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https://banhvi-my.sharepoint.com/personal/karcorrales_banhvi_fi_cr/Documents/Karina/Oficial 1/Analisis de gestión/2025/2. Febrero/"/>
    </mc:Choice>
  </mc:AlternateContent>
  <xr:revisionPtr revIDLastSave="3044" documentId="13_ncr:1_{7BDBFFC3-D1B4-473D-ACE6-18578368EDB7}" xr6:coauthVersionLast="47" xr6:coauthVersionMax="47" xr10:uidLastSave="{E2292108-0FFE-4EEF-9A9F-DFCE40DD1D28}"/>
  <bookViews>
    <workbookView xWindow="-110" yWindow="-110" windowWidth="19420" windowHeight="10300" firstSheet="1" activeTab="1" xr2:uid="{00000000-000D-0000-FFFF-FFFF00000000}"/>
  </bookViews>
  <sheets>
    <sheet name="Indice" sheetId="121" r:id="rId1"/>
    <sheet name="Estadisticas 2025" sheetId="130" r:id="rId2"/>
    <sheet name="Cumplimiento metas" sheetId="120" r:id="rId3"/>
    <sheet name="Proyectos y casos disponib" sheetId="187" r:id="rId4"/>
    <sheet name="Inf. Cont. Superavit Esp." sheetId="629" r:id="rId5"/>
    <sheet name="Ejecución Presupuesto Base Efec" sheetId="793" r:id="rId6"/>
    <sheet name="Ejecución Presupueto Base Emis" sheetId="792" r:id="rId7"/>
    <sheet name="Ejecución bonos Emit y Pagados" sheetId="791" r:id="rId8"/>
    <sheet name="Anexo B " sheetId="641" r:id="rId9"/>
    <sheet name="Resumen" sheetId="319" state="hidden" r:id="rId10"/>
    <sheet name="Anexo C" sheetId="207" r:id="rId11"/>
    <sheet name="Anexo D.1" sheetId="780" r:id="rId12"/>
    <sheet name="Anexo D.2" sheetId="781" r:id="rId13"/>
    <sheet name="Anexo D.3" sheetId="782" r:id="rId14"/>
    <sheet name="Anexo D.4" sheetId="783" r:id="rId15"/>
    <sheet name="Anexo D.5" sheetId="787" r:id="rId16"/>
    <sheet name="Anexo E" sheetId="480" r:id="rId17"/>
    <sheet name="Anexo F" sheetId="368" r:id="rId18"/>
    <sheet name="Anexo G" sheetId="55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20._Ejecución_Presupuesto_2022___Por_programa_de_financiamiento">Indice!$B$28</definedName>
    <definedName name="_26._Informe_Contro_Superávit_Específico">Indice!$B$34</definedName>
    <definedName name="_ced1" localSheetId="6">'[1]Sit. Familiar'!$D$4</definedName>
    <definedName name="_ced1">'[2]Sit. Familiar'!$E$4</definedName>
    <definedName name="_ced10" localSheetId="6">'[1]Sit. Familiar'!$D$13</definedName>
    <definedName name="_ced10">'[2]Sit. Familiar'!$E$13</definedName>
    <definedName name="_ced11" localSheetId="6">'[1]Sit. Familiar'!$D$14</definedName>
    <definedName name="_ced11">'[2]Sit. Familiar'!$E$14</definedName>
    <definedName name="_ced12" localSheetId="6">'[1]Sit. Familiar'!$D$15</definedName>
    <definedName name="_ced12">'[2]Sit. Familiar'!$E$15</definedName>
    <definedName name="_ced13" localSheetId="6">'[1]Sit. Familiar'!$D$16</definedName>
    <definedName name="_ced13">'[2]Sit. Familiar'!$E$16</definedName>
    <definedName name="_ced14" localSheetId="6">'[1]Sit. Familiar'!$D$17</definedName>
    <definedName name="_ced14">'[2]Sit. Familiar'!$E$17</definedName>
    <definedName name="_ced15" localSheetId="6">'[1]Sit. Familiar'!$D$18</definedName>
    <definedName name="_ced15">'[2]Sit. Familiar'!$E$18</definedName>
    <definedName name="_ced16" localSheetId="6">'[1]Sit. Familiar'!$D$19</definedName>
    <definedName name="_ced16">'[2]Sit. Familiar'!$E$19</definedName>
    <definedName name="_ced17">'[2]Sit. Familiar'!$E$20</definedName>
    <definedName name="_ced18">'[2]Sit. Familiar'!$E$21</definedName>
    <definedName name="_ced19">'[2]Sit. Familiar'!$E$22</definedName>
    <definedName name="_ced2" localSheetId="6">'[1]Sit. Familiar'!$D$5</definedName>
    <definedName name="_ced2">'[2]Sit. Familiar'!$E$5</definedName>
    <definedName name="_ced20">'[2]Sit. Familiar'!$E$23</definedName>
    <definedName name="_ced21">'[2]Sit. Familiar'!$E$24</definedName>
    <definedName name="_ced22">'[2]Sit. Familiar'!$E$25</definedName>
    <definedName name="_ced23">'[2]Sit. Familiar'!$E$26</definedName>
    <definedName name="_ced24">'[2]Sit. Familiar'!$E$27</definedName>
    <definedName name="_ced25">'[2]Sit. Familiar'!$E$28</definedName>
    <definedName name="_ced26">'[2]Sit. Familiar'!$E$29</definedName>
    <definedName name="_ced27">'[2]Sit. Familiar'!$E$30</definedName>
    <definedName name="_ced28">'[2]Sit. Familiar'!$E$31</definedName>
    <definedName name="_ced29">'[2]Sit. Familiar'!$E$32</definedName>
    <definedName name="_ced3" localSheetId="6">'[1]Sit. Familiar'!$D$6</definedName>
    <definedName name="_ced3">'[2]Sit. Familiar'!$E$6</definedName>
    <definedName name="_ced30">'[2]Sit. Familiar'!$E$33</definedName>
    <definedName name="_ced31">'[2]Sit. Familiar'!$E$34</definedName>
    <definedName name="_ced32">'[2]Sit. Familiar'!$E$35</definedName>
    <definedName name="_ced33">'[2]Sit. Familiar'!$E$36</definedName>
    <definedName name="_ced4" localSheetId="6">'[1]Sit. Familiar'!$D$7</definedName>
    <definedName name="_ced4">'[2]Sit. Familiar'!$E$7</definedName>
    <definedName name="_ced5" localSheetId="6">'[1]Sit. Familiar'!$D$8</definedName>
    <definedName name="_ced5">'[2]Sit. Familiar'!$E$8</definedName>
    <definedName name="_ced6" localSheetId="6">'[1]Sit. Familiar'!$D$9</definedName>
    <definedName name="_ced6">'[2]Sit. Familiar'!$E$9</definedName>
    <definedName name="_ced7" localSheetId="6">'[1]Sit. Familiar'!$D$10</definedName>
    <definedName name="_ced7">'[2]Sit. Familiar'!$E$10</definedName>
    <definedName name="_ced8" localSheetId="6">'[1]Sit. Familiar'!$D$11</definedName>
    <definedName name="_ced8">'[2]Sit. Familiar'!$E$11</definedName>
    <definedName name="_ced9" localSheetId="6">'[1]Sit. Familiar'!$D$12</definedName>
    <definedName name="_ced9">'[2]Sit. Familiar'!$E$12</definedName>
    <definedName name="_xlnm._FilterDatabase" localSheetId="8" hidden="1">'Anexo B '!#REF!</definedName>
    <definedName name="_xlnm._FilterDatabase" localSheetId="10" hidden="1">'Anexo C'!$K$137:$S$148</definedName>
    <definedName name="_xlnm._FilterDatabase" localSheetId="15" hidden="1">'Anexo D.5'!#REF!</definedName>
    <definedName name="_xlnm._FilterDatabase" localSheetId="5" hidden="1">'Ejecución Presupuesto Base Efec'!$A$9:$J$74</definedName>
    <definedName name="_xlnm._FilterDatabase" localSheetId="1" hidden="1">'Estadisticas 2025'!$B$489:$G$496</definedName>
    <definedName name="AMPLIACION" localSheetId="11">#REF!</definedName>
    <definedName name="AMPLIACION" localSheetId="12">#REF!</definedName>
    <definedName name="AMPLIACION" localSheetId="13">#REF!</definedName>
    <definedName name="AMPLIACION" localSheetId="14">#REF!</definedName>
    <definedName name="AMPLIACION">#REF!</definedName>
    <definedName name="ANALISIS" localSheetId="11">#REF!</definedName>
    <definedName name="ANALISIS" localSheetId="12">#REF!</definedName>
    <definedName name="ANALISIS" localSheetId="13">#REF!</definedName>
    <definedName name="ANALISIS" localSheetId="14">#REF!</definedName>
    <definedName name="ANALISIS">#REF!</definedName>
    <definedName name="APROBACION" localSheetId="11">#REF!</definedName>
    <definedName name="APROBACION" localSheetId="12">#REF!</definedName>
    <definedName name="APROBACION" localSheetId="13">#REF!</definedName>
    <definedName name="APROBACION" localSheetId="14">#REF!</definedName>
    <definedName name="APROBACION">#REF!</definedName>
    <definedName name="_xlnm.Print_Area" localSheetId="8">'Anexo B '!$A$4:$E$540</definedName>
    <definedName name="_xlnm.Print_Area" localSheetId="10">'Anexo C'!$B$1:$H$136</definedName>
    <definedName name="_xlnm.Print_Area" localSheetId="11">'Anexo D.1'!$A$1:$K$6</definedName>
    <definedName name="_xlnm.Print_Area" localSheetId="12">'Anexo D.2'!$A$1:$L$6</definedName>
    <definedName name="_xlnm.Print_Area" localSheetId="13">'Anexo D.3'!$A$1:$K$6</definedName>
    <definedName name="_xlnm.Print_Area" localSheetId="14">'Anexo D.4'!#REF!</definedName>
    <definedName name="_xlnm.Print_Area" localSheetId="16">'Anexo E'!$A$1:$D$28</definedName>
    <definedName name="_xlnm.Print_Area" localSheetId="17">'Anexo F'!$A$1:$G$174</definedName>
    <definedName name="_xlnm.Print_Area" localSheetId="2">'Cumplimiento metas'!$A$1:$E$73</definedName>
    <definedName name="_xlnm.Print_Area" localSheetId="7">'Ejecución bonos Emit y Pagados'!$L$31:$P$57</definedName>
    <definedName name="_xlnm.Print_Area" localSheetId="5">'Ejecución Presupuesto Base Efec'!$A$9:$J$98</definedName>
    <definedName name="_xlnm.Print_Area" localSheetId="6">'Ejecución Presupueto Base Emis'!$A$1:$M$50</definedName>
    <definedName name="_xlnm.Print_Area" localSheetId="1">'Estadisticas 2025'!$A$1:$Q$655</definedName>
    <definedName name="_xlnm.Print_Area" localSheetId="0">Indice!$B$1:$B$55</definedName>
    <definedName name="_xlnm.Print_Area" localSheetId="4">'Inf. Cont. Superavit Esp.'!$A$1:$I$210</definedName>
    <definedName name="_xlnm.Print_Area" localSheetId="3">'Proyectos y casos disponib'!$A$1:$H$497</definedName>
    <definedName name="ASIGNACION" localSheetId="11">#REF!</definedName>
    <definedName name="ASIGNACION" localSheetId="12">#REF!</definedName>
    <definedName name="ASIGNACION" localSheetId="13">#REF!</definedName>
    <definedName name="ASIGNACION" localSheetId="14">#REF!</definedName>
    <definedName name="ASIGNACION">#REF!</definedName>
    <definedName name="DEVOLUCION" localSheetId="11">#REF!</definedName>
    <definedName name="DEVOLUCION" localSheetId="12">#REF!</definedName>
    <definedName name="DEVOLUCION" localSheetId="13">#REF!</definedName>
    <definedName name="DEVOLUCION" localSheetId="14">#REF!</definedName>
    <definedName name="DEVOLUCION">#REF!</definedName>
    <definedName name="Disponibilidad_ARTICULO_59." localSheetId="8">#REF!</definedName>
    <definedName name="Disponibilidad_ARTICULO_59." localSheetId="10">#REF!</definedName>
    <definedName name="Disponibilidad_ARTICULO_59." localSheetId="11">#REF!</definedName>
    <definedName name="Disponibilidad_ARTICULO_59." localSheetId="12">#REF!</definedName>
    <definedName name="Disponibilidad_ARTICULO_59." localSheetId="13">#REF!</definedName>
    <definedName name="Disponibilidad_ARTICULO_59." localSheetId="14">#REF!</definedName>
    <definedName name="Disponibilidad_ARTICULO_59." localSheetId="2">#REF!</definedName>
    <definedName name="Disponibilidad_ARTICULO_59." localSheetId="5">#REF!</definedName>
    <definedName name="Disponibilidad_ARTICULO_59." localSheetId="1">#REF!</definedName>
    <definedName name="Disponibilidad_ARTICULO_59." localSheetId="4">#REF!</definedName>
    <definedName name="Disponibilidad_ARTICULO_59." localSheetId="3">#REF!</definedName>
    <definedName name="Disponibilidad_ARTICULO_59.">#REF!</definedName>
    <definedName name="FOSUVI___Cuenta_Platino__52" localSheetId="5">[3]Disp!#REF!</definedName>
    <definedName name="FOSUVI___Cuenta_Platino__52">#REF!</definedName>
    <definedName name="fuentes" localSheetId="5">[3]Disp!#REF!</definedName>
    <definedName name="fuentes">#REF!</definedName>
    <definedName name="INFORME" localSheetId="11">#REF!</definedName>
    <definedName name="INFORME" localSheetId="12">#REF!</definedName>
    <definedName name="INFORME" localSheetId="13">#REF!</definedName>
    <definedName name="INFORME" localSheetId="14">#REF!</definedName>
    <definedName name="INFORME">#REF!</definedName>
    <definedName name="INGRESO" localSheetId="11">#REF!</definedName>
    <definedName name="INGRESO" localSheetId="12">#REF!</definedName>
    <definedName name="INGRESO" localSheetId="13">#REF!</definedName>
    <definedName name="INGRESO" localSheetId="14">#REF!</definedName>
    <definedName name="INGRESO">#REF!</definedName>
    <definedName name="Lista" localSheetId="5">[3]Disp!#REF!</definedName>
    <definedName name="Lista">#REF!</definedName>
    <definedName name="marzo" localSheetId="8">#REF!</definedName>
    <definedName name="marzo" localSheetId="10">#REF!</definedName>
    <definedName name="marzo" localSheetId="3">#REF!</definedName>
    <definedName name="marzo">#REF!</definedName>
    <definedName name="MAYO" localSheetId="10">#REF!</definedName>
    <definedName name="MAYO" localSheetId="3">#REF!</definedName>
    <definedName name="MAYO">#REF!</definedName>
    <definedName name="nombre_1" localSheetId="11">'[4]INFORMACION DE INGRESOS Y FIS'!$B$6</definedName>
    <definedName name="nombre_1" localSheetId="12">'[4]INFORMACION DE INGRESOS Y FIS'!$B$6</definedName>
    <definedName name="nombre_1" localSheetId="13">'[4]INFORMACION DE INGRESOS Y FIS'!$B$6</definedName>
    <definedName name="nombre_1" localSheetId="14">'[4]INFORMACION DE INGRESOS Y FIS'!$B$6</definedName>
    <definedName name="nombre_1">'[5]INFORMACION DE INGRESOS Y FIS'!$B$6</definedName>
    <definedName name="nombre_10" localSheetId="11">'[6]INFORMACION DE INGRESOS Y FIS'!$B$13</definedName>
    <definedName name="nombre_10" localSheetId="12">'[6]INFORMACION DE INGRESOS Y FIS'!$B$13</definedName>
    <definedName name="nombre_10" localSheetId="13">'[6]INFORMACION DE INGRESOS Y FIS'!$B$13</definedName>
    <definedName name="nombre_10" localSheetId="14">'[6]INFORMACION DE INGRESOS Y FIS'!$B$13</definedName>
    <definedName name="nombre_10">'[7]INFORMACION DE INGRESOS Y FIS'!$B$13</definedName>
    <definedName name="nombre_11" localSheetId="11">'[6]INFORMACION DE INGRESOS Y FIS'!$B$14</definedName>
    <definedName name="nombre_11" localSheetId="12">'[6]INFORMACION DE INGRESOS Y FIS'!$B$14</definedName>
    <definedName name="nombre_11" localSheetId="13">'[6]INFORMACION DE INGRESOS Y FIS'!$B$14</definedName>
    <definedName name="nombre_11" localSheetId="14">'[6]INFORMACION DE INGRESOS Y FIS'!$B$14</definedName>
    <definedName name="nombre_11">'[7]INFORMACION DE INGRESOS Y FIS'!$B$14</definedName>
    <definedName name="nombre_12" localSheetId="11">'[6]INFORMACION DE INGRESOS Y FIS'!$B$15</definedName>
    <definedName name="nombre_12" localSheetId="12">'[6]INFORMACION DE INGRESOS Y FIS'!$B$15</definedName>
    <definedName name="nombre_12" localSheetId="13">'[6]INFORMACION DE INGRESOS Y FIS'!$B$15</definedName>
    <definedName name="nombre_12" localSheetId="14">'[6]INFORMACION DE INGRESOS Y FIS'!$B$15</definedName>
    <definedName name="nombre_12">'[7]INFORMACION DE INGRESOS Y FIS'!$B$15</definedName>
    <definedName name="nombre_13" localSheetId="11">'[6]INFORMACION DE INGRESOS Y FIS'!$B$16</definedName>
    <definedName name="nombre_13" localSheetId="12">'[6]INFORMACION DE INGRESOS Y FIS'!$B$16</definedName>
    <definedName name="nombre_13" localSheetId="13">'[6]INFORMACION DE INGRESOS Y FIS'!$B$16</definedName>
    <definedName name="nombre_13" localSheetId="14">'[6]INFORMACION DE INGRESOS Y FIS'!$B$16</definedName>
    <definedName name="nombre_13">'[7]INFORMACION DE INGRESOS Y FIS'!$B$16</definedName>
    <definedName name="nombre_14" localSheetId="11">'[6]INFORMACION DE INGRESOS Y FIS'!$B$17</definedName>
    <definedName name="nombre_14" localSheetId="12">'[6]INFORMACION DE INGRESOS Y FIS'!$B$17</definedName>
    <definedName name="nombre_14" localSheetId="13">'[6]INFORMACION DE INGRESOS Y FIS'!$B$17</definedName>
    <definedName name="nombre_14" localSheetId="14">'[6]INFORMACION DE INGRESOS Y FIS'!$B$17</definedName>
    <definedName name="nombre_14">'[7]INFORMACION DE INGRESOS Y FIS'!$B$17</definedName>
    <definedName name="nombre_2" localSheetId="11">'[4]INFORMACION DE INGRESOS Y FIS'!$B$7</definedName>
    <definedName name="nombre_2" localSheetId="12">'[4]INFORMACION DE INGRESOS Y FIS'!$B$7</definedName>
    <definedName name="nombre_2" localSheetId="13">'[4]INFORMACION DE INGRESOS Y FIS'!$B$7</definedName>
    <definedName name="nombre_2" localSheetId="14">'[4]INFORMACION DE INGRESOS Y FIS'!$B$7</definedName>
    <definedName name="nombre_2">'[5]INFORMACION DE INGRESOS Y FIS'!$B$7</definedName>
    <definedName name="nombre_3" localSheetId="11">'[4]INFORMACION DE INGRESOS Y FIS'!$B$8</definedName>
    <definedName name="nombre_3" localSheetId="12">'[4]INFORMACION DE INGRESOS Y FIS'!$B$8</definedName>
    <definedName name="nombre_3" localSheetId="13">'[4]INFORMACION DE INGRESOS Y FIS'!$B$8</definedName>
    <definedName name="nombre_3" localSheetId="14">'[4]INFORMACION DE INGRESOS Y FIS'!$B$8</definedName>
    <definedName name="nombre_3">'[5]INFORMACION DE INGRESOS Y FIS'!$B$8</definedName>
    <definedName name="nombre_4" localSheetId="11">'[4]INFORMACION DE INGRESOS Y FIS'!$B$9</definedName>
    <definedName name="nombre_4" localSheetId="12">'[4]INFORMACION DE INGRESOS Y FIS'!$B$9</definedName>
    <definedName name="nombre_4" localSheetId="13">'[4]INFORMACION DE INGRESOS Y FIS'!$B$9</definedName>
    <definedName name="nombre_4" localSheetId="14">'[4]INFORMACION DE INGRESOS Y FIS'!$B$9</definedName>
    <definedName name="nombre_4">'[5]INFORMACION DE INGRESOS Y FIS'!$B$9</definedName>
    <definedName name="nombre_5" localSheetId="11">'[6]INFORMACION DE INGRESOS Y FIS'!$B$8</definedName>
    <definedName name="nombre_5" localSheetId="12">'[6]INFORMACION DE INGRESOS Y FIS'!$B$8</definedName>
    <definedName name="nombre_5" localSheetId="13">'[6]INFORMACION DE INGRESOS Y FIS'!$B$8</definedName>
    <definedName name="nombre_5" localSheetId="14">'[6]INFORMACION DE INGRESOS Y FIS'!$B$8</definedName>
    <definedName name="nombre_5">'[7]INFORMACION DE INGRESOS Y FIS'!$B$8</definedName>
    <definedName name="nombre_6" localSheetId="11">'[6]INFORMACION DE INGRESOS Y FIS'!$B$9</definedName>
    <definedName name="nombre_6" localSheetId="12">'[6]INFORMACION DE INGRESOS Y FIS'!$B$9</definedName>
    <definedName name="nombre_6" localSheetId="13">'[6]INFORMACION DE INGRESOS Y FIS'!$B$9</definedName>
    <definedName name="nombre_6" localSheetId="14">'[6]INFORMACION DE INGRESOS Y FIS'!$B$9</definedName>
    <definedName name="nombre_6">'[7]INFORMACION DE INGRESOS Y FIS'!$B$9</definedName>
    <definedName name="nombre_7" localSheetId="11">'[6]INFORMACION DE INGRESOS Y FIS'!$B$10</definedName>
    <definedName name="nombre_7" localSheetId="12">'[6]INFORMACION DE INGRESOS Y FIS'!$B$10</definedName>
    <definedName name="nombre_7" localSheetId="13">'[6]INFORMACION DE INGRESOS Y FIS'!$B$10</definedName>
    <definedName name="nombre_7" localSheetId="14">'[6]INFORMACION DE INGRESOS Y FIS'!$B$10</definedName>
    <definedName name="nombre_7">'[7]INFORMACION DE INGRESOS Y FIS'!$B$10</definedName>
    <definedName name="nombre_8" localSheetId="11">'[6]INFORMACION DE INGRESOS Y FIS'!$B$11</definedName>
    <definedName name="nombre_8" localSheetId="12">'[6]INFORMACION DE INGRESOS Y FIS'!$B$11</definedName>
    <definedName name="nombre_8" localSheetId="13">'[6]INFORMACION DE INGRESOS Y FIS'!$B$11</definedName>
    <definedName name="nombre_8" localSheetId="14">'[6]INFORMACION DE INGRESOS Y FIS'!$B$11</definedName>
    <definedName name="nombre_8">'[7]INFORMACION DE INGRESOS Y FIS'!$B$11</definedName>
    <definedName name="nombre_9" localSheetId="11">'[6]INFORMACION DE INGRESOS Y FIS'!$B$12</definedName>
    <definedName name="nombre_9" localSheetId="12">'[6]INFORMACION DE INGRESOS Y FIS'!$B$12</definedName>
    <definedName name="nombre_9" localSheetId="13">'[6]INFORMACION DE INGRESOS Y FIS'!$B$12</definedName>
    <definedName name="nombre_9" localSheetId="14">'[6]INFORMACION DE INGRESOS Y FIS'!$B$12</definedName>
    <definedName name="nombre_9">'[7]INFORMACION DE INGRESOS Y FIS'!$B$12</definedName>
    <definedName name="nombre1" localSheetId="6">'[1]Sit. Familiar'!$C$4</definedName>
    <definedName name="nombre1">'[2]Sit. Familiar'!$D$4</definedName>
    <definedName name="nombre10" localSheetId="6">'[1]Sit. Familiar'!$C$13</definedName>
    <definedName name="nombre10">'[2]Sit. Familiar'!$D$13</definedName>
    <definedName name="nombre11" localSheetId="6">'[1]Sit. Familiar'!$C$14</definedName>
    <definedName name="nombre11">'[2]Sit. Familiar'!$D$14</definedName>
    <definedName name="nombre12" localSheetId="6">'[1]Sit. Familiar'!$C$15</definedName>
    <definedName name="nombre12">'[2]Sit. Familiar'!$D$15</definedName>
    <definedName name="nombre13" localSheetId="6">'[1]Sit. Familiar'!$C$16</definedName>
    <definedName name="nombre13">'[2]Sit. Familiar'!$D$16</definedName>
    <definedName name="nombre14" localSheetId="6">'[1]Sit. Familiar'!$C$17</definedName>
    <definedName name="nombre14">'[2]Sit. Familiar'!$D$17</definedName>
    <definedName name="nombre15" localSheetId="6">'[1]Sit. Familiar'!$C$18</definedName>
    <definedName name="nombre15">'[2]Sit. Familiar'!$D$18</definedName>
    <definedName name="nombre16" localSheetId="6">'[1]Sit. Familiar'!$C$19</definedName>
    <definedName name="nombre16">'[2]Sit. Familiar'!$D$19</definedName>
    <definedName name="nombre17">'[2]Sit. Familiar'!$D$20</definedName>
    <definedName name="nombre18">'[2]Sit. Familiar'!$D$21</definedName>
    <definedName name="nombre19">'[2]Sit. Familiar'!$D$22</definedName>
    <definedName name="nombre2" localSheetId="6">'[1]Sit. Familiar'!$C$5</definedName>
    <definedName name="nombre2">'[2]Sit. Familiar'!$D$5</definedName>
    <definedName name="nombre20">'[2]Sit. Familiar'!$D$23</definedName>
    <definedName name="nombre21">'[2]Sit. Familiar'!$D$24</definedName>
    <definedName name="nombre22">'[2]Sit. Familiar'!$D$25</definedName>
    <definedName name="nombre23">'[2]Sit. Familiar'!$D$26</definedName>
    <definedName name="nombre24">'[2]Sit. Familiar'!$D$27</definedName>
    <definedName name="nombre25">'[2]Sit. Familiar'!$D$28</definedName>
    <definedName name="nombre26">'[2]Sit. Familiar'!$D$29</definedName>
    <definedName name="nombre27">'[2]Sit. Familiar'!$D$30</definedName>
    <definedName name="nombre28">'[2]Sit. Familiar'!$D$31</definedName>
    <definedName name="nombre29">'[2]Sit. Familiar'!$D$32</definedName>
    <definedName name="nombre3" localSheetId="6">'[1]Sit. Familiar'!$C$6</definedName>
    <definedName name="nombre3">'[2]Sit. Familiar'!$D$6</definedName>
    <definedName name="nombre30">'[2]Sit. Familiar'!$D$33</definedName>
    <definedName name="nombre31">'[2]Sit. Familiar'!$D$34</definedName>
    <definedName name="nombre32">'[2]Sit. Familiar'!$D$35</definedName>
    <definedName name="nombre33">'[2]Sit. Familiar'!$D$36</definedName>
    <definedName name="nombre4" localSheetId="6">'[1]Sit. Familiar'!$C$7</definedName>
    <definedName name="nombre4">'[2]Sit. Familiar'!$D$7</definedName>
    <definedName name="nombre5" localSheetId="6">'[1]Sit. Familiar'!$C$8</definedName>
    <definedName name="nombre5">'[2]Sit. Familiar'!$D$8</definedName>
    <definedName name="nombre6" localSheetId="6">'[1]Sit. Familiar'!$C$9</definedName>
    <definedName name="nombre6">'[2]Sit. Familiar'!$D$9</definedName>
    <definedName name="nombre7" localSheetId="6">'[1]Sit. Familiar'!$C$10</definedName>
    <definedName name="nombre7">'[2]Sit. Familiar'!$D$10</definedName>
    <definedName name="nombre8" localSheetId="6">'[1]Sit. Familiar'!$C$11</definedName>
    <definedName name="nombre8">'[2]Sit. Familiar'!$D$11</definedName>
    <definedName name="nombre9" localSheetId="6">'[1]Sit. Familiar'!$C$12</definedName>
    <definedName name="nombre9">'[2]Sit. Familiar'!$D$12</definedName>
    <definedName name="SUSPENSION" localSheetId="11">#REF!</definedName>
    <definedName name="SUSPENSION" localSheetId="12">#REF!</definedName>
    <definedName name="SUSPENSION" localSheetId="13">#REF!</definedName>
    <definedName name="SUSPENSION" localSheetId="14">#REF!</definedName>
    <definedName name="SUSPENSION">#REF!</definedName>
    <definedName name="_xlnm.Print_Titles" localSheetId="8">'Anexo B '!$4:$9</definedName>
    <definedName name="_xlnm.Print_Titles" localSheetId="10">'Anexo C'!$1:$8</definedName>
    <definedName name="_xlnm.Print_Titles" localSheetId="11">'Anexo D.1'!#REF!</definedName>
    <definedName name="_xlnm.Print_Titles" localSheetId="13">'Anexo D.3'!$1:$6</definedName>
    <definedName name="_xlnm.Print_Titles" localSheetId="14">'Anexo D.4'!#REF!</definedName>
    <definedName name="_xlnm.Print_Titles" localSheetId="17">'Anexo F'!$1:$9</definedName>
    <definedName name="_xlnm.Print_Titles" localSheetId="2">'Cumplimiento metas'!$1:$4</definedName>
    <definedName name="_xlnm.Print_Titles" localSheetId="5">'Ejecución Presupuesto Base Efec'!$A:$A</definedName>
    <definedName name="_xlnm.Print_Titles" localSheetId="1">'Estadisticas 2025'!$1:$6</definedName>
    <definedName name="_xlnm.Print_Titles" localSheetId="3">'Proyectos y casos disponib'!$1:$6</definedName>
    <definedName name="TRASLADO" localSheetId="11">#REF!</definedName>
    <definedName name="TRASLADO" localSheetId="12">#REF!</definedName>
    <definedName name="TRASLADO" localSheetId="13">#REF!</definedName>
    <definedName name="TRASLADO" localSheetId="14">#REF!</definedName>
    <definedName name="TRASLADO">#REF!</definedName>
    <definedName name="TRT" localSheetId="11">'[8]INFORMACION DE INGRESOS Y FIS'!$B$11</definedName>
    <definedName name="TRT" localSheetId="12">'[8]INFORMACION DE INGRESOS Y FIS'!$B$11</definedName>
    <definedName name="TRT" localSheetId="13">'[8]INFORMACION DE INGRESOS Y FIS'!$B$11</definedName>
    <definedName name="TRT" localSheetId="14">'[8]INFORMACION DE INGRESOS Y FIS'!$B$11</definedName>
    <definedName name="TRT">'[9]INFORMACION DE INGRESOS Y FIS'!$B$11</definedName>
    <definedName name="ultimo" localSheetId="10">#REF!</definedName>
    <definedName name="ultimo" localSheetId="3">#REF!</definedName>
    <definedName name="ultimo">#REF!</definedName>
    <definedName name="Z_935DF80A_C4A8_4072_AD95_467BACE55650_.wvu.Cols" localSheetId="3" hidden="1">'Proyectos y casos disponib'!$I:$AD</definedName>
    <definedName name="Z_935DF80A_C4A8_4072_AD95_467BACE55650_.wvu.FilterData" localSheetId="10" hidden="1">'Anexo C'!$K$137:$S$148</definedName>
    <definedName name="Z_935DF80A_C4A8_4072_AD95_467BACE55650_.wvu.PrintArea" localSheetId="10" hidden="1">'Anexo C'!$B$6:$H$136</definedName>
    <definedName name="Z_935DF80A_C4A8_4072_AD95_467BACE55650_.wvu.PrintArea" localSheetId="11" hidden="1">'Anexo D.1'!#REF!</definedName>
    <definedName name="Z_935DF80A_C4A8_4072_AD95_467BACE55650_.wvu.PrintArea" localSheetId="12" hidden="1">'Anexo D.2'!#REF!</definedName>
    <definedName name="Z_935DF80A_C4A8_4072_AD95_467BACE55650_.wvu.PrintArea" localSheetId="13" hidden="1">'Anexo D.3'!#REF!</definedName>
    <definedName name="Z_935DF80A_C4A8_4072_AD95_467BACE55650_.wvu.PrintArea" localSheetId="14" hidden="1">'Anexo D.4'!#REF!</definedName>
    <definedName name="Z_935DF80A_C4A8_4072_AD95_467BACE55650_.wvu.PrintArea" localSheetId="2" hidden="1">'Cumplimiento metas'!$A$1:$F$77</definedName>
    <definedName name="Z_935DF80A_C4A8_4072_AD95_467BACE55650_.wvu.PrintArea" localSheetId="1" hidden="1">'Estadisticas 2025'!$A$1:$M$516</definedName>
    <definedName name="Z_935DF80A_C4A8_4072_AD95_467BACE55650_.wvu.PrintArea" localSheetId="0" hidden="1">Indice!$B$1:$B$55</definedName>
    <definedName name="Z_935DF80A_C4A8_4072_AD95_467BACE55650_.wvu.PrintArea" localSheetId="3" hidden="1">'Proyectos y casos disponib'!$A$1:$H$336</definedName>
    <definedName name="Z_935DF80A_C4A8_4072_AD95_467BACE55650_.wvu.PrintTitles" localSheetId="11" hidden="1">'Anexo D.1'!#REF!</definedName>
    <definedName name="Z_935DF80A_C4A8_4072_AD95_467BACE55650_.wvu.PrintTitles" localSheetId="12" hidden="1">'Anexo D.2'!#REF!</definedName>
    <definedName name="Z_935DF80A_C4A8_4072_AD95_467BACE55650_.wvu.PrintTitles" localSheetId="13" hidden="1">'Anexo D.3'!#REF!</definedName>
    <definedName name="Z_935DF80A_C4A8_4072_AD95_467BACE55650_.wvu.PrintTitles" localSheetId="14" hidden="1">'Anexo D.4'!#REF!</definedName>
    <definedName name="Z_935DF80A_C4A8_4072_AD95_467BACE55650_.wvu.PrintTitles" localSheetId="2" hidden="1">'Cumplimiento metas'!$1:$4</definedName>
    <definedName name="Z_935DF80A_C4A8_4072_AD95_467BACE55650_.wvu.PrintTitles" localSheetId="1" hidden="1">'Estadisticas 2025'!$1:$6</definedName>
    <definedName name="Z_935DF80A_C4A8_4072_AD95_467BACE55650_.wvu.PrintTitles" localSheetId="3" hidden="1">'Proyectos y casos disponib'!$1:$6</definedName>
    <definedName name="Z_935DF80A_C4A8_4072_AD95_467BACE55650_.wvu.Rows" localSheetId="1" hidden="1">'Estadisticas 2025'!#REF!,'Estadisticas 2025'!#REF!,'Estadisticas 2025'!#REF!,'Estadisticas 2025'!#REF!,'Estadisticas 2025'!#REF!,'Estadisticas 2025'!$311:$311</definedName>
  </definedNames>
  <calcPr calcId="191029"/>
  <customWorkbookViews>
    <customWorkbookView name="Vista1" guid="{935DF80A-C4A8-4072-AD95-467BACE55650}" maximized="1" windowWidth="1280" windowHeight="818" tabRatio="815" activeSheetId="121"/>
  </customWorkbookViews>
  <pivotCaches>
    <pivotCache cacheId="0" r:id="rId2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4" i="787" l="1"/>
  <c r="G23" i="787"/>
  <c r="G22" i="787"/>
  <c r="I34" i="782"/>
  <c r="F34" i="782"/>
  <c r="I27" i="782"/>
  <c r="F27" i="782"/>
  <c r="I8" i="782"/>
  <c r="I76" i="781"/>
  <c r="I72" i="781"/>
  <c r="I56" i="781"/>
  <c r="I44" i="781"/>
  <c r="I42" i="781"/>
  <c r="I40" i="781"/>
  <c r="I38" i="781"/>
  <c r="I29" i="781"/>
  <c r="I25" i="781"/>
  <c r="I8" i="781"/>
  <c r="I145" i="780"/>
  <c r="I141" i="780"/>
  <c r="I122" i="780"/>
  <c r="I116" i="780"/>
  <c r="I113" i="780"/>
  <c r="I110" i="780"/>
  <c r="I103" i="780"/>
  <c r="I88" i="780"/>
  <c r="I82" i="780"/>
  <c r="I76" i="780"/>
  <c r="I67" i="780"/>
  <c r="I61" i="780"/>
  <c r="I50" i="780"/>
  <c r="I34" i="780"/>
  <c r="I8" i="780"/>
  <c r="N365" i="130" l="1"/>
  <c r="N364" i="130"/>
  <c r="N361" i="130"/>
  <c r="N360" i="130"/>
  <c r="N359" i="130"/>
  <c r="N358" i="130"/>
  <c r="N357" i="130"/>
  <c r="N356" i="130"/>
  <c r="N355" i="130"/>
  <c r="N354" i="130"/>
  <c r="N352" i="130"/>
  <c r="N351" i="130"/>
  <c r="N350" i="130"/>
  <c r="N349" i="130"/>
  <c r="N348" i="130"/>
  <c r="N347" i="130"/>
  <c r="N346" i="130"/>
  <c r="N345" i="130"/>
  <c r="N344" i="130"/>
  <c r="N343" i="130"/>
  <c r="N342" i="130"/>
  <c r="L364" i="130"/>
  <c r="L360" i="130"/>
  <c r="L357" i="130"/>
  <c r="L355" i="130"/>
  <c r="L354" i="130"/>
  <c r="L353" i="130"/>
  <c r="L352" i="130"/>
  <c r="L351" i="130"/>
  <c r="L350" i="130"/>
  <c r="L349" i="130"/>
  <c r="L348" i="130"/>
  <c r="L347" i="130"/>
  <c r="L346" i="130"/>
  <c r="L345" i="130"/>
  <c r="L344" i="130"/>
  <c r="L343" i="130"/>
  <c r="L342" i="130"/>
  <c r="G366" i="130"/>
  <c r="G365" i="130"/>
  <c r="G364" i="130"/>
  <c r="G359" i="130"/>
  <c r="G358" i="130"/>
  <c r="G357" i="130"/>
  <c r="G356" i="130"/>
  <c r="G355" i="130"/>
  <c r="G354" i="130"/>
  <c r="G353" i="130"/>
  <c r="G351" i="130"/>
  <c r="G350" i="130"/>
  <c r="G349" i="130"/>
  <c r="G348" i="130"/>
  <c r="G347" i="130"/>
  <c r="G346" i="130"/>
  <c r="G345" i="130"/>
  <c r="G344" i="130"/>
  <c r="G343" i="130"/>
  <c r="G342" i="130"/>
  <c r="D366" i="130"/>
  <c r="D365" i="130"/>
  <c r="D364" i="130"/>
  <c r="D357" i="130"/>
  <c r="D356" i="130"/>
  <c r="D355" i="130"/>
  <c r="D354" i="130"/>
  <c r="D351" i="130"/>
  <c r="D350" i="130"/>
  <c r="D349" i="130"/>
  <c r="D348" i="130"/>
  <c r="D347" i="130"/>
  <c r="D346" i="130"/>
  <c r="D345" i="130"/>
  <c r="D344" i="130"/>
  <c r="D343" i="130"/>
  <c r="D342" i="130"/>
  <c r="F60" i="207"/>
  <c r="H61" i="207"/>
  <c r="E528" i="187" l="1"/>
  <c r="D528" i="187"/>
  <c r="E498" i="187"/>
  <c r="D498" i="187"/>
  <c r="C498" i="187"/>
  <c r="E471" i="187"/>
  <c r="D471" i="187"/>
  <c r="C471" i="187"/>
  <c r="G367" i="130"/>
  <c r="D367" i="130"/>
  <c r="C367" i="130"/>
  <c r="E342" i="130"/>
  <c r="D29" i="480" l="1"/>
  <c r="C29" i="480"/>
  <c r="B142" i="556" l="1"/>
  <c r="D550" i="130" l="1"/>
  <c r="Y271" i="130"/>
  <c r="Y41" i="130" l="1"/>
  <c r="G22" i="629" l="1"/>
  <c r="F22" i="629"/>
  <c r="D22" i="629"/>
  <c r="B22" i="629"/>
  <c r="B39" i="556"/>
  <c r="B107" i="556"/>
  <c r="E435" i="187"/>
  <c r="E406" i="187"/>
  <c r="E347" i="187"/>
  <c r="D347" i="187"/>
  <c r="C347" i="187"/>
  <c r="D277" i="187"/>
  <c r="I8" i="783"/>
  <c r="D484" i="130" l="1"/>
  <c r="C484" i="130"/>
  <c r="E482" i="130"/>
  <c r="E483" i="130"/>
  <c r="D452" i="130"/>
  <c r="C452" i="130"/>
  <c r="E451" i="130"/>
  <c r="F367" i="130"/>
  <c r="H366" i="130"/>
  <c r="E366" i="130" l="1"/>
  <c r="D271" i="130"/>
  <c r="D144" i="130" l="1"/>
  <c r="C144" i="130"/>
  <c r="D143" i="130"/>
  <c r="C143" i="130"/>
  <c r="D142" i="130"/>
  <c r="C142" i="130"/>
  <c r="Y147" i="130"/>
  <c r="Y135" i="130"/>
  <c r="X135" i="130"/>
  <c r="D172" i="368" l="1"/>
  <c r="C247" i="130" l="1"/>
  <c r="E212" i="130"/>
  <c r="E247" i="130"/>
  <c r="E303" i="130"/>
  <c r="E427" i="130"/>
  <c r="E428" i="130"/>
  <c r="E429" i="130"/>
  <c r="E430" i="130"/>
  <c r="E431" i="130"/>
  <c r="E432" i="130"/>
  <c r="E433" i="130"/>
  <c r="E434" i="130"/>
  <c r="E435" i="130"/>
  <c r="E436" i="130"/>
  <c r="E437" i="130"/>
  <c r="E438" i="130"/>
  <c r="E439" i="130"/>
  <c r="E440" i="130"/>
  <c r="E441" i="130"/>
  <c r="E442" i="130"/>
  <c r="E443" i="130"/>
  <c r="E444" i="130"/>
  <c r="E445" i="130"/>
  <c r="E446" i="130"/>
  <c r="E447" i="130"/>
  <c r="E448" i="130"/>
  <c r="E449" i="130"/>
  <c r="E450" i="130"/>
  <c r="E459" i="130"/>
  <c r="E460" i="130"/>
  <c r="E461" i="130"/>
  <c r="E462" i="130"/>
  <c r="E463" i="130"/>
  <c r="E464" i="130"/>
  <c r="E465" i="130"/>
  <c r="E466" i="130"/>
  <c r="E467" i="130"/>
  <c r="E468" i="130"/>
  <c r="E469" i="130"/>
  <c r="E470" i="130"/>
  <c r="E471" i="130"/>
  <c r="E472" i="130"/>
  <c r="E473" i="130"/>
  <c r="E474" i="130"/>
  <c r="E475" i="130"/>
  <c r="E476" i="130"/>
  <c r="E477" i="130"/>
  <c r="E478" i="130"/>
  <c r="E479" i="130"/>
  <c r="E480" i="130"/>
  <c r="E481" i="130"/>
  <c r="E531" i="130"/>
  <c r="E550" i="130"/>
  <c r="G200" i="130"/>
  <c r="H200" i="130"/>
  <c r="G210" i="130"/>
  <c r="H210" i="130"/>
  <c r="O210" i="130"/>
  <c r="G211" i="130"/>
  <c r="H211" i="130"/>
  <c r="O211" i="130"/>
  <c r="K212" i="130"/>
  <c r="M212" i="130"/>
  <c r="F303" i="130"/>
  <c r="G303" i="130"/>
  <c r="H303" i="130"/>
  <c r="H342" i="130"/>
  <c r="K366" i="130"/>
  <c r="L366" i="130"/>
  <c r="M366" i="130"/>
  <c r="N366" i="130"/>
  <c r="H451" i="130"/>
  <c r="I451" i="130"/>
  <c r="J459" i="130"/>
  <c r="J460" i="130"/>
  <c r="J461" i="130"/>
  <c r="J462" i="130"/>
  <c r="J463" i="130"/>
  <c r="J464" i="130"/>
  <c r="J465" i="130"/>
  <c r="J466" i="130"/>
  <c r="J467" i="130"/>
  <c r="J468" i="130"/>
  <c r="J469" i="130"/>
  <c r="J470" i="130"/>
  <c r="J471" i="130"/>
  <c r="J472" i="130"/>
  <c r="J473" i="130"/>
  <c r="J474" i="130"/>
  <c r="J475" i="130"/>
  <c r="J476" i="130"/>
  <c r="J477" i="130"/>
  <c r="J478" i="130"/>
  <c r="J479" i="130"/>
  <c r="J480" i="130"/>
  <c r="J481" i="130"/>
  <c r="J482" i="130"/>
  <c r="H483" i="130"/>
  <c r="I483" i="130"/>
  <c r="F531" i="130"/>
  <c r="F537" i="130" s="1"/>
  <c r="F550" i="130" s="1"/>
  <c r="E484" i="130" l="1"/>
  <c r="E452" i="130"/>
  <c r="H364" i="130"/>
  <c r="H360" i="130"/>
  <c r="H356" i="130"/>
  <c r="H352" i="130"/>
  <c r="H348" i="130"/>
  <c r="H344" i="130"/>
  <c r="J483" i="130"/>
  <c r="J451" i="130"/>
  <c r="H362" i="130"/>
  <c r="H354" i="130"/>
  <c r="H350" i="130"/>
  <c r="H346" i="130"/>
  <c r="H365" i="130"/>
  <c r="H361" i="130"/>
  <c r="H357" i="130"/>
  <c r="H353" i="130"/>
  <c r="H349" i="130"/>
  <c r="H345" i="130"/>
  <c r="H363" i="130"/>
  <c r="H359" i="130"/>
  <c r="H355" i="130"/>
  <c r="H351" i="130"/>
  <c r="H347" i="130"/>
  <c r="H343" i="130"/>
  <c r="H358" i="130"/>
  <c r="H367" i="130" l="1"/>
  <c r="C132" i="130"/>
  <c r="D101" i="130"/>
  <c r="C86" i="130"/>
  <c r="D86" i="130"/>
  <c r="C87" i="130"/>
  <c r="D87" i="130"/>
  <c r="C88" i="130"/>
  <c r="D88" i="130"/>
  <c r="C89" i="130"/>
  <c r="D89" i="130"/>
  <c r="C90" i="130"/>
  <c r="D90" i="130"/>
  <c r="C91" i="130"/>
  <c r="D91" i="130"/>
  <c r="C92" i="130"/>
  <c r="D92" i="130"/>
  <c r="C100" i="130"/>
  <c r="D100" i="130"/>
  <c r="C101" i="130"/>
  <c r="C102" i="130"/>
  <c r="D102" i="130"/>
  <c r="C103" i="130"/>
  <c r="D103" i="130"/>
  <c r="C104" i="130"/>
  <c r="D104" i="130"/>
  <c r="C105" i="130"/>
  <c r="D105" i="130"/>
  <c r="C106" i="130"/>
  <c r="D106" i="130"/>
  <c r="E183" i="187" l="1"/>
  <c r="C183" i="187"/>
  <c r="B125" i="556" l="1"/>
  <c r="E66" i="207" l="1"/>
  <c r="E418" i="187"/>
  <c r="C418" i="187"/>
  <c r="D406" i="187" l="1"/>
  <c r="C406" i="187"/>
  <c r="E420" i="187"/>
  <c r="G86" i="207" l="1"/>
  <c r="G85" i="207"/>
  <c r="G99" i="207"/>
  <c r="H99" i="207"/>
  <c r="H109" i="207"/>
  <c r="G109" i="207"/>
  <c r="E112" i="207" l="1"/>
  <c r="E96" i="207"/>
  <c r="E82" i="207"/>
  <c r="E53" i="207"/>
  <c r="E48" i="207"/>
  <c r="E43" i="207"/>
  <c r="E272" i="187" l="1"/>
  <c r="E277" i="187" s="1"/>
  <c r="X147" i="130" l="1"/>
  <c r="E332" i="187" l="1"/>
  <c r="E291" i="187"/>
  <c r="C303" i="130" l="1"/>
  <c r="D303" i="130"/>
  <c r="G11" i="207" l="1"/>
  <c r="H46" i="207" l="1"/>
  <c r="E140" i="187" l="1"/>
  <c r="E124" i="207" l="1"/>
  <c r="D129" i="207"/>
  <c r="D124" i="207"/>
  <c r="D112" i="207"/>
  <c r="D96" i="207"/>
  <c r="D82" i="207"/>
  <c r="D66" i="207"/>
  <c r="D53" i="207"/>
  <c r="D43" i="207"/>
  <c r="H122" i="207"/>
  <c r="G122" i="207"/>
  <c r="D418" i="187" l="1"/>
  <c r="D420" i="187" s="1"/>
  <c r="C420" i="187"/>
  <c r="C291" i="187"/>
  <c r="D291" i="187"/>
  <c r="D152" i="187"/>
  <c r="C152" i="187"/>
  <c r="E10" i="120" l="1"/>
  <c r="E11" i="120"/>
  <c r="E13" i="120"/>
  <c r="E15" i="120"/>
  <c r="E16" i="120"/>
  <c r="E17" i="120"/>
  <c r="D230" i="130"/>
  <c r="G132" i="207" l="1"/>
  <c r="D183" i="187"/>
  <c r="E129" i="207" l="1"/>
  <c r="C332" i="187" l="1"/>
  <c r="C550" i="130"/>
  <c r="H127" i="207" l="1"/>
  <c r="G127" i="207"/>
  <c r="D272" i="187" l="1"/>
  <c r="C272" i="187"/>
  <c r="C277" i="187" s="1"/>
  <c r="D640" i="130" l="1"/>
  <c r="C640" i="130"/>
  <c r="D328" i="130" l="1"/>
  <c r="C328" i="130"/>
  <c r="D25" i="120" l="1"/>
  <c r="E80" i="187" l="1"/>
  <c r="G172" i="368" l="1"/>
  <c r="E172" i="368"/>
  <c r="F172" i="368"/>
  <c r="D174" i="368" l="1"/>
  <c r="E174" i="368"/>
  <c r="G51" i="207" l="1"/>
  <c r="H51" i="207"/>
  <c r="G69" i="207"/>
  <c r="H69" i="207"/>
  <c r="G61" i="207"/>
  <c r="Y272" i="130" l="1"/>
  <c r="H30" i="207" l="1"/>
  <c r="G30" i="207"/>
  <c r="D531" i="130" l="1"/>
  <c r="G494" i="187" l="1"/>
  <c r="E58" i="207" l="1"/>
  <c r="E487" i="187"/>
  <c r="E494" i="187" s="1"/>
  <c r="D487" i="187"/>
  <c r="D494" i="187" s="1"/>
  <c r="C487" i="187"/>
  <c r="C494" i="187" s="1"/>
  <c r="E293" i="187"/>
  <c r="E335" i="187" s="1"/>
  <c r="C230" i="130" l="1"/>
  <c r="C212" i="130" l="1"/>
  <c r="G29" i="207" l="1"/>
  <c r="D80" i="187"/>
  <c r="C80" i="187"/>
  <c r="C25" i="120" l="1"/>
  <c r="E25" i="120" s="1"/>
  <c r="E116" i="187" l="1"/>
  <c r="D102" i="207"/>
  <c r="D20" i="207"/>
  <c r="G15" i="207"/>
  <c r="G16" i="207"/>
  <c r="G17" i="207"/>
  <c r="G40" i="207" l="1"/>
  <c r="G14" i="207"/>
  <c r="G38" i="207"/>
  <c r="G101" i="207"/>
  <c r="G13" i="207"/>
  <c r="G100" i="207" l="1"/>
  <c r="G39" i="207" l="1"/>
  <c r="G42" i="207"/>
  <c r="C271" i="130"/>
  <c r="E152" i="187" l="1"/>
  <c r="C54" i="130" l="1"/>
  <c r="G32" i="207" l="1"/>
  <c r="G37" i="207"/>
  <c r="P211" i="130" l="1"/>
  <c r="G35" i="207" l="1"/>
  <c r="G12" i="207" l="1"/>
  <c r="G10" i="207"/>
  <c r="D131" i="130" l="1"/>
  <c r="D129" i="130"/>
  <c r="C52" i="130" l="1"/>
  <c r="D52" i="130"/>
  <c r="C53" i="130"/>
  <c r="D53" i="130"/>
  <c r="D54" i="130"/>
  <c r="C55" i="130"/>
  <c r="D55" i="130"/>
  <c r="C56" i="130"/>
  <c r="D56" i="130"/>
  <c r="C57" i="130"/>
  <c r="D57" i="130"/>
  <c r="C58" i="130"/>
  <c r="D58" i="130"/>
  <c r="G56" i="207" l="1"/>
  <c r="G73" i="207"/>
  <c r="G81" i="207"/>
  <c r="G78" i="207"/>
  <c r="G76" i="207"/>
  <c r="G74" i="207"/>
  <c r="G77" i="207" l="1"/>
  <c r="G31" i="207" l="1"/>
  <c r="H14" i="207" l="1"/>
  <c r="H16" i="207"/>
  <c r="H17" i="207"/>
  <c r="H13" i="207"/>
  <c r="H15" i="207"/>
  <c r="H40" i="207"/>
  <c r="H38" i="207"/>
  <c r="H39" i="207"/>
  <c r="H42" i="207"/>
  <c r="H101" i="207"/>
  <c r="H100" i="207"/>
  <c r="H85" i="207"/>
  <c r="H37" i="207"/>
  <c r="H12" i="207"/>
  <c r="H56" i="207"/>
  <c r="H11" i="207"/>
  <c r="H73" i="207"/>
  <c r="H81" i="207"/>
  <c r="H77" i="207"/>
  <c r="H78" i="207"/>
  <c r="H74" i="207"/>
  <c r="H76" i="207"/>
  <c r="H10" i="207"/>
  <c r="H31" i="207"/>
  <c r="C272" i="130" l="1"/>
  <c r="D272" i="130"/>
  <c r="C19" i="120" l="1"/>
  <c r="E24" i="120"/>
  <c r="E22" i="120"/>
  <c r="C27" i="120" l="1"/>
  <c r="D21" i="130" l="1"/>
  <c r="D36" i="130"/>
  <c r="D72" i="130"/>
  <c r="D128" i="130"/>
  <c r="D130" i="130"/>
  <c r="D132" i="130"/>
  <c r="D146" i="130"/>
  <c r="D162" i="130"/>
  <c r="D200" i="130"/>
  <c r="C641" i="130"/>
  <c r="W632" i="130" l="1"/>
  <c r="X632" i="130"/>
  <c r="X633" i="130"/>
  <c r="X631" i="130"/>
  <c r="D118" i="130"/>
  <c r="D117" i="130"/>
  <c r="D114" i="130"/>
  <c r="D120" i="130"/>
  <c r="D93" i="130"/>
  <c r="D116" i="130"/>
  <c r="D115" i="130"/>
  <c r="D135" i="130"/>
  <c r="D163" i="130"/>
  <c r="D107" i="130"/>
  <c r="D119" i="130"/>
  <c r="D59" i="130"/>
  <c r="D121" i="130" l="1"/>
  <c r="C273" i="130" l="1"/>
  <c r="D332" i="187" l="1"/>
  <c r="P210" i="130"/>
  <c r="G92" i="207" l="1"/>
  <c r="G89" i="207"/>
  <c r="G93" i="207"/>
  <c r="G90" i="207"/>
  <c r="Z246" i="130" l="1"/>
  <c r="C129" i="130" l="1"/>
  <c r="C130" i="130"/>
  <c r="W21" i="130" l="1"/>
  <c r="U14" i="130" s="1"/>
  <c r="C72" i="130" l="1"/>
  <c r="Z245" i="130" l="1"/>
  <c r="X21" i="130" l="1"/>
  <c r="G33" i="207" l="1"/>
  <c r="E347" i="130" l="1"/>
  <c r="E355" i="130"/>
  <c r="E363" i="130"/>
  <c r="E348" i="130"/>
  <c r="E356" i="130"/>
  <c r="E364" i="130"/>
  <c r="E349" i="130"/>
  <c r="E357" i="130"/>
  <c r="E365" i="130"/>
  <c r="E350" i="130"/>
  <c r="E358" i="130"/>
  <c r="E343" i="130"/>
  <c r="E351" i="130"/>
  <c r="E359" i="130"/>
  <c r="E344" i="130"/>
  <c r="E352" i="130"/>
  <c r="E360" i="130"/>
  <c r="E354" i="130"/>
  <c r="E345" i="130"/>
  <c r="E353" i="130"/>
  <c r="E361" i="130"/>
  <c r="E346" i="130"/>
  <c r="E362" i="130"/>
  <c r="G26" i="207"/>
  <c r="G71" i="207"/>
  <c r="G23" i="207"/>
  <c r="G24" i="207"/>
  <c r="G25" i="207"/>
  <c r="G27" i="207"/>
  <c r="G28" i="207"/>
  <c r="E367" i="130" l="1"/>
  <c r="C146" i="130"/>
  <c r="W634" i="130" l="1"/>
  <c r="W636" i="130"/>
  <c r="W633" i="130"/>
  <c r="X636" i="130"/>
  <c r="W635" i="130"/>
  <c r="X635" i="130"/>
  <c r="X634" i="130"/>
  <c r="X641" i="130"/>
  <c r="Y641" i="130"/>
  <c r="W631" i="130"/>
  <c r="W630" i="130"/>
  <c r="X627" i="130"/>
  <c r="X628" i="130"/>
  <c r="W627" i="130"/>
  <c r="X630" i="130"/>
  <c r="X629" i="130"/>
  <c r="W628" i="130"/>
  <c r="W629" i="130"/>
  <c r="AB641" i="130"/>
  <c r="AC641" i="130"/>
  <c r="Y94" i="130" l="1"/>
  <c r="X94" i="130"/>
  <c r="D116" i="187" l="1"/>
  <c r="C116" i="187"/>
  <c r="D140" i="187" l="1"/>
  <c r="C140" i="187"/>
  <c r="E345" i="187" l="1"/>
  <c r="E349" i="187" s="1"/>
  <c r="D345" i="187"/>
  <c r="D349" i="187" s="1"/>
  <c r="C345" i="187"/>
  <c r="C349" i="187" s="1"/>
  <c r="H93" i="207" l="1"/>
  <c r="H92" i="207"/>
  <c r="H91" i="207"/>
  <c r="H90" i="207"/>
  <c r="H89" i="207"/>
  <c r="H132" i="207"/>
  <c r="H35" i="207"/>
  <c r="H33" i="207"/>
  <c r="H32" i="207"/>
  <c r="H24" i="207"/>
  <c r="H25" i="207"/>
  <c r="H23" i="207"/>
  <c r="H29" i="207"/>
  <c r="H27" i="207"/>
  <c r="H28" i="207"/>
  <c r="H71" i="207"/>
  <c r="H26" i="207"/>
  <c r="D351" i="187"/>
  <c r="C351" i="187" l="1"/>
  <c r="E351" i="187"/>
  <c r="C128" i="130" l="1"/>
  <c r="X162" i="130" l="1"/>
  <c r="Y162" i="130"/>
  <c r="E107" i="207" l="1"/>
  <c r="E135" i="207" s="1"/>
  <c r="H65" i="207"/>
  <c r="G65" i="207"/>
  <c r="H75" i="207" l="1"/>
  <c r="G75" i="207"/>
  <c r="H88" i="207"/>
  <c r="G88" i="207"/>
  <c r="H63" i="207" l="1"/>
  <c r="D120" i="207"/>
  <c r="D107" i="207"/>
  <c r="H104" i="207"/>
  <c r="G104" i="207"/>
  <c r="H87" i="207"/>
  <c r="G70" i="207"/>
  <c r="G63" i="207"/>
  <c r="G62" i="207"/>
  <c r="D58" i="207"/>
  <c r="G57" i="207"/>
  <c r="D48" i="207"/>
  <c r="G46" i="207"/>
  <c r="E386" i="187"/>
  <c r="D386" i="187"/>
  <c r="C386" i="187"/>
  <c r="E369" i="187"/>
  <c r="D369" i="187"/>
  <c r="C369" i="187"/>
  <c r="E359" i="187"/>
  <c r="E363" i="187" s="1"/>
  <c r="D359" i="187"/>
  <c r="D363" i="187" s="1"/>
  <c r="C359" i="187"/>
  <c r="C363" i="187" s="1"/>
  <c r="D293" i="187"/>
  <c r="D335" i="187" s="1"/>
  <c r="E121" i="187"/>
  <c r="E189" i="187" s="1"/>
  <c r="E280" i="187" s="1"/>
  <c r="D121" i="187"/>
  <c r="C121" i="187"/>
  <c r="C189" i="187" s="1"/>
  <c r="C280" i="187" s="1"/>
  <c r="D19" i="120"/>
  <c r="D27" i="120" s="1"/>
  <c r="E27" i="120" s="1"/>
  <c r="C531" i="130"/>
  <c r="Z274" i="130"/>
  <c r="X274" i="130"/>
  <c r="C274" i="130"/>
  <c r="Y273" i="130"/>
  <c r="D273" i="130" s="1"/>
  <c r="D274" i="130" s="1"/>
  <c r="AC247" i="130"/>
  <c r="X247" i="130"/>
  <c r="AE246" i="130"/>
  <c r="AE245" i="130"/>
  <c r="AL212" i="130"/>
  <c r="AH212" i="130"/>
  <c r="AM211" i="130"/>
  <c r="AI211" i="130"/>
  <c r="AM210" i="130"/>
  <c r="AI210" i="130"/>
  <c r="C162" i="130"/>
  <c r="C131" i="130"/>
  <c r="Y107" i="130"/>
  <c r="X107" i="130"/>
  <c r="Y71" i="130"/>
  <c r="X71" i="130"/>
  <c r="Z41" i="130"/>
  <c r="U18" i="130"/>
  <c r="E531" i="187" l="1"/>
  <c r="C114" i="130"/>
  <c r="D135" i="207"/>
  <c r="C293" i="187"/>
  <c r="C335" i="187" s="1"/>
  <c r="E19" i="120"/>
  <c r="C116" i="130"/>
  <c r="Y23" i="130"/>
  <c r="C119" i="130"/>
  <c r="C135" i="130"/>
  <c r="C115" i="130"/>
  <c r="C200" i="130"/>
  <c r="C120" i="130"/>
  <c r="C118" i="130"/>
  <c r="C117" i="130"/>
  <c r="C21" i="130"/>
  <c r="U16" i="130"/>
  <c r="V163" i="130"/>
  <c r="C93" i="130"/>
  <c r="C107" i="130"/>
  <c r="U19" i="130"/>
  <c r="U17" i="130"/>
  <c r="U20" i="130"/>
  <c r="C163" i="130"/>
  <c r="V158" i="130" s="1"/>
  <c r="C36" i="130"/>
  <c r="U15" i="130"/>
  <c r="H70" i="207"/>
  <c r="H72" i="207"/>
  <c r="G72" i="207"/>
  <c r="H86" i="207"/>
  <c r="G91" i="207"/>
  <c r="H62" i="207"/>
  <c r="G87" i="207"/>
  <c r="H57" i="207"/>
  <c r="C121" i="130" l="1"/>
  <c r="V36" i="130"/>
  <c r="V34" i="130"/>
  <c r="V35" i="130"/>
  <c r="V33" i="130"/>
  <c r="C59" i="130"/>
  <c r="V160" i="130"/>
  <c r="V159" i="130"/>
  <c r="U21" i="130"/>
  <c r="V161" i="130"/>
  <c r="V162" i="130" l="1"/>
  <c r="D189" i="187"/>
  <c r="D280" i="18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tc={1AC59903-572C-4B41-8991-F4CC2EBCA0F2}</author>
  </authors>
  <commentList>
    <comment ref="E19" authorId="0" shapeId="0" xr:uid="{1AC59903-572C-4B41-8991-F4CC2EBCA0F2}">
      <text>
        <t>[Comentario encadenado]
Su versión de Excel le permite leer este comentario encadenado; sin embargo, las ediciones que se apliquen se quitarán si el archivo se abre en una versión más reciente de Excel. Más información: https://go.microsoft.com/fwlink/?linkid=870924
Comentario:
    Pago de impuestos municipales proyecto Vista Hermosa , le pertenece a Proamerica, Mucap hace el favor de realizar este pago a la Municipalidad</t>
      </text>
    </comment>
  </commentList>
</comments>
</file>

<file path=xl/sharedStrings.xml><?xml version="1.0" encoding="utf-8"?>
<sst xmlns="http://schemas.openxmlformats.org/spreadsheetml/2006/main" count="4773" uniqueCount="1528">
  <si>
    <t>Análisis de la Gestión del FOSUVI</t>
  </si>
  <si>
    <t>(En millones de colones)</t>
  </si>
  <si>
    <t>Estrato</t>
  </si>
  <si>
    <t xml:space="preserve">    Nº Casos</t>
  </si>
  <si>
    <t>Expr1</t>
  </si>
  <si>
    <t>CuentaDeNUM_CASO</t>
  </si>
  <si>
    <t>Total</t>
  </si>
  <si>
    <t>Estratos I y II</t>
  </si>
  <si>
    <t>Presup Estratos I y II</t>
  </si>
  <si>
    <t>Ejecución</t>
  </si>
  <si>
    <t>Detalle_region</t>
  </si>
  <si>
    <t>ALAJUELA</t>
  </si>
  <si>
    <t>CARTAGO</t>
  </si>
  <si>
    <t>HEREDIA</t>
  </si>
  <si>
    <t>CHOROTEGA</t>
  </si>
  <si>
    <t>PACIFICO CENTRAL</t>
  </si>
  <si>
    <t>BRUNCA</t>
  </si>
  <si>
    <t>HUETAR NORTE</t>
  </si>
  <si>
    <t>HUETAR ATLANTICO</t>
  </si>
  <si>
    <t>Propósito</t>
  </si>
  <si>
    <t>Lote y Construcción</t>
  </si>
  <si>
    <t>Construcción</t>
  </si>
  <si>
    <t>Vivienda Existente</t>
  </si>
  <si>
    <t>RAMT</t>
  </si>
  <si>
    <t>Género</t>
  </si>
  <si>
    <t>TE_GENERO</t>
  </si>
  <si>
    <t>Femenino</t>
  </si>
  <si>
    <t>Masculino</t>
  </si>
  <si>
    <t>Mes</t>
  </si>
  <si>
    <t>TOTAL</t>
  </si>
  <si>
    <t xml:space="preserve">Casos  </t>
  </si>
  <si>
    <t>Jun</t>
  </si>
  <si>
    <t>Feb</t>
  </si>
  <si>
    <t>Mar</t>
  </si>
  <si>
    <t>Abr</t>
  </si>
  <si>
    <t>May</t>
  </si>
  <si>
    <t>Jul</t>
  </si>
  <si>
    <t>Ago</t>
  </si>
  <si>
    <t>Set</t>
  </si>
  <si>
    <t>Oct</t>
  </si>
  <si>
    <t>Nov</t>
  </si>
  <si>
    <t>Sep</t>
  </si>
  <si>
    <t>Familias Beneficiadas</t>
  </si>
  <si>
    <t>Empresa</t>
  </si>
  <si>
    <t>Viviendas</t>
  </si>
  <si>
    <t>Subtotal</t>
  </si>
  <si>
    <t>Fecha de Aprobación</t>
  </si>
  <si>
    <t>Ubicación</t>
  </si>
  <si>
    <t>Entidad</t>
  </si>
  <si>
    <t>Monto</t>
  </si>
  <si>
    <t xml:space="preserve"> MUTUAL CARTAGO</t>
  </si>
  <si>
    <t xml:space="preserve"> GRUPO MUTUAL</t>
  </si>
  <si>
    <t xml:space="preserve"> INVU</t>
  </si>
  <si>
    <t xml:space="preserve"> B.P.D.C.</t>
  </si>
  <si>
    <t xml:space="preserve"> B. N. C. R.</t>
  </si>
  <si>
    <t xml:space="preserve"> B.C.R</t>
  </si>
  <si>
    <t xml:space="preserve"> COOPENAE</t>
  </si>
  <si>
    <t xml:space="preserve">Total </t>
  </si>
  <si>
    <t>PROGRAMA</t>
  </si>
  <si>
    <t>META ANUAL PRESUPUESTO FOSUVI</t>
  </si>
  <si>
    <t>ORDINARIOS</t>
  </si>
  <si>
    <t xml:space="preserve">   ♦  Regular</t>
  </si>
  <si>
    <t>Entidad Autorizada</t>
  </si>
  <si>
    <t>Pobreza Extrema</t>
  </si>
  <si>
    <t>Pobreza</t>
  </si>
  <si>
    <t>No Pobreza</t>
  </si>
  <si>
    <t>Determinado por el ingreso percápita</t>
  </si>
  <si>
    <t>Categoría</t>
  </si>
  <si>
    <t>Casos</t>
  </si>
  <si>
    <t>Ene</t>
  </si>
  <si>
    <t>Dic</t>
  </si>
  <si>
    <t xml:space="preserve"> BAC SAN JOSE</t>
  </si>
  <si>
    <t>BUENOS AIRES</t>
  </si>
  <si>
    <t>GUANACASTE</t>
  </si>
  <si>
    <t>PUNTARENAS</t>
  </si>
  <si>
    <t>OSA</t>
  </si>
  <si>
    <t>RITA</t>
  </si>
  <si>
    <t>CARIARI</t>
  </si>
  <si>
    <t>MUCAP</t>
  </si>
  <si>
    <t>SOLUCIONES</t>
  </si>
  <si>
    <t>EMPRESA</t>
  </si>
  <si>
    <t>ENTIDAD</t>
  </si>
  <si>
    <t>DANIEL FLORES</t>
  </si>
  <si>
    <t>GRECIA</t>
  </si>
  <si>
    <t>UPALA</t>
  </si>
  <si>
    <t>TURRIALBA</t>
  </si>
  <si>
    <t>SANTA CRUZ</t>
  </si>
  <si>
    <t>COTO BRUS</t>
  </si>
  <si>
    <t>COOPEALIANZA</t>
  </si>
  <si>
    <t>COSTO TOTAL</t>
  </si>
  <si>
    <t>BANCO POPULAR</t>
  </si>
  <si>
    <t>PORCENTAJE DE RELACION PRESUPUESTO TOTAL VERSUS COSTO TOTAL</t>
  </si>
  <si>
    <t>ROXANA</t>
  </si>
  <si>
    <t>MUTUAL CARTAGO</t>
  </si>
  <si>
    <t>GOICOECHEA</t>
  </si>
  <si>
    <t>SAN CARLOS</t>
  </si>
  <si>
    <t>FLORENCIA</t>
  </si>
  <si>
    <t>GOLFITO</t>
  </si>
  <si>
    <t>SABALITO</t>
  </si>
  <si>
    <t>GUATUSO</t>
  </si>
  <si>
    <t>COOCIQUE</t>
  </si>
  <si>
    <t>AGUAS ZARCAS</t>
  </si>
  <si>
    <t>Proyectos modalidad adelanto de recursos Art. 59</t>
  </si>
  <si>
    <t>SAN JOSÉ</t>
  </si>
  <si>
    <t>SAN RAMÓN</t>
  </si>
  <si>
    <t>LIMÓN</t>
  </si>
  <si>
    <t>SARAPIQUÍ</t>
  </si>
  <si>
    <t>POCOCÍ</t>
  </si>
  <si>
    <t>GUÁCIMO</t>
  </si>
  <si>
    <t>PÉREZ ZELEDÓN</t>
  </si>
  <si>
    <t>SAN JOSÉ O PIZOTE</t>
  </si>
  <si>
    <t>GUÁPILES</t>
  </si>
  <si>
    <t>Monto  
Aprobado</t>
  </si>
  <si>
    <t xml:space="preserve">PRESUPUESTO ART 59 ANUAL ASIGNADO A LA ENTIDAD RECURSOS </t>
  </si>
  <si>
    <t>PUERTO CORTÉS</t>
  </si>
  <si>
    <t xml:space="preserve"> COOCIQUE R.L.</t>
  </si>
  <si>
    <t xml:space="preserve">Nota: Se excluyen los casos anulados para evitar duplicaciones.  
</t>
  </si>
  <si>
    <t>M</t>
  </si>
  <si>
    <t>F</t>
  </si>
  <si>
    <t xml:space="preserve">Monto     </t>
  </si>
  <si>
    <t xml:space="preserve"> ASEDEMASA S.A</t>
  </si>
  <si>
    <t>BANCO DE COSTA RICA</t>
  </si>
  <si>
    <t>CLP</t>
  </si>
  <si>
    <t>CVE</t>
  </si>
  <si>
    <t>* Se incluyen casos de compromisos periodos anteriores.</t>
  </si>
  <si>
    <t>Monto Aprobado</t>
  </si>
  <si>
    <t xml:space="preserve"> COOPEUNA R.L.</t>
  </si>
  <si>
    <t>LYC</t>
  </si>
  <si>
    <t>COOPESERVIDORES</t>
  </si>
  <si>
    <t>Infraestructura</t>
  </si>
  <si>
    <t>Modalidad</t>
  </si>
  <si>
    <t>CENTRAL GAM</t>
  </si>
  <si>
    <t>CENTRAL FUERA DEL GAM</t>
  </si>
  <si>
    <t>Subtotal maduración de proyectos Art.59</t>
  </si>
  <si>
    <t>Subtotal Financiamiento Bono Colectivo</t>
  </si>
  <si>
    <t>Región - Bonos  Articulo 59</t>
  </si>
  <si>
    <t>Región Total</t>
  </si>
  <si>
    <t>Segunda Planta</t>
  </si>
  <si>
    <t>Compra de Lote</t>
  </si>
  <si>
    <t>GRUPO MUTUAL</t>
  </si>
  <si>
    <t>INVU</t>
  </si>
  <si>
    <t>FUNDACION COSTA RICA-CANADÁ</t>
  </si>
  <si>
    <t>FUPROVI</t>
  </si>
  <si>
    <t>Sub-total</t>
  </si>
  <si>
    <t>Subtotal proyectos</t>
  </si>
  <si>
    <t>TOTAL PENDIENTE DE APROBACION</t>
  </si>
  <si>
    <t>Casos individuales</t>
  </si>
  <si>
    <t>Subtotal Proyectos Indígenas</t>
  </si>
  <si>
    <t>ARM</t>
  </si>
  <si>
    <t>TE_PROPOSITO</t>
  </si>
  <si>
    <t>CSPVE</t>
  </si>
  <si>
    <t>Proyectos Llave en Mano y Vivienda Existentes</t>
  </si>
  <si>
    <t>COOPEUNA</t>
  </si>
  <si>
    <t>COOPESANRAMON</t>
  </si>
  <si>
    <t>Maduración de proyectos Art. 59</t>
  </si>
  <si>
    <t>Adulto mayor de 65 o más</t>
  </si>
  <si>
    <t>De 18 a 35 (antes de cumplir 36)</t>
  </si>
  <si>
    <t>De 36 a 65 (antes de cumplir 65)</t>
  </si>
  <si>
    <t>CVPPSP</t>
  </si>
  <si>
    <t>Casa del maestro</t>
  </si>
  <si>
    <t xml:space="preserve"> Rango de Edad</t>
  </si>
  <si>
    <t>Sub-Total</t>
  </si>
  <si>
    <t>Presupuesto</t>
  </si>
  <si>
    <t>Saldo</t>
  </si>
  <si>
    <t>% Ejec.</t>
  </si>
  <si>
    <t>Indígenas</t>
  </si>
  <si>
    <t>ASEDEMASA</t>
  </si>
  <si>
    <t>COOPEUNA R.L.</t>
  </si>
  <si>
    <t xml:space="preserve"> ASECLIBI</t>
  </si>
  <si>
    <t>DISPONIBILIDADES BONO COLECTIVO ASIGNADAS PENDIENTES DE APROBACIÓN POR JUNTA DIRECTIVA</t>
  </si>
  <si>
    <t>Total Bono Colectivo pendiente de aprobación</t>
  </si>
  <si>
    <t>TOTAL  APROBADO Y PENDIENTE DE APROBACIÓN PRESUPUESTO BONO COLECTIVO</t>
  </si>
  <si>
    <t>ASECCSS</t>
  </si>
  <si>
    <r>
      <rPr>
        <b/>
        <vertAlign val="superscript"/>
        <sz val="11"/>
        <color theme="1"/>
        <rFont val="Calibri"/>
        <family val="2"/>
        <scheme val="minor"/>
      </rPr>
      <t>1</t>
    </r>
    <r>
      <rPr>
        <b/>
        <sz val="11"/>
        <color theme="1"/>
        <rFont val="Calibri"/>
        <family val="2"/>
        <scheme val="minor"/>
      </rPr>
      <t xml:space="preserve"> Presupuesto Total Artículo 59</t>
    </r>
  </si>
  <si>
    <t>Atención de familias en asentamientos en precario, condición de tugurio, casos de emergencia o extrema necesidad:</t>
  </si>
  <si>
    <t xml:space="preserve">Sub-total </t>
  </si>
  <si>
    <t>Ordinario</t>
  </si>
  <si>
    <t>Art. 59</t>
  </si>
  <si>
    <t>Bono Promedio</t>
  </si>
  <si>
    <t>Casos Indigenas</t>
  </si>
  <si>
    <t>Proyectos</t>
  </si>
  <si>
    <t>Casos Individuales</t>
  </si>
  <si>
    <t>COOPEALIANZA R.L.</t>
  </si>
  <si>
    <t>COOPEMEP</t>
  </si>
  <si>
    <t>Total Art. 59 FODESAF</t>
  </si>
  <si>
    <t>TOTAL  APROBADO Y PENDIENTE DE APROBACIÓN PRESUPUESTO FODESAF</t>
  </si>
  <si>
    <t>Rango de Edad</t>
  </si>
  <si>
    <t>Amp. Rep. Mej. Y/o term. Vivienda</t>
  </si>
  <si>
    <t>Compra de lote y construc</t>
  </si>
  <si>
    <t>Compra vivienda existente</t>
  </si>
  <si>
    <t>Construc en lote propio</t>
  </si>
  <si>
    <t>Construc prim. Edificación y seg. Edificación</t>
  </si>
  <si>
    <t>Construc seg. Planta vivienda existente o seg. Edificación</t>
  </si>
  <si>
    <t>Programa</t>
  </si>
  <si>
    <t>Formalizados</t>
  </si>
  <si>
    <t>Promedio</t>
  </si>
  <si>
    <t>Art.59</t>
  </si>
  <si>
    <t>Emitidos</t>
  </si>
  <si>
    <t>1. Casos Formalizados por Estrato - Bonos Ordinarios</t>
  </si>
  <si>
    <t>2. Casos Formalizados por Estrato - Bonos Artículo 59</t>
  </si>
  <si>
    <t>3. Casos Formalizados por Estrato Total</t>
  </si>
  <si>
    <t>4. Casos Formalizados por Categoría de Pobreza INEC</t>
  </si>
  <si>
    <t>Región</t>
  </si>
  <si>
    <t>5. Casos Formalizados por Región (BONO ORDINARIO)</t>
  </si>
  <si>
    <t>6. Casos Formalizados por Región (BONOS ART. 59)</t>
  </si>
  <si>
    <t>7. Casos Formalizados por Región (TOTAL)</t>
  </si>
  <si>
    <t>ANEXO C
VOLUMEN Y PARTICIPACIÓN DE EMPRESAS CONSTRUCTORAS</t>
  </si>
  <si>
    <t>8. Casos Formalizados por Propósito</t>
  </si>
  <si>
    <t>9. Casos Formalizados por Género</t>
  </si>
  <si>
    <t>Casa de Maestro: Solución habitacional para Junta de Educación de escuela Unidocente, se proporciona vivienda al educador, no se consigna como beneficiario.</t>
  </si>
  <si>
    <t>Casa de Maestro</t>
  </si>
  <si>
    <t>Casa del Maestro</t>
  </si>
  <si>
    <t>12. Bonos  Diferidos Formalizados por Mes</t>
  </si>
  <si>
    <t>13. Bonos promedio en Emitidos y Formalizados</t>
  </si>
  <si>
    <t>14. Bonos Formalizados por Mes</t>
  </si>
  <si>
    <t>BONOS ORDINARIOS</t>
  </si>
  <si>
    <t>Grupo Mutual Alajuela-La Vivienda</t>
  </si>
  <si>
    <t>Mutual Cartago de Ahorro y Préstamo</t>
  </si>
  <si>
    <t>Instituto Nacional de Vivienda y Urbanismo</t>
  </si>
  <si>
    <t>Banco Popular y de Desarrollo Comunal</t>
  </si>
  <si>
    <t>Banco Crédito Agrícola de Cartago</t>
  </si>
  <si>
    <t>Banco Nacional de Costa Rica</t>
  </si>
  <si>
    <t>Banco de Costa Rica</t>
  </si>
  <si>
    <t>COOCIQUE R.L.</t>
  </si>
  <si>
    <t>Fundación Costa Rica - Canadá</t>
  </si>
  <si>
    <t>COOPENAE R.L.</t>
  </si>
  <si>
    <t>COOPESERVIDORES R.L.</t>
  </si>
  <si>
    <t>BAC San José</t>
  </si>
  <si>
    <t>Banco Cathay</t>
  </si>
  <si>
    <t>Improsa</t>
  </si>
  <si>
    <t>Bansol</t>
  </si>
  <si>
    <t>COOPESANMARCOS R.L.</t>
  </si>
  <si>
    <t>COOPEACOSTA R.L.</t>
  </si>
  <si>
    <t>COOPEANDE R.L.</t>
  </si>
  <si>
    <t>Coopesanramón R.L.</t>
  </si>
  <si>
    <t>Coopeaserrí R.L.</t>
  </si>
  <si>
    <t>Coopecaja</t>
  </si>
  <si>
    <t>ASECLIBI</t>
  </si>
  <si>
    <t>Banca Promérica.</t>
  </si>
  <si>
    <t>Subtotal Bonos Ordinarios</t>
  </si>
  <si>
    <t>BONO COLECTIVO</t>
  </si>
  <si>
    <t>ARTICULO 59</t>
  </si>
  <si>
    <t>Subtotal Artículo 59</t>
  </si>
  <si>
    <t>PRESUPUESTO AJUSTADO CON EL NO INGRESO DE LOS RECURSOS CORRESPONDIENTES A IMPUESTO DE VENTAS</t>
  </si>
  <si>
    <t>DEFICIT PRESUPUESTARIO PARA CUBRIR LOS COMPROMISOS AL 25/05/2005</t>
  </si>
  <si>
    <t xml:space="preserve">SUPUESTOS:  </t>
  </si>
  <si>
    <t>Incluye 1% Comisión Entidades Autorizadas</t>
  </si>
  <si>
    <t>ARTÍCULO 59</t>
  </si>
  <si>
    <t xml:space="preserve"> ASECCSS</t>
  </si>
  <si>
    <t>Proyecto</t>
  </si>
  <si>
    <t>Proyectos de Vivienda Indígena</t>
  </si>
  <si>
    <t>Reserva donde se ubican los casos aprobados</t>
  </si>
  <si>
    <t>PROYECTO</t>
  </si>
  <si>
    <t>Familias</t>
  </si>
  <si>
    <t>17. Bonos Emitidos por Mes</t>
  </si>
  <si>
    <t>18. Bonos Emitidos Programa RAMT</t>
  </si>
  <si>
    <t>Nº Casos</t>
  </si>
  <si>
    <t xml:space="preserve">Casos*  </t>
  </si>
  <si>
    <t>19. Bonos Emitidos y Formalizados por Entidad</t>
  </si>
  <si>
    <t>TABLA DE CONTENIDOS</t>
  </si>
  <si>
    <t>ANEXO A</t>
  </si>
  <si>
    <t>15. Bono promedio formalizado en el mes comparado con el mes correspondiente al año anterior</t>
  </si>
  <si>
    <t>Número de soluciones presentadas a revisión del BANHVI, por parte de las entidades autorizadas, en períodos de quince días, por programa de financiamiento, ubicación, bono promedio y precio promedio de solución.</t>
  </si>
  <si>
    <t>ANEXO B</t>
  </si>
  <si>
    <t>ANEXO C</t>
  </si>
  <si>
    <t>ANEXO D</t>
  </si>
  <si>
    <t>ANEXO E</t>
  </si>
  <si>
    <t>ANEXO F</t>
  </si>
  <si>
    <t>Gestión casos individuales Art 59.</t>
  </si>
  <si>
    <t xml:space="preserve">   ♦  ABC y CBA</t>
  </si>
  <si>
    <t>Porcentaje de ejecución</t>
  </si>
  <si>
    <t>CoopeMEP</t>
  </si>
  <si>
    <t>Coopeorotina</t>
  </si>
  <si>
    <t>SUB-TOTAL</t>
  </si>
  <si>
    <t>OTRAS PARTIDAS DE COMPROMISOS</t>
  </si>
  <si>
    <t>GRUPO MUTUAL ALAJUELA LA VIVIENDA</t>
  </si>
  <si>
    <t>Comisión Cta. Grl. (Costo Operativo)</t>
  </si>
  <si>
    <t>DISPONIBILIDADES ART. 59 FODESAF ASIGNADAS PENDIENTES DE APROBACIÓN POR JUNTA DIRECTIVA</t>
  </si>
  <si>
    <t xml:space="preserve">TRANSFERENCIAS  DE CAPITAL  (PAGO DE BONOS Y ADELANTO ART. 59)  </t>
  </si>
  <si>
    <t>Nº Casos
Bono Ordinario</t>
  </si>
  <si>
    <t xml:space="preserve">    Nº Casos
Bono Artículo 59</t>
  </si>
  <si>
    <t>Empresa Constructora</t>
  </si>
  <si>
    <t>Detalle del estado de proyectos.</t>
  </si>
  <si>
    <t>MTO_BONO</t>
  </si>
  <si>
    <t>SOLUCION</t>
  </si>
  <si>
    <t>ORD</t>
  </si>
  <si>
    <t>ART59</t>
  </si>
  <si>
    <t>COOPEESPARTA</t>
  </si>
  <si>
    <t>CREDECOOP</t>
  </si>
  <si>
    <t>ASEMINA</t>
  </si>
  <si>
    <t>ASEPANDUIT</t>
  </si>
  <si>
    <t>10. Bonos Formalizados por Rango de Edad</t>
  </si>
  <si>
    <t>11. Bonos Formalizados por Rango de Edad y Propósito</t>
  </si>
  <si>
    <t>19.1 Bonos Emitidos y Formalizados por Entidad</t>
  </si>
  <si>
    <t xml:space="preserve"> FUND.C.R.CANADA</t>
  </si>
  <si>
    <t xml:space="preserve"> COOPEALIANZA R.L.</t>
  </si>
  <si>
    <t xml:space="preserve"> COOPESERVIDORES</t>
  </si>
  <si>
    <t xml:space="preserve"> COOPESANMARCOS</t>
  </si>
  <si>
    <t xml:space="preserve"> COOPEANDE No. 1</t>
  </si>
  <si>
    <t>COOPEMEP R.L.</t>
  </si>
  <si>
    <t>Nota: En bonos emitidos se excluyen los bonos anulados para evitar duplicaciones</t>
  </si>
  <si>
    <t>BONOS EMITIDOS</t>
  </si>
  <si>
    <t>BONOS PAGADOS</t>
  </si>
  <si>
    <t>19.2 Bonos Emitidos y Formalizados por Entidad por programa de financiamiento</t>
  </si>
  <si>
    <t>COOPENAE</t>
  </si>
  <si>
    <t>Muro de Retención</t>
  </si>
  <si>
    <t>Total Bonos Art 59</t>
  </si>
  <si>
    <t>Total de Bonos Ordinarios</t>
  </si>
  <si>
    <t>Promedio Monto de Bono</t>
  </si>
  <si>
    <t>Precio promedio de Solución</t>
  </si>
  <si>
    <t>BAC SAN JOSE</t>
  </si>
  <si>
    <t>COOPEANDE</t>
  </si>
  <si>
    <t>Total General</t>
  </si>
  <si>
    <t>Volumen y el porcentaje de participación de cada empresa constructora, o empresas que formen parte de un mismo grupo de interés económico, según la normativa aplicable de la SUGEF, en el desarrollo de proyectos individuales o colectivos financiados con recursos del FOSUVI.</t>
  </si>
  <si>
    <t>Compra de vivienda primera planta y segunda planta o edificación</t>
  </si>
  <si>
    <t>Muro de retención</t>
  </si>
  <si>
    <t>COOPEANDE N°1</t>
  </si>
  <si>
    <t>12.1 Bonos diferidos Formalizados por Mes</t>
  </si>
  <si>
    <t>TOTAL GENERAL</t>
  </si>
  <si>
    <t>COOPESERVIDORES R.L</t>
  </si>
  <si>
    <t>COOPEUNA R.L</t>
  </si>
  <si>
    <t>ADEDEMASA</t>
  </si>
  <si>
    <t>CPPYSP</t>
  </si>
  <si>
    <t>Proyectos modalidad construcción en lote propio</t>
  </si>
  <si>
    <t>Proyectos compra de lote y construcción</t>
  </si>
  <si>
    <t xml:space="preserve"> COOPESPARTA R.L.</t>
  </si>
  <si>
    <t xml:space="preserve"> ASEMINA</t>
  </si>
  <si>
    <t>BCR</t>
  </si>
  <si>
    <t xml:space="preserve">  • Discapacidad </t>
  </si>
  <si>
    <t xml:space="preserve">  • Adulto Mayor </t>
  </si>
  <si>
    <t xml:space="preserve">  • Indígenas</t>
  </si>
  <si>
    <t xml:space="preserve">  • Erradicación de tugurios y precarios - Bono Ordinario</t>
  </si>
  <si>
    <t xml:space="preserve">  • Erradicación de tugurios y precarios - Bono Art. 59</t>
  </si>
  <si>
    <t xml:space="preserve">  • Situación de emergencia y extrema necesidad</t>
  </si>
  <si>
    <t xml:space="preserve">  • Familias beneficiadas únicamente con Bono Colectivo</t>
  </si>
  <si>
    <t>CREDECOOP R.L</t>
  </si>
  <si>
    <t>FUND.C.R.CANADA</t>
  </si>
  <si>
    <t>COOPESANMARCOS</t>
  </si>
  <si>
    <t>COOPEANDE No. 1</t>
  </si>
  <si>
    <t xml:space="preserve"> COOPEMEP R.L.</t>
  </si>
  <si>
    <t>ASECCS</t>
  </si>
  <si>
    <t>Total general / Promedio</t>
  </si>
  <si>
    <t>Los recursos asignados a Bono Colectivo no se materializan como casos individuales debido a que corresponden precisamente a un beneficio colectivo para las personas que habitan los sitios intervenidos, así como a vecinos o usuarios de otras zonas.</t>
  </si>
  <si>
    <t>CANTIDAD DE CASOS</t>
  </si>
  <si>
    <t>MONTO DE BONO POSTULADO</t>
  </si>
  <si>
    <t>FUND.P/LA VIV.C.R.CANADA</t>
  </si>
  <si>
    <t>TOTAL DE CASOS</t>
  </si>
  <si>
    <t>N° de Casos</t>
  </si>
  <si>
    <t>Estrato 1</t>
  </si>
  <si>
    <t>Estrato 1.5</t>
  </si>
  <si>
    <t>Estrato 2</t>
  </si>
  <si>
    <t>Estrato 3</t>
  </si>
  <si>
    <t>De 18 a 35</t>
  </si>
  <si>
    <t>De 36 a 65</t>
  </si>
  <si>
    <t>66 o más</t>
  </si>
  <si>
    <t>COOPECAJA</t>
  </si>
  <si>
    <t>Lote 50% y Construcción seg. Planta</t>
  </si>
  <si>
    <t>TOTAL APROBADO Y PENDIENTE DE APROBACIÓN PRESUPUESTO IMPUESTO SOLIDARIO</t>
  </si>
  <si>
    <t>Ekstrom S.A.</t>
  </si>
  <si>
    <t>Construcciones Modulares de Costa Rica S.A.</t>
  </si>
  <si>
    <t>SOMABACU</t>
  </si>
  <si>
    <t>MONTO</t>
  </si>
  <si>
    <t>ANEXO B
CASOS PRESENTADOS A REVISIÓN DEL BANHVI</t>
  </si>
  <si>
    <t xml:space="preserve"> 15. Bono promedio formalizado en el mes comparado con el mes correspondiente al año anterior</t>
  </si>
  <si>
    <t>Molina Arce Construcción y Consultoría S.A.</t>
  </si>
  <si>
    <t xml:space="preserve"> </t>
  </si>
  <si>
    <t>Año 2018</t>
  </si>
  <si>
    <t>2019-07</t>
  </si>
  <si>
    <t>2019-08</t>
  </si>
  <si>
    <t>2019-09</t>
  </si>
  <si>
    <t>2019-10</t>
  </si>
  <si>
    <t>2019-11</t>
  </si>
  <si>
    <t>2019-12</t>
  </si>
  <si>
    <t>2019-13</t>
  </si>
  <si>
    <t>Financimiento Territorio Indígena Cabécar de Chirripó, Brenes y Morgan</t>
  </si>
  <si>
    <t>NOM_PROVINCIA</t>
  </si>
  <si>
    <t>NOM_CANTON</t>
  </si>
  <si>
    <t>NOM_DISTRITO</t>
  </si>
  <si>
    <t>Entidad Autorizada (Provincia, Cantón, Distrito)</t>
  </si>
  <si>
    <t>PARK SLOPE DEVELOPMENT LIMITADA</t>
  </si>
  <si>
    <t>16. Pago de bonos de proyectos y casos individuales al amparo del artículo 59</t>
  </si>
  <si>
    <t>Consultoría Mar Azul S.A.</t>
  </si>
  <si>
    <t>Financimaiento adicional Katira</t>
  </si>
  <si>
    <t>Proyecto La Conquista</t>
  </si>
  <si>
    <t>La Conquista</t>
  </si>
  <si>
    <t>Constructora Davivienda S.A</t>
  </si>
  <si>
    <t>Consultoría Mar Azul S.A</t>
  </si>
  <si>
    <t>Proyecto Almendares</t>
  </si>
  <si>
    <t>Constructora Mar Azul S.A.</t>
  </si>
  <si>
    <t>Monto total</t>
  </si>
  <si>
    <t>Promedio x caso</t>
  </si>
  <si>
    <t xml:space="preserve"> ASEPANDUIT</t>
  </si>
  <si>
    <t>S-002</t>
  </si>
  <si>
    <t>13. Bonos promedio en Emitidos y formalizados</t>
  </si>
  <si>
    <t>Desarrollo Urbano Sanca Dos Mil Dos S.A.</t>
  </si>
  <si>
    <t>PARAÍSO</t>
  </si>
  <si>
    <t>ORDINARIO</t>
  </si>
  <si>
    <t>PROPÓSITO</t>
  </si>
  <si>
    <t>Construcción en lote propio</t>
  </si>
  <si>
    <t>21. Bonos Formalizados Población LGTBI</t>
  </si>
  <si>
    <t>Comparativo Entre Ambos Años</t>
  </si>
  <si>
    <t>Porcentual</t>
  </si>
  <si>
    <t>Casos*</t>
  </si>
  <si>
    <t>Caso tramitados por Empresas Constructoras Según Programa</t>
  </si>
  <si>
    <t>#</t>
  </si>
  <si>
    <t>ID_PROFESIONAL</t>
  </si>
  <si>
    <t>A.M.Q INGENIERIA SOCIEDAD ANONIMA</t>
  </si>
  <si>
    <t>A.V.I. CONSTRUCCIONES, S.A.</t>
  </si>
  <si>
    <t>GRUPO ARAMO J G S.A</t>
  </si>
  <si>
    <t>SOCOVI</t>
  </si>
  <si>
    <t>TECNOLOGIA Y DISEÑO CONSULTORES S.A.</t>
  </si>
  <si>
    <t>NOMBRE PROFESIONAL</t>
  </si>
  <si>
    <t>Casos Art. 59</t>
  </si>
  <si>
    <t>Monto Art. 59</t>
  </si>
  <si>
    <t>Casos Ordinarios</t>
  </si>
  <si>
    <t>Monto Ordinario</t>
  </si>
  <si>
    <t>Consorcio Punto Ambar S. A., Grupo Innovación Inmobiliaria Gil S.A. y Proyectos Montelimar S.A</t>
  </si>
  <si>
    <t>Inmobiliaria SYNSA</t>
  </si>
  <si>
    <t>Casos Individuales Disponibilidad  Periodos anteriores</t>
  </si>
  <si>
    <t>Subtotal Periodos Anteriores</t>
  </si>
  <si>
    <t xml:space="preserve">   ♦  Ingresos medios</t>
  </si>
  <si>
    <t>Estrato 4</t>
  </si>
  <si>
    <t>Estrato 5</t>
  </si>
  <si>
    <t>Estrato 6</t>
  </si>
  <si>
    <t>Las Arandas S.A.</t>
  </si>
  <si>
    <t>Subtotal Financiamiento Impuesto Solidario</t>
  </si>
  <si>
    <t>Total Impuesto Solidario aprobado</t>
  </si>
  <si>
    <t>Financiamiento Territorio indigena Talamanca Bribri- Aditribri  Somabacu</t>
  </si>
  <si>
    <t>Proyecto Malinche II (Llave en Mano)</t>
  </si>
  <si>
    <t>Proyecto Las Palmas (Proyectos modalidad compra de lote y construcción)</t>
  </si>
  <si>
    <t>Financiamiento adiccional Brisas II</t>
  </si>
  <si>
    <t>CONSTRUCTORA BIEN SOCIAL CBS SRL</t>
  </si>
  <si>
    <t>16. Bono promedio de proyectos y casos individuales al amparo del artículo 59</t>
  </si>
  <si>
    <t>Guzmán y Compañía AGC S.A.</t>
  </si>
  <si>
    <t>En los diferentes Programas y Modalidades de Financiamiento</t>
  </si>
  <si>
    <t>ANEXO D. 1
PROYECTOS EN TRÁMITE EN EL DEPARTAMENTO TÉCNICO</t>
  </si>
  <si>
    <t>ANEXO D. 2
PROYECTOS EN TRÁMITE EN LA DIRECCIÓN FOSUVI</t>
  </si>
  <si>
    <t>ANEXO D. 3
PROYECTOS APROBADOS</t>
  </si>
  <si>
    <t>ANEXO D. 4
PROYECTOS DEVUELTOS A LA ENTIDAD AUTORIZADA</t>
  </si>
  <si>
    <t>D.1 Proyectos en Trámite en el Departamento Técnico</t>
  </si>
  <si>
    <t>D.2 Proyectos en Trámite en la Dirección FOSUVI</t>
  </si>
  <si>
    <t>D.3 Proyectos Aprobados por la Junta Directiva</t>
  </si>
  <si>
    <t>D.4 Proyectos Devueltos a la Entidad Autorizada</t>
  </si>
  <si>
    <t>2020-01</t>
  </si>
  <si>
    <t>2020-02</t>
  </si>
  <si>
    <t>CONSTECASA</t>
  </si>
  <si>
    <t>CORPORACION BONANZA SOCIEDAD ANONIMA</t>
  </si>
  <si>
    <t>MI VIVIENDA ZONA NORTE</t>
  </si>
  <si>
    <t>WALTER ARAYA MARTINEZ  Y ASOCIADOS</t>
  </si>
  <si>
    <t>TRANSFERENCIAS  DE CAPITAL  (PAGO DE BONOS Y ADELANTO ART. 59)</t>
  </si>
  <si>
    <t>COOPEOROTINA</t>
  </si>
  <si>
    <t>Subtotal Bono Colectivo</t>
  </si>
  <si>
    <t>NO incluye 2% Gastos Administrativos (Cuenta GMarral)</t>
  </si>
  <si>
    <t>2% Entidades Autorizadas</t>
  </si>
  <si>
    <t>Réditos Cta. Grl. (Costo Operativo)</t>
  </si>
  <si>
    <t>AJIP Ingenieria LTDA</t>
  </si>
  <si>
    <t>2020-03</t>
  </si>
  <si>
    <t>2020-04</t>
  </si>
  <si>
    <t>CONSTRUCTORA BUEN TECHO AYQ SA</t>
  </si>
  <si>
    <t>Subtotal Cargo Ordinario casos Art. 59</t>
  </si>
  <si>
    <t>Compañía Hermanos Navarro Sojo S.A.</t>
  </si>
  <si>
    <t>ENERO</t>
  </si>
  <si>
    <t>TOTAL POR ENTIDAD</t>
  </si>
  <si>
    <t>TOTAL POR MES</t>
  </si>
  <si>
    <t>22. Bonos Postulados por Entidad Autorizada Ordinarios y  Art. 59</t>
  </si>
  <si>
    <t>Nacional</t>
  </si>
  <si>
    <t>Extranjero</t>
  </si>
  <si>
    <t>22.  Bonos Postulados por Entidad Autorizada Ordinarios y  Art. 59</t>
  </si>
  <si>
    <t>23.   Bonos otorgados a nacionales y extranjeros por mes</t>
  </si>
  <si>
    <t>24. Cumplimiento Casos Formalizados con referencia a meta anual de colocación de bonos.</t>
  </si>
  <si>
    <t>24. Cumplimiento Casos Formalizados con referencia a meta anual de colocación de bonos</t>
  </si>
  <si>
    <t>25. Proyectos, casos individuales Artículo 59  y Bono Colectivo aprobado</t>
  </si>
  <si>
    <t>25. Proyectos, casos individuales Artículo 59  y Bono Comunal aprobado</t>
  </si>
  <si>
    <t>2020-05</t>
  </si>
  <si>
    <t>Total de Casos</t>
  </si>
  <si>
    <t>Ordinarios</t>
  </si>
  <si>
    <t>21.1 Bonos Formalizados Población LGTBI Por Mes</t>
  </si>
  <si>
    <t xml:space="preserve"> Pagados</t>
  </si>
  <si>
    <t xml:space="preserve"> Emitidos</t>
  </si>
  <si>
    <t>Año</t>
  </si>
  <si>
    <t>PAGADOS</t>
  </si>
  <si>
    <t>EMITIDOS</t>
  </si>
  <si>
    <t>Descripción</t>
  </si>
  <si>
    <t>Variación Real/Presup</t>
  </si>
  <si>
    <t>Comparación Real / Presupuesto</t>
  </si>
  <si>
    <t>2020-06</t>
  </si>
  <si>
    <t>CONSTRUCTORA MARTINEZ &amp; MUÑOZ SOCIEDAD ANONIMA</t>
  </si>
  <si>
    <t>OCURRENCIA</t>
  </si>
  <si>
    <t>ENTIDAD AUTORIZADA</t>
  </si>
  <si>
    <t>ANOMALIAS</t>
  </si>
  <si>
    <t>Anomalias Registradas En Revision de Expedientes Ordinarios y Articulo 59</t>
  </si>
  <si>
    <t>N° DE EXPEDIENTES</t>
  </si>
  <si>
    <t>NOTA:  Solo se muestran las entidades que tuvieron mas de una anomalia registrada</t>
  </si>
  <si>
    <t>ANEXO G</t>
  </si>
  <si>
    <t>Financiamiento adicional por Ajuste por IVA Proyecto Juan Rafael Mora</t>
  </si>
  <si>
    <t>Construcciones Modulares</t>
  </si>
  <si>
    <t>Construcciones Modulares de Costa Rica S.A. José Ramón Prado Monterrey</t>
  </si>
  <si>
    <t>23. Cantidad de Bonos Pagados a nacionales y extranjeros por mes</t>
  </si>
  <si>
    <t>Constructora ROVI S.A.</t>
  </si>
  <si>
    <t>Constructora Inmobiliaria Habitacional Nuevos Tiempos S.A.</t>
  </si>
  <si>
    <t>CONSTRUCTORA VERDE CARIBE S.A.</t>
  </si>
  <si>
    <t>CUBICRUZ SOCIEDAD DE RESPONSABILIDAD LIMITADA</t>
  </si>
  <si>
    <t>Consultoria Mar Azul S.A.</t>
  </si>
  <si>
    <t>AJIP Ingeniería Limitada.</t>
  </si>
  <si>
    <t>AJIP Ingeniería Limitada</t>
  </si>
  <si>
    <t>Totales</t>
  </si>
  <si>
    <t>COOPESPARTA</t>
  </si>
  <si>
    <t>ANOMALIAS REGISTRADAS EN REVISION DE EXPEDIENTES ARTICULO 59 POR ENTIDAD AUTORIZADA</t>
  </si>
  <si>
    <t>CANTIDAD DE EXPEDIENTES ORDINARIOS REGISTRADOS CON ANOMALIAS POR           ENTIDAD AUTORIZADA</t>
  </si>
  <si>
    <t>CANTIDAD DE EXPEDIENTES ARTICULO 59 REGISTRADOS CON ANOMALIAS POR               ENTIDAD AUTORIZADA</t>
  </si>
  <si>
    <t>ENTIDADES AUTORIZADAS  CON EXPEDIENTES CON ANOMALIAS</t>
  </si>
  <si>
    <t>Pagados  2019</t>
  </si>
  <si>
    <t>TALAMANCA</t>
  </si>
  <si>
    <t>I</t>
  </si>
  <si>
    <t>AYSAC ARQUITECTURA Y CONSTRUCCION S.A.</t>
  </si>
  <si>
    <t>Financiamienro Los Almendros</t>
  </si>
  <si>
    <t>CONSTRUCTORA DAVIVIENDA S.A.</t>
  </si>
  <si>
    <t>Hidrotecnia de la Península S. A.</t>
  </si>
  <si>
    <t>Subtotal Casos individuales</t>
  </si>
  <si>
    <t>CONSTRUCTORA ROQUE &amp; RIVERA SOCIEDAD ANONIMA</t>
  </si>
  <si>
    <t>CONSTRUCTORA VARGAS Y CAMPOS SOCIEDAD ANONIMA</t>
  </si>
  <si>
    <t>DESARROLADORA MONTE DEL AGUILA S</t>
  </si>
  <si>
    <t>DICORSA</t>
  </si>
  <si>
    <t>INGENIERIA Y CONSULTORIA INCOVISA SOCIEDAD ANONIMA</t>
  </si>
  <si>
    <t>MI VIVIENDA AYQ SA</t>
  </si>
  <si>
    <t>PREYCON CPS, SOCIEDAD ANONIMA</t>
  </si>
  <si>
    <t>Pagados 2021</t>
  </si>
  <si>
    <t>Mucap</t>
  </si>
  <si>
    <t>BFV Pendiente de Pagar</t>
  </si>
  <si>
    <t>COOPECAJA R.L.</t>
  </si>
  <si>
    <t>Coopenae</t>
  </si>
  <si>
    <t>CONSTRUCTORA DAVIVIENDA S.A</t>
  </si>
  <si>
    <t>EN CASA PRO S.A L F SOCIEDAD ANONIMA</t>
  </si>
  <si>
    <t>COVITES S.A.</t>
  </si>
  <si>
    <t>SOGOTICA S.A.</t>
  </si>
  <si>
    <t>S-001</t>
  </si>
  <si>
    <t>Consultoría de la Zona Norte YEKA S.A.</t>
  </si>
  <si>
    <t>ANOMALIAS REGISTRADAS EN REVISION DE EXPEDIENTES ORDINARIOS POR ENTIDAD AUTORIZADA</t>
  </si>
  <si>
    <t>ANEXO E
SOLICITUDES PENDIENTES DE CASOS INDIVIDUALES ART. 59 EN EL DEPARTAMENTO DE ANÁLISIS Y CONTROL</t>
  </si>
  <si>
    <t>No binario</t>
  </si>
  <si>
    <t>LE GROUP EMPRESA CONSULTORA Y CONSTRUCTORA ZUKASA S. A.</t>
  </si>
  <si>
    <t>MATINA</t>
  </si>
  <si>
    <t>INVERSIONES JJ INNOVACION S.A.</t>
  </si>
  <si>
    <t>N/A</t>
  </si>
  <si>
    <t>Soluciones</t>
  </si>
  <si>
    <t>Santa Fe</t>
  </si>
  <si>
    <t>Puntarenas, Puntarenas, Chacarita</t>
  </si>
  <si>
    <t>Urbanizadora Valverde Calderón &amp; Asociados S.A</t>
  </si>
  <si>
    <t>Puntarenas, Parrita, Parrita</t>
  </si>
  <si>
    <t>Loma Linda</t>
  </si>
  <si>
    <t>Guanacaste, Santa Cruz, Veintesiete de Abril</t>
  </si>
  <si>
    <t>ROVI S.A.</t>
  </si>
  <si>
    <t>Guanacaste, Liberia, Liberia</t>
  </si>
  <si>
    <t>Constructora Dos por Tres S.A</t>
  </si>
  <si>
    <t>ANEXO D. 5
PROYECTOS EN CONSTRUCCIÓN</t>
  </si>
  <si>
    <t xml:space="preserve">D.5 Proyectos en construcción </t>
  </si>
  <si>
    <t>Constructora Roque y Rivera S.A.,</t>
  </si>
  <si>
    <t>LIBERIA</t>
  </si>
  <si>
    <t>PEÑAS BLANCAS</t>
  </si>
  <si>
    <t>LOS CHILES</t>
  </si>
  <si>
    <t>Ajip Ingeniería Limitada</t>
  </si>
  <si>
    <t>NAVARRO Y VARGAS S.A.</t>
  </si>
  <si>
    <r>
      <rPr>
        <b/>
        <sz val="11"/>
        <rFont val="Calibri"/>
        <family val="2"/>
        <scheme val="minor"/>
      </rPr>
      <t xml:space="preserve">Nota: </t>
    </r>
    <r>
      <rPr>
        <sz val="11"/>
        <rFont val="Calibri"/>
        <family val="2"/>
        <scheme val="minor"/>
      </rPr>
      <t>Informacion con base a rangos de edad del jefe de familia.</t>
    </r>
  </si>
  <si>
    <t xml:space="preserve">Monto expresado en colones </t>
  </si>
  <si>
    <t>3-102-787724 R.L.</t>
  </si>
  <si>
    <t>LAS HORQUETAS</t>
  </si>
  <si>
    <t>3-102-576303SOCIEDAD DE RESPONSABILIDAD LIMITADA</t>
  </si>
  <si>
    <t>JIMÉNEZ</t>
  </si>
  <si>
    <t>LA COLONIA</t>
  </si>
  <si>
    <t>MUTUAL CARTAGO DE AHORRO Y PRESTAMO</t>
  </si>
  <si>
    <t>Constructora Grupo Fusión Inmobiliaria S.R.L.,</t>
  </si>
  <si>
    <t>Constructora Davivienda S.A.,</t>
  </si>
  <si>
    <t>Consorcio Las Rosas de Pocosol S.A.-Ventanales e Instalaciones Nacionales VIN S.A.,</t>
  </si>
  <si>
    <t xml:space="preserve">PROYECTO DISPONIBILIDAD PROYECTOS ESPECIFICOS </t>
  </si>
  <si>
    <t>Subotal Periodos Anteriores:</t>
  </si>
  <si>
    <t>DISPONIBILIDADES Proyectos especificos ASIGNADAS PENDIENTES DE APROBACIÓN POR JUNTA DIRECTIVA</t>
  </si>
  <si>
    <t>Constructora Darqco</t>
  </si>
  <si>
    <t>CONSTRUCCIONES DE PROMOCION SOCIAL SOCIEDAD ANONIMA</t>
  </si>
  <si>
    <t xml:space="preserve">     12. 2 Bonos Vivienda Vertical (Construcción en Segunda Planta)</t>
  </si>
  <si>
    <t>Analista</t>
  </si>
  <si>
    <t>Cuentas por pagar</t>
  </si>
  <si>
    <t>Otras Cuentas por Pagar (Comisiones EA)</t>
  </si>
  <si>
    <t>Otras Cuentas por Pagar (Impuestos sobre rendimientos de Inversiones)</t>
  </si>
  <si>
    <t>Subtotal Cuentas por pagar</t>
  </si>
  <si>
    <t>SUB-TOTAL Bonos + Comisiones + Cuentas por Pagar</t>
  </si>
  <si>
    <t>La cantidad de casos Artículo 59 -(Compromisos y Ejecución) corresponde a una estimación realizada tomando el saldo por desembolsar o desembolsado y dividiéndolo entre el costo promedio del bono en cada proyecto.</t>
  </si>
  <si>
    <t>Coopegrecia R.L.</t>
  </si>
  <si>
    <t>SAN ISIDRO</t>
  </si>
  <si>
    <t xml:space="preserve"> Mutual Cartago</t>
  </si>
  <si>
    <t xml:space="preserve"> Grupo Mutual</t>
  </si>
  <si>
    <t xml:space="preserve"> Banco Popular</t>
  </si>
  <si>
    <t xml:space="preserve"> B.N.C.R.</t>
  </si>
  <si>
    <t xml:space="preserve"> B.C.R. </t>
  </si>
  <si>
    <t xml:space="preserve"> Coocique R.L.</t>
  </si>
  <si>
    <t xml:space="preserve"> Fund. C.R.Canadá</t>
  </si>
  <si>
    <t xml:space="preserve"> Coopenae R.L.</t>
  </si>
  <si>
    <t xml:space="preserve"> Coopealianza R.L.</t>
  </si>
  <si>
    <t xml:space="preserve"> Coopeservidores R.L.</t>
  </si>
  <si>
    <t xml:space="preserve"> Coope-San Marcos</t>
  </si>
  <si>
    <t xml:space="preserve"> Coope-Ande R.L.</t>
  </si>
  <si>
    <t xml:space="preserve"> Coope-Una R.L.</t>
  </si>
  <si>
    <t xml:space="preserve"> COOPECAJA</t>
  </si>
  <si>
    <t xml:space="preserve"> COOPEMEP</t>
  </si>
  <si>
    <t>ARQGEN</t>
  </si>
  <si>
    <t>CONSTRUCTORA HERMANOS JIMENEZ  S.A</t>
  </si>
  <si>
    <t>CONSTRUCTORA VYH LIMITADA</t>
  </si>
  <si>
    <t>GRUPO TECNO DESARROLLO SARAPIQUI</t>
  </si>
  <si>
    <t>JJECZ INGENIERIA Y CONSTRUCCIÓN SRL</t>
  </si>
  <si>
    <t>Fodesaf</t>
  </si>
  <si>
    <t>Impuesto Solidario</t>
  </si>
  <si>
    <t>JPS</t>
  </si>
  <si>
    <t>CNE</t>
  </si>
  <si>
    <t>Bono Colectivo</t>
  </si>
  <si>
    <t>Enero</t>
  </si>
  <si>
    <t>Febrero</t>
  </si>
  <si>
    <t>Marzo</t>
  </si>
  <si>
    <t>Abril</t>
  </si>
  <si>
    <t>Mayo</t>
  </si>
  <si>
    <t>Junio</t>
  </si>
  <si>
    <t>Julio</t>
  </si>
  <si>
    <t>Agosto</t>
  </si>
  <si>
    <t>Septiembre</t>
  </si>
  <si>
    <t>Octubre</t>
  </si>
  <si>
    <t>Noviembre</t>
  </si>
  <si>
    <t>Diciembre</t>
  </si>
  <si>
    <t>Observacioens</t>
  </si>
  <si>
    <t>Superávir Específico al cierre del período</t>
  </si>
  <si>
    <t>Variación</t>
  </si>
  <si>
    <t>Observaciones</t>
  </si>
  <si>
    <t>Recursos Comprometidos pendientes de Desembolso</t>
  </si>
  <si>
    <t>Recursos comprometidos pendientes de desembolso</t>
  </si>
  <si>
    <t>Bono Familiar de Vivienda (BFV) Ordinario "emitidos"</t>
  </si>
  <si>
    <t>Proyectos y Casos Individuales BFV Art. 59</t>
  </si>
  <si>
    <t>Proyectos Bono Colectivo</t>
  </si>
  <si>
    <t>Comisiones Administrativas sobre BFV y Proyectos</t>
  </si>
  <si>
    <t>Impuestos sobre Inversiones por pagar</t>
  </si>
  <si>
    <t>Subtotal recursos comprometidos pendientes de desembolso</t>
  </si>
  <si>
    <t>Recursos en proceso de Asignación y Compromiso</t>
  </si>
  <si>
    <t xml:space="preserve">26.Informe Control de Superávit Específico </t>
  </si>
  <si>
    <t>1. INFORME MENSUAL DE RECURSOS FOSUVI</t>
  </si>
  <si>
    <t>2. Comportamiento del superávit específico</t>
  </si>
  <si>
    <t>26. Informe Control Superávit Específico</t>
  </si>
  <si>
    <t>GUAYCARÁ</t>
  </si>
  <si>
    <t>COOPESPARTA R.L.</t>
  </si>
  <si>
    <t>Nota:  Solo se reflejan aquellas anomalias que su recurrencia es mayor a uno.</t>
  </si>
  <si>
    <t>CONSTRUCCIONES INTEGRALES</t>
  </si>
  <si>
    <t>CONSTRUCTORA Y SERVICIOS COVER S.A.</t>
  </si>
  <si>
    <t>EMPRESA CONSTRUCTORA Y CONSULTORA LAS ARANDAS</t>
  </si>
  <si>
    <t>COOPEGRECIA R.L.</t>
  </si>
  <si>
    <t>JUSTIFICAR TENENCIA O TRASPASO DE PROPIEDADES ANTERIORES A LA POSTULACION</t>
  </si>
  <si>
    <t>DECLARACION JURADA INCOMPLETA</t>
  </si>
  <si>
    <t>CONSTRUCTORA ARROYO Y ASOCIADOS S.A.</t>
  </si>
  <si>
    <t>Nota:</t>
  </si>
  <si>
    <t>28 Millas</t>
  </si>
  <si>
    <t>RÍO JIMÉNEZ</t>
  </si>
  <si>
    <t>Categoría de Pobreza INEC (Agosto 2022)</t>
  </si>
  <si>
    <t>De ¢0 a ¢64.225,00 per cápita</t>
  </si>
  <si>
    <t>Más de ¢64.225,00 hasta ¢133.136,00  per cápita.</t>
  </si>
  <si>
    <t>Más de ¢133.136,00 per cápita hasta un ingreso familiar máximo de  6 veces el salario mínimo de un trabajador no especializado de la industria de la construcción.</t>
  </si>
  <si>
    <t>Constructora de Vivienda Técnica Social COVITES S.A.</t>
  </si>
  <si>
    <t>Financiamiento adicional Vistas de Guadalupe</t>
  </si>
  <si>
    <t>Financiamiento adicional Tierra Prometida</t>
  </si>
  <si>
    <t>INSTITUTO NACIONAL DE VIVIENDA Y URBANISMO</t>
  </si>
  <si>
    <t>Sogotica S.A.</t>
  </si>
  <si>
    <t>LA VIRGEN</t>
  </si>
  <si>
    <t>ABANGARES</t>
  </si>
  <si>
    <t>GRUPO MUTUAL ALAJUELA-LA VIVIENDA DE AHORRO Y PRESTAMO</t>
  </si>
  <si>
    <t>COOPENAE R. L.</t>
  </si>
  <si>
    <t>IDECO S.A.</t>
  </si>
  <si>
    <t>Constructora Grupo Fusión Inmobiliaria S.R.L.</t>
  </si>
  <si>
    <t>PALMIRA</t>
  </si>
  <si>
    <t>Davivienda S.A.</t>
  </si>
  <si>
    <t>FALTA INFORME DEL TRABAJADOR SOCIAL PARA CASOS INDIVIDUALES Y DE PROYECTO AL AMPARO DEL ART 59 (FIS)</t>
  </si>
  <si>
    <t>ARCECA INC SOCIEDAD ANONIMA</t>
  </si>
  <si>
    <t>CONSTRUCTORA IPSUM SOCIEDAD ANONIMA</t>
  </si>
  <si>
    <t>COOPESABALITO</t>
  </si>
  <si>
    <t>Nombre Proyecto</t>
  </si>
  <si>
    <t>Monto del Proyecto</t>
  </si>
  <si>
    <t>Solución Promedio</t>
  </si>
  <si>
    <t>Fechas</t>
  </si>
  <si>
    <t>Estados</t>
  </si>
  <si>
    <t>Arturo</t>
  </si>
  <si>
    <t xml:space="preserve">Recepción Proyecto </t>
  </si>
  <si>
    <t>Traslado DT</t>
  </si>
  <si>
    <t>Asignación Analista</t>
  </si>
  <si>
    <t>Revisión Técnica</t>
  </si>
  <si>
    <t>Solicitud de información EA</t>
  </si>
  <si>
    <t>Recepción de información de la EA</t>
  </si>
  <si>
    <t>Esteban</t>
  </si>
  <si>
    <t>Revisión Preliminar</t>
  </si>
  <si>
    <t>Sebastián</t>
  </si>
  <si>
    <t>Alta Luz</t>
  </si>
  <si>
    <t>Coocique</t>
  </si>
  <si>
    <t>Isla Chira</t>
  </si>
  <si>
    <t>Redacción Informe Técnico</t>
  </si>
  <si>
    <t>Traslado Jefatura DT</t>
  </si>
  <si>
    <t>Traslado FOSUVI</t>
  </si>
  <si>
    <t>Compañía Inmobiliaria SyN S.A.</t>
  </si>
  <si>
    <t>Financiamiento Proyecto Espaveles</t>
  </si>
  <si>
    <t>Inmobiliaria S Y N S.A.</t>
  </si>
  <si>
    <t>Financiamiento Territorio Indígena Grano de Oro Cabécar Chirripo</t>
  </si>
  <si>
    <t>Financiamiento adicional Proy El Porvenir</t>
  </si>
  <si>
    <t>Nota: -Se excluyen los casos anulados para evitar duplicaciones.
            -Se incluyen casos de compromisos periodos anteriores.
            - El incremento en las emisiones de los ultimos meses se debe a los casos re postulados y al ajuste realizado en el ingreso de los fondos provenientes de FODESAF, los casos re postulados corresponden a casos que en su momento se anularon de meses anteriores y se re postulan , para crear una compensación en  casos emitidos.</t>
  </si>
  <si>
    <t>Nota: incluye recursos solo de FODESAF.</t>
  </si>
  <si>
    <t>Bonos Individuales Art. 59 Compromisos - Anulados en 2022</t>
  </si>
  <si>
    <t>Proyectos Art 59 liquidados por distribuir</t>
  </si>
  <si>
    <t>Proyectos B. C. liquidados por distribuir</t>
  </si>
  <si>
    <t>Ajuste diferencia con saldo Bancos e Inversiones</t>
  </si>
  <si>
    <t>Don Fernando</t>
  </si>
  <si>
    <t>Frontier Imperial Primero S.A.</t>
  </si>
  <si>
    <t>Financiamiento adicional Lotificación Miravalles II</t>
  </si>
  <si>
    <t xml:space="preserve">Proyectos Bono Colectivo </t>
  </si>
  <si>
    <t>Bonos TRAMITADOS</t>
  </si>
  <si>
    <t>SANTA TERESITA</t>
  </si>
  <si>
    <t>Devuelto Jefatura DT</t>
  </si>
  <si>
    <t>Devuelto FOSUVI</t>
  </si>
  <si>
    <t>COMPAÑIA RIO LINDO S.A</t>
  </si>
  <si>
    <t>DESARROLLOS INTERNACIONALES HERMANOS ROJAS S.A.</t>
  </si>
  <si>
    <t>GRUPO ABASA</t>
  </si>
  <si>
    <t>TRANSREMO DEL CARIBE SOCIEDAD ANONIMA</t>
  </si>
  <si>
    <t>FALTA CRITERIO LEGAL CASOS ART.59 INDIVIDUAL</t>
  </si>
  <si>
    <t>OPCION DE COMPRAVENTA VENCIDA</t>
  </si>
  <si>
    <t>Total Superávit Específico</t>
  </si>
  <si>
    <t xml:space="preserve">Financiamiento adicional Condominio Almendares II </t>
  </si>
  <si>
    <t xml:space="preserve">Financiamiento proyecto Conjunto Residencial Eco Potrerillos </t>
  </si>
  <si>
    <t>Financiamento adicional Alto Conte</t>
  </si>
  <si>
    <t>Financiamiento Boruca</t>
  </si>
  <si>
    <t>Financiamiento adicional Talamanca</t>
  </si>
  <si>
    <t>Financiamento adicional  Individual- Indigena- Coocique</t>
  </si>
  <si>
    <t>Financiamiento adicional Individuales- Indigenas-Coopeservires</t>
  </si>
  <si>
    <t>Financiamiento adicional Individuales- Indigenas-Fundación</t>
  </si>
  <si>
    <t xml:space="preserve">Financiamiento Territorio Indigena Alto Chirripo </t>
  </si>
  <si>
    <t xml:space="preserve">Financiamiento adicional Bella Vista </t>
  </si>
  <si>
    <t xml:space="preserve">Financiamiento adicional Cocales de Duacarí </t>
  </si>
  <si>
    <t xml:space="preserve">TOTAL </t>
  </si>
  <si>
    <t>CASOS</t>
  </si>
  <si>
    <t xml:space="preserve">MONTO </t>
  </si>
  <si>
    <t>CONSTRUCTORA CIPAH</t>
  </si>
  <si>
    <t>CONSTRUCTORA TU VIVIENDA C B S.A.</t>
  </si>
  <si>
    <t>CONSTRUCTORA. COVITES.S.A</t>
  </si>
  <si>
    <t>CONSTRUMACK DEL SOL S.A</t>
  </si>
  <si>
    <t>INTERNEGO S.A</t>
  </si>
  <si>
    <t>Aprobado en JD</t>
  </si>
  <si>
    <t xml:space="preserve">Financiamiento adicional Las Palmas </t>
  </si>
  <si>
    <t>Financiamiento adicional Don Sergio II</t>
  </si>
  <si>
    <t>ALAJUELITA</t>
  </si>
  <si>
    <t>SAN FELIPE</t>
  </si>
  <si>
    <t>VENECIA</t>
  </si>
  <si>
    <t>Lotificación Horquetas</t>
  </si>
  <si>
    <t>Recepción de solicitud</t>
  </si>
  <si>
    <t>DESARROLLOS SOSTENIBLES</t>
  </si>
  <si>
    <t>COOPESANAbrCOS R.L.</t>
  </si>
  <si>
    <t>NANDAYURE</t>
  </si>
  <si>
    <t>Duarco Cocorí</t>
  </si>
  <si>
    <t>Empresa Consultora D.C.I</t>
  </si>
  <si>
    <t>Se reciben subsanaciones de la EA</t>
  </si>
  <si>
    <t>Santa María</t>
  </si>
  <si>
    <t>Constructora del Sol HS S.A.</t>
  </si>
  <si>
    <t>PRESUPUESTO DE OBRA INCOMPLETO</t>
  </si>
  <si>
    <t xml:space="preserve">Financiamiento Terriotorio indigena Conte Burica-Cocique </t>
  </si>
  <si>
    <t>Financiamiento adicional Alto Conte coopeservidores</t>
  </si>
  <si>
    <t>Financiamiento adicional Guaymi coopeservidores</t>
  </si>
  <si>
    <t>Financiamiento adicional Boruca coopeservidores</t>
  </si>
  <si>
    <t>Financiamiento adicional Kekolbi coopeservidores</t>
  </si>
  <si>
    <t>Financiamiento adicional Talamanca coopeservidores</t>
  </si>
  <si>
    <t>Fianciamiento adicional Don Sergio I</t>
  </si>
  <si>
    <t xml:space="preserve">Financiamiento adicional Llanuras de Canaán </t>
  </si>
  <si>
    <t xml:space="preserve">Financiamiento adicional José Villalobos </t>
  </si>
  <si>
    <t xml:space="preserve">PARTICIPACION CON RESPECTO AL PRESUPUESTO TOTAL PARA EL PROGRAMA ART59 </t>
  </si>
  <si>
    <t xml:space="preserve">Financiamiento adicional Vistas de Guadalupe </t>
  </si>
  <si>
    <t>Financiamiento territorio indigena Bribri</t>
  </si>
  <si>
    <t xml:space="preserve">FUNDACIÓN </t>
  </si>
  <si>
    <t>SOMABUCO</t>
  </si>
  <si>
    <t>DAVIVIENDA</t>
  </si>
  <si>
    <t xml:space="preserve">DAVIVIENDA </t>
  </si>
  <si>
    <t>DARQCO</t>
  </si>
  <si>
    <t xml:space="preserve">Financiamiento adicional Veredes del Rio </t>
  </si>
  <si>
    <t xml:space="preserve">Financiamiento adicional Loma Linda </t>
  </si>
  <si>
    <t xml:space="preserve">Financiamiento adicional Puerto Escondido </t>
  </si>
  <si>
    <t xml:space="preserve">Financiamiento adicional 28 Millas </t>
  </si>
  <si>
    <t xml:space="preserve">Financiamiento casos indigenas Alto Chirripo- Banco Popular </t>
  </si>
  <si>
    <t>Envío de Memorando para devolución</t>
  </si>
  <si>
    <t>VK DESARROLLOS E INMUEBLES DEL VALLE S.A.</t>
  </si>
  <si>
    <t>Comisión Entidades Autorizadas</t>
  </si>
  <si>
    <t xml:space="preserve">PARK SLOPE DEVELOPMENT LIMITADA
Constructora DAVIVIENDA SA </t>
  </si>
  <si>
    <t xml:space="preserve">Constructora ROVI SA </t>
  </si>
  <si>
    <t>Compañía Inmobiliaria Las Arandas S.A.</t>
  </si>
  <si>
    <t xml:space="preserve">Financiamiento adicional Almendares II </t>
  </si>
  <si>
    <t xml:space="preserve">Financiamiento adicional Torres de la Montaña </t>
  </si>
  <si>
    <t xml:space="preserve">Financiamiento adicional Vistas del Miravalles </t>
  </si>
  <si>
    <t>Envío de subsanes de la E.A.</t>
  </si>
  <si>
    <t>Solicitud de subsanaciones</t>
  </si>
  <si>
    <t>Redacción informe</t>
  </si>
  <si>
    <t>Solicitud de subsane de 4 aspectos aún pendientes, Desarrolladora tiene al 15 de agosto para contestar.</t>
  </si>
  <si>
    <t>AGUAS CLARAS</t>
  </si>
  <si>
    <t>BATÁN</t>
  </si>
  <si>
    <t>FALTA ESTUDIO DE BIENES DE ALGUNO(S) DE LOS BENEFICIARIOS</t>
  </si>
  <si>
    <t>ASEPANDUIT (ASOC SOL DE EMPLEADOS DE ASEPANDUIT)</t>
  </si>
  <si>
    <t xml:space="preserve">Financiamiento adicional por IVA y Gastos legales Valle del Sol </t>
  </si>
  <si>
    <t>Construcciones Peñaranda S.A</t>
  </si>
  <si>
    <t xml:space="preserve">Financiamiento adicional Tayni Fundación CR Canada </t>
  </si>
  <si>
    <t xml:space="preserve">Financiamiento casos indigenas Alto Chirripo II- Banco Popular </t>
  </si>
  <si>
    <t xml:space="preserve">Financiamiento adicional para ajuste reserva de IVA  25 de Julio </t>
  </si>
  <si>
    <t xml:space="preserve">Financiamiento adicional para ajuste reserva de IVA 28 Millas </t>
  </si>
  <si>
    <t xml:space="preserve">Financiamiento adicional para ajuste reserva de IVA Amapolas </t>
  </si>
  <si>
    <t xml:space="preserve">Financiamiento adicional para ajuste reserva de IVA Ámbar </t>
  </si>
  <si>
    <t xml:space="preserve">Financiamiento adicional para ajuste reserva de IVA Astúa Pirie </t>
  </si>
  <si>
    <t>Financiamiento adicional para ajuste reserva de IVA Aurora de Luz</t>
  </si>
  <si>
    <t xml:space="preserve">Financiamiento adicional para ajuste reserva de IVA Bajo Tejares </t>
  </si>
  <si>
    <t xml:space="preserve">Financiamiento adicional para ajuste reserva de IVA Bella Vista </t>
  </si>
  <si>
    <t xml:space="preserve">Financiamiento adicional para ajuste reserva de IVA Brisas de Tilarán </t>
  </si>
  <si>
    <t xml:space="preserve">Financiamiento adicional para ajuste reserva de IVA Cartagena </t>
  </si>
  <si>
    <t xml:space="preserve">Financiamiento adicional para ajuste reserva de IVA Cobasur </t>
  </si>
  <si>
    <t xml:space="preserve">Financiamiento adicional para ajuste reserva de IVA Cocales de Duacarí </t>
  </si>
  <si>
    <t>Financiamiento adicional para ajuste reserva de IVA Condominio Almendares II</t>
  </si>
  <si>
    <t xml:space="preserve">Financiamiento adicional para ajuste reserva de IVA Condominio la Joya </t>
  </si>
  <si>
    <t>Financiamiento adicional para ajuste reserva de IVA Corrales Negros</t>
  </si>
  <si>
    <t>Financiamiento adicional para ajuste reserva de IVA Don Sergio I</t>
  </si>
  <si>
    <t>Financiamiento adicional para ajuste reserva de IVA Don Sergio II</t>
  </si>
  <si>
    <t xml:space="preserve">Financiamiento adicional para ajuste reserva de IVA El Cacao </t>
  </si>
  <si>
    <t xml:space="preserve">Financiamiento adicional para ajuste reserva de IVA El Colono </t>
  </si>
  <si>
    <t xml:space="preserve">Financiamiento adicional para ajuste reserva de IVA El Porvenir </t>
  </si>
  <si>
    <t xml:space="preserve">Financiamiento adicional para ajuste reserva de IVA El Silencio </t>
  </si>
  <si>
    <t>Financiamiento adicional para ajuste reserva de IVA Esparzol</t>
  </si>
  <si>
    <t>Financiamiento adicional para ajuste reserva de IVA Espaveles II</t>
  </si>
  <si>
    <t>Financiamiento adicional para ajuste reserva de IVA Fénix</t>
  </si>
  <si>
    <t>Financiamiento adicional para ajuste reserva de IVA Hojancha</t>
  </si>
  <si>
    <t xml:space="preserve">Financiamiento adicional para ajuste reserva de IVA Jardines del Río </t>
  </si>
  <si>
    <t xml:space="preserve">Financiamiento adicional para ajuste reserva de IVA José Villalbos </t>
  </si>
  <si>
    <t>Financiamiento adicional para ajuste reserva de IVA Juan Pablo II</t>
  </si>
  <si>
    <t xml:space="preserve">Financiamiento adicional para ajuste reserva de IVA Juan Rafael Mora </t>
  </si>
  <si>
    <t>Financiamiento adicional para ajuste reserva de IVA Kilómetro 20</t>
  </si>
  <si>
    <t xml:space="preserve">Financiamiento adicional para ajuste reserva de IVA La Angosta </t>
  </si>
  <si>
    <t>Financiamiento adicional para ajuste reserva de IVA Las Palmas</t>
  </si>
  <si>
    <t>Financiamiento adicional para ajuste reserva de IVA Las Trojas</t>
  </si>
  <si>
    <t>Financiamiento adicional para ajuste reserva de IVA Llanuras de Canaan</t>
  </si>
  <si>
    <t xml:space="preserve">Financiamiento adicional para ajuste reserva de IVA Loma Linda </t>
  </si>
  <si>
    <t>Financiamiento adicional para ajuste reserva de IVA Lotificación Horquetas</t>
  </si>
  <si>
    <t>Financiamiento adicional para ajuste reserva de IVA Lotificación Miravalles</t>
  </si>
  <si>
    <t>Financiamiento adicional para ajuste reserva de IVA Matapalo II</t>
  </si>
  <si>
    <t>Financiamiento adicional para ajuste reserva de IVA Montecristo II</t>
  </si>
  <si>
    <t xml:space="preserve">Financiamiento adicional para ajuste reserva de IVA Nueva Angostura </t>
  </si>
  <si>
    <t>Financiamiento adicional para ajuste reserva de IVA Nueva Esperanza</t>
  </si>
  <si>
    <t>Financiamiento adicional para ajuste reserva de IVA Puerto Escondido</t>
  </si>
  <si>
    <t>Financiamiento adicional para ajuste reserva de IVA San Martín Siquirres</t>
  </si>
  <si>
    <t>Financiamiento adicional para ajuste reserva de IVA  Santa Fe</t>
  </si>
  <si>
    <t>Financiamiento adicional para ajuste reserva de IVA Santa Luisa II</t>
  </si>
  <si>
    <t>Financiamiento adicional para ajuste reserva de IVA Shikabá</t>
  </si>
  <si>
    <t xml:space="preserve">Financiamiento adicional para ajuste reserva de IVA Torres de la Montaña </t>
  </si>
  <si>
    <t>Financiamiento adicional para ajuste reserva de IVA Tujankir II</t>
  </si>
  <si>
    <t>Financiamiento adicional para ajuste reserva de IVA Valle Azul</t>
  </si>
  <si>
    <t xml:space="preserve">Financiamiento adicional para ajuste reserva de IVA Veredas del Rio </t>
  </si>
  <si>
    <t>Financiamiento adicional para ajuste reserva de IVA Villa Verde</t>
  </si>
  <si>
    <t>Financiamiento adicional para ajuste reserva de IVA Vistas de Guadalupe</t>
  </si>
  <si>
    <t xml:space="preserve">Financiamiento adicional para ajuste reserva de IVA Vistas del Miravalles </t>
  </si>
  <si>
    <t>Financiamiento acional proyecto Bella Vista</t>
  </si>
  <si>
    <t xml:space="preserve">Financiamiento Territorios Indigenas Ujarras-Coopenae </t>
  </si>
  <si>
    <t>LEPANTO</t>
  </si>
  <si>
    <t>KATIRA</t>
  </si>
  <si>
    <t>ZARCERO</t>
  </si>
  <si>
    <t>S-003</t>
  </si>
  <si>
    <t>Ecopotrerillos</t>
  </si>
  <si>
    <t>Creciendo Juntos</t>
  </si>
  <si>
    <t>La Entidad presenta subsane.</t>
  </si>
  <si>
    <t xml:space="preserve">BANCO POPULAR </t>
  </si>
  <si>
    <t xml:space="preserve">Consorcio Molina y Arce-Cataluña </t>
  </si>
  <si>
    <t>Ajip Ingenieria Limitada</t>
  </si>
  <si>
    <t>Constructora Davivienda</t>
  </si>
  <si>
    <t>VENTESA GDD S.A.//HIDROTECNICA LA PENÍNSULA
SOCIEDAD ANONIMA</t>
  </si>
  <si>
    <t>Park Sope Development</t>
  </si>
  <si>
    <t>Construcciones Modulares de CR</t>
  </si>
  <si>
    <t>Construccione Modulares de CR</t>
  </si>
  <si>
    <t>Constructora Mar Azul</t>
  </si>
  <si>
    <t>Construccines Modulares de CR</t>
  </si>
  <si>
    <t>Consorcio Las Rosas de Pocosol S.A.-Ventanales e Instalaciones Nacionales VIN S.A</t>
  </si>
  <si>
    <t xml:space="preserve">IDECO </t>
  </si>
  <si>
    <t>Guzmán y Compañía AGC</t>
  </si>
  <si>
    <t xml:space="preserve">Walter Araya Martinez y Asociados </t>
  </si>
  <si>
    <t xml:space="preserve">Inmobiliaria SYN </t>
  </si>
  <si>
    <t>Urbanizadora Valverde Calderón y Asociados</t>
  </si>
  <si>
    <t>Compañía Inmobiliaria S y N</t>
  </si>
  <si>
    <t>Construcciones Modulare de CR</t>
  </si>
  <si>
    <t>Constructora Roque y Rivera S.A</t>
  </si>
  <si>
    <t xml:space="preserve">Financiamiento proyecto Cristal </t>
  </si>
  <si>
    <t xml:space="preserve">Territorio indigena Conte Burica </t>
  </si>
  <si>
    <t>VENTESA GDD S.A.</t>
  </si>
  <si>
    <t>COOCIQUE (CONCOOCIQUE R.L.)</t>
  </si>
  <si>
    <t>SAN PABLO</t>
  </si>
  <si>
    <t xml:space="preserve">Razonabilidad </t>
  </si>
  <si>
    <t>Preparación de informe de observaciones</t>
  </si>
  <si>
    <t xml:space="preserve">POPULAR </t>
  </si>
  <si>
    <t>Financiamiento adicional Las Trojas</t>
  </si>
  <si>
    <t xml:space="preserve">Financiamiento proyecto Condominio Vertical La Esperanza </t>
  </si>
  <si>
    <t>Financiamiento adicional 1 caso Territorios indígenas Conte Burica, Guaymí, Kekoldi y Cabécar</t>
  </si>
  <si>
    <t>Financiamiento Territorio Indígena Alto Chirripó IV</t>
  </si>
  <si>
    <t xml:space="preserve">Financiaminto Territorio Indígena Bri Bri </t>
  </si>
  <si>
    <t xml:space="preserve">Financiamiento adicional Ámbar </t>
  </si>
  <si>
    <t>CONSTRUCTORA CORESA</t>
  </si>
  <si>
    <t>COSTOS UNITARIOS EN PRESUPUESTO DE OBRA ALTOS. ACLARAR</t>
  </si>
  <si>
    <t>Agota de Protección Social (JPS)</t>
  </si>
  <si>
    <t>NO incluye 2% Gastos Administrativos (Cuenta GAbrral)</t>
  </si>
  <si>
    <t>S-003 (Maduración)</t>
  </si>
  <si>
    <t>Río Negro</t>
  </si>
  <si>
    <t>Grupo de 8 a 15</t>
  </si>
  <si>
    <t>Conformación del expediente digital</t>
  </si>
  <si>
    <t>Se recomienda la devolución del proyecto</t>
  </si>
  <si>
    <t>Casos insulares</t>
  </si>
  <si>
    <t>Informe de razonabilidad</t>
  </si>
  <si>
    <t>Informe de no recomendación</t>
  </si>
  <si>
    <t>Compañía Inmobiliaria S y N S.A.</t>
  </si>
  <si>
    <t>Financiamiento Territorio Indígena Alto Chirripó IV (3 Casos)</t>
  </si>
  <si>
    <t>Financiamiento Territorio Indigena Casona 7</t>
  </si>
  <si>
    <t>Financiaminto Territorio Indígena Bri Bri (26 Casos)</t>
  </si>
  <si>
    <t>Financiamiento territorio indígena Conte Burica IV</t>
  </si>
  <si>
    <t xml:space="preserve">Financiamiento adicional Lotificación Horquetas </t>
  </si>
  <si>
    <t>Financiamiento adicional El Porvenir (PTAR)</t>
  </si>
  <si>
    <t>Financiamiento adicional Tujankir II</t>
  </si>
  <si>
    <t>Financiamiento adicional Don Sergio I</t>
  </si>
  <si>
    <t>3101719421 SOCIEDAD ANONIMA</t>
  </si>
  <si>
    <t>CERTIFICACION INGRESOS CCSS DESACTUALIZADO (MAYOR A 3 MESES)</t>
  </si>
  <si>
    <t>BFV</t>
  </si>
  <si>
    <t>COMSION</t>
  </si>
  <si>
    <t>2012</t>
  </si>
  <si>
    <t>Compr 2011</t>
  </si>
  <si>
    <t>Comision</t>
  </si>
  <si>
    <t>Subtotal COMISIONES</t>
  </si>
  <si>
    <t>bfv</t>
  </si>
  <si>
    <t>Subtotal BFV</t>
  </si>
  <si>
    <t>Reserva indígena Grano de Oro</t>
  </si>
  <si>
    <t>AJIP SA</t>
  </si>
  <si>
    <t>COOPE-ANDE NO 1 R.L.</t>
  </si>
  <si>
    <t>FALTA CRITERIO DE RECOMENDACION DEL PERITO</t>
  </si>
  <si>
    <t>Financiamiento Boulevard del Sol etapa IV</t>
  </si>
  <si>
    <t>Financiamiento adicional El Silencio</t>
  </si>
  <si>
    <t>Su Casa Desarrollos de Vivienda S.A</t>
  </si>
  <si>
    <t>LE GROUP EMPRESA CONSULTORA Y CONSTRUCTORA ZUKASA S. A</t>
  </si>
  <si>
    <t xml:space="preserve">Financiamiento territorio indigena Rey Curré </t>
  </si>
  <si>
    <t>Bonos Habitacionales SRL</t>
  </si>
  <si>
    <t xml:space="preserve">COOPESERVIDORES </t>
  </si>
  <si>
    <t>La Bendición</t>
  </si>
  <si>
    <t>CONSTRUCTORA COVAM DEL SUR S.A</t>
  </si>
  <si>
    <t>GRUPO ALFANOSO DEL ROBLE SOCIEDAD ANONIMA</t>
  </si>
  <si>
    <t xml:space="preserve"> CREDECOOP</t>
  </si>
  <si>
    <t>Total 2024</t>
  </si>
  <si>
    <t>• Se han realizado esfuerzos para disminuir paulatinamente el superávit específico, no obstante, es importante aclarar que la naturaleza misma del negocio lleve a tener un saldo importante de recursos que representan bonos ordinarios emitidos pendientes de pagar, casos individuales y proyectos de vivienda aprobados pendientes de pagar y/o desembolsar, así como proyectos de Bono Colectivo pendientes de pagar y/o desembolsar, las respectivas comisiones de Ley y partidas en proceso de asignación al cierre de cada año.</t>
  </si>
  <si>
    <t>Recursos Fodesaf</t>
  </si>
  <si>
    <t>Art.59 periodos anteriores reasignados por ejecutar</t>
  </si>
  <si>
    <t>Otros ingresos 2024</t>
  </si>
  <si>
    <t>Recursos Bono colectivo</t>
  </si>
  <si>
    <t>Recursos periodos anteriores reasignados por ejecutar</t>
  </si>
  <si>
    <t>Junta de Protección Social</t>
  </si>
  <si>
    <t>Compr 2023</t>
  </si>
  <si>
    <t>Presupuesto 2024</t>
  </si>
  <si>
    <t>TOTAL REAL</t>
  </si>
  <si>
    <t xml:space="preserve">Proyectos Presupuesto CNE </t>
  </si>
  <si>
    <t>Real 2024</t>
  </si>
  <si>
    <t>28. Ejecución presupuestaria según modalidad de recursos y asignación de recursos para el 2025 - BASE EMISION</t>
  </si>
  <si>
    <t>29. Ejecución presupuestaria bonos emitidos y pagados para el 2025 - COMPARATIVO</t>
  </si>
  <si>
    <t>20. Ejecución Presupuesto 2025 - Por programa de financiamiento</t>
  </si>
  <si>
    <t>27. Liquidación Presupuesto 2025 por Entidad Autorizada - BASE EFECTIVO CGR TRANSFERENCIAS  DE CAPITAL  (pago de bonos y adelanto ART. 59)</t>
  </si>
  <si>
    <t>BARCOR DEL SUR SA</t>
  </si>
  <si>
    <t>BONOS HABITACIONALES</t>
  </si>
  <si>
    <t>COMFETRASA SOCIEDAD ANONIMA</t>
  </si>
  <si>
    <t>CONSTRUARTE DE COSTA RICA S.A</t>
  </si>
  <si>
    <t>CONSTRUCTORA JIMA DE SAN BUENAVENTURA SA</t>
  </si>
  <si>
    <t>CONSTRUCTORA W &amp; M DE OSA S.A</t>
  </si>
  <si>
    <t>CONSTRUCTORA Y CONSULTORA MADRICAÑAS S.A</t>
  </si>
  <si>
    <t>CONSTRUHOGAR</t>
  </si>
  <si>
    <t>CONSULTORA Y CONSTRUCTORA PROFESIONAL</t>
  </si>
  <si>
    <t>CONSULTORIA MAR AZUL S.A.</t>
  </si>
  <si>
    <t>CV CONVISA SOCIEDAD DE RESPONSABILIDAD LIMITADA</t>
  </si>
  <si>
    <t>ECO CASAS DEL SUR S.A.</t>
  </si>
  <si>
    <t>GRUPO H &amp; Q SOCIEDAD RESPONSABILIDAD LIMITADA</t>
  </si>
  <si>
    <t>GRUPO INMOBILIARIO GUANA CONSTRUCCIONES S.A</t>
  </si>
  <si>
    <t>GRUPO VIVIENDA S.A</t>
  </si>
  <si>
    <t>LOS ACANTLADOS AZULES FMS S.A</t>
  </si>
  <si>
    <t>LP CONSULTORA  Y CONSTRUCTORA LA PALMERA SOCIEDAD ANONIMA</t>
  </si>
  <si>
    <t>PROARINSA SOCIEDAD ANONIMA</t>
  </si>
  <si>
    <t>SEPROE S.A.</t>
  </si>
  <si>
    <t>UNITED FAMISOLD R R K SOCIEDAD ANONIMA (SUR-KSA)</t>
  </si>
  <si>
    <t>ESTUDIO DE REGISTRO INCOMPLETO</t>
  </si>
  <si>
    <t>DETALLE DE OPERACION FINANCIERA MAL PLANTEADO</t>
  </si>
  <si>
    <t>FALTA DECLARACION JURADA</t>
  </si>
  <si>
    <t>BANCO POPULAR Y DE DESARROLLO COMUNAL</t>
  </si>
  <si>
    <t>DECLARACION JURADA ILEGIBLE</t>
  </si>
  <si>
    <t>CORREGIR RESPUESTAS A PREGUNTAS TERCERA HOJA FORMULARIO 2-99</t>
  </si>
  <si>
    <t>FALTA CONTRATO DE CONSTRUCCION</t>
  </si>
  <si>
    <t>FALTA ESTUDIO DE CREDITO</t>
  </si>
  <si>
    <t>FALTA ESTUDIO DEL VENDEDOR</t>
  </si>
  <si>
    <t>FALTA PLANO CONSTRUCTIVO</t>
  </si>
  <si>
    <t>PLANO CONSTRUCTIVO ILEGIBLE O INCOMPLETO</t>
  </si>
  <si>
    <t>PRESUPUESTO DE OBRA DESACTUALIZADO</t>
  </si>
  <si>
    <t>TASACION INCOMPLETA</t>
  </si>
  <si>
    <t>FALTA TASACION</t>
  </si>
  <si>
    <t>Bono Ordinario</t>
  </si>
  <si>
    <t>Compra de Lote y Construcción</t>
  </si>
  <si>
    <t>Contrucción en Lote Propio</t>
  </si>
  <si>
    <t>Compra de Vivienda Existente</t>
  </si>
  <si>
    <t>Reparación, Ampliación y Mejoras</t>
  </si>
  <si>
    <t>Artículo 59</t>
  </si>
  <si>
    <t>Autoconstrucción</t>
  </si>
  <si>
    <t>Erradicación de tugurios y/o precarios</t>
  </si>
  <si>
    <t>Vivienda Vertical</t>
  </si>
  <si>
    <t>Situación de Emergencia</t>
  </si>
  <si>
    <t>Extrema Necesidad</t>
  </si>
  <si>
    <t>Recursos 2025 (FODESAF)</t>
  </si>
  <si>
    <t>% Ejecución</t>
  </si>
  <si>
    <t xml:space="preserve"> COOPEGRECIA R.L.</t>
  </si>
  <si>
    <t xml:space="preserve"> COOPEESAPARTA</t>
  </si>
  <si>
    <t xml:space="preserve"> ASEDEMASA</t>
  </si>
  <si>
    <t>COOPEANDE #7</t>
  </si>
  <si>
    <t>CAJA DE ANDE</t>
  </si>
  <si>
    <t>Comisión E. A.</t>
  </si>
  <si>
    <t>Comisión Cuenta General</t>
  </si>
  <si>
    <t>Casos 2025-2024</t>
  </si>
  <si>
    <t>Monto 2025-2024</t>
  </si>
  <si>
    <t>COOPEANDE N°7 R.L.</t>
  </si>
  <si>
    <t xml:space="preserve"> COOPECAJA R.L.</t>
  </si>
  <si>
    <t xml:space="preserve"> CREDECOOP R.L.</t>
  </si>
  <si>
    <t xml:space="preserve">  • Terrenos insulares</t>
  </si>
  <si>
    <t xml:space="preserve">  • Adulto Mayor erradicacoón de tugurios</t>
  </si>
  <si>
    <t>PRESUPUESTO 2025</t>
  </si>
  <si>
    <t>DISPONIBLE Presupuesto 2025</t>
  </si>
  <si>
    <t>Compr 2024</t>
  </si>
  <si>
    <t>Presupuesto 2025</t>
  </si>
  <si>
    <t>COOPEANDE 7</t>
  </si>
  <si>
    <t>Mutual CartSet de Ahorro y Préstamo</t>
  </si>
  <si>
    <t>PROMERICA</t>
  </si>
  <si>
    <t>27. Liquidación Presupuesto 2025 por Entidad Autorizada - BASE EFECTIVO CGR</t>
  </si>
  <si>
    <t>Del 01/01/2011 al 31/12/2011</t>
  </si>
  <si>
    <t>Del 01/01/2012 al 31/12/2012</t>
  </si>
  <si>
    <t>Del 01/01/2013 al 31/12/2013</t>
  </si>
  <si>
    <t>Del 01/01/2014 al 31/12/2014</t>
  </si>
  <si>
    <t>Del 01/01/2015 al 31/01/2015</t>
  </si>
  <si>
    <t>Del 01/01/2016 al 31/12/2016</t>
  </si>
  <si>
    <t>Del 01/01/2017 al 31/12/2017</t>
  </si>
  <si>
    <t>Del 01/01/2018 al 31/01/2018</t>
  </si>
  <si>
    <t>Del 01/01/2019 al 31/01/2019</t>
  </si>
  <si>
    <t>Variación 2025/2022</t>
  </si>
  <si>
    <t>Variación 2025/2023</t>
  </si>
  <si>
    <t>Variación 2025/2024</t>
  </si>
  <si>
    <t>Presupuesto Teórico 2025</t>
  </si>
  <si>
    <t>Mismo mes del informe</t>
  </si>
  <si>
    <t>Ejecución Presupuesto FOSUVI 2025</t>
  </si>
  <si>
    <t>SAN PEDRO</t>
  </si>
  <si>
    <t>PUERTO VIEJO</t>
  </si>
  <si>
    <t>LA CRUZ</t>
  </si>
  <si>
    <t>SANTA CECILIA</t>
  </si>
  <si>
    <t>PARRITA</t>
  </si>
  <si>
    <t>CORREDORES</t>
  </si>
  <si>
    <t>MONTES DE ORO</t>
  </si>
  <si>
    <t>MIRAMAR</t>
  </si>
  <si>
    <t>PAQUERA</t>
  </si>
  <si>
    <t>GARABITO</t>
  </si>
  <si>
    <t>TARRAZÚ</t>
  </si>
  <si>
    <t>SAN MARCOS</t>
  </si>
  <si>
    <t>ACAPULCO</t>
  </si>
  <si>
    <t>IPÍS</t>
  </si>
  <si>
    <t>MORAVIA</t>
  </si>
  <si>
    <t>SAN JERÓNIMO</t>
  </si>
  <si>
    <t>SAN ISIDRO DE EL GENERAL</t>
  </si>
  <si>
    <t>PALMARES</t>
  </si>
  <si>
    <t>ESQUÍPULAS</t>
  </si>
  <si>
    <t>CUTRIS</t>
  </si>
  <si>
    <t>BAGACES</t>
  </si>
  <si>
    <t>BARRANCA</t>
  </si>
  <si>
    <t>VOLCÁN</t>
  </si>
  <si>
    <t>POTRERO GRANDE</t>
  </si>
  <si>
    <t>PAVÓN</t>
  </si>
  <si>
    <t>LAUREL</t>
  </si>
  <si>
    <t>PUERTO JIMÉNEZ</t>
  </si>
  <si>
    <t>CARRANDI</t>
  </si>
  <si>
    <t>POCORA</t>
  </si>
  <si>
    <t>ASERRÍ</t>
  </si>
  <si>
    <t>ACOSTA</t>
  </si>
  <si>
    <t>GUAITIL VILLA</t>
  </si>
  <si>
    <t>OROTINA</t>
  </si>
  <si>
    <t>BOLSÓN</t>
  </si>
  <si>
    <t>PURISCAL</t>
  </si>
  <si>
    <t>SAN RAFAEL</t>
  </si>
  <si>
    <t>PIEDADES NORTE</t>
  </si>
  <si>
    <t>VEINTISIETE DE ABRIL</t>
  </si>
  <si>
    <t>EL GENERAL</t>
  </si>
  <si>
    <t>RÍO NUEVO</t>
  </si>
  <si>
    <t>PAVONES</t>
  </si>
  <si>
    <t>TILARÁN</t>
  </si>
  <si>
    <t>SANTA ROSA</t>
  </si>
  <si>
    <t>CHIRA</t>
  </si>
  <si>
    <t>ESPARZA</t>
  </si>
  <si>
    <t>Limón, Matina, Batán</t>
  </si>
  <si>
    <t>Recepción información EA</t>
  </si>
  <si>
    <t>Redacción oficio observaciones</t>
  </si>
  <si>
    <t>Traslado a jefatura DT</t>
  </si>
  <si>
    <t>Razonabilidad</t>
  </si>
  <si>
    <t>Se reciben subsanaciones de la E.A.</t>
  </si>
  <si>
    <t>Reunión EA-Desarrollador-BANHVI</t>
  </si>
  <si>
    <t>San José, Pérez Zeledón, San Pedro</t>
  </si>
  <si>
    <t>Elaboración de tablas</t>
  </si>
  <si>
    <t>Solictud información EA</t>
  </si>
  <si>
    <t>Solicitud de información E.A.</t>
  </si>
  <si>
    <t>Se Programa visita al sitio</t>
  </si>
  <si>
    <t>Fabiola</t>
  </si>
  <si>
    <t>Las Brisas</t>
  </si>
  <si>
    <t>Plazo otorgado a EA para entregar subsanaciones</t>
  </si>
  <si>
    <t>Entrega parcial de subsanes</t>
  </si>
  <si>
    <t>La Cajeta</t>
  </si>
  <si>
    <t>Alajuela, San Carlos, Cutris</t>
  </si>
  <si>
    <t>Las Rosas de Pocosol S.A.</t>
  </si>
  <si>
    <t>Recepción Proyecto</t>
  </si>
  <si>
    <t>Corralillo</t>
  </si>
  <si>
    <t>San Antonio, Nicoya, Guanacaste</t>
  </si>
  <si>
    <t>Construcciones Generales de Costa Rica S.A.</t>
  </si>
  <si>
    <t>Informe de devolución de proyecto</t>
  </si>
  <si>
    <t>Reunión, Subgerencia decidió dar continuación</t>
  </si>
  <si>
    <t>Sabanillas</t>
  </si>
  <si>
    <t>Tucurrique, Jiménez, Cartago</t>
  </si>
  <si>
    <t>Constructora Leandro</t>
  </si>
  <si>
    <t>Subgerencia de Operaciones da continuidad al trámite</t>
  </si>
  <si>
    <t>Solicitud de Opción de venta y Política de Hacienda Juan Viñas</t>
  </si>
  <si>
    <t>Visita al sitio y toma de referencias para razonabilidad</t>
  </si>
  <si>
    <t>Acuerdo en reunión que el Desarrollador comprará la finca</t>
  </si>
  <si>
    <t>Conclusión de informe civil</t>
  </si>
  <si>
    <t>Solicitud de subsanes a planos eléctricos</t>
  </si>
  <si>
    <t>Valle Real*</t>
  </si>
  <si>
    <t>Alajuela, Orotina</t>
  </si>
  <si>
    <t>Presentación del Proyecto</t>
  </si>
  <si>
    <t>Recepción de información Preliminar</t>
  </si>
  <si>
    <t>Alto Chirripó VII</t>
  </si>
  <si>
    <t>FVR CR-CANADA</t>
  </si>
  <si>
    <t>Chirripó, Turrialba, Cartago</t>
  </si>
  <si>
    <t>SOMABACU S.A.</t>
  </si>
  <si>
    <t>Alto Chirripó VIII</t>
  </si>
  <si>
    <t>Banco Popular</t>
  </si>
  <si>
    <t>Alto Chirripó IX</t>
  </si>
  <si>
    <t>Batsú II</t>
  </si>
  <si>
    <t>Bratsi, Talamanca, Limón</t>
  </si>
  <si>
    <t>SEPROE Constructora</t>
  </si>
  <si>
    <t>Reasignación Analista</t>
  </si>
  <si>
    <t>Darco IX (Bribrí)</t>
  </si>
  <si>
    <t>DARQCO SRL</t>
  </si>
  <si>
    <t>Darqco VIII (Tayní)</t>
  </si>
  <si>
    <t>Limón, Limón, Talamanca/Valle la Estrella</t>
  </si>
  <si>
    <t>Campo Claro II Etapa</t>
  </si>
  <si>
    <t>Alajuela, Orotina, Coyolar</t>
  </si>
  <si>
    <t>Isla Chira y Venado, II Grupo</t>
  </si>
  <si>
    <t>Puntarenas, Puntarenas, Chira</t>
  </si>
  <si>
    <t>Casos Insulares</t>
  </si>
  <si>
    <t>Rey Curré, II Grupo</t>
  </si>
  <si>
    <t>Boruca, Buenos Aires, Puntarenas</t>
  </si>
  <si>
    <t>Consultora Bonos Habitacionales S.R.L.</t>
  </si>
  <si>
    <t>Ubicación (Provincia, Cantón, Distrito)</t>
  </si>
  <si>
    <t>Cartago, Cartago, San Francisco</t>
  </si>
  <si>
    <t>FUNDACIÓN CR-C</t>
  </si>
  <si>
    <t>Limón, Limón, Chirripó y 
Cartago, Turrialba, Valle la Estrella</t>
  </si>
  <si>
    <t>Alexander</t>
  </si>
  <si>
    <t>Isla Caballo</t>
  </si>
  <si>
    <t>Puntarenas, Puntarenas, Puntarenas</t>
  </si>
  <si>
    <t>Traslado a FOSUVI</t>
  </si>
  <si>
    <t>Isla Venado</t>
  </si>
  <si>
    <t>Puntarenas, Puntarenas, Lepanto</t>
  </si>
  <si>
    <t>31/9/2025</t>
  </si>
  <si>
    <t>Puntarenas, Puntarenas, Isla Chira</t>
  </si>
  <si>
    <t>31/9/2027</t>
  </si>
  <si>
    <t>El Jobo II</t>
  </si>
  <si>
    <t>Alajuela, Los Chiles, Los Chiles</t>
  </si>
  <si>
    <t>Envío de informe de recomendación a Jefatura</t>
  </si>
  <si>
    <t>Alajuela, San Carlos, Pocosol</t>
  </si>
  <si>
    <t>Se presenta el BANHVI-DT-IN-0253-2023 a jefatura DT</t>
  </si>
  <si>
    <t>Se recibe devolución del FOSUVI, indicando que se hará una reunión con Entidad y Desarrollador</t>
  </si>
  <si>
    <t>Envío a FOSUVI</t>
  </si>
  <si>
    <t xml:space="preserve"> 8/4/2024</t>
  </si>
  <si>
    <t xml:space="preserve"> 22/4/2024</t>
  </si>
  <si>
    <t>Liberia, Guanacaste</t>
  </si>
  <si>
    <t>Las Arandas</t>
  </si>
  <si>
    <t>Alajuela, Upala, Aguas Claras</t>
  </si>
  <si>
    <t>Fecha aprobación</t>
  </si>
  <si>
    <t>Financiamiento</t>
  </si>
  <si>
    <t>Monto solución</t>
  </si>
  <si>
    <t>Inspector asignado</t>
  </si>
  <si>
    <t>Avance Infraestructura</t>
  </si>
  <si>
    <t>Avance Viviendas</t>
  </si>
  <si>
    <t>Avance Global</t>
  </si>
  <si>
    <t>Avence según cronograma</t>
  </si>
  <si>
    <t>Sebastián Barahona Martínez</t>
  </si>
  <si>
    <t>Villa Verde</t>
  </si>
  <si>
    <t>Puntarenas, Esparza, Espiritu Santo</t>
  </si>
  <si>
    <t>Alexander Aguilar Sobalbarro</t>
  </si>
  <si>
    <t>Tierra Prometida</t>
  </si>
  <si>
    <t>BC</t>
  </si>
  <si>
    <t>Fund. C.R. - Canada</t>
  </si>
  <si>
    <t>n/a</t>
  </si>
  <si>
    <t>San José, Pérez Zeledón, San Isidro</t>
  </si>
  <si>
    <t xml:space="preserve">Jose Pablo Valerio Sánchez </t>
  </si>
  <si>
    <t>Parques León XIII</t>
  </si>
  <si>
    <t>Grupo Mutual Alajuela - La Vivienda</t>
  </si>
  <si>
    <t>San José, Tibás, Cinco Esquinas</t>
  </si>
  <si>
    <t>Consorcio Conansa – Ecoterra</t>
  </si>
  <si>
    <t>Wilbert Salazar Soto</t>
  </si>
  <si>
    <t>Aurora de Luz</t>
  </si>
  <si>
    <t>Guanacaste, Carrillo, Belén</t>
  </si>
  <si>
    <t>El Silencio</t>
  </si>
  <si>
    <t>Alajuela, Guatuso, San Rafael</t>
  </si>
  <si>
    <t>Constructora Davivienda S.A.</t>
  </si>
  <si>
    <t>Condominio Cristal</t>
  </si>
  <si>
    <t>Cartago, Cartago, San Nicolás</t>
  </si>
  <si>
    <t>Heredia, San Rafael, Concepción</t>
  </si>
  <si>
    <t>Condominio La Esperanza</t>
  </si>
  <si>
    <t>Alajuela, Naranjo, Esperanza</t>
  </si>
  <si>
    <t>Boulevard del Sol IV</t>
  </si>
  <si>
    <t>Puntarenas, Puntarenas, Barranca</t>
  </si>
  <si>
    <t>Su Casa Desarrollos de Vivienda S.A.</t>
  </si>
  <si>
    <t>Horquetas, Sarapiqui, Heredia</t>
  </si>
  <si>
    <t xml:space="preserve">SOGOTICA </t>
  </si>
  <si>
    <t>Veredas del Río</t>
  </si>
  <si>
    <t>Ambar II</t>
  </si>
  <si>
    <t>Puntarenas, Parrita, Barranca</t>
  </si>
  <si>
    <t>Constructora SYNSA</t>
  </si>
  <si>
    <t>Jacarandas</t>
  </si>
  <si>
    <t>San José, San José, San Sebastián</t>
  </si>
  <si>
    <t>Acosta Activa</t>
  </si>
  <si>
    <t>San José, Acosta, San Isidro</t>
  </si>
  <si>
    <t>Consorcio Constructora Gonzalo Delgado S.A- Ronald M. Zurcher Arquitectos S.A</t>
  </si>
  <si>
    <t>PROYECTOS PRESUPUESTO BONO COLECTIVO 2020</t>
  </si>
  <si>
    <t>DISPONIBILIDADES COMPROMISOS 2023 IMPUESTO SOLIDARIO ASIGNADAS Y APROBADAS POR JUNTA DIRECTIVA</t>
  </si>
  <si>
    <t>Financiamiento proyectos Impuesto Solidario</t>
  </si>
  <si>
    <t>DISPONIBILIDADES COMPROMISOS 2023 IMPUESTO SOLIDARIO ASIGNADAS PENDIENTES DE APROBACIÓN POR JUNTA DIRECTIVA</t>
  </si>
  <si>
    <t>Total compromisos 2023 Imp Solidario pendiente de aprobación</t>
  </si>
  <si>
    <t>DISPONIBILIDADES COMPROMISOS 2023 JPS ASIGNADAS Y APROBADAS POR JUNTA DIRECTIVA</t>
  </si>
  <si>
    <t>Financiamiento proyectos Compromisos JPS</t>
  </si>
  <si>
    <t>Subtotal Financiamiento 2023 JPS</t>
  </si>
  <si>
    <t>Total Impuesto Compromisos IS</t>
  </si>
  <si>
    <t>DISPONIBILIDADES COMPROMISOS 2023 JPS ASIGNADAS PENDIENTES DE APROBACIÓN POR JUNTA DIRECTIVA</t>
  </si>
  <si>
    <t>Total 2023 JPS pendiente de aprobación</t>
  </si>
  <si>
    <t>TOTAL  APROBADO Y PENDIENTE DE APROBACIÓN PRESUPUESTO IMPUESTO SOLIDARIO</t>
  </si>
  <si>
    <t>DISPONIBILIDADES  Compromisos Fodesaf (liberados Mar Azul II) APROBADAS</t>
  </si>
  <si>
    <t>Total DISPONIBILIDADES  Compromisos Fodesaf (liberados Mar Azul II)  APROBACIÓN</t>
  </si>
  <si>
    <t>DISPONIBILIDADES  Compromisos Fodesaf (liberados Mar Azul II) PENDIENTE APROBACIÓN</t>
  </si>
  <si>
    <t>Total DISPONIBILIDADES  Compromisos Fodesaf (liberados Mar Azul II) PENDIENTE APROBACIÓN</t>
  </si>
  <si>
    <t>Proyectos presupuesto  CNE</t>
  </si>
  <si>
    <t>Subtotal Financiamiento CNE</t>
  </si>
  <si>
    <t>Total CNE  aprobado</t>
  </si>
  <si>
    <t>DISPONIBILIDADES  ASIGNADAS  APROBACIÓN POR JUNTA DIRECTIVA   IMPUESTO SOLIDARIO 2024</t>
  </si>
  <si>
    <t>Total IMPUESTO SOLIDARIO 2024 aprobado</t>
  </si>
  <si>
    <t xml:space="preserve">Proyectos Pendientes de aprobacón </t>
  </si>
  <si>
    <t>TOTAL  APROBADO Y PENDIENTE DE APROBACIÓN PRESUPUESTO  IMPUESTO SOLIDARIO 2024</t>
  </si>
  <si>
    <t xml:space="preserve">Total Pendientes de aprobacón </t>
  </si>
  <si>
    <t xml:space="preserve">Subtotal Recursos </t>
  </si>
  <si>
    <t>COOPEANDE N°7</t>
  </si>
  <si>
    <t>• Revisión cada trimestre para analizar el avance de la ejecución de metas de cada Entidad.</t>
  </si>
  <si>
    <t>3. Comparativo compromisos FOSUVI 2024/2025</t>
  </si>
  <si>
    <t>Al 31/12/2024</t>
  </si>
  <si>
    <t>Saldo periodos anteriores reasignados por ejecutar</t>
  </si>
  <si>
    <t>Se han realizado evaluaciones trimestrales para asegurar el cumplimiento de las metas establecidas por Entidad, en los casos que ha sido necesario vía aprobación de la Junta Directiva se han realizado reasignaciones de presupuesto para cumplir con la ejecución.</t>
  </si>
  <si>
    <t>Total COMPROMISOS 2024</t>
  </si>
  <si>
    <t>Saldo Compromisos 2024</t>
  </si>
  <si>
    <t>BANCO NACIONAL.DE COSTA RICA</t>
  </si>
  <si>
    <t>COOPE SAN MARCOS R.L.</t>
  </si>
  <si>
    <t>Saldos otros periodos anteriores reasignados por ejecutar</t>
  </si>
  <si>
    <t>Periodos anteriores reasignados por ejecutar</t>
  </si>
  <si>
    <t>Las partidas de de compromisos, son recursos reasignados en proceso de compromisos.</t>
  </si>
  <si>
    <t>Total 2025</t>
  </si>
  <si>
    <t>4. Liquidación Presupuesto 2025 por Entidad Autorizada - BASE EFECTIVO-EJECUCIÓN COMPROMISOS 2024</t>
  </si>
  <si>
    <t>Del 01 de Enero al 28 de Febrero de 2025</t>
  </si>
  <si>
    <t>21. Bonos Formalizados Población LGTBI Por Propósito en el mes de Febrero de 2025</t>
  </si>
  <si>
    <t>CASOS FORMALIZADOS 
AL 28/02/2025</t>
  </si>
  <si>
    <t>PORCENTAJE DE CUMPLIMIENTO AL 28/02/2025</t>
  </si>
  <si>
    <t>Del 01/01/2022 al 28/02/2022</t>
  </si>
  <si>
    <t>Del 01/01/2023 al 28/02/2023</t>
  </si>
  <si>
    <t>Del 01/01/2024 al 28/02/2024</t>
  </si>
  <si>
    <t>Del 01/01/2025 al 28/02/2025</t>
  </si>
  <si>
    <t>29. EJECUCIÓN PRESUPUESTARIA COMPARATIVO BONOS PAGADOS Y EMITIDOS PARA EL 2022-2025 AL 28/02/2025</t>
  </si>
  <si>
    <t>Del 01 de Enero al 28 de Febrero 2025</t>
  </si>
  <si>
    <t>Del 01 de Enero al 28 de Febrero del 2025</t>
  </si>
  <si>
    <t>3-101-826802 SOCIEDAD ANONIMA</t>
  </si>
  <si>
    <t>ARCOINSA CONSTRUCTORA SOCIEDAD ANONIMA</t>
  </si>
  <si>
    <t>ATENEA DE GRECIA</t>
  </si>
  <si>
    <t>CAJIACO CONSTRUCCIONES SOCIEDAD DE RESPONSABILIDAD LIMITADA</t>
  </si>
  <si>
    <t>CARIBE INVERSIONES INTEGRALES SOCIEDAD DE RESPONSABILIDAD LIMITADA</t>
  </si>
  <si>
    <t>CONSTRU GYB INGENIERIA SOCIEDAD ANONIMA</t>
  </si>
  <si>
    <t>CONSTRUCCIONES PAZ ALVAREZ SOCIEDAD ANONIMA</t>
  </si>
  <si>
    <t>CONSTRUCCIONES PEÑARANDA SOCIEDAD ANONIMA</t>
  </si>
  <si>
    <t>CONSTRUCTORA DEL SOL H S SOCIEDAD ANONIMA</t>
  </si>
  <si>
    <t>CONSTRUCTORA DEVCON S.A.</t>
  </si>
  <si>
    <t>CONSTRUCTORA DIMAY SOCIEDAD DE RESPONSABILIDAD LIMITADA</t>
  </si>
  <si>
    <t>CONSTRUCTORA GRUPO FUSION INMOBILIARIA SOCIEDAD DE RESPONSABILIDAD LIMITADA</t>
  </si>
  <si>
    <t>CONSTRUCTORA GUICEMA LIMITADA</t>
  </si>
  <si>
    <t>CONSTRUCTORA MARTHA &amp; MAYRON M&amp;M SOCIEDAD ANONIMA</t>
  </si>
  <si>
    <t>CONSTRUCTORA MATEO SETECIENTOS VENTICUATRO SOCIEDAD ANONIMA</t>
  </si>
  <si>
    <t>CONSTRUCTORA TECNIVIVIENDA SOCIEDAD ANONIMA</t>
  </si>
  <si>
    <t>CONSTRUKSA S.A.</t>
  </si>
  <si>
    <t>CONSULTORA Y DESARROLLADORA COTO SOCIEDAD ANONIMA</t>
  </si>
  <si>
    <t>DESARROLLO URBANO SANCA DOS DOS S,A,</t>
  </si>
  <si>
    <t>DICASA CONSTRUCTORA Y CONSULTORA EWJKH SOCIEDAD ANONIMA</t>
  </si>
  <si>
    <t>DREAMS DEVELOPMENT GROUP SOCIEDAD ANONIMA</t>
  </si>
  <si>
    <t>EDIFICADORA LA VIVIENDA ZONA NORTE S.A</t>
  </si>
  <si>
    <t>EMPRESA CONSTRUCTORA DEL SUR L&amp;R</t>
  </si>
  <si>
    <t>EMPRESA COOPERATIVA DE SERVICIOS PROFESIONALES R.L.</t>
  </si>
  <si>
    <t>GRUPO DISEÑO Y CONSTRUCCION DISECO SA</t>
  </si>
  <si>
    <t>GRUPO LAS PALMAS GYM</t>
  </si>
  <si>
    <t>HIC DISEÑO Y CONSTRUCCION SOCIEDAD DE RESPONSABILIDAD LIMITADA</t>
  </si>
  <si>
    <t>MSALAS DISEÑO Y CONSTRUCCION S.A</t>
  </si>
  <si>
    <t>PREFABRICADOS SAENZ SOCIEDAD ANONIMA</t>
  </si>
  <si>
    <t>S Y R CONSTRUCCIONES G T SOCIEDAD DE RESPONSABILIDAD LIMITADA</t>
  </si>
  <si>
    <t>SOLUCIONES EDICON SOCIEDAD ANONIMA</t>
  </si>
  <si>
    <t>SUERRE DESARROLLOS CONSTRUCTIVOS S.A</t>
  </si>
  <si>
    <t>VENTESA G D D SOCIEDAD ANONIMA</t>
  </si>
  <si>
    <t>VYH CONSULTORES Y CONSRUCTORES R.L.</t>
  </si>
  <si>
    <t>NOM_ENTIDAD</t>
  </si>
  <si>
    <t>ALGUNO DE LOS BENEFICIARIOS TIENE OTRA(S) PROPIEDAD(ES), PRESENTAR ESTUDIO TECNICO</t>
  </si>
  <si>
    <t>SE DEBEN HACER CAPITULACIONES MATRIMONIALES O LIQUIDACION DE BIENES EN COMUN (UL) Y DEBEN ESTAR INSCRITOS EN EL REGISTRO</t>
  </si>
  <si>
    <t>CASO ART.10 NO CUMPLE CON POSESIÓN DECENAL</t>
  </si>
  <si>
    <t>EN PRESUPUESTO DE OBRA POR AMPLIACIONES Y MEJORAS ALGUN(OS) RUBRO(S) NO SON FINANCIALBLES CON BONO</t>
  </si>
  <si>
    <t>FALTA CERTIFICACION UNION LIBRE</t>
  </si>
  <si>
    <t>FALTA FIRMA DEL FISCAL DE LA OBRA</t>
  </si>
  <si>
    <t>NUMERO DE PLANO DE CATASTRO LA PROPIEDAD NO CONCUERDA CON DIGITACION</t>
  </si>
  <si>
    <t>JUSTIFICAR NUCLEO FAMILIAR, PRESENTAN DOCUMENTOS DE PERSONAS NO INCLUIDAS EN LA FORMULA DE DECLARACION JURADA</t>
  </si>
  <si>
    <t>CONSTANCIA DE INGRESOS DESACTUALIZADA (MAS DE TRES MESES)</t>
  </si>
  <si>
    <t>FALTA INFORME CNE PARA CASOS SEGUNDO BONO O SITUACION DE EMERGENCIA</t>
  </si>
  <si>
    <t>COPIA PRESUPUESTO DE OBRA ILEGIBLE</t>
  </si>
  <si>
    <t>DATOS EN OPCION DE COMPRAVENTA NO CONCUERDAN CON EL RESTO DE LA DOCUMENTACION</t>
  </si>
  <si>
    <t>DIFERENCIA EN DATOS CONSIGNADOS EN DETALLE OPERACION CON RESPECTO AL REPORTE DE DIGITACION</t>
  </si>
  <si>
    <t>DIFERENCIA EN VALOR TASADO DE LA CONSTRUCCION CON RESPECTO AL AVALUO</t>
  </si>
  <si>
    <t>FALTA CERTIFICACION INGRESOS CCSS</t>
  </si>
  <si>
    <t>FALTA COPIA DOCUMENTO DE IDENTIDAD</t>
  </si>
  <si>
    <t>FALTA DECLARACION JURADA PARA CASOS ART.59</t>
  </si>
  <si>
    <t>FALTA OPCION DE COMPRAVENTA O DONACION</t>
  </si>
  <si>
    <t>FALTA PRESUPUESTO DE OBRA</t>
  </si>
  <si>
    <t>Del 01 al 28 de Febrero de 2025</t>
  </si>
  <si>
    <t>NA</t>
  </si>
  <si>
    <r>
      <rPr>
        <b/>
        <i/>
        <sz val="10"/>
        <rFont val="Arial"/>
        <family val="2"/>
      </rPr>
      <t xml:space="preserve">Notas: </t>
    </r>
    <r>
      <rPr>
        <i/>
        <sz val="10"/>
        <rFont val="Arial"/>
        <family val="2"/>
      </rPr>
      <t xml:space="preserve">No incluyen los bonos emitidos en el periodo que corresponden a recursos de periodos anteriores.
</t>
    </r>
  </si>
  <si>
    <t>No incluye los bonos emitidos y anulados en el mismo periodo.</t>
  </si>
  <si>
    <t>Al corte, no ingresaron los recursos Fodesaf correspondiente a la doceava parte del presupuesto, por lo cual se realizaron labores de revisión en espera de presupuesto para realizar las emisiones.</t>
  </si>
  <si>
    <t>28. EJECUCIÓN PRESUPUESTARIA SEGÚN MODALIDAD DE RECURSOS Y ASIGNACIÓN DE RECURSOS PARA EL 2025 - BASE EMISION AL 28/02/2025</t>
  </si>
  <si>
    <t>Del 01 Al 28 de Febrero 2025</t>
  </si>
  <si>
    <t>DESAMPARADOS</t>
  </si>
  <si>
    <t>VUELTA DE JORCO</t>
  </si>
  <si>
    <t>POÁS</t>
  </si>
  <si>
    <t>AGUACALIENTE O SAN FRANCISCO</t>
  </si>
  <si>
    <t>GUADALUPE O ARENILLA</t>
  </si>
  <si>
    <t>DULCE NOMBRE</t>
  </si>
  <si>
    <t>LLANOS DE SANTA LUCÍA</t>
  </si>
  <si>
    <t>LA UNIÓN</t>
  </si>
  <si>
    <t>CONCEPCIÓN</t>
  </si>
  <si>
    <t>ALVARADO</t>
  </si>
  <si>
    <t>CERVANTES</t>
  </si>
  <si>
    <t>OREAMUNO</t>
  </si>
  <si>
    <t>SAN FRANCISCO</t>
  </si>
  <si>
    <t>LAS JUNTAS</t>
  </si>
  <si>
    <t>LA GARITA</t>
  </si>
  <si>
    <t>EL ROBLE</t>
  </si>
  <si>
    <t>SIQUIRRES</t>
  </si>
  <si>
    <t>FLORIDA</t>
  </si>
  <si>
    <t>MORA</t>
  </si>
  <si>
    <t>TABARCIA</t>
  </si>
  <si>
    <t>BRUNKA</t>
  </si>
  <si>
    <t>PEJIBAYE</t>
  </si>
  <si>
    <t>TAYUTIC</t>
  </si>
  <si>
    <t>SAN RAFAEL ARRIBA</t>
  </si>
  <si>
    <t>VÁZQUEZ DE CORONADO</t>
  </si>
  <si>
    <t>SAN VICENTE</t>
  </si>
  <si>
    <t>LA TRINIDAD</t>
  </si>
  <si>
    <t>GUÁCIMA</t>
  </si>
  <si>
    <t>SAN ROQUE</t>
  </si>
  <si>
    <t>PUENTE DE PIEDRA</t>
  </si>
  <si>
    <t>CARRILLOS</t>
  </si>
  <si>
    <t>QUESADA</t>
  </si>
  <si>
    <t>SANTA BÁRBARA</t>
  </si>
  <si>
    <t>JESÚS</t>
  </si>
  <si>
    <t>MOGOTE</t>
  </si>
  <si>
    <t>CARRILLO</t>
  </si>
  <si>
    <t>SARDINAL</t>
  </si>
  <si>
    <t>CAÑAS</t>
  </si>
  <si>
    <t>ATENAS</t>
  </si>
  <si>
    <t>COYOLAR</t>
  </si>
  <si>
    <t>BUENAVISTA</t>
  </si>
  <si>
    <t>CURUBANDÉ</t>
  </si>
  <si>
    <t>NICOYA</t>
  </si>
  <si>
    <t>SAN ANTONIO</t>
  </si>
  <si>
    <t>QUEBRADA HONDA</t>
  </si>
  <si>
    <t>SÁMARA</t>
  </si>
  <si>
    <t>FILADELFIA</t>
  </si>
  <si>
    <t>HOJANCHA</t>
  </si>
  <si>
    <t>MATAMBÚ</t>
  </si>
  <si>
    <t>AGUABUENA</t>
  </si>
  <si>
    <t>PALMICHAL</t>
  </si>
  <si>
    <t>VOLIO</t>
  </si>
  <si>
    <t>MONTE ROMO</t>
  </si>
  <si>
    <t>DIRIÁ</t>
  </si>
  <si>
    <t>SAN VITO</t>
  </si>
  <si>
    <t>RIVAS</t>
  </si>
  <si>
    <t>CAJÓN</t>
  </si>
  <si>
    <t>CÓBANO</t>
  </si>
  <si>
    <t>BIOLLEY</t>
  </si>
  <si>
    <t>PIEDRAS BLANCAS</t>
  </si>
  <si>
    <t>PITTIER</t>
  </si>
  <si>
    <t>TÁRCOLES</t>
  </si>
  <si>
    <t>FRAILES</t>
  </si>
  <si>
    <t>SAN LORENZO</t>
  </si>
  <si>
    <t>DOTA</t>
  </si>
  <si>
    <t>SANTA MARÍA</t>
  </si>
  <si>
    <t>PAVAS</t>
  </si>
  <si>
    <t>HATILLO</t>
  </si>
  <si>
    <t>SANTIAGO</t>
  </si>
  <si>
    <t>DULCE NOMBRE DE JESÚS</t>
  </si>
  <si>
    <t>RÍO SEGUNDO</t>
  </si>
  <si>
    <t>TAMBOR</t>
  </si>
  <si>
    <t>ÁNGELES</t>
  </si>
  <si>
    <t>ALFARO</t>
  </si>
  <si>
    <t>NARANJO</t>
  </si>
  <si>
    <t>CIRRÍ SUR</t>
  </si>
  <si>
    <t>LA GRANJA</t>
  </si>
  <si>
    <t>PITAL</t>
  </si>
  <si>
    <t>LA PALMERA</t>
  </si>
  <si>
    <t>POCOSOL</t>
  </si>
  <si>
    <t>SARCHÍ  (VALVERDE VEGA)</t>
  </si>
  <si>
    <t>SARCHÍ SUR</t>
  </si>
  <si>
    <t>DOS RÍOS</t>
  </si>
  <si>
    <t>EL AMPARO</t>
  </si>
  <si>
    <t>TUIS</t>
  </si>
  <si>
    <t>ULLOA</t>
  </si>
  <si>
    <t>LA FORTUNA</t>
  </si>
  <si>
    <t>GUACIMAL</t>
  </si>
  <si>
    <t>SAN JUAN GRANDE</t>
  </si>
  <si>
    <t>PALMAR</t>
  </si>
  <si>
    <t>RÍO BLANCO</t>
  </si>
  <si>
    <t>ALEGRÍA</t>
  </si>
  <si>
    <t>BRATSI</t>
  </si>
  <si>
    <t>TAPESCO</t>
  </si>
  <si>
    <t>SANTA RITA</t>
  </si>
  <si>
    <t>PILAS</t>
  </si>
  <si>
    <t>BELÉN</t>
  </si>
  <si>
    <t>CHIRRIPÓ</t>
  </si>
  <si>
    <t>VALLE LA ESTRELLA</t>
  </si>
  <si>
    <t>MACACONA</t>
  </si>
  <si>
    <t>ARENAL</t>
  </si>
  <si>
    <t>CANOAS</t>
  </si>
  <si>
    <t>PORVENIR</t>
  </si>
  <si>
    <t>MATAMA</t>
  </si>
  <si>
    <t>SAN MIGUEL</t>
  </si>
  <si>
    <t>MERCEDES SUR</t>
  </si>
  <si>
    <t>LA TIGRA</t>
  </si>
  <si>
    <t>YOLILLAL</t>
  </si>
  <si>
    <t>JUAN VIÑAS</t>
  </si>
  <si>
    <t>LA SUIZA</t>
  </si>
  <si>
    <t>CARTAGENA</t>
  </si>
  <si>
    <t>EL CAIRO</t>
  </si>
  <si>
    <t>CANGREJAL</t>
  </si>
  <si>
    <t>POSTULADOS ORDINARIOS  DEL 01/01/2025 AL 28/02/2025</t>
  </si>
  <si>
    <t>POSTULADOS ART 59  DEL 01/01/2025 AL 28/02/2025</t>
  </si>
  <si>
    <t>FEBRERO</t>
  </si>
  <si>
    <t>01/01/2025 al 28/02/2025</t>
  </si>
  <si>
    <t>01/01/2024 al 29/02/2024</t>
  </si>
  <si>
    <t>Formalizados Febrero 2025</t>
  </si>
  <si>
    <t>Formalizados Febrero 2024</t>
  </si>
  <si>
    <t>AL 28 DE FEBRERO 2025</t>
  </si>
  <si>
    <t>EMITIDOS DEL 01/01/2025 AL 28/02/2025</t>
  </si>
  <si>
    <t>FORMALIZADOS DEL 01/01/2025 AL 28/02/2025</t>
  </si>
  <si>
    <t>AL 29 DE FEBRERO 2024</t>
  </si>
  <si>
    <t>EMITIDOS DEL 01/01/2024 AL 29/02/2024</t>
  </si>
  <si>
    <t>FORMALIZADOS DEL 01/01/2024 AL 29/02/2024</t>
  </si>
  <si>
    <t>Acumulado: del 01/01/2025 al 28/02/2025</t>
  </si>
  <si>
    <t>Acumulado: del 01/01/2024 al 29/02/2024</t>
  </si>
  <si>
    <t xml:space="preserve">Davivienda </t>
  </si>
  <si>
    <t xml:space="preserve">Financiamiento proyecto El Jobo II Coopenae </t>
  </si>
  <si>
    <t xml:space="preserve">Financiamiento adicional proyecto Eco Potrerillos </t>
  </si>
  <si>
    <t xml:space="preserve">Financiamiento adicional Proyecto Loma Linda </t>
  </si>
  <si>
    <t xml:space="preserve">Financiamiento adicional Proyecto Llanauras de Canaán </t>
  </si>
  <si>
    <t>Financiamiento adicional Proyecto Veredas del Río II</t>
  </si>
  <si>
    <t xml:space="preserve">Financiaiento adicional proyecto Caña Real </t>
  </si>
  <si>
    <t xml:space="preserve">Financiamiento adicional proyecto maduración Pitahaya </t>
  </si>
  <si>
    <t xml:space="preserve">Financiamiento adicional proyecto Ámbar II </t>
  </si>
  <si>
    <t xml:space="preserve">Financiamientoa adicional proyecto Aurora de Luz </t>
  </si>
  <si>
    <t xml:space="preserve">Financiamientoa adicional proyecto Vista de Miravalles </t>
  </si>
  <si>
    <t>Financiamiento adicional Indigenas Chirripo #6</t>
  </si>
  <si>
    <t>Financiamiento proyecto Altos de Chirripó VIII y IX</t>
  </si>
  <si>
    <t>Dispos 2024</t>
  </si>
  <si>
    <t>Total Bono Colectivo aprobado</t>
  </si>
  <si>
    <t>Financiamiento adicional Limón 2000</t>
  </si>
  <si>
    <t>DISPONIBILIDADES  ASIGNADAS  APROBACIÓN POR JUNTA DIRECTIVA  JUNTA DE PROTECCIÓN SOCIAL 2024</t>
  </si>
  <si>
    <t>Total JPS 2024 aprobado</t>
  </si>
  <si>
    <t>Proyectos Pendientes de aprobacón   JUNTA DE PROTECCIÓN SOCIAL 2024</t>
  </si>
  <si>
    <t>pendiente de aprobación</t>
  </si>
  <si>
    <t>TOTAL  APROBADO Y PENDIENTE DE APROBACIÓN PRESUPUESTO   JUNTA DE PROTECCIÓN SOCIAL 2024</t>
  </si>
  <si>
    <t xml:space="preserve">DISPONIBILIDADES COMPROMISOS 2023 FODESAF APROBACIÓN POR JUNTA DIRECTIVA </t>
  </si>
  <si>
    <t>Total Compromisos aprobados</t>
  </si>
  <si>
    <t xml:space="preserve">DISPONIBILIDADES COMPROMISOS 2023 FODESAF PENDIENTES DE APROBACIÓN POR JUNTA DIRECTIVA </t>
  </si>
  <si>
    <t>Total Compromisos pendientes</t>
  </si>
  <si>
    <t>TOTAL  APROBADO Y PENDIENTE DE APROBACIÓN PRESUPUESTO COMPROMISO</t>
  </si>
  <si>
    <t xml:space="preserve">DISPONIBILIDADES EMERGENCIAS 2022 PENDIENTES DE APROBACIÓN POR JUNTA DIRECTIVA </t>
  </si>
  <si>
    <t>Total Emergencias pendientes</t>
  </si>
  <si>
    <t xml:space="preserve">DISPONIBILIDADES EMERGENCIAS 2020 ASIGNADAS APROBACIÓN POR JUNTA DIRECTIVA </t>
  </si>
  <si>
    <t>Total Emergencias  aprobados</t>
  </si>
  <si>
    <t xml:space="preserve">Financiamiento proyecto Creciendo Juntos de Coocique </t>
  </si>
  <si>
    <t>EJECUCION AL 28/02/2025</t>
  </si>
  <si>
    <t>Al 28 de Febrero del 2025</t>
  </si>
  <si>
    <t>Del 01 de Enero al 28 Febrero de 2025</t>
  </si>
  <si>
    <t>Actualización de razonabilidad</t>
  </si>
  <si>
    <t xml:space="preserve">Devolución a la entidad por falta de requisitos completos </t>
  </si>
  <si>
    <t xml:space="preserve">Sesión virtual para tratar la situación del proyecto </t>
  </si>
  <si>
    <t>Se informa a la E.A. sobre rechazo del AyA de los planos</t>
  </si>
  <si>
    <t>Visita al proyecto para confirmar que no hay cambios en el sitio</t>
  </si>
  <si>
    <t>Sebastián/Esteban</t>
  </si>
  <si>
    <t>Solicitud de información mediante BANHVI- DT-OF-0015-2025</t>
  </si>
  <si>
    <t>A la espera respuesta del MINAE tema de la madera</t>
  </si>
  <si>
    <t>Solicitud actualización de presupuestos</t>
  </si>
  <si>
    <t>Solicitud de subsanes a E.A.</t>
  </si>
  <si>
    <t>Solicitud de observaciones a E.A.</t>
  </si>
  <si>
    <t>Subsane parcial</t>
  </si>
  <si>
    <t>Reingreso</t>
  </si>
  <si>
    <t>Revisión requisitos documentales y presupuestos</t>
  </si>
  <si>
    <t>Isla Chira, Venado y Caballo, I Grupo</t>
  </si>
  <si>
    <t>Recepción proyecto</t>
  </si>
  <si>
    <t>Asignación de analista</t>
  </si>
  <si>
    <t>Remisión de presupuestos actualizados</t>
  </si>
  <si>
    <t>Isla Chira, Venado y Caballo, II Grupo</t>
  </si>
  <si>
    <t>Se reciben subsanes eléctricos de la E.A.</t>
  </si>
  <si>
    <t>Se solicitan 2 puntos pendientes de las observaciones eléctricas</t>
  </si>
  <si>
    <t>Se reciben subsanaciones eléctricas de la E.A.</t>
  </si>
  <si>
    <t>Se envían informes a jefatura</t>
  </si>
  <si>
    <t>Reasignación analista</t>
  </si>
  <si>
    <t>Solicitud correcciones presupuestos</t>
  </si>
  <si>
    <t>Remisión informe</t>
  </si>
  <si>
    <t>Remisión de informe</t>
  </si>
  <si>
    <t>*Tal como ocurrió en años anterios, los recursos de Fodesaf ingresaron a la respectiva cuenta en Caja Única en tractos mensuales.</t>
  </si>
  <si>
    <t>** Durante el mes de febrero se recibieron los ingresos correspondientes al mes de enero y febrero.</t>
  </si>
  <si>
    <t>Al 28/02/2025</t>
  </si>
  <si>
    <t>Otros ingresos 2025</t>
  </si>
  <si>
    <t>Ingresos FODESAF 2025 por ejecutar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</si>
</sst>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41" formatCode="_-* #,##0_-;\-* #,##0_-;_-* &quot;-&quot;_-;_-@_-"/>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_);_(* \(#,##0.0\);_(* &quot;-&quot;??_);_(@_)"/>
    <numFmt numFmtId="170" formatCode="_(* #,##0_);_(* \(#,##0\);_(* &quot;-&quot;??_);_(@_)"/>
    <numFmt numFmtId="171" formatCode="0.0"/>
    <numFmt numFmtId="172" formatCode="&quot;¢&quot;#,##0.0\ \ ;[Red]\(&quot;¢&quot;#,##0.0\)"/>
    <numFmt numFmtId="173" formatCode="0.0%"/>
    <numFmt numFmtId="174" formatCode="_(* #,##0\ \ \ \ \ ;_(* \(#,##0\);_(* &quot;-&quot;??_);_(@_)"/>
    <numFmt numFmtId="175" formatCode="_(* #,##0\ \ \ ;_(* \(#,##0\);_(* &quot;-&quot;_);_(@_)"/>
    <numFmt numFmtId="176" formatCode="&quot;¢&quot;#,##0.0_);[Red]\(&quot;¢&quot;#,##0.0\)"/>
    <numFmt numFmtId="177" formatCode="mmm"/>
    <numFmt numFmtId="178" formatCode="&quot;¢&quot;#,##0.0_);\(&quot;¢&quot;#,##0.0\)"/>
    <numFmt numFmtId="179" formatCode="#,##0\ \ \ ;[Red]\(#,##0\)"/>
    <numFmt numFmtId="180" formatCode="_(* #,##0.0\ \ \ ;_(* \(#,##0.0\);_(* &quot;-&quot;_);_(@_)"/>
    <numFmt numFmtId="181" formatCode="_(&quot;¢&quot;* #,##0.00_);_(&quot;¢&quot;* \(#,##0.00\);_(&quot;¢&quot;* &quot;-&quot;??_);_(@_)"/>
    <numFmt numFmtId="182" formatCode="0%\ \ \ \ \ \ "/>
    <numFmt numFmtId="183" formatCode="_(* #,##0.00\ \ \ \ \ \ \ \ ;_(* \(#,##0.00\);_(* &quot;-&quot;??_);_(@_)"/>
    <numFmt numFmtId="184" formatCode="#,##0.0\ \ \ \ \ \ \ \ \ \ \ \ \ "/>
    <numFmt numFmtId="185" formatCode="0%\ \ \ "/>
    <numFmt numFmtId="186" formatCode="0%\ \ \ \ \ \ \ \ \ \ \ \ "/>
    <numFmt numFmtId="187" formatCode="_(* #,##0.00\ \ \ ;_(* \(#,##0.00\);_(* &quot;-&quot;??_);_(@_)"/>
    <numFmt numFmtId="188" formatCode="General\ \ \ \ \ "/>
    <numFmt numFmtId="189" formatCode="#,##0.0"/>
    <numFmt numFmtId="190" formatCode="_([$€]* #,##0.00_);_([$€]* \(#,##0.00\);_([$€]* &quot;-&quot;??_);_(@_)"/>
    <numFmt numFmtId="191" formatCode="_(* #,##0.00000000_);_(* \(#,##0.00000000\);_(* &quot;-&quot;??_);_(@_)"/>
    <numFmt numFmtId="192" formatCode="#,##0\ \ \ \ \ \ \ \ \ \ \ "/>
    <numFmt numFmtId="193" formatCode="0.00%\ \ \ \ \ \ \ \ \ \ "/>
    <numFmt numFmtId="194" formatCode="_(* #,##0\ \ \ \ \ \ \ \ \ \ \ \ \ \ \ \ ;_(* \(#,##0\);_(* &quot;-&quot;??_);_(@_)"/>
    <numFmt numFmtId="195" formatCode="&quot;¢&quot;#,##0.0\ \ \ ;[Red]\(&quot;¢&quot;#,##0.0\)"/>
    <numFmt numFmtId="196" formatCode="&quot;₡&quot;#,##0"/>
    <numFmt numFmtId="197" formatCode="#,##0.0_);[Red]\(#,##0.0\)"/>
    <numFmt numFmtId="198" formatCode="&quot;₡&quot;#,##0.00"/>
    <numFmt numFmtId="199" formatCode="&quot;₡&quot;#,##0.0"/>
    <numFmt numFmtId="200" formatCode="_([$₡-140A]* #,##0.00_);_([$₡-140A]* \(#,##0.00\);_([$₡-140A]* &quot;-&quot;??_);_(@_)"/>
    <numFmt numFmtId="201" formatCode="_(* #,##0\ \ \ \ \ \ \ \ ;_(* \(#,##0\);_(* &quot;-&quot;??_);_(@_)"/>
    <numFmt numFmtId="202" formatCode="_(* #,##0.00\ \ \ ;_(* \(#,##0.00\);_(* &quot;-&quot;_);_(@_)"/>
    <numFmt numFmtId="203" formatCode="&quot;¢&quot;#,##0.00\ \ ;[Red]\(&quot;¢&quot;#,##0.00\)"/>
    <numFmt numFmtId="204" formatCode="&quot;AL &quot;\ d\ &quot;de&quot;\ mmmm\ &quot;de&quot;\ yyyy"/>
    <numFmt numFmtId="205" formatCode="_([$€-2]* #,##0.00_);_([$€-2]* \(#,##0.00\);_([$€-2]* &quot;-&quot;??_)"/>
    <numFmt numFmtId="206" formatCode="_(&quot;C&quot;* #,##0.00_);_(&quot;C&quot;* \(#,##0.00\);_(&quot;C&quot;* &quot;-&quot;??_);_(@_)"/>
    <numFmt numFmtId="207" formatCode="#,##0.000"/>
    <numFmt numFmtId="208" formatCode="#,##0\ \ ;[Red]\(#,##0\)"/>
    <numFmt numFmtId="209" formatCode="#,##0.00\ \ \ \ "/>
    <numFmt numFmtId="210" formatCode="#,##0\ \ \ \ \ \ \ "/>
    <numFmt numFmtId="211" formatCode="0.0%\ \ \ \ "/>
    <numFmt numFmtId="212" formatCode="#,##0\ \ \ \ \ \ "/>
    <numFmt numFmtId="213" formatCode="_(* #,##0.00\ \ ;_(* \(#,##0.00\);_(* &quot;-&quot;??_);_(@_)"/>
    <numFmt numFmtId="214" formatCode="_(* #,##0\ \ ;_(* \(#,##0\);_(* &quot;-&quot;_);_(@_)"/>
    <numFmt numFmtId="215" formatCode="_-[$₡-140A]* #,##0.00_-;\-[$₡-140A]* #,##0.00_-;_-[$₡-140A]* &quot;-&quot;??_-;_-@_-"/>
    <numFmt numFmtId="216" formatCode="0.000"/>
    <numFmt numFmtId="217" formatCode="&quot;₡&quot;#,##0.00;[Red]&quot;₡&quot;#,##0.00"/>
    <numFmt numFmtId="218" formatCode="_-* #,##0_-;\-* #,##0_-;_-* &quot;-&quot;??_-;_-@_-"/>
    <numFmt numFmtId="219" formatCode="0%\ \ \ \ \ \ \ \ "/>
    <numFmt numFmtId="220" formatCode="_-* #,##0\ \ \ \ \ \ \ \ ;\-* #,##0_-;_-* &quot;-&quot;??_-;_-@_-"/>
    <numFmt numFmtId="221" formatCode="_(* #,##0.0000_);_(* \(#,##0.0000\);_(* &quot;-&quot;??_);_(@_)"/>
    <numFmt numFmtId="222" formatCode="#,##0.00_ ;[Red]\-#,##0.00\ "/>
    <numFmt numFmtId="223" formatCode="#,##0.00\ "/>
    <numFmt numFmtId="224" formatCode="dd/mm/yyyy;@"/>
  </numFmts>
  <fonts count="389"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color indexed="8"/>
      <name val="Arial"/>
      <family val="2"/>
    </font>
    <font>
      <sz val="11"/>
      <color indexed="8"/>
      <name val="Calibri"/>
      <family val="2"/>
    </font>
    <font>
      <sz val="10"/>
      <name val="Arial"/>
      <family val="2"/>
    </font>
    <font>
      <b/>
      <sz val="11"/>
      <color theme="1"/>
      <name val="Calibri"/>
      <family val="2"/>
      <scheme val="minor"/>
    </font>
    <font>
      <sz val="10"/>
      <color theme="1"/>
      <name val="Calibri"/>
      <family val="2"/>
      <scheme val="minor"/>
    </font>
    <font>
      <sz val="10"/>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10"/>
      <name val="Arial"/>
      <family val="2"/>
    </font>
    <font>
      <sz val="10"/>
      <name val="Arial"/>
      <family val="2"/>
    </font>
    <font>
      <sz val="12"/>
      <name val="Calibri"/>
      <family val="2"/>
      <scheme val="minor"/>
    </font>
    <font>
      <b/>
      <sz val="10"/>
      <name val="Calibri"/>
      <family val="2"/>
      <scheme val="minor"/>
    </font>
    <font>
      <b/>
      <i/>
      <sz val="10"/>
      <name val="Calibri"/>
      <family val="2"/>
      <scheme val="minor"/>
    </font>
    <font>
      <sz val="10"/>
      <name val="Arial"/>
      <family val="2"/>
    </font>
    <font>
      <sz val="10"/>
      <name val="Arial"/>
      <family val="2"/>
    </font>
    <font>
      <sz val="10"/>
      <name val="Arial"/>
      <family val="2"/>
    </font>
    <font>
      <b/>
      <sz val="12"/>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name val="Arial"/>
      <family val="2"/>
    </font>
    <font>
      <b/>
      <vertAlign val="superscript"/>
      <sz val="11"/>
      <color theme="1"/>
      <name val="Calibri"/>
      <family val="2"/>
      <scheme val="minor"/>
    </font>
    <font>
      <sz val="10"/>
      <name val="Arial"/>
      <family val="2"/>
    </font>
    <font>
      <i/>
      <sz val="12"/>
      <name val="Calibri"/>
      <family val="2"/>
      <scheme val="minor"/>
    </font>
    <font>
      <i/>
      <sz val="10"/>
      <name val="Calibri"/>
      <family val="2"/>
      <scheme val="minor"/>
    </font>
    <font>
      <sz val="10"/>
      <name val="Arial"/>
      <family val="2"/>
    </font>
    <font>
      <b/>
      <sz val="10"/>
      <name val="Arial"/>
      <family val="2"/>
    </font>
    <font>
      <b/>
      <sz val="10"/>
      <color indexed="12"/>
      <name val="Arial"/>
      <family val="2"/>
    </font>
    <font>
      <sz val="10"/>
      <color indexed="12"/>
      <name val="Arial"/>
      <family val="2"/>
    </font>
    <font>
      <b/>
      <i/>
      <sz val="10"/>
      <color theme="1"/>
      <name val="Calibri"/>
      <family val="2"/>
      <scheme val="minor"/>
    </font>
    <font>
      <sz val="10"/>
      <name val="Arial"/>
      <family val="2"/>
    </font>
    <font>
      <u/>
      <sz val="10"/>
      <color theme="10"/>
      <name val="Arial"/>
      <family val="2"/>
    </font>
    <font>
      <sz val="8"/>
      <name val="Arial"/>
      <family val="2"/>
    </font>
    <font>
      <sz val="10"/>
      <color indexed="8"/>
      <name val="Arial"/>
      <family val="2"/>
    </font>
    <font>
      <b/>
      <sz val="10"/>
      <color theme="1"/>
      <name val="Arial"/>
      <family val="2"/>
    </font>
    <font>
      <sz val="10"/>
      <name val="Arial"/>
      <family val="2"/>
    </font>
    <font>
      <u/>
      <sz val="10"/>
      <name val="Arial"/>
      <family val="2"/>
    </font>
    <font>
      <sz val="10"/>
      <color indexed="8"/>
      <name val="Arial"/>
      <family val="2"/>
    </font>
    <font>
      <sz val="10"/>
      <name val="Arial"/>
      <family val="2"/>
    </font>
    <font>
      <sz val="12"/>
      <color rgb="FFFF0000"/>
      <name val="Calibri"/>
      <family val="2"/>
      <scheme val="minor"/>
    </font>
    <font>
      <sz val="11"/>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8"/>
      <name val="Arial"/>
      <family val="2"/>
    </font>
    <font>
      <sz val="12"/>
      <name val="Arial"/>
      <family val="2"/>
    </font>
    <font>
      <sz val="10"/>
      <name val="Arial"/>
      <family val="2"/>
    </font>
    <font>
      <sz val="10"/>
      <color theme="0"/>
      <name val="Arial"/>
      <family val="2"/>
    </font>
    <font>
      <b/>
      <sz val="10"/>
      <color theme="1" tint="4.9989318521683403E-2"/>
      <name val="Arial"/>
      <family val="2"/>
    </font>
    <font>
      <b/>
      <i/>
      <sz val="10"/>
      <color theme="1"/>
      <name val="Arial"/>
      <family val="2"/>
    </font>
    <font>
      <b/>
      <sz val="10"/>
      <color rgb="FFFF0000"/>
      <name val="Arial"/>
      <family val="2"/>
    </font>
    <font>
      <b/>
      <i/>
      <sz val="11"/>
      <color theme="0"/>
      <name val="Calibri"/>
      <family val="2"/>
      <scheme val="minor"/>
    </font>
    <font>
      <sz val="11"/>
      <color indexed="8"/>
      <name val="Calibri"/>
      <family val="2"/>
    </font>
    <font>
      <sz val="10"/>
      <color indexed="8"/>
      <name val="Arial"/>
      <family val="2"/>
    </font>
    <font>
      <i/>
      <sz val="11"/>
      <name val="Calibri"/>
      <family val="2"/>
      <scheme val="minor"/>
    </font>
    <font>
      <sz val="10"/>
      <color rgb="FFFF0000"/>
      <name val="Calibri"/>
      <family val="2"/>
      <scheme val="minor"/>
    </font>
    <font>
      <sz val="11"/>
      <name val="Arial"/>
      <family val="2"/>
    </font>
    <font>
      <b/>
      <i/>
      <sz val="11"/>
      <name val="Calibri"/>
      <family val="2"/>
      <scheme val="minor"/>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b/>
      <sz val="10"/>
      <color rgb="FFFF0000"/>
      <name val="Calibri"/>
      <family val="2"/>
      <scheme val="minor"/>
    </font>
    <font>
      <b/>
      <sz val="12"/>
      <color theme="1"/>
      <name val="Calibri"/>
      <family val="2"/>
      <scheme val="minor"/>
    </font>
    <font>
      <sz val="12"/>
      <color theme="1"/>
      <name val="Calibri"/>
      <family val="2"/>
      <scheme val="minor"/>
    </font>
    <font>
      <sz val="10"/>
      <name val="Arial"/>
      <family val="2"/>
    </font>
    <font>
      <sz val="11"/>
      <color indexed="8"/>
      <name val="Calibri"/>
      <family val="2"/>
    </font>
    <font>
      <sz val="10"/>
      <color indexed="8"/>
      <name val="Arial"/>
      <family val="2"/>
    </font>
    <font>
      <sz val="10"/>
      <name val="Arial"/>
      <family val="2"/>
    </font>
    <font>
      <b/>
      <sz val="11"/>
      <color theme="1" tint="4.9989318521683403E-2"/>
      <name val="Calibri"/>
      <family val="2"/>
      <scheme val="minor"/>
    </font>
    <font>
      <sz val="8"/>
      <color theme="1"/>
      <name val="Arial"/>
      <family val="2"/>
    </font>
    <font>
      <sz val="8"/>
      <color rgb="FFFF0000"/>
      <name val="Arial"/>
      <family val="2"/>
    </font>
    <font>
      <b/>
      <sz val="9"/>
      <color indexed="18"/>
      <name val="Arial"/>
      <family val="2"/>
    </font>
    <font>
      <sz val="9"/>
      <color indexed="8"/>
      <name val="Arial"/>
      <family val="2"/>
    </font>
    <font>
      <b/>
      <sz val="8"/>
      <name val="Arial"/>
      <family val="2"/>
    </font>
    <font>
      <sz val="14"/>
      <color indexed="8"/>
      <name val="Arial"/>
      <family val="2"/>
    </font>
    <font>
      <sz val="10"/>
      <name val="Arial"/>
      <family val="2"/>
    </font>
    <font>
      <b/>
      <sz val="9"/>
      <color theme="1"/>
      <name val="Calibri"/>
      <family val="2"/>
      <scheme val="minor"/>
    </font>
    <font>
      <sz val="10"/>
      <name val="Arial"/>
      <family val="2"/>
    </font>
    <font>
      <sz val="2"/>
      <name val="Calibri"/>
      <family val="2"/>
      <scheme val="minor"/>
    </font>
    <font>
      <sz val="8"/>
      <name val="Calibri"/>
      <family val="2"/>
      <scheme val="minor"/>
    </font>
    <font>
      <b/>
      <sz val="11"/>
      <name val="Arial"/>
      <family val="2"/>
    </font>
    <font>
      <sz val="9"/>
      <name val="Calibri"/>
      <family val="2"/>
      <scheme val="minor"/>
    </font>
    <font>
      <sz val="10"/>
      <name val="Arial"/>
      <family val="2"/>
    </font>
    <font>
      <sz val="9"/>
      <color rgb="FF002060"/>
      <name val="Arial"/>
      <family val="2"/>
    </font>
    <font>
      <sz val="8"/>
      <color theme="1" tint="4.9989318521683403E-2"/>
      <name val="Arial"/>
      <family val="2"/>
    </font>
    <font>
      <b/>
      <sz val="12"/>
      <color theme="0"/>
      <name val="Calibri"/>
      <family val="2"/>
      <scheme val="minor"/>
    </font>
    <font>
      <sz val="10"/>
      <color rgb="FFFF0000"/>
      <name val="Arial"/>
      <family val="2"/>
    </font>
    <font>
      <sz val="11"/>
      <color theme="1" tint="4.9989318521683403E-2"/>
      <name val="Calibri"/>
      <family val="2"/>
      <scheme val="minor"/>
    </font>
    <font>
      <i/>
      <sz val="10"/>
      <name val="Arial"/>
      <family val="2"/>
    </font>
    <font>
      <b/>
      <i/>
      <sz val="10"/>
      <name val="Arial"/>
      <family val="2"/>
    </font>
    <font>
      <b/>
      <sz val="11"/>
      <color theme="0"/>
      <name val="Calibri"/>
      <family val="2"/>
      <scheme val="minor"/>
    </font>
    <font>
      <sz val="10"/>
      <name val="Arial"/>
      <family val="2"/>
    </font>
    <font>
      <b/>
      <sz val="10"/>
      <color indexed="8"/>
      <name val="Arial"/>
      <family val="2"/>
    </font>
    <font>
      <b/>
      <sz val="9"/>
      <name val="Calibri"/>
      <family val="2"/>
      <scheme val="minor"/>
    </font>
    <font>
      <sz val="12"/>
      <name val="Calibri"/>
      <scheme val="minor"/>
    </font>
  </fonts>
  <fills count="43">
    <fill>
      <patternFill patternType="none"/>
    </fill>
    <fill>
      <patternFill patternType="gray125"/>
    </fill>
    <fill>
      <patternFill patternType="solid">
        <fgColor theme="0"/>
        <bgColor indexed="64"/>
      </patternFill>
    </fill>
    <fill>
      <patternFill patternType="solid">
        <fgColor theme="6" tint="0.79998168889431442"/>
        <bgColor indexed="65"/>
      </patternFill>
    </fill>
    <fill>
      <patternFill patternType="solid">
        <fgColor theme="0" tint="-0.24997711111789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2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4"/>
        <bgColor theme="4"/>
      </patternFill>
    </fill>
    <fill>
      <patternFill patternType="solid">
        <fgColor theme="2"/>
        <bgColor indexed="64"/>
      </patternFill>
    </fill>
    <fill>
      <patternFill patternType="solid">
        <fgColor theme="0" tint="-4.9989318521683403E-2"/>
        <bgColor indexed="64"/>
      </patternFill>
    </fill>
    <fill>
      <patternFill patternType="solid">
        <fgColor theme="8" tint="0.59999389629810485"/>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theme="0"/>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23"/>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right/>
      <top/>
      <bottom style="thick">
        <color indexed="55"/>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thin">
        <color auto="1"/>
      </bottom>
      <diagonal/>
    </border>
    <border>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bottom style="thin">
        <color indexed="64"/>
      </bottom>
      <diagonal/>
    </border>
    <border>
      <left/>
      <right/>
      <top style="thin">
        <color indexed="64"/>
      </top>
      <bottom/>
      <diagonal/>
    </border>
    <border>
      <left style="medium">
        <color indexed="64"/>
      </left>
      <right/>
      <top style="thin">
        <color indexed="64"/>
      </top>
      <bottom/>
      <diagonal/>
    </border>
    <border>
      <left/>
      <right/>
      <top/>
      <bottom style="thin">
        <color indexed="55"/>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style="medium">
        <color indexed="64"/>
      </bottom>
      <diagonal/>
    </border>
  </borders>
  <cellStyleXfs count="44413">
    <xf numFmtId="0" fontId="0" fillId="0" borderId="0"/>
    <xf numFmtId="168" fontId="264" fillId="0" borderId="0" applyFont="0" applyFill="0" applyBorder="0" applyAlignment="0" applyProtection="0"/>
    <xf numFmtId="9" fontId="264" fillId="0" borderId="0" applyFont="0" applyFill="0" applyBorder="0" applyAlignment="0" applyProtection="0"/>
    <xf numFmtId="0" fontId="266" fillId="0" borderId="0"/>
    <xf numFmtId="0" fontId="265" fillId="0" borderId="0"/>
    <xf numFmtId="168" fontId="265" fillId="0" borderId="0" applyFont="0" applyFill="0" applyBorder="0" applyAlignment="0" applyProtection="0"/>
    <xf numFmtId="9" fontId="265" fillId="0" borderId="0" applyFont="0" applyFill="0" applyBorder="0" applyAlignment="0" applyProtection="0"/>
    <xf numFmtId="0" fontId="268" fillId="0" borderId="0"/>
    <xf numFmtId="190" fontId="268" fillId="0" borderId="0" applyFont="0" applyFill="0" applyBorder="0" applyAlignment="0" applyProtection="0"/>
    <xf numFmtId="168" fontId="268" fillId="0" borderId="0" applyFont="0" applyFill="0" applyBorder="0" applyAlignment="0" applyProtection="0"/>
    <xf numFmtId="0" fontId="263" fillId="0" borderId="0"/>
    <xf numFmtId="168" fontId="263" fillId="0" borderId="0" applyFont="0" applyFill="0" applyBorder="0" applyAlignment="0" applyProtection="0"/>
    <xf numFmtId="0" fontId="266" fillId="0" borderId="0"/>
    <xf numFmtId="0" fontId="266" fillId="0" borderId="0"/>
    <xf numFmtId="0" fontId="262" fillId="0" borderId="0"/>
    <xf numFmtId="181" fontId="265" fillId="0" borderId="0" applyFont="0" applyFill="0" applyBorder="0" applyAlignment="0" applyProtection="0"/>
    <xf numFmtId="0" fontId="261" fillId="0" borderId="0"/>
    <xf numFmtId="0" fontId="260" fillId="0" borderId="0"/>
    <xf numFmtId="168" fontId="260" fillId="0" borderId="0" applyFont="0" applyFill="0" applyBorder="0" applyAlignment="0" applyProtection="0"/>
    <xf numFmtId="0" fontId="264" fillId="0" borderId="0"/>
    <xf numFmtId="0" fontId="259" fillId="0" borderId="0"/>
    <xf numFmtId="0" fontId="258" fillId="0" borderId="0"/>
    <xf numFmtId="0" fontId="257" fillId="0" borderId="0"/>
    <xf numFmtId="168" fontId="257" fillId="0" borderId="0" applyFont="0" applyFill="0" applyBorder="0" applyAlignment="0" applyProtection="0"/>
    <xf numFmtId="0" fontId="264" fillId="0" borderId="0"/>
    <xf numFmtId="168" fontId="264" fillId="0" borderId="0" applyFont="0" applyFill="0" applyBorder="0" applyAlignment="0" applyProtection="0"/>
    <xf numFmtId="0" fontId="256" fillId="0" borderId="0"/>
    <xf numFmtId="0" fontId="264" fillId="0" borderId="0"/>
    <xf numFmtId="168" fontId="264" fillId="0" borderId="0" applyFont="0" applyFill="0" applyBorder="0" applyAlignment="0" applyProtection="0"/>
    <xf numFmtId="9" fontId="264" fillId="0" borderId="0" applyFont="0" applyFill="0" applyBorder="0" applyAlignment="0" applyProtection="0"/>
    <xf numFmtId="0" fontId="265" fillId="0" borderId="0"/>
    <xf numFmtId="190" fontId="265" fillId="0" borderId="0" applyFont="0" applyFill="0" applyBorder="0" applyAlignment="0" applyProtection="0"/>
    <xf numFmtId="168" fontId="265"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5" fillId="0" borderId="0"/>
    <xf numFmtId="168" fontId="255" fillId="0" borderId="0" applyFont="0" applyFill="0" applyBorder="0" applyAlignment="0" applyProtection="0"/>
    <xf numFmtId="0" fontId="278" fillId="0" borderId="0"/>
    <xf numFmtId="0" fontId="264" fillId="0" borderId="0"/>
    <xf numFmtId="168" fontId="264" fillId="0" borderId="0" applyFont="0" applyFill="0" applyBorder="0" applyAlignment="0" applyProtection="0"/>
    <xf numFmtId="9" fontId="264" fillId="0" borderId="0" applyFont="0" applyFill="0" applyBorder="0" applyAlignment="0" applyProtection="0"/>
    <xf numFmtId="0" fontId="26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4" fillId="0" borderId="0"/>
    <xf numFmtId="168" fontId="254" fillId="0" borderId="0" applyFont="0" applyFill="0" applyBorder="0" applyAlignment="0" applyProtection="0"/>
    <xf numFmtId="0" fontId="253" fillId="0" borderId="0"/>
    <xf numFmtId="0" fontId="252" fillId="0" borderId="0"/>
    <xf numFmtId="0" fontId="251" fillId="0" borderId="0"/>
    <xf numFmtId="168" fontId="251" fillId="0" borderId="0" applyFont="0" applyFill="0" applyBorder="0" applyAlignment="0" applyProtection="0"/>
    <xf numFmtId="0" fontId="250" fillId="0" borderId="0"/>
    <xf numFmtId="0" fontId="266" fillId="0" borderId="0"/>
    <xf numFmtId="0" fontId="249" fillId="0" borderId="0"/>
    <xf numFmtId="9" fontId="265" fillId="0" borderId="0" applyFont="0" applyFill="0" applyBorder="0" applyAlignment="0" applyProtection="0"/>
    <xf numFmtId="0" fontId="248" fillId="0" borderId="0"/>
    <xf numFmtId="168" fontId="248" fillId="0" borderId="0" applyFont="0" applyFill="0" applyBorder="0" applyAlignment="0" applyProtection="0"/>
    <xf numFmtId="0" fontId="247" fillId="0" borderId="0"/>
    <xf numFmtId="0" fontId="246" fillId="0" borderId="0"/>
    <xf numFmtId="0" fontId="265" fillId="0" borderId="0"/>
    <xf numFmtId="0" fontId="279" fillId="0" borderId="0"/>
    <xf numFmtId="0" fontId="245" fillId="0" borderId="0"/>
    <xf numFmtId="0" fontId="264" fillId="0" borderId="0"/>
    <xf numFmtId="168" fontId="264" fillId="0" borderId="0" applyFont="0" applyFill="0" applyBorder="0" applyAlignment="0" applyProtection="0"/>
    <xf numFmtId="9" fontId="264" fillId="0" borderId="0" applyFont="0" applyFill="0" applyBorder="0" applyAlignment="0" applyProtection="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168" fontId="245" fillId="0" borderId="0" applyFont="0" applyFill="0" applyBorder="0" applyAlignment="0" applyProtection="0"/>
    <xf numFmtId="0" fontId="26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65" fillId="0" borderId="0"/>
    <xf numFmtId="0" fontId="244" fillId="0" borderId="0"/>
    <xf numFmtId="168" fontId="244" fillId="0" borderId="0" applyFont="0" applyFill="0" applyBorder="0" applyAlignment="0" applyProtection="0"/>
    <xf numFmtId="0" fontId="279" fillId="0" borderId="0"/>
    <xf numFmtId="0" fontId="243" fillId="0" borderId="0"/>
    <xf numFmtId="168" fontId="243" fillId="0" borderId="0" applyFont="0" applyFill="0" applyBorder="0" applyAlignment="0" applyProtection="0"/>
    <xf numFmtId="0" fontId="280" fillId="0" borderId="0"/>
    <xf numFmtId="0" fontId="242" fillId="0" borderId="0"/>
    <xf numFmtId="0" fontId="281" fillId="0" borderId="0"/>
    <xf numFmtId="0" fontId="241" fillId="0" borderId="0"/>
    <xf numFmtId="0" fontId="240" fillId="0" borderId="0"/>
    <xf numFmtId="0" fontId="239" fillId="0" borderId="0"/>
    <xf numFmtId="168" fontId="239" fillId="0" borderId="0" applyFont="0" applyFill="0" applyBorder="0" applyAlignment="0" applyProtection="0"/>
    <xf numFmtId="0" fontId="238" fillId="0" borderId="0"/>
    <xf numFmtId="0" fontId="237" fillId="0" borderId="0"/>
    <xf numFmtId="168" fontId="237" fillId="0" borderId="0" applyFont="0" applyFill="0" applyBorder="0" applyAlignment="0" applyProtection="0"/>
    <xf numFmtId="0" fontId="264" fillId="0" borderId="0"/>
    <xf numFmtId="168" fontId="264" fillId="0" borderId="0" applyFont="0" applyFill="0" applyBorder="0" applyAlignment="0" applyProtection="0"/>
    <xf numFmtId="9" fontId="264"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65" fillId="0" borderId="0"/>
    <xf numFmtId="0" fontId="237" fillId="0" borderId="0"/>
    <xf numFmtId="168" fontId="237" fillId="0" borderId="0" applyFont="0" applyFill="0" applyBorder="0" applyAlignment="0" applyProtection="0"/>
    <xf numFmtId="0" fontId="265" fillId="0" borderId="0"/>
    <xf numFmtId="0" fontId="237" fillId="0" borderId="0"/>
    <xf numFmtId="0" fontId="265"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6" fillId="0" borderId="0"/>
    <xf numFmtId="168" fontId="236" fillId="0" borderId="0" applyFont="0" applyFill="0" applyBorder="0" applyAlignment="0" applyProtection="0"/>
    <xf numFmtId="0" fontId="235" fillId="0" borderId="0"/>
    <xf numFmtId="168" fontId="235" fillId="0" borderId="0" applyFont="0" applyFill="0" applyBorder="0" applyAlignment="0" applyProtection="0"/>
    <xf numFmtId="0" fontId="285" fillId="0" borderId="0"/>
    <xf numFmtId="0" fontId="234" fillId="0" borderId="0"/>
    <xf numFmtId="0" fontId="233" fillId="0" borderId="0"/>
    <xf numFmtId="0" fontId="286" fillId="0" borderId="0"/>
    <xf numFmtId="168" fontId="233" fillId="0" borderId="0" applyFont="0" applyFill="0" applyBorder="0" applyAlignment="0" applyProtection="0"/>
    <xf numFmtId="0" fontId="232" fillId="0" borderId="0"/>
    <xf numFmtId="168" fontId="232" fillId="0" borderId="0" applyFont="0" applyFill="0" applyBorder="0" applyAlignment="0" applyProtection="0"/>
    <xf numFmtId="0" fontId="264" fillId="0" borderId="0"/>
    <xf numFmtId="168" fontId="264" fillId="0" borderId="0" applyFont="0" applyFill="0" applyBorder="0" applyAlignment="0" applyProtection="0"/>
    <xf numFmtId="9" fontId="264"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65" fillId="0" borderId="0"/>
    <xf numFmtId="0" fontId="232" fillId="0" borderId="0"/>
    <xf numFmtId="0" fontId="232" fillId="0" borderId="0"/>
    <xf numFmtId="0" fontId="265" fillId="0" borderId="0"/>
    <xf numFmtId="168" fontId="232" fillId="0" borderId="0" applyFont="0" applyFill="0" applyBorder="0" applyAlignment="0" applyProtection="0"/>
    <xf numFmtId="0" fontId="231" fillId="0" borderId="0"/>
    <xf numFmtId="167" fontId="231" fillId="0" borderId="0" applyFont="0" applyFill="0" applyBorder="0" applyAlignment="0" applyProtection="0"/>
    <xf numFmtId="168" fontId="231" fillId="0" borderId="0" applyFont="0" applyFill="0" applyBorder="0" applyAlignment="0" applyProtection="0"/>
    <xf numFmtId="0" fontId="230" fillId="0" borderId="0"/>
    <xf numFmtId="167" fontId="230" fillId="0" borderId="0" applyFont="0" applyFill="0" applyBorder="0" applyAlignment="0" applyProtection="0"/>
    <xf numFmtId="0" fontId="229" fillId="0" borderId="0"/>
    <xf numFmtId="168" fontId="229" fillId="0" borderId="0" applyFont="0" applyFill="0" applyBorder="0" applyAlignment="0" applyProtection="0"/>
    <xf numFmtId="0" fontId="228" fillId="0" borderId="0"/>
    <xf numFmtId="167" fontId="228" fillId="0" borderId="0" applyFont="0" applyFill="0" applyBorder="0" applyAlignment="0" applyProtection="0"/>
    <xf numFmtId="0" fontId="227" fillId="0" borderId="0"/>
    <xf numFmtId="167" fontId="227" fillId="0" borderId="0" applyFont="0" applyFill="0" applyBorder="0" applyAlignment="0" applyProtection="0"/>
    <xf numFmtId="0" fontId="226" fillId="0" borderId="0"/>
    <xf numFmtId="167" fontId="226" fillId="0" borderId="0" applyFont="0" applyFill="0" applyBorder="0" applyAlignment="0" applyProtection="0"/>
    <xf numFmtId="0" fontId="225" fillId="0" borderId="0"/>
    <xf numFmtId="0" fontId="225" fillId="0" borderId="0"/>
    <xf numFmtId="167" fontId="225" fillId="0" borderId="0" applyFont="0" applyFill="0" applyBorder="0" applyAlignment="0" applyProtection="0"/>
    <xf numFmtId="0" fontId="224" fillId="0" borderId="0"/>
    <xf numFmtId="0" fontId="223" fillId="0" borderId="0"/>
    <xf numFmtId="0" fontId="287" fillId="0" borderId="0"/>
    <xf numFmtId="0" fontId="222" fillId="0" borderId="0"/>
    <xf numFmtId="167" fontId="222" fillId="0" borderId="0" applyFont="0" applyFill="0" applyBorder="0" applyAlignment="0" applyProtection="0"/>
    <xf numFmtId="0" fontId="221" fillId="0" borderId="0"/>
    <xf numFmtId="0" fontId="220" fillId="0" borderId="0"/>
    <xf numFmtId="0" fontId="219" fillId="0" borderId="0"/>
    <xf numFmtId="167" fontId="219"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3" borderId="0" applyNumberFormat="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7" fontId="218" fillId="0" borderId="0" applyFont="0" applyFill="0" applyBorder="0" applyAlignment="0" applyProtection="0"/>
    <xf numFmtId="168"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0" fontId="218" fillId="0" borderId="0"/>
    <xf numFmtId="167" fontId="218" fillId="0" borderId="0" applyFont="0" applyFill="0" applyBorder="0" applyAlignment="0" applyProtection="0"/>
    <xf numFmtId="0" fontId="218" fillId="0" borderId="0"/>
    <xf numFmtId="0" fontId="217" fillId="0" borderId="0"/>
    <xf numFmtId="168" fontId="217" fillId="0" borderId="0" applyFont="0" applyFill="0" applyBorder="0" applyAlignment="0" applyProtection="0"/>
    <xf numFmtId="0" fontId="216" fillId="0" borderId="0"/>
    <xf numFmtId="0" fontId="215" fillId="0" borderId="0"/>
    <xf numFmtId="167" fontId="215" fillId="0" borderId="0" applyFont="0" applyFill="0" applyBorder="0" applyAlignment="0" applyProtection="0"/>
    <xf numFmtId="168" fontId="215" fillId="0" borderId="0" applyFont="0" applyFill="0" applyBorder="0" applyAlignment="0" applyProtection="0"/>
    <xf numFmtId="0" fontId="264" fillId="0" borderId="0"/>
    <xf numFmtId="168" fontId="264" fillId="0" borderId="0" applyFont="0" applyFill="0" applyBorder="0" applyAlignment="0" applyProtection="0"/>
    <xf numFmtId="9" fontId="264"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167" fontId="215" fillId="0" borderId="0" applyFont="0" applyFill="0" applyBorder="0" applyAlignment="0" applyProtection="0"/>
    <xf numFmtId="168" fontId="215" fillId="0" borderId="0" applyFont="0" applyFill="0" applyBorder="0" applyAlignment="0" applyProtection="0"/>
    <xf numFmtId="0" fontId="215" fillId="0" borderId="0"/>
    <xf numFmtId="167"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7" fontId="215" fillId="0" borderId="0" applyFont="0" applyFill="0" applyBorder="0" applyAlignment="0" applyProtection="0"/>
    <xf numFmtId="0" fontId="215" fillId="0" borderId="0"/>
    <xf numFmtId="167" fontId="215" fillId="0" borderId="0" applyFont="0" applyFill="0" applyBorder="0" applyAlignment="0" applyProtection="0"/>
    <xf numFmtId="0" fontId="215" fillId="0" borderId="0"/>
    <xf numFmtId="0" fontId="215" fillId="0" borderId="0"/>
    <xf numFmtId="167" fontId="215" fillId="0" borderId="0" applyFont="0" applyFill="0" applyBorder="0" applyAlignment="0" applyProtection="0"/>
    <xf numFmtId="0" fontId="215" fillId="0" borderId="0"/>
    <xf numFmtId="0" fontId="215" fillId="0" borderId="0"/>
    <xf numFmtId="0" fontId="265" fillId="0" borderId="0"/>
    <xf numFmtId="0" fontId="215" fillId="0" borderId="0"/>
    <xf numFmtId="167" fontId="215" fillId="0" borderId="0" applyFont="0" applyFill="0" applyBorder="0" applyAlignment="0" applyProtection="0"/>
    <xf numFmtId="0" fontId="215" fillId="0" borderId="0"/>
    <xf numFmtId="0" fontId="215" fillId="0" borderId="0"/>
    <xf numFmtId="0" fontId="215" fillId="0" borderId="0"/>
    <xf numFmtId="167"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3" borderId="0" applyNumberFormat="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0" fontId="215" fillId="0" borderId="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167" fontId="215" fillId="0" borderId="0" applyFont="0" applyFill="0" applyBorder="0" applyAlignment="0" applyProtection="0"/>
    <xf numFmtId="168" fontId="215" fillId="0" borderId="0" applyFont="0" applyFill="0" applyBorder="0" applyAlignment="0" applyProtection="0"/>
    <xf numFmtId="0" fontId="215" fillId="0" borderId="0"/>
    <xf numFmtId="167" fontId="215"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167" fontId="215" fillId="0" borderId="0" applyFont="0" applyFill="0" applyBorder="0" applyAlignment="0" applyProtection="0"/>
    <xf numFmtId="0" fontId="215" fillId="0" borderId="0"/>
    <xf numFmtId="167" fontId="215" fillId="0" borderId="0" applyFont="0" applyFill="0" applyBorder="0" applyAlignment="0" applyProtection="0"/>
    <xf numFmtId="0" fontId="215" fillId="0" borderId="0"/>
    <xf numFmtId="167" fontId="215" fillId="0" borderId="0" applyFont="0" applyFill="0" applyBorder="0" applyAlignment="0" applyProtection="0"/>
    <xf numFmtId="0" fontId="215" fillId="0" borderId="0"/>
    <xf numFmtId="0" fontId="215" fillId="0" borderId="0"/>
    <xf numFmtId="167" fontId="215" fillId="0" borderId="0" applyFont="0" applyFill="0" applyBorder="0" applyAlignment="0" applyProtection="0"/>
    <xf numFmtId="0" fontId="215" fillId="0" borderId="0"/>
    <xf numFmtId="0" fontId="215" fillId="0" borderId="0"/>
    <xf numFmtId="168" fontId="215" fillId="0" borderId="0" applyFont="0" applyFill="0" applyBorder="0" applyAlignment="0" applyProtection="0"/>
    <xf numFmtId="0" fontId="215" fillId="0" borderId="0"/>
    <xf numFmtId="0" fontId="214" fillId="0" borderId="0"/>
    <xf numFmtId="167" fontId="214" fillId="0" borderId="0" applyFont="0" applyFill="0" applyBorder="0" applyAlignment="0" applyProtection="0"/>
    <xf numFmtId="0" fontId="213" fillId="0" borderId="0"/>
    <xf numFmtId="168" fontId="213" fillId="0" borderId="0" applyFont="0" applyFill="0" applyBorder="0" applyAlignment="0" applyProtection="0"/>
    <xf numFmtId="0" fontId="264" fillId="0" borderId="0"/>
    <xf numFmtId="168" fontId="264" fillId="0" borderId="0" applyFont="0" applyFill="0" applyBorder="0" applyAlignment="0" applyProtection="0"/>
    <xf numFmtId="9" fontId="264"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7" fontId="213" fillId="0" borderId="0" applyFont="0" applyFill="0" applyBorder="0" applyAlignment="0" applyProtection="0"/>
    <xf numFmtId="168" fontId="213" fillId="0" borderId="0" applyFont="0" applyFill="0" applyBorder="0" applyAlignment="0" applyProtection="0"/>
    <xf numFmtId="0" fontId="213" fillId="0" borderId="0"/>
    <xf numFmtId="167"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7" fontId="213" fillId="0" borderId="0" applyFont="0" applyFill="0" applyBorder="0" applyAlignment="0" applyProtection="0"/>
    <xf numFmtId="0" fontId="213" fillId="0" borderId="0"/>
    <xf numFmtId="167" fontId="213" fillId="0" borderId="0" applyFont="0" applyFill="0" applyBorder="0" applyAlignment="0" applyProtection="0"/>
    <xf numFmtId="0" fontId="213" fillId="0" borderId="0"/>
    <xf numFmtId="167" fontId="213" fillId="0" borderId="0" applyFont="0" applyFill="0" applyBorder="0" applyAlignment="0" applyProtection="0"/>
    <xf numFmtId="0" fontId="213" fillId="0" borderId="0"/>
    <xf numFmtId="0" fontId="213" fillId="0" borderId="0"/>
    <xf numFmtId="167" fontId="213" fillId="0" borderId="0" applyFont="0" applyFill="0" applyBorder="0" applyAlignment="0" applyProtection="0"/>
    <xf numFmtId="0" fontId="213" fillId="0" borderId="0"/>
    <xf numFmtId="0" fontId="213" fillId="0" borderId="0"/>
    <xf numFmtId="0" fontId="213" fillId="0" borderId="0"/>
    <xf numFmtId="167" fontId="213" fillId="0" borderId="0" applyFont="0" applyFill="0" applyBorder="0" applyAlignment="0" applyProtection="0"/>
    <xf numFmtId="0" fontId="213" fillId="0" borderId="0"/>
    <xf numFmtId="0" fontId="213" fillId="0" borderId="0"/>
    <xf numFmtId="0" fontId="213" fillId="0" borderId="0"/>
    <xf numFmtId="167"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3" borderId="0" applyNumberFormat="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7" fontId="213" fillId="0" borderId="0" applyFont="0" applyFill="0" applyBorder="0" applyAlignment="0" applyProtection="0"/>
    <xf numFmtId="168" fontId="213" fillId="0" borderId="0" applyFont="0" applyFill="0" applyBorder="0" applyAlignment="0" applyProtection="0"/>
    <xf numFmtId="0" fontId="213" fillId="0" borderId="0"/>
    <xf numFmtId="167"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7" fontId="213" fillId="0" borderId="0" applyFont="0" applyFill="0" applyBorder="0" applyAlignment="0" applyProtection="0"/>
    <xf numFmtId="0" fontId="213" fillId="0" borderId="0"/>
    <xf numFmtId="167" fontId="213" fillId="0" borderId="0" applyFont="0" applyFill="0" applyBorder="0" applyAlignment="0" applyProtection="0"/>
    <xf numFmtId="0" fontId="213" fillId="0" borderId="0"/>
    <xf numFmtId="167" fontId="213" fillId="0" borderId="0" applyFont="0" applyFill="0" applyBorder="0" applyAlignment="0" applyProtection="0"/>
    <xf numFmtId="0" fontId="213" fillId="0" borderId="0"/>
    <xf numFmtId="0" fontId="213" fillId="0" borderId="0"/>
    <xf numFmtId="167"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7" fontId="213" fillId="0" borderId="0" applyFont="0" applyFill="0" applyBorder="0" applyAlignment="0" applyProtection="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167" fontId="213" fillId="0" borderId="0" applyFont="0" applyFill="0" applyBorder="0" applyAlignment="0" applyProtection="0"/>
    <xf numFmtId="168" fontId="213" fillId="0" borderId="0" applyFont="0" applyFill="0" applyBorder="0" applyAlignment="0" applyProtection="0"/>
    <xf numFmtId="0" fontId="213" fillId="0" borderId="0"/>
    <xf numFmtId="167"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7" fontId="213" fillId="0" borderId="0" applyFont="0" applyFill="0" applyBorder="0" applyAlignment="0" applyProtection="0"/>
    <xf numFmtId="0" fontId="213" fillId="0" borderId="0"/>
    <xf numFmtId="167" fontId="213" fillId="0" borderId="0" applyFont="0" applyFill="0" applyBorder="0" applyAlignment="0" applyProtection="0"/>
    <xf numFmtId="0" fontId="213" fillId="0" borderId="0"/>
    <xf numFmtId="0" fontId="213" fillId="0" borderId="0"/>
    <xf numFmtId="167" fontId="213" fillId="0" borderId="0" applyFont="0" applyFill="0" applyBorder="0" applyAlignment="0" applyProtection="0"/>
    <xf numFmtId="0" fontId="213" fillId="0" borderId="0"/>
    <xf numFmtId="0" fontId="213" fillId="0" borderId="0"/>
    <xf numFmtId="0" fontId="213" fillId="0" borderId="0"/>
    <xf numFmtId="167" fontId="213" fillId="0" borderId="0" applyFont="0" applyFill="0" applyBorder="0" applyAlignment="0" applyProtection="0"/>
    <xf numFmtId="0" fontId="213" fillId="0" borderId="0"/>
    <xf numFmtId="0" fontId="213" fillId="0" borderId="0"/>
    <xf numFmtId="0" fontId="213" fillId="0" borderId="0"/>
    <xf numFmtId="167"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3" borderId="0" applyNumberFormat="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167" fontId="213" fillId="0" borderId="0" applyFont="0" applyFill="0" applyBorder="0" applyAlignment="0" applyProtection="0"/>
    <xf numFmtId="168" fontId="213" fillId="0" borderId="0" applyFont="0" applyFill="0" applyBorder="0" applyAlignment="0" applyProtection="0"/>
    <xf numFmtId="0" fontId="213" fillId="0" borderId="0"/>
    <xf numFmtId="167" fontId="213" fillId="0" borderId="0" applyFont="0" applyFill="0" applyBorder="0" applyAlignment="0" applyProtection="0"/>
    <xf numFmtId="0" fontId="213" fillId="0" borderId="0"/>
    <xf numFmtId="168" fontId="213" fillId="0" borderId="0" applyFont="0" applyFill="0" applyBorder="0" applyAlignment="0" applyProtection="0"/>
    <xf numFmtId="0" fontId="213" fillId="0" borderId="0"/>
    <xf numFmtId="167" fontId="213" fillId="0" borderId="0" applyFont="0" applyFill="0" applyBorder="0" applyAlignment="0" applyProtection="0"/>
    <xf numFmtId="0" fontId="213" fillId="0" borderId="0"/>
    <xf numFmtId="167" fontId="213" fillId="0" borderId="0" applyFont="0" applyFill="0" applyBorder="0" applyAlignment="0" applyProtection="0"/>
    <xf numFmtId="0" fontId="213" fillId="0" borderId="0"/>
    <xf numFmtId="167" fontId="213" fillId="0" borderId="0" applyFont="0" applyFill="0" applyBorder="0" applyAlignment="0" applyProtection="0"/>
    <xf numFmtId="0" fontId="213" fillId="0" borderId="0"/>
    <xf numFmtId="0" fontId="213" fillId="0" borderId="0"/>
    <xf numFmtId="167" fontId="213" fillId="0" borderId="0" applyFont="0" applyFill="0" applyBorder="0" applyAlignment="0" applyProtection="0"/>
    <xf numFmtId="0" fontId="213" fillId="0" borderId="0"/>
    <xf numFmtId="0" fontId="213" fillId="0" borderId="0"/>
    <xf numFmtId="168" fontId="213" fillId="0" borderId="0" applyFont="0" applyFill="0" applyBorder="0" applyAlignment="0" applyProtection="0"/>
    <xf numFmtId="0" fontId="213" fillId="0" borderId="0"/>
    <xf numFmtId="0" fontId="213" fillId="0" borderId="0"/>
    <xf numFmtId="167" fontId="213" fillId="0" borderId="0" applyFont="0" applyFill="0" applyBorder="0" applyAlignment="0" applyProtection="0"/>
    <xf numFmtId="0" fontId="212" fillId="0" borderId="0"/>
    <xf numFmtId="168" fontId="212" fillId="0" borderId="0" applyFont="0" applyFill="0" applyBorder="0" applyAlignment="0" applyProtection="0"/>
    <xf numFmtId="0" fontId="212" fillId="0" borderId="0"/>
    <xf numFmtId="0" fontId="211" fillId="0" borderId="0"/>
    <xf numFmtId="167" fontId="211" fillId="0" borderId="0" applyFont="0" applyFill="0" applyBorder="0" applyAlignment="0" applyProtection="0"/>
    <xf numFmtId="0" fontId="266" fillId="0" borderId="0"/>
    <xf numFmtId="0" fontId="210" fillId="0" borderId="0"/>
    <xf numFmtId="168" fontId="210" fillId="0" borderId="0" applyFont="0" applyFill="0" applyBorder="0" applyAlignment="0" applyProtection="0"/>
    <xf numFmtId="0" fontId="209" fillId="0" borderId="0"/>
    <xf numFmtId="167" fontId="209" fillId="0" borderId="0" applyFont="0" applyFill="0" applyBorder="0" applyAlignment="0" applyProtection="0"/>
    <xf numFmtId="167" fontId="209" fillId="0" borderId="0" applyFont="0" applyFill="0" applyBorder="0" applyAlignment="0" applyProtection="0"/>
    <xf numFmtId="0" fontId="208" fillId="0" borderId="0"/>
    <xf numFmtId="167" fontId="208" fillId="0" borderId="0" applyFont="0" applyFill="0" applyBorder="0" applyAlignment="0" applyProtection="0"/>
    <xf numFmtId="167" fontId="208" fillId="0" borderId="0" applyFont="0" applyFill="0" applyBorder="0" applyAlignment="0" applyProtection="0"/>
    <xf numFmtId="0" fontId="207" fillId="0" borderId="0"/>
    <xf numFmtId="167" fontId="207" fillId="0" borderId="0" applyFont="0" applyFill="0" applyBorder="0" applyAlignment="0" applyProtection="0"/>
    <xf numFmtId="167" fontId="207" fillId="0" borderId="0" applyFont="0" applyFill="0" applyBorder="0" applyAlignment="0" applyProtection="0"/>
    <xf numFmtId="0" fontId="206" fillId="0" borderId="0"/>
    <xf numFmtId="167" fontId="206" fillId="0" borderId="0" applyFont="0" applyFill="0" applyBorder="0" applyAlignment="0" applyProtection="0"/>
    <xf numFmtId="167" fontId="206" fillId="0" borderId="0" applyFont="0" applyFill="0" applyBorder="0" applyAlignment="0" applyProtection="0"/>
    <xf numFmtId="0" fontId="205" fillId="0" borderId="0"/>
    <xf numFmtId="167" fontId="205" fillId="0" borderId="0" applyFont="0" applyFill="0" applyBorder="0" applyAlignment="0" applyProtection="0"/>
    <xf numFmtId="0" fontId="204" fillId="0" borderId="0"/>
    <xf numFmtId="167" fontId="204" fillId="0" borderId="0" applyFont="0" applyFill="0" applyBorder="0" applyAlignment="0" applyProtection="0"/>
    <xf numFmtId="0" fontId="203" fillId="0" borderId="0"/>
    <xf numFmtId="0" fontId="202" fillId="0" borderId="0"/>
    <xf numFmtId="167" fontId="202" fillId="0" borderId="0" applyFont="0" applyFill="0" applyBorder="0" applyAlignment="0" applyProtection="0"/>
    <xf numFmtId="0" fontId="201" fillId="0" borderId="0"/>
    <xf numFmtId="167" fontId="201"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8" fillId="0" borderId="0"/>
    <xf numFmtId="167" fontId="198" fillId="0" borderId="0" applyFont="0" applyFill="0" applyBorder="0" applyAlignment="0" applyProtection="0"/>
    <xf numFmtId="0" fontId="197" fillId="0" borderId="0"/>
    <xf numFmtId="0" fontId="267" fillId="6" borderId="0" applyNumberFormat="0" applyBorder="0" applyAlignment="0" applyProtection="0"/>
    <xf numFmtId="0" fontId="267" fillId="7" borderId="0" applyNumberFormat="0" applyBorder="0" applyAlignment="0" applyProtection="0"/>
    <xf numFmtId="0" fontId="267" fillId="8" borderId="0" applyNumberFormat="0" applyBorder="0" applyAlignment="0" applyProtection="0"/>
    <xf numFmtId="0" fontId="267" fillId="9" borderId="0" applyNumberFormat="0" applyBorder="0" applyAlignment="0" applyProtection="0"/>
    <xf numFmtId="0" fontId="267" fillId="10" borderId="0" applyNumberFormat="0" applyBorder="0" applyAlignment="0" applyProtection="0"/>
    <xf numFmtId="0" fontId="267" fillId="11" borderId="0" applyNumberFormat="0" applyBorder="0" applyAlignment="0" applyProtection="0"/>
    <xf numFmtId="0" fontId="267" fillId="12" borderId="0" applyNumberFormat="0" applyBorder="0" applyAlignment="0" applyProtection="0"/>
    <xf numFmtId="0" fontId="267" fillId="13" borderId="0" applyNumberFormat="0" applyBorder="0" applyAlignment="0" applyProtection="0"/>
    <xf numFmtId="0" fontId="267" fillId="8" borderId="0" applyNumberFormat="0" applyBorder="0" applyAlignment="0" applyProtection="0"/>
    <xf numFmtId="0" fontId="267" fillId="11" borderId="0" applyNumberFormat="0" applyBorder="0" applyAlignment="0" applyProtection="0"/>
    <xf numFmtId="0" fontId="267" fillId="14" borderId="0" applyNumberFormat="0" applyBorder="0" applyAlignment="0" applyProtection="0"/>
    <xf numFmtId="0" fontId="289" fillId="15" borderId="0" applyNumberFormat="0" applyBorder="0" applyAlignment="0" applyProtection="0"/>
    <xf numFmtId="0" fontId="289" fillId="12" borderId="0" applyNumberFormat="0" applyBorder="0" applyAlignment="0" applyProtection="0"/>
    <xf numFmtId="0" fontId="289" fillId="13" borderId="0" applyNumberFormat="0" applyBorder="0" applyAlignment="0" applyProtection="0"/>
    <xf numFmtId="0" fontId="289" fillId="16" borderId="0" applyNumberFormat="0" applyBorder="0" applyAlignment="0" applyProtection="0"/>
    <xf numFmtId="0" fontId="289" fillId="17" borderId="0" applyNumberFormat="0" applyBorder="0" applyAlignment="0" applyProtection="0"/>
    <xf numFmtId="0" fontId="289" fillId="18" borderId="0" applyNumberFormat="0" applyBorder="0" applyAlignment="0" applyProtection="0"/>
    <xf numFmtId="0" fontId="290" fillId="19" borderId="0" applyNumberFormat="0" applyBorder="0" applyAlignment="0" applyProtection="0"/>
    <xf numFmtId="0" fontId="291" fillId="20" borderId="23" applyNumberFormat="0" applyAlignment="0" applyProtection="0"/>
    <xf numFmtId="0" fontId="292" fillId="21" borderId="24" applyNumberFormat="0" applyAlignment="0" applyProtection="0"/>
    <xf numFmtId="0" fontId="293" fillId="0" borderId="25" applyNumberFormat="0" applyFill="0" applyAlignment="0" applyProtection="0"/>
    <xf numFmtId="0" fontId="294" fillId="0" borderId="0" applyNumberFormat="0" applyFill="0" applyBorder="0" applyAlignment="0" applyProtection="0"/>
    <xf numFmtId="0" fontId="289" fillId="22" borderId="0" applyNumberFormat="0" applyBorder="0" applyAlignment="0" applyProtection="0"/>
    <xf numFmtId="0" fontId="289" fillId="23" borderId="0" applyNumberFormat="0" applyBorder="0" applyAlignment="0" applyProtection="0"/>
    <xf numFmtId="0" fontId="289" fillId="24" borderId="0" applyNumberFormat="0" applyBorder="0" applyAlignment="0" applyProtection="0"/>
    <xf numFmtId="0" fontId="289" fillId="16" borderId="0" applyNumberFormat="0" applyBorder="0" applyAlignment="0" applyProtection="0"/>
    <xf numFmtId="0" fontId="289" fillId="17" borderId="0" applyNumberFormat="0" applyBorder="0" applyAlignment="0" applyProtection="0"/>
    <xf numFmtId="0" fontId="289" fillId="25" borderId="0" applyNumberFormat="0" applyBorder="0" applyAlignment="0" applyProtection="0"/>
    <xf numFmtId="0" fontId="295" fillId="10" borderId="23" applyNumberFormat="0" applyAlignment="0" applyProtection="0"/>
    <xf numFmtId="0" fontId="296" fillId="7" borderId="0" applyNumberFormat="0" applyBorder="0" applyAlignment="0" applyProtection="0"/>
    <xf numFmtId="0" fontId="297" fillId="26" borderId="0" applyNumberFormat="0" applyBorder="0" applyAlignment="0" applyProtection="0"/>
    <xf numFmtId="0" fontId="265" fillId="27" borderId="22" applyNumberFormat="0" applyFont="0" applyAlignment="0" applyProtection="0"/>
    <xf numFmtId="0" fontId="298" fillId="20" borderId="26" applyNumberFormat="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1" fillId="0" borderId="27" applyNumberFormat="0" applyFill="0" applyAlignment="0" applyProtection="0"/>
    <xf numFmtId="0" fontId="302" fillId="0" borderId="28" applyNumberFormat="0" applyFill="0" applyAlignment="0" applyProtection="0"/>
    <xf numFmtId="0" fontId="294" fillId="0" borderId="29" applyNumberFormat="0" applyFill="0" applyAlignment="0" applyProtection="0"/>
    <xf numFmtId="0" fontId="303" fillId="0" borderId="0" applyNumberFormat="0" applyFill="0" applyBorder="0" applyAlignment="0" applyProtection="0"/>
    <xf numFmtId="0" fontId="304" fillId="0" borderId="30" applyNumberFormat="0" applyFill="0" applyAlignment="0" applyProtection="0"/>
    <xf numFmtId="0" fontId="196" fillId="0" borderId="0"/>
    <xf numFmtId="167" fontId="196" fillId="0" borderId="0" applyFont="0" applyFill="0" applyBorder="0" applyAlignment="0" applyProtection="0"/>
    <xf numFmtId="0" fontId="195" fillId="0" borderId="0"/>
    <xf numFmtId="167" fontId="195" fillId="0" borderId="0" applyFont="0" applyFill="0" applyBorder="0" applyAlignment="0" applyProtection="0"/>
    <xf numFmtId="0" fontId="194" fillId="0" borderId="0"/>
    <xf numFmtId="167" fontId="194" fillId="0" borderId="0" applyFont="0" applyFill="0" applyBorder="0" applyAlignment="0" applyProtection="0"/>
    <xf numFmtId="0" fontId="305" fillId="0" borderId="0"/>
    <xf numFmtId="168" fontId="305" fillId="0" borderId="0" applyFont="0" applyFill="0" applyBorder="0" applyAlignment="0" applyProtection="0"/>
    <xf numFmtId="0" fontId="193" fillId="0" borderId="0"/>
    <xf numFmtId="0" fontId="193" fillId="0" borderId="0"/>
    <xf numFmtId="9" fontId="305" fillId="0" borderId="0" applyFont="0" applyFill="0" applyBorder="0" applyAlignment="0" applyProtection="0"/>
    <xf numFmtId="0" fontId="192" fillId="0" borderId="0"/>
    <xf numFmtId="167" fontId="192" fillId="0" borderId="0" applyFont="0" applyFill="0" applyBorder="0" applyAlignment="0" applyProtection="0"/>
    <xf numFmtId="0" fontId="191" fillId="0" borderId="0"/>
    <xf numFmtId="167" fontId="191" fillId="0" borderId="0" applyFont="0" applyFill="0" applyBorder="0" applyAlignment="0" applyProtection="0"/>
    <xf numFmtId="0" fontId="190" fillId="0" borderId="0"/>
    <xf numFmtId="167" fontId="190" fillId="0" borderId="0" applyFont="0" applyFill="0" applyBorder="0" applyAlignment="0" applyProtection="0"/>
    <xf numFmtId="0" fontId="189" fillId="0" borderId="0"/>
    <xf numFmtId="167" fontId="189" fillId="0" borderId="0" applyFont="0" applyFill="0" applyBorder="0" applyAlignment="0" applyProtection="0"/>
    <xf numFmtId="0" fontId="188" fillId="0" borderId="0"/>
    <xf numFmtId="167" fontId="188" fillId="0" borderId="0" applyFont="0" applyFill="0" applyBorder="0" applyAlignment="0" applyProtection="0"/>
    <xf numFmtId="0" fontId="187" fillId="0" borderId="0"/>
    <xf numFmtId="167" fontId="187" fillId="0" borderId="0" applyFont="0" applyFill="0" applyBorder="0" applyAlignment="0" applyProtection="0"/>
    <xf numFmtId="0" fontId="186" fillId="0" borderId="0"/>
    <xf numFmtId="0" fontId="185" fillId="0" borderId="0"/>
    <xf numFmtId="167" fontId="185" fillId="0" borderId="0" applyFont="0" applyFill="0" applyBorder="0" applyAlignment="0" applyProtection="0"/>
    <xf numFmtId="0" fontId="184" fillId="0" borderId="0"/>
    <xf numFmtId="167" fontId="184" fillId="0" borderId="0" applyFont="0" applyFill="0" applyBorder="0" applyAlignment="0" applyProtection="0"/>
    <xf numFmtId="0" fontId="266" fillId="0" borderId="0"/>
    <xf numFmtId="0" fontId="183" fillId="0" borderId="0"/>
    <xf numFmtId="167" fontId="183" fillId="0" borderId="0" applyFont="0" applyFill="0" applyBorder="0" applyAlignment="0" applyProtection="0"/>
    <xf numFmtId="0" fontId="182" fillId="0" borderId="0"/>
    <xf numFmtId="167" fontId="182" fillId="0" borderId="0" applyFont="0" applyFill="0" applyBorder="0" applyAlignment="0" applyProtection="0"/>
    <xf numFmtId="0" fontId="266" fillId="0" borderId="0"/>
    <xf numFmtId="0" fontId="181" fillId="0" borderId="0"/>
    <xf numFmtId="167" fontId="181" fillId="0" borderId="0" applyFont="0" applyFill="0" applyBorder="0" applyAlignment="0" applyProtection="0"/>
    <xf numFmtId="0" fontId="180" fillId="0" borderId="0"/>
    <xf numFmtId="0" fontId="306" fillId="0" borderId="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7" fontId="179" fillId="0" borderId="0" applyFont="0" applyFill="0" applyBorder="0" applyAlignment="0" applyProtection="0"/>
    <xf numFmtId="0" fontId="178" fillId="0" borderId="0"/>
    <xf numFmtId="0" fontId="308" fillId="0" borderId="0"/>
    <xf numFmtId="0" fontId="178" fillId="0" borderId="0"/>
    <xf numFmtId="0" fontId="177" fillId="0" borderId="0"/>
    <xf numFmtId="168" fontId="177" fillId="0" borderId="0" applyFont="0" applyFill="0" applyBorder="0" applyAlignment="0" applyProtection="0"/>
    <xf numFmtId="0" fontId="264" fillId="0" borderId="0"/>
    <xf numFmtId="168" fontId="264" fillId="0" borderId="0" applyFont="0" applyFill="0" applyBorder="0" applyAlignment="0" applyProtection="0"/>
    <xf numFmtId="9" fontId="264"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3" borderId="0" applyNumberFormat="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3" borderId="0" applyNumberFormat="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3" borderId="0" applyNumberFormat="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3" borderId="0" applyNumberFormat="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0" fontId="177" fillId="0" borderId="0"/>
    <xf numFmtId="168"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265" fillId="27" borderId="32" applyNumberFormat="0" applyFont="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265" fillId="0" borderId="0"/>
    <xf numFmtId="168" fontId="265" fillId="0" borderId="0" applyFont="0" applyFill="0" applyBorder="0" applyAlignment="0" applyProtection="0"/>
    <xf numFmtId="0" fontId="177" fillId="0" borderId="0"/>
    <xf numFmtId="0" fontId="177" fillId="0" borderId="0"/>
    <xf numFmtId="9" fontId="265"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167" fontId="177" fillId="0" borderId="0" applyFont="0" applyFill="0" applyBorder="0" applyAlignment="0" applyProtection="0"/>
    <xf numFmtId="0" fontId="177" fillId="0" borderId="0"/>
    <xf numFmtId="0" fontId="265" fillId="0" borderId="0"/>
    <xf numFmtId="0" fontId="177" fillId="0" borderId="0"/>
    <xf numFmtId="168" fontId="177" fillId="0" borderId="0" applyFont="0" applyFill="0" applyBorder="0" applyAlignment="0" applyProtection="0"/>
    <xf numFmtId="0" fontId="177" fillId="0" borderId="0"/>
    <xf numFmtId="167" fontId="177" fillId="0" borderId="0" applyFont="0" applyFill="0" applyBorder="0" applyAlignment="0" applyProtection="0"/>
    <xf numFmtId="167" fontId="177" fillId="0" borderId="0" applyFont="0" applyFill="0" applyBorder="0" applyAlignment="0" applyProtection="0"/>
    <xf numFmtId="0" fontId="177" fillId="0" borderId="0"/>
    <xf numFmtId="0" fontId="265" fillId="0" borderId="0"/>
    <xf numFmtId="0" fontId="177" fillId="0" borderId="0"/>
    <xf numFmtId="0" fontId="311" fillId="0" borderId="0"/>
    <xf numFmtId="168" fontId="311" fillId="0" borderId="0" applyFont="0" applyFill="0" applyBorder="0" applyAlignment="0" applyProtection="0"/>
    <xf numFmtId="9" fontId="311" fillId="0" borderId="0" applyFont="0" applyFill="0" applyBorder="0" applyAlignment="0" applyProtection="0"/>
    <xf numFmtId="166" fontId="265" fillId="0" borderId="0" applyFont="0" applyFill="0" applyBorder="0" applyAlignment="0" applyProtection="0"/>
    <xf numFmtId="166" fontId="265" fillId="0" borderId="0" applyFont="0" applyFill="0" applyBorder="0" applyAlignment="0" applyProtection="0"/>
    <xf numFmtId="166" fontId="265" fillId="0" borderId="0" applyFont="0" applyFill="0" applyBorder="0" applyAlignment="0" applyProtection="0"/>
    <xf numFmtId="166" fontId="265" fillId="0" borderId="0" applyFont="0" applyFill="0" applyBorder="0" applyAlignment="0" applyProtection="0"/>
    <xf numFmtId="166" fontId="265" fillId="0" borderId="0" applyFont="0" applyFill="0" applyBorder="0" applyAlignment="0" applyProtection="0"/>
    <xf numFmtId="166" fontId="311" fillId="0" borderId="0" applyFont="0" applyFill="0" applyBorder="0" applyAlignment="0" applyProtection="0"/>
    <xf numFmtId="168" fontId="265" fillId="0" borderId="0" applyFont="0" applyFill="0" applyBorder="0" applyAlignment="0" applyProtection="0"/>
    <xf numFmtId="168" fontId="265" fillId="0" borderId="0" applyFont="0" applyFill="0" applyBorder="0" applyAlignment="0" applyProtection="0"/>
    <xf numFmtId="9" fontId="265" fillId="0" borderId="0" applyFont="0" applyFill="0" applyBorder="0" applyAlignment="0" applyProtection="0"/>
    <xf numFmtId="9" fontId="265" fillId="0" borderId="0" applyFont="0" applyFill="0" applyBorder="0" applyAlignment="0" applyProtection="0"/>
    <xf numFmtId="9" fontId="265" fillId="0" borderId="0" applyFont="0" applyFill="0" applyBorder="0" applyAlignment="0" applyProtection="0"/>
    <xf numFmtId="41" fontId="264" fillId="0" borderId="0" applyFont="0" applyFill="0" applyBorder="0" applyAlignment="0" applyProtection="0"/>
    <xf numFmtId="0" fontId="176" fillId="0" borderId="0"/>
    <xf numFmtId="0" fontId="264" fillId="0" borderId="0"/>
    <xf numFmtId="168" fontId="264" fillId="0" borderId="0" applyFont="0" applyFill="0" applyBorder="0" applyAlignment="0" applyProtection="0"/>
    <xf numFmtId="9" fontId="264"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265" fillId="27" borderId="40" applyNumberFormat="0" applyFont="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3" borderId="0" applyNumberFormat="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265" fillId="27" borderId="40" applyNumberFormat="0" applyFont="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167" fontId="176" fillId="0" borderId="0" applyFont="0" applyFill="0" applyBorder="0" applyAlignment="0" applyProtection="0"/>
    <xf numFmtId="0" fontId="176" fillId="0" borderId="0"/>
    <xf numFmtId="0" fontId="176" fillId="0" borderId="0"/>
    <xf numFmtId="168" fontId="176" fillId="0" borderId="0" applyFont="0" applyFill="0" applyBorder="0" applyAlignment="0" applyProtection="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6" fillId="0" borderId="0"/>
    <xf numFmtId="0" fontId="176" fillId="0" borderId="0"/>
    <xf numFmtId="0" fontId="265" fillId="0" borderId="0"/>
    <xf numFmtId="168" fontId="265" fillId="0" borderId="0" applyFont="0" applyFill="0" applyBorder="0" applyAlignment="0" applyProtection="0"/>
    <xf numFmtId="9" fontId="265" fillId="0" borderId="0" applyFont="0" applyFill="0" applyBorder="0" applyAlignment="0" applyProtection="0"/>
    <xf numFmtId="166" fontId="265" fillId="0" borderId="0" applyFont="0" applyFill="0" applyBorder="0" applyAlignment="0" applyProtection="0"/>
    <xf numFmtId="41" fontId="264" fillId="0" borderId="0" applyFont="0" applyFill="0" applyBorder="0" applyAlignment="0" applyProtection="0"/>
    <xf numFmtId="168" fontId="264" fillId="0" borderId="0" applyFont="0" applyFill="0" applyBorder="0" applyAlignment="0" applyProtection="0"/>
    <xf numFmtId="0" fontId="175" fillId="0" borderId="0"/>
    <xf numFmtId="168" fontId="175" fillId="0" borderId="0" applyFont="0" applyFill="0" applyBorder="0" applyAlignment="0" applyProtection="0"/>
    <xf numFmtId="0" fontId="264" fillId="0" borderId="0"/>
    <xf numFmtId="168" fontId="264" fillId="0" borderId="0" applyFont="0" applyFill="0" applyBorder="0" applyAlignment="0" applyProtection="0"/>
    <xf numFmtId="9" fontId="264"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0" fontId="175" fillId="0" borderId="0"/>
    <xf numFmtId="41" fontId="264"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3" borderId="0" applyNumberFormat="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167" fontId="175" fillId="0" borderId="0" applyFont="0" applyFill="0" applyBorder="0" applyAlignment="0" applyProtection="0"/>
    <xf numFmtId="0" fontId="175" fillId="0" borderId="0"/>
    <xf numFmtId="0" fontId="175" fillId="0" borderId="0"/>
    <xf numFmtId="168" fontId="175" fillId="0" borderId="0" applyFont="0" applyFill="0" applyBorder="0" applyAlignment="0" applyProtection="0"/>
    <xf numFmtId="0" fontId="175" fillId="0" borderId="0"/>
    <xf numFmtId="167" fontId="175" fillId="0" borderId="0" applyFont="0" applyFill="0" applyBorder="0" applyAlignment="0" applyProtection="0"/>
    <xf numFmtId="167" fontId="175" fillId="0" borderId="0" applyFont="0" applyFill="0" applyBorder="0" applyAlignment="0" applyProtection="0"/>
    <xf numFmtId="0" fontId="175" fillId="0" borderId="0"/>
    <xf numFmtId="0" fontId="175" fillId="0" borderId="0"/>
    <xf numFmtId="168" fontId="264"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168" fontId="175" fillId="0" borderId="0" applyFont="0" applyFill="0" applyBorder="0" applyAlignment="0" applyProtection="0"/>
    <xf numFmtId="0" fontId="174" fillId="0" borderId="0"/>
    <xf numFmtId="0" fontId="173" fillId="0" borderId="0"/>
    <xf numFmtId="167" fontId="173" fillId="0" borderId="0" applyFont="0" applyFill="0" applyBorder="0" applyAlignment="0" applyProtection="0"/>
    <xf numFmtId="167" fontId="173" fillId="0" borderId="0" applyFont="0" applyFill="0" applyBorder="0" applyAlignment="0" applyProtection="0"/>
    <xf numFmtId="0" fontId="172" fillId="0" borderId="0"/>
    <xf numFmtId="0" fontId="171" fillId="0" borderId="0"/>
    <xf numFmtId="167" fontId="171" fillId="0" borderId="0" applyFont="0" applyFill="0" applyBorder="0" applyAlignment="0" applyProtection="0"/>
    <xf numFmtId="0" fontId="317" fillId="0" borderId="0" applyNumberFormat="0" applyFill="0" applyBorder="0" applyAlignment="0" applyProtection="0"/>
    <xf numFmtId="0" fontId="316" fillId="0" borderId="0"/>
    <xf numFmtId="168" fontId="316" fillId="0" borderId="0" applyFont="0" applyFill="0" applyBorder="0" applyAlignment="0" applyProtection="0"/>
    <xf numFmtId="9" fontId="316" fillId="0" borderId="0" applyFont="0" applyFill="0" applyBorder="0" applyAlignment="0" applyProtection="0"/>
    <xf numFmtId="0" fontId="170" fillId="0" borderId="0"/>
    <xf numFmtId="0" fontId="170" fillId="0" borderId="0"/>
    <xf numFmtId="0" fontId="169" fillId="0" borderId="0"/>
    <xf numFmtId="167" fontId="169" fillId="0" borderId="0" applyFont="0" applyFill="0" applyBorder="0" applyAlignment="0" applyProtection="0"/>
    <xf numFmtId="0" fontId="266" fillId="0" borderId="0"/>
    <xf numFmtId="0" fontId="266" fillId="0" borderId="0"/>
    <xf numFmtId="0" fontId="168" fillId="0" borderId="0"/>
    <xf numFmtId="0" fontId="168" fillId="0" borderId="0"/>
    <xf numFmtId="0" fontId="266" fillId="0" borderId="0"/>
    <xf numFmtId="0" fontId="168" fillId="0" borderId="0"/>
    <xf numFmtId="0" fontId="168" fillId="0" borderId="0"/>
    <xf numFmtId="168" fontId="168" fillId="0" borderId="0" applyFont="0" applyFill="0" applyBorder="0" applyAlignment="0" applyProtection="0"/>
    <xf numFmtId="0" fontId="266" fillId="0" borderId="0"/>
    <xf numFmtId="0" fontId="168" fillId="3" borderId="0" applyNumberFormat="0" applyBorder="0" applyAlignment="0" applyProtection="0"/>
    <xf numFmtId="0" fontId="167" fillId="0" borderId="0"/>
    <xf numFmtId="0" fontId="166" fillId="0" borderId="0"/>
    <xf numFmtId="0" fontId="165" fillId="0" borderId="0"/>
    <xf numFmtId="167" fontId="165" fillId="0" borderId="0" applyFont="0" applyFill="0" applyBorder="0" applyAlignment="0" applyProtection="0"/>
    <xf numFmtId="0" fontId="165" fillId="0" borderId="0"/>
    <xf numFmtId="0" fontId="164" fillId="0" borderId="0"/>
    <xf numFmtId="0" fontId="163" fillId="0" borderId="0"/>
    <xf numFmtId="0" fontId="162" fillId="0" borderId="0"/>
    <xf numFmtId="167" fontId="162" fillId="0" borderId="0" applyFont="0" applyFill="0" applyBorder="0" applyAlignment="0" applyProtection="0"/>
    <xf numFmtId="0" fontId="162" fillId="0" borderId="0"/>
    <xf numFmtId="0" fontId="162" fillId="0" borderId="0"/>
    <xf numFmtId="0" fontId="161" fillId="3" borderId="0" applyNumberFormat="0" applyBorder="0" applyAlignment="0" applyProtection="0"/>
    <xf numFmtId="0" fontId="161" fillId="0" borderId="0"/>
    <xf numFmtId="0" fontId="267" fillId="19" borderId="0" applyNumberFormat="0" applyBorder="0" applyAlignment="0" applyProtection="0"/>
    <xf numFmtId="0" fontId="160" fillId="0" borderId="0"/>
    <xf numFmtId="0" fontId="159" fillId="0" borderId="0"/>
    <xf numFmtId="167" fontId="159" fillId="0" borderId="0" applyFont="0" applyFill="0" applyBorder="0" applyAlignment="0" applyProtection="0"/>
    <xf numFmtId="0" fontId="159" fillId="0" borderId="0"/>
    <xf numFmtId="0" fontId="266" fillId="0" borderId="0"/>
    <xf numFmtId="0" fontId="158" fillId="0" borderId="0"/>
    <xf numFmtId="167" fontId="158" fillId="0" borderId="0" applyFont="0" applyFill="0" applyBorder="0" applyAlignment="0" applyProtection="0"/>
    <xf numFmtId="0" fontId="158" fillId="0" borderId="0"/>
    <xf numFmtId="0" fontId="158" fillId="0" borderId="0"/>
    <xf numFmtId="0" fontId="319" fillId="0" borderId="0"/>
    <xf numFmtId="0" fontId="157" fillId="0" borderId="0"/>
    <xf numFmtId="0" fontId="266" fillId="0" borderId="0"/>
    <xf numFmtId="0" fontId="156" fillId="0" borderId="0"/>
    <xf numFmtId="167" fontId="156" fillId="0" borderId="0" applyFont="0" applyFill="0" applyBorder="0" applyAlignment="0" applyProtection="0"/>
    <xf numFmtId="0" fontId="156" fillId="0" borderId="0"/>
    <xf numFmtId="0" fontId="155" fillId="0" borderId="0"/>
    <xf numFmtId="0" fontId="154" fillId="0" borderId="0"/>
    <xf numFmtId="0" fontId="153" fillId="0" borderId="0"/>
    <xf numFmtId="167" fontId="153" fillId="0" borderId="0" applyFont="0" applyFill="0" applyBorder="0" applyAlignment="0" applyProtection="0"/>
    <xf numFmtId="0" fontId="153" fillId="0" borderId="0"/>
    <xf numFmtId="0" fontId="152" fillId="0" borderId="0"/>
    <xf numFmtId="167" fontId="152" fillId="0" borderId="0" applyFont="0" applyFill="0" applyBorder="0" applyAlignment="0" applyProtection="0"/>
    <xf numFmtId="0" fontId="152" fillId="0" borderId="0"/>
    <xf numFmtId="0" fontId="151" fillId="0" borderId="0"/>
    <xf numFmtId="167" fontId="151" fillId="0" borderId="0" applyFont="0" applyFill="0" applyBorder="0" applyAlignment="0" applyProtection="0"/>
    <xf numFmtId="0" fontId="151" fillId="0" borderId="0"/>
    <xf numFmtId="0" fontId="150" fillId="0" borderId="0"/>
    <xf numFmtId="0" fontId="321" fillId="0" borderId="0"/>
    <xf numFmtId="168" fontId="321" fillId="0" borderId="0" applyFont="0" applyFill="0" applyBorder="0" applyAlignment="0" applyProtection="0"/>
    <xf numFmtId="9" fontId="321" fillId="0" borderId="0" applyFont="0" applyFill="0" applyBorder="0" applyAlignment="0" applyProtection="0"/>
    <xf numFmtId="0" fontId="323" fillId="0" borderId="0"/>
    <xf numFmtId="0" fontId="149" fillId="0" borderId="0"/>
    <xf numFmtId="167" fontId="149" fillId="0" borderId="0" applyFont="0" applyFill="0" applyBorder="0" applyAlignment="0" applyProtection="0"/>
    <xf numFmtId="0" fontId="149" fillId="0" borderId="0"/>
    <xf numFmtId="0" fontId="148" fillId="0" borderId="0"/>
    <xf numFmtId="0" fontId="324" fillId="0" borderId="0"/>
    <xf numFmtId="168" fontId="324" fillId="0" borderId="0" applyFont="0" applyFill="0" applyBorder="0" applyAlignment="0" applyProtection="0"/>
    <xf numFmtId="9" fontId="324" fillId="0" borderId="0" applyFont="0" applyFill="0" applyBorder="0" applyAlignment="0" applyProtection="0"/>
    <xf numFmtId="0" fontId="266" fillId="0" borderId="0"/>
    <xf numFmtId="0" fontId="147" fillId="0" borderId="0"/>
    <xf numFmtId="167" fontId="147" fillId="0" borderId="0" applyFont="0" applyFill="0" applyBorder="0" applyAlignment="0" applyProtection="0"/>
    <xf numFmtId="0" fontId="147" fillId="0" borderId="0"/>
    <xf numFmtId="0" fontId="146" fillId="0" borderId="0"/>
    <xf numFmtId="0" fontId="145" fillId="0" borderId="0"/>
    <xf numFmtId="167" fontId="145" fillId="0" borderId="0" applyFont="0" applyFill="0" applyBorder="0" applyAlignment="0" applyProtection="0"/>
    <xf numFmtId="0" fontId="145" fillId="0" borderId="0"/>
    <xf numFmtId="0" fontId="144" fillId="0" borderId="0"/>
    <xf numFmtId="0" fontId="143" fillId="0" borderId="0"/>
    <xf numFmtId="168" fontId="143" fillId="0" borderId="0" applyFont="0" applyFill="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291" fillId="20" borderId="46" applyNumberFormat="0" applyAlignment="0" applyProtection="0"/>
    <xf numFmtId="0" fontId="295" fillId="10" borderId="46" applyNumberFormat="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8"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98" fillId="20" borderId="47" applyNumberFormat="0" applyAlignment="0" applyProtection="0"/>
    <xf numFmtId="168" fontId="143" fillId="0" borderId="0" applyFont="0" applyFill="0" applyBorder="0" applyAlignment="0" applyProtection="0"/>
    <xf numFmtId="0" fontId="304" fillId="0" borderId="48" applyNumberFormat="0" applyFill="0" applyAlignment="0" applyProtection="0"/>
    <xf numFmtId="168" fontId="143" fillId="0" borderId="0" applyFont="0" applyFill="0" applyBorder="0" applyAlignment="0" applyProtection="0"/>
    <xf numFmtId="0" fontId="142" fillId="0" borderId="0"/>
    <xf numFmtId="168" fontId="142" fillId="0" borderId="0" applyFont="0" applyFill="0" applyBorder="0" applyAlignment="0" applyProtection="0"/>
    <xf numFmtId="9" fontId="142" fillId="0" borderId="0" applyFont="0" applyFill="0" applyBorder="0" applyAlignment="0" applyProtection="0"/>
    <xf numFmtId="0" fontId="142" fillId="3" borderId="0" applyNumberFormat="0" applyBorder="0" applyAlignment="0" applyProtection="0"/>
    <xf numFmtId="0" fontId="265" fillId="27" borderId="43" applyNumberFormat="0" applyFont="0" applyAlignment="0" applyProtection="0"/>
    <xf numFmtId="0" fontId="327" fillId="0" borderId="0"/>
    <xf numFmtId="168" fontId="327" fillId="0" borderId="0" applyFont="0" applyFill="0" applyBorder="0" applyAlignment="0" applyProtection="0"/>
    <xf numFmtId="9" fontId="327" fillId="0" borderId="0" applyFont="0" applyFill="0" applyBorder="0" applyAlignment="0" applyProtection="0"/>
    <xf numFmtId="0" fontId="141" fillId="0" borderId="0"/>
    <xf numFmtId="167" fontId="141" fillId="0" borderId="0" applyFont="0" applyFill="0" applyBorder="0" applyAlignment="0" applyProtection="0"/>
    <xf numFmtId="0" fontId="141" fillId="0" borderId="0"/>
    <xf numFmtId="0" fontId="140" fillId="0" borderId="0"/>
    <xf numFmtId="0" fontId="328" fillId="0" borderId="0"/>
    <xf numFmtId="168" fontId="328" fillId="0" borderId="0" applyFont="0" applyFill="0" applyBorder="0" applyAlignment="0" applyProtection="0"/>
    <xf numFmtId="9" fontId="328" fillId="0" borderId="0" applyFont="0" applyFill="0" applyBorder="0" applyAlignment="0" applyProtection="0"/>
    <xf numFmtId="0" fontId="139" fillId="0" borderId="0"/>
    <xf numFmtId="167" fontId="139" fillId="0" borderId="0" applyFont="0" applyFill="0" applyBorder="0" applyAlignment="0" applyProtection="0"/>
    <xf numFmtId="0" fontId="139" fillId="0" borderId="0"/>
    <xf numFmtId="0" fontId="329" fillId="0" borderId="0"/>
    <xf numFmtId="168" fontId="329" fillId="0" borderId="0" applyFont="0" applyFill="0" applyBorder="0" applyAlignment="0" applyProtection="0"/>
    <xf numFmtId="9" fontId="329" fillId="0" borderId="0" applyFont="0" applyFill="0" applyBorder="0" applyAlignment="0" applyProtection="0"/>
    <xf numFmtId="0" fontId="138" fillId="0" borderId="0"/>
    <xf numFmtId="0" fontId="137" fillId="0" borderId="0"/>
    <xf numFmtId="167" fontId="137" fillId="0" borderId="0" applyFont="0" applyFill="0" applyBorder="0" applyAlignment="0" applyProtection="0"/>
    <xf numFmtId="0" fontId="137" fillId="0" borderId="0"/>
    <xf numFmtId="0" fontId="136" fillId="0" borderId="0"/>
    <xf numFmtId="0" fontId="330" fillId="0" borderId="0"/>
    <xf numFmtId="168" fontId="330" fillId="0" borderId="0" applyFont="0" applyFill="0" applyBorder="0" applyAlignment="0" applyProtection="0"/>
    <xf numFmtId="9" fontId="330" fillId="0" borderId="0" applyFont="0" applyFill="0" applyBorder="0" applyAlignment="0" applyProtection="0"/>
    <xf numFmtId="0" fontId="135" fillId="0" borderId="0"/>
    <xf numFmtId="0" fontId="134" fillId="0" borderId="0"/>
    <xf numFmtId="167" fontId="134" fillId="0" borderId="0" applyFont="0" applyFill="0" applyBorder="0" applyAlignment="0" applyProtection="0"/>
    <xf numFmtId="0" fontId="134" fillId="0" borderId="0"/>
    <xf numFmtId="0" fontId="266" fillId="0" borderId="0"/>
    <xf numFmtId="0" fontId="331" fillId="0" borderId="0"/>
    <xf numFmtId="168" fontId="331" fillId="0" borderId="0" applyFont="0" applyFill="0" applyBorder="0" applyAlignment="0" applyProtection="0"/>
    <xf numFmtId="9" fontId="331" fillId="0" borderId="0" applyFont="0" applyFill="0" applyBorder="0" applyAlignment="0" applyProtection="0"/>
    <xf numFmtId="0" fontId="133" fillId="0" borderId="0"/>
    <xf numFmtId="167" fontId="133" fillId="0" borderId="0" applyFont="0" applyFill="0" applyBorder="0" applyAlignment="0" applyProtection="0"/>
    <xf numFmtId="0" fontId="133" fillId="0" borderId="0"/>
    <xf numFmtId="0" fontId="133" fillId="0" borderId="0"/>
    <xf numFmtId="0" fontId="132" fillId="0" borderId="0"/>
    <xf numFmtId="167" fontId="132" fillId="0" borderId="0" applyFont="0" applyFill="0" applyBorder="0" applyAlignment="0" applyProtection="0"/>
    <xf numFmtId="0" fontId="132" fillId="0" borderId="0"/>
    <xf numFmtId="168" fontId="265" fillId="0" borderId="0" applyFont="0" applyFill="0" applyBorder="0" applyAlignment="0" applyProtection="0"/>
    <xf numFmtId="0" fontId="131" fillId="0" borderId="0"/>
    <xf numFmtId="167" fontId="131" fillId="0" borderId="0" applyFont="0" applyFill="0" applyBorder="0" applyAlignment="0" applyProtection="0"/>
    <xf numFmtId="0" fontId="131" fillId="0" borderId="0"/>
    <xf numFmtId="0" fontId="332" fillId="0" borderId="0"/>
    <xf numFmtId="0" fontId="130" fillId="0" borderId="0"/>
    <xf numFmtId="168" fontId="265" fillId="0" borderId="0" applyFont="0" applyFill="0" applyBorder="0" applyAlignment="0" applyProtection="0"/>
    <xf numFmtId="168" fontId="265" fillId="0" borderId="0" applyFont="0" applyFill="0" applyBorder="0" applyAlignment="0" applyProtection="0"/>
    <xf numFmtId="0" fontId="129" fillId="0" borderId="0"/>
    <xf numFmtId="167" fontId="129" fillId="0" borderId="0" applyFont="0" applyFill="0" applyBorder="0" applyAlignment="0" applyProtection="0"/>
    <xf numFmtId="0" fontId="129" fillId="0" borderId="0"/>
    <xf numFmtId="0" fontId="333" fillId="0" borderId="0"/>
    <xf numFmtId="0" fontId="128" fillId="0" borderId="0"/>
    <xf numFmtId="167" fontId="128" fillId="0" borderId="0" applyFont="0" applyFill="0" applyBorder="0" applyAlignment="0" applyProtection="0"/>
    <xf numFmtId="0" fontId="128" fillId="0" borderId="0"/>
    <xf numFmtId="0" fontId="127" fillId="0" borderId="0"/>
    <xf numFmtId="167" fontId="127" fillId="0" borderId="0" applyFont="0" applyFill="0" applyBorder="0" applyAlignment="0" applyProtection="0"/>
    <xf numFmtId="0" fontId="127" fillId="0" borderId="0"/>
    <xf numFmtId="0" fontId="266" fillId="0" borderId="0"/>
    <xf numFmtId="0" fontId="125" fillId="0" borderId="0"/>
    <xf numFmtId="167" fontId="125" fillId="0" borderId="0" applyFont="0" applyFill="0" applyBorder="0" applyAlignment="0" applyProtection="0"/>
    <xf numFmtId="0" fontId="125" fillId="0" borderId="0"/>
    <xf numFmtId="0" fontId="124" fillId="0" borderId="0"/>
    <xf numFmtId="0" fontId="124" fillId="0" borderId="0"/>
    <xf numFmtId="0" fontId="124" fillId="0" borderId="0"/>
    <xf numFmtId="0" fontId="335" fillId="0" borderId="0"/>
    <xf numFmtId="168" fontId="335" fillId="0" borderId="0" applyFont="0" applyFill="0" applyBorder="0" applyAlignment="0" applyProtection="0"/>
    <xf numFmtId="9" fontId="335" fillId="0" borderId="0" applyFont="0" applyFill="0" applyBorder="0" applyAlignment="0" applyProtection="0"/>
    <xf numFmtId="0" fontId="342" fillId="0" borderId="0"/>
    <xf numFmtId="0" fontId="342" fillId="0" borderId="0"/>
    <xf numFmtId="168" fontId="123" fillId="0" borderId="0" applyFont="0" applyFill="0" applyBorder="0" applyAlignment="0" applyProtection="0"/>
    <xf numFmtId="0" fontId="123" fillId="0" borderId="0"/>
    <xf numFmtId="168" fontId="122" fillId="0" borderId="0" applyFont="0" applyFill="0" applyBorder="0" applyAlignment="0" applyProtection="0"/>
    <xf numFmtId="0" fontId="122" fillId="0" borderId="0"/>
    <xf numFmtId="0" fontId="120" fillId="0" borderId="0"/>
    <xf numFmtId="167" fontId="120" fillId="0" borderId="0" applyFont="0" applyFill="0" applyBorder="0" applyAlignment="0" applyProtection="0"/>
    <xf numFmtId="0" fontId="120" fillId="0" borderId="0"/>
    <xf numFmtId="0" fontId="347" fillId="0" borderId="0"/>
    <xf numFmtId="168" fontId="347" fillId="0" borderId="0" applyFont="0" applyFill="0" applyBorder="0" applyAlignment="0" applyProtection="0"/>
    <xf numFmtId="9" fontId="347" fillId="0" borderId="0" applyFont="0" applyFill="0" applyBorder="0" applyAlignment="0" applyProtection="0"/>
    <xf numFmtId="0" fontId="119" fillId="0" borderId="0"/>
    <xf numFmtId="0" fontId="118" fillId="0" borderId="0"/>
    <xf numFmtId="0" fontId="118" fillId="0" borderId="0"/>
    <xf numFmtId="0" fontId="117" fillId="0" borderId="0"/>
    <xf numFmtId="167" fontId="117" fillId="0" borderId="0" applyFont="0" applyFill="0" applyBorder="0" applyAlignment="0" applyProtection="0"/>
    <xf numFmtId="0" fontId="117" fillId="0" borderId="0"/>
    <xf numFmtId="0" fontId="349" fillId="0" borderId="0"/>
    <xf numFmtId="168" fontId="349" fillId="0" borderId="0" applyFont="0" applyFill="0" applyBorder="0" applyAlignment="0" applyProtection="0"/>
    <xf numFmtId="9" fontId="349" fillId="0" borderId="0" applyFont="0" applyFill="0" applyBorder="0" applyAlignment="0" applyProtection="0"/>
    <xf numFmtId="168" fontId="264" fillId="0" borderId="0" applyFont="0" applyFill="0" applyBorder="0" applyAlignment="0" applyProtection="0"/>
    <xf numFmtId="0" fontId="264" fillId="0" borderId="0"/>
    <xf numFmtId="0" fontId="115" fillId="0" borderId="0"/>
    <xf numFmtId="167" fontId="115" fillId="0" borderId="0" applyFont="0" applyFill="0" applyBorder="0" applyAlignment="0" applyProtection="0"/>
    <xf numFmtId="0" fontId="115" fillId="0" borderId="0"/>
    <xf numFmtId="0" fontId="350" fillId="0" borderId="0"/>
    <xf numFmtId="168" fontId="350" fillId="0" borderId="0" applyFont="0" applyFill="0" applyBorder="0" applyAlignment="0" applyProtection="0"/>
    <xf numFmtId="9" fontId="350" fillId="0" borderId="0" applyFont="0" applyFill="0" applyBorder="0" applyAlignment="0" applyProtection="0"/>
    <xf numFmtId="0" fontId="351" fillId="0" borderId="0"/>
    <xf numFmtId="168" fontId="351" fillId="0" borderId="0" applyFont="0" applyFill="0" applyBorder="0" applyAlignment="0" applyProtection="0"/>
    <xf numFmtId="9" fontId="351" fillId="0" borderId="0" applyFont="0" applyFill="0" applyBorder="0" applyAlignment="0" applyProtection="0"/>
    <xf numFmtId="168" fontId="351" fillId="0" borderId="0" applyFont="0" applyFill="0" applyBorder="0" applyAlignment="0" applyProtection="0"/>
    <xf numFmtId="0" fontId="113" fillId="0" borderId="0"/>
    <xf numFmtId="167" fontId="113" fillId="0" borderId="0" applyFont="0" applyFill="0" applyBorder="0" applyAlignment="0" applyProtection="0"/>
    <xf numFmtId="0" fontId="113" fillId="0" borderId="0"/>
    <xf numFmtId="0" fontId="352" fillId="0" borderId="0"/>
    <xf numFmtId="168" fontId="265" fillId="0" borderId="0" applyFont="0" applyFill="0" applyBorder="0" applyAlignment="0" applyProtection="0"/>
    <xf numFmtId="9" fontId="265" fillId="0" borderId="0" applyFont="0" applyFill="0" applyBorder="0" applyAlignment="0" applyProtection="0"/>
    <xf numFmtId="205" fontId="353" fillId="0" borderId="0" applyFont="0" applyFill="0" applyBorder="0" applyAlignment="0" applyProtection="0"/>
    <xf numFmtId="190" fontId="265" fillId="0" borderId="0" applyFont="0" applyFill="0" applyBorder="0" applyAlignment="0" applyProtection="0"/>
    <xf numFmtId="166" fontId="265" fillId="0" borderId="0" applyFont="0" applyFill="0" applyBorder="0" applyAlignment="0" applyProtection="0"/>
    <xf numFmtId="168" fontId="112" fillId="0" borderId="0" applyFont="0" applyFill="0" applyBorder="0" applyAlignment="0" applyProtection="0"/>
    <xf numFmtId="168" fontId="265" fillId="0" borderId="0" applyFont="0" applyFill="0" applyBorder="0" applyAlignment="0" applyProtection="0"/>
    <xf numFmtId="168" fontId="112" fillId="0" borderId="0" applyFont="0" applyFill="0" applyBorder="0" applyAlignment="0" applyProtection="0"/>
    <xf numFmtId="168" fontId="112" fillId="0" borderId="0" applyFont="0" applyFill="0" applyBorder="0" applyAlignment="0" applyProtection="0"/>
    <xf numFmtId="168" fontId="112" fillId="0" borderId="0" applyFont="0" applyFill="0" applyBorder="0" applyAlignment="0" applyProtection="0"/>
    <xf numFmtId="168" fontId="265" fillId="0" borderId="0" applyFont="0" applyFill="0" applyBorder="0" applyAlignment="0" applyProtection="0"/>
    <xf numFmtId="0" fontId="265" fillId="0" borderId="0"/>
    <xf numFmtId="0" fontId="112" fillId="0" borderId="0"/>
    <xf numFmtId="0" fontId="265" fillId="0" borderId="0"/>
    <xf numFmtId="0" fontId="265" fillId="0" borderId="0"/>
    <xf numFmtId="0" fontId="265" fillId="0" borderId="0"/>
    <xf numFmtId="0" fontId="266" fillId="0" borderId="0"/>
    <xf numFmtId="0" fontId="265" fillId="0" borderId="0"/>
    <xf numFmtId="9" fontId="353" fillId="0" borderId="0" applyFont="0" applyFill="0" applyBorder="0" applyAlignment="0" applyProtection="0"/>
    <xf numFmtId="0" fontId="266" fillId="0" borderId="0"/>
    <xf numFmtId="0" fontId="354" fillId="0" borderId="0"/>
    <xf numFmtId="0" fontId="111" fillId="0" borderId="0"/>
    <xf numFmtId="167" fontId="111" fillId="0" borderId="0" applyFont="0" applyFill="0" applyBorder="0" applyAlignment="0" applyProtection="0"/>
    <xf numFmtId="0" fontId="111" fillId="0" borderId="0"/>
    <xf numFmtId="206" fontId="265" fillId="0" borderId="0" applyFont="0" applyFill="0" applyBorder="0" applyAlignment="0" applyProtection="0"/>
    <xf numFmtId="0" fontId="110" fillId="0" borderId="0"/>
    <xf numFmtId="167" fontId="110" fillId="0" borderId="0" applyFont="0" applyFill="0" applyBorder="0" applyAlignment="0" applyProtection="0"/>
    <xf numFmtId="0" fontId="110" fillId="0" borderId="0"/>
    <xf numFmtId="168" fontId="354" fillId="0" borderId="0" applyFont="0" applyFill="0" applyBorder="0" applyAlignment="0" applyProtection="0"/>
    <xf numFmtId="9" fontId="354" fillId="0" borderId="0" applyFont="0" applyFill="0" applyBorder="0" applyAlignment="0" applyProtection="0"/>
    <xf numFmtId="0" fontId="109" fillId="0" borderId="0"/>
    <xf numFmtId="167" fontId="109" fillId="0" borderId="0" applyFont="0" applyFill="0" applyBorder="0" applyAlignment="0" applyProtection="0"/>
    <xf numFmtId="0" fontId="109" fillId="0" borderId="0"/>
    <xf numFmtId="0" fontId="265" fillId="0" borderId="0"/>
    <xf numFmtId="0" fontId="108" fillId="0" borderId="0"/>
    <xf numFmtId="0" fontId="265" fillId="0" borderId="0"/>
    <xf numFmtId="9" fontId="108" fillId="0" borderId="0" applyFont="0" applyFill="0" applyBorder="0" applyAlignment="0" applyProtection="0"/>
    <xf numFmtId="168" fontId="108" fillId="0" borderId="0" applyFont="0" applyFill="0" applyBorder="0" applyAlignment="0" applyProtection="0"/>
    <xf numFmtId="0" fontId="107" fillId="0" borderId="0"/>
    <xf numFmtId="168" fontId="107" fillId="0" borderId="0" applyFont="0" applyFill="0" applyBorder="0" applyAlignment="0" applyProtection="0"/>
    <xf numFmtId="9" fontId="107" fillId="0" borderId="0" applyFont="0" applyFill="0" applyBorder="0" applyAlignment="0" applyProtection="0"/>
    <xf numFmtId="43" fontId="107" fillId="0" borderId="0" applyFont="0" applyFill="0" applyBorder="0" applyAlignment="0" applyProtection="0"/>
    <xf numFmtId="43" fontId="104" fillId="0" borderId="0" applyFont="0" applyFill="0" applyBorder="0" applyAlignment="0" applyProtection="0"/>
    <xf numFmtId="0" fontId="104" fillId="0" borderId="0"/>
    <xf numFmtId="0" fontId="103" fillId="0" borderId="0"/>
    <xf numFmtId="167" fontId="103" fillId="0" borderId="0" applyFont="0" applyFill="0" applyBorder="0" applyAlignment="0" applyProtection="0"/>
    <xf numFmtId="0" fontId="103" fillId="0" borderId="0"/>
    <xf numFmtId="0" fontId="358" fillId="0" borderId="0"/>
    <xf numFmtId="168" fontId="358" fillId="0" borderId="0" applyFont="0" applyFill="0" applyBorder="0" applyAlignment="0" applyProtection="0"/>
    <xf numFmtId="9" fontId="358" fillId="0" borderId="0" applyFont="0" applyFill="0" applyBorder="0" applyAlignment="0" applyProtection="0"/>
    <xf numFmtId="0" fontId="102" fillId="0" borderId="0"/>
    <xf numFmtId="167" fontId="102" fillId="0" borderId="0" applyFont="0" applyFill="0" applyBorder="0" applyAlignment="0" applyProtection="0"/>
    <xf numFmtId="0" fontId="102" fillId="0" borderId="0"/>
    <xf numFmtId="0" fontId="266" fillId="0" borderId="0"/>
    <xf numFmtId="0" fontId="360" fillId="0" borderId="0"/>
    <xf numFmtId="0" fontId="101" fillId="0" borderId="0"/>
    <xf numFmtId="167" fontId="101" fillId="0" borderId="0" applyFont="0" applyFill="0" applyBorder="0" applyAlignment="0" applyProtection="0"/>
    <xf numFmtId="0" fontId="101" fillId="0" borderId="0"/>
    <xf numFmtId="0" fontId="100" fillId="0" borderId="0"/>
    <xf numFmtId="167" fontId="100" fillId="0" borderId="0" applyFont="0" applyFill="0" applyBorder="0" applyAlignment="0" applyProtection="0"/>
    <xf numFmtId="0" fontId="100" fillId="0" borderId="0"/>
    <xf numFmtId="0" fontId="98" fillId="0" borderId="0"/>
    <xf numFmtId="167" fontId="98" fillId="0" borderId="0" applyFont="0" applyFill="0" applyBorder="0" applyAlignment="0" applyProtection="0"/>
    <xf numFmtId="0" fontId="98" fillId="0" borderId="0"/>
    <xf numFmtId="0" fontId="96" fillId="0" borderId="0"/>
    <xf numFmtId="167" fontId="96" fillId="0" borderId="0" applyFont="0" applyFill="0" applyBorder="0" applyAlignment="0" applyProtection="0"/>
    <xf numFmtId="0" fontId="96" fillId="0" borderId="0"/>
    <xf numFmtId="43" fontId="96" fillId="0" borderId="0" applyFont="0" applyFill="0" applyBorder="0" applyAlignment="0" applyProtection="0"/>
    <xf numFmtId="0" fontId="358" fillId="0" borderId="0"/>
    <xf numFmtId="168" fontId="358" fillId="0" borderId="0" applyFont="0" applyFill="0" applyBorder="0" applyAlignment="0" applyProtection="0"/>
    <xf numFmtId="9" fontId="358" fillId="0" borderId="0" applyFont="0" applyFill="0" applyBorder="0" applyAlignment="0" applyProtection="0"/>
    <xf numFmtId="0" fontId="95" fillId="0" borderId="0"/>
    <xf numFmtId="167" fontId="95" fillId="0" borderId="0" applyFont="0" applyFill="0" applyBorder="0" applyAlignment="0" applyProtection="0"/>
    <xf numFmtId="0" fontId="95" fillId="0" borderId="0"/>
    <xf numFmtId="43" fontId="95" fillId="0" borderId="0" applyFont="0" applyFill="0" applyBorder="0" applyAlignment="0" applyProtection="0"/>
    <xf numFmtId="0" fontId="94" fillId="0" borderId="0"/>
    <xf numFmtId="167" fontId="94" fillId="0" borderId="0" applyFont="0" applyFill="0" applyBorder="0" applyAlignment="0" applyProtection="0"/>
    <xf numFmtId="0" fontId="94" fillId="0" borderId="0"/>
    <xf numFmtId="0" fontId="92" fillId="0" borderId="0"/>
    <xf numFmtId="167" fontId="92" fillId="0" borderId="0" applyFont="0" applyFill="0" applyBorder="0" applyAlignment="0" applyProtection="0"/>
    <xf numFmtId="0" fontId="92" fillId="0" borderId="0"/>
    <xf numFmtId="0" fontId="361" fillId="0" borderId="0"/>
    <xf numFmtId="168" fontId="361" fillId="0" borderId="0" applyFont="0" applyFill="0" applyBorder="0" applyAlignment="0" applyProtection="0"/>
    <xf numFmtId="9" fontId="361" fillId="0" borderId="0" applyFont="0" applyFill="0" applyBorder="0" applyAlignment="0" applyProtection="0"/>
    <xf numFmtId="0" fontId="91" fillId="0" borderId="0"/>
    <xf numFmtId="168" fontId="91" fillId="0" borderId="0" applyFont="0" applyFill="0" applyBorder="0" applyAlignment="0" applyProtection="0"/>
    <xf numFmtId="0" fontId="265" fillId="0" borderId="0"/>
    <xf numFmtId="0" fontId="369" fillId="0" borderId="0"/>
    <xf numFmtId="168" fontId="369" fillId="0" borderId="0" applyFont="0" applyFill="0" applyBorder="0" applyAlignment="0" applyProtection="0"/>
    <xf numFmtId="9" fontId="369" fillId="0" borderId="0" applyFont="0" applyFill="0" applyBorder="0" applyAlignment="0" applyProtection="0"/>
    <xf numFmtId="0" fontId="90" fillId="0" borderId="0"/>
    <xf numFmtId="168" fontId="90" fillId="0" borderId="0" applyFont="0" applyFill="0" applyBorder="0" applyAlignment="0" applyProtection="0"/>
    <xf numFmtId="167" fontId="90" fillId="0" borderId="0" applyFont="0" applyFill="0" applyBorder="0" applyAlignment="0" applyProtection="0"/>
    <xf numFmtId="0" fontId="90" fillId="0" borderId="0"/>
    <xf numFmtId="0" fontId="90" fillId="0" borderId="0"/>
    <xf numFmtId="0" fontId="266" fillId="0" borderId="0"/>
    <xf numFmtId="0" fontId="87" fillId="0" borderId="0"/>
    <xf numFmtId="167" fontId="87" fillId="0" borderId="0" applyFont="0" applyFill="0" applyBorder="0" applyAlignment="0" applyProtection="0"/>
    <xf numFmtId="0" fontId="87" fillId="0" borderId="0"/>
    <xf numFmtId="0" fontId="87" fillId="0" borderId="0"/>
    <xf numFmtId="0" fontId="86" fillId="0" borderId="0"/>
    <xf numFmtId="168" fontId="86" fillId="0" borderId="0" applyFont="0" applyFill="0" applyBorder="0" applyAlignment="0" applyProtection="0"/>
    <xf numFmtId="0" fontId="84" fillId="0" borderId="0"/>
    <xf numFmtId="168" fontId="84" fillId="0" borderId="0" applyFont="0" applyFill="0" applyBorder="0" applyAlignment="0" applyProtection="0"/>
    <xf numFmtId="167" fontId="84" fillId="0" borderId="0" applyFont="0" applyFill="0" applyBorder="0" applyAlignment="0" applyProtection="0"/>
    <xf numFmtId="0" fontId="84" fillId="0" borderId="0"/>
    <xf numFmtId="0" fontId="84" fillId="0" borderId="0"/>
    <xf numFmtId="0" fontId="82" fillId="0" borderId="0"/>
    <xf numFmtId="167" fontId="82" fillId="0" borderId="0" applyFont="0" applyFill="0" applyBorder="0" applyAlignment="0" applyProtection="0"/>
    <xf numFmtId="0" fontId="82" fillId="0" borderId="0"/>
    <xf numFmtId="0" fontId="82" fillId="0" borderId="0"/>
    <xf numFmtId="0" fontId="371" fillId="0" borderId="0"/>
    <xf numFmtId="168" fontId="371" fillId="0" borderId="0" applyFont="0" applyFill="0" applyBorder="0" applyAlignment="0" applyProtection="0"/>
    <xf numFmtId="9" fontId="371" fillId="0" borderId="0" applyFont="0" applyFill="0" applyBorder="0" applyAlignment="0" applyProtection="0"/>
    <xf numFmtId="0" fontId="81" fillId="0" borderId="0"/>
    <xf numFmtId="168" fontId="81" fillId="0" borderId="0" applyFont="0" applyFill="0" applyBorder="0" applyAlignment="0" applyProtection="0"/>
    <xf numFmtId="0" fontId="80" fillId="0" borderId="0"/>
    <xf numFmtId="167" fontId="80" fillId="0" borderId="0" applyFont="0" applyFill="0" applyBorder="0" applyAlignment="0" applyProtection="0"/>
    <xf numFmtId="0" fontId="80" fillId="0" borderId="0"/>
    <xf numFmtId="0" fontId="80" fillId="0" borderId="0"/>
    <xf numFmtId="0" fontId="265" fillId="0" borderId="0"/>
    <xf numFmtId="0" fontId="79" fillId="0" borderId="0"/>
    <xf numFmtId="43" fontId="79" fillId="0" borderId="0" applyFont="0" applyFill="0" applyBorder="0" applyAlignment="0" applyProtection="0"/>
    <xf numFmtId="168" fontId="79" fillId="0" borderId="0" applyFont="0" applyFill="0" applyBorder="0" applyAlignment="0" applyProtection="0"/>
    <xf numFmtId="0" fontId="77" fillId="0" borderId="0"/>
    <xf numFmtId="168" fontId="77" fillId="0" borderId="0" applyFont="0" applyFill="0" applyBorder="0" applyAlignment="0" applyProtection="0"/>
    <xf numFmtId="167"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9" fontId="77" fillId="0" borderId="0" applyFont="0" applyFill="0" applyBorder="0" applyAlignment="0" applyProtection="0"/>
    <xf numFmtId="0" fontId="76" fillId="0" borderId="0"/>
    <xf numFmtId="168" fontId="76" fillId="0" borderId="0" applyFont="0" applyFill="0" applyBorder="0" applyAlignment="0" applyProtection="0"/>
    <xf numFmtId="9" fontId="76" fillId="0" borderId="0" applyFont="0" applyFill="0" applyBorder="0" applyAlignment="0" applyProtection="0"/>
    <xf numFmtId="0" fontId="75" fillId="0" borderId="0"/>
    <xf numFmtId="167" fontId="75" fillId="0" borderId="0" applyFont="0" applyFill="0" applyBorder="0" applyAlignment="0" applyProtection="0"/>
    <xf numFmtId="0" fontId="75" fillId="0" borderId="0"/>
    <xf numFmtId="0" fontId="75" fillId="0" borderId="0"/>
    <xf numFmtId="0" fontId="74" fillId="0" borderId="0"/>
    <xf numFmtId="168" fontId="74" fillId="0" borderId="0" applyFont="0" applyFill="0" applyBorder="0" applyAlignment="0" applyProtection="0"/>
    <xf numFmtId="167" fontId="74" fillId="0" borderId="0" applyFont="0" applyFill="0" applyBorder="0" applyAlignment="0" applyProtection="0"/>
    <xf numFmtId="0" fontId="74" fillId="0" borderId="0"/>
    <xf numFmtId="0" fontId="74" fillId="0" borderId="0"/>
    <xf numFmtId="9" fontId="74" fillId="0" borderId="0" applyFont="0" applyFill="0" applyBorder="0" applyAlignment="0" applyProtection="0"/>
    <xf numFmtId="168" fontId="265" fillId="0" borderId="0" applyFont="0" applyFill="0" applyBorder="0" applyAlignment="0" applyProtection="0"/>
    <xf numFmtId="0" fontId="73" fillId="0" borderId="0"/>
    <xf numFmtId="168" fontId="73" fillId="0" borderId="0" applyFont="0" applyFill="0" applyBorder="0" applyAlignment="0" applyProtection="0"/>
    <xf numFmtId="167" fontId="73" fillId="0" borderId="0" applyFont="0" applyFill="0" applyBorder="0" applyAlignment="0" applyProtection="0"/>
    <xf numFmtId="0" fontId="73" fillId="0" borderId="0"/>
    <xf numFmtId="0" fontId="73" fillId="0" borderId="0"/>
    <xf numFmtId="9" fontId="73" fillId="0" borderId="0" applyFont="0" applyFill="0" applyBorder="0" applyAlignment="0" applyProtection="0"/>
    <xf numFmtId="0" fontId="72" fillId="0" borderId="0"/>
    <xf numFmtId="9" fontId="72" fillId="0" borderId="0" applyFont="0" applyFill="0" applyBorder="0" applyAlignment="0" applyProtection="0"/>
    <xf numFmtId="0" fontId="71" fillId="0" borderId="0"/>
    <xf numFmtId="168" fontId="71" fillId="0" borderId="0" applyFont="0" applyFill="0" applyBorder="0" applyAlignment="0" applyProtection="0"/>
    <xf numFmtId="167" fontId="71" fillId="0" borderId="0" applyFont="0" applyFill="0" applyBorder="0" applyAlignment="0" applyProtection="0"/>
    <xf numFmtId="0" fontId="71" fillId="0" borderId="0"/>
    <xf numFmtId="0" fontId="71" fillId="0" borderId="0"/>
    <xf numFmtId="0" fontId="70" fillId="0" borderId="0"/>
    <xf numFmtId="168" fontId="70" fillId="0" borderId="0" applyFont="0" applyFill="0" applyBorder="0" applyAlignment="0" applyProtection="0"/>
    <xf numFmtId="0" fontId="69" fillId="0" borderId="0"/>
    <xf numFmtId="9" fontId="69" fillId="0" borderId="0" applyFont="0" applyFill="0" applyBorder="0" applyAlignment="0" applyProtection="0"/>
    <xf numFmtId="0" fontId="68" fillId="0" borderId="0"/>
    <xf numFmtId="167" fontId="68" fillId="0" borderId="0" applyFont="0" applyFill="0" applyBorder="0" applyAlignment="0" applyProtection="0"/>
    <xf numFmtId="0" fontId="68" fillId="0" borderId="0"/>
    <xf numFmtId="0" fontId="68" fillId="0" borderId="0"/>
    <xf numFmtId="0" fontId="67" fillId="0" borderId="0"/>
    <xf numFmtId="168" fontId="67" fillId="0" borderId="0" applyFont="0" applyFill="0" applyBorder="0" applyAlignment="0" applyProtection="0"/>
    <xf numFmtId="167" fontId="67" fillId="0" borderId="0" applyFont="0" applyFill="0" applyBorder="0" applyAlignment="0" applyProtection="0"/>
    <xf numFmtId="0" fontId="67" fillId="0" borderId="0"/>
    <xf numFmtId="0" fontId="67" fillId="0" borderId="0"/>
    <xf numFmtId="9" fontId="67" fillId="0" borderId="0" applyFont="0" applyFill="0" applyBorder="0" applyAlignment="0" applyProtection="0"/>
    <xf numFmtId="0" fontId="66" fillId="0" borderId="0"/>
    <xf numFmtId="167" fontId="66" fillId="0" borderId="0" applyFont="0" applyFill="0" applyBorder="0" applyAlignment="0" applyProtection="0"/>
    <xf numFmtId="0" fontId="65" fillId="0" borderId="0"/>
    <xf numFmtId="168" fontId="65" fillId="0" borderId="0" applyFont="0" applyFill="0" applyBorder="0" applyAlignment="0" applyProtection="0"/>
    <xf numFmtId="9" fontId="65" fillId="0" borderId="0" applyFont="0" applyFill="0" applyBorder="0" applyAlignment="0" applyProtection="0"/>
    <xf numFmtId="167" fontId="65" fillId="0" borderId="0" applyFont="0" applyFill="0" applyBorder="0" applyAlignment="0" applyProtection="0"/>
    <xf numFmtId="0" fontId="65" fillId="0" borderId="0"/>
    <xf numFmtId="0" fontId="65" fillId="0" borderId="0"/>
    <xf numFmtId="0" fontId="63" fillId="0" borderId="0"/>
    <xf numFmtId="9" fontId="63" fillId="0" borderId="0" applyFont="0" applyFill="0" applyBorder="0" applyAlignment="0" applyProtection="0"/>
    <xf numFmtId="0" fontId="62" fillId="0" borderId="0"/>
    <xf numFmtId="167" fontId="62" fillId="0" borderId="0" applyFont="0" applyFill="0" applyBorder="0" applyAlignment="0" applyProtection="0"/>
    <xf numFmtId="0" fontId="62" fillId="0" borderId="0"/>
    <xf numFmtId="0" fontId="62" fillId="0" borderId="0"/>
    <xf numFmtId="0" fontId="371" fillId="0" borderId="0"/>
    <xf numFmtId="168" fontId="371" fillId="0" borderId="0" applyFont="0" applyFill="0" applyBorder="0" applyAlignment="0" applyProtection="0"/>
    <xf numFmtId="0" fontId="62" fillId="0" borderId="0"/>
    <xf numFmtId="9" fontId="371" fillId="0" borderId="0" applyFont="0" applyFill="0" applyBorder="0" applyAlignment="0" applyProtection="0"/>
    <xf numFmtId="168" fontId="62" fillId="0" borderId="0" applyFont="0" applyFill="0" applyBorder="0" applyAlignment="0" applyProtection="0"/>
    <xf numFmtId="0" fontId="61" fillId="0" borderId="0"/>
    <xf numFmtId="167" fontId="61" fillId="0" borderId="0" applyFont="0" applyFill="0" applyBorder="0" applyAlignment="0" applyProtection="0"/>
    <xf numFmtId="0" fontId="61" fillId="0" borderId="0"/>
    <xf numFmtId="0" fontId="61" fillId="0" borderId="0"/>
    <xf numFmtId="0" fontId="60" fillId="0" borderId="0"/>
    <xf numFmtId="9" fontId="60" fillId="0" borderId="0" applyFont="0" applyFill="0" applyBorder="0" applyAlignment="0" applyProtection="0"/>
    <xf numFmtId="44" fontId="60" fillId="0" borderId="0" applyFont="0" applyFill="0" applyBorder="0" applyAlignment="0" applyProtection="0"/>
    <xf numFmtId="0" fontId="59" fillId="0" borderId="0"/>
    <xf numFmtId="0" fontId="59" fillId="0" borderId="0"/>
    <xf numFmtId="0" fontId="59" fillId="0" borderId="0"/>
    <xf numFmtId="167" fontId="59" fillId="0" borderId="0" applyFont="0" applyFill="0" applyBorder="0" applyAlignment="0" applyProtection="0"/>
    <xf numFmtId="0" fontId="265" fillId="0" borderId="0"/>
    <xf numFmtId="168" fontId="265" fillId="0" borderId="0" applyFont="0" applyFill="0" applyBorder="0" applyAlignment="0" applyProtection="0"/>
    <xf numFmtId="0" fontId="57" fillId="0" borderId="0"/>
    <xf numFmtId="9" fontId="265" fillId="0" borderId="0" applyFont="0" applyFill="0" applyBorder="0" applyAlignment="0" applyProtection="0"/>
    <xf numFmtId="43" fontId="57" fillId="0" borderId="0" applyFont="0" applyFill="0" applyBorder="0" applyAlignment="0" applyProtection="0"/>
    <xf numFmtId="168" fontId="57" fillId="0" borderId="0" applyFont="0" applyFill="0" applyBorder="0" applyAlignment="0" applyProtection="0"/>
    <xf numFmtId="167" fontId="57" fillId="0" borderId="0" applyFont="0" applyFill="0" applyBorder="0" applyAlignment="0" applyProtection="0"/>
    <xf numFmtId="0" fontId="57" fillId="0" borderId="0"/>
    <xf numFmtId="0" fontId="57" fillId="0" borderId="0"/>
    <xf numFmtId="9" fontId="57" fillId="0" borderId="0" applyFont="0" applyFill="0" applyBorder="0" applyAlignment="0" applyProtection="0"/>
    <xf numFmtId="44" fontId="57" fillId="0" borderId="0" applyFont="0" applyFill="0" applyBorder="0" applyAlignment="0" applyProtection="0"/>
    <xf numFmtId="0" fontId="56" fillId="0" borderId="0"/>
    <xf numFmtId="43" fontId="56" fillId="0" borderId="0" applyFont="0" applyFill="0" applyBorder="0" applyAlignment="0" applyProtection="0"/>
    <xf numFmtId="168" fontId="56" fillId="0" borderId="0" applyFont="0" applyFill="0" applyBorder="0" applyAlignment="0" applyProtection="0"/>
    <xf numFmtId="167" fontId="56" fillId="0" borderId="0" applyFont="0" applyFill="0" applyBorder="0" applyAlignment="0" applyProtection="0"/>
    <xf numFmtId="0" fontId="56" fillId="0" borderId="0"/>
    <xf numFmtId="0" fontId="56" fillId="0" borderId="0"/>
    <xf numFmtId="0" fontId="55" fillId="0" borderId="0"/>
    <xf numFmtId="9" fontId="55" fillId="0" borderId="0" applyFont="0" applyFill="0" applyBorder="0" applyAlignment="0" applyProtection="0"/>
    <xf numFmtId="44" fontId="55" fillId="0" borderId="0" applyFont="0" applyFill="0" applyBorder="0" applyAlignment="0" applyProtection="0"/>
    <xf numFmtId="0" fontId="53" fillId="0" borderId="0"/>
    <xf numFmtId="167" fontId="53" fillId="0" borderId="0" applyFont="0" applyFill="0" applyBorder="0" applyAlignment="0" applyProtection="0"/>
    <xf numFmtId="0" fontId="53" fillId="0" borderId="0"/>
    <xf numFmtId="0" fontId="53" fillId="0" borderId="0"/>
    <xf numFmtId="0" fontId="52" fillId="0" borderId="0"/>
    <xf numFmtId="168" fontId="52" fillId="0" borderId="0" applyFont="0" applyFill="0" applyBorder="0" applyAlignment="0" applyProtection="0"/>
    <xf numFmtId="0" fontId="51" fillId="0" borderId="0"/>
    <xf numFmtId="9" fontId="51" fillId="0" borderId="0" applyFont="0" applyFill="0" applyBorder="0" applyAlignment="0" applyProtection="0"/>
    <xf numFmtId="44" fontId="51" fillId="0" borderId="0" applyFont="0" applyFill="0" applyBorder="0" applyAlignment="0" applyProtection="0"/>
    <xf numFmtId="0" fontId="51" fillId="0" borderId="0"/>
    <xf numFmtId="43" fontId="51" fillId="0" borderId="0" applyFont="0" applyFill="0" applyBorder="0" applyAlignment="0" applyProtection="0"/>
    <xf numFmtId="0" fontId="376" fillId="0" borderId="0"/>
    <xf numFmtId="168" fontId="376" fillId="0" borderId="0" applyFont="0" applyFill="0" applyBorder="0" applyAlignment="0" applyProtection="0"/>
    <xf numFmtId="9" fontId="376" fillId="0" borderId="0" applyFont="0" applyFill="0" applyBorder="0" applyAlignment="0" applyProtection="0"/>
    <xf numFmtId="0" fontId="50" fillId="0" borderId="0"/>
    <xf numFmtId="168" fontId="50" fillId="0" borderId="0" applyFont="0" applyFill="0" applyBorder="0" applyAlignment="0" applyProtection="0"/>
    <xf numFmtId="9" fontId="50" fillId="0" borderId="0" applyFont="0" applyFill="0" applyBorder="0" applyAlignment="0" applyProtection="0"/>
    <xf numFmtId="167"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3" fontId="265" fillId="0" borderId="0" applyFont="0" applyFill="0" applyBorder="0" applyAlignment="0" applyProtection="0"/>
    <xf numFmtId="0" fontId="49" fillId="0" borderId="0"/>
    <xf numFmtId="167" fontId="49" fillId="0" borderId="0" applyFont="0" applyFill="0" applyBorder="0" applyAlignment="0" applyProtection="0"/>
    <xf numFmtId="0" fontId="49" fillId="0" borderId="0"/>
    <xf numFmtId="0" fontId="49" fillId="0" borderId="0"/>
    <xf numFmtId="0" fontId="48" fillId="0" borderId="0"/>
    <xf numFmtId="167" fontId="48" fillId="0" borderId="0" applyFont="0" applyFill="0" applyBorder="0" applyAlignment="0" applyProtection="0"/>
    <xf numFmtId="0" fontId="48" fillId="0" borderId="0"/>
    <xf numFmtId="0" fontId="48" fillId="0" borderId="0"/>
    <xf numFmtId="0" fontId="47" fillId="0" borderId="0"/>
    <xf numFmtId="168" fontId="47" fillId="0" borderId="0" applyFont="0" applyFill="0" applyBorder="0" applyAlignment="0" applyProtection="0"/>
    <xf numFmtId="167" fontId="47" fillId="0" borderId="0" applyFont="0" applyFill="0" applyBorder="0" applyAlignment="0" applyProtection="0"/>
    <xf numFmtId="0" fontId="47" fillId="0" borderId="0"/>
    <xf numFmtId="0" fontId="47" fillId="0" borderId="0"/>
    <xf numFmtId="9" fontId="47" fillId="0" borderId="0" applyFont="0" applyFill="0" applyBorder="0" applyAlignment="0" applyProtection="0"/>
    <xf numFmtId="44" fontId="47" fillId="0" borderId="0" applyFont="0" applyFill="0" applyBorder="0" applyAlignment="0" applyProtection="0"/>
    <xf numFmtId="0" fontId="45" fillId="0" borderId="0"/>
    <xf numFmtId="168" fontId="45" fillId="0" borderId="0" applyFont="0" applyFill="0" applyBorder="0" applyAlignment="0" applyProtection="0"/>
    <xf numFmtId="0" fontId="44" fillId="0" borderId="0"/>
    <xf numFmtId="167" fontId="44" fillId="0" borderId="0" applyFont="0" applyFill="0" applyBorder="0" applyAlignment="0" applyProtection="0"/>
    <xf numFmtId="0" fontId="44" fillId="0" borderId="0"/>
    <xf numFmtId="0" fontId="44" fillId="0" borderId="0"/>
    <xf numFmtId="0" fontId="43" fillId="0" borderId="0"/>
    <xf numFmtId="9" fontId="43" fillId="0" borderId="0" applyFont="0" applyFill="0" applyBorder="0" applyAlignment="0" applyProtection="0"/>
    <xf numFmtId="44" fontId="43" fillId="0" borderId="0" applyFont="0" applyFill="0" applyBorder="0" applyAlignment="0" applyProtection="0"/>
    <xf numFmtId="0" fontId="42" fillId="0" borderId="0"/>
    <xf numFmtId="168" fontId="42" fillId="0" borderId="0" applyFont="0" applyFill="0" applyBorder="0" applyAlignment="0" applyProtection="0"/>
    <xf numFmtId="0" fontId="42" fillId="0" borderId="0"/>
    <xf numFmtId="0" fontId="42" fillId="0" borderId="0"/>
    <xf numFmtId="167"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44" fontId="42" fillId="0" borderId="0" applyFont="0" applyFill="0" applyBorder="0" applyAlignment="0" applyProtection="0"/>
    <xf numFmtId="0" fontId="41" fillId="0" borderId="0"/>
    <xf numFmtId="168" fontId="41" fillId="0" borderId="0" applyFont="0" applyFill="0" applyBorder="0" applyAlignment="0" applyProtection="0"/>
    <xf numFmtId="167"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44" fontId="41" fillId="0" borderId="0" applyFont="0" applyFill="0" applyBorder="0" applyAlignment="0" applyProtection="0"/>
    <xf numFmtId="0" fontId="40" fillId="0" borderId="0"/>
    <xf numFmtId="168" fontId="40" fillId="0" borderId="0" applyFont="0" applyFill="0" applyBorder="0" applyAlignment="0" applyProtection="0"/>
    <xf numFmtId="0" fontId="39" fillId="0" borderId="0"/>
    <xf numFmtId="167" fontId="39"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44" fontId="39" fillId="0" borderId="0" applyFont="0" applyFill="0" applyBorder="0" applyAlignment="0" applyProtection="0"/>
    <xf numFmtId="0" fontId="38" fillId="0" borderId="0"/>
    <xf numFmtId="168" fontId="38" fillId="0" borderId="0" applyFont="0" applyFill="0" applyBorder="0" applyAlignment="0" applyProtection="0"/>
    <xf numFmtId="9" fontId="38" fillId="0" borderId="0" applyFont="0" applyFill="0" applyBorder="0" applyAlignment="0" applyProtection="0"/>
    <xf numFmtId="44" fontId="38" fillId="0" borderId="0" applyFont="0" applyFill="0" applyBorder="0" applyAlignment="0" applyProtection="0"/>
    <xf numFmtId="0" fontId="37" fillId="0" borderId="0"/>
    <xf numFmtId="168" fontId="37" fillId="0" borderId="0" applyFont="0" applyFill="0" applyBorder="0" applyAlignment="0" applyProtection="0"/>
    <xf numFmtId="0" fontId="36" fillId="0" borderId="0"/>
    <xf numFmtId="168" fontId="36"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44" fontId="35" fillId="0" borderId="0" applyFont="0" applyFill="0" applyBorder="0" applyAlignment="0" applyProtection="0"/>
    <xf numFmtId="0" fontId="34" fillId="0" borderId="0"/>
    <xf numFmtId="168" fontId="34" fillId="0" borderId="0" applyFont="0" applyFill="0" applyBorder="0" applyAlignment="0" applyProtection="0"/>
    <xf numFmtId="167"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44" fontId="34" fillId="0" borderId="0" applyFont="0" applyFill="0" applyBorder="0" applyAlignment="0" applyProtection="0"/>
    <xf numFmtId="0" fontId="33" fillId="0" borderId="0"/>
    <xf numFmtId="168" fontId="33" fillId="0" borderId="0" applyFont="0" applyFill="0" applyBorder="0" applyAlignment="0" applyProtection="0"/>
    <xf numFmtId="167"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44" fontId="33" fillId="0" borderId="0" applyFont="0" applyFill="0" applyBorder="0" applyAlignment="0" applyProtection="0"/>
    <xf numFmtId="0" fontId="32" fillId="0" borderId="0"/>
    <xf numFmtId="168" fontId="32" fillId="0" borderId="0" applyFont="0" applyFill="0" applyBorder="0" applyAlignment="0" applyProtection="0"/>
    <xf numFmtId="0" fontId="31" fillId="0" borderId="0"/>
    <xf numFmtId="167"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44" fontId="31" fillId="0" borderId="0" applyFont="0" applyFill="0" applyBorder="0" applyAlignment="0" applyProtection="0"/>
    <xf numFmtId="0" fontId="30" fillId="0" borderId="0"/>
    <xf numFmtId="168" fontId="30" fillId="0" borderId="0" applyFont="0" applyFill="0" applyBorder="0" applyAlignment="0" applyProtection="0"/>
    <xf numFmtId="167"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44" fontId="30" fillId="0" borderId="0" applyFont="0" applyFill="0" applyBorder="0" applyAlignment="0" applyProtection="0"/>
    <xf numFmtId="0" fontId="29" fillId="0" borderId="0"/>
    <xf numFmtId="0" fontId="28" fillId="0" borderId="0"/>
    <xf numFmtId="167"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44" fontId="28" fillId="0" borderId="0" applyFont="0" applyFill="0" applyBorder="0" applyAlignment="0" applyProtection="0"/>
    <xf numFmtId="0" fontId="27" fillId="0" borderId="0"/>
    <xf numFmtId="168" fontId="27" fillId="0" borderId="0" applyFont="0" applyFill="0" applyBorder="0" applyAlignment="0" applyProtection="0"/>
    <xf numFmtId="0" fontId="26" fillId="0" borderId="0"/>
    <xf numFmtId="9" fontId="26" fillId="0" borderId="0" applyFont="0" applyFill="0" applyBorder="0" applyAlignment="0" applyProtection="0"/>
    <xf numFmtId="44" fontId="26" fillId="0" borderId="0" applyFont="0" applyFill="0" applyBorder="0" applyAlignment="0" applyProtection="0"/>
    <xf numFmtId="0" fontId="25" fillId="0" borderId="0"/>
    <xf numFmtId="168" fontId="25" fillId="0" borderId="0" applyFont="0" applyFill="0" applyBorder="0" applyAlignment="0" applyProtection="0"/>
    <xf numFmtId="167" fontId="25" fillId="0" borderId="0" applyFont="0" applyFill="0" applyBorder="0" applyAlignment="0" applyProtection="0"/>
    <xf numFmtId="0" fontId="25" fillId="0" borderId="0"/>
    <xf numFmtId="0" fontId="24" fillId="0" borderId="0"/>
    <xf numFmtId="9" fontId="24" fillId="0" borderId="0" applyFont="0" applyFill="0" applyBorder="0" applyAlignment="0" applyProtection="0"/>
    <xf numFmtId="44" fontId="24" fillId="0" borderId="0" applyFont="0" applyFill="0" applyBorder="0" applyAlignment="0" applyProtection="0"/>
    <xf numFmtId="0" fontId="23" fillId="0" borderId="0"/>
    <xf numFmtId="168" fontId="23"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1" fillId="0" borderId="0"/>
    <xf numFmtId="9" fontId="21" fillId="0" borderId="0" applyFont="0" applyFill="0" applyBorder="0" applyAlignment="0" applyProtection="0"/>
    <xf numFmtId="44" fontId="21" fillId="0" borderId="0" applyFont="0" applyFill="0" applyBorder="0" applyAlignment="0" applyProtection="0"/>
    <xf numFmtId="0" fontId="20" fillId="0" borderId="0"/>
    <xf numFmtId="167" fontId="20" fillId="0" borderId="0" applyFont="0" applyFill="0" applyBorder="0" applyAlignment="0" applyProtection="0"/>
    <xf numFmtId="0" fontId="20" fillId="0" borderId="0"/>
    <xf numFmtId="9" fontId="20" fillId="0" borderId="0" applyFont="0" applyFill="0" applyBorder="0" applyAlignment="0" applyProtection="0"/>
    <xf numFmtId="44" fontId="20" fillId="0" borderId="0" applyFont="0" applyFill="0" applyBorder="0" applyAlignment="0" applyProtection="0"/>
    <xf numFmtId="168" fontId="20" fillId="0" borderId="0" applyFont="0" applyFill="0" applyBorder="0" applyAlignment="0" applyProtection="0"/>
    <xf numFmtId="0" fontId="19" fillId="0" borderId="0"/>
    <xf numFmtId="9" fontId="19" fillId="0" borderId="0" applyFont="0" applyFill="0" applyBorder="0" applyAlignment="0" applyProtection="0"/>
    <xf numFmtId="44" fontId="19" fillId="0" borderId="0" applyFont="0" applyFill="0" applyBorder="0" applyAlignment="0" applyProtection="0"/>
    <xf numFmtId="0" fontId="18" fillId="0" borderId="0"/>
    <xf numFmtId="168" fontId="18" fillId="0" borderId="0" applyFont="0" applyFill="0" applyBorder="0" applyAlignment="0" applyProtection="0"/>
    <xf numFmtId="0" fontId="17" fillId="0" borderId="0"/>
    <xf numFmtId="168" fontId="17"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9" fontId="16" fillId="0" borderId="0" applyFont="0" applyFill="0" applyBorder="0" applyAlignment="0" applyProtection="0"/>
    <xf numFmtId="44" fontId="16"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9" fontId="15" fillId="0" borderId="0" applyFont="0" applyFill="0" applyBorder="0" applyAlignment="0" applyProtection="0"/>
    <xf numFmtId="44" fontId="15" fillId="0" borderId="0" applyFont="0" applyFill="0" applyBorder="0" applyAlignment="0" applyProtection="0"/>
    <xf numFmtId="168"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43" fontId="376" fillId="0" borderId="0" applyFont="0" applyFill="0" applyBorder="0" applyAlignment="0" applyProtection="0"/>
    <xf numFmtId="43" fontId="265"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9" fontId="13" fillId="0" borderId="0" applyFont="0" applyFill="0" applyBorder="0" applyAlignment="0" applyProtection="0"/>
    <xf numFmtId="44" fontId="13" fillId="0" borderId="0" applyFont="0" applyFill="0" applyBorder="0" applyAlignment="0" applyProtection="0"/>
    <xf numFmtId="0" fontId="12" fillId="0" borderId="0"/>
    <xf numFmtId="0" fontId="11" fillId="0" borderId="0"/>
    <xf numFmtId="167"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0" fontId="10" fillId="0" borderId="0"/>
    <xf numFmtId="0" fontId="9" fillId="0" borderId="0"/>
    <xf numFmtId="167"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8" fillId="0" borderId="0"/>
    <xf numFmtId="167" fontId="8" fillId="0" borderId="0" applyFont="0" applyFill="0" applyBorder="0" applyAlignment="0" applyProtection="0"/>
    <xf numFmtId="0" fontId="8" fillId="0" borderId="0"/>
    <xf numFmtId="9" fontId="8" fillId="0" borderId="0" applyFont="0" applyFill="0" applyBorder="0" applyAlignment="0" applyProtection="0"/>
    <xf numFmtId="44" fontId="8" fillId="0" borderId="0" applyFont="0" applyFill="0" applyBorder="0" applyAlignment="0" applyProtection="0"/>
    <xf numFmtId="0" fontId="7" fillId="0" borderId="0"/>
    <xf numFmtId="168" fontId="7" fillId="0" borderId="0" applyFont="0" applyFill="0" applyBorder="0" applyAlignment="0" applyProtection="0"/>
    <xf numFmtId="167"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6" fillId="0" borderId="0"/>
    <xf numFmtId="0" fontId="5" fillId="0" borderId="0"/>
    <xf numFmtId="167" fontId="5" fillId="0" borderId="0" applyFont="0" applyFill="0" applyBorder="0" applyAlignment="0" applyProtection="0"/>
    <xf numFmtId="0" fontId="5" fillId="0" borderId="0"/>
    <xf numFmtId="0" fontId="376"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385" fillId="0" borderId="0"/>
    <xf numFmtId="43" fontId="385" fillId="0" borderId="0" applyFont="0" applyFill="0" applyBorder="0" applyAlignment="0" applyProtection="0"/>
    <xf numFmtId="43" fontId="265" fillId="0" borderId="0" applyFont="0" applyFill="0" applyBorder="0" applyAlignment="0" applyProtection="0"/>
    <xf numFmtId="43" fontId="265" fillId="0" borderId="0" applyFont="0" applyFill="0" applyBorder="0" applyAlignment="0" applyProtection="0"/>
    <xf numFmtId="43" fontId="265" fillId="0" borderId="0" applyFont="0" applyFill="0" applyBorder="0" applyAlignment="0" applyProtection="0"/>
    <xf numFmtId="9" fontId="385" fillId="0" borderId="0" applyFont="0" applyFill="0" applyBorder="0" applyAlignment="0" applyProtection="0"/>
    <xf numFmtId="43" fontId="385"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168" fontId="1" fillId="0" borderId="0" applyFont="0" applyFill="0" applyBorder="0" applyAlignment="0" applyProtection="0"/>
  </cellStyleXfs>
  <cellXfs count="1983">
    <xf numFmtId="0" fontId="0" fillId="0" borderId="0" xfId="0"/>
    <xf numFmtId="0" fontId="271" fillId="0" borderId="0" xfId="0" applyFont="1" applyAlignment="1">
      <alignment horizontal="centerContinuous" vertical="center"/>
    </xf>
    <xf numFmtId="0" fontId="274" fillId="0" borderId="0" xfId="0" applyFont="1" applyAlignment="1">
      <alignment vertical="center"/>
    </xf>
    <xf numFmtId="169" fontId="271" fillId="0" borderId="0" xfId="1" applyNumberFormat="1" applyFont="1" applyAlignment="1">
      <alignment vertical="center"/>
    </xf>
    <xf numFmtId="0" fontId="271" fillId="0" borderId="0" xfId="0" applyFont="1" applyAlignment="1">
      <alignment horizontal="center" vertical="center"/>
    </xf>
    <xf numFmtId="0" fontId="271" fillId="0" borderId="0" xfId="0" applyFont="1" applyAlignment="1">
      <alignment horizontal="right" vertical="center" wrapText="1"/>
    </xf>
    <xf numFmtId="4" fontId="271" fillId="0" borderId="0" xfId="0" applyNumberFormat="1" applyFont="1" applyAlignment="1">
      <alignment vertical="center"/>
    </xf>
    <xf numFmtId="173" fontId="271" fillId="0" borderId="0" xfId="0" applyNumberFormat="1" applyFont="1" applyAlignment="1">
      <alignment vertical="center"/>
    </xf>
    <xf numFmtId="4" fontId="271" fillId="0" borderId="0" xfId="5" applyNumberFormat="1" applyFont="1" applyFill="1" applyBorder="1" applyAlignment="1">
      <alignment vertical="center"/>
    </xf>
    <xf numFmtId="173" fontId="271" fillId="0" borderId="0" xfId="0" applyNumberFormat="1" applyFont="1" applyAlignment="1">
      <alignment horizontal="center" vertical="center"/>
    </xf>
    <xf numFmtId="49" fontId="271" fillId="0" borderId="0" xfId="0" applyNumberFormat="1" applyFont="1" applyAlignment="1">
      <alignment horizontal="centerContinuous" vertical="center"/>
    </xf>
    <xf numFmtId="175" fontId="271" fillId="0" borderId="0" xfId="0" applyNumberFormat="1" applyFont="1" applyAlignment="1">
      <alignment vertical="center"/>
    </xf>
    <xf numFmtId="0" fontId="271" fillId="0" borderId="0" xfId="4" applyFont="1" applyAlignment="1">
      <alignment vertical="center"/>
    </xf>
    <xf numFmtId="0" fontId="271" fillId="0" borderId="0" xfId="0" applyFont="1" applyAlignment="1">
      <alignment horizontal="left" vertical="center"/>
    </xf>
    <xf numFmtId="0" fontId="271" fillId="0" borderId="0" xfId="0" applyFont="1" applyAlignment="1">
      <alignment horizontal="left" vertical="center" wrapText="1"/>
    </xf>
    <xf numFmtId="175" fontId="283" fillId="0" borderId="0" xfId="0" applyNumberFormat="1" applyFont="1" applyAlignment="1">
      <alignment vertical="center"/>
    </xf>
    <xf numFmtId="49" fontId="271" fillId="0" borderId="0" xfId="0" applyNumberFormat="1" applyFont="1" applyAlignment="1">
      <alignment vertical="center"/>
    </xf>
    <xf numFmtId="169" fontId="271" fillId="0" borderId="0" xfId="1" applyNumberFormat="1" applyFont="1" applyFill="1" applyAlignment="1">
      <alignment vertical="center"/>
    </xf>
    <xf numFmtId="10" fontId="271" fillId="0" borderId="0" xfId="2" applyNumberFormat="1" applyFont="1" applyFill="1" applyAlignment="1">
      <alignment vertical="center"/>
    </xf>
    <xf numFmtId="172" fontId="271" fillId="0" borderId="0" xfId="0" applyNumberFormat="1" applyFont="1" applyAlignment="1">
      <alignment vertical="center"/>
    </xf>
    <xf numFmtId="0" fontId="271" fillId="0" borderId="0" xfId="0" applyFont="1" applyAlignment="1">
      <alignment vertical="center"/>
    </xf>
    <xf numFmtId="168" fontId="271" fillId="0" borderId="0" xfId="1" applyFont="1" applyAlignment="1">
      <alignment vertical="center"/>
    </xf>
    <xf numFmtId="168" fontId="271" fillId="0" borderId="0" xfId="1" applyFont="1" applyFill="1" applyBorder="1" applyAlignment="1">
      <alignment horizontal="right" vertical="center" wrapText="1"/>
    </xf>
    <xf numFmtId="179" fontId="271" fillId="0" borderId="0" xfId="0" applyNumberFormat="1" applyFont="1" applyAlignment="1">
      <alignment vertical="center"/>
    </xf>
    <xf numFmtId="168" fontId="271" fillId="0" borderId="0" xfId="1" applyFont="1" applyFill="1" applyAlignment="1">
      <alignment vertical="center"/>
    </xf>
    <xf numFmtId="168" fontId="271" fillId="0" borderId="0" xfId="1" applyFont="1" applyFill="1" applyBorder="1" applyAlignment="1">
      <alignment vertical="center"/>
    </xf>
    <xf numFmtId="168" fontId="271" fillId="0" borderId="0" xfId="0" applyNumberFormat="1" applyFont="1" applyAlignment="1">
      <alignment vertical="center"/>
    </xf>
    <xf numFmtId="0" fontId="283" fillId="0" borderId="0" xfId="0" applyFont="1" applyAlignment="1">
      <alignment vertical="center"/>
    </xf>
    <xf numFmtId="189" fontId="271" fillId="0" borderId="0" xfId="0" applyNumberFormat="1" applyFont="1" applyAlignment="1">
      <alignment vertical="center"/>
    </xf>
    <xf numFmtId="173" fontId="271" fillId="0" borderId="0" xfId="6" applyNumberFormat="1" applyFont="1" applyFill="1" applyBorder="1" applyAlignment="1">
      <alignment horizontal="center" vertical="center"/>
    </xf>
    <xf numFmtId="49" fontId="283" fillId="0" borderId="0" xfId="0" applyNumberFormat="1" applyFont="1" applyAlignment="1">
      <alignment vertical="center"/>
    </xf>
    <xf numFmtId="0" fontId="283" fillId="0" borderId="0" xfId="0" applyFont="1" applyAlignment="1">
      <alignment horizontal="center" vertical="center"/>
    </xf>
    <xf numFmtId="0" fontId="271" fillId="0" borderId="0" xfId="13" applyFont="1" applyAlignment="1">
      <alignment horizontal="right" vertical="center" wrapText="1"/>
    </xf>
    <xf numFmtId="169" fontId="271" fillId="0" borderId="0" xfId="1" applyNumberFormat="1" applyFont="1" applyFill="1" applyBorder="1" applyAlignment="1">
      <alignment vertical="center"/>
    </xf>
    <xf numFmtId="0" fontId="271" fillId="0" borderId="0" xfId="0" applyFont="1" applyAlignment="1">
      <alignment vertical="center" wrapText="1"/>
    </xf>
    <xf numFmtId="4" fontId="271" fillId="0" borderId="0" xfId="0" applyNumberFormat="1" applyFont="1" applyAlignment="1">
      <alignment horizontal="center" vertical="center"/>
    </xf>
    <xf numFmtId="189" fontId="271" fillId="0" borderId="0" xfId="0" applyNumberFormat="1" applyFont="1" applyAlignment="1">
      <alignment horizontal="center" vertical="center"/>
    </xf>
    <xf numFmtId="176" fontId="271" fillId="0" borderId="0" xfId="0" applyNumberFormat="1" applyFont="1" applyAlignment="1">
      <alignment horizontal="left" vertical="center"/>
    </xf>
    <xf numFmtId="3" fontId="283" fillId="0" borderId="0" xfId="1" applyNumberFormat="1" applyFont="1" applyFill="1" applyBorder="1" applyAlignment="1">
      <alignment horizontal="left" vertical="center" wrapText="1"/>
    </xf>
    <xf numFmtId="0" fontId="276" fillId="0" borderId="0" xfId="0" applyFont="1" applyAlignment="1">
      <alignment vertical="center"/>
    </xf>
    <xf numFmtId="0" fontId="283" fillId="0" borderId="1" xfId="0" applyFont="1" applyBorder="1" applyAlignment="1">
      <alignment horizontal="centerContinuous" vertical="center"/>
    </xf>
    <xf numFmtId="49" fontId="271" fillId="0" borderId="0" xfId="0" applyNumberFormat="1" applyFont="1" applyAlignment="1">
      <alignment horizontal="center" vertical="center" wrapText="1"/>
    </xf>
    <xf numFmtId="49" fontId="275" fillId="2" borderId="0" xfId="0" applyNumberFormat="1" applyFont="1" applyFill="1" applyAlignment="1">
      <alignment horizontal="center" vertical="center"/>
    </xf>
    <xf numFmtId="0" fontId="283" fillId="0" borderId="1" xfId="0" applyFont="1" applyBorder="1" applyAlignment="1">
      <alignment horizontal="center" vertical="center" wrapText="1"/>
    </xf>
    <xf numFmtId="0" fontId="271" fillId="0" borderId="0" xfId="0" applyFont="1" applyAlignment="1">
      <alignment horizontal="center" vertical="center" wrapText="1"/>
    </xf>
    <xf numFmtId="177" fontId="271" fillId="0" borderId="0" xfId="0" applyNumberFormat="1" applyFont="1" applyAlignment="1">
      <alignment horizontal="center" vertical="center"/>
    </xf>
    <xf numFmtId="177" fontId="283" fillId="0" borderId="1" xfId="0" applyNumberFormat="1" applyFont="1" applyBorder="1" applyAlignment="1">
      <alignment horizontal="centerContinuous" vertical="center"/>
    </xf>
    <xf numFmtId="0" fontId="271" fillId="0" borderId="0" xfId="0" applyFont="1"/>
    <xf numFmtId="194" fontId="271" fillId="0" borderId="0" xfId="5" applyNumberFormat="1" applyFont="1" applyFill="1" applyAlignment="1">
      <alignment vertical="center" wrapText="1"/>
    </xf>
    <xf numFmtId="49" fontId="271" fillId="0" borderId="0" xfId="0" applyNumberFormat="1" applyFont="1" applyAlignment="1">
      <alignment vertical="center" wrapText="1"/>
    </xf>
    <xf numFmtId="176" fontId="271" fillId="0" borderId="0" xfId="0" applyNumberFormat="1" applyFont="1" applyAlignment="1">
      <alignment horizontal="center" vertical="center" wrapText="1"/>
    </xf>
    <xf numFmtId="168" fontId="271" fillId="0" borderId="0" xfId="1" applyFont="1" applyFill="1" applyAlignment="1">
      <alignment horizontal="center" vertical="center" wrapText="1"/>
    </xf>
    <xf numFmtId="172" fontId="271" fillId="0" borderId="0" xfId="0" applyNumberFormat="1" applyFont="1" applyAlignment="1">
      <alignment horizontal="center" vertical="center"/>
    </xf>
    <xf numFmtId="0" fontId="277" fillId="0" borderId="1" xfId="12" applyFont="1" applyBorder="1" applyAlignment="1">
      <alignment horizontal="center" vertical="center" wrapText="1"/>
    </xf>
    <xf numFmtId="49" fontId="283" fillId="0" borderId="0" xfId="0" applyNumberFormat="1" applyFont="1" applyAlignment="1">
      <alignment horizontal="center" vertical="center" wrapText="1"/>
    </xf>
    <xf numFmtId="168" fontId="274" fillId="4" borderId="1" xfId="1" applyFont="1" applyFill="1" applyBorder="1" applyAlignment="1">
      <alignment horizontal="right" vertical="center" wrapText="1"/>
    </xf>
    <xf numFmtId="10" fontId="274" fillId="4" borderId="1" xfId="2" applyNumberFormat="1" applyFont="1" applyFill="1" applyBorder="1" applyAlignment="1">
      <alignment horizontal="center" vertical="center" wrapText="1"/>
    </xf>
    <xf numFmtId="0" fontId="272" fillId="4" borderId="1" xfId="13" applyFont="1" applyFill="1" applyBorder="1" applyAlignment="1">
      <alignment vertical="center" wrapText="1"/>
    </xf>
    <xf numFmtId="0" fontId="273" fillId="2" borderId="1" xfId="13" applyFont="1" applyFill="1" applyBorder="1" applyAlignment="1">
      <alignment horizontal="center" vertical="center" wrapText="1"/>
    </xf>
    <xf numFmtId="0" fontId="277" fillId="0" borderId="5" xfId="12" applyFont="1" applyBorder="1" applyAlignment="1">
      <alignment horizontal="center" vertical="center" wrapText="1"/>
    </xf>
    <xf numFmtId="0" fontId="277" fillId="0" borderId="20" xfId="12" applyFont="1" applyBorder="1" applyAlignment="1">
      <alignment horizontal="center" vertical="center" wrapText="1"/>
    </xf>
    <xf numFmtId="168" fontId="282" fillId="0" borderId="0" xfId="1" applyFont="1" applyFill="1" applyAlignment="1">
      <alignment horizontal="center" vertical="center" wrapText="1"/>
    </xf>
    <xf numFmtId="168" fontId="282" fillId="0" borderId="0" xfId="1" applyFont="1" applyFill="1" applyBorder="1" applyAlignment="1">
      <alignment horizontal="center" vertical="center" wrapText="1"/>
    </xf>
    <xf numFmtId="182" fontId="282" fillId="0" borderId="0" xfId="2" applyNumberFormat="1" applyFont="1" applyFill="1" applyBorder="1" applyAlignment="1">
      <alignment horizontal="center" vertical="center" wrapText="1"/>
    </xf>
    <xf numFmtId="168" fontId="288" fillId="0" borderId="0" xfId="1" applyFont="1" applyFill="1" applyBorder="1" applyAlignment="1">
      <alignment horizontal="center" vertical="center" wrapText="1"/>
    </xf>
    <xf numFmtId="0" fontId="288" fillId="0" borderId="0" xfId="0" applyFont="1" applyAlignment="1">
      <alignment horizontal="center" vertical="center" wrapText="1"/>
    </xf>
    <xf numFmtId="0" fontId="288" fillId="0" borderId="1" xfId="0" applyFont="1" applyBorder="1" applyAlignment="1">
      <alignment horizontal="center" vertical="center" wrapText="1"/>
    </xf>
    <xf numFmtId="3" fontId="288" fillId="0" borderId="0" xfId="0" applyNumberFormat="1" applyFont="1" applyAlignment="1">
      <alignment horizontal="center" vertical="center" wrapText="1"/>
    </xf>
    <xf numFmtId="181" fontId="282" fillId="0" borderId="20" xfId="0" applyNumberFormat="1" applyFont="1" applyBorder="1" applyAlignment="1">
      <alignment horizontal="left" vertical="center" wrapText="1"/>
    </xf>
    <xf numFmtId="3" fontId="282" fillId="0" borderId="20" xfId="1" applyNumberFormat="1" applyFont="1" applyFill="1" applyBorder="1" applyAlignment="1">
      <alignment horizontal="center" vertical="center" wrapText="1"/>
    </xf>
    <xf numFmtId="183" fontId="282" fillId="0" borderId="20" xfId="1" applyNumberFormat="1" applyFont="1" applyFill="1" applyBorder="1" applyAlignment="1">
      <alignment horizontal="center" vertical="center" wrapText="1"/>
    </xf>
    <xf numFmtId="184" fontId="282" fillId="0" borderId="20" xfId="0" applyNumberFormat="1" applyFont="1" applyBorder="1" applyAlignment="1">
      <alignment horizontal="center" vertical="center" wrapText="1"/>
    </xf>
    <xf numFmtId="185" fontId="282" fillId="0" borderId="1" xfId="2" applyNumberFormat="1" applyFont="1" applyFill="1" applyBorder="1" applyAlignment="1">
      <alignment horizontal="center" vertical="center" wrapText="1"/>
    </xf>
    <xf numFmtId="186" fontId="282" fillId="0" borderId="1" xfId="2" applyNumberFormat="1" applyFont="1" applyFill="1" applyBorder="1" applyAlignment="1">
      <alignment horizontal="center" vertical="center" wrapText="1"/>
    </xf>
    <xf numFmtId="181" fontId="282" fillId="0" borderId="1" xfId="0" applyNumberFormat="1" applyFont="1" applyBorder="1" applyAlignment="1">
      <alignment horizontal="left" vertical="center" wrapText="1"/>
    </xf>
    <xf numFmtId="183" fontId="282" fillId="0" borderId="0" xfId="0" applyNumberFormat="1" applyFont="1" applyAlignment="1">
      <alignment horizontal="center" vertical="center" wrapText="1"/>
    </xf>
    <xf numFmtId="185" fontId="288" fillId="0" borderId="0" xfId="2" applyNumberFormat="1" applyFont="1" applyFill="1" applyBorder="1" applyAlignment="1">
      <alignment horizontal="center" vertical="center" wrapText="1"/>
    </xf>
    <xf numFmtId="186" fontId="288" fillId="0" borderId="0" xfId="2" applyNumberFormat="1" applyFont="1" applyFill="1" applyBorder="1" applyAlignment="1">
      <alignment horizontal="center" vertical="center" wrapText="1"/>
    </xf>
    <xf numFmtId="181" fontId="282" fillId="0" borderId="0" xfId="0" applyNumberFormat="1" applyFont="1" applyAlignment="1">
      <alignment horizontal="center" vertical="center" wrapText="1"/>
    </xf>
    <xf numFmtId="3" fontId="282" fillId="0" borderId="0" xfId="1" applyNumberFormat="1" applyFont="1" applyFill="1" applyBorder="1" applyAlignment="1">
      <alignment horizontal="center" vertical="center" wrapText="1"/>
    </xf>
    <xf numFmtId="187" fontId="282" fillId="0" borderId="0" xfId="1" applyNumberFormat="1" applyFont="1" applyFill="1" applyBorder="1" applyAlignment="1">
      <alignment horizontal="center" vertical="center" wrapText="1"/>
    </xf>
    <xf numFmtId="184" fontId="282" fillId="0" borderId="0" xfId="0" applyNumberFormat="1" applyFont="1" applyAlignment="1">
      <alignment horizontal="center" vertical="center" wrapText="1"/>
    </xf>
    <xf numFmtId="181" fontId="282" fillId="0" borderId="1" xfId="0" applyNumberFormat="1" applyFont="1" applyBorder="1" applyAlignment="1">
      <alignment horizontal="center" vertical="center" wrapText="1"/>
    </xf>
    <xf numFmtId="3" fontId="282" fillId="0" borderId="1" xfId="1" applyNumberFormat="1" applyFont="1" applyFill="1" applyBorder="1" applyAlignment="1">
      <alignment horizontal="center" vertical="center" wrapText="1"/>
    </xf>
    <xf numFmtId="183" fontId="282" fillId="0" borderId="1" xfId="1" applyNumberFormat="1" applyFont="1" applyFill="1" applyBorder="1" applyAlignment="1">
      <alignment horizontal="center" vertical="center" wrapText="1"/>
    </xf>
    <xf numFmtId="184" fontId="282" fillId="0" borderId="1" xfId="0" applyNumberFormat="1" applyFont="1" applyBorder="1" applyAlignment="1">
      <alignment horizontal="center" vertical="center" wrapText="1"/>
    </xf>
    <xf numFmtId="3" fontId="288" fillId="0" borderId="1" xfId="1" applyNumberFormat="1" applyFont="1" applyFill="1" applyBorder="1" applyAlignment="1">
      <alignment horizontal="center" vertical="center" wrapText="1"/>
    </xf>
    <xf numFmtId="3" fontId="288" fillId="0" borderId="0" xfId="1" applyNumberFormat="1" applyFont="1" applyFill="1" applyBorder="1" applyAlignment="1">
      <alignment horizontal="center" vertical="center" wrapText="1"/>
    </xf>
    <xf numFmtId="183" fontId="288" fillId="0" borderId="0" xfId="1" applyNumberFormat="1" applyFont="1" applyFill="1" applyBorder="1" applyAlignment="1">
      <alignment horizontal="center" vertical="center" wrapText="1"/>
    </xf>
    <xf numFmtId="184" fontId="288" fillId="0" borderId="0" xfId="0" applyNumberFormat="1" applyFont="1" applyAlignment="1">
      <alignment horizontal="center" vertical="center" wrapText="1"/>
    </xf>
    <xf numFmtId="188" fontId="288" fillId="0" borderId="1" xfId="0" applyNumberFormat="1" applyFont="1" applyBorder="1" applyAlignment="1">
      <alignment horizontal="center" vertical="center" wrapText="1"/>
    </xf>
    <xf numFmtId="14" fontId="288" fillId="0" borderId="0" xfId="0" applyNumberFormat="1" applyFont="1" applyAlignment="1">
      <alignment horizontal="center" vertical="center" wrapText="1"/>
    </xf>
    <xf numFmtId="183" fontId="282" fillId="0" borderId="0" xfId="1" applyNumberFormat="1" applyFont="1" applyFill="1" applyBorder="1" applyAlignment="1">
      <alignment horizontal="center" vertical="center" wrapText="1"/>
    </xf>
    <xf numFmtId="184" fontId="288" fillId="0" borderId="34" xfId="0" applyNumberFormat="1" applyFont="1" applyBorder="1" applyAlignment="1">
      <alignment horizontal="center" vertical="center" wrapText="1"/>
    </xf>
    <xf numFmtId="182" fontId="288" fillId="0" borderId="34" xfId="2" applyNumberFormat="1" applyFont="1" applyFill="1" applyBorder="1" applyAlignment="1">
      <alignment horizontal="center" vertical="center" wrapText="1"/>
    </xf>
    <xf numFmtId="182" fontId="288" fillId="0" borderId="0" xfId="2" applyNumberFormat="1" applyFont="1" applyFill="1" applyBorder="1" applyAlignment="1">
      <alignment horizontal="center" vertical="center" wrapText="1"/>
    </xf>
    <xf numFmtId="168" fontId="282" fillId="0" borderId="0" xfId="0" applyNumberFormat="1" applyFont="1" applyAlignment="1">
      <alignment horizontal="center" vertical="center" wrapText="1"/>
    </xf>
    <xf numFmtId="185" fontId="282" fillId="0" borderId="0" xfId="2" applyNumberFormat="1" applyFont="1" applyFill="1" applyBorder="1" applyAlignment="1">
      <alignment horizontal="center" vertical="center" wrapText="1"/>
    </xf>
    <xf numFmtId="4" fontId="282" fillId="0" borderId="0" xfId="0" applyNumberFormat="1" applyFont="1" applyAlignment="1">
      <alignment horizontal="center" vertical="center" wrapText="1"/>
    </xf>
    <xf numFmtId="183" fontId="282" fillId="0" borderId="1" xfId="0" applyNumberFormat="1" applyFont="1" applyBorder="1" applyAlignment="1">
      <alignment horizontal="center" vertical="center" wrapText="1"/>
    </xf>
    <xf numFmtId="49" fontId="271" fillId="0" borderId="0" xfId="0" applyNumberFormat="1" applyFont="1" applyAlignment="1">
      <alignment horizontal="center" vertical="center"/>
    </xf>
    <xf numFmtId="167" fontId="271" fillId="0" borderId="0" xfId="0" applyNumberFormat="1" applyFont="1" applyAlignment="1">
      <alignment horizontal="center" vertical="center"/>
    </xf>
    <xf numFmtId="0" fontId="283" fillId="0" borderId="0" xfId="0" applyFont="1" applyAlignment="1">
      <alignment horizontal="center" vertical="center" wrapText="1"/>
    </xf>
    <xf numFmtId="0" fontId="310" fillId="0" borderId="0" xfId="4" applyFont="1" applyAlignment="1">
      <alignment vertical="center" wrapText="1"/>
    </xf>
    <xf numFmtId="4" fontId="271" fillId="0" borderId="0" xfId="0" applyNumberFormat="1" applyFont="1" applyAlignment="1">
      <alignment vertical="center" wrapText="1"/>
    </xf>
    <xf numFmtId="1" fontId="271" fillId="0" borderId="1" xfId="0" applyNumberFormat="1" applyFont="1" applyBorder="1" applyAlignment="1">
      <alignment horizontal="center" vertical="center" wrapText="1"/>
    </xf>
    <xf numFmtId="173" fontId="271" fillId="0" borderId="1" xfId="2" applyNumberFormat="1" applyFont="1" applyFill="1" applyBorder="1" applyAlignment="1">
      <alignment horizontal="center" vertical="center" wrapText="1"/>
    </xf>
    <xf numFmtId="1" fontId="283" fillId="0" borderId="1" xfId="0" applyNumberFormat="1" applyFont="1" applyBorder="1" applyAlignment="1">
      <alignment horizontal="center" vertical="center" wrapText="1"/>
    </xf>
    <xf numFmtId="173" fontId="283" fillId="0" borderId="1" xfId="2" applyNumberFormat="1" applyFont="1" applyFill="1" applyBorder="1" applyAlignment="1">
      <alignment horizontal="center" vertical="center" wrapText="1"/>
    </xf>
    <xf numFmtId="0" fontId="310" fillId="0" borderId="0" xfId="0" applyFont="1" applyAlignment="1">
      <alignment vertical="center"/>
    </xf>
    <xf numFmtId="0" fontId="310" fillId="0" borderId="0" xfId="0" applyFont="1" applyAlignment="1">
      <alignment horizontal="left" vertical="center"/>
    </xf>
    <xf numFmtId="4" fontId="310" fillId="0" borderId="0" xfId="0" applyNumberFormat="1" applyFont="1" applyAlignment="1">
      <alignment vertical="center"/>
    </xf>
    <xf numFmtId="0" fontId="310" fillId="0" borderId="0" xfId="0" applyFont="1" applyAlignment="1">
      <alignment horizontal="center" vertical="center"/>
    </xf>
    <xf numFmtId="0" fontId="310" fillId="0" borderId="0" xfId="13" applyFont="1" applyAlignment="1">
      <alignment horizontal="right" vertical="center" wrapText="1"/>
    </xf>
    <xf numFmtId="0" fontId="271" fillId="0" borderId="1" xfId="0" applyFont="1" applyBorder="1" applyAlignment="1">
      <alignment horizontal="left" vertical="center" wrapText="1"/>
    </xf>
    <xf numFmtId="0" fontId="271" fillId="0" borderId="0" xfId="0" applyFont="1" applyProtection="1">
      <protection hidden="1"/>
    </xf>
    <xf numFmtId="0" fontId="271" fillId="0" borderId="41" xfId="0" applyFont="1" applyBorder="1"/>
    <xf numFmtId="172" fontId="271" fillId="0" borderId="0" xfId="27" applyNumberFormat="1" applyFont="1" applyAlignment="1">
      <alignment horizontal="center" vertical="center" wrapText="1"/>
    </xf>
    <xf numFmtId="198" fontId="271" fillId="0" borderId="0" xfId="1" applyNumberFormat="1" applyFont="1" applyFill="1" applyAlignment="1">
      <alignment vertical="center"/>
    </xf>
    <xf numFmtId="10" fontId="274" fillId="2" borderId="1" xfId="2" applyNumberFormat="1" applyFont="1" applyFill="1" applyBorder="1" applyAlignment="1">
      <alignment horizontal="center" vertical="center" wrapText="1"/>
    </xf>
    <xf numFmtId="168" fontId="274" fillId="2" borderId="0" xfId="1" applyFont="1" applyFill="1" applyAlignment="1">
      <alignment vertical="center"/>
    </xf>
    <xf numFmtId="1" fontId="275" fillId="2" borderId="1" xfId="0" applyNumberFormat="1" applyFont="1" applyFill="1" applyBorder="1" applyAlignment="1">
      <alignment horizontal="center" vertical="center" wrapText="1"/>
    </xf>
    <xf numFmtId="168" fontId="272" fillId="2" borderId="5" xfId="1" applyFont="1" applyFill="1" applyBorder="1" applyAlignment="1">
      <alignment vertical="center" wrapText="1"/>
    </xf>
    <xf numFmtId="1" fontId="274" fillId="2" borderId="1" xfId="0" applyNumberFormat="1" applyFont="1" applyFill="1" applyBorder="1" applyAlignment="1">
      <alignment horizontal="center" vertical="center" wrapText="1"/>
    </xf>
    <xf numFmtId="0" fontId="274" fillId="2" borderId="0" xfId="0" applyFont="1" applyFill="1" applyAlignment="1">
      <alignment vertical="center"/>
    </xf>
    <xf numFmtId="168" fontId="275" fillId="2" borderId="5" xfId="1" applyFont="1" applyFill="1" applyBorder="1" applyAlignment="1">
      <alignment horizontal="right" vertical="center" wrapText="1"/>
    </xf>
    <xf numFmtId="0" fontId="272" fillId="2" borderId="1" xfId="13" applyFont="1" applyFill="1" applyBorder="1" applyAlignment="1">
      <alignment vertical="center" wrapText="1"/>
    </xf>
    <xf numFmtId="0" fontId="282" fillId="2" borderId="0" xfId="4" applyFont="1" applyFill="1" applyAlignment="1">
      <alignment vertical="center" wrapText="1"/>
    </xf>
    <xf numFmtId="194" fontId="271" fillId="0" borderId="0" xfId="0" applyNumberFormat="1" applyFont="1" applyAlignment="1">
      <alignment horizontal="center" vertical="center"/>
    </xf>
    <xf numFmtId="197" fontId="271" fillId="0" borderId="0" xfId="0" applyNumberFormat="1" applyFont="1" applyAlignment="1">
      <alignment vertical="center"/>
    </xf>
    <xf numFmtId="168" fontId="271" fillId="0" borderId="0" xfId="1" applyFont="1" applyFill="1" applyAlignment="1">
      <alignment horizontal="centerContinuous" vertical="center"/>
    </xf>
    <xf numFmtId="191" fontId="271" fillId="0" borderId="0" xfId="1" applyNumberFormat="1" applyFont="1" applyFill="1" applyAlignment="1">
      <alignment vertical="center"/>
    </xf>
    <xf numFmtId="173" fontId="271" fillId="0" borderId="0" xfId="2" applyNumberFormat="1" applyFont="1" applyFill="1" applyAlignment="1">
      <alignment horizontal="left" vertical="center"/>
    </xf>
    <xf numFmtId="194" fontId="271" fillId="0" borderId="0" xfId="0" applyNumberFormat="1" applyFont="1" applyAlignment="1">
      <alignment horizontal="left" vertical="center"/>
    </xf>
    <xf numFmtId="9" fontId="271" fillId="0" borderId="0" xfId="2" applyFont="1" applyFill="1" applyAlignment="1">
      <alignment vertical="center"/>
    </xf>
    <xf numFmtId="3" fontId="271" fillId="0" borderId="0" xfId="4" applyNumberFormat="1" applyFont="1" applyAlignment="1">
      <alignment horizontal="left" vertical="center"/>
    </xf>
    <xf numFmtId="176" fontId="271" fillId="0" borderId="0" xfId="0" applyNumberFormat="1" applyFont="1" applyAlignment="1">
      <alignment vertical="center"/>
    </xf>
    <xf numFmtId="3" fontId="271" fillId="0" borderId="0" xfId="0" applyNumberFormat="1" applyFont="1" applyAlignment="1">
      <alignment horizontal="left" vertical="center"/>
    </xf>
    <xf numFmtId="2" fontId="271" fillId="0" borderId="0" xfId="0" applyNumberFormat="1" applyFont="1" applyAlignment="1">
      <alignment vertical="center"/>
    </xf>
    <xf numFmtId="179" fontId="271" fillId="0" borderId="1" xfId="0" applyNumberFormat="1" applyFont="1" applyBorder="1" applyAlignment="1">
      <alignment horizontal="center" vertical="center" wrapText="1"/>
    </xf>
    <xf numFmtId="168" fontId="271" fillId="0" borderId="0" xfId="1" applyFont="1" applyFill="1" applyAlignment="1">
      <alignment vertical="center" wrapText="1"/>
    </xf>
    <xf numFmtId="1" fontId="271" fillId="0" borderId="0" xfId="0" applyNumberFormat="1" applyFont="1" applyAlignment="1">
      <alignment vertical="center"/>
    </xf>
    <xf numFmtId="0" fontId="283" fillId="0" borderId="0" xfId="0" applyFont="1" applyAlignment="1">
      <alignment horizontal="right" vertical="center"/>
    </xf>
    <xf numFmtId="168" fontId="283" fillId="0" borderId="0" xfId="1" applyFont="1" applyFill="1" applyBorder="1" applyAlignment="1">
      <alignment vertical="center"/>
    </xf>
    <xf numFmtId="168" fontId="271" fillId="0" borderId="0" xfId="0" applyNumberFormat="1" applyFont="1" applyAlignment="1">
      <alignment horizontal="center" vertical="center"/>
    </xf>
    <xf numFmtId="168" fontId="271" fillId="0" borderId="0" xfId="0" applyNumberFormat="1" applyFont="1" applyAlignment="1">
      <alignment horizontal="left" vertical="center"/>
    </xf>
    <xf numFmtId="2" fontId="271" fillId="0" borderId="0" xfId="0" applyNumberFormat="1" applyFont="1" applyAlignment="1">
      <alignment horizontal="left" vertical="center" indent="3"/>
    </xf>
    <xf numFmtId="180" fontId="271" fillId="0" borderId="0" xfId="0" applyNumberFormat="1" applyFont="1" applyAlignment="1">
      <alignment vertical="center"/>
    </xf>
    <xf numFmtId="167" fontId="271" fillId="0" borderId="0" xfId="0" applyNumberFormat="1" applyFont="1" applyAlignment="1">
      <alignment horizontal="center" vertical="center" wrapText="1"/>
    </xf>
    <xf numFmtId="175" fontId="283" fillId="0" borderId="0" xfId="0" applyNumberFormat="1" applyFont="1" applyAlignment="1">
      <alignment horizontal="center" vertical="center" wrapText="1"/>
    </xf>
    <xf numFmtId="175" fontId="283" fillId="0" borderId="0" xfId="0" applyNumberFormat="1" applyFont="1" applyAlignment="1">
      <alignment horizontal="left" vertical="center"/>
    </xf>
    <xf numFmtId="178" fontId="283" fillId="0" borderId="0" xfId="0" applyNumberFormat="1" applyFont="1" applyAlignment="1">
      <alignment horizontal="left" vertical="center"/>
    </xf>
    <xf numFmtId="178" fontId="283" fillId="0" borderId="0" xfId="0" applyNumberFormat="1" applyFont="1" applyAlignment="1">
      <alignment vertical="center"/>
    </xf>
    <xf numFmtId="166" fontId="283" fillId="0" borderId="0" xfId="0" applyNumberFormat="1" applyFont="1" applyAlignment="1">
      <alignment vertical="center"/>
    </xf>
    <xf numFmtId="166" fontId="283" fillId="0" borderId="0" xfId="0" applyNumberFormat="1" applyFont="1" applyAlignment="1">
      <alignment horizontal="left" vertical="center"/>
    </xf>
    <xf numFmtId="173" fontId="271" fillId="0" borderId="0" xfId="0" applyNumberFormat="1" applyFont="1" applyAlignment="1">
      <alignment vertical="center" wrapText="1"/>
    </xf>
    <xf numFmtId="0" fontId="283" fillId="0" borderId="0" xfId="0" applyFont="1" applyAlignment="1">
      <alignment horizontal="left" vertical="center"/>
    </xf>
    <xf numFmtId="0" fontId="283" fillId="0" borderId="1" xfId="35072" applyFont="1" applyBorder="1" applyAlignment="1">
      <alignment vertical="center"/>
    </xf>
    <xf numFmtId="0" fontId="271" fillId="0" borderId="1" xfId="35072" applyFont="1" applyBorder="1" applyAlignment="1">
      <alignment vertical="center"/>
    </xf>
    <xf numFmtId="0" fontId="271" fillId="0" borderId="0" xfId="35067" applyFont="1" applyAlignment="1">
      <alignment horizontal="center"/>
    </xf>
    <xf numFmtId="0" fontId="271" fillId="0" borderId="0" xfId="35067" applyFont="1" applyAlignment="1">
      <alignment horizontal="right" wrapText="1"/>
    </xf>
    <xf numFmtId="0" fontId="271" fillId="0" borderId="0" xfId="35073" applyFont="1"/>
    <xf numFmtId="168" fontId="271" fillId="0" borderId="0" xfId="35074" applyFont="1" applyFill="1"/>
    <xf numFmtId="0" fontId="271" fillId="0" borderId="0" xfId="35073" applyFont="1" applyAlignment="1">
      <alignment horizontal="center"/>
    </xf>
    <xf numFmtId="0" fontId="271" fillId="0" borderId="0" xfId="35076" applyFont="1" applyFill="1" applyBorder="1" applyAlignment="1">
      <alignment horizontal="center" vertical="center" wrapText="1"/>
    </xf>
    <xf numFmtId="167" fontId="271" fillId="0" borderId="0" xfId="35076" applyNumberFormat="1" applyFont="1" applyFill="1" applyAlignment="1">
      <alignment vertical="center"/>
    </xf>
    <xf numFmtId="167" fontId="271" fillId="0" borderId="0" xfId="35076" applyNumberFormat="1" applyFont="1" applyFill="1" applyAlignment="1">
      <alignment horizontal="center" vertical="center" wrapText="1"/>
    </xf>
    <xf numFmtId="179" fontId="271" fillId="0" borderId="0" xfId="35076" applyNumberFormat="1" applyFont="1" applyFill="1" applyBorder="1" applyAlignment="1">
      <alignment horizontal="center" vertical="center" wrapText="1"/>
    </xf>
    <xf numFmtId="167" fontId="271" fillId="0" borderId="0" xfId="35076" applyNumberFormat="1" applyFont="1" applyFill="1" applyBorder="1" applyAlignment="1">
      <alignment horizontal="center" vertical="center" wrapText="1"/>
    </xf>
    <xf numFmtId="175" fontId="283" fillId="0" borderId="39" xfId="0" applyNumberFormat="1" applyFont="1" applyBorder="1" applyAlignment="1">
      <alignment horizontal="center" vertical="center" wrapText="1"/>
    </xf>
    <xf numFmtId="0" fontId="271" fillId="0" borderId="1" xfId="0" applyFont="1" applyBorder="1" applyAlignment="1">
      <alignment horizontal="justify" vertical="center"/>
    </xf>
    <xf numFmtId="0" fontId="283" fillId="0" borderId="1" xfId="0" applyFont="1" applyBorder="1" applyAlignment="1">
      <alignment horizontal="justify" vertical="center"/>
    </xf>
    <xf numFmtId="198" fontId="271" fillId="0" borderId="0" xfId="1" applyNumberFormat="1" applyFont="1" applyFill="1" applyAlignment="1">
      <alignment horizontal="center" vertical="center" wrapText="1"/>
    </xf>
    <xf numFmtId="0" fontId="282" fillId="0" borderId="0" xfId="0" applyFont="1" applyAlignment="1">
      <alignment horizontal="center" vertical="center" wrapText="1"/>
    </xf>
    <xf numFmtId="0" fontId="0" fillId="0" borderId="35" xfId="0" applyBorder="1" applyAlignment="1">
      <alignment horizontal="left"/>
    </xf>
    <xf numFmtId="168" fontId="288" fillId="0" borderId="0" xfId="0" applyNumberFormat="1" applyFont="1" applyAlignment="1">
      <alignment horizontal="center" vertical="center" wrapText="1"/>
    </xf>
    <xf numFmtId="0" fontId="161" fillId="0" borderId="0" xfId="35088" applyFill="1" applyAlignment="1">
      <alignment vertical="center"/>
    </xf>
    <xf numFmtId="167" fontId="274" fillId="0" borderId="0" xfId="35088" applyNumberFormat="1" applyFont="1" applyFill="1" applyAlignment="1">
      <alignment vertical="center"/>
    </xf>
    <xf numFmtId="0" fontId="274" fillId="0" borderId="0" xfId="35088" applyFont="1" applyFill="1" applyAlignment="1">
      <alignment vertical="center"/>
    </xf>
    <xf numFmtId="179" fontId="274" fillId="0" borderId="0" xfId="35088" applyNumberFormat="1" applyFont="1" applyFill="1" applyBorder="1" applyAlignment="1">
      <alignment vertical="center"/>
    </xf>
    <xf numFmtId="195" fontId="274" fillId="0" borderId="0" xfId="35088" applyNumberFormat="1" applyFont="1" applyFill="1" applyAlignment="1">
      <alignment vertical="center"/>
    </xf>
    <xf numFmtId="172" fontId="161" fillId="0" borderId="0" xfId="35088" applyNumberFormat="1" applyFill="1" applyAlignment="1">
      <alignment vertical="center"/>
    </xf>
    <xf numFmtId="0" fontId="161" fillId="0" borderId="0" xfId="35089"/>
    <xf numFmtId="175" fontId="161" fillId="0" borderId="0" xfId="35089" applyNumberFormat="1" applyAlignment="1">
      <alignment vertical="center"/>
    </xf>
    <xf numFmtId="0" fontId="318" fillId="0" borderId="0" xfId="35089" applyFont="1" applyAlignment="1">
      <alignment vertical="center"/>
    </xf>
    <xf numFmtId="0" fontId="275" fillId="0" borderId="0" xfId="35088" applyFont="1" applyFill="1" applyAlignment="1">
      <alignment vertical="center"/>
    </xf>
    <xf numFmtId="0" fontId="267" fillId="29" borderId="21" xfId="35095" applyFont="1" applyFill="1" applyBorder="1" applyAlignment="1">
      <alignment horizontal="center"/>
    </xf>
    <xf numFmtId="0" fontId="267" fillId="0" borderId="40" xfId="35095" applyFont="1" applyBorder="1" applyAlignment="1">
      <alignment wrapText="1"/>
    </xf>
    <xf numFmtId="0" fontId="267" fillId="0" borderId="40" xfId="35095" applyFont="1" applyBorder="1" applyAlignment="1">
      <alignment horizontal="right" wrapText="1"/>
    </xf>
    <xf numFmtId="1" fontId="271" fillId="0" borderId="0" xfId="0" applyNumberFormat="1" applyFont="1" applyAlignment="1">
      <alignment horizontal="center" vertical="center"/>
    </xf>
    <xf numFmtId="200" fontId="283" fillId="0" borderId="0" xfId="0" applyNumberFormat="1" applyFont="1" applyAlignment="1">
      <alignment horizontal="center" vertical="center" wrapText="1"/>
    </xf>
    <xf numFmtId="200" fontId="0" fillId="0" borderId="4" xfId="0" applyNumberFormat="1" applyBorder="1" applyAlignment="1">
      <alignment horizontal="center" vertical="center"/>
    </xf>
    <xf numFmtId="200" fontId="0" fillId="0" borderId="2" xfId="0" applyNumberFormat="1" applyBorder="1" applyAlignment="1">
      <alignment horizontal="center" vertical="center"/>
    </xf>
    <xf numFmtId="200" fontId="0" fillId="0" borderId="36" xfId="0" applyNumberFormat="1" applyBorder="1" applyAlignment="1">
      <alignment horizontal="center" vertical="center"/>
    </xf>
    <xf numFmtId="0" fontId="273" fillId="2" borderId="18" xfId="13" applyFont="1" applyFill="1" applyBorder="1" applyAlignment="1">
      <alignment horizontal="center" vertical="center" wrapText="1"/>
    </xf>
    <xf numFmtId="1" fontId="275" fillId="2" borderId="18" xfId="0" applyNumberFormat="1" applyFont="1" applyFill="1" applyBorder="1" applyAlignment="1">
      <alignment horizontal="center" vertical="center" wrapText="1"/>
    </xf>
    <xf numFmtId="1" fontId="276" fillId="28" borderId="1" xfId="0" applyNumberFormat="1" applyFont="1" applyFill="1" applyBorder="1" applyAlignment="1">
      <alignment horizontal="center" vertical="center" wrapText="1"/>
    </xf>
    <xf numFmtId="199" fontId="276" fillId="28" borderId="1" xfId="0" applyNumberFormat="1" applyFont="1" applyFill="1" applyBorder="1" applyAlignment="1">
      <alignment horizontal="center" vertical="center" wrapText="1"/>
    </xf>
    <xf numFmtId="198" fontId="276" fillId="28" borderId="1" xfId="0" applyNumberFormat="1" applyFont="1" applyFill="1" applyBorder="1" applyAlignment="1">
      <alignment horizontal="center" vertical="center" wrapText="1"/>
    </xf>
    <xf numFmtId="199" fontId="271" fillId="0" borderId="0" xfId="0" applyNumberFormat="1" applyFont="1" applyAlignment="1">
      <alignment vertical="center"/>
    </xf>
    <xf numFmtId="179" fontId="283" fillId="0" borderId="0" xfId="0" applyNumberFormat="1" applyFont="1" applyAlignment="1">
      <alignment vertical="center"/>
    </xf>
    <xf numFmtId="1" fontId="284" fillId="0" borderId="1" xfId="0" applyNumberFormat="1" applyFont="1" applyBorder="1" applyAlignment="1">
      <alignment horizontal="center" vertical="center" wrapText="1"/>
    </xf>
    <xf numFmtId="173" fontId="284" fillId="0" borderId="1" xfId="2" applyNumberFormat="1" applyFont="1" applyFill="1" applyBorder="1" applyAlignment="1">
      <alignment horizontal="center" vertical="center" wrapText="1"/>
    </xf>
    <xf numFmtId="194" fontId="271" fillId="0" borderId="0" xfId="0" applyNumberFormat="1" applyFont="1" applyAlignment="1">
      <alignment vertical="center"/>
    </xf>
    <xf numFmtId="183" fontId="282" fillId="0" borderId="1" xfId="0" applyNumberFormat="1" applyFont="1" applyBorder="1" applyAlignment="1">
      <alignment horizontal="left" vertical="center" wrapText="1"/>
    </xf>
    <xf numFmtId="183" fontId="288" fillId="0" borderId="1" xfId="0" applyNumberFormat="1" applyFont="1" applyBorder="1" applyAlignment="1">
      <alignment vertical="center" wrapText="1"/>
    </xf>
    <xf numFmtId="0" fontId="284" fillId="0" borderId="1" xfId="0" applyFont="1" applyBorder="1" applyAlignment="1">
      <alignment horizontal="center" vertical="center" wrapText="1"/>
    </xf>
    <xf numFmtId="1" fontId="271" fillId="0" borderId="0" xfId="0" applyNumberFormat="1" applyFont="1" applyAlignment="1">
      <alignment vertical="center" wrapText="1"/>
    </xf>
    <xf numFmtId="9" fontId="271" fillId="0" borderId="0" xfId="2" applyFont="1" applyFill="1" applyAlignment="1">
      <alignment horizontal="center" vertical="center" wrapText="1"/>
    </xf>
    <xf numFmtId="0" fontId="283" fillId="0" borderId="18" xfId="0" applyFont="1" applyBorder="1" applyAlignment="1">
      <alignment horizontal="justify" vertical="center"/>
    </xf>
    <xf numFmtId="0" fontId="272" fillId="0" borderId="1" xfId="13" applyFont="1" applyBorder="1" applyAlignment="1">
      <alignment horizontal="center" vertical="center" wrapText="1"/>
    </xf>
    <xf numFmtId="168" fontId="272" fillId="0" borderId="1" xfId="1" applyFont="1" applyFill="1" applyBorder="1" applyAlignment="1">
      <alignment vertical="center" wrapText="1"/>
    </xf>
    <xf numFmtId="168" fontId="274" fillId="0" borderId="5" xfId="1" applyFont="1" applyFill="1" applyBorder="1" applyAlignment="1">
      <alignment horizontal="right" vertical="center" wrapText="1"/>
    </xf>
    <xf numFmtId="168" fontId="272" fillId="0" borderId="5" xfId="1" applyFont="1" applyFill="1" applyBorder="1" applyAlignment="1">
      <alignment vertical="center" wrapText="1"/>
    </xf>
    <xf numFmtId="168" fontId="275" fillId="0" borderId="5" xfId="1" applyFont="1" applyFill="1" applyBorder="1" applyAlignment="1">
      <alignment horizontal="right" vertical="center" wrapText="1"/>
    </xf>
    <xf numFmtId="168" fontId="274" fillId="0" borderId="1" xfId="1" applyFont="1" applyFill="1" applyBorder="1" applyAlignment="1">
      <alignment horizontal="right" vertical="center" wrapText="1"/>
    </xf>
    <xf numFmtId="168" fontId="275" fillId="0" borderId="36" xfId="1" applyFont="1" applyFill="1" applyBorder="1" applyAlignment="1">
      <alignment horizontal="right" vertical="center" wrapText="1"/>
    </xf>
    <xf numFmtId="9" fontId="271" fillId="0" borderId="0" xfId="2" applyFont="1" applyFill="1" applyAlignment="1">
      <alignment horizontal="center" vertical="center"/>
    </xf>
    <xf numFmtId="181" fontId="288" fillId="0" borderId="0" xfId="0" applyNumberFormat="1" applyFont="1" applyAlignment="1">
      <alignment horizontal="center" vertical="center" wrapText="1"/>
    </xf>
    <xf numFmtId="49" fontId="288" fillId="0" borderId="0" xfId="0" applyNumberFormat="1" applyFont="1" applyAlignment="1">
      <alignment horizontal="center" vertical="center" wrapText="1"/>
    </xf>
    <xf numFmtId="183" fontId="288" fillId="0" borderId="0" xfId="0" applyNumberFormat="1" applyFont="1" applyAlignment="1">
      <alignment horizontal="center" vertical="center" wrapText="1"/>
    </xf>
    <xf numFmtId="181" fontId="288" fillId="0" borderId="1" xfId="0" applyNumberFormat="1" applyFont="1" applyBorder="1" applyAlignment="1">
      <alignment horizontal="center" vertical="center" wrapText="1"/>
    </xf>
    <xf numFmtId="0" fontId="276" fillId="2" borderId="0" xfId="0" applyFont="1" applyFill="1" applyAlignment="1">
      <alignment vertical="center"/>
    </xf>
    <xf numFmtId="168" fontId="283" fillId="2" borderId="0" xfId="1" applyFont="1" applyFill="1" applyAlignment="1">
      <alignment vertical="center"/>
    </xf>
    <xf numFmtId="0" fontId="283" fillId="2" borderId="0" xfId="0" applyFont="1" applyFill="1" applyAlignment="1">
      <alignment vertical="center"/>
    </xf>
    <xf numFmtId="168" fontId="276" fillId="2" borderId="0" xfId="1" applyFont="1" applyFill="1" applyBorder="1" applyAlignment="1">
      <alignment vertical="center"/>
    </xf>
    <xf numFmtId="0" fontId="320" fillId="30" borderId="16" xfId="0" applyFont="1" applyFill="1" applyBorder="1"/>
    <xf numFmtId="0" fontId="271" fillId="0" borderId="18" xfId="0" applyFont="1" applyBorder="1" applyAlignment="1">
      <alignment wrapText="1"/>
    </xf>
    <xf numFmtId="179" fontId="283" fillId="0" borderId="18" xfId="0" applyNumberFormat="1" applyFont="1" applyBorder="1" applyAlignment="1">
      <alignment horizontal="center" vertical="center" wrapText="1"/>
    </xf>
    <xf numFmtId="0" fontId="276" fillId="2" borderId="0" xfId="27" applyFont="1" applyFill="1" applyAlignment="1">
      <alignment horizontal="center" vertical="center"/>
    </xf>
    <xf numFmtId="168" fontId="276" fillId="2" borderId="0" xfId="17579" applyFont="1" applyFill="1" applyBorder="1" applyAlignment="1">
      <alignment horizontal="center" vertical="center"/>
    </xf>
    <xf numFmtId="0" fontId="283" fillId="0" borderId="0" xfId="27" applyFont="1" applyAlignment="1">
      <alignment horizontal="center" vertical="center" wrapText="1"/>
    </xf>
    <xf numFmtId="168" fontId="283" fillId="0" borderId="0" xfId="17579" applyFont="1" applyFill="1" applyBorder="1" applyAlignment="1">
      <alignment horizontal="center" vertical="center" wrapText="1"/>
    </xf>
    <xf numFmtId="1" fontId="270" fillId="0" borderId="0" xfId="27" applyNumberFormat="1" applyFont="1" applyAlignment="1">
      <alignment horizontal="center" vertical="center" wrapText="1"/>
    </xf>
    <xf numFmtId="164" fontId="270" fillId="0" borderId="0" xfId="27" applyNumberFormat="1" applyFont="1" applyAlignment="1">
      <alignment horizontal="center" vertical="center" wrapText="1"/>
    </xf>
    <xf numFmtId="172" fontId="270" fillId="0" borderId="0" xfId="27" applyNumberFormat="1" applyFont="1" applyAlignment="1">
      <alignment horizontal="center" vertical="center" wrapText="1"/>
    </xf>
    <xf numFmtId="183" fontId="325" fillId="0" borderId="0" xfId="0" applyNumberFormat="1" applyFont="1" applyAlignment="1">
      <alignment horizontal="center" vertical="center" wrapText="1"/>
    </xf>
    <xf numFmtId="183" fontId="288" fillId="0" borderId="1" xfId="0" applyNumberFormat="1" applyFont="1" applyBorder="1" applyAlignment="1">
      <alignment horizontal="center" vertical="center" wrapText="1"/>
    </xf>
    <xf numFmtId="181" fontId="312" fillId="0" borderId="0" xfId="0" applyNumberFormat="1" applyFont="1" applyAlignment="1">
      <alignment horizontal="left" vertical="center"/>
    </xf>
    <xf numFmtId="0" fontId="309" fillId="0" borderId="0" xfId="0" applyFont="1" applyAlignment="1">
      <alignment horizontal="center" vertical="center" wrapText="1"/>
    </xf>
    <xf numFmtId="0" fontId="288" fillId="0" borderId="1" xfId="0" applyFont="1" applyBorder="1" applyAlignment="1">
      <alignment horizontal="left" vertical="center" wrapText="1"/>
    </xf>
    <xf numFmtId="0" fontId="146" fillId="2" borderId="0" xfId="0" applyFont="1" applyFill="1" applyAlignment="1">
      <alignment vertical="center"/>
    </xf>
    <xf numFmtId="0" fontId="146" fillId="0" borderId="0" xfId="0" applyFont="1" applyAlignment="1">
      <alignment vertical="center"/>
    </xf>
    <xf numFmtId="168" fontId="146" fillId="2" borderId="0" xfId="1" applyFont="1" applyFill="1" applyBorder="1" applyAlignment="1">
      <alignment horizontal="center" vertical="center"/>
    </xf>
    <xf numFmtId="0" fontId="146" fillId="2" borderId="0" xfId="0" applyFont="1" applyFill="1" applyAlignment="1">
      <alignment horizontal="center" vertical="center"/>
    </xf>
    <xf numFmtId="168" fontId="146" fillId="2" borderId="0" xfId="1" applyFont="1" applyFill="1" applyBorder="1" applyAlignment="1">
      <alignment vertical="center"/>
    </xf>
    <xf numFmtId="10" fontId="146" fillId="4" borderId="1" xfId="2" applyNumberFormat="1" applyFont="1" applyFill="1" applyBorder="1" applyAlignment="1">
      <alignment horizontal="center" vertical="center"/>
    </xf>
    <xf numFmtId="0" fontId="272" fillId="0" borderId="1" xfId="13" applyFont="1" applyBorder="1" applyAlignment="1">
      <alignment vertical="center" wrapText="1"/>
    </xf>
    <xf numFmtId="1" fontId="274" fillId="0" borderId="1" xfId="0" applyNumberFormat="1" applyFont="1" applyBorder="1" applyAlignment="1">
      <alignment horizontal="center" vertical="center" wrapText="1"/>
    </xf>
    <xf numFmtId="10" fontId="274" fillId="0" borderId="1" xfId="2" applyNumberFormat="1" applyFont="1" applyFill="1" applyBorder="1" applyAlignment="1">
      <alignment horizontal="center" vertical="center" wrapText="1"/>
    </xf>
    <xf numFmtId="0" fontId="146" fillId="0" borderId="1" xfId="0" applyFont="1" applyBorder="1" applyAlignment="1">
      <alignment vertical="center"/>
    </xf>
    <xf numFmtId="0" fontId="146" fillId="2" borderId="18" xfId="0" applyFont="1" applyFill="1" applyBorder="1" applyAlignment="1">
      <alignment vertical="center"/>
    </xf>
    <xf numFmtId="10" fontId="146" fillId="2" borderId="18" xfId="2" applyNumberFormat="1" applyFont="1" applyFill="1" applyBorder="1" applyAlignment="1">
      <alignment horizontal="center" vertical="center"/>
    </xf>
    <xf numFmtId="10" fontId="146" fillId="2" borderId="1" xfId="2" applyNumberFormat="1" applyFont="1" applyFill="1" applyBorder="1" applyAlignment="1">
      <alignment horizontal="center" vertical="center"/>
    </xf>
    <xf numFmtId="49" fontId="274" fillId="0" borderId="1" xfId="0" applyNumberFormat="1" applyFont="1" applyBorder="1" applyAlignment="1">
      <alignment vertical="center" wrapText="1"/>
    </xf>
    <xf numFmtId="168" fontId="146" fillId="0" borderId="0" xfId="1" applyFont="1" applyFill="1" applyAlignment="1">
      <alignment vertical="center"/>
    </xf>
    <xf numFmtId="0" fontId="146" fillId="2" borderId="1" xfId="0" applyFont="1" applyFill="1" applyBorder="1" applyAlignment="1">
      <alignment vertical="center"/>
    </xf>
    <xf numFmtId="10" fontId="146" fillId="0" borderId="1" xfId="2" applyNumberFormat="1" applyFont="1" applyFill="1" applyBorder="1" applyAlignment="1">
      <alignment horizontal="center" vertical="center"/>
    </xf>
    <xf numFmtId="0" fontId="273" fillId="0" borderId="1" xfId="13" applyFont="1" applyBorder="1" applyAlignment="1">
      <alignment horizontal="center" vertical="center" wrapText="1"/>
    </xf>
    <xf numFmtId="1" fontId="275" fillId="0" borderId="1" xfId="0" applyNumberFormat="1" applyFont="1" applyBorder="1" applyAlignment="1">
      <alignment horizontal="center" vertical="center" wrapText="1"/>
    </xf>
    <xf numFmtId="0" fontId="146" fillId="0" borderId="0" xfId="0" applyFont="1" applyAlignment="1">
      <alignment horizontal="center" vertical="center" wrapText="1"/>
    </xf>
    <xf numFmtId="168" fontId="146" fillId="0" borderId="0" xfId="1" applyFont="1" applyFill="1" applyAlignment="1">
      <alignment horizontal="center" vertical="center"/>
    </xf>
    <xf numFmtId="0" fontId="146" fillId="0" borderId="0" xfId="0" applyFont="1" applyAlignment="1">
      <alignment horizontal="center" vertical="center"/>
    </xf>
    <xf numFmtId="0" fontId="146" fillId="0" borderId="0" xfId="0" applyFont="1" applyAlignment="1">
      <alignment vertical="center" wrapText="1"/>
    </xf>
    <xf numFmtId="168" fontId="146" fillId="0" borderId="0" xfId="1" applyFont="1" applyAlignment="1">
      <alignment vertical="center"/>
    </xf>
    <xf numFmtId="168" fontId="146" fillId="0" borderId="0" xfId="1" applyFont="1" applyAlignment="1">
      <alignment horizontal="center" vertical="center"/>
    </xf>
    <xf numFmtId="0" fontId="320" fillId="30" borderId="17" xfId="0" applyFont="1" applyFill="1" applyBorder="1"/>
    <xf numFmtId="3" fontId="288" fillId="33" borderId="1" xfId="0" applyNumberFormat="1" applyFont="1" applyFill="1" applyBorder="1" applyAlignment="1">
      <alignment horizontal="center" vertical="center" wrapText="1"/>
    </xf>
    <xf numFmtId="181" fontId="288" fillId="33" borderId="1" xfId="0" applyNumberFormat="1" applyFont="1" applyFill="1" applyBorder="1" applyAlignment="1">
      <alignment vertical="center" wrapText="1"/>
    </xf>
    <xf numFmtId="3" fontId="288" fillId="33" borderId="1" xfId="1" applyNumberFormat="1" applyFont="1" applyFill="1" applyBorder="1" applyAlignment="1">
      <alignment horizontal="center" vertical="center" wrapText="1"/>
    </xf>
    <xf numFmtId="168" fontId="326" fillId="0" borderId="1" xfId="1" applyFont="1" applyFill="1" applyBorder="1" applyAlignment="1">
      <alignment vertical="center"/>
    </xf>
    <xf numFmtId="0" fontId="272" fillId="4" borderId="5" xfId="13" applyFont="1" applyFill="1" applyBorder="1" applyAlignment="1">
      <alignment vertical="center" wrapText="1"/>
    </xf>
    <xf numFmtId="0" fontId="272" fillId="0" borderId="0" xfId="13" applyFont="1" applyAlignment="1">
      <alignment horizontal="center" vertical="center" wrapText="1"/>
    </xf>
    <xf numFmtId="0" fontId="146" fillId="2" borderId="37" xfId="0" applyFont="1" applyFill="1" applyBorder="1" applyAlignment="1">
      <alignment vertical="center"/>
    </xf>
    <xf numFmtId="168" fontId="275" fillId="4" borderId="5" xfId="1" applyFont="1" applyFill="1" applyBorder="1" applyAlignment="1">
      <alignment horizontal="right" vertical="center" wrapText="1"/>
    </xf>
    <xf numFmtId="0" fontId="272" fillId="0" borderId="36" xfId="13" applyFont="1" applyBorder="1" applyAlignment="1">
      <alignment horizontal="center" vertical="center" wrapText="1"/>
    </xf>
    <xf numFmtId="168" fontId="275" fillId="0" borderId="1" xfId="1" applyFont="1" applyFill="1" applyBorder="1" applyAlignment="1">
      <alignment horizontal="right" vertical="center" wrapText="1"/>
    </xf>
    <xf numFmtId="2" fontId="322" fillId="0" borderId="31" xfId="35059" applyNumberFormat="1" applyFont="1" applyBorder="1" applyAlignment="1">
      <alignment vertical="center" wrapText="1"/>
    </xf>
    <xf numFmtId="0" fontId="312" fillId="30" borderId="16" xfId="0" applyFont="1" applyFill="1" applyBorder="1"/>
    <xf numFmtId="1" fontId="271" fillId="0" borderId="0" xfId="0" applyNumberFormat="1" applyFont="1" applyAlignment="1">
      <alignment horizontal="center" vertical="center" wrapText="1"/>
    </xf>
    <xf numFmtId="164" fontId="270" fillId="0" borderId="45" xfId="27" applyNumberFormat="1" applyFont="1" applyBorder="1" applyAlignment="1">
      <alignment horizontal="center" vertical="center" wrapText="1"/>
    </xf>
    <xf numFmtId="1" fontId="270" fillId="0" borderId="1" xfId="27" applyNumberFormat="1" applyFont="1" applyBorder="1" applyAlignment="1">
      <alignment horizontal="center" vertical="center" wrapText="1"/>
    </xf>
    <xf numFmtId="164" fontId="270" fillId="0" borderId="1" xfId="27" applyNumberFormat="1" applyFont="1" applyBorder="1" applyAlignment="1">
      <alignment horizontal="center" vertical="center" wrapText="1"/>
    </xf>
    <xf numFmtId="172" fontId="270" fillId="0" borderId="1" xfId="27" applyNumberFormat="1" applyFont="1" applyBorder="1" applyAlignment="1">
      <alignment horizontal="center" vertical="center" wrapText="1"/>
    </xf>
    <xf numFmtId="181" fontId="288" fillId="0" borderId="0" xfId="0" applyNumberFormat="1" applyFont="1" applyAlignment="1">
      <alignment horizontal="left" vertical="center" wrapText="1"/>
    </xf>
    <xf numFmtId="181" fontId="282" fillId="0" borderId="0" xfId="0" applyNumberFormat="1" applyFont="1" applyAlignment="1">
      <alignment horizontal="left" vertical="center" wrapText="1"/>
    </xf>
    <xf numFmtId="181" fontId="288" fillId="0" borderId="0" xfId="0" applyNumberFormat="1" applyFont="1" applyAlignment="1">
      <alignment vertical="center" wrapText="1"/>
    </xf>
    <xf numFmtId="0" fontId="288" fillId="0" borderId="0" xfId="0" applyFont="1" applyAlignment="1">
      <alignment vertical="center"/>
    </xf>
    <xf numFmtId="0" fontId="282" fillId="0" borderId="1" xfId="0" applyFont="1" applyBorder="1" applyAlignment="1">
      <alignment horizontal="center" vertical="center" wrapText="1"/>
    </xf>
    <xf numFmtId="181" fontId="288" fillId="0" borderId="1" xfId="0" applyNumberFormat="1" applyFont="1" applyBorder="1" applyAlignment="1">
      <alignment horizontal="left" vertical="center" wrapText="1"/>
    </xf>
    <xf numFmtId="168" fontId="288" fillId="0" borderId="1" xfId="0" applyNumberFormat="1" applyFont="1" applyBorder="1" applyAlignment="1">
      <alignment horizontal="center" vertical="center" wrapText="1"/>
    </xf>
    <xf numFmtId="0" fontId="288" fillId="0" borderId="0" xfId="0" applyFont="1" applyAlignment="1">
      <alignment horizontal="left" vertical="center" wrapText="1"/>
    </xf>
    <xf numFmtId="0" fontId="288" fillId="34" borderId="1" xfId="0" applyFont="1" applyFill="1" applyBorder="1" applyAlignment="1">
      <alignment horizontal="left" vertical="center" wrapText="1"/>
    </xf>
    <xf numFmtId="201" fontId="288" fillId="34" borderId="1" xfId="0" applyNumberFormat="1" applyFont="1" applyFill="1" applyBorder="1" applyAlignment="1">
      <alignment horizontal="center" vertical="center" wrapText="1"/>
    </xf>
    <xf numFmtId="0" fontId="272" fillId="31" borderId="1" xfId="13" applyFont="1" applyFill="1" applyBorder="1" applyAlignment="1">
      <alignment horizontal="center" vertical="center" wrapText="1"/>
    </xf>
    <xf numFmtId="1" fontId="269" fillId="31" borderId="1" xfId="0" applyNumberFormat="1" applyFont="1" applyFill="1" applyBorder="1" applyAlignment="1">
      <alignment horizontal="center" vertical="center"/>
    </xf>
    <xf numFmtId="168" fontId="269" fillId="31" borderId="1" xfId="1" applyFont="1" applyFill="1" applyBorder="1" applyAlignment="1">
      <alignment horizontal="center" vertical="center"/>
    </xf>
    <xf numFmtId="40" fontId="271" fillId="0" borderId="0" xfId="4448" applyNumberFormat="1" applyFont="1" applyAlignment="1">
      <alignment horizontal="center"/>
    </xf>
    <xf numFmtId="179" fontId="283" fillId="0" borderId="0" xfId="0" applyNumberFormat="1" applyFont="1" applyAlignment="1">
      <alignment horizontal="center" vertical="center" wrapText="1"/>
    </xf>
    <xf numFmtId="0" fontId="320" fillId="30" borderId="49" xfId="0" applyFont="1" applyFill="1" applyBorder="1"/>
    <xf numFmtId="181" fontId="288" fillId="0" borderId="18" xfId="0" applyNumberFormat="1" applyFont="1" applyBorder="1" applyAlignment="1">
      <alignment horizontal="center" vertical="center" wrapText="1"/>
    </xf>
    <xf numFmtId="3" fontId="288" fillId="0" borderId="18" xfId="1" applyNumberFormat="1" applyFont="1" applyFill="1" applyBorder="1" applyAlignment="1">
      <alignment horizontal="center" vertical="center" wrapText="1"/>
    </xf>
    <xf numFmtId="9" fontId="282" fillId="0" borderId="1" xfId="0" applyNumberFormat="1" applyFont="1" applyBorder="1" applyAlignment="1">
      <alignment horizontal="center" vertical="center" wrapText="1"/>
    </xf>
    <xf numFmtId="202" fontId="271" fillId="0" borderId="0" xfId="0" applyNumberFormat="1" applyFont="1" applyAlignment="1">
      <alignment vertical="center"/>
    </xf>
    <xf numFmtId="0" fontId="283" fillId="0" borderId="0" xfId="78" applyFont="1" applyAlignment="1">
      <alignment horizontal="center" vertical="center" wrapText="1"/>
    </xf>
    <xf numFmtId="168" fontId="283" fillId="0" borderId="0" xfId="0" applyNumberFormat="1" applyFont="1" applyAlignment="1">
      <alignment horizontal="center" vertical="center"/>
    </xf>
    <xf numFmtId="2" fontId="283" fillId="0" borderId="0" xfId="0" applyNumberFormat="1" applyFont="1" applyAlignment="1">
      <alignment horizontal="center" vertical="center"/>
    </xf>
    <xf numFmtId="3" fontId="276" fillId="28" borderId="1" xfId="0" applyNumberFormat="1" applyFont="1" applyFill="1" applyBorder="1" applyAlignment="1">
      <alignment horizontal="center" vertical="center" wrapText="1"/>
    </xf>
    <xf numFmtId="183" fontId="288" fillId="0" borderId="18" xfId="1" applyNumberFormat="1" applyFont="1" applyFill="1" applyBorder="1" applyAlignment="1">
      <alignment horizontal="center" vertical="center" wrapText="1"/>
    </xf>
    <xf numFmtId="10" fontId="274" fillId="2" borderId="18" xfId="2" applyNumberFormat="1" applyFont="1" applyFill="1" applyBorder="1" applyAlignment="1">
      <alignment horizontal="center" vertical="center" wrapText="1"/>
    </xf>
    <xf numFmtId="203" fontId="271" fillId="0" borderId="1" xfId="0" applyNumberFormat="1" applyFont="1" applyBorder="1" applyAlignment="1">
      <alignment horizontal="center" vertical="center" wrapText="1"/>
    </xf>
    <xf numFmtId="0" fontId="283" fillId="0" borderId="5" xfId="0" applyFont="1" applyBorder="1" applyAlignment="1">
      <alignment horizontal="center" vertical="center" wrapText="1"/>
    </xf>
    <xf numFmtId="177" fontId="283" fillId="0" borderId="20" xfId="0" applyNumberFormat="1" applyFont="1" applyBorder="1" applyAlignment="1">
      <alignment horizontal="center" vertical="center"/>
    </xf>
    <xf numFmtId="164" fontId="270" fillId="0" borderId="54" xfId="27" applyNumberFormat="1" applyFont="1" applyBorder="1" applyAlignment="1">
      <alignment horizontal="center" vertical="center" wrapText="1"/>
    </xf>
    <xf numFmtId="170" fontId="288" fillId="0" borderId="0" xfId="0" applyNumberFormat="1" applyFont="1" applyAlignment="1">
      <alignment horizontal="center" vertical="center" wrapText="1"/>
    </xf>
    <xf numFmtId="0" fontId="282" fillId="0" borderId="1" xfId="0" applyFont="1" applyBorder="1" applyAlignment="1">
      <alignment horizontal="left" vertical="center" wrapText="1"/>
    </xf>
    <xf numFmtId="168" fontId="126" fillId="4" borderId="1" xfId="1" applyFont="1" applyFill="1" applyBorder="1" applyAlignment="1">
      <alignment horizontal="right" vertical="center" wrapText="1"/>
    </xf>
    <xf numFmtId="183" fontId="288" fillId="34" borderId="1" xfId="0" applyNumberFormat="1" applyFont="1" applyFill="1" applyBorder="1" applyAlignment="1">
      <alignment horizontal="center" vertical="center" wrapText="1"/>
    </xf>
    <xf numFmtId="181" fontId="312" fillId="0" borderId="0" xfId="0" applyNumberFormat="1" applyFont="1" applyAlignment="1">
      <alignment horizontal="center" vertical="center"/>
    </xf>
    <xf numFmtId="168" fontId="125" fillId="0" borderId="1" xfId="1" applyFont="1" applyFill="1" applyBorder="1" applyAlignment="1">
      <alignment vertical="center"/>
    </xf>
    <xf numFmtId="0" fontId="265" fillId="0" borderId="0" xfId="0" applyFont="1" applyAlignment="1">
      <alignment horizontal="center" vertical="center" wrapText="1"/>
    </xf>
    <xf numFmtId="168" fontId="265" fillId="0" borderId="0" xfId="1" applyFont="1" applyFill="1" applyAlignment="1">
      <alignment horizontal="center" vertical="center" wrapText="1"/>
    </xf>
    <xf numFmtId="169" fontId="265" fillId="0" borderId="0" xfId="1" applyNumberFormat="1" applyFont="1" applyFill="1" applyAlignment="1">
      <alignment horizontal="center" vertical="center" wrapText="1"/>
    </xf>
    <xf numFmtId="49" fontId="265" fillId="0" borderId="0" xfId="0" applyNumberFormat="1" applyFont="1" applyAlignment="1">
      <alignment horizontal="center" vertical="center" wrapText="1"/>
    </xf>
    <xf numFmtId="0" fontId="283" fillId="0" borderId="1" xfId="0" applyFont="1" applyBorder="1" applyAlignment="1">
      <alignment horizontal="center" vertical="center"/>
    </xf>
    <xf numFmtId="49" fontId="312" fillId="0" borderId="0" xfId="0" applyNumberFormat="1" applyFont="1" applyAlignment="1">
      <alignment vertical="center" wrapText="1"/>
    </xf>
    <xf numFmtId="0" fontId="265" fillId="0" borderId="0" xfId="0" applyFont="1" applyAlignment="1">
      <alignment vertical="center" wrapText="1"/>
    </xf>
    <xf numFmtId="0" fontId="265" fillId="0" borderId="0" xfId="0" applyFont="1" applyAlignment="1">
      <alignment vertical="center"/>
    </xf>
    <xf numFmtId="168" fontId="265" fillId="0" borderId="0" xfId="1" applyFont="1" applyAlignment="1">
      <alignment vertical="center"/>
    </xf>
    <xf numFmtId="169" fontId="265" fillId="0" borderId="0" xfId="1" applyNumberFormat="1" applyFont="1" applyAlignment="1">
      <alignment vertical="center"/>
    </xf>
    <xf numFmtId="49" fontId="312" fillId="0" borderId="0" xfId="0" applyNumberFormat="1" applyFont="1" applyAlignment="1">
      <alignment vertical="center"/>
    </xf>
    <xf numFmtId="189" fontId="265" fillId="0" borderId="0" xfId="0" applyNumberFormat="1" applyFont="1" applyAlignment="1">
      <alignment vertical="center"/>
    </xf>
    <xf numFmtId="4" fontId="265" fillId="0" borderId="0" xfId="0" applyNumberFormat="1" applyFont="1" applyAlignment="1">
      <alignment vertical="center"/>
    </xf>
    <xf numFmtId="0" fontId="265" fillId="0" borderId="0" xfId="0" applyFont="1" applyAlignment="1">
      <alignment horizontal="center" vertical="center"/>
    </xf>
    <xf numFmtId="0" fontId="265" fillId="0" borderId="0" xfId="13" applyFont="1" applyAlignment="1">
      <alignment horizontal="right" vertical="center" wrapText="1"/>
    </xf>
    <xf numFmtId="0" fontId="0" fillId="2" borderId="0" xfId="0" applyFill="1" applyAlignment="1">
      <alignment vertical="center"/>
    </xf>
    <xf numFmtId="0" fontId="265" fillId="2" borderId="0" xfId="0" applyFont="1" applyFill="1" applyAlignment="1">
      <alignment vertical="center"/>
    </xf>
    <xf numFmtId="168" fontId="265" fillId="2" borderId="0" xfId="1" applyFont="1" applyFill="1" applyAlignment="1">
      <alignment vertical="center"/>
    </xf>
    <xf numFmtId="168" fontId="0" fillId="2" borderId="0" xfId="1" applyFont="1" applyFill="1" applyBorder="1" applyAlignment="1">
      <alignment horizontal="center" vertical="center"/>
    </xf>
    <xf numFmtId="0" fontId="0" fillId="2" borderId="0" xfId="0" applyFill="1" applyAlignment="1">
      <alignment horizontal="center" vertical="center"/>
    </xf>
    <xf numFmtId="168" fontId="0" fillId="2" borderId="0" xfId="1" applyFont="1" applyFill="1" applyBorder="1" applyAlignment="1">
      <alignment vertical="center"/>
    </xf>
    <xf numFmtId="0" fontId="0" fillId="0" borderId="0" xfId="0" applyAlignment="1">
      <alignment vertical="center"/>
    </xf>
    <xf numFmtId="0" fontId="265" fillId="0" borderId="0" xfId="43927" applyFont="1" applyAlignment="1">
      <alignment vertical="center"/>
    </xf>
    <xf numFmtId="49" fontId="312" fillId="0" borderId="17" xfId="0" applyNumberFormat="1" applyFont="1" applyBorder="1" applyAlignment="1">
      <alignment horizontal="center" vertical="center" wrapText="1"/>
    </xf>
    <xf numFmtId="0" fontId="265" fillId="0" borderId="0" xfId="0" applyFont="1"/>
    <xf numFmtId="49" fontId="312" fillId="0" borderId="41" xfId="0" applyNumberFormat="1" applyFont="1" applyBorder="1" applyAlignment="1">
      <alignment horizontal="center" vertical="center" wrapText="1"/>
    </xf>
    <xf numFmtId="0" fontId="265" fillId="0" borderId="41" xfId="0" applyFont="1" applyBorder="1"/>
    <xf numFmtId="49" fontId="312" fillId="0" borderId="16" xfId="0" applyNumberFormat="1" applyFont="1" applyBorder="1" applyAlignment="1">
      <alignment horizontal="center" vertical="center" wrapText="1"/>
    </xf>
    <xf numFmtId="9" fontId="271" fillId="0" borderId="0" xfId="2" applyFont="1" applyFill="1" applyAlignment="1">
      <alignment horizontal="left" vertical="center"/>
    </xf>
    <xf numFmtId="0" fontId="310" fillId="0" borderId="0" xfId="4" applyFont="1" applyAlignment="1">
      <alignment horizontal="left" vertical="center" wrapText="1"/>
    </xf>
    <xf numFmtId="168" fontId="265" fillId="0" borderId="0" xfId="1" applyFont="1" applyFill="1" applyAlignment="1">
      <alignment vertical="center"/>
    </xf>
    <xf numFmtId="170" fontId="265" fillId="0" borderId="0" xfId="0" applyNumberFormat="1" applyFont="1" applyAlignment="1">
      <alignment vertical="center"/>
    </xf>
    <xf numFmtId="168" fontId="265" fillId="0" borderId="40" xfId="1" applyFont="1" applyFill="1" applyBorder="1" applyAlignment="1">
      <alignment horizontal="right" vertical="center" wrapText="1"/>
    </xf>
    <xf numFmtId="10" fontId="265" fillId="0" borderId="0" xfId="2" applyNumberFormat="1" applyFont="1" applyFill="1" applyAlignment="1">
      <alignment vertical="center"/>
    </xf>
    <xf numFmtId="10" fontId="265" fillId="0" borderId="0" xfId="1" applyNumberFormat="1" applyFont="1" applyFill="1" applyAlignment="1">
      <alignment vertical="center"/>
    </xf>
    <xf numFmtId="0" fontId="265" fillId="0" borderId="33" xfId="0" applyFont="1" applyBorder="1" applyAlignment="1">
      <alignment vertical="center"/>
    </xf>
    <xf numFmtId="170" fontId="312" fillId="0" borderId="33" xfId="1" applyNumberFormat="1" applyFont="1" applyFill="1" applyBorder="1" applyAlignment="1">
      <alignment vertical="center"/>
    </xf>
    <xf numFmtId="168" fontId="312" fillId="0" borderId="33" xfId="1" applyFont="1" applyFill="1" applyBorder="1" applyAlignment="1">
      <alignment vertical="center"/>
    </xf>
    <xf numFmtId="3" fontId="265" fillId="0" borderId="0" xfId="0" applyNumberFormat="1" applyFont="1" applyAlignment="1">
      <alignment vertical="center"/>
    </xf>
    <xf numFmtId="193" fontId="265" fillId="0" borderId="0" xfId="78" applyNumberFormat="1" applyFont="1" applyAlignment="1">
      <alignment horizontal="right" vertical="center"/>
    </xf>
    <xf numFmtId="173" fontId="265" fillId="0" borderId="0" xfId="2" applyNumberFormat="1" applyFont="1" applyFill="1" applyAlignment="1">
      <alignment vertical="center"/>
    </xf>
    <xf numFmtId="173" fontId="265" fillId="0" borderId="0" xfId="1" applyNumberFormat="1" applyFont="1" applyFill="1" applyAlignment="1">
      <alignment vertical="center"/>
    </xf>
    <xf numFmtId="0" fontId="265" fillId="0" borderId="0" xfId="43912" applyFont="1"/>
    <xf numFmtId="37" fontId="265" fillId="0" borderId="0" xfId="43915" applyNumberFormat="1" applyFont="1"/>
    <xf numFmtId="168" fontId="265" fillId="0" borderId="0" xfId="43915" applyFont="1"/>
    <xf numFmtId="9" fontId="265" fillId="0" borderId="0" xfId="2" applyFont="1" applyFill="1" applyAlignment="1">
      <alignment vertical="center"/>
    </xf>
    <xf numFmtId="0" fontId="265" fillId="0" borderId="0" xfId="78" applyFont="1" applyAlignment="1">
      <alignment horizontal="left" vertical="center"/>
    </xf>
    <xf numFmtId="192" fontId="265" fillId="0" borderId="0" xfId="78" applyNumberFormat="1" applyFont="1" applyAlignment="1">
      <alignment horizontal="right" vertical="center"/>
    </xf>
    <xf numFmtId="0" fontId="265" fillId="0" borderId="0" xfId="35071" applyFont="1" applyAlignment="1">
      <alignment horizontal="center" vertical="center"/>
    </xf>
    <xf numFmtId="168" fontId="265" fillId="0" borderId="0" xfId="1" applyFont="1" applyFill="1" applyBorder="1" applyAlignment="1">
      <alignment vertical="center"/>
    </xf>
    <xf numFmtId="172" fontId="265" fillId="0" borderId="0" xfId="0" applyNumberFormat="1" applyFont="1" applyAlignment="1">
      <alignment vertical="center"/>
    </xf>
    <xf numFmtId="179" fontId="265" fillId="0" borderId="0" xfId="0" applyNumberFormat="1" applyFont="1" applyAlignment="1">
      <alignment vertical="center"/>
    </xf>
    <xf numFmtId="172" fontId="265" fillId="0" borderId="1" xfId="0" applyNumberFormat="1" applyFont="1" applyBorder="1" applyAlignment="1">
      <alignment vertical="center"/>
    </xf>
    <xf numFmtId="168" fontId="265" fillId="0" borderId="1" xfId="1" applyFont="1" applyFill="1" applyBorder="1" applyAlignment="1">
      <alignment vertical="center"/>
    </xf>
    <xf numFmtId="172" fontId="265" fillId="0" borderId="1" xfId="0" applyNumberFormat="1" applyFont="1" applyBorder="1" applyAlignment="1">
      <alignment horizontal="center" vertical="center" wrapText="1"/>
    </xf>
    <xf numFmtId="173" fontId="265" fillId="0" borderId="0" xfId="2" applyNumberFormat="1" applyFont="1" applyFill="1" applyAlignment="1">
      <alignment horizontal="center" vertical="center" wrapText="1"/>
    </xf>
    <xf numFmtId="168" fontId="265" fillId="0" borderId="1" xfId="1" applyFont="1" applyFill="1" applyBorder="1" applyAlignment="1">
      <alignment horizontal="center" vertical="center" wrapText="1"/>
    </xf>
    <xf numFmtId="168" fontId="265" fillId="0" borderId="0" xfId="1" applyFont="1" applyFill="1"/>
    <xf numFmtId="0" fontId="265" fillId="0" borderId="0" xfId="4453" applyFont="1" applyAlignment="1">
      <alignment horizontal="center"/>
    </xf>
    <xf numFmtId="0" fontId="338" fillId="2" borderId="0" xfId="27" applyFont="1" applyFill="1" applyAlignment="1">
      <alignment horizontal="center" vertical="center" wrapText="1"/>
    </xf>
    <xf numFmtId="0" fontId="320" fillId="2" borderId="0" xfId="27" applyFont="1" applyFill="1" applyAlignment="1">
      <alignment horizontal="center" vertical="center"/>
    </xf>
    <xf numFmtId="168" fontId="320" fillId="2" borderId="0" xfId="17579" applyFont="1" applyFill="1" applyBorder="1" applyAlignment="1">
      <alignment horizontal="center" vertical="center"/>
    </xf>
    <xf numFmtId="0" fontId="320" fillId="2" borderId="0" xfId="27" applyFont="1" applyFill="1" applyAlignment="1">
      <alignment horizontal="center" vertical="center" wrapText="1"/>
    </xf>
    <xf numFmtId="1" fontId="264" fillId="0" borderId="0" xfId="27" applyNumberFormat="1" applyAlignment="1">
      <alignment horizontal="center" vertical="center" wrapText="1"/>
    </xf>
    <xf numFmtId="164" fontId="264" fillId="0" borderId="0" xfId="27" applyNumberFormat="1" applyAlignment="1">
      <alignment horizontal="center" vertical="center" wrapText="1"/>
    </xf>
    <xf numFmtId="0" fontId="265" fillId="0" borderId="0" xfId="0" applyFont="1" applyAlignment="1">
      <alignment horizontal="left" vertical="center" wrapText="1"/>
    </xf>
    <xf numFmtId="0" fontId="265" fillId="0" borderId="0" xfId="35072" applyFont="1" applyAlignment="1">
      <alignment vertical="center"/>
    </xf>
    <xf numFmtId="0" fontId="312" fillId="0" borderId="1" xfId="35072" applyFont="1" applyBorder="1" applyAlignment="1">
      <alignment vertical="center"/>
    </xf>
    <xf numFmtId="0" fontId="312" fillId="0" borderId="1" xfId="0" applyFont="1" applyBorder="1" applyAlignment="1">
      <alignment horizontal="center" vertical="center"/>
    </xf>
    <xf numFmtId="0" fontId="265" fillId="0" borderId="1" xfId="35072" applyFont="1" applyBorder="1" applyAlignment="1">
      <alignment vertical="center"/>
    </xf>
    <xf numFmtId="170" fontId="265" fillId="0" borderId="1" xfId="1" applyNumberFormat="1" applyFont="1" applyFill="1" applyBorder="1" applyAlignment="1">
      <alignment horizontal="center" vertical="center"/>
    </xf>
    <xf numFmtId="177" fontId="312" fillId="0" borderId="1" xfId="0" applyNumberFormat="1" applyFont="1" applyBorder="1" applyAlignment="1">
      <alignment horizontal="centerContinuous" vertical="center"/>
    </xf>
    <xf numFmtId="170" fontId="312" fillId="0" borderId="1" xfId="1" applyNumberFormat="1" applyFont="1" applyFill="1" applyBorder="1" applyAlignment="1">
      <alignment horizontal="center" vertical="center"/>
    </xf>
    <xf numFmtId="175" fontId="265" fillId="0" borderId="0" xfId="0" applyNumberFormat="1" applyFont="1" applyAlignment="1">
      <alignment vertical="center"/>
    </xf>
    <xf numFmtId="167" fontId="265" fillId="0" borderId="0" xfId="0" applyNumberFormat="1" applyFont="1" applyAlignment="1">
      <alignment vertical="center"/>
    </xf>
    <xf numFmtId="0" fontId="265" fillId="0" borderId="0" xfId="0" applyFont="1" applyAlignment="1">
      <alignment horizontal="right" vertical="center"/>
    </xf>
    <xf numFmtId="177" fontId="265" fillId="0" borderId="0" xfId="0" applyNumberFormat="1" applyFont="1" applyAlignment="1">
      <alignment horizontal="center" vertical="center"/>
    </xf>
    <xf numFmtId="179" fontId="265" fillId="0" borderId="0" xfId="0" applyNumberFormat="1" applyFont="1" applyAlignment="1">
      <alignment horizontal="center" vertical="center" wrapText="1"/>
    </xf>
    <xf numFmtId="172" fontId="265" fillId="0" borderId="0" xfId="0" applyNumberFormat="1" applyFont="1" applyAlignment="1">
      <alignment horizontal="center" vertical="center" wrapText="1"/>
    </xf>
    <xf numFmtId="0" fontId="312" fillId="0" borderId="0" xfId="0" applyFont="1" applyAlignment="1">
      <alignment horizontal="center" vertical="center"/>
    </xf>
    <xf numFmtId="0" fontId="312" fillId="0" borderId="0" xfId="0" applyFont="1" applyAlignment="1">
      <alignment horizontal="right" vertical="center"/>
    </xf>
    <xf numFmtId="170" fontId="312" fillId="0" borderId="0" xfId="1" applyNumberFormat="1" applyFont="1" applyFill="1" applyBorder="1" applyAlignment="1">
      <alignment vertical="center"/>
    </xf>
    <xf numFmtId="168" fontId="312" fillId="0" borderId="0" xfId="1" applyFont="1" applyFill="1" applyBorder="1" applyAlignment="1">
      <alignment vertical="center"/>
    </xf>
    <xf numFmtId="168" fontId="265" fillId="0" borderId="0" xfId="35074" applyFont="1" applyFill="1"/>
    <xf numFmtId="0" fontId="312" fillId="0" borderId="2" xfId="0" applyFont="1" applyBorder="1" applyAlignment="1">
      <alignment horizontal="center" vertical="center" wrapText="1"/>
    </xf>
    <xf numFmtId="0" fontId="312" fillId="0" borderId="33" xfId="78" applyFont="1" applyBorder="1" applyAlignment="1">
      <alignment horizontal="center" vertical="center" wrapText="1"/>
    </xf>
    <xf numFmtId="49" fontId="265" fillId="0" borderId="1" xfId="0" applyNumberFormat="1" applyFont="1" applyBorder="1" applyAlignment="1">
      <alignment vertical="center" wrapText="1"/>
    </xf>
    <xf numFmtId="177" fontId="312" fillId="0" borderId="33" xfId="0" applyNumberFormat="1" applyFont="1" applyBorder="1" applyAlignment="1">
      <alignment vertical="center" wrapText="1"/>
    </xf>
    <xf numFmtId="179" fontId="312" fillId="0" borderId="50" xfId="0" applyNumberFormat="1" applyFont="1" applyBorder="1" applyAlignment="1">
      <alignment horizontal="center" vertical="center" wrapText="1"/>
    </xf>
    <xf numFmtId="0" fontId="312" fillId="0" borderId="51" xfId="0" applyFont="1" applyBorder="1" applyAlignment="1">
      <alignment horizontal="center" vertical="center" wrapText="1"/>
    </xf>
    <xf numFmtId="170" fontId="312" fillId="0" borderId="0" xfId="1" applyNumberFormat="1" applyFont="1" applyFill="1" applyBorder="1" applyAlignment="1">
      <alignment horizontal="center" vertical="center"/>
    </xf>
    <xf numFmtId="177" fontId="312" fillId="0" borderId="0" xfId="0" applyNumberFormat="1" applyFont="1" applyAlignment="1">
      <alignment vertical="center" wrapText="1"/>
    </xf>
    <xf numFmtId="0" fontId="265" fillId="0" borderId="0" xfId="35073" applyFont="1"/>
    <xf numFmtId="168" fontId="265" fillId="0" borderId="0" xfId="5" applyFont="1" applyFill="1" applyAlignment="1">
      <alignment vertical="center"/>
    </xf>
    <xf numFmtId="0" fontId="312" fillId="0" borderId="33" xfId="0" applyFont="1" applyBorder="1" applyAlignment="1">
      <alignment horizontal="center" vertical="center" wrapText="1"/>
    </xf>
    <xf numFmtId="203" fontId="265" fillId="0" borderId="0" xfId="0" applyNumberFormat="1" applyFont="1" applyAlignment="1">
      <alignment horizontal="center" vertical="center"/>
    </xf>
    <xf numFmtId="168" fontId="265" fillId="0" borderId="0" xfId="35074" applyFont="1" applyFill="1" applyAlignment="1">
      <alignment horizontal="center"/>
    </xf>
    <xf numFmtId="0" fontId="312" fillId="0" borderId="33" xfId="0" applyFont="1" applyBorder="1" applyAlignment="1">
      <alignment horizontal="center" vertical="center"/>
    </xf>
    <xf numFmtId="198" fontId="312" fillId="0" borderId="33" xfId="5" applyNumberFormat="1" applyFont="1" applyFill="1" applyBorder="1" applyAlignment="1">
      <alignment horizontal="center" vertical="center" wrapText="1"/>
    </xf>
    <xf numFmtId="168" fontId="265" fillId="0" borderId="0" xfId="1" applyFont="1" applyFill="1" applyBorder="1" applyAlignment="1">
      <alignment vertical="center" wrapText="1"/>
    </xf>
    <xf numFmtId="168" fontId="265" fillId="0" borderId="0" xfId="1" applyFont="1" applyFill="1" applyBorder="1" applyAlignment="1">
      <alignment horizontal="right" vertical="center" wrapText="1"/>
    </xf>
    <xf numFmtId="0" fontId="265" fillId="0" borderId="0" xfId="35076" applyFont="1" applyFill="1" applyBorder="1" applyAlignment="1">
      <alignment vertical="center"/>
    </xf>
    <xf numFmtId="0" fontId="265" fillId="0" borderId="0" xfId="35076" applyFont="1" applyFill="1" applyBorder="1" applyAlignment="1">
      <alignment horizontal="center" vertical="center"/>
    </xf>
    <xf numFmtId="0" fontId="265" fillId="0" borderId="0" xfId="35076" applyFont="1" applyFill="1" applyBorder="1" applyAlignment="1">
      <alignment vertical="center" wrapText="1"/>
    </xf>
    <xf numFmtId="0" fontId="265" fillId="0" borderId="0" xfId="35076" applyFont="1" applyFill="1" applyBorder="1" applyAlignment="1">
      <alignment horizontal="right" vertical="center" wrapText="1"/>
    </xf>
    <xf numFmtId="179" fontId="265" fillId="0" borderId="0" xfId="35076" applyNumberFormat="1" applyFont="1" applyFill="1" applyBorder="1" applyAlignment="1">
      <alignment vertical="center"/>
    </xf>
    <xf numFmtId="195" fontId="265" fillId="0" borderId="0" xfId="35076" applyNumberFormat="1" applyFont="1" applyFill="1" applyAlignment="1">
      <alignment vertical="center"/>
    </xf>
    <xf numFmtId="172" fontId="265" fillId="0" borderId="0" xfId="35076" applyNumberFormat="1" applyFont="1" applyFill="1" applyAlignment="1">
      <alignment vertical="center"/>
    </xf>
    <xf numFmtId="179" fontId="265" fillId="0" borderId="0" xfId="35076" applyNumberFormat="1" applyFont="1" applyFill="1" applyBorder="1" applyAlignment="1">
      <alignment horizontal="center" vertical="center" wrapText="1"/>
    </xf>
    <xf numFmtId="195" fontId="265" fillId="0" borderId="0" xfId="35076" applyNumberFormat="1" applyFont="1" applyFill="1" applyAlignment="1">
      <alignment horizontal="center" vertical="center" wrapText="1"/>
    </xf>
    <xf numFmtId="172" fontId="265" fillId="0" borderId="0" xfId="35076" applyNumberFormat="1" applyFont="1" applyFill="1" applyAlignment="1">
      <alignment horizontal="center" vertical="center" wrapText="1"/>
    </xf>
    <xf numFmtId="168" fontId="266" fillId="0" borderId="53" xfId="1" applyFont="1" applyFill="1" applyBorder="1" applyAlignment="1">
      <alignment horizontal="right" wrapText="1"/>
    </xf>
    <xf numFmtId="0" fontId="266" fillId="0" borderId="53" xfId="43919" applyFont="1" applyBorder="1" applyAlignment="1">
      <alignment wrapText="1"/>
    </xf>
    <xf numFmtId="0" fontId="266" fillId="0" borderId="53" xfId="43926" applyBorder="1" applyAlignment="1">
      <alignment horizontal="right" wrapText="1"/>
    </xf>
    <xf numFmtId="0" fontId="266" fillId="0" borderId="40" xfId="35100" applyFont="1" applyBorder="1" applyAlignment="1">
      <alignment wrapText="1"/>
    </xf>
    <xf numFmtId="0" fontId="266" fillId="0" borderId="40" xfId="35100" applyFont="1" applyBorder="1" applyAlignment="1">
      <alignment horizontal="right" wrapText="1"/>
    </xf>
    <xf numFmtId="168" fontId="266" fillId="0" borderId="40" xfId="1" applyFont="1" applyFill="1" applyBorder="1" applyAlignment="1">
      <alignment horizontal="right" wrapText="1"/>
    </xf>
    <xf numFmtId="179" fontId="265" fillId="0" borderId="1" xfId="35088" applyNumberFormat="1" applyFont="1" applyFill="1" applyBorder="1" applyAlignment="1">
      <alignment vertical="center"/>
    </xf>
    <xf numFmtId="172" fontId="265" fillId="0" borderId="1" xfId="35088" applyNumberFormat="1" applyFont="1" applyFill="1" applyBorder="1" applyAlignment="1">
      <alignment vertical="center"/>
    </xf>
    <xf numFmtId="0" fontId="265" fillId="0" borderId="58" xfId="35067" applyFont="1" applyBorder="1" applyAlignment="1">
      <alignment horizontal="center"/>
    </xf>
    <xf numFmtId="0" fontId="265" fillId="0" borderId="1" xfId="35068" applyFont="1" applyBorder="1" applyAlignment="1">
      <alignment vertical="center" wrapText="1"/>
    </xf>
    <xf numFmtId="0" fontId="265" fillId="0" borderId="1" xfId="35069" applyFont="1" applyBorder="1" applyAlignment="1">
      <alignment vertical="center"/>
    </xf>
    <xf numFmtId="168" fontId="265" fillId="0" borderId="59" xfId="1" applyFont="1" applyFill="1" applyBorder="1" applyAlignment="1">
      <alignment horizontal="right" vertical="center" wrapText="1"/>
    </xf>
    <xf numFmtId="0" fontId="265" fillId="0" borderId="1" xfId="13" applyFont="1" applyBorder="1" applyAlignment="1">
      <alignment horizontal="center" vertical="center"/>
    </xf>
    <xf numFmtId="0" fontId="265" fillId="0" borderId="1" xfId="13" applyFont="1" applyBorder="1" applyAlignment="1">
      <alignment horizontal="center" vertical="center" wrapText="1"/>
    </xf>
    <xf numFmtId="0" fontId="265" fillId="0" borderId="1" xfId="35070" applyFont="1" applyBorder="1"/>
    <xf numFmtId="168" fontId="265" fillId="0" borderId="1" xfId="35070" applyNumberFormat="1" applyFont="1" applyBorder="1"/>
    <xf numFmtId="0" fontId="265" fillId="0" borderId="1" xfId="35070" applyFont="1" applyBorder="1" applyAlignment="1">
      <alignment horizontal="center"/>
    </xf>
    <xf numFmtId="0" fontId="265" fillId="0" borderId="1" xfId="4347" applyFont="1" applyBorder="1" applyAlignment="1">
      <alignment horizontal="center"/>
    </xf>
    <xf numFmtId="0" fontId="265" fillId="0" borderId="1" xfId="0" applyFont="1" applyBorder="1"/>
    <xf numFmtId="168" fontId="265" fillId="0" borderId="1" xfId="1" applyFont="1" applyFill="1" applyBorder="1"/>
    <xf numFmtId="0" fontId="265" fillId="0" borderId="1" xfId="4347" applyFont="1" applyBorder="1" applyAlignment="1">
      <alignment horizontal="center" wrapText="1"/>
    </xf>
    <xf numFmtId="49" fontId="271" fillId="0" borderId="0" xfId="0" applyNumberFormat="1" applyFont="1" applyAlignment="1">
      <alignment horizontal="left" vertical="center"/>
    </xf>
    <xf numFmtId="168" fontId="271" fillId="0" borderId="0" xfId="1" applyFont="1" applyFill="1" applyAlignment="1">
      <alignment horizontal="left" vertical="center"/>
    </xf>
    <xf numFmtId="168" fontId="265" fillId="0" borderId="0" xfId="1" applyFont="1" applyFill="1" applyBorder="1" applyAlignment="1">
      <alignment horizontal="left" vertical="center"/>
    </xf>
    <xf numFmtId="0" fontId="265" fillId="0" borderId="0" xfId="0" applyFont="1" applyAlignment="1">
      <alignment horizontal="left"/>
    </xf>
    <xf numFmtId="0" fontId="265" fillId="0" borderId="0" xfId="0" applyFont="1" applyAlignment="1">
      <alignment horizontal="left" vertical="center"/>
    </xf>
    <xf numFmtId="49" fontId="271" fillId="0" borderId="0" xfId="0" applyNumberFormat="1" applyFont="1" applyAlignment="1">
      <alignment horizontal="left"/>
    </xf>
    <xf numFmtId="0" fontId="310" fillId="0" borderId="0" xfId="4" applyFont="1" applyAlignment="1">
      <alignment horizontal="left" wrapText="1"/>
    </xf>
    <xf numFmtId="0" fontId="271" fillId="0" borderId="0" xfId="0" applyFont="1" applyAlignment="1">
      <alignment horizontal="left"/>
    </xf>
    <xf numFmtId="168" fontId="271" fillId="0" borderId="0" xfId="1" applyFont="1" applyFill="1" applyAlignment="1">
      <alignment horizontal="left"/>
    </xf>
    <xf numFmtId="168" fontId="265" fillId="0" borderId="0" xfId="1" applyFont="1" applyFill="1" applyBorder="1" applyAlignment="1">
      <alignment horizontal="left"/>
    </xf>
    <xf numFmtId="0" fontId="310" fillId="0" borderId="0" xfId="4" applyFont="1" applyAlignment="1">
      <alignment wrapText="1"/>
    </xf>
    <xf numFmtId="168" fontId="265" fillId="0" borderId="0" xfId="1" applyFont="1" applyFill="1" applyAlignment="1">
      <alignment horizontal="left" vertical="center"/>
    </xf>
    <xf numFmtId="168" fontId="265" fillId="0" borderId="1" xfId="1" applyFont="1" applyFill="1" applyBorder="1" applyAlignment="1">
      <alignment horizontal="center" wrapText="1"/>
    </xf>
    <xf numFmtId="172" fontId="265" fillId="0" borderId="1" xfId="0" applyNumberFormat="1" applyFont="1" applyBorder="1" applyAlignment="1">
      <alignment horizontal="center"/>
    </xf>
    <xf numFmtId="179" fontId="265" fillId="0" borderId="1" xfId="0" applyNumberFormat="1" applyFont="1" applyBorder="1" applyAlignment="1">
      <alignment horizontal="center"/>
    </xf>
    <xf numFmtId="168" fontId="265" fillId="0" borderId="1" xfId="1" applyFont="1" applyFill="1" applyBorder="1" applyAlignment="1">
      <alignment horizontal="center"/>
    </xf>
    <xf numFmtId="172" fontId="265" fillId="0" borderId="1" xfId="0" applyNumberFormat="1" applyFont="1" applyBorder="1" applyAlignment="1">
      <alignment horizontal="center" wrapText="1"/>
    </xf>
    <xf numFmtId="179" fontId="265" fillId="0" borderId="1" xfId="0" applyNumberFormat="1" applyFont="1" applyBorder="1" applyAlignment="1">
      <alignment horizontal="center" wrapText="1"/>
    </xf>
    <xf numFmtId="172" fontId="339" fillId="0" borderId="1" xfId="0" applyNumberFormat="1" applyFont="1" applyBorder="1" applyAlignment="1">
      <alignment horizontal="center" vertical="center" wrapText="1"/>
    </xf>
    <xf numFmtId="179" fontId="339" fillId="0" borderId="1" xfId="0" applyNumberFormat="1" applyFont="1" applyBorder="1" applyAlignment="1">
      <alignment horizontal="center" vertical="center" wrapText="1"/>
    </xf>
    <xf numFmtId="168" fontId="339" fillId="0" borderId="1" xfId="1" applyFont="1" applyFill="1" applyBorder="1" applyAlignment="1">
      <alignment horizontal="center" vertical="center" wrapText="1"/>
    </xf>
    <xf numFmtId="0" fontId="265" fillId="0" borderId="1" xfId="0" applyFont="1" applyBorder="1" applyAlignment="1">
      <alignment horizontal="center" vertical="center" wrapText="1"/>
    </xf>
    <xf numFmtId="0" fontId="340" fillId="36" borderId="1" xfId="0" applyFont="1" applyFill="1" applyBorder="1" applyAlignment="1">
      <alignment horizontal="center" vertical="center" wrapText="1"/>
    </xf>
    <xf numFmtId="0" fontId="283" fillId="35" borderId="1" xfId="0" applyFont="1" applyFill="1" applyBorder="1" applyAlignment="1">
      <alignment horizontal="center" vertical="center"/>
    </xf>
    <xf numFmtId="168" fontId="283" fillId="35" borderId="1" xfId="1" applyFont="1" applyFill="1" applyBorder="1" applyAlignment="1">
      <alignment horizontal="center" vertical="center"/>
    </xf>
    <xf numFmtId="0" fontId="283" fillId="35" borderId="1" xfId="0" applyFont="1" applyFill="1" applyBorder="1" applyAlignment="1">
      <alignment horizontal="center" vertical="center" wrapText="1"/>
    </xf>
    <xf numFmtId="181" fontId="288" fillId="0" borderId="45" xfId="0" applyNumberFormat="1" applyFont="1" applyBorder="1" applyAlignment="1">
      <alignment horizontal="center" vertical="center" wrapText="1"/>
    </xf>
    <xf numFmtId="188" fontId="288" fillId="0" borderId="45" xfId="0" applyNumberFormat="1" applyFont="1" applyBorder="1" applyAlignment="1">
      <alignment horizontal="center" vertical="center" wrapText="1"/>
    </xf>
    <xf numFmtId="168" fontId="310" fillId="0" borderId="0" xfId="1" applyFont="1" applyFill="1" applyBorder="1" applyAlignment="1">
      <alignment horizontal="left" vertical="center" wrapText="1"/>
    </xf>
    <xf numFmtId="168" fontId="283" fillId="35" borderId="1" xfId="1" applyFont="1" applyFill="1" applyBorder="1" applyAlignment="1">
      <alignment horizontal="center" vertical="center" wrapText="1"/>
    </xf>
    <xf numFmtId="168" fontId="271" fillId="0" borderId="0" xfId="1" applyFont="1" applyFill="1" applyAlignment="1">
      <alignment horizontal="center" vertical="center"/>
    </xf>
    <xf numFmtId="168" fontId="283" fillId="0" borderId="0" xfId="1" applyFont="1" applyFill="1" applyBorder="1" applyAlignment="1">
      <alignment horizontal="center" vertical="center"/>
    </xf>
    <xf numFmtId="168" fontId="283" fillId="0" borderId="0" xfId="1" applyFont="1" applyFill="1" applyAlignment="1">
      <alignment vertical="center"/>
    </xf>
    <xf numFmtId="0" fontId="344" fillId="0" borderId="0" xfId="0" applyFont="1" applyAlignment="1">
      <alignment vertical="center"/>
    </xf>
    <xf numFmtId="0" fontId="274" fillId="0" borderId="0" xfId="0" applyFont="1" applyAlignment="1">
      <alignment vertical="center" wrapText="1"/>
    </xf>
    <xf numFmtId="168" fontId="274" fillId="0" borderId="0" xfId="1" applyFont="1" applyFill="1" applyAlignment="1">
      <alignment vertical="center"/>
    </xf>
    <xf numFmtId="168" fontId="345" fillId="0" borderId="0" xfId="1" applyFont="1" applyFill="1" applyAlignment="1">
      <alignment vertical="center"/>
    </xf>
    <xf numFmtId="0" fontId="345" fillId="0" borderId="0" xfId="0" applyFont="1" applyAlignment="1">
      <alignment vertical="center"/>
    </xf>
    <xf numFmtId="169" fontId="274" fillId="0" borderId="0" xfId="1" applyNumberFormat="1" applyFont="1" applyFill="1" applyAlignment="1">
      <alignment vertical="center"/>
    </xf>
    <xf numFmtId="0" fontId="343" fillId="0" borderId="0" xfId="0" applyFont="1" applyAlignment="1">
      <alignment vertical="center"/>
    </xf>
    <xf numFmtId="0" fontId="343" fillId="0" borderId="0" xfId="0" applyFont="1" applyAlignment="1">
      <alignment horizontal="left" vertical="center"/>
    </xf>
    <xf numFmtId="4" fontId="343" fillId="0" borderId="0" xfId="0" applyNumberFormat="1" applyFont="1" applyAlignment="1">
      <alignment vertical="center"/>
    </xf>
    <xf numFmtId="0" fontId="343" fillId="0" borderId="0" xfId="0" applyFont="1" applyAlignment="1">
      <alignment horizontal="center" vertical="center"/>
    </xf>
    <xf numFmtId="0" fontId="343" fillId="0" borderId="0" xfId="13" applyFont="1" applyAlignment="1">
      <alignment horizontal="right" vertical="center" wrapText="1"/>
    </xf>
    <xf numFmtId="0" fontId="312" fillId="0" borderId="5" xfId="0" applyFont="1" applyBorder="1" applyAlignment="1">
      <alignment horizontal="center" vertical="center"/>
    </xf>
    <xf numFmtId="0" fontId="265" fillId="0" borderId="18" xfId="35072" applyFont="1" applyBorder="1" applyAlignment="1">
      <alignment vertical="center"/>
    </xf>
    <xf numFmtId="0" fontId="341" fillId="0" borderId="53" xfId="43936" applyFont="1" applyBorder="1" applyAlignment="1">
      <alignment vertical="center" wrapText="1"/>
    </xf>
    <xf numFmtId="0" fontId="266" fillId="0" borderId="53" xfId="43897" applyBorder="1" applyAlignment="1">
      <alignment horizontal="right" vertical="center" wrapText="1"/>
    </xf>
    <xf numFmtId="4" fontId="266" fillId="0" borderId="53" xfId="43897" applyNumberFormat="1" applyBorder="1" applyAlignment="1">
      <alignment horizontal="right" vertical="center" wrapText="1"/>
    </xf>
    <xf numFmtId="0" fontId="265" fillId="0" borderId="40" xfId="35075" applyFont="1" applyBorder="1" applyAlignment="1">
      <alignment horizontal="right" vertical="center" wrapText="1"/>
    </xf>
    <xf numFmtId="0" fontId="266" fillId="0" borderId="40" xfId="35121" applyFont="1" applyBorder="1" applyAlignment="1">
      <alignment horizontal="right" vertical="center" wrapText="1"/>
    </xf>
    <xf numFmtId="15" fontId="282" fillId="0" borderId="1" xfId="0" applyNumberFormat="1" applyFont="1" applyBorder="1" applyAlignment="1">
      <alignment horizontal="center" vertical="center" wrapText="1"/>
    </xf>
    <xf numFmtId="168" fontId="282" fillId="0" borderId="1" xfId="0" applyNumberFormat="1" applyFont="1" applyBorder="1" applyAlignment="1">
      <alignment horizontal="center" vertical="center" wrapText="1"/>
    </xf>
    <xf numFmtId="181" fontId="288" fillId="0" borderId="1" xfId="0" applyNumberFormat="1" applyFont="1" applyBorder="1" applyAlignment="1">
      <alignment horizontal="center" wrapText="1"/>
    </xf>
    <xf numFmtId="3" fontId="288" fillId="0" borderId="1" xfId="1" applyNumberFormat="1" applyFont="1" applyFill="1" applyBorder="1" applyAlignment="1">
      <alignment horizontal="center" wrapText="1"/>
    </xf>
    <xf numFmtId="183" fontId="288" fillId="0" borderId="1" xfId="1" applyNumberFormat="1" applyFont="1" applyFill="1" applyBorder="1" applyAlignment="1">
      <alignment horizontal="center" wrapText="1"/>
    </xf>
    <xf numFmtId="181" fontId="288" fillId="0" borderId="0" xfId="0" applyNumberFormat="1" applyFont="1" applyAlignment="1">
      <alignment horizontal="center" wrapText="1"/>
    </xf>
    <xf numFmtId="3" fontId="288" fillId="0" borderId="0" xfId="1" applyNumberFormat="1" applyFont="1" applyFill="1" applyBorder="1" applyAlignment="1">
      <alignment horizontal="center" wrapText="1"/>
    </xf>
    <xf numFmtId="183" fontId="288" fillId="0" borderId="0" xfId="1" applyNumberFormat="1" applyFont="1" applyFill="1" applyBorder="1" applyAlignment="1">
      <alignment horizontal="center" wrapText="1"/>
    </xf>
    <xf numFmtId="49" fontId="288" fillId="0" borderId="0" xfId="0" applyNumberFormat="1" applyFont="1" applyAlignment="1">
      <alignment horizontal="center" wrapText="1"/>
    </xf>
    <xf numFmtId="0" fontId="288" fillId="0" borderId="0" xfId="0" applyFont="1" applyAlignment="1">
      <alignment horizontal="center" wrapText="1"/>
    </xf>
    <xf numFmtId="0" fontId="282" fillId="0" borderId="0" xfId="0" applyFont="1" applyAlignment="1">
      <alignment horizontal="center" wrapText="1"/>
    </xf>
    <xf numFmtId="0" fontId="341" fillId="29" borderId="52" xfId="43937" applyFont="1" applyFill="1" applyBorder="1" applyAlignment="1">
      <alignment horizontal="center"/>
    </xf>
    <xf numFmtId="0" fontId="118" fillId="0" borderId="0" xfId="43949"/>
    <xf numFmtId="0" fontId="118" fillId="0" borderId="0" xfId="43950"/>
    <xf numFmtId="4" fontId="288" fillId="0" borderId="1" xfId="1" applyNumberFormat="1" applyFont="1" applyFill="1" applyBorder="1" applyAlignment="1">
      <alignment horizontal="center" vertical="center" wrapText="1"/>
    </xf>
    <xf numFmtId="0" fontId="0" fillId="0" borderId="3" xfId="0" applyBorder="1" applyAlignment="1">
      <alignment horizontal="left" indent="1"/>
    </xf>
    <xf numFmtId="0" fontId="0" fillId="0" borderId="3" xfId="0" applyBorder="1" applyAlignment="1">
      <alignment horizontal="left" indent="2"/>
    </xf>
    <xf numFmtId="0" fontId="0" fillId="0" borderId="3" xfId="0" applyBorder="1" applyAlignment="1">
      <alignment horizontal="left" indent="3"/>
    </xf>
    <xf numFmtId="0" fontId="146" fillId="0" borderId="1" xfId="0" applyFont="1" applyBorder="1" applyAlignment="1">
      <alignment horizontal="center" vertical="center"/>
    </xf>
    <xf numFmtId="181" fontId="282" fillId="0" borderId="18" xfId="0" applyNumberFormat="1" applyFont="1" applyBorder="1" applyAlignment="1">
      <alignment horizontal="left" vertical="center" wrapText="1"/>
    </xf>
    <xf numFmtId="3" fontId="282" fillId="0" borderId="18" xfId="1" applyNumberFormat="1" applyFont="1" applyFill="1" applyBorder="1" applyAlignment="1">
      <alignment horizontal="center" vertical="center" wrapText="1"/>
    </xf>
    <xf numFmtId="183" fontId="282" fillId="0" borderId="18" xfId="1" applyNumberFormat="1" applyFont="1" applyFill="1" applyBorder="1" applyAlignment="1">
      <alignment horizontal="center" vertical="center" wrapText="1"/>
    </xf>
    <xf numFmtId="4" fontId="288" fillId="0" borderId="1" xfId="1" applyNumberFormat="1" applyFont="1" applyFill="1" applyBorder="1" applyAlignment="1">
      <alignment horizontal="right" vertical="center" wrapText="1"/>
    </xf>
    <xf numFmtId="183" fontId="282" fillId="0" borderId="1" xfId="1" applyNumberFormat="1" applyFont="1" applyFill="1" applyBorder="1" applyAlignment="1">
      <alignment horizontal="right" vertical="center" wrapText="1"/>
    </xf>
    <xf numFmtId="168" fontId="116" fillId="0" borderId="1" xfId="1" applyFont="1" applyFill="1" applyBorder="1" applyAlignment="1">
      <alignment horizontal="left" vertical="center" wrapText="1"/>
    </xf>
    <xf numFmtId="168" fontId="344" fillId="5" borderId="0" xfId="1" applyFont="1" applyFill="1" applyBorder="1" applyAlignment="1">
      <alignment horizontal="center" vertical="center" wrapText="1"/>
    </xf>
    <xf numFmtId="168" fontId="0" fillId="0" borderId="0" xfId="0" applyNumberFormat="1"/>
    <xf numFmtId="0" fontId="267" fillId="0" borderId="53" xfId="35102" applyFont="1" applyBorder="1" applyAlignment="1">
      <alignment wrapText="1"/>
    </xf>
    <xf numFmtId="0" fontId="352" fillId="0" borderId="0" xfId="43972" applyAlignment="1">
      <alignment vertical="center"/>
    </xf>
    <xf numFmtId="0" fontId="267" fillId="0" borderId="53" xfId="43992" applyFont="1" applyBorder="1" applyAlignment="1">
      <alignment wrapText="1"/>
    </xf>
    <xf numFmtId="0" fontId="267" fillId="0" borderId="53" xfId="43992" applyFont="1" applyBorder="1" applyAlignment="1">
      <alignment horizontal="right" wrapText="1"/>
    </xf>
    <xf numFmtId="181" fontId="282" fillId="0" borderId="35" xfId="0" applyNumberFormat="1" applyFont="1" applyBorder="1" applyAlignment="1">
      <alignment horizontal="left" vertical="center" wrapText="1"/>
    </xf>
    <xf numFmtId="181" fontId="288" fillId="2" borderId="0" xfId="0" applyNumberFormat="1" applyFont="1" applyFill="1" applyAlignment="1">
      <alignment vertical="center" wrapText="1"/>
    </xf>
    <xf numFmtId="4" fontId="271" fillId="0" borderId="0" xfId="0" applyNumberFormat="1" applyFont="1" applyAlignment="1">
      <alignment horizontal="left" vertical="center"/>
    </xf>
    <xf numFmtId="4" fontId="355" fillId="0" borderId="0" xfId="0" applyNumberFormat="1" applyFont="1" applyAlignment="1">
      <alignment horizontal="center" vertical="center"/>
    </xf>
    <xf numFmtId="4" fontId="271" fillId="0" borderId="0" xfId="0" applyNumberFormat="1" applyFont="1" applyAlignment="1">
      <alignment horizontal="center" vertical="center" wrapText="1"/>
    </xf>
    <xf numFmtId="198" fontId="271" fillId="0" borderId="0" xfId="0" applyNumberFormat="1" applyFont="1" applyAlignment="1">
      <alignment vertical="center"/>
    </xf>
    <xf numFmtId="0" fontId="0" fillId="0" borderId="0" xfId="0" applyAlignment="1">
      <alignment horizontal="left"/>
    </xf>
    <xf numFmtId="9" fontId="282" fillId="0" borderId="0" xfId="0" applyNumberFormat="1" applyFont="1" applyAlignment="1">
      <alignment horizontal="center" vertical="center" wrapText="1"/>
    </xf>
    <xf numFmtId="43" fontId="272" fillId="0" borderId="1" xfId="13" applyNumberFormat="1" applyFont="1" applyBorder="1" applyAlignment="1">
      <alignment vertical="center" wrapText="1"/>
    </xf>
    <xf numFmtId="168" fontId="283" fillId="0" borderId="1" xfId="1" applyFont="1" applyFill="1" applyBorder="1" applyAlignment="1">
      <alignment horizontal="center" vertical="center"/>
    </xf>
    <xf numFmtId="199" fontId="276" fillId="0" borderId="1" xfId="0" applyNumberFormat="1" applyFont="1" applyBorder="1" applyAlignment="1">
      <alignment horizontal="center" vertical="center" wrapText="1"/>
    </xf>
    <xf numFmtId="0" fontId="108" fillId="0" borderId="0" xfId="44007"/>
    <xf numFmtId="43" fontId="271" fillId="0" borderId="0" xfId="0" applyNumberFormat="1" applyFont="1" applyAlignment="1">
      <alignment vertical="center"/>
    </xf>
    <xf numFmtId="0" fontId="107" fillId="0" borderId="0" xfId="44011"/>
    <xf numFmtId="0" fontId="264" fillId="0" borderId="0" xfId="44011" applyFont="1"/>
    <xf numFmtId="0" fontId="312" fillId="2" borderId="0" xfId="4" applyFont="1" applyFill="1" applyAlignment="1">
      <alignment vertical="center" wrapText="1"/>
    </xf>
    <xf numFmtId="0" fontId="265" fillId="0" borderId="0" xfId="44011" applyFont="1" applyAlignment="1">
      <alignment vertical="center"/>
    </xf>
    <xf numFmtId="49" fontId="312" fillId="2" borderId="0" xfId="44011" applyNumberFormat="1" applyFont="1" applyFill="1" applyAlignment="1">
      <alignment horizontal="center" vertical="center" wrapText="1"/>
    </xf>
    <xf numFmtId="49" fontId="312" fillId="0" borderId="0" xfId="4" applyNumberFormat="1" applyFont="1" applyAlignment="1">
      <alignment vertical="center" wrapText="1"/>
    </xf>
    <xf numFmtId="1" fontId="312" fillId="0" borderId="0" xfId="43927" applyNumberFormat="1" applyFont="1" applyAlignment="1">
      <alignment vertical="center" wrapText="1"/>
    </xf>
    <xf numFmtId="0" fontId="312" fillId="30" borderId="17" xfId="0" applyFont="1" applyFill="1" applyBorder="1"/>
    <xf numFmtId="0" fontId="267" fillId="0" borderId="61" xfId="35129" applyFont="1" applyBorder="1" applyAlignment="1">
      <alignment wrapText="1"/>
    </xf>
    <xf numFmtId="0" fontId="267" fillId="0" borderId="61" xfId="35129" applyFont="1" applyBorder="1" applyAlignment="1">
      <alignment horizontal="right" wrapText="1"/>
    </xf>
    <xf numFmtId="168" fontId="267" fillId="0" borderId="61" xfId="1" applyFont="1" applyFill="1" applyBorder="1" applyAlignment="1">
      <alignment horizontal="right" wrapText="1"/>
    </xf>
    <xf numFmtId="3" fontId="265" fillId="0" borderId="63" xfId="43979" applyNumberFormat="1" applyFont="1" applyFill="1" applyBorder="1" applyAlignment="1">
      <alignment horizontal="center" vertical="center"/>
    </xf>
    <xf numFmtId="43" fontId="282" fillId="0" borderId="0" xfId="0" applyNumberFormat="1" applyFont="1" applyAlignment="1">
      <alignment horizontal="center" vertical="center" wrapText="1"/>
    </xf>
    <xf numFmtId="43" fontId="288" fillId="0" borderId="0" xfId="0" applyNumberFormat="1" applyFont="1" applyAlignment="1">
      <alignment horizontal="center" vertical="center" wrapText="1"/>
    </xf>
    <xf numFmtId="49" fontId="312" fillId="2" borderId="0" xfId="4" applyNumberFormat="1" applyFont="1" applyFill="1" applyAlignment="1">
      <alignment horizontal="center" vertical="center" wrapText="1"/>
    </xf>
    <xf numFmtId="183" fontId="356" fillId="33" borderId="1" xfId="1" applyNumberFormat="1" applyFont="1" applyFill="1" applyBorder="1" applyAlignment="1">
      <alignment horizontal="center" vertical="center" wrapText="1"/>
    </xf>
    <xf numFmtId="181" fontId="265" fillId="0" borderId="1" xfId="0" applyNumberFormat="1" applyFont="1" applyBorder="1" applyAlignment="1">
      <alignment vertical="top" wrapText="1"/>
    </xf>
    <xf numFmtId="3" fontId="265" fillId="0" borderId="1" xfId="0" applyNumberFormat="1" applyFont="1" applyBorder="1" applyAlignment="1">
      <alignment horizontal="center"/>
    </xf>
    <xf numFmtId="4" fontId="282" fillId="0" borderId="0" xfId="0" applyNumberFormat="1" applyFont="1" applyAlignment="1">
      <alignment horizontal="right" vertical="center" wrapText="1"/>
    </xf>
    <xf numFmtId="49" fontId="356" fillId="0" borderId="0" xfId="0" applyNumberFormat="1" applyFont="1" applyAlignment="1">
      <alignment horizontal="center" vertical="center" wrapText="1"/>
    </xf>
    <xf numFmtId="181" fontId="357" fillId="0" borderId="1" xfId="0" applyNumberFormat="1" applyFont="1" applyBorder="1" applyAlignment="1">
      <alignment horizontal="left" vertical="center" wrapText="1"/>
    </xf>
    <xf numFmtId="3" fontId="357" fillId="0" borderId="1" xfId="1" applyNumberFormat="1" applyFont="1" applyFill="1" applyBorder="1" applyAlignment="1">
      <alignment horizontal="center" vertical="center" wrapText="1"/>
    </xf>
    <xf numFmtId="183" fontId="357" fillId="0" borderId="1" xfId="1" applyNumberFormat="1" applyFont="1" applyFill="1" applyBorder="1" applyAlignment="1">
      <alignment horizontal="center" vertical="center" wrapText="1"/>
    </xf>
    <xf numFmtId="184" fontId="357" fillId="0" borderId="1" xfId="0" applyNumberFormat="1" applyFont="1" applyBorder="1" applyAlignment="1">
      <alignment horizontal="center" vertical="center" wrapText="1"/>
    </xf>
    <xf numFmtId="185" fontId="357" fillId="0" borderId="1" xfId="2" applyNumberFormat="1" applyFont="1" applyFill="1" applyBorder="1" applyAlignment="1">
      <alignment horizontal="center" vertical="center" wrapText="1"/>
    </xf>
    <xf numFmtId="186" fontId="357" fillId="0" borderId="1" xfId="2" applyNumberFormat="1" applyFont="1" applyFill="1" applyBorder="1" applyAlignment="1">
      <alignment horizontal="center" vertical="center" wrapText="1"/>
    </xf>
    <xf numFmtId="168" fontId="356" fillId="0" borderId="0" xfId="1" applyFont="1" applyFill="1" applyBorder="1" applyAlignment="1">
      <alignment horizontal="center" vertical="center" wrapText="1"/>
    </xf>
    <xf numFmtId="0" fontId="357" fillId="0" borderId="0" xfId="0" applyFont="1" applyAlignment="1">
      <alignment horizontal="center" vertical="center" wrapText="1"/>
    </xf>
    <xf numFmtId="181" fontId="357" fillId="0" borderId="18" xfId="0" applyNumberFormat="1" applyFont="1" applyBorder="1" applyAlignment="1">
      <alignment horizontal="left" vertical="center" wrapText="1"/>
    </xf>
    <xf numFmtId="3" fontId="357" fillId="0" borderId="18" xfId="1" applyNumberFormat="1" applyFont="1" applyFill="1" applyBorder="1" applyAlignment="1">
      <alignment horizontal="center" vertical="center" wrapText="1"/>
    </xf>
    <xf numFmtId="183" fontId="357" fillId="0" borderId="18" xfId="1" applyNumberFormat="1" applyFont="1" applyFill="1" applyBorder="1" applyAlignment="1">
      <alignment horizontal="center" vertical="center" wrapText="1"/>
    </xf>
    <xf numFmtId="182" fontId="357" fillId="0" borderId="0" xfId="2" applyNumberFormat="1" applyFont="1" applyFill="1" applyBorder="1" applyAlignment="1">
      <alignment horizontal="center" vertical="center" wrapText="1"/>
    </xf>
    <xf numFmtId="0" fontId="104" fillId="0" borderId="0" xfId="44016"/>
    <xf numFmtId="168" fontId="0" fillId="0" borderId="0" xfId="1" applyFont="1"/>
    <xf numFmtId="0" fontId="304" fillId="34" borderId="1" xfId="35102" applyFont="1" applyFill="1" applyBorder="1" applyAlignment="1">
      <alignment horizontal="center" vertical="center"/>
    </xf>
    <xf numFmtId="168" fontId="312" fillId="2" borderId="0" xfId="1" applyFont="1" applyFill="1" applyAlignment="1">
      <alignment horizontal="center" vertical="center" wrapText="1"/>
    </xf>
    <xf numFmtId="168" fontId="312" fillId="2" borderId="0" xfId="1" applyFont="1" applyFill="1" applyAlignment="1">
      <alignment vertical="center" wrapText="1"/>
    </xf>
    <xf numFmtId="170" fontId="312" fillId="2" borderId="0" xfId="1" applyNumberFormat="1" applyFont="1" applyFill="1" applyAlignment="1">
      <alignment horizontal="center" vertical="center" wrapText="1"/>
    </xf>
    <xf numFmtId="170" fontId="104" fillId="0" borderId="0" xfId="1" applyNumberFormat="1" applyFont="1"/>
    <xf numFmtId="170" fontId="312" fillId="2" borderId="0" xfId="1" applyNumberFormat="1" applyFont="1" applyFill="1" applyAlignment="1">
      <alignment vertical="center" wrapText="1"/>
    </xf>
    <xf numFmtId="0" fontId="344" fillId="0" borderId="0" xfId="0" applyFont="1" applyAlignment="1">
      <alignment horizontal="left" vertical="center"/>
    </xf>
    <xf numFmtId="4" fontId="344" fillId="0" borderId="0" xfId="0" applyNumberFormat="1" applyFont="1" applyAlignment="1">
      <alignment horizontal="center" vertical="center"/>
    </xf>
    <xf numFmtId="168" fontId="344" fillId="0" borderId="0" xfId="1" applyFont="1" applyFill="1" applyBorder="1" applyAlignment="1">
      <alignment vertical="center"/>
    </xf>
    <xf numFmtId="43" fontId="344" fillId="0" borderId="0" xfId="0" applyNumberFormat="1" applyFont="1" applyAlignment="1">
      <alignment vertical="center"/>
    </xf>
    <xf numFmtId="4" fontId="344" fillId="0" borderId="0" xfId="0" applyNumberFormat="1" applyFont="1" applyAlignment="1">
      <alignment vertical="center"/>
    </xf>
    <xf numFmtId="0" fontId="312" fillId="2" borderId="0" xfId="0" applyFont="1" applyFill="1" applyAlignment="1">
      <alignment vertical="center"/>
    </xf>
    <xf numFmtId="0" fontId="271" fillId="2" borderId="0" xfId="0" applyFont="1" applyFill="1" applyAlignment="1">
      <alignment vertical="center"/>
    </xf>
    <xf numFmtId="17" fontId="283" fillId="2" borderId="0" xfId="0" applyNumberFormat="1" applyFont="1" applyFill="1" applyAlignment="1">
      <alignment vertical="center" wrapText="1"/>
    </xf>
    <xf numFmtId="0" fontId="312" fillId="2" borderId="0" xfId="35072" applyFont="1" applyFill="1" applyAlignment="1">
      <alignment vertical="center"/>
    </xf>
    <xf numFmtId="0" fontId="312" fillId="2" borderId="0" xfId="0" applyFont="1" applyFill="1" applyAlignment="1">
      <alignment horizontal="center" vertical="center"/>
    </xf>
    <xf numFmtId="0" fontId="283" fillId="2" borderId="0" xfId="0" applyFont="1" applyFill="1" applyAlignment="1">
      <alignment horizontal="center" vertical="center"/>
    </xf>
    <xf numFmtId="0" fontId="265" fillId="2" borderId="0" xfId="35072" applyFont="1" applyFill="1" applyAlignment="1">
      <alignment vertical="center"/>
    </xf>
    <xf numFmtId="170" fontId="265" fillId="2" borderId="0" xfId="1" applyNumberFormat="1" applyFont="1" applyFill="1" applyBorder="1" applyAlignment="1">
      <alignment horizontal="center" vertical="center"/>
    </xf>
    <xf numFmtId="172" fontId="265" fillId="2" borderId="0" xfId="0" applyNumberFormat="1" applyFont="1" applyFill="1" applyAlignment="1">
      <alignment vertical="center"/>
    </xf>
    <xf numFmtId="170" fontId="271" fillId="2" borderId="0" xfId="1" applyNumberFormat="1" applyFont="1" applyFill="1" applyBorder="1" applyAlignment="1">
      <alignment horizontal="center" vertical="center"/>
    </xf>
    <xf numFmtId="172" fontId="271" fillId="2" borderId="0" xfId="0" applyNumberFormat="1" applyFont="1" applyFill="1" applyAlignment="1">
      <alignment vertical="center"/>
    </xf>
    <xf numFmtId="177" fontId="312" fillId="2" borderId="0" xfId="0" applyNumberFormat="1" applyFont="1" applyFill="1" applyAlignment="1">
      <alignment horizontal="center" vertical="center"/>
    </xf>
    <xf numFmtId="170" fontId="312" fillId="2" borderId="0" xfId="1" applyNumberFormat="1" applyFont="1" applyFill="1" applyBorder="1" applyAlignment="1">
      <alignment horizontal="center" vertical="center"/>
    </xf>
    <xf numFmtId="175" fontId="265" fillId="2" borderId="0" xfId="0" applyNumberFormat="1" applyFont="1" applyFill="1" applyAlignment="1">
      <alignment vertical="center"/>
    </xf>
    <xf numFmtId="170" fontId="283" fillId="2" borderId="0" xfId="1" applyNumberFormat="1" applyFont="1" applyFill="1" applyBorder="1" applyAlignment="1">
      <alignment horizontal="left" vertical="center"/>
    </xf>
    <xf numFmtId="175" fontId="271" fillId="2" borderId="0" xfId="0" applyNumberFormat="1" applyFont="1" applyFill="1" applyAlignment="1">
      <alignment vertical="center"/>
    </xf>
    <xf numFmtId="169" fontId="271" fillId="2" borderId="0" xfId="1" applyNumberFormat="1" applyFont="1" applyFill="1" applyBorder="1" applyAlignment="1">
      <alignment vertical="center"/>
    </xf>
    <xf numFmtId="1" fontId="271" fillId="2" borderId="0" xfId="0" applyNumberFormat="1" applyFont="1" applyFill="1" applyAlignment="1">
      <alignment vertical="center"/>
    </xf>
    <xf numFmtId="0" fontId="282" fillId="0" borderId="0" xfId="0" applyFont="1" applyAlignment="1">
      <alignment horizontal="left" vertical="center" wrapText="1"/>
    </xf>
    <xf numFmtId="4" fontId="265" fillId="0" borderId="0" xfId="43979" applyNumberFormat="1" applyFont="1" applyFill="1" applyBorder="1" applyAlignment="1">
      <alignment vertical="center"/>
    </xf>
    <xf numFmtId="0" fontId="267" fillId="29" borderId="60" xfId="44026" applyFont="1" applyFill="1" applyBorder="1" applyAlignment="1">
      <alignment horizontal="center"/>
    </xf>
    <xf numFmtId="0" fontId="267" fillId="0" borderId="64" xfId="44026" applyFont="1" applyBorder="1" applyAlignment="1">
      <alignment wrapText="1"/>
    </xf>
    <xf numFmtId="0" fontId="359" fillId="29" borderId="60" xfId="44027" applyFont="1" applyFill="1" applyBorder="1" applyAlignment="1">
      <alignment horizontal="center"/>
    </xf>
    <xf numFmtId="0" fontId="359" fillId="0" borderId="64" xfId="44027" applyFont="1" applyBorder="1" applyAlignment="1">
      <alignment wrapText="1"/>
    </xf>
    <xf numFmtId="0" fontId="359" fillId="0" borderId="64" xfId="44027" applyFont="1" applyBorder="1" applyAlignment="1">
      <alignment horizontal="right" wrapText="1"/>
    </xf>
    <xf numFmtId="4" fontId="359" fillId="0" borderId="64" xfId="44027" applyNumberFormat="1" applyFont="1" applyBorder="1" applyAlignment="1">
      <alignment horizontal="right" wrapText="1"/>
    </xf>
    <xf numFmtId="0" fontId="359" fillId="31" borderId="64" xfId="35102" applyFont="1" applyFill="1" applyBorder="1" applyAlignment="1">
      <alignment horizontal="right" wrapText="1"/>
    </xf>
    <xf numFmtId="170" fontId="282" fillId="0" borderId="0" xfId="1" applyNumberFormat="1" applyFont="1" applyFill="1" applyAlignment="1">
      <alignment horizontal="center" vertical="center" wrapText="1"/>
    </xf>
    <xf numFmtId="170" fontId="288" fillId="0" borderId="1" xfId="1" applyNumberFormat="1" applyFont="1" applyFill="1" applyBorder="1" applyAlignment="1">
      <alignment horizontal="center" vertical="center" wrapText="1"/>
    </xf>
    <xf numFmtId="168" fontId="101" fillId="0" borderId="1" xfId="1" applyFont="1" applyFill="1" applyBorder="1" applyAlignment="1">
      <alignment horizontal="left" vertical="center" wrapText="1"/>
    </xf>
    <xf numFmtId="49" fontId="312" fillId="2" borderId="0" xfId="4" applyNumberFormat="1" applyFont="1" applyFill="1" applyAlignment="1">
      <alignment vertical="center" wrapText="1"/>
    </xf>
    <xf numFmtId="0" fontId="265" fillId="2" borderId="0" xfId="43927" applyFont="1" applyFill="1" applyAlignment="1">
      <alignment vertical="center"/>
    </xf>
    <xf numFmtId="0" fontId="265" fillId="2" borderId="0" xfId="4" applyFill="1"/>
    <xf numFmtId="0" fontId="317" fillId="0" borderId="0" xfId="35059" applyFill="1"/>
    <xf numFmtId="0" fontId="317" fillId="0" borderId="31" xfId="35059" applyBorder="1"/>
    <xf numFmtId="2" fontId="317" fillId="0" borderId="31" xfId="35059" applyNumberFormat="1" applyBorder="1" applyAlignment="1">
      <alignment vertical="center" wrapText="1"/>
    </xf>
    <xf numFmtId="0" fontId="317" fillId="0" borderId="31" xfId="35059" applyBorder="1" applyAlignment="1">
      <alignment vertical="center" wrapText="1"/>
    </xf>
    <xf numFmtId="2" fontId="317" fillId="0" borderId="1" xfId="35059" applyNumberFormat="1" applyBorder="1" applyAlignment="1">
      <alignment vertical="center" wrapText="1"/>
    </xf>
    <xf numFmtId="0" fontId="269" fillId="31" borderId="20" xfId="44011" applyFont="1" applyFill="1" applyBorder="1" applyAlignment="1">
      <alignment vertical="center"/>
    </xf>
    <xf numFmtId="0" fontId="269" fillId="31" borderId="1" xfId="44011" applyFont="1" applyFill="1" applyBorder="1" applyAlignment="1">
      <alignment vertical="center"/>
    </xf>
    <xf numFmtId="170" fontId="269" fillId="31" borderId="1" xfId="1" applyNumberFormat="1" applyFont="1" applyFill="1" applyBorder="1" applyAlignment="1">
      <alignment vertical="center"/>
    </xf>
    <xf numFmtId="10" fontId="271" fillId="0" borderId="0" xfId="35076" applyNumberFormat="1" applyFont="1" applyFill="1" applyAlignment="1">
      <alignment horizontal="center" vertical="center" wrapText="1"/>
    </xf>
    <xf numFmtId="0" fontId="334" fillId="2" borderId="0" xfId="4" applyFont="1" applyFill="1" applyAlignment="1">
      <alignment vertical="center" wrapText="1"/>
    </xf>
    <xf numFmtId="0" fontId="265" fillId="2" borderId="0" xfId="4" applyFill="1" applyAlignment="1">
      <alignment vertical="center"/>
    </xf>
    <xf numFmtId="0" fontId="274" fillId="2" borderId="0" xfId="4" applyFont="1" applyFill="1"/>
    <xf numFmtId="208" fontId="271" fillId="0" borderId="1" xfId="0" applyNumberFormat="1" applyFont="1" applyBorder="1" applyAlignment="1">
      <alignment horizontal="center" vertical="center" wrapText="1"/>
    </xf>
    <xf numFmtId="0" fontId="267" fillId="0" borderId="64" xfId="44027" applyFont="1" applyBorder="1" applyAlignment="1">
      <alignment wrapText="1"/>
    </xf>
    <xf numFmtId="173" fontId="271" fillId="0" borderId="0" xfId="2" applyNumberFormat="1" applyFont="1" applyFill="1" applyAlignment="1">
      <alignment horizontal="center" vertical="center"/>
    </xf>
    <xf numFmtId="173" fontId="265" fillId="0" borderId="0" xfId="2" applyNumberFormat="1" applyFont="1" applyFill="1" applyAlignment="1">
      <alignment horizontal="center" vertical="center"/>
    </xf>
    <xf numFmtId="173" fontId="283" fillId="0" borderId="0" xfId="2" applyNumberFormat="1" applyFont="1" applyFill="1" applyAlignment="1">
      <alignment horizontal="center" vertical="center"/>
    </xf>
    <xf numFmtId="173" fontId="312" fillId="0" borderId="0" xfId="2" applyNumberFormat="1" applyFont="1" applyFill="1" applyAlignment="1">
      <alignment horizontal="center" vertical="center"/>
    </xf>
    <xf numFmtId="168" fontId="344" fillId="0" borderId="1" xfId="1" applyFont="1" applyFill="1" applyBorder="1" applyAlignment="1">
      <alignment vertical="center"/>
    </xf>
    <xf numFmtId="2" fontId="271" fillId="0" borderId="0" xfId="0" applyNumberFormat="1" applyFont="1" applyAlignment="1">
      <alignment horizontal="center" vertical="center"/>
    </xf>
    <xf numFmtId="0" fontId="275" fillId="0" borderId="1" xfId="0" applyFont="1" applyBorder="1" applyAlignment="1">
      <alignment horizontal="center" vertical="center" wrapText="1"/>
    </xf>
    <xf numFmtId="0" fontId="274" fillId="0" borderId="0" xfId="0" applyFont="1" applyAlignment="1">
      <alignment horizontal="center" vertical="center"/>
    </xf>
    <xf numFmtId="0" fontId="275" fillId="0" borderId="33" xfId="0" applyFont="1" applyBorder="1" applyAlignment="1">
      <alignment horizontal="center" vertical="center"/>
    </xf>
    <xf numFmtId="1" fontId="274" fillId="0" borderId="0" xfId="0" applyNumberFormat="1" applyFont="1" applyAlignment="1">
      <alignment horizontal="center" vertical="center"/>
    </xf>
    <xf numFmtId="1" fontId="274" fillId="0" borderId="0" xfId="0" applyNumberFormat="1" applyFont="1" applyAlignment="1">
      <alignment horizontal="center" vertical="center" wrapText="1"/>
    </xf>
    <xf numFmtId="203" fontId="274" fillId="0" borderId="0" xfId="0" applyNumberFormat="1" applyFont="1" applyAlignment="1">
      <alignment horizontal="center" vertical="center"/>
    </xf>
    <xf numFmtId="171" fontId="274" fillId="0" borderId="0" xfId="0" applyNumberFormat="1" applyFont="1" applyAlignment="1">
      <alignment horizontal="center" vertical="center"/>
    </xf>
    <xf numFmtId="173" fontId="274" fillId="0" borderId="0" xfId="2" applyNumberFormat="1" applyFont="1" applyFill="1" applyAlignment="1">
      <alignment vertical="center"/>
    </xf>
    <xf numFmtId="9" fontId="274" fillId="0" borderId="0" xfId="2" applyFont="1" applyFill="1" applyAlignment="1">
      <alignment horizontal="center" vertical="center"/>
    </xf>
    <xf numFmtId="0" fontId="274" fillId="0" borderId="0" xfId="78" applyFont="1" applyAlignment="1">
      <alignment horizontal="left" vertical="center"/>
    </xf>
    <xf numFmtId="192" fontId="274" fillId="0" borderId="0" xfId="78" applyNumberFormat="1" applyFont="1" applyAlignment="1">
      <alignment horizontal="center" vertical="center"/>
    </xf>
    <xf numFmtId="0" fontId="274" fillId="0" borderId="0" xfId="0" applyFont="1" applyAlignment="1">
      <alignment horizontal="center" vertical="center" wrapText="1"/>
    </xf>
    <xf numFmtId="189" fontId="274" fillId="0" borderId="0" xfId="0" applyNumberFormat="1" applyFont="1" applyAlignment="1">
      <alignment horizontal="center" vertical="center" wrapText="1"/>
    </xf>
    <xf numFmtId="168" fontId="274" fillId="0" borderId="0" xfId="1" applyFont="1" applyFill="1" applyAlignment="1">
      <alignment horizontal="center" vertical="center"/>
    </xf>
    <xf numFmtId="1" fontId="274" fillId="0" borderId="0" xfId="4" applyNumberFormat="1" applyFont="1" applyAlignment="1">
      <alignment horizontal="center" vertical="center" wrapText="1"/>
    </xf>
    <xf numFmtId="1" fontId="274" fillId="0" borderId="0" xfId="4" applyNumberFormat="1" applyFont="1" applyAlignment="1">
      <alignment horizontal="center" vertical="center"/>
    </xf>
    <xf numFmtId="0" fontId="274" fillId="0" borderId="0" xfId="4" applyFont="1" applyAlignment="1">
      <alignment horizontal="center" vertical="center"/>
    </xf>
    <xf numFmtId="9" fontId="274" fillId="0" borderId="0" xfId="2" applyFont="1" applyFill="1" applyAlignment="1">
      <alignment vertical="center"/>
    </xf>
    <xf numFmtId="0" fontId="275" fillId="0" borderId="0" xfId="0" applyFont="1" applyAlignment="1">
      <alignment vertical="center"/>
    </xf>
    <xf numFmtId="0" fontId="275" fillId="0" borderId="0" xfId="0" applyFont="1" applyAlignment="1">
      <alignment horizontal="center" vertical="center"/>
    </xf>
    <xf numFmtId="0" fontId="274" fillId="0" borderId="0" xfId="3" applyFont="1" applyAlignment="1">
      <alignment horizontal="center" vertical="center" wrapText="1"/>
    </xf>
    <xf numFmtId="203" fontId="274" fillId="0" borderId="0" xfId="0" applyNumberFormat="1" applyFont="1" applyAlignment="1">
      <alignment horizontal="center" vertical="center" wrapText="1"/>
    </xf>
    <xf numFmtId="170" fontId="274" fillId="0" borderId="0" xfId="1" applyNumberFormat="1" applyFont="1" applyFill="1" applyBorder="1" applyAlignment="1">
      <alignment horizontal="center" vertical="center"/>
    </xf>
    <xf numFmtId="176" fontId="274" fillId="0" borderId="0" xfId="0" applyNumberFormat="1" applyFont="1" applyAlignment="1">
      <alignment vertical="center"/>
    </xf>
    <xf numFmtId="198" fontId="274" fillId="0" borderId="0" xfId="2" applyNumberFormat="1" applyFont="1" applyFill="1" applyAlignment="1">
      <alignment vertical="center"/>
    </xf>
    <xf numFmtId="0" fontId="274" fillId="0" borderId="0" xfId="0" applyFont="1" applyAlignment="1">
      <alignment horizontal="left" vertical="center"/>
    </xf>
    <xf numFmtId="168" fontId="274" fillId="0" borderId="0" xfId="0" applyNumberFormat="1" applyFont="1" applyAlignment="1">
      <alignment horizontal="center" vertical="center" wrapText="1"/>
    </xf>
    <xf numFmtId="1" fontId="275" fillId="0" borderId="33" xfId="8849" applyNumberFormat="1" applyFont="1" applyFill="1" applyBorder="1" applyAlignment="1">
      <alignment horizontal="center" vertical="center" wrapText="1"/>
    </xf>
    <xf numFmtId="177" fontId="274" fillId="0" borderId="0" xfId="0" applyNumberFormat="1" applyFont="1" applyAlignment="1">
      <alignment horizontal="center" vertical="center"/>
    </xf>
    <xf numFmtId="3" fontId="274" fillId="0" borderId="0" xfId="1" applyNumberFormat="1" applyFont="1" applyFill="1" applyBorder="1" applyAlignment="1">
      <alignment horizontal="center" vertical="center" wrapText="1"/>
    </xf>
    <xf numFmtId="172" fontId="274" fillId="0" borderId="0" xfId="0" applyNumberFormat="1" applyFont="1" applyAlignment="1">
      <alignment vertical="center" wrapText="1"/>
    </xf>
    <xf numFmtId="179" fontId="274" fillId="0" borderId="0" xfId="0" applyNumberFormat="1" applyFont="1" applyAlignment="1">
      <alignment horizontal="center" vertical="center"/>
    </xf>
    <xf numFmtId="179" fontId="343" fillId="0" borderId="0" xfId="0" applyNumberFormat="1" applyFont="1" applyAlignment="1">
      <alignment horizontal="justify" vertical="center" wrapText="1"/>
    </xf>
    <xf numFmtId="49" fontId="274" fillId="0" borderId="0" xfId="0" applyNumberFormat="1" applyFont="1" applyAlignment="1">
      <alignment vertical="center"/>
    </xf>
    <xf numFmtId="174" fontId="274" fillId="0" borderId="0" xfId="1" applyNumberFormat="1" applyFont="1" applyFill="1" applyBorder="1" applyAlignment="1">
      <alignment horizontal="center" vertical="center" wrapText="1"/>
    </xf>
    <xf numFmtId="172" fontId="274" fillId="0" borderId="0" xfId="0" applyNumberFormat="1" applyFont="1" applyAlignment="1">
      <alignment vertical="center"/>
    </xf>
    <xf numFmtId="0" fontId="348" fillId="0" borderId="0" xfId="0" applyFont="1" applyAlignment="1">
      <alignment vertical="center"/>
    </xf>
    <xf numFmtId="177" fontId="274" fillId="0" borderId="0" xfId="0" applyNumberFormat="1" applyFont="1" applyAlignment="1">
      <alignment horizontal="left" vertical="center"/>
    </xf>
    <xf numFmtId="211" fontId="363" fillId="0" borderId="0" xfId="78" applyNumberFormat="1" applyFont="1" applyAlignment="1">
      <alignment horizontal="right" vertical="center"/>
    </xf>
    <xf numFmtId="209" fontId="363" fillId="0" borderId="0" xfId="78" applyNumberFormat="1" applyFont="1" applyAlignment="1">
      <alignment horizontal="right" vertical="center"/>
    </xf>
    <xf numFmtId="210" fontId="363" fillId="0" borderId="0" xfId="78" applyNumberFormat="1" applyFont="1" applyAlignment="1">
      <alignment horizontal="right" vertical="center"/>
    </xf>
    <xf numFmtId="167" fontId="363" fillId="0" borderId="0" xfId="78" applyNumberFormat="1" applyFont="1" applyAlignment="1">
      <alignment horizontal="centerContinuous" vertical="center"/>
    </xf>
    <xf numFmtId="212" fontId="363" fillId="0" borderId="0" xfId="78" applyNumberFormat="1" applyFont="1" applyAlignment="1">
      <alignment horizontal="right" vertical="center"/>
    </xf>
    <xf numFmtId="167" fontId="363" fillId="0" borderId="0" xfId="78" applyNumberFormat="1" applyFont="1" applyAlignment="1">
      <alignment horizontal="center" vertical="center"/>
    </xf>
    <xf numFmtId="211" fontId="318" fillId="0" borderId="0" xfId="78" applyNumberFormat="1" applyFont="1" applyAlignment="1">
      <alignment horizontal="right" vertical="center"/>
    </xf>
    <xf numFmtId="209" fontId="364" fillId="0" borderId="0" xfId="78" applyNumberFormat="1" applyFont="1" applyAlignment="1">
      <alignment horizontal="right" vertical="center"/>
    </xf>
    <xf numFmtId="212" fontId="364" fillId="0" borderId="0" xfId="78" applyNumberFormat="1" applyFont="1" applyAlignment="1">
      <alignment horizontal="right" vertical="center"/>
    </xf>
    <xf numFmtId="167" fontId="318" fillId="0" borderId="0" xfId="78" applyNumberFormat="1" applyFont="1" applyAlignment="1">
      <alignment horizontal="center" vertical="center"/>
    </xf>
    <xf numFmtId="0" fontId="365" fillId="0" borderId="67" xfId="78" applyFont="1" applyBorder="1" applyAlignment="1">
      <alignment horizontal="center" vertical="center"/>
    </xf>
    <xf numFmtId="0" fontId="365" fillId="0" borderId="67" xfId="78" applyFont="1" applyBorder="1" applyAlignment="1">
      <alignment horizontal="centerContinuous" vertical="center"/>
    </xf>
    <xf numFmtId="0" fontId="366" fillId="0" borderId="0" xfId="78" applyFont="1" applyAlignment="1">
      <alignment horizontal="centerContinuous" vertical="center"/>
    </xf>
    <xf numFmtId="0" fontId="365" fillId="0" borderId="68" xfId="78" applyFont="1" applyBorder="1" applyAlignment="1">
      <alignment horizontal="centerContinuous" vertical="center"/>
    </xf>
    <xf numFmtId="0" fontId="366" fillId="0" borderId="0" xfId="78" applyFont="1" applyAlignment="1">
      <alignment vertical="center"/>
    </xf>
    <xf numFmtId="209" fontId="367" fillId="0" borderId="0" xfId="78" applyNumberFormat="1" applyFont="1" applyAlignment="1">
      <alignment horizontal="right" vertical="center"/>
    </xf>
    <xf numFmtId="0" fontId="266" fillId="0" borderId="0" xfId="78" applyAlignment="1">
      <alignment vertical="center"/>
    </xf>
    <xf numFmtId="0" fontId="266" fillId="0" borderId="69" xfId="78" applyBorder="1" applyAlignment="1">
      <alignment horizontal="centerContinuous" vertical="center"/>
    </xf>
    <xf numFmtId="0" fontId="368" fillId="0" borderId="69" xfId="78" applyFont="1" applyBorder="1" applyAlignment="1">
      <alignment horizontal="centerContinuous" vertical="center"/>
    </xf>
    <xf numFmtId="185" fontId="282" fillId="0" borderId="66" xfId="2" applyNumberFormat="1" applyFont="1" applyFill="1" applyBorder="1" applyAlignment="1">
      <alignment horizontal="center" vertical="center" wrapText="1"/>
    </xf>
    <xf numFmtId="186" fontId="282" fillId="0" borderId="66" xfId="2" applyNumberFormat="1" applyFont="1" applyFill="1" applyBorder="1" applyAlignment="1">
      <alignment horizontal="center" vertical="center" wrapText="1"/>
    </xf>
    <xf numFmtId="3" fontId="282" fillId="0" borderId="66" xfId="1" applyNumberFormat="1" applyFont="1" applyFill="1" applyBorder="1" applyAlignment="1">
      <alignment horizontal="center" vertical="center" wrapText="1"/>
    </xf>
    <xf numFmtId="15" fontId="282" fillId="0" borderId="66" xfId="0" applyNumberFormat="1" applyFont="1" applyBorder="1" applyAlignment="1">
      <alignment horizontal="center" vertical="center" wrapText="1"/>
    </xf>
    <xf numFmtId="43" fontId="146" fillId="0" borderId="0" xfId="0" applyNumberFormat="1" applyFont="1" applyAlignment="1">
      <alignment horizontal="center" vertical="center"/>
    </xf>
    <xf numFmtId="0" fontId="267" fillId="29" borderId="0" xfId="44026" applyFont="1" applyFill="1" applyAlignment="1">
      <alignment horizontal="center"/>
    </xf>
    <xf numFmtId="185" fontId="282" fillId="0" borderId="70" xfId="2" applyNumberFormat="1" applyFont="1" applyFill="1" applyBorder="1" applyAlignment="1">
      <alignment horizontal="center" vertical="center" wrapText="1"/>
    </xf>
    <xf numFmtId="186" fontId="282" fillId="0" borderId="70" xfId="2" applyNumberFormat="1" applyFont="1" applyFill="1" applyBorder="1" applyAlignment="1">
      <alignment horizontal="center" vertical="center" wrapText="1"/>
    </xf>
    <xf numFmtId="0" fontId="265" fillId="0" borderId="0" xfId="44059" applyAlignment="1">
      <alignment vertical="center"/>
    </xf>
    <xf numFmtId="0" fontId="312" fillId="0" borderId="0" xfId="44059" applyFont="1" applyAlignment="1">
      <alignment vertical="center"/>
    </xf>
    <xf numFmtId="13" fontId="0" fillId="0" borderId="0" xfId="8801" applyNumberFormat="1" applyFont="1" applyAlignment="1">
      <alignment vertical="center"/>
    </xf>
    <xf numFmtId="1" fontId="274" fillId="0" borderId="71" xfId="0" applyNumberFormat="1" applyFont="1" applyBorder="1" applyAlignment="1">
      <alignment horizontal="center" vertical="center" wrapText="1"/>
    </xf>
    <xf numFmtId="0" fontId="146" fillId="0" borderId="71" xfId="0" applyFont="1" applyBorder="1" applyAlignment="1">
      <alignment vertical="center"/>
    </xf>
    <xf numFmtId="181" fontId="282" fillId="0" borderId="66" xfId="0" applyNumberFormat="1" applyFont="1" applyBorder="1" applyAlignment="1">
      <alignment horizontal="left" vertical="center" wrapText="1"/>
    </xf>
    <xf numFmtId="0" fontId="267" fillId="0" borderId="75" xfId="44026" applyFont="1" applyBorder="1" applyAlignment="1">
      <alignment horizontal="right" wrapText="1"/>
    </xf>
    <xf numFmtId="0" fontId="146" fillId="0" borderId="74" xfId="0" applyFont="1" applyBorder="1" applyAlignment="1">
      <alignment vertical="center"/>
    </xf>
    <xf numFmtId="168" fontId="269" fillId="0" borderId="1" xfId="1" applyFont="1" applyFill="1" applyBorder="1" applyAlignment="1">
      <alignment horizontal="center" vertical="center"/>
    </xf>
    <xf numFmtId="1" fontId="269" fillId="0" borderId="1" xfId="0" applyNumberFormat="1" applyFont="1" applyBorder="1" applyAlignment="1">
      <alignment horizontal="center" vertical="center"/>
    </xf>
    <xf numFmtId="179" fontId="274" fillId="38" borderId="0" xfId="35088" applyNumberFormat="1" applyFont="1" applyFill="1" applyBorder="1" applyAlignment="1">
      <alignment vertical="center"/>
    </xf>
    <xf numFmtId="195" fontId="274" fillId="0" borderId="0" xfId="35088" applyNumberFormat="1" applyFont="1" applyFill="1" applyBorder="1" applyAlignment="1">
      <alignment vertical="center"/>
    </xf>
    <xf numFmtId="175" fontId="372" fillId="0" borderId="0" xfId="0" applyNumberFormat="1" applyFont="1" applyAlignment="1">
      <alignment vertical="center"/>
    </xf>
    <xf numFmtId="0" fontId="79" fillId="2" borderId="0" xfId="44094" applyFill="1" applyProtection="1">
      <protection locked="0"/>
    </xf>
    <xf numFmtId="0" fontId="265" fillId="2" borderId="0" xfId="44093" applyFill="1" applyProtection="1">
      <protection locked="0"/>
    </xf>
    <xf numFmtId="2" fontId="275" fillId="2" borderId="16" xfId="44094" applyNumberFormat="1" applyFont="1" applyFill="1" applyBorder="1" applyAlignment="1">
      <alignment horizontal="center" vertical="center" wrapText="1"/>
    </xf>
    <xf numFmtId="0" fontId="274" fillId="2" borderId="65" xfId="44094" applyFont="1" applyFill="1" applyBorder="1" applyAlignment="1">
      <alignment horizontal="left" vertical="center" wrapText="1"/>
    </xf>
    <xf numFmtId="0" fontId="274" fillId="2" borderId="55" xfId="44094" applyFont="1" applyFill="1" applyBorder="1" applyAlignment="1">
      <alignment horizontal="left" vertical="center" wrapText="1"/>
    </xf>
    <xf numFmtId="0" fontId="274" fillId="2" borderId="55" xfId="44094" applyFont="1" applyFill="1" applyBorder="1" applyAlignment="1">
      <alignment vertical="center"/>
    </xf>
    <xf numFmtId="0" fontId="146" fillId="0" borderId="77" xfId="0" applyFont="1" applyBorder="1" applyAlignment="1">
      <alignment vertical="center"/>
    </xf>
    <xf numFmtId="183" fontId="282" fillId="0" borderId="66" xfId="1" applyNumberFormat="1" applyFont="1" applyFill="1" applyBorder="1" applyAlignment="1">
      <alignment horizontal="center" vertical="center" wrapText="1"/>
    </xf>
    <xf numFmtId="213" fontId="282" fillId="0" borderId="1" xfId="1" applyNumberFormat="1" applyFont="1" applyFill="1" applyBorder="1" applyAlignment="1">
      <alignment horizontal="center" vertical="center" wrapText="1"/>
    </xf>
    <xf numFmtId="4" fontId="265" fillId="0" borderId="1" xfId="0" applyNumberFormat="1" applyFont="1" applyBorder="1"/>
    <xf numFmtId="0" fontId="359" fillId="0" borderId="1" xfId="35102" applyFont="1" applyBorder="1" applyAlignment="1">
      <alignment vertical="center" wrapText="1"/>
    </xf>
    <xf numFmtId="0" fontId="304" fillId="34" borderId="1" xfId="35102" applyFont="1" applyFill="1" applyBorder="1" applyAlignment="1">
      <alignment vertical="center"/>
    </xf>
    <xf numFmtId="170" fontId="304" fillId="34" borderId="1" xfId="1" applyNumberFormat="1" applyFont="1" applyFill="1" applyBorder="1" applyAlignment="1">
      <alignment vertical="center"/>
    </xf>
    <xf numFmtId="168" fontId="304" fillId="34" borderId="1" xfId="1" applyFont="1" applyFill="1" applyBorder="1" applyAlignment="1">
      <alignment vertical="center"/>
    </xf>
    <xf numFmtId="0" fontId="359" fillId="31" borderId="1" xfId="35102" applyFont="1" applyFill="1" applyBorder="1" applyAlignment="1">
      <alignment vertical="center" wrapText="1"/>
    </xf>
    <xf numFmtId="168" fontId="359" fillId="31" borderId="1" xfId="1" applyFont="1" applyFill="1" applyBorder="1" applyAlignment="1">
      <alignment vertical="center" wrapText="1"/>
    </xf>
    <xf numFmtId="168" fontId="359" fillId="0" borderId="1" xfId="1" applyFont="1" applyBorder="1" applyAlignment="1">
      <alignment vertical="center" wrapText="1"/>
    </xf>
    <xf numFmtId="170" fontId="272" fillId="0" borderId="1" xfId="1" applyNumberFormat="1" applyFont="1" applyFill="1" applyBorder="1" applyAlignment="1">
      <alignment vertical="center"/>
    </xf>
    <xf numFmtId="0" fontId="359" fillId="0" borderId="66" xfId="35102" applyFont="1" applyBorder="1" applyAlignment="1">
      <alignment vertical="center" wrapText="1"/>
    </xf>
    <xf numFmtId="170" fontId="272" fillId="0" borderId="66" xfId="1" applyNumberFormat="1" applyFont="1" applyFill="1" applyBorder="1" applyAlignment="1">
      <alignment vertical="center"/>
    </xf>
    <xf numFmtId="168" fontId="359" fillId="0" borderId="66" xfId="1" applyFont="1" applyBorder="1" applyAlignment="1">
      <alignment vertical="center" wrapText="1"/>
    </xf>
    <xf numFmtId="0" fontId="359" fillId="0" borderId="70" xfId="35102" applyFont="1" applyBorder="1" applyAlignment="1">
      <alignment vertical="center" wrapText="1"/>
    </xf>
    <xf numFmtId="170" fontId="272" fillId="0" borderId="70" xfId="1" applyNumberFormat="1" applyFont="1" applyFill="1" applyBorder="1" applyAlignment="1">
      <alignment vertical="center"/>
    </xf>
    <xf numFmtId="168" fontId="359" fillId="0" borderId="70" xfId="1" applyFont="1" applyBorder="1" applyAlignment="1">
      <alignment vertical="center" wrapText="1"/>
    </xf>
    <xf numFmtId="0" fontId="359" fillId="0" borderId="71" xfId="35102" applyFont="1" applyBorder="1" applyAlignment="1">
      <alignment vertical="center" wrapText="1"/>
    </xf>
    <xf numFmtId="168" fontId="359" fillId="0" borderId="71" xfId="1" applyFont="1" applyBorder="1" applyAlignment="1">
      <alignment vertical="center" wrapText="1"/>
    </xf>
    <xf numFmtId="170" fontId="272" fillId="0" borderId="71" xfId="1" applyNumberFormat="1" applyFont="1" applyFill="1" applyBorder="1" applyAlignment="1">
      <alignment vertical="center"/>
    </xf>
    <xf numFmtId="0" fontId="359" fillId="31" borderId="1" xfId="35102" applyFont="1" applyFill="1" applyBorder="1" applyAlignment="1">
      <alignment horizontal="left" vertical="center" wrapText="1"/>
    </xf>
    <xf numFmtId="0" fontId="359" fillId="0" borderId="1" xfId="35102" applyFont="1" applyBorder="1" applyAlignment="1">
      <alignment horizontal="left" vertical="center" wrapText="1"/>
    </xf>
    <xf numFmtId="0" fontId="359" fillId="0" borderId="66" xfId="35102" applyFont="1" applyBorder="1" applyAlignment="1">
      <alignment horizontal="left" vertical="center" wrapText="1"/>
    </xf>
    <xf numFmtId="0" fontId="359" fillId="0" borderId="70" xfId="35102" applyFont="1" applyBorder="1" applyAlignment="1">
      <alignment horizontal="left" vertical="center" wrapText="1"/>
    </xf>
    <xf numFmtId="0" fontId="359" fillId="0" borderId="71" xfId="35102" applyFont="1" applyBorder="1" applyAlignment="1">
      <alignment horizontal="left" vertical="center" wrapText="1"/>
    </xf>
    <xf numFmtId="9" fontId="373" fillId="0" borderId="0" xfId="2" applyFont="1" applyFill="1" applyAlignment="1">
      <alignment vertical="center"/>
    </xf>
    <xf numFmtId="0" fontId="97" fillId="0" borderId="1" xfId="0" applyFont="1" applyBorder="1" applyAlignment="1">
      <alignment vertical="center" wrapText="1"/>
    </xf>
    <xf numFmtId="0" fontId="99" fillId="0" borderId="1" xfId="0" applyFont="1" applyBorder="1" applyAlignment="1">
      <alignment vertical="center" wrapText="1"/>
    </xf>
    <xf numFmtId="0" fontId="105" fillId="0" borderId="1" xfId="0" applyFont="1" applyBorder="1" applyAlignment="1">
      <alignment vertical="center" wrapText="1"/>
    </xf>
    <xf numFmtId="0" fontId="93" fillId="0" borderId="1" xfId="0" applyFont="1" applyBorder="1" applyAlignment="1">
      <alignment vertical="center" wrapText="1"/>
    </xf>
    <xf numFmtId="0" fontId="89" fillId="0" borderId="1" xfId="0" applyFont="1" applyBorder="1" applyAlignment="1">
      <alignment vertical="center" wrapText="1"/>
    </xf>
    <xf numFmtId="0" fontId="85" fillId="0" borderId="1" xfId="0" applyFont="1" applyBorder="1" applyAlignment="1">
      <alignment vertical="center" wrapText="1"/>
    </xf>
    <xf numFmtId="168" fontId="125" fillId="0" borderId="72" xfId="1" applyFont="1" applyFill="1" applyBorder="1" applyAlignment="1">
      <alignment vertical="center"/>
    </xf>
    <xf numFmtId="168" fontId="78" fillId="0" borderId="72" xfId="1" applyFont="1" applyFill="1" applyBorder="1" applyAlignment="1">
      <alignment vertical="center"/>
    </xf>
    <xf numFmtId="0" fontId="272" fillId="0" borderId="1" xfId="13" applyFont="1" applyBorder="1" applyAlignment="1">
      <alignment horizontal="left" vertical="center" wrapText="1"/>
    </xf>
    <xf numFmtId="198" fontId="274" fillId="0" borderId="0" xfId="78" applyNumberFormat="1" applyFont="1" applyAlignment="1">
      <alignment horizontal="left" vertical="center"/>
    </xf>
    <xf numFmtId="0" fontId="283" fillId="0" borderId="79" xfId="78" applyFont="1" applyBorder="1" applyAlignment="1">
      <alignment horizontal="center" vertical="center" wrapText="1"/>
    </xf>
    <xf numFmtId="2" fontId="283" fillId="0" borderId="79" xfId="0" applyNumberFormat="1" applyFont="1" applyBorder="1" applyAlignment="1">
      <alignment horizontal="center" vertical="center"/>
    </xf>
    <xf numFmtId="0" fontId="359" fillId="0" borderId="79" xfId="35102" applyFont="1" applyBorder="1" applyAlignment="1">
      <alignment horizontal="left" vertical="center" wrapText="1"/>
    </xf>
    <xf numFmtId="0" fontId="359" fillId="0" borderId="77" xfId="35102" applyFont="1" applyBorder="1" applyAlignment="1">
      <alignment horizontal="left" vertical="center" wrapText="1"/>
    </xf>
    <xf numFmtId="0" fontId="359" fillId="0" borderId="77" xfId="35102" applyFont="1" applyBorder="1" applyAlignment="1">
      <alignment vertical="center" wrapText="1"/>
    </xf>
    <xf numFmtId="168" fontId="359" fillId="0" borderId="77" xfId="1" applyFont="1" applyBorder="1" applyAlignment="1">
      <alignment vertical="center" wrapText="1"/>
    </xf>
    <xf numFmtId="170" fontId="272" fillId="0" borderId="77" xfId="1" applyNumberFormat="1" applyFont="1" applyFill="1" applyBorder="1" applyAlignment="1">
      <alignment vertical="center"/>
    </xf>
    <xf numFmtId="1" fontId="265" fillId="2" borderId="77" xfId="44093" applyNumberFormat="1" applyFill="1" applyBorder="1" applyAlignment="1">
      <alignment horizontal="center"/>
    </xf>
    <xf numFmtId="1" fontId="265" fillId="0" borderId="77" xfId="44093" applyNumberFormat="1" applyBorder="1" applyAlignment="1">
      <alignment horizontal="center"/>
    </xf>
    <xf numFmtId="4" fontId="0" fillId="0" borderId="0" xfId="0" applyNumberFormat="1"/>
    <xf numFmtId="0" fontId="267" fillId="0" borderId="75" xfId="44027" applyFont="1" applyBorder="1" applyAlignment="1">
      <alignment horizontal="right" wrapText="1"/>
    </xf>
    <xf numFmtId="4" fontId="267" fillId="0" borderId="75" xfId="44027" applyNumberFormat="1" applyFont="1" applyBorder="1" applyAlignment="1">
      <alignment horizontal="right" wrapText="1"/>
    </xf>
    <xf numFmtId="0" fontId="319" fillId="0" borderId="75" xfId="35100" applyBorder="1" applyAlignment="1">
      <alignment horizontal="right" wrapText="1"/>
    </xf>
    <xf numFmtId="168" fontId="266" fillId="0" borderId="75" xfId="1" applyFont="1" applyFill="1" applyBorder="1" applyAlignment="1">
      <alignment horizontal="right" wrapText="1"/>
    </xf>
    <xf numFmtId="198" fontId="271" fillId="0" borderId="0" xfId="0" applyNumberFormat="1" applyFont="1" applyAlignment="1">
      <alignment horizontal="center" vertical="center" wrapText="1"/>
    </xf>
    <xf numFmtId="181" fontId="282" fillId="0" borderId="77" xfId="0" applyNumberFormat="1" applyFont="1" applyBorder="1" applyAlignment="1">
      <alignment horizontal="left" vertical="center" wrapText="1"/>
    </xf>
    <xf numFmtId="183" fontId="282" fillId="0" borderId="77" xfId="0" applyNumberFormat="1" applyFont="1" applyBorder="1" applyAlignment="1">
      <alignment horizontal="center" vertical="center" wrapText="1"/>
    </xf>
    <xf numFmtId="0" fontId="272" fillId="0" borderId="77" xfId="13" applyFont="1" applyBorder="1" applyAlignment="1">
      <alignment vertical="center" wrapText="1"/>
    </xf>
    <xf numFmtId="1" fontId="274" fillId="2" borderId="77" xfId="0" applyNumberFormat="1" applyFont="1" applyFill="1" applyBorder="1" applyAlignment="1">
      <alignment horizontal="center" vertical="center" wrapText="1"/>
    </xf>
    <xf numFmtId="168" fontId="272" fillId="0" borderId="79" xfId="1" applyFont="1" applyFill="1" applyBorder="1" applyAlignment="1">
      <alignment vertical="center" wrapText="1"/>
    </xf>
    <xf numFmtId="0" fontId="146" fillId="2" borderId="77" xfId="0" applyFont="1" applyFill="1" applyBorder="1" applyAlignment="1">
      <alignment vertical="center"/>
    </xf>
    <xf numFmtId="49" fontId="274" fillId="0" borderId="0" xfId="0" applyNumberFormat="1" applyFont="1" applyAlignment="1">
      <alignment horizontal="center" vertical="center"/>
    </xf>
    <xf numFmtId="0" fontId="269" fillId="34" borderId="0" xfId="44011" applyFont="1" applyFill="1" applyAlignment="1">
      <alignment vertical="center"/>
    </xf>
    <xf numFmtId="170" fontId="269" fillId="34" borderId="0" xfId="1" applyNumberFormat="1" applyFont="1" applyFill="1" applyAlignment="1">
      <alignment vertical="center"/>
    </xf>
    <xf numFmtId="168" fontId="320" fillId="34" borderId="0" xfId="1" applyFont="1" applyFill="1" applyAlignment="1">
      <alignment vertical="center"/>
    </xf>
    <xf numFmtId="0" fontId="269" fillId="31" borderId="5" xfId="44011" applyFont="1" applyFill="1" applyBorder="1" applyAlignment="1">
      <alignment horizontal="center" vertical="center"/>
    </xf>
    <xf numFmtId="0" fontId="274" fillId="2" borderId="84" xfId="44094" applyFont="1" applyFill="1" applyBorder="1" applyAlignment="1">
      <alignment vertical="center"/>
    </xf>
    <xf numFmtId="1" fontId="265" fillId="2" borderId="83" xfId="44093" applyNumberFormat="1" applyFill="1" applyBorder="1" applyAlignment="1">
      <alignment horizontal="center"/>
    </xf>
    <xf numFmtId="168" fontId="0" fillId="0" borderId="56" xfId="1" applyFont="1" applyBorder="1" applyProtection="1"/>
    <xf numFmtId="168" fontId="0" fillId="0" borderId="85" xfId="1" applyFont="1" applyBorder="1" applyProtection="1"/>
    <xf numFmtId="0" fontId="274" fillId="2" borderId="86" xfId="4" applyFont="1" applyFill="1" applyBorder="1"/>
    <xf numFmtId="168" fontId="274" fillId="2" borderId="85" xfId="43979" applyFont="1" applyFill="1" applyBorder="1"/>
    <xf numFmtId="0" fontId="343" fillId="0" borderId="0" xfId="0" applyFont="1" applyAlignment="1">
      <alignment horizontal="justify" vertical="center" wrapText="1"/>
    </xf>
    <xf numFmtId="0" fontId="275" fillId="0" borderId="78" xfId="0" applyFont="1" applyBorder="1" applyAlignment="1">
      <alignment horizontal="center" vertical="center"/>
    </xf>
    <xf numFmtId="0" fontId="275" fillId="0" borderId="79" xfId="78" applyFont="1" applyBorder="1" applyAlignment="1">
      <alignment horizontal="center" vertical="center"/>
    </xf>
    <xf numFmtId="198" fontId="275" fillId="0" borderId="77" xfId="5" applyNumberFormat="1" applyFont="1" applyFill="1" applyBorder="1" applyAlignment="1">
      <alignment horizontal="center" vertical="center" wrapText="1"/>
    </xf>
    <xf numFmtId="0" fontId="275" fillId="0" borderId="76" xfId="0" applyFont="1" applyBorder="1" applyAlignment="1">
      <alignment horizontal="center" vertical="center"/>
    </xf>
    <xf numFmtId="0" fontId="275" fillId="0" borderId="77" xfId="0" applyFont="1" applyBorder="1" applyAlignment="1">
      <alignment horizontal="center" vertical="center"/>
    </xf>
    <xf numFmtId="0" fontId="275" fillId="0" borderId="77" xfId="4" applyFont="1" applyBorder="1" applyAlignment="1">
      <alignment horizontal="center" vertical="center"/>
    </xf>
    <xf numFmtId="177" fontId="275" fillId="0" borderId="77" xfId="0" applyNumberFormat="1" applyFont="1" applyBorder="1" applyAlignment="1">
      <alignment horizontal="center" vertical="center"/>
    </xf>
    <xf numFmtId="177" fontId="275" fillId="0" borderId="76" xfId="0" applyNumberFormat="1" applyFont="1" applyBorder="1" applyAlignment="1">
      <alignment horizontal="center" vertical="center"/>
    </xf>
    <xf numFmtId="177" fontId="275" fillId="0" borderId="77" xfId="0" applyNumberFormat="1" applyFont="1" applyBorder="1" applyAlignment="1">
      <alignment horizontal="center" vertical="center" wrapText="1"/>
    </xf>
    <xf numFmtId="177" fontId="275" fillId="0" borderId="76" xfId="0" applyNumberFormat="1" applyFont="1" applyBorder="1" applyAlignment="1">
      <alignment horizontal="left" vertical="center"/>
    </xf>
    <xf numFmtId="198" fontId="275" fillId="0" borderId="79" xfId="5" applyNumberFormat="1" applyFont="1" applyFill="1" applyBorder="1" applyAlignment="1">
      <alignment horizontal="center" vertical="center" wrapText="1"/>
    </xf>
    <xf numFmtId="0" fontId="275" fillId="0" borderId="79" xfId="78" applyFont="1" applyBorder="1" applyAlignment="1">
      <alignment horizontal="right" vertical="center"/>
    </xf>
    <xf numFmtId="203" fontId="275" fillId="0" borderId="79" xfId="5" applyNumberFormat="1" applyFont="1" applyFill="1" applyBorder="1" applyAlignment="1">
      <alignment horizontal="center" vertical="center" wrapText="1"/>
    </xf>
    <xf numFmtId="0" fontId="271" fillId="0" borderId="79" xfId="0" applyFont="1" applyBorder="1" applyAlignment="1">
      <alignment horizontal="center" vertical="center"/>
    </xf>
    <xf numFmtId="2" fontId="271" fillId="0" borderId="79" xfId="0" applyNumberFormat="1" applyFont="1" applyBorder="1" applyAlignment="1">
      <alignment horizontal="center" vertical="center"/>
    </xf>
    <xf numFmtId="0" fontId="121" fillId="0" borderId="18" xfId="0" applyFont="1" applyBorder="1" applyAlignment="1">
      <alignment vertical="center"/>
    </xf>
    <xf numFmtId="1" fontId="274" fillId="0" borderId="18" xfId="0" applyNumberFormat="1" applyFont="1" applyBorder="1" applyAlignment="1">
      <alignment horizontal="center" vertical="center" wrapText="1"/>
    </xf>
    <xf numFmtId="168" fontId="274" fillId="0" borderId="36" xfId="1" applyFont="1" applyFill="1" applyBorder="1" applyAlignment="1">
      <alignment horizontal="right" vertical="center" wrapText="1"/>
    </xf>
    <xf numFmtId="0" fontId="146" fillId="0" borderId="18" xfId="0" applyFont="1" applyBorder="1" applyAlignment="1">
      <alignment vertical="center"/>
    </xf>
    <xf numFmtId="170" fontId="0" fillId="0" borderId="0" xfId="44117" applyNumberFormat="1" applyFont="1" applyAlignment="1">
      <alignment vertical="center"/>
    </xf>
    <xf numFmtId="168" fontId="0" fillId="0" borderId="0" xfId="44117" applyFont="1" applyAlignment="1">
      <alignment vertical="center"/>
    </xf>
    <xf numFmtId="168" fontId="265" fillId="0" borderId="0" xfId="44117" applyFill="1" applyAlignment="1">
      <alignment vertical="center"/>
    </xf>
    <xf numFmtId="168" fontId="265" fillId="0" borderId="0" xfId="44117" applyBorder="1" applyAlignment="1">
      <alignment vertical="center"/>
    </xf>
    <xf numFmtId="170" fontId="314" fillId="0" borderId="0" xfId="44117" applyNumberFormat="1" applyFont="1" applyAlignment="1">
      <alignment vertical="center"/>
    </xf>
    <xf numFmtId="168" fontId="314" fillId="0" borderId="0" xfId="44117" applyFont="1" applyAlignment="1">
      <alignment vertical="center"/>
    </xf>
    <xf numFmtId="168" fontId="0" fillId="0" borderId="0" xfId="44117" applyFont="1" applyFill="1" applyAlignment="1">
      <alignment vertical="center"/>
    </xf>
    <xf numFmtId="181" fontId="356" fillId="0" borderId="18" xfId="0" applyNumberFormat="1" applyFont="1" applyBorder="1" applyAlignment="1">
      <alignment horizontal="center" vertical="center" wrapText="1"/>
    </xf>
    <xf numFmtId="3" fontId="356" fillId="0" borderId="18" xfId="1" applyNumberFormat="1" applyFont="1" applyFill="1" applyBorder="1" applyAlignment="1">
      <alignment horizontal="center" vertical="center" wrapText="1"/>
    </xf>
    <xf numFmtId="183" fontId="356" fillId="0" borderId="18" xfId="1" applyNumberFormat="1" applyFont="1" applyFill="1" applyBorder="1" applyAlignment="1">
      <alignment horizontal="center" vertical="center" wrapText="1"/>
    </xf>
    <xf numFmtId="183" fontId="288" fillId="0" borderId="1" xfId="1" applyNumberFormat="1" applyFont="1" applyFill="1" applyBorder="1" applyAlignment="1">
      <alignment horizontal="center" vertical="center" wrapText="1"/>
    </xf>
    <xf numFmtId="181" fontId="288" fillId="0" borderId="1" xfId="0" applyNumberFormat="1" applyFont="1" applyBorder="1" applyAlignment="1">
      <alignment vertical="center" wrapText="1"/>
    </xf>
    <xf numFmtId="49" fontId="282" fillId="0" borderId="0" xfId="0" applyNumberFormat="1" applyFont="1" applyAlignment="1">
      <alignment horizontal="center" vertical="center" wrapText="1"/>
    </xf>
    <xf numFmtId="0" fontId="272" fillId="4" borderId="0" xfId="13" applyFont="1" applyFill="1" applyAlignment="1">
      <alignment horizontal="center" vertical="center" wrapText="1"/>
    </xf>
    <xf numFmtId="0" fontId="79" fillId="0" borderId="88" xfId="0" applyFont="1" applyBorder="1" applyAlignment="1">
      <alignment vertical="center" wrapText="1"/>
    </xf>
    <xf numFmtId="1" fontId="274" fillId="0" borderId="88" xfId="0" applyNumberFormat="1" applyFont="1" applyBorder="1" applyAlignment="1">
      <alignment horizontal="center" vertical="center" wrapText="1"/>
    </xf>
    <xf numFmtId="168" fontId="78" fillId="0" borderId="89" xfId="1" applyFont="1" applyFill="1" applyBorder="1" applyAlignment="1">
      <alignment vertical="center"/>
    </xf>
    <xf numFmtId="0" fontId="146" fillId="0" borderId="88" xfId="0" applyFont="1" applyBorder="1" applyAlignment="1">
      <alignment vertical="center"/>
    </xf>
    <xf numFmtId="179" fontId="271" fillId="0" borderId="18" xfId="0" applyNumberFormat="1" applyFont="1" applyBorder="1" applyAlignment="1">
      <alignment horizontal="center" vertical="center" wrapText="1"/>
    </xf>
    <xf numFmtId="3" fontId="270" fillId="0" borderId="18" xfId="0" applyNumberFormat="1" applyFont="1" applyBorder="1" applyAlignment="1">
      <alignment horizontal="center" vertical="center"/>
    </xf>
    <xf numFmtId="0" fontId="343" fillId="0" borderId="0" xfId="0" applyFont="1" applyAlignment="1">
      <alignment horizontal="left" vertical="center" wrapText="1"/>
    </xf>
    <xf numFmtId="0" fontId="275" fillId="0" borderId="76" xfId="0" applyFont="1" applyBorder="1" applyAlignment="1">
      <alignment horizontal="center" vertical="center" wrapText="1"/>
    </xf>
    <xf numFmtId="0" fontId="275" fillId="0" borderId="0" xfId="0" applyFont="1" applyAlignment="1">
      <alignment horizontal="left" vertical="center"/>
    </xf>
    <xf numFmtId="0" fontId="274" fillId="0" borderId="0" xfId="0" applyFont="1" applyAlignment="1">
      <alignment horizontal="centerContinuous" vertical="center"/>
    </xf>
    <xf numFmtId="1" fontId="274" fillId="0" borderId="0" xfId="0" applyNumberFormat="1" applyFont="1" applyAlignment="1">
      <alignment vertical="center" wrapText="1"/>
    </xf>
    <xf numFmtId="194" fontId="274" fillId="0" borderId="0" xfId="5" applyNumberFormat="1" applyFont="1" applyFill="1" applyAlignment="1">
      <alignment horizontal="center" vertical="center" wrapText="1"/>
    </xf>
    <xf numFmtId="9" fontId="274" fillId="0" borderId="0" xfId="2" applyFont="1" applyFill="1" applyAlignment="1">
      <alignment horizontal="center" vertical="center" wrapText="1"/>
    </xf>
    <xf numFmtId="10" fontId="274" fillId="0" borderId="0" xfId="2" applyNumberFormat="1" applyFont="1" applyFill="1" applyBorder="1" applyAlignment="1">
      <alignment vertical="center"/>
    </xf>
    <xf numFmtId="1" fontId="274" fillId="0" borderId="0" xfId="0" applyNumberFormat="1" applyFont="1" applyAlignment="1">
      <alignment vertical="center"/>
    </xf>
    <xf numFmtId="0" fontId="274" fillId="0" borderId="0" xfId="4" applyFont="1" applyAlignment="1">
      <alignment vertical="center"/>
    </xf>
    <xf numFmtId="175" fontId="274" fillId="0" borderId="0" xfId="0" applyNumberFormat="1" applyFont="1" applyAlignment="1">
      <alignment vertical="center"/>
    </xf>
    <xf numFmtId="177" fontId="274" fillId="0" borderId="0" xfId="0" applyNumberFormat="1" applyFont="1" applyAlignment="1">
      <alignment horizontal="centerContinuous" vertical="center"/>
    </xf>
    <xf numFmtId="9" fontId="274" fillId="0" borderId="0" xfId="2" applyFont="1" applyFill="1" applyBorder="1" applyAlignment="1">
      <alignment horizontal="center" vertical="center"/>
    </xf>
    <xf numFmtId="175" fontId="275" fillId="0" borderId="0" xfId="0" applyNumberFormat="1" applyFont="1" applyAlignment="1">
      <alignment vertical="center"/>
    </xf>
    <xf numFmtId="0" fontId="275" fillId="0" borderId="76" xfId="4" applyFont="1" applyBorder="1" applyAlignment="1">
      <alignment horizontal="center" vertical="center"/>
    </xf>
    <xf numFmtId="0" fontId="275" fillId="0" borderId="44" xfId="0" applyFont="1" applyBorder="1" applyAlignment="1">
      <alignment horizontal="center" vertical="center"/>
    </xf>
    <xf numFmtId="172" fontId="274" fillId="0" borderId="0" xfId="0" applyNumberFormat="1" applyFont="1" applyAlignment="1">
      <alignment horizontal="center" vertical="center" wrapText="1"/>
    </xf>
    <xf numFmtId="170" fontId="275" fillId="0" borderId="76" xfId="1" applyNumberFormat="1" applyFont="1" applyFill="1" applyBorder="1" applyAlignment="1">
      <alignment horizontal="center" vertical="center" wrapText="1"/>
    </xf>
    <xf numFmtId="0" fontId="275" fillId="0" borderId="44" xfId="0" applyFont="1" applyBorder="1" applyAlignment="1">
      <alignment horizontal="center" vertical="center" wrapText="1"/>
    </xf>
    <xf numFmtId="0" fontId="343" fillId="0" borderId="0" xfId="4" applyFont="1" applyAlignment="1">
      <alignment vertical="center" wrapText="1"/>
    </xf>
    <xf numFmtId="0" fontId="275" fillId="35" borderId="1" xfId="0" applyFont="1" applyFill="1" applyBorder="1" applyAlignment="1">
      <alignment horizontal="center" vertical="center"/>
    </xf>
    <xf numFmtId="168" fontId="275" fillId="35" borderId="1" xfId="1" applyFont="1" applyFill="1" applyBorder="1" applyAlignment="1">
      <alignment horizontal="center" vertical="center"/>
    </xf>
    <xf numFmtId="0" fontId="269" fillId="0" borderId="1" xfId="27" applyFont="1" applyBorder="1" applyAlignment="1">
      <alignment horizontal="center" vertical="center" wrapText="1"/>
    </xf>
    <xf numFmtId="1" fontId="64" fillId="0" borderId="45" xfId="27" applyNumberFormat="1" applyFont="1" applyBorder="1" applyAlignment="1">
      <alignment horizontal="center" vertical="center" wrapText="1"/>
    </xf>
    <xf numFmtId="164" fontId="64" fillId="0" borderId="45" xfId="27" applyNumberFormat="1" applyFont="1" applyBorder="1" applyAlignment="1">
      <alignment horizontal="center" vertical="center" wrapText="1"/>
    </xf>
    <xf numFmtId="1" fontId="64" fillId="0" borderId="1" xfId="27" applyNumberFormat="1" applyFont="1" applyBorder="1" applyAlignment="1">
      <alignment horizontal="center" vertical="center" wrapText="1"/>
    </xf>
    <xf numFmtId="1" fontId="64" fillId="0" borderId="54" xfId="27" applyNumberFormat="1" applyFont="1" applyBorder="1" applyAlignment="1">
      <alignment horizontal="center" vertical="center" wrapText="1"/>
    </xf>
    <xf numFmtId="164" fontId="64" fillId="0" borderId="54" xfId="27" applyNumberFormat="1" applyFont="1" applyBorder="1" applyAlignment="1">
      <alignment horizontal="center" vertical="center" wrapText="1"/>
    </xf>
    <xf numFmtId="164" fontId="64" fillId="0" borderId="1" xfId="27" applyNumberFormat="1" applyFont="1" applyBorder="1" applyAlignment="1">
      <alignment horizontal="center" vertical="center" wrapText="1"/>
    </xf>
    <xf numFmtId="0" fontId="269" fillId="28" borderId="1" xfId="0" applyFont="1" applyFill="1" applyBorder="1" applyAlignment="1">
      <alignment horizontal="center" vertical="center" wrapText="1"/>
    </xf>
    <xf numFmtId="1" fontId="269" fillId="28" borderId="1" xfId="0" applyNumberFormat="1" applyFont="1" applyFill="1" applyBorder="1" applyAlignment="1">
      <alignment horizontal="center" vertical="center" wrapText="1"/>
    </xf>
    <xf numFmtId="199" fontId="269" fillId="28" borderId="1" xfId="0" applyNumberFormat="1" applyFont="1" applyFill="1" applyBorder="1" applyAlignment="1">
      <alignment horizontal="center" vertical="center" wrapText="1"/>
    </xf>
    <xf numFmtId="177" fontId="275" fillId="0" borderId="20" xfId="0" applyNumberFormat="1" applyFont="1" applyBorder="1" applyAlignment="1">
      <alignment horizontal="center" vertical="center"/>
    </xf>
    <xf numFmtId="0" fontId="275" fillId="0" borderId="42" xfId="0" applyFont="1" applyBorder="1" applyAlignment="1">
      <alignment horizontal="center" vertical="center"/>
    </xf>
    <xf numFmtId="0" fontId="275" fillId="0" borderId="5" xfId="78" applyFont="1" applyBorder="1" applyAlignment="1">
      <alignment horizontal="center" vertical="center"/>
    </xf>
    <xf numFmtId="179" fontId="274" fillId="0" borderId="0" xfId="0" applyNumberFormat="1" applyFont="1" applyAlignment="1">
      <alignment horizontal="center" vertical="center" wrapText="1"/>
    </xf>
    <xf numFmtId="199" fontId="275" fillId="0" borderId="5" xfId="5" applyNumberFormat="1" applyFont="1" applyFill="1" applyBorder="1" applyAlignment="1">
      <alignment horizontal="center" vertical="center" wrapText="1"/>
    </xf>
    <xf numFmtId="0" fontId="274" fillId="0" borderId="0" xfId="0" applyFont="1" applyAlignment="1">
      <alignment horizontal="left" vertical="center" wrapText="1"/>
    </xf>
    <xf numFmtId="0" fontId="274" fillId="0" borderId="0" xfId="35072" applyFont="1" applyAlignment="1">
      <alignment vertical="center"/>
    </xf>
    <xf numFmtId="0" fontId="275" fillId="0" borderId="1" xfId="35072" applyFont="1" applyBorder="1" applyAlignment="1">
      <alignment vertical="center"/>
    </xf>
    <xf numFmtId="0" fontId="275" fillId="0" borderId="1" xfId="0" applyFont="1" applyBorder="1" applyAlignment="1">
      <alignment horizontal="center" vertical="center"/>
    </xf>
    <xf numFmtId="0" fontId="275" fillId="0" borderId="1" xfId="0" applyFont="1" applyBorder="1" applyAlignment="1">
      <alignment horizontal="centerContinuous" vertical="center"/>
    </xf>
    <xf numFmtId="0" fontId="274" fillId="0" borderId="1" xfId="35072" applyFont="1" applyBorder="1" applyAlignment="1">
      <alignment vertical="center"/>
    </xf>
    <xf numFmtId="177" fontId="275" fillId="0" borderId="1" xfId="0" applyNumberFormat="1" applyFont="1" applyBorder="1" applyAlignment="1">
      <alignment horizontal="centerContinuous" vertical="center"/>
    </xf>
    <xf numFmtId="179" fontId="275" fillId="0" borderId="0" xfId="0" applyNumberFormat="1" applyFont="1" applyAlignment="1">
      <alignment horizontal="center" vertical="center" wrapText="1"/>
    </xf>
    <xf numFmtId="177" fontId="275" fillId="0" borderId="0" xfId="0" applyNumberFormat="1" applyFont="1" applyAlignment="1">
      <alignment horizontal="centerContinuous" vertical="center"/>
    </xf>
    <xf numFmtId="214" fontId="274" fillId="0" borderId="0" xfId="0" applyNumberFormat="1" applyFont="1" applyAlignment="1">
      <alignment vertical="center"/>
    </xf>
    <xf numFmtId="0" fontId="275" fillId="0" borderId="1" xfId="78" applyFont="1" applyBorder="1" applyAlignment="1">
      <alignment horizontal="center" vertical="center"/>
    </xf>
    <xf numFmtId="177" fontId="275" fillId="0" borderId="1" xfId="0" applyNumberFormat="1" applyFont="1" applyBorder="1" applyAlignment="1">
      <alignment horizontal="center" vertical="center"/>
    </xf>
    <xf numFmtId="179" fontId="275" fillId="0" borderId="1" xfId="0" applyNumberFormat="1" applyFont="1" applyBorder="1" applyAlignment="1">
      <alignment horizontal="center" vertical="center" wrapText="1"/>
    </xf>
    <xf numFmtId="198" fontId="275" fillId="0" borderId="1" xfId="5" applyNumberFormat="1" applyFont="1" applyFill="1" applyBorder="1" applyAlignment="1">
      <alignment horizontal="center" vertical="center" wrapText="1"/>
    </xf>
    <xf numFmtId="198" fontId="274" fillId="0" borderId="0" xfId="0" applyNumberFormat="1" applyFont="1" applyAlignment="1">
      <alignment vertical="center"/>
    </xf>
    <xf numFmtId="177" fontId="275" fillId="0" borderId="0" xfId="0" applyNumberFormat="1" applyFont="1" applyAlignment="1">
      <alignment horizontal="center" vertical="center"/>
    </xf>
    <xf numFmtId="0" fontId="275" fillId="0" borderId="0" xfId="0" applyFont="1" applyAlignment="1">
      <alignment horizontal="centerContinuous" vertical="center"/>
    </xf>
    <xf numFmtId="49" fontId="275" fillId="0" borderId="77" xfId="0" applyNumberFormat="1" applyFont="1" applyBorder="1" applyAlignment="1">
      <alignment vertical="center" wrapText="1"/>
    </xf>
    <xf numFmtId="0" fontId="275" fillId="0" borderId="2" xfId="0" applyFont="1" applyBorder="1" applyAlignment="1">
      <alignment horizontal="center" vertical="center" wrapText="1"/>
    </xf>
    <xf numFmtId="0" fontId="275" fillId="0" borderId="33" xfId="78" applyFont="1" applyBorder="1" applyAlignment="1">
      <alignment horizontal="center" vertical="center" wrapText="1"/>
    </xf>
    <xf numFmtId="0" fontId="275" fillId="0" borderId="42" xfId="78" applyFont="1" applyBorder="1" applyAlignment="1">
      <alignment horizontal="center" vertical="center" wrapText="1"/>
    </xf>
    <xf numFmtId="49" fontId="274" fillId="0" borderId="81" xfId="0" applyNumberFormat="1" applyFont="1" applyBorder="1" applyAlignment="1">
      <alignment vertical="center" wrapText="1"/>
    </xf>
    <xf numFmtId="49" fontId="274" fillId="0" borderId="35" xfId="0" applyNumberFormat="1" applyFont="1" applyBorder="1" applyAlignment="1">
      <alignment vertical="center" wrapText="1"/>
    </xf>
    <xf numFmtId="177" fontId="275" fillId="0" borderId="77" xfId="0" applyNumberFormat="1" applyFont="1" applyBorder="1" applyAlignment="1">
      <alignment vertical="center" wrapText="1"/>
    </xf>
    <xf numFmtId="0" fontId="275" fillId="0" borderId="51" xfId="0" applyFont="1" applyBorder="1" applyAlignment="1">
      <alignment horizontal="center" vertical="center" wrapText="1"/>
    </xf>
    <xf numFmtId="179" fontId="275" fillId="0" borderId="76" xfId="0" applyNumberFormat="1" applyFont="1" applyBorder="1" applyAlignment="1">
      <alignment horizontal="center" vertical="center" wrapText="1"/>
    </xf>
    <xf numFmtId="177" fontId="275" fillId="0" borderId="0" xfId="0" applyNumberFormat="1" applyFont="1" applyAlignment="1">
      <alignment vertical="center" wrapText="1"/>
    </xf>
    <xf numFmtId="0" fontId="275" fillId="0" borderId="0" xfId="0" applyFont="1" applyAlignment="1">
      <alignment horizontal="center" vertical="center" wrapText="1"/>
    </xf>
    <xf numFmtId="0" fontId="275" fillId="0" borderId="79" xfId="78" applyFont="1" applyBorder="1" applyAlignment="1">
      <alignment horizontal="center" vertical="center" wrapText="1"/>
    </xf>
    <xf numFmtId="177" fontId="275" fillId="0" borderId="76" xfId="0" applyNumberFormat="1" applyFont="1" applyBorder="1" applyAlignment="1">
      <alignment vertical="center" wrapText="1"/>
    </xf>
    <xf numFmtId="0" fontId="274" fillId="0" borderId="1" xfId="0" applyFont="1" applyBorder="1" applyAlignment="1">
      <alignment horizontal="center" vertical="center" wrapText="1"/>
    </xf>
    <xf numFmtId="1" fontId="274" fillId="0" borderId="1" xfId="5" applyNumberFormat="1" applyFont="1" applyFill="1" applyBorder="1" applyAlignment="1">
      <alignment horizontal="center" vertical="center" wrapText="1"/>
    </xf>
    <xf numFmtId="9" fontId="274" fillId="0" borderId="1" xfId="2" applyFont="1" applyFill="1" applyBorder="1" applyAlignment="1">
      <alignment horizontal="center" vertical="center" wrapText="1"/>
    </xf>
    <xf numFmtId="167" fontId="275" fillId="0" borderId="1" xfId="0" applyNumberFormat="1" applyFont="1" applyBorder="1" applyAlignment="1">
      <alignment horizontal="center" vertical="center"/>
    </xf>
    <xf numFmtId="1" fontId="275" fillId="0" borderId="1" xfId="8849" applyNumberFormat="1" applyFont="1" applyFill="1" applyBorder="1" applyAlignment="1">
      <alignment horizontal="center" vertical="center" wrapText="1"/>
    </xf>
    <xf numFmtId="9" fontId="275" fillId="0" borderId="1" xfId="0" applyNumberFormat="1" applyFont="1" applyBorder="1" applyAlignment="1">
      <alignment horizontal="center" vertical="center" wrapText="1"/>
    </xf>
    <xf numFmtId="167" fontId="64" fillId="0" borderId="1" xfId="35088" applyNumberFormat="1" applyFont="1" applyFill="1" applyBorder="1" applyAlignment="1">
      <alignment vertical="center"/>
    </xf>
    <xf numFmtId="179" fontId="274" fillId="0" borderId="1" xfId="35088" applyNumberFormat="1" applyFont="1" applyFill="1" applyBorder="1" applyAlignment="1">
      <alignment horizontal="center" vertical="center"/>
    </xf>
    <xf numFmtId="175" fontId="275" fillId="0" borderId="1" xfId="35089" applyNumberFormat="1" applyFont="1" applyBorder="1" applyAlignment="1">
      <alignment horizontal="left" vertical="center"/>
    </xf>
    <xf numFmtId="179" fontId="275" fillId="0" borderId="1" xfId="35088" applyNumberFormat="1" applyFont="1" applyFill="1" applyBorder="1" applyAlignment="1">
      <alignment horizontal="center" vertical="center"/>
    </xf>
    <xf numFmtId="0" fontId="345" fillId="0" borderId="0" xfId="35089" applyFont="1" applyAlignment="1">
      <alignment vertical="center"/>
    </xf>
    <xf numFmtId="179" fontId="64" fillId="0" borderId="1" xfId="35088" applyNumberFormat="1" applyFont="1" applyFill="1" applyBorder="1" applyAlignment="1">
      <alignment horizontal="center" vertical="center"/>
    </xf>
    <xf numFmtId="167" fontId="269" fillId="0" borderId="1" xfId="35089" applyNumberFormat="1" applyFont="1" applyBorder="1" applyAlignment="1">
      <alignment horizontal="center" vertical="center"/>
    </xf>
    <xf numFmtId="167" fontId="64" fillId="0" borderId="0" xfId="35088" applyNumberFormat="1" applyFont="1" applyFill="1" applyAlignment="1">
      <alignment vertical="center"/>
    </xf>
    <xf numFmtId="0" fontId="64" fillId="0" borderId="0" xfId="35088" applyFont="1" applyFill="1" applyAlignment="1">
      <alignment vertical="center"/>
    </xf>
    <xf numFmtId="179" fontId="64" fillId="0" borderId="0" xfId="35088" applyNumberFormat="1" applyFont="1" applyFill="1" applyBorder="1" applyAlignment="1">
      <alignment vertical="center"/>
    </xf>
    <xf numFmtId="167" fontId="274" fillId="0" borderId="0" xfId="0" applyNumberFormat="1" applyFont="1" applyAlignment="1">
      <alignment vertical="center"/>
    </xf>
    <xf numFmtId="167" fontId="274" fillId="0" borderId="0" xfId="0" applyNumberFormat="1" applyFont="1" applyAlignment="1">
      <alignment horizontal="center" vertical="center"/>
    </xf>
    <xf numFmtId="0" fontId="345" fillId="0" borderId="0" xfId="43962" applyFont="1" applyAlignment="1">
      <alignment vertical="center"/>
    </xf>
    <xf numFmtId="168" fontId="274" fillId="0" borderId="0" xfId="0" applyNumberFormat="1" applyFont="1" applyAlignment="1">
      <alignment vertical="center"/>
    </xf>
    <xf numFmtId="198" fontId="348" fillId="0" borderId="0" xfId="0" applyNumberFormat="1" applyFont="1" applyAlignment="1">
      <alignment horizontal="center" vertical="center"/>
    </xf>
    <xf numFmtId="198" fontId="348" fillId="0" borderId="0" xfId="0" applyNumberFormat="1" applyFont="1" applyAlignment="1">
      <alignment vertical="center"/>
    </xf>
    <xf numFmtId="168" fontId="275" fillId="0" borderId="1" xfId="1" applyFont="1" applyFill="1" applyBorder="1" applyAlignment="1">
      <alignment horizontal="center" vertical="center"/>
    </xf>
    <xf numFmtId="0" fontId="64" fillId="0" borderId="1" xfId="27" applyFont="1" applyBorder="1" applyAlignment="1">
      <alignment horizontal="center" vertical="center" wrapText="1"/>
    </xf>
    <xf numFmtId="0" fontId="269" fillId="0" borderId="1" xfId="0" applyFont="1" applyBorder="1" applyAlignment="1">
      <alignment horizontal="center" vertical="center" wrapText="1"/>
    </xf>
    <xf numFmtId="1" fontId="269" fillId="0" borderId="1" xfId="0" applyNumberFormat="1" applyFont="1" applyBorder="1" applyAlignment="1">
      <alignment horizontal="center" vertical="center" wrapText="1"/>
    </xf>
    <xf numFmtId="198" fontId="269" fillId="0" borderId="1" xfId="0" applyNumberFormat="1" applyFont="1" applyBorder="1" applyAlignment="1">
      <alignment horizontal="center" vertical="center" wrapText="1"/>
    </xf>
    <xf numFmtId="0" fontId="274" fillId="0" borderId="76" xfId="0" applyFont="1" applyBorder="1" applyAlignment="1">
      <alignment vertical="center"/>
    </xf>
    <xf numFmtId="0" fontId="274" fillId="0" borderId="42" xfId="0" applyFont="1" applyBorder="1" applyAlignment="1">
      <alignment horizontal="center" vertical="center"/>
    </xf>
    <xf numFmtId="2" fontId="274" fillId="0" borderId="0" xfId="0" applyNumberFormat="1" applyFont="1" applyAlignment="1">
      <alignment horizontal="center" vertical="center"/>
    </xf>
    <xf numFmtId="2" fontId="274" fillId="0" borderId="42" xfId="0" applyNumberFormat="1" applyFont="1" applyBorder="1" applyAlignment="1">
      <alignment horizontal="center" vertical="center"/>
    </xf>
    <xf numFmtId="0" fontId="275" fillId="0" borderId="79" xfId="0" applyFont="1" applyBorder="1" applyAlignment="1">
      <alignment horizontal="center" vertical="center"/>
    </xf>
    <xf numFmtId="177" fontId="275" fillId="0" borderId="42" xfId="0" applyNumberFormat="1" applyFont="1" applyBorder="1" applyAlignment="1">
      <alignment horizontal="center" vertical="center"/>
    </xf>
    <xf numFmtId="3" fontId="275" fillId="0" borderId="0" xfId="0" applyNumberFormat="1" applyFont="1" applyAlignment="1">
      <alignment horizontal="center" vertical="center"/>
    </xf>
    <xf numFmtId="0" fontId="271" fillId="0" borderId="18" xfId="0" applyFont="1" applyBorder="1" applyAlignment="1">
      <alignment horizontal="center" vertical="center" wrapText="1"/>
    </xf>
    <xf numFmtId="198" fontId="271" fillId="0" borderId="0" xfId="0" applyNumberFormat="1" applyFont="1" applyAlignment="1">
      <alignment horizontal="center" vertical="center"/>
    </xf>
    <xf numFmtId="0" fontId="63" fillId="0" borderId="0" xfId="44153"/>
    <xf numFmtId="0" fontId="63" fillId="0" borderId="0" xfId="44153" applyAlignment="1">
      <alignment horizontal="center"/>
    </xf>
    <xf numFmtId="0" fontId="63" fillId="0" borderId="0" xfId="44153" applyAlignment="1">
      <alignment horizontal="left" vertical="center" wrapText="1"/>
    </xf>
    <xf numFmtId="0" fontId="271" fillId="0" borderId="0" xfId="44153" applyFont="1" applyAlignment="1">
      <alignment vertical="center"/>
    </xf>
    <xf numFmtId="0" fontId="269" fillId="0" borderId="0" xfId="44153" applyFont="1" applyAlignment="1">
      <alignment vertical="center"/>
    </xf>
    <xf numFmtId="0" fontId="370" fillId="0" borderId="0" xfId="44153" applyFont="1"/>
    <xf numFmtId="168" fontId="63" fillId="0" borderId="1" xfId="1" applyFont="1" applyFill="1" applyBorder="1" applyAlignment="1">
      <alignment vertical="center"/>
    </xf>
    <xf numFmtId="215" fontId="274" fillId="0" borderId="0" xfId="2" applyNumberFormat="1" applyFont="1" applyFill="1" applyAlignment="1">
      <alignment vertical="center"/>
    </xf>
    <xf numFmtId="185" fontId="282" fillId="0" borderId="90" xfId="2" applyNumberFormat="1" applyFont="1" applyFill="1" applyBorder="1" applyAlignment="1">
      <alignment horizontal="center" vertical="center" wrapText="1"/>
    </xf>
    <xf numFmtId="186" fontId="282" fillId="0" borderId="90" xfId="2" applyNumberFormat="1" applyFont="1" applyFill="1" applyBorder="1" applyAlignment="1">
      <alignment horizontal="center" vertical="center" wrapText="1"/>
    </xf>
    <xf numFmtId="184" fontId="357" fillId="0" borderId="0" xfId="0" applyNumberFormat="1" applyFont="1" applyAlignment="1">
      <alignment horizontal="center" vertical="center" wrapText="1"/>
    </xf>
    <xf numFmtId="185" fontId="357" fillId="0" borderId="0" xfId="2" applyNumberFormat="1" applyFont="1" applyFill="1" applyBorder="1" applyAlignment="1">
      <alignment horizontal="center" vertical="center" wrapText="1"/>
    </xf>
    <xf numFmtId="186" fontId="357" fillId="0" borderId="0" xfId="2" applyNumberFormat="1" applyFont="1" applyFill="1" applyBorder="1" applyAlignment="1">
      <alignment horizontal="center" vertical="center" wrapText="1"/>
    </xf>
    <xf numFmtId="1" fontId="265" fillId="2" borderId="90" xfId="44093" applyNumberFormat="1" applyFill="1" applyBorder="1" applyAlignment="1">
      <alignment horizontal="center"/>
    </xf>
    <xf numFmtId="0" fontId="271" fillId="0" borderId="90" xfId="0" applyFont="1" applyBorder="1" applyAlignment="1">
      <alignment horizontal="justify" vertical="center"/>
    </xf>
    <xf numFmtId="0" fontId="317" fillId="0" borderId="31" xfId="35059" applyFill="1" applyBorder="1"/>
    <xf numFmtId="0" fontId="317" fillId="0" borderId="92" xfId="35059" applyFill="1" applyBorder="1"/>
    <xf numFmtId="179" fontId="271" fillId="0" borderId="0" xfId="0" applyNumberFormat="1" applyFont="1" applyAlignment="1">
      <alignment horizontal="center" vertical="center"/>
    </xf>
    <xf numFmtId="1" fontId="312" fillId="0" borderId="0" xfId="44171" applyNumberFormat="1" applyFont="1" applyAlignment="1">
      <alignment vertical="center" wrapText="1"/>
    </xf>
    <xf numFmtId="0" fontId="265" fillId="0" borderId="0" xfId="44171" applyFont="1" applyAlignment="1">
      <alignment vertical="center"/>
    </xf>
    <xf numFmtId="184" fontId="357" fillId="0" borderId="90" xfId="0" applyNumberFormat="1" applyFont="1" applyBorder="1" applyAlignment="1">
      <alignment horizontal="center" vertical="center" wrapText="1"/>
    </xf>
    <xf numFmtId="185" fontId="357" fillId="0" borderId="90" xfId="2" applyNumberFormat="1" applyFont="1" applyFill="1" applyBorder="1" applyAlignment="1">
      <alignment horizontal="center" vertical="center" wrapText="1"/>
    </xf>
    <xf numFmtId="186" fontId="357" fillId="0" borderId="90" xfId="2" applyNumberFormat="1" applyFont="1" applyFill="1" applyBorder="1" applyAlignment="1">
      <alignment horizontal="center" vertical="center" wrapText="1"/>
    </xf>
    <xf numFmtId="181" fontId="282" fillId="0" borderId="90" xfId="0" applyNumberFormat="1" applyFont="1" applyBorder="1" applyAlignment="1">
      <alignment horizontal="left" vertical="center" wrapText="1"/>
    </xf>
    <xf numFmtId="3" fontId="282" fillId="0" borderId="90" xfId="1" applyNumberFormat="1" applyFont="1" applyFill="1" applyBorder="1" applyAlignment="1">
      <alignment horizontal="center" vertical="center" wrapText="1"/>
    </xf>
    <xf numFmtId="183" fontId="282" fillId="0" borderId="90" xfId="1" applyNumberFormat="1" applyFont="1" applyFill="1" applyBorder="1" applyAlignment="1">
      <alignment horizontal="center" vertical="center" wrapText="1"/>
    </xf>
    <xf numFmtId="15" fontId="282" fillId="0" borderId="90" xfId="0" applyNumberFormat="1" applyFont="1" applyBorder="1" applyAlignment="1">
      <alignment horizontal="center" vertical="center" wrapText="1"/>
    </xf>
    <xf numFmtId="183" fontId="282" fillId="0" borderId="90" xfId="0" applyNumberFormat="1" applyFont="1" applyBorder="1" applyAlignment="1">
      <alignment horizontal="center" vertical="center" wrapText="1"/>
    </xf>
    <xf numFmtId="0" fontId="58" fillId="0" borderId="1" xfId="0" applyFont="1" applyBorder="1" applyAlignment="1">
      <alignment vertical="center"/>
    </xf>
    <xf numFmtId="43" fontId="146" fillId="2" borderId="0" xfId="0" applyNumberFormat="1" applyFont="1" applyFill="1" applyAlignment="1">
      <alignment vertical="center"/>
    </xf>
    <xf numFmtId="0" fontId="83" fillId="0" borderId="90" xfId="0" applyFont="1" applyBorder="1" applyAlignment="1">
      <alignment vertical="center" wrapText="1"/>
    </xf>
    <xf numFmtId="1" fontId="274" fillId="0" borderId="90" xfId="0" applyNumberFormat="1" applyFont="1" applyBorder="1" applyAlignment="1">
      <alignment horizontal="center" vertical="center" wrapText="1"/>
    </xf>
    <xf numFmtId="168" fontId="125" fillId="0" borderId="91" xfId="1" applyFont="1" applyFill="1" applyBorder="1" applyAlignment="1">
      <alignment vertical="center"/>
    </xf>
    <xf numFmtId="0" fontId="146" fillId="0" borderId="90" xfId="0" applyFont="1" applyBorder="1" applyAlignment="1">
      <alignment vertical="center"/>
    </xf>
    <xf numFmtId="10" fontId="274" fillId="0" borderId="90" xfId="2" applyNumberFormat="1" applyFont="1" applyFill="1" applyBorder="1" applyAlignment="1">
      <alignment horizontal="center" vertical="center" wrapText="1"/>
    </xf>
    <xf numFmtId="0" fontId="79" fillId="0" borderId="90" xfId="0" applyFont="1" applyBorder="1" applyAlignment="1">
      <alignment vertical="center" wrapText="1"/>
    </xf>
    <xf numFmtId="0" fontId="69" fillId="0" borderId="90" xfId="0" applyFont="1" applyBorder="1" applyAlignment="1">
      <alignment vertical="center" wrapText="1"/>
    </xf>
    <xf numFmtId="168" fontId="78" fillId="0" borderId="91" xfId="1" applyFont="1" applyFill="1" applyBorder="1" applyAlignment="1">
      <alignment vertical="center"/>
    </xf>
    <xf numFmtId="185" fontId="282" fillId="0" borderId="94" xfId="2" applyNumberFormat="1" applyFont="1" applyFill="1" applyBorder="1" applyAlignment="1">
      <alignment horizontal="center" vertical="center" wrapText="1"/>
    </xf>
    <xf numFmtId="186" fontId="282" fillId="0" borderId="94" xfId="2" applyNumberFormat="1" applyFont="1" applyFill="1" applyBorder="1" applyAlignment="1">
      <alignment horizontal="center" vertical="center" wrapText="1"/>
    </xf>
    <xf numFmtId="179" fontId="283" fillId="0" borderId="1" xfId="0" applyNumberFormat="1" applyFont="1" applyBorder="1" applyAlignment="1">
      <alignment horizontal="center" vertical="center" wrapText="1"/>
    </xf>
    <xf numFmtId="167" fontId="54" fillId="0" borderId="1" xfId="35088" applyNumberFormat="1" applyFont="1" applyFill="1" applyBorder="1" applyAlignment="1">
      <alignment vertical="center"/>
    </xf>
    <xf numFmtId="167" fontId="54" fillId="0" borderId="1" xfId="35089" applyNumberFormat="1" applyFont="1" applyBorder="1" applyAlignment="1">
      <alignment vertical="center"/>
    </xf>
    <xf numFmtId="179" fontId="275" fillId="2" borderId="1" xfId="35088" applyNumberFormat="1" applyFont="1" applyFill="1" applyBorder="1" applyAlignment="1">
      <alignment horizontal="center" vertical="center"/>
    </xf>
    <xf numFmtId="175" fontId="374" fillId="0" borderId="0" xfId="35089" applyNumberFormat="1" applyFont="1" applyAlignment="1">
      <alignment vertical="center"/>
    </xf>
    <xf numFmtId="179" fontId="274" fillId="0" borderId="77" xfId="35088" applyNumberFormat="1" applyFont="1" applyFill="1" applyBorder="1" applyAlignment="1">
      <alignment horizontal="center" vertical="center"/>
    </xf>
    <xf numFmtId="179" fontId="54" fillId="0" borderId="77" xfId="35088" applyNumberFormat="1" applyFont="1" applyFill="1" applyBorder="1" applyAlignment="1">
      <alignment horizontal="center" vertical="center"/>
    </xf>
    <xf numFmtId="0" fontId="375" fillId="0" borderId="0" xfId="0" applyFont="1" applyAlignment="1">
      <alignment vertical="center"/>
    </xf>
    <xf numFmtId="198" fontId="275" fillId="0" borderId="0" xfId="5" applyNumberFormat="1" applyFont="1" applyFill="1" applyBorder="1" applyAlignment="1">
      <alignment horizontal="center" vertical="center" wrapText="1"/>
    </xf>
    <xf numFmtId="165" fontId="275" fillId="0" borderId="20" xfId="4" applyNumberFormat="1" applyFont="1" applyBorder="1" applyAlignment="1">
      <alignment horizontal="center" vertical="center" wrapText="1"/>
    </xf>
    <xf numFmtId="165" fontId="274" fillId="0" borderId="20" xfId="4" applyNumberFormat="1" applyFont="1" applyBorder="1" applyAlignment="1">
      <alignment horizontal="center" vertical="center" wrapText="1"/>
    </xf>
    <xf numFmtId="203" fontId="275" fillId="0" borderId="0" xfId="5" applyNumberFormat="1" applyFont="1" applyFill="1" applyBorder="1" applyAlignment="1">
      <alignment horizontal="center" vertical="center" wrapText="1"/>
    </xf>
    <xf numFmtId="0" fontId="283" fillId="0" borderId="95" xfId="0" applyFont="1" applyBorder="1" applyAlignment="1">
      <alignment horizontal="center" vertical="center"/>
    </xf>
    <xf numFmtId="217" fontId="274" fillId="0" borderId="0" xfId="0" applyNumberFormat="1" applyFont="1" applyAlignment="1">
      <alignment vertical="center"/>
    </xf>
    <xf numFmtId="185" fontId="282" fillId="0" borderId="96" xfId="2" applyNumberFormat="1" applyFont="1" applyFill="1" applyBorder="1" applyAlignment="1">
      <alignment horizontal="center" vertical="center" wrapText="1"/>
    </xf>
    <xf numFmtId="186" fontId="282" fillId="0" borderId="96" xfId="2" applyNumberFormat="1" applyFont="1" applyFill="1" applyBorder="1" applyAlignment="1">
      <alignment horizontal="center" vertical="center" wrapText="1"/>
    </xf>
    <xf numFmtId="179" fontId="283" fillId="2" borderId="1" xfId="0" applyNumberFormat="1" applyFont="1" applyFill="1" applyBorder="1" applyAlignment="1">
      <alignment horizontal="center" vertical="center" wrapText="1"/>
    </xf>
    <xf numFmtId="179" fontId="283" fillId="2" borderId="18" xfId="0" applyNumberFormat="1" applyFont="1" applyFill="1" applyBorder="1" applyAlignment="1">
      <alignment horizontal="center" vertical="center" wrapText="1"/>
    </xf>
    <xf numFmtId="168" fontId="275" fillId="0" borderId="1" xfId="1" applyFont="1" applyFill="1" applyBorder="1" applyAlignment="1">
      <alignment horizontal="center" vertical="center" wrapText="1"/>
    </xf>
    <xf numFmtId="172" fontId="274" fillId="0" borderId="1" xfId="43894" applyNumberFormat="1" applyFont="1" applyBorder="1" applyAlignment="1">
      <alignment horizontal="center" vertical="center"/>
    </xf>
    <xf numFmtId="172" fontId="274" fillId="0" borderId="1" xfId="0" applyNumberFormat="1" applyFont="1" applyBorder="1" applyAlignment="1">
      <alignment horizontal="center" vertical="center"/>
    </xf>
    <xf numFmtId="0" fontId="359" fillId="0" borderId="97" xfId="35102" applyFont="1" applyBorder="1" applyAlignment="1">
      <alignment horizontal="left" vertical="center" wrapText="1"/>
    </xf>
    <xf numFmtId="217" fontId="271" fillId="0" borderId="0" xfId="0" applyNumberFormat="1" applyFont="1" applyAlignment="1">
      <alignment horizontal="left" vertical="center"/>
    </xf>
    <xf numFmtId="0" fontId="271" fillId="0" borderId="98" xfId="44153" applyFont="1" applyBorder="1" applyAlignment="1">
      <alignment vertical="center" wrapText="1"/>
    </xf>
    <xf numFmtId="0" fontId="271" fillId="0" borderId="98" xfId="44153" applyFont="1" applyBorder="1" applyAlignment="1">
      <alignment horizontal="center" vertical="center" wrapText="1"/>
    </xf>
    <xf numFmtId="185" fontId="282" fillId="0" borderId="98" xfId="2" applyNumberFormat="1" applyFont="1" applyFill="1" applyBorder="1" applyAlignment="1">
      <alignment horizontal="center" vertical="center" wrapText="1"/>
    </xf>
    <xf numFmtId="186" fontId="282" fillId="0" borderId="98" xfId="2" applyNumberFormat="1" applyFont="1" applyFill="1" applyBorder="1" applyAlignment="1">
      <alignment horizontal="center" vertical="center" wrapText="1"/>
    </xf>
    <xf numFmtId="184" fontId="357" fillId="0" borderId="98" xfId="0" applyNumberFormat="1" applyFont="1" applyBorder="1" applyAlignment="1">
      <alignment horizontal="center" vertical="center" wrapText="1"/>
    </xf>
    <xf numFmtId="185" fontId="357" fillId="0" borderId="98" xfId="2" applyNumberFormat="1" applyFont="1" applyFill="1" applyBorder="1" applyAlignment="1">
      <alignment horizontal="center" vertical="center" wrapText="1"/>
    </xf>
    <xf numFmtId="186" fontId="357" fillId="0" borderId="98" xfId="2" applyNumberFormat="1" applyFont="1" applyFill="1" applyBorder="1" applyAlignment="1">
      <alignment horizontal="center" vertical="center" wrapText="1"/>
    </xf>
    <xf numFmtId="4" fontId="288" fillId="0" borderId="1" xfId="1" applyNumberFormat="1" applyFont="1" applyFill="1" applyBorder="1" applyAlignment="1">
      <alignment horizontal="center" wrapText="1"/>
    </xf>
    <xf numFmtId="181" fontId="282" fillId="0" borderId="98" xfId="0" applyNumberFormat="1" applyFont="1" applyBorder="1" applyAlignment="1">
      <alignment horizontal="left" vertical="center" wrapText="1"/>
    </xf>
    <xf numFmtId="3" fontId="282" fillId="0" borderId="98" xfId="1" applyNumberFormat="1" applyFont="1" applyFill="1" applyBorder="1" applyAlignment="1">
      <alignment horizontal="center" vertical="center" wrapText="1"/>
    </xf>
    <xf numFmtId="0" fontId="282" fillId="0" borderId="98" xfId="0" applyFont="1" applyBorder="1" applyAlignment="1">
      <alignment horizontal="center" vertical="center" wrapText="1"/>
    </xf>
    <xf numFmtId="183" fontId="282" fillId="0" borderId="98" xfId="0" applyNumberFormat="1" applyFont="1" applyBorder="1" applyAlignment="1">
      <alignment horizontal="center" vertical="center" wrapText="1"/>
    </xf>
    <xf numFmtId="181" fontId="288" fillId="0" borderId="98" xfId="0" applyNumberFormat="1" applyFont="1" applyBorder="1" applyAlignment="1">
      <alignment vertical="center" wrapText="1"/>
    </xf>
    <xf numFmtId="3" fontId="288" fillId="0" borderId="98" xfId="1" applyNumberFormat="1" applyFont="1" applyFill="1" applyBorder="1" applyAlignment="1">
      <alignment horizontal="center" vertical="center" wrapText="1"/>
    </xf>
    <xf numFmtId="183" fontId="288" fillId="0" borderId="98" xfId="1" applyNumberFormat="1" applyFont="1" applyFill="1" applyBorder="1" applyAlignment="1">
      <alignment horizontal="center" vertical="center" wrapText="1"/>
    </xf>
    <xf numFmtId="0" fontId="288" fillId="0" borderId="98" xfId="0" applyFont="1" applyBorder="1" applyAlignment="1">
      <alignment horizontal="left" vertical="center" wrapText="1"/>
    </xf>
    <xf numFmtId="168" fontId="288" fillId="0" borderId="98" xfId="0" applyNumberFormat="1" applyFont="1" applyBorder="1" applyAlignment="1">
      <alignment horizontal="center" vertical="center" wrapText="1"/>
    </xf>
    <xf numFmtId="168" fontId="282" fillId="0" borderId="98" xfId="0" applyNumberFormat="1" applyFont="1" applyBorder="1" applyAlignment="1">
      <alignment horizontal="center" vertical="center" wrapText="1"/>
    </xf>
    <xf numFmtId="9" fontId="282" fillId="0" borderId="98" xfId="0" applyNumberFormat="1" applyFont="1" applyBorder="1" applyAlignment="1">
      <alignment horizontal="center" vertical="center" wrapText="1"/>
    </xf>
    <xf numFmtId="3" fontId="282" fillId="0" borderId="98" xfId="0" applyNumberFormat="1" applyFont="1" applyBorder="1" applyAlignment="1">
      <alignment horizontal="center" vertical="center" wrapText="1"/>
    </xf>
    <xf numFmtId="4" fontId="282" fillId="0" borderId="98" xfId="0" applyNumberFormat="1" applyFont="1" applyBorder="1" applyAlignment="1">
      <alignment horizontal="center" vertical="center" wrapText="1"/>
    </xf>
    <xf numFmtId="4" fontId="288" fillId="33" borderId="1" xfId="1" applyNumberFormat="1" applyFont="1" applyFill="1" applyBorder="1" applyAlignment="1">
      <alignment horizontal="center" vertical="center" wrapText="1"/>
    </xf>
    <xf numFmtId="0" fontId="79" fillId="0" borderId="98" xfId="0" applyFont="1" applyBorder="1" applyAlignment="1">
      <alignment vertical="center" wrapText="1"/>
    </xf>
    <xf numFmtId="1" fontId="274" fillId="0" borderId="98" xfId="0" applyNumberFormat="1" applyFont="1" applyBorder="1" applyAlignment="1">
      <alignment horizontal="center" vertical="center" wrapText="1"/>
    </xf>
    <xf numFmtId="168" fontId="78" fillId="0" borderId="99" xfId="1" applyFont="1" applyFill="1" applyBorder="1" applyAlignment="1">
      <alignment vertical="center"/>
    </xf>
    <xf numFmtId="0" fontId="146" fillId="0" borderId="98" xfId="0" applyFont="1" applyBorder="1" applyAlignment="1">
      <alignment vertical="center"/>
    </xf>
    <xf numFmtId="10" fontId="274" fillId="0" borderId="98" xfId="2" applyNumberFormat="1" applyFont="1" applyFill="1" applyBorder="1" applyAlignment="1">
      <alignment horizontal="center" vertical="center" wrapText="1"/>
    </xf>
    <xf numFmtId="10" fontId="146" fillId="0" borderId="98" xfId="2" applyNumberFormat="1" applyFont="1" applyFill="1" applyBorder="1" applyAlignment="1">
      <alignment horizontal="center" vertical="center"/>
    </xf>
    <xf numFmtId="49" fontId="274" fillId="0" borderId="98" xfId="0" applyNumberFormat="1" applyFont="1" applyBorder="1" applyAlignment="1">
      <alignment vertical="center" wrapText="1"/>
    </xf>
    <xf numFmtId="0" fontId="272" fillId="0" borderId="98" xfId="13" applyFont="1" applyBorder="1" applyAlignment="1">
      <alignment horizontal="center" vertical="center" wrapText="1"/>
    </xf>
    <xf numFmtId="168" fontId="125" fillId="0" borderId="98" xfId="1" applyFont="1" applyFill="1" applyBorder="1" applyAlignment="1">
      <alignment vertical="center"/>
    </xf>
    <xf numFmtId="168" fontId="274" fillId="0" borderId="98" xfId="1" applyFont="1" applyFill="1" applyBorder="1" applyAlignment="1">
      <alignment horizontal="right" vertical="center" wrapText="1"/>
    </xf>
    <xf numFmtId="0" fontId="265" fillId="0" borderId="0" xfId="4" applyAlignment="1">
      <alignment vertical="center"/>
    </xf>
    <xf numFmtId="170" fontId="0" fillId="0" borderId="0" xfId="5" applyNumberFormat="1" applyFont="1" applyAlignment="1">
      <alignment vertical="center"/>
    </xf>
    <xf numFmtId="168" fontId="265" fillId="0" borderId="0" xfId="4" applyNumberFormat="1" applyAlignment="1">
      <alignment vertical="center"/>
    </xf>
    <xf numFmtId="13" fontId="0" fillId="0" borderId="0" xfId="5" applyNumberFormat="1" applyFont="1" applyAlignment="1">
      <alignment vertical="center"/>
    </xf>
    <xf numFmtId="168" fontId="0" fillId="0" borderId="0" xfId="5" applyFont="1" applyAlignment="1">
      <alignment vertical="center"/>
    </xf>
    <xf numFmtId="13" fontId="0" fillId="0" borderId="0" xfId="6" applyNumberFormat="1" applyFont="1" applyAlignment="1">
      <alignment vertical="center"/>
    </xf>
    <xf numFmtId="0" fontId="313" fillId="0" borderId="18" xfId="4" applyFont="1" applyBorder="1" applyAlignment="1">
      <alignment horizontal="center" vertical="center"/>
    </xf>
    <xf numFmtId="4" fontId="313" fillId="0" borderId="35" xfId="4" applyNumberFormat="1" applyFont="1" applyBorder="1" applyAlignment="1">
      <alignment vertical="center"/>
    </xf>
    <xf numFmtId="4" fontId="313" fillId="0" borderId="14" xfId="4" applyNumberFormat="1" applyFont="1" applyBorder="1" applyAlignment="1">
      <alignment vertical="center"/>
    </xf>
    <xf numFmtId="0" fontId="313" fillId="0" borderId="14" xfId="4" applyFont="1" applyBorder="1" applyAlignment="1">
      <alignment horizontal="center" vertical="center"/>
    </xf>
    <xf numFmtId="4" fontId="313" fillId="0" borderId="14" xfId="4" applyNumberFormat="1" applyFont="1" applyBorder="1" applyAlignment="1">
      <alignment horizontal="center" vertical="center"/>
    </xf>
    <xf numFmtId="0" fontId="312" fillId="0" borderId="98" xfId="4" applyFont="1" applyBorder="1" applyAlignment="1">
      <alignment horizontal="center" vertical="center" wrapText="1"/>
    </xf>
    <xf numFmtId="167" fontId="265" fillId="0" borderId="98" xfId="4" applyNumberFormat="1" applyBorder="1" applyAlignment="1">
      <alignment vertical="center"/>
    </xf>
    <xf numFmtId="164" fontId="46" fillId="0" borderId="45" xfId="27" applyNumberFormat="1" applyFont="1" applyBorder="1" applyAlignment="1">
      <alignment horizontal="center" vertical="center" wrapText="1"/>
    </xf>
    <xf numFmtId="198" fontId="274" fillId="0" borderId="0" xfId="0" applyNumberFormat="1" applyFont="1" applyAlignment="1">
      <alignment horizontal="center" vertical="center"/>
    </xf>
    <xf numFmtId="13" fontId="0" fillId="0" borderId="0" xfId="44117" applyNumberFormat="1" applyFont="1" applyAlignment="1">
      <alignment vertical="center"/>
    </xf>
    <xf numFmtId="183" fontId="282" fillId="0" borderId="98" xfId="0" applyNumberFormat="1" applyFont="1" applyBorder="1" applyAlignment="1">
      <alignment horizontal="left" vertical="center" wrapText="1"/>
    </xf>
    <xf numFmtId="49" fontId="312" fillId="2" borderId="0" xfId="0" applyNumberFormat="1" applyFont="1" applyFill="1" applyAlignment="1">
      <alignment horizontal="center" vertical="center" wrapText="1"/>
    </xf>
    <xf numFmtId="0" fontId="0" fillId="0" borderId="103" xfId="0" applyBorder="1" applyAlignment="1">
      <alignment horizontal="centerContinuous"/>
    </xf>
    <xf numFmtId="44" fontId="0" fillId="0" borderId="106" xfId="0" applyNumberFormat="1" applyBorder="1"/>
    <xf numFmtId="218" fontId="0" fillId="0" borderId="107" xfId="1" applyNumberFormat="1" applyFont="1" applyBorder="1"/>
    <xf numFmtId="218" fontId="0" fillId="0" borderId="108" xfId="1" applyNumberFormat="1" applyFont="1" applyBorder="1"/>
    <xf numFmtId="44" fontId="0" fillId="0" borderId="110" xfId="0" applyNumberFormat="1" applyBorder="1"/>
    <xf numFmtId="218" fontId="0" fillId="0" borderId="111" xfId="1" applyNumberFormat="1" applyFont="1" applyBorder="1"/>
    <xf numFmtId="218" fontId="0" fillId="0" borderId="112" xfId="1" applyNumberFormat="1" applyFont="1" applyBorder="1"/>
    <xf numFmtId="44" fontId="0" fillId="0" borderId="113" xfId="0" applyNumberFormat="1" applyBorder="1"/>
    <xf numFmtId="218" fontId="0" fillId="0" borderId="114" xfId="1" applyNumberFormat="1" applyFont="1" applyBorder="1"/>
    <xf numFmtId="218" fontId="0" fillId="0" borderId="0" xfId="1" applyNumberFormat="1" applyFont="1" applyAlignment="1">
      <alignment horizontal="centerContinuous"/>
    </xf>
    <xf numFmtId="0" fontId="0" fillId="0" borderId="0" xfId="0" applyAlignment="1">
      <alignment horizontal="centerContinuous"/>
    </xf>
    <xf numFmtId="218" fontId="0" fillId="0" borderId="0" xfId="1" applyNumberFormat="1" applyFont="1"/>
    <xf numFmtId="0" fontId="356" fillId="0" borderId="0" xfId="0" applyFont="1" applyAlignment="1">
      <alignment horizontal="center"/>
    </xf>
    <xf numFmtId="0" fontId="275" fillId="0" borderId="0" xfId="4" applyFont="1" applyAlignment="1">
      <alignment horizontal="centerContinuous" vertical="center"/>
    </xf>
    <xf numFmtId="0" fontId="274" fillId="0" borderId="0" xfId="4" applyFont="1" applyAlignment="1">
      <alignment horizontal="centerContinuous" vertical="center"/>
    </xf>
    <xf numFmtId="170" fontId="0" fillId="0" borderId="0" xfId="5" applyNumberFormat="1" applyFont="1" applyFill="1" applyAlignment="1">
      <alignment horizontal="centerContinuous" vertical="center"/>
    </xf>
    <xf numFmtId="0" fontId="275" fillId="0" borderId="101" xfId="4" applyFont="1" applyBorder="1" applyAlignment="1">
      <alignment horizontal="centerContinuous" vertical="center"/>
    </xf>
    <xf numFmtId="0" fontId="275" fillId="0" borderId="102" xfId="4" applyFont="1" applyBorder="1" applyAlignment="1">
      <alignment horizontal="centerContinuous" vertical="center"/>
    </xf>
    <xf numFmtId="0" fontId="274" fillId="0" borderId="102" xfId="4" applyFont="1" applyBorder="1" applyAlignment="1">
      <alignment horizontal="centerContinuous" vertical="center"/>
    </xf>
    <xf numFmtId="170" fontId="0" fillId="0" borderId="103" xfId="5" applyNumberFormat="1" applyFont="1" applyFill="1" applyBorder="1" applyAlignment="1">
      <alignment horizontal="centerContinuous" vertical="center"/>
    </xf>
    <xf numFmtId="170" fontId="0" fillId="0" borderId="0" xfId="5" applyNumberFormat="1" applyFont="1" applyFill="1" applyAlignment="1">
      <alignment vertical="center"/>
    </xf>
    <xf numFmtId="44" fontId="274" fillId="0" borderId="116" xfId="4" applyNumberFormat="1" applyFont="1" applyBorder="1" applyAlignment="1">
      <alignment vertical="center"/>
    </xf>
    <xf numFmtId="44" fontId="274" fillId="0" borderId="117" xfId="4" applyNumberFormat="1" applyFont="1" applyBorder="1" applyAlignment="1">
      <alignment vertical="center"/>
    </xf>
    <xf numFmtId="0" fontId="274" fillId="0" borderId="109" xfId="4" applyFont="1" applyBorder="1" applyAlignment="1">
      <alignment vertical="center"/>
    </xf>
    <xf numFmtId="44" fontId="274" fillId="0" borderId="118" xfId="4" applyNumberFormat="1" applyFont="1" applyBorder="1" applyAlignment="1">
      <alignment vertical="center"/>
    </xf>
    <xf numFmtId="44" fontId="274" fillId="0" borderId="119" xfId="4" applyNumberFormat="1" applyFont="1" applyBorder="1" applyAlignment="1">
      <alignment vertical="center"/>
    </xf>
    <xf numFmtId="0" fontId="274" fillId="0" borderId="112" xfId="4" applyFont="1" applyBorder="1" applyAlignment="1">
      <alignment vertical="center"/>
    </xf>
    <xf numFmtId="44" fontId="274" fillId="0" borderId="120" xfId="4" applyNumberFormat="1" applyFont="1" applyBorder="1" applyAlignment="1">
      <alignment vertical="center"/>
    </xf>
    <xf numFmtId="44" fontId="274" fillId="0" borderId="121" xfId="4" applyNumberFormat="1" applyFont="1" applyBorder="1" applyAlignment="1">
      <alignment vertical="center"/>
    </xf>
    <xf numFmtId="0" fontId="274" fillId="0" borderId="115" xfId="4" applyFont="1" applyBorder="1" applyAlignment="1">
      <alignment vertical="center"/>
    </xf>
    <xf numFmtId="44" fontId="274" fillId="0" borderId="100" xfId="4" applyNumberFormat="1" applyFont="1" applyBorder="1" applyAlignment="1">
      <alignment vertical="center"/>
    </xf>
    <xf numFmtId="0" fontId="274" fillId="0" borderId="100" xfId="4" applyFont="1" applyBorder="1" applyAlignment="1">
      <alignment vertical="center"/>
    </xf>
    <xf numFmtId="0" fontId="265" fillId="0" borderId="0" xfId="44059" applyAlignment="1">
      <alignment horizontal="center" vertical="center"/>
    </xf>
    <xf numFmtId="0" fontId="265" fillId="0" borderId="2" xfId="44059" applyBorder="1" applyAlignment="1">
      <alignment horizontal="center" vertical="center"/>
    </xf>
    <xf numFmtId="0" fontId="288" fillId="0" borderId="0" xfId="4" applyFont="1" applyAlignment="1">
      <alignment horizontal="left" vertical="center"/>
    </xf>
    <xf numFmtId="0" fontId="312" fillId="0" borderId="98" xfId="0" applyFont="1" applyBorder="1" applyAlignment="1">
      <alignment horizontal="center" vertical="center" wrapText="1"/>
    </xf>
    <xf numFmtId="0" fontId="0" fillId="0" borderId="98" xfId="0" applyBorder="1" applyAlignment="1">
      <alignment vertical="center"/>
    </xf>
    <xf numFmtId="0" fontId="313" fillId="0" borderId="98" xfId="0" applyFont="1" applyBorder="1" applyAlignment="1">
      <alignment horizontal="center" vertical="center"/>
    </xf>
    <xf numFmtId="0" fontId="265" fillId="0" borderId="98" xfId="0" applyFont="1" applyBorder="1" applyAlignment="1">
      <alignment vertical="center"/>
    </xf>
    <xf numFmtId="167" fontId="265" fillId="0" borderId="105" xfId="0" applyNumberFormat="1" applyFont="1" applyBorder="1" applyAlignment="1">
      <alignment vertical="center"/>
    </xf>
    <xf numFmtId="167" fontId="265" fillId="0" borderId="3" xfId="0" applyNumberFormat="1" applyFont="1" applyBorder="1" applyAlignment="1">
      <alignment vertical="center"/>
    </xf>
    <xf numFmtId="0" fontId="313" fillId="0" borderId="18" xfId="0" applyFont="1" applyBorder="1" applyAlignment="1">
      <alignment horizontal="center" vertical="center"/>
    </xf>
    <xf numFmtId="4" fontId="313" fillId="0" borderId="35" xfId="0" applyNumberFormat="1" applyFont="1" applyBorder="1" applyAlignment="1">
      <alignment vertical="center"/>
    </xf>
    <xf numFmtId="4" fontId="313" fillId="0" borderId="18" xfId="0" applyNumberFormat="1" applyFont="1" applyBorder="1" applyAlignment="1">
      <alignment vertical="center"/>
    </xf>
    <xf numFmtId="0" fontId="314" fillId="0" borderId="0" xfId="0" applyFont="1" applyAlignment="1">
      <alignment vertical="center"/>
    </xf>
    <xf numFmtId="4" fontId="314" fillId="0" borderId="0" xfId="0" applyNumberFormat="1" applyFont="1" applyAlignment="1">
      <alignment vertical="center"/>
    </xf>
    <xf numFmtId="0" fontId="0" fillId="0" borderId="0" xfId="0" applyAlignment="1">
      <alignment horizontal="right" vertical="center"/>
    </xf>
    <xf numFmtId="0" fontId="313" fillId="0" borderId="19" xfId="0" applyFont="1" applyBorder="1" applyAlignment="1">
      <alignment horizontal="center" vertical="center"/>
    </xf>
    <xf numFmtId="4" fontId="313" fillId="0" borderId="14" xfId="0" applyNumberFormat="1" applyFont="1" applyBorder="1" applyAlignment="1">
      <alignment vertical="center"/>
    </xf>
    <xf numFmtId="0" fontId="313" fillId="0" borderId="14" xfId="0" applyFont="1" applyBorder="1" applyAlignment="1">
      <alignment horizontal="center" vertical="center"/>
    </xf>
    <xf numFmtId="4" fontId="313" fillId="0" borderId="14" xfId="0" applyNumberFormat="1" applyFont="1" applyBorder="1" applyAlignment="1">
      <alignment horizontal="center" vertical="center"/>
    </xf>
    <xf numFmtId="4" fontId="0" fillId="0" borderId="0" xfId="0" applyNumberFormat="1" applyAlignment="1">
      <alignment vertical="center"/>
    </xf>
    <xf numFmtId="0" fontId="313" fillId="0" borderId="13" xfId="0" applyFont="1" applyBorder="1" applyAlignment="1">
      <alignment horizontal="center" vertical="center"/>
    </xf>
    <xf numFmtId="168" fontId="0" fillId="0" borderId="0" xfId="0" applyNumberFormat="1" applyAlignment="1">
      <alignment vertical="center"/>
    </xf>
    <xf numFmtId="167" fontId="0" fillId="0" borderId="35" xfId="0" applyNumberFormat="1" applyBorder="1" applyAlignment="1">
      <alignment vertical="center"/>
    </xf>
    <xf numFmtId="0" fontId="275" fillId="2" borderId="33" xfId="78" applyFont="1" applyFill="1" applyBorder="1" applyAlignment="1">
      <alignment horizontal="center" vertical="center" wrapText="1"/>
    </xf>
    <xf numFmtId="179" fontId="274" fillId="2" borderId="0" xfId="0" applyNumberFormat="1" applyFont="1" applyFill="1" applyAlignment="1">
      <alignment horizontal="center" vertical="center"/>
    </xf>
    <xf numFmtId="179" fontId="275" fillId="2" borderId="50" xfId="0" applyNumberFormat="1" applyFont="1" applyFill="1" applyBorder="1" applyAlignment="1">
      <alignment horizontal="center" vertical="center" wrapText="1"/>
    </xf>
    <xf numFmtId="0" fontId="42" fillId="0" borderId="0" xfId="44243"/>
    <xf numFmtId="0" fontId="42" fillId="0" borderId="0" xfId="44244"/>
    <xf numFmtId="0" fontId="42" fillId="0" borderId="0" xfId="44244" applyAlignment="1">
      <alignment horizontal="center" vertical="center"/>
    </xf>
    <xf numFmtId="200" fontId="42" fillId="0" borderId="0" xfId="44244" applyNumberFormat="1" applyAlignment="1">
      <alignment horizontal="center" vertical="center"/>
    </xf>
    <xf numFmtId="0" fontId="0" fillId="0" borderId="124" xfId="0" applyBorder="1" applyAlignment="1">
      <alignment vertical="center"/>
    </xf>
    <xf numFmtId="170" fontId="0" fillId="0" borderId="124" xfId="44117" applyNumberFormat="1" applyFont="1" applyBorder="1" applyAlignment="1">
      <alignment vertical="center"/>
    </xf>
    <xf numFmtId="4" fontId="0" fillId="0" borderId="124" xfId="0" applyNumberFormat="1" applyBorder="1" applyAlignment="1">
      <alignment vertical="center"/>
    </xf>
    <xf numFmtId="168" fontId="265" fillId="0" borderId="125" xfId="44117" applyBorder="1" applyAlignment="1">
      <alignment vertical="center"/>
    </xf>
    <xf numFmtId="0" fontId="359" fillId="0" borderId="122" xfId="35102" applyFont="1" applyBorder="1" applyAlignment="1">
      <alignment horizontal="left" vertical="center" wrapText="1"/>
    </xf>
    <xf numFmtId="0" fontId="359" fillId="0" borderId="122" xfId="35102" applyFont="1" applyBorder="1" applyAlignment="1">
      <alignment vertical="center" wrapText="1"/>
    </xf>
    <xf numFmtId="168" fontId="359" fillId="0" borderId="122" xfId="1" applyFont="1" applyBorder="1" applyAlignment="1">
      <alignment vertical="center" wrapText="1"/>
    </xf>
    <xf numFmtId="170" fontId="272" fillId="0" borderId="122" xfId="1" applyNumberFormat="1" applyFont="1" applyFill="1" applyBorder="1" applyAlignment="1">
      <alignment vertical="center"/>
    </xf>
    <xf numFmtId="0" fontId="274" fillId="0" borderId="122" xfId="0" applyFont="1" applyBorder="1" applyAlignment="1">
      <alignment horizontal="center" vertical="center" wrapText="1"/>
    </xf>
    <xf numFmtId="1" fontId="274" fillId="0" borderId="122" xfId="5" applyNumberFormat="1" applyFont="1" applyFill="1" applyBorder="1" applyAlignment="1">
      <alignment horizontal="center" vertical="center" wrapText="1"/>
    </xf>
    <xf numFmtId="172" fontId="274" fillId="0" borderId="122" xfId="43894" applyNumberFormat="1" applyFont="1" applyBorder="1" applyAlignment="1">
      <alignment horizontal="center" vertical="center"/>
    </xf>
    <xf numFmtId="167" fontId="64" fillId="0" borderId="122" xfId="35088" applyNumberFormat="1" applyFont="1" applyFill="1" applyBorder="1" applyAlignment="1">
      <alignment vertical="center"/>
    </xf>
    <xf numFmtId="179" fontId="274" fillId="0" borderId="122" xfId="35088" applyNumberFormat="1" applyFont="1" applyFill="1" applyBorder="1" applyAlignment="1">
      <alignment horizontal="center" vertical="center"/>
    </xf>
    <xf numFmtId="167" fontId="54" fillId="0" borderId="122" xfId="35088" applyNumberFormat="1" applyFont="1" applyFill="1" applyBorder="1" applyAlignment="1">
      <alignment vertical="center"/>
    </xf>
    <xf numFmtId="3" fontId="282" fillId="0" borderId="122" xfId="1" applyNumberFormat="1" applyFont="1" applyFill="1" applyBorder="1" applyAlignment="1">
      <alignment horizontal="center" vertical="center" wrapText="1"/>
    </xf>
    <xf numFmtId="0" fontId="282" fillId="0" borderId="122" xfId="0" applyFont="1" applyBorder="1" applyAlignment="1">
      <alignment horizontal="center" vertical="center" wrapText="1"/>
    </xf>
    <xf numFmtId="183" fontId="282" fillId="0" borderId="122" xfId="0" applyNumberFormat="1" applyFont="1" applyBorder="1" applyAlignment="1">
      <alignment horizontal="center" vertical="center" wrapText="1"/>
    </xf>
    <xf numFmtId="1" fontId="274" fillId="2" borderId="122" xfId="0" applyNumberFormat="1" applyFont="1" applyFill="1" applyBorder="1" applyAlignment="1">
      <alignment horizontal="center" vertical="center" wrapText="1"/>
    </xf>
    <xf numFmtId="168" fontId="272" fillId="0" borderId="123" xfId="1" applyFont="1" applyFill="1" applyBorder="1" applyAlignment="1">
      <alignment vertical="center" wrapText="1"/>
    </xf>
    <xf numFmtId="0" fontId="146" fillId="2" borderId="122" xfId="0" applyFont="1" applyFill="1" applyBorder="1" applyAlignment="1">
      <alignment vertical="center"/>
    </xf>
    <xf numFmtId="10" fontId="146" fillId="0" borderId="122" xfId="2" applyNumberFormat="1" applyFont="1" applyFill="1" applyBorder="1" applyAlignment="1">
      <alignment horizontal="center" vertical="center"/>
    </xf>
    <xf numFmtId="10" fontId="274" fillId="0" borderId="122" xfId="2" applyNumberFormat="1" applyFont="1" applyFill="1" applyBorder="1" applyAlignment="1">
      <alignment horizontal="center" vertical="center" wrapText="1"/>
    </xf>
    <xf numFmtId="0" fontId="104" fillId="34" borderId="0" xfId="44016" applyFill="1"/>
    <xf numFmtId="183" fontId="282" fillId="0" borderId="122" xfId="0" applyNumberFormat="1" applyFont="1" applyBorder="1" applyAlignment="1">
      <alignment horizontal="left" vertical="center" wrapText="1"/>
    </xf>
    <xf numFmtId="198" fontId="283" fillId="0" borderId="0" xfId="0" applyNumberFormat="1" applyFont="1" applyAlignment="1">
      <alignment horizontal="left" vertical="center"/>
    </xf>
    <xf numFmtId="0" fontId="359" fillId="0" borderId="98" xfId="35102" applyFont="1" applyBorder="1" applyAlignment="1">
      <alignment horizontal="left" vertical="center" wrapText="1"/>
    </xf>
    <xf numFmtId="0" fontId="359" fillId="0" borderId="98" xfId="35102" applyFont="1" applyBorder="1" applyAlignment="1">
      <alignment vertical="center" wrapText="1"/>
    </xf>
    <xf numFmtId="168" fontId="359" fillId="0" borderId="98" xfId="1" applyFont="1" applyBorder="1" applyAlignment="1">
      <alignment vertical="center" wrapText="1"/>
    </xf>
    <xf numFmtId="170" fontId="272" fillId="0" borderId="98" xfId="1" applyNumberFormat="1" applyFont="1" applyFill="1" applyBorder="1" applyAlignment="1">
      <alignment vertical="center"/>
    </xf>
    <xf numFmtId="170" fontId="272" fillId="31" borderId="1" xfId="1" applyNumberFormat="1" applyFont="1" applyFill="1" applyBorder="1" applyAlignment="1">
      <alignment vertical="center"/>
    </xf>
    <xf numFmtId="181" fontId="282" fillId="0" borderId="122" xfId="0" applyNumberFormat="1" applyFont="1" applyBorder="1" applyAlignment="1">
      <alignment horizontal="left" vertical="center" wrapText="1"/>
    </xf>
    <xf numFmtId="183" fontId="282" fillId="0" borderId="122" xfId="1" applyNumberFormat="1" applyFont="1" applyFill="1" applyBorder="1" applyAlignment="1">
      <alignment horizontal="center" vertical="center" wrapText="1"/>
    </xf>
    <xf numFmtId="183" fontId="282" fillId="0" borderId="129" xfId="0" applyNumberFormat="1" applyFont="1" applyBorder="1" applyAlignment="1">
      <alignment horizontal="left" vertical="center" wrapText="1"/>
    </xf>
    <xf numFmtId="3" fontId="282" fillId="0" borderId="129" xfId="1" applyNumberFormat="1" applyFont="1" applyFill="1" applyBorder="1" applyAlignment="1">
      <alignment horizontal="center" vertical="center" wrapText="1"/>
    </xf>
    <xf numFmtId="0" fontId="282" fillId="0" borderId="129" xfId="0" applyFont="1" applyBorder="1" applyAlignment="1">
      <alignment horizontal="center" vertical="center" wrapText="1"/>
    </xf>
    <xf numFmtId="183" fontId="282" fillId="0" borderId="129" xfId="0" applyNumberFormat="1" applyFont="1" applyBorder="1" applyAlignment="1">
      <alignment horizontal="center" vertical="center" wrapText="1"/>
    </xf>
    <xf numFmtId="10" fontId="146" fillId="0" borderId="129" xfId="2" applyNumberFormat="1" applyFont="1" applyFill="1" applyBorder="1" applyAlignment="1">
      <alignment horizontal="center" vertical="center"/>
    </xf>
    <xf numFmtId="10" fontId="274" fillId="0" borderId="129" xfId="2" applyNumberFormat="1" applyFont="1" applyFill="1" applyBorder="1" applyAlignment="1">
      <alignment horizontal="center" vertical="center" wrapText="1"/>
    </xf>
    <xf numFmtId="0" fontId="272" fillId="0" borderId="129" xfId="13" applyFont="1" applyBorder="1" applyAlignment="1">
      <alignment vertical="center" wrapText="1"/>
    </xf>
    <xf numFmtId="1" fontId="274" fillId="2" borderId="129" xfId="0" applyNumberFormat="1" applyFont="1" applyFill="1" applyBorder="1" applyAlignment="1">
      <alignment horizontal="center" vertical="center" wrapText="1"/>
    </xf>
    <xf numFmtId="168" fontId="272" fillId="0" borderId="130" xfId="1" applyFont="1" applyFill="1" applyBorder="1" applyAlignment="1">
      <alignment vertical="center" wrapText="1"/>
    </xf>
    <xf numFmtId="0" fontId="146" fillId="2" borderId="129" xfId="0" applyFont="1" applyFill="1" applyBorder="1" applyAlignment="1">
      <alignment vertical="center"/>
    </xf>
    <xf numFmtId="0" fontId="85" fillId="0" borderId="129" xfId="0" applyFont="1" applyBorder="1" applyAlignment="1">
      <alignment vertical="center" wrapText="1"/>
    </xf>
    <xf numFmtId="1" fontId="274" fillId="0" borderId="129" xfId="0" applyNumberFormat="1" applyFont="1" applyBorder="1" applyAlignment="1">
      <alignment horizontal="center" vertical="center" wrapText="1"/>
    </xf>
    <xf numFmtId="168" fontId="125" fillId="0" borderId="130" xfId="1" applyFont="1" applyFill="1" applyBorder="1" applyAlignment="1">
      <alignment vertical="center"/>
    </xf>
    <xf numFmtId="0" fontId="146" fillId="0" borderId="129" xfId="0" applyFont="1" applyBorder="1" applyAlignment="1">
      <alignment vertical="center"/>
    </xf>
    <xf numFmtId="168" fontId="274" fillId="0" borderId="129" xfId="1" applyFont="1" applyFill="1" applyBorder="1" applyAlignment="1">
      <alignment horizontal="right" vertical="center" wrapText="1"/>
    </xf>
    <xf numFmtId="49" fontId="312" fillId="0" borderId="0" xfId="4" applyNumberFormat="1" applyFont="1" applyAlignment="1">
      <alignment horizontal="center" vertical="center" wrapText="1"/>
    </xf>
    <xf numFmtId="4" fontId="0" fillId="0" borderId="128" xfId="0" applyNumberFormat="1" applyBorder="1" applyAlignment="1">
      <alignment vertical="center"/>
    </xf>
    <xf numFmtId="168" fontId="265" fillId="0" borderId="131" xfId="44117" applyBorder="1" applyAlignment="1">
      <alignment vertical="center"/>
    </xf>
    <xf numFmtId="203" fontId="265" fillId="0" borderId="1" xfId="0" applyNumberFormat="1" applyFont="1" applyBorder="1" applyAlignment="1">
      <alignment vertical="center"/>
    </xf>
    <xf numFmtId="221" fontId="271" fillId="0" borderId="0" xfId="1" applyNumberFormat="1" applyFont="1" applyFill="1" applyBorder="1" applyAlignment="1">
      <alignment vertical="center"/>
    </xf>
    <xf numFmtId="0" fontId="30" fillId="0" borderId="71" xfId="0" applyFont="1" applyBorder="1" applyAlignment="1">
      <alignment vertical="center" wrapText="1"/>
    </xf>
    <xf numFmtId="0" fontId="312" fillId="0" borderId="98" xfId="0" applyFont="1" applyBorder="1" applyAlignment="1">
      <alignment horizontal="centerContinuous" vertical="center" wrapText="1"/>
    </xf>
    <xf numFmtId="0" fontId="312" fillId="0" borderId="98" xfId="4" applyFont="1" applyBorder="1" applyAlignment="1">
      <alignment horizontal="centerContinuous" vertical="center" wrapText="1"/>
    </xf>
    <xf numFmtId="170" fontId="0" fillId="0" borderId="132" xfId="5" applyNumberFormat="1" applyFont="1" applyFill="1" applyBorder="1" applyAlignment="1">
      <alignment vertical="center"/>
    </xf>
    <xf numFmtId="217" fontId="271" fillId="0" borderId="0" xfId="0" applyNumberFormat="1" applyFont="1" applyAlignment="1">
      <alignment horizontal="center" vertical="center"/>
    </xf>
    <xf numFmtId="0" fontId="29" fillId="0" borderId="0" xfId="44308"/>
    <xf numFmtId="0" fontId="28" fillId="0" borderId="0" xfId="44312"/>
    <xf numFmtId="183" fontId="282" fillId="0" borderId="134" xfId="0" applyNumberFormat="1" applyFont="1" applyBorder="1" applyAlignment="1">
      <alignment horizontal="left" vertical="center" wrapText="1"/>
    </xf>
    <xf numFmtId="3" fontId="282" fillId="0" borderId="134" xfId="1" applyNumberFormat="1" applyFont="1" applyFill="1" applyBorder="1" applyAlignment="1">
      <alignment horizontal="center" vertical="center" wrapText="1"/>
    </xf>
    <xf numFmtId="0" fontId="282" fillId="0" borderId="134" xfId="0" applyFont="1" applyBorder="1" applyAlignment="1">
      <alignment horizontal="center" vertical="center" wrapText="1"/>
    </xf>
    <xf numFmtId="183" fontId="282" fillId="0" borderId="134" xfId="0" applyNumberFormat="1" applyFont="1" applyBorder="1" applyAlignment="1">
      <alignment horizontal="center" vertical="center" wrapText="1"/>
    </xf>
    <xf numFmtId="181" fontId="288" fillId="0" borderId="134" xfId="0" applyNumberFormat="1" applyFont="1" applyBorder="1" applyAlignment="1">
      <alignment horizontal="center" vertical="center" wrapText="1"/>
    </xf>
    <xf numFmtId="181" fontId="282" fillId="0" borderId="134" xfId="0" applyNumberFormat="1" applyFont="1" applyBorder="1" applyAlignment="1">
      <alignment horizontal="left" vertical="center" wrapText="1"/>
    </xf>
    <xf numFmtId="183" fontId="288" fillId="0" borderId="134" xfId="0" applyNumberFormat="1" applyFont="1" applyBorder="1" applyAlignment="1">
      <alignment horizontal="center" vertical="center" wrapText="1"/>
    </xf>
    <xf numFmtId="0" fontId="282" fillId="0" borderId="134" xfId="0" applyFont="1" applyBorder="1" applyAlignment="1">
      <alignment horizontal="left" vertical="center" wrapText="1"/>
    </xf>
    <xf numFmtId="1" fontId="274" fillId="0" borderId="134" xfId="0" applyNumberFormat="1" applyFont="1" applyBorder="1" applyAlignment="1">
      <alignment horizontal="center" vertical="center" wrapText="1"/>
    </xf>
    <xf numFmtId="168" fontId="326" fillId="0" borderId="134" xfId="1" applyFont="1" applyFill="1" applyBorder="1" applyAlignment="1">
      <alignment vertical="center"/>
    </xf>
    <xf numFmtId="0" fontId="146" fillId="2" borderId="134" xfId="0" applyFont="1" applyFill="1" applyBorder="1" applyAlignment="1">
      <alignment vertical="center"/>
    </xf>
    <xf numFmtId="10" fontId="146" fillId="2" borderId="134" xfId="2" applyNumberFormat="1" applyFont="1" applyFill="1" applyBorder="1" applyAlignment="1">
      <alignment horizontal="center" vertical="center"/>
    </xf>
    <xf numFmtId="0" fontId="273" fillId="2" borderId="134" xfId="13" applyFont="1" applyFill="1" applyBorder="1" applyAlignment="1">
      <alignment horizontal="center" vertical="center" wrapText="1"/>
    </xf>
    <xf numFmtId="0" fontId="272" fillId="0" borderId="134" xfId="13" applyFont="1" applyBorder="1" applyAlignment="1">
      <alignment horizontal="center" vertical="center" wrapText="1"/>
    </xf>
    <xf numFmtId="0" fontId="69" fillId="0" borderId="71" xfId="0" applyFont="1" applyBorder="1" applyAlignment="1">
      <alignment vertical="center" wrapText="1"/>
    </xf>
    <xf numFmtId="0" fontId="79" fillId="0" borderId="71" xfId="0" applyFont="1" applyBorder="1" applyAlignment="1">
      <alignment vertical="center" wrapText="1"/>
    </xf>
    <xf numFmtId="0" fontId="88" fillId="0" borderId="1" xfId="0" applyFont="1" applyBorder="1" applyAlignment="1">
      <alignment vertical="center"/>
    </xf>
    <xf numFmtId="0" fontId="83" fillId="0" borderId="1" xfId="0" applyFont="1" applyBorder="1" applyAlignment="1">
      <alignment vertical="center"/>
    </xf>
    <xf numFmtId="0" fontId="79" fillId="0" borderId="1" xfId="0" applyFont="1" applyBorder="1" applyAlignment="1">
      <alignment vertical="center"/>
    </xf>
    <xf numFmtId="0" fontId="106" fillId="0" borderId="1" xfId="0" applyFont="1" applyBorder="1" applyAlignment="1">
      <alignment vertical="center"/>
    </xf>
    <xf numFmtId="0" fontId="114" fillId="0" borderId="1" xfId="0" applyFont="1" applyBorder="1" applyAlignment="1">
      <alignment vertical="center"/>
    </xf>
    <xf numFmtId="181" fontId="312" fillId="32" borderId="0" xfId="0" applyNumberFormat="1" applyFont="1" applyFill="1" applyAlignment="1">
      <alignment vertical="center"/>
    </xf>
    <xf numFmtId="49" fontId="312" fillId="0" borderId="0" xfId="4" applyNumberFormat="1" applyFont="1" applyAlignment="1">
      <alignment vertical="center"/>
    </xf>
    <xf numFmtId="0" fontId="377" fillId="0" borderId="0" xfId="78" applyFont="1" applyAlignment="1">
      <alignment horizontal="centerContinuous" vertical="center"/>
    </xf>
    <xf numFmtId="210" fontId="378" fillId="0" borderId="0" xfId="78" applyNumberFormat="1" applyFont="1" applyAlignment="1">
      <alignment horizontal="right" vertical="center"/>
    </xf>
    <xf numFmtId="209" fontId="378" fillId="0" borderId="0" xfId="78" applyNumberFormat="1" applyFont="1" applyAlignment="1">
      <alignment horizontal="right" vertical="center"/>
    </xf>
    <xf numFmtId="212" fontId="378" fillId="0" borderId="0" xfId="78" applyNumberFormat="1" applyFont="1" applyAlignment="1">
      <alignment horizontal="right" vertical="center"/>
    </xf>
    <xf numFmtId="0" fontId="365" fillId="0" borderId="68" xfId="78" applyFont="1" applyBorder="1" applyAlignment="1">
      <alignment horizontal="left" vertical="center"/>
    </xf>
    <xf numFmtId="4" fontId="0" fillId="0" borderId="98" xfId="0" applyNumberFormat="1" applyBorder="1" applyAlignment="1">
      <alignment vertical="center"/>
    </xf>
    <xf numFmtId="4" fontId="265" fillId="0" borderId="98" xfId="0" applyNumberFormat="1" applyFont="1" applyBorder="1" applyAlignment="1">
      <alignment vertical="center"/>
    </xf>
    <xf numFmtId="44" fontId="275" fillId="0" borderId="133" xfId="4" applyNumberFormat="1" applyFont="1" applyBorder="1" applyAlignment="1">
      <alignment horizontal="centerContinuous" vertical="center"/>
    </xf>
    <xf numFmtId="44" fontId="275" fillId="0" borderId="135" xfId="4" applyNumberFormat="1" applyFont="1" applyBorder="1" applyAlignment="1">
      <alignment horizontal="centerContinuous" vertical="center"/>
    </xf>
    <xf numFmtId="0" fontId="275" fillId="0" borderId="135" xfId="4" applyFont="1" applyBorder="1" applyAlignment="1">
      <alignment horizontal="centerContinuous" vertical="center"/>
    </xf>
    <xf numFmtId="44" fontId="274" fillId="0" borderId="135" xfId="4" applyNumberFormat="1" applyFont="1" applyBorder="1" applyAlignment="1">
      <alignment horizontal="centerContinuous" vertical="center"/>
    </xf>
    <xf numFmtId="0" fontId="274" fillId="0" borderId="135" xfId="4" applyFont="1" applyBorder="1" applyAlignment="1">
      <alignment horizontal="centerContinuous" vertical="center"/>
    </xf>
    <xf numFmtId="4" fontId="265" fillId="0" borderId="98" xfId="4" applyNumberFormat="1" applyBorder="1" applyAlignment="1">
      <alignment vertical="center"/>
    </xf>
    <xf numFmtId="4" fontId="343" fillId="0" borderId="0" xfId="0" applyNumberFormat="1" applyFont="1" applyAlignment="1">
      <alignment horizontal="left" vertical="center" wrapText="1"/>
    </xf>
    <xf numFmtId="0" fontId="146" fillId="2" borderId="139" xfId="0" applyFont="1" applyFill="1" applyBorder="1" applyAlignment="1">
      <alignment vertical="center"/>
    </xf>
    <xf numFmtId="177" fontId="274" fillId="0" borderId="139" xfId="0" applyNumberFormat="1" applyFont="1" applyBorder="1" applyAlignment="1">
      <alignment horizontal="center" vertical="center"/>
    </xf>
    <xf numFmtId="179" fontId="274" fillId="0" borderId="139" xfId="35088" applyNumberFormat="1" applyFont="1" applyFill="1" applyBorder="1" applyAlignment="1">
      <alignment horizontal="center" vertical="center"/>
    </xf>
    <xf numFmtId="203" fontId="274" fillId="0" borderId="139" xfId="0" applyNumberFormat="1" applyFont="1" applyBorder="1" applyAlignment="1">
      <alignment horizontal="center" vertical="center"/>
    </xf>
    <xf numFmtId="177" fontId="275" fillId="0" borderId="139" xfId="0" applyNumberFormat="1" applyFont="1" applyBorder="1" applyAlignment="1">
      <alignment horizontal="center" vertical="center"/>
    </xf>
    <xf numFmtId="179" fontId="275" fillId="0" borderId="139" xfId="0" applyNumberFormat="1" applyFont="1" applyBorder="1" applyAlignment="1">
      <alignment horizontal="center" vertical="center"/>
    </xf>
    <xf numFmtId="203" fontId="275" fillId="0" borderId="139" xfId="5" applyNumberFormat="1" applyFont="1" applyFill="1" applyBorder="1" applyAlignment="1">
      <alignment horizontal="center" vertical="center" wrapText="1"/>
    </xf>
    <xf numFmtId="177" fontId="274" fillId="0" borderId="18" xfId="0" applyNumberFormat="1" applyFont="1" applyBorder="1" applyAlignment="1">
      <alignment horizontal="center" vertical="center"/>
    </xf>
    <xf numFmtId="179" fontId="274" fillId="0" borderId="18" xfId="35088" applyNumberFormat="1" applyFont="1" applyFill="1" applyBorder="1" applyAlignment="1">
      <alignment horizontal="center" vertical="center"/>
    </xf>
    <xf numFmtId="203" fontId="274" fillId="0" borderId="18" xfId="0" applyNumberFormat="1" applyFont="1" applyBorder="1" applyAlignment="1">
      <alignment horizontal="center" vertical="center"/>
    </xf>
    <xf numFmtId="0" fontId="275" fillId="0" borderId="13" xfId="0" applyFont="1" applyBorder="1" applyAlignment="1">
      <alignment horizontal="center" vertical="center"/>
    </xf>
    <xf numFmtId="0" fontId="275" fillId="0" borderId="16" xfId="0" applyFont="1" applyBorder="1" applyAlignment="1">
      <alignment horizontal="center" vertical="center"/>
    </xf>
    <xf numFmtId="0" fontId="275" fillId="0" borderId="14" xfId="78" applyFont="1" applyBorder="1" applyAlignment="1">
      <alignment horizontal="center" vertical="center"/>
    </xf>
    <xf numFmtId="0" fontId="275" fillId="0" borderId="16" xfId="78" applyFont="1" applyBorder="1" applyAlignment="1">
      <alignment horizontal="center" vertical="center"/>
    </xf>
    <xf numFmtId="0" fontId="283" fillId="0" borderId="140" xfId="0" applyFont="1" applyBorder="1" applyAlignment="1">
      <alignment horizontal="center" vertical="center"/>
    </xf>
    <xf numFmtId="0" fontId="288" fillId="0" borderId="98" xfId="0" applyFont="1" applyBorder="1" applyAlignment="1">
      <alignment horizontal="center" vertical="center" wrapText="1"/>
    </xf>
    <xf numFmtId="0" fontId="273" fillId="2" borderId="141" xfId="13" applyFont="1" applyFill="1" applyBorder="1" applyAlignment="1">
      <alignment horizontal="center" vertical="center" wrapText="1"/>
    </xf>
    <xf numFmtId="1" fontId="275" fillId="2" borderId="141" xfId="0" applyNumberFormat="1" applyFont="1" applyFill="1" applyBorder="1" applyAlignment="1">
      <alignment horizontal="center" vertical="center" wrapText="1"/>
    </xf>
    <xf numFmtId="168" fontId="275" fillId="0" borderId="142" xfId="1" applyFont="1" applyFill="1" applyBorder="1" applyAlignment="1">
      <alignment horizontal="right" vertical="center" wrapText="1"/>
    </xf>
    <xf numFmtId="0" fontId="146" fillId="2" borderId="141" xfId="0" applyFont="1" applyFill="1" applyBorder="1" applyAlignment="1">
      <alignment vertical="center"/>
    </xf>
    <xf numFmtId="10" fontId="274" fillId="2" borderId="141" xfId="2" applyNumberFormat="1" applyFont="1" applyFill="1" applyBorder="1" applyAlignment="1">
      <alignment horizontal="center" vertical="center" wrapText="1"/>
    </xf>
    <xf numFmtId="10" fontId="146" fillId="2" borderId="141" xfId="2" applyNumberFormat="1" applyFont="1" applyFill="1" applyBorder="1" applyAlignment="1">
      <alignment horizontal="center" vertical="center"/>
    </xf>
    <xf numFmtId="0" fontId="313" fillId="0" borderId="101" xfId="0" applyFont="1" applyBorder="1" applyAlignment="1">
      <alignment horizontal="center" vertical="center"/>
    </xf>
    <xf numFmtId="168" fontId="265" fillId="0" borderId="0" xfId="5" applyAlignment="1">
      <alignment vertical="center"/>
    </xf>
    <xf numFmtId="0" fontId="313" fillId="0" borderId="13" xfId="4" applyFont="1" applyBorder="1" applyAlignment="1">
      <alignment horizontal="left" vertical="center" wrapText="1"/>
    </xf>
    <xf numFmtId="170" fontId="265" fillId="0" borderId="0" xfId="44117" applyNumberFormat="1" applyAlignment="1">
      <alignment vertical="center"/>
    </xf>
    <xf numFmtId="167" fontId="265" fillId="0" borderId="104" xfId="4" applyNumberFormat="1" applyBorder="1" applyAlignment="1">
      <alignment vertical="center"/>
    </xf>
    <xf numFmtId="0" fontId="0" fillId="0" borderId="98" xfId="0" applyBorder="1" applyAlignment="1">
      <alignment horizontal="centerContinuous"/>
    </xf>
    <xf numFmtId="0" fontId="0" fillId="0" borderId="103" xfId="0" applyBorder="1" applyAlignment="1">
      <alignment horizontal="center" vertical="center" wrapText="1"/>
    </xf>
    <xf numFmtId="0" fontId="0" fillId="0" borderId="98" xfId="0" applyBorder="1" applyAlignment="1">
      <alignment horizontal="center" vertical="center" wrapText="1"/>
    </xf>
    <xf numFmtId="0" fontId="269" fillId="0" borderId="98" xfId="0" applyFont="1" applyBorder="1" applyAlignment="1">
      <alignment horizontal="center"/>
    </xf>
    <xf numFmtId="0" fontId="283" fillId="0" borderId="19" xfId="0" applyFont="1" applyBorder="1" applyAlignment="1">
      <alignment horizontal="center" vertical="center" wrapText="1"/>
    </xf>
    <xf numFmtId="0" fontId="283" fillId="0" borderId="144" xfId="0" applyFont="1" applyBorder="1" applyAlignment="1">
      <alignment horizontal="center" vertical="center" wrapText="1"/>
    </xf>
    <xf numFmtId="218" fontId="0" fillId="0" borderId="112" xfId="44360" applyNumberFormat="1" applyFont="1" applyBorder="1"/>
    <xf numFmtId="218" fontId="0" fillId="0" borderId="107" xfId="44360" applyNumberFormat="1" applyFont="1" applyBorder="1"/>
    <xf numFmtId="218" fontId="0" fillId="0" borderId="108" xfId="44360" applyNumberFormat="1" applyFont="1" applyBorder="1"/>
    <xf numFmtId="218" fontId="0" fillId="0" borderId="111" xfId="44360" applyNumberFormat="1" applyFont="1" applyBorder="1"/>
    <xf numFmtId="218" fontId="0" fillId="0" borderId="114" xfId="44360" applyNumberFormat="1" applyFont="1" applyBorder="1"/>
    <xf numFmtId="181" fontId="282" fillId="0" borderId="145" xfId="0" applyNumberFormat="1" applyFont="1" applyBorder="1" applyAlignment="1">
      <alignment horizontal="left" vertical="center" wrapText="1"/>
    </xf>
    <xf numFmtId="183" fontId="282" fillId="0" borderId="145" xfId="1" applyNumberFormat="1" applyFont="1" applyFill="1" applyBorder="1" applyAlignment="1">
      <alignment horizontal="center" vertical="center" wrapText="1"/>
    </xf>
    <xf numFmtId="181" fontId="282" fillId="0" borderId="141" xfId="0" applyNumberFormat="1" applyFont="1" applyBorder="1" applyAlignment="1">
      <alignment horizontal="left" vertical="center" wrapText="1"/>
    </xf>
    <xf numFmtId="3" fontId="282" fillId="0" borderId="141" xfId="1" applyNumberFormat="1" applyFont="1" applyFill="1" applyBorder="1" applyAlignment="1">
      <alignment horizontal="center" vertical="center" wrapText="1"/>
    </xf>
    <xf numFmtId="213" fontId="282" fillId="0" borderId="141" xfId="1" applyNumberFormat="1" applyFont="1" applyFill="1" applyBorder="1" applyAlignment="1">
      <alignment horizontal="center" vertical="center" wrapText="1"/>
    </xf>
    <xf numFmtId="15" fontId="282" fillId="0" borderId="141" xfId="0" applyNumberFormat="1" applyFont="1" applyBorder="1" applyAlignment="1">
      <alignment horizontal="center" vertical="center" wrapText="1"/>
    </xf>
    <xf numFmtId="9" fontId="282" fillId="0" borderId="141" xfId="0" applyNumberFormat="1" applyFont="1" applyBorder="1" applyAlignment="1">
      <alignment horizontal="center" vertical="center" wrapText="1"/>
    </xf>
    <xf numFmtId="43" fontId="288" fillId="0" borderId="0" xfId="0" applyNumberFormat="1" applyFont="1" applyAlignment="1">
      <alignment horizontal="center" wrapText="1"/>
    </xf>
    <xf numFmtId="183" fontId="282" fillId="0" borderId="141" xfId="1" applyNumberFormat="1" applyFont="1" applyFill="1" applyBorder="1" applyAlignment="1">
      <alignment horizontal="center" vertical="center" wrapText="1"/>
    </xf>
    <xf numFmtId="184" fontId="282" fillId="0" borderId="141" xfId="0" applyNumberFormat="1" applyFont="1" applyBorder="1" applyAlignment="1">
      <alignment horizontal="center" vertical="center" wrapText="1"/>
    </xf>
    <xf numFmtId="185" fontId="282" fillId="0" borderId="141" xfId="2" applyNumberFormat="1" applyFont="1" applyFill="1" applyBorder="1" applyAlignment="1">
      <alignment horizontal="center" vertical="center" wrapText="1"/>
    </xf>
    <xf numFmtId="43" fontId="0" fillId="0" borderId="0" xfId="0" applyNumberFormat="1" applyAlignment="1">
      <alignment vertical="center"/>
    </xf>
    <xf numFmtId="168" fontId="274" fillId="0" borderId="141" xfId="1" applyFont="1" applyFill="1" applyBorder="1" applyAlignment="1">
      <alignment horizontal="right" vertical="center" wrapText="1"/>
    </xf>
    <xf numFmtId="168" fontId="0" fillId="0" borderId="0" xfId="44117" applyFont="1" applyFill="1" applyAlignment="1">
      <alignment horizontal="center" vertical="center"/>
    </xf>
    <xf numFmtId="4" fontId="265" fillId="0" borderId="0" xfId="44059" applyNumberFormat="1" applyAlignment="1">
      <alignment vertical="center"/>
    </xf>
    <xf numFmtId="189" fontId="265" fillId="0" borderId="0" xfId="44059" applyNumberFormat="1" applyAlignment="1">
      <alignment vertical="center"/>
    </xf>
    <xf numFmtId="170" fontId="271" fillId="0" borderId="0" xfId="1" applyNumberFormat="1" applyFont="1" applyFill="1" applyAlignment="1">
      <alignment vertical="center"/>
    </xf>
    <xf numFmtId="181" fontId="282" fillId="0" borderId="147" xfId="0" applyNumberFormat="1" applyFont="1" applyBorder="1" applyAlignment="1">
      <alignment horizontal="left" vertical="center" wrapText="1"/>
    </xf>
    <xf numFmtId="3" fontId="282" fillId="0" borderId="147" xfId="1" applyNumberFormat="1" applyFont="1" applyFill="1" applyBorder="1" applyAlignment="1">
      <alignment horizontal="center" vertical="center" wrapText="1"/>
    </xf>
    <xf numFmtId="213" fontId="282" fillId="0" borderId="147" xfId="1" applyNumberFormat="1" applyFont="1" applyFill="1" applyBorder="1" applyAlignment="1">
      <alignment horizontal="center" vertical="center" wrapText="1"/>
    </xf>
    <xf numFmtId="15" fontId="282" fillId="0" borderId="147" xfId="0" applyNumberFormat="1" applyFont="1" applyBorder="1" applyAlignment="1">
      <alignment horizontal="center" vertical="center" wrapText="1"/>
    </xf>
    <xf numFmtId="9" fontId="282" fillId="0" borderId="147" xfId="0" applyNumberFormat="1" applyFont="1" applyBorder="1" applyAlignment="1">
      <alignment horizontal="center" vertical="center" wrapText="1"/>
    </xf>
    <xf numFmtId="0" fontId="0" fillId="0" borderId="151" xfId="0" applyBorder="1" applyAlignment="1">
      <alignment horizontal="centerContinuous" vertical="center"/>
    </xf>
    <xf numFmtId="170" fontId="312" fillId="0" borderId="98" xfId="44117" applyNumberFormat="1" applyFont="1" applyFill="1" applyBorder="1" applyAlignment="1">
      <alignment horizontal="centerContinuous" vertical="center" wrapText="1"/>
    </xf>
    <xf numFmtId="170" fontId="312" fillId="0" borderId="98" xfId="44117" applyNumberFormat="1" applyFont="1" applyFill="1" applyBorder="1" applyAlignment="1">
      <alignment horizontal="center" vertical="center" wrapText="1"/>
    </xf>
    <xf numFmtId="170" fontId="0" fillId="0" borderId="148" xfId="44117" applyNumberFormat="1" applyFont="1" applyFill="1" applyBorder="1" applyAlignment="1">
      <alignment vertical="center"/>
    </xf>
    <xf numFmtId="4" fontId="0" fillId="0" borderId="148" xfId="0" applyNumberFormat="1" applyBorder="1" applyAlignment="1">
      <alignment vertical="center"/>
    </xf>
    <xf numFmtId="170" fontId="0" fillId="0" borderId="148" xfId="0" applyNumberFormat="1" applyBorder="1" applyAlignment="1">
      <alignment vertical="center"/>
    </xf>
    <xf numFmtId="9" fontId="0" fillId="0" borderId="98" xfId="8801" applyFont="1" applyFill="1" applyBorder="1" applyAlignment="1">
      <alignment horizontal="center" vertical="center"/>
    </xf>
    <xf numFmtId="170" fontId="313" fillId="0" borderId="148" xfId="44117" applyNumberFormat="1" applyFont="1" applyFill="1" applyBorder="1" applyAlignment="1">
      <alignment vertical="center"/>
    </xf>
    <xf numFmtId="4" fontId="313" fillId="0" borderId="148" xfId="0" applyNumberFormat="1" applyFont="1" applyBorder="1" applyAlignment="1">
      <alignment vertical="center"/>
    </xf>
    <xf numFmtId="9" fontId="313" fillId="0" borderId="98" xfId="8801" applyFont="1" applyFill="1" applyBorder="1" applyAlignment="1">
      <alignment horizontal="center" vertical="center"/>
    </xf>
    <xf numFmtId="0" fontId="0" fillId="0" borderId="148" xfId="0" applyBorder="1" applyAlignment="1">
      <alignment vertical="center"/>
    </xf>
    <xf numFmtId="170" fontId="265" fillId="0" borderId="148" xfId="44117" applyNumberFormat="1" applyFill="1" applyBorder="1" applyAlignment="1">
      <alignment vertical="center"/>
    </xf>
    <xf numFmtId="0" fontId="265" fillId="0" borderId="148" xfId="0" applyFont="1" applyBorder="1" applyAlignment="1">
      <alignment vertical="center"/>
    </xf>
    <xf numFmtId="170" fontId="265" fillId="0" borderId="3" xfId="44117" applyNumberFormat="1" applyFill="1" applyBorder="1" applyAlignment="1">
      <alignment vertical="center"/>
    </xf>
    <xf numFmtId="170" fontId="313" fillId="0" borderId="35" xfId="44117" applyNumberFormat="1" applyFont="1" applyFill="1" applyBorder="1" applyAlignment="1">
      <alignment horizontal="center" vertical="center"/>
    </xf>
    <xf numFmtId="170" fontId="313" fillId="0" borderId="150" xfId="44117" applyNumberFormat="1" applyFont="1" applyFill="1" applyBorder="1" applyAlignment="1">
      <alignment horizontal="center" vertical="center"/>
    </xf>
    <xf numFmtId="4" fontId="313" fillId="0" borderId="150" xfId="0" applyNumberFormat="1" applyFont="1" applyBorder="1" applyAlignment="1">
      <alignment vertical="center"/>
    </xf>
    <xf numFmtId="170" fontId="0" fillId="0" borderId="0" xfId="44117" applyNumberFormat="1" applyFont="1" applyFill="1" applyAlignment="1">
      <alignment vertical="center"/>
    </xf>
    <xf numFmtId="168" fontId="265" fillId="0" borderId="0" xfId="44117" applyFill="1" applyAlignment="1">
      <alignment horizontal="right" vertical="center"/>
    </xf>
    <xf numFmtId="170" fontId="0" fillId="0" borderId="0" xfId="44117" applyNumberFormat="1" applyFont="1" applyFill="1" applyAlignment="1">
      <alignment horizontal="right" vertical="center"/>
    </xf>
    <xf numFmtId="170" fontId="313" fillId="0" borderId="14" xfId="44117" applyNumberFormat="1" applyFont="1" applyFill="1" applyBorder="1" applyAlignment="1">
      <alignment horizontal="center" vertical="center"/>
    </xf>
    <xf numFmtId="9" fontId="313" fillId="0" borderId="14" xfId="8801" applyFont="1" applyFill="1" applyBorder="1" applyAlignment="1">
      <alignment horizontal="center" vertical="center"/>
    </xf>
    <xf numFmtId="9" fontId="265" fillId="0" borderId="0" xfId="8801" applyFill="1" applyAlignment="1">
      <alignment horizontal="right" vertical="center"/>
    </xf>
    <xf numFmtId="170" fontId="312" fillId="0" borderId="98" xfId="5" applyNumberFormat="1" applyFont="1" applyFill="1" applyBorder="1" applyAlignment="1">
      <alignment horizontal="center" vertical="center" wrapText="1"/>
    </xf>
    <xf numFmtId="170" fontId="265" fillId="0" borderId="148" xfId="5" applyNumberFormat="1" applyFill="1" applyBorder="1" applyAlignment="1">
      <alignment vertical="center"/>
    </xf>
    <xf numFmtId="4" fontId="265" fillId="0" borderId="148" xfId="4" applyNumberFormat="1" applyBorder="1" applyAlignment="1">
      <alignment vertical="center"/>
    </xf>
    <xf numFmtId="167" fontId="265" fillId="0" borderId="148" xfId="4" applyNumberFormat="1" applyBorder="1" applyAlignment="1">
      <alignment vertical="center"/>
    </xf>
    <xf numFmtId="9" fontId="0" fillId="0" borderId="98" xfId="6" applyFont="1" applyFill="1" applyBorder="1" applyAlignment="1">
      <alignment horizontal="center" vertical="center"/>
    </xf>
    <xf numFmtId="170" fontId="313" fillId="0" borderId="148" xfId="5" applyNumberFormat="1" applyFont="1" applyFill="1" applyBorder="1" applyAlignment="1">
      <alignment vertical="center"/>
    </xf>
    <xf numFmtId="9" fontId="313" fillId="0" borderId="98" xfId="6" applyFont="1" applyFill="1" applyBorder="1" applyAlignment="1">
      <alignment horizontal="center" vertical="center"/>
    </xf>
    <xf numFmtId="168" fontId="0" fillId="0" borderId="0" xfId="5" applyFont="1" applyFill="1" applyAlignment="1">
      <alignment vertical="center"/>
    </xf>
    <xf numFmtId="168" fontId="0" fillId="0" borderId="0" xfId="5" applyFont="1" applyFill="1" applyAlignment="1">
      <alignment horizontal="center" vertical="center"/>
    </xf>
    <xf numFmtId="170" fontId="313" fillId="0" borderId="14" xfId="5" applyNumberFormat="1" applyFont="1" applyFill="1" applyBorder="1" applyAlignment="1">
      <alignment horizontal="center" vertical="center"/>
    </xf>
    <xf numFmtId="9" fontId="313" fillId="0" borderId="14" xfId="6" applyFont="1" applyFill="1" applyBorder="1" applyAlignment="1">
      <alignment horizontal="center" vertical="center"/>
    </xf>
    <xf numFmtId="170" fontId="0" fillId="0" borderId="35" xfId="5" applyNumberFormat="1" applyFont="1" applyFill="1" applyBorder="1" applyAlignment="1">
      <alignment vertical="center"/>
    </xf>
    <xf numFmtId="167" fontId="265" fillId="0" borderId="148" xfId="0" applyNumberFormat="1" applyFont="1" applyBorder="1" applyAlignment="1">
      <alignment vertical="center"/>
    </xf>
    <xf numFmtId="0" fontId="283" fillId="0" borderId="149" xfId="0" applyFont="1" applyBorder="1" applyAlignment="1">
      <alignment horizontal="center" vertical="center" wrapText="1"/>
    </xf>
    <xf numFmtId="0" fontId="0" fillId="0" borderId="149" xfId="0" applyBorder="1" applyAlignment="1">
      <alignment horizontal="center"/>
    </xf>
    <xf numFmtId="181" fontId="282" fillId="0" borderId="152" xfId="0" applyNumberFormat="1" applyFont="1" applyBorder="1" applyAlignment="1">
      <alignment horizontal="left" vertical="center" wrapText="1"/>
    </xf>
    <xf numFmtId="3" fontId="282" fillId="0" borderId="152" xfId="1" applyNumberFormat="1" applyFont="1" applyFill="1" applyBorder="1" applyAlignment="1">
      <alignment horizontal="center" vertical="center" wrapText="1"/>
    </xf>
    <xf numFmtId="213" fontId="282" fillId="0" borderId="152" xfId="1" applyNumberFormat="1" applyFont="1" applyFill="1" applyBorder="1" applyAlignment="1">
      <alignment horizontal="center" vertical="center" wrapText="1"/>
    </xf>
    <xf numFmtId="15" fontId="282" fillId="0" borderId="152" xfId="0" applyNumberFormat="1" applyFont="1" applyBorder="1" applyAlignment="1">
      <alignment horizontal="center" vertical="center" wrapText="1"/>
    </xf>
    <xf numFmtId="9" fontId="282" fillId="0" borderId="152" xfId="0" applyNumberFormat="1" applyFont="1" applyBorder="1" applyAlignment="1">
      <alignment horizontal="center" vertical="center" wrapText="1"/>
    </xf>
    <xf numFmtId="181" fontId="288" fillId="0" borderId="152" xfId="0" applyNumberFormat="1" applyFont="1" applyBorder="1" applyAlignment="1">
      <alignment horizontal="center" vertical="center" wrapText="1"/>
    </xf>
    <xf numFmtId="168" fontId="318" fillId="0" borderId="0" xfId="44117" applyFont="1" applyFill="1" applyAlignment="1">
      <alignment vertical="center"/>
    </xf>
    <xf numFmtId="0" fontId="265" fillId="0" borderId="2" xfId="44059" applyBorder="1" applyAlignment="1">
      <alignment vertical="center"/>
    </xf>
    <xf numFmtId="4" fontId="313" fillId="0" borderId="35" xfId="44059" applyNumberFormat="1" applyFont="1" applyBorder="1" applyAlignment="1">
      <alignment vertical="center"/>
    </xf>
    <xf numFmtId="0" fontId="314" fillId="0" borderId="0" xfId="44059" applyFont="1" applyAlignment="1">
      <alignment vertical="center"/>
    </xf>
    <xf numFmtId="4" fontId="314" fillId="0" borderId="0" xfId="44059" applyNumberFormat="1" applyFont="1" applyAlignment="1">
      <alignment vertical="center"/>
    </xf>
    <xf numFmtId="207" fontId="265" fillId="0" borderId="0" xfId="44059" applyNumberFormat="1" applyAlignment="1">
      <alignment vertical="center"/>
    </xf>
    <xf numFmtId="0" fontId="265" fillId="0" borderId="0" xfId="44059" applyAlignment="1">
      <alignment horizontal="right" vertical="center"/>
    </xf>
    <xf numFmtId="0" fontId="313" fillId="0" borderId="19" xfId="44059" applyFont="1" applyBorder="1" applyAlignment="1">
      <alignment horizontal="center" vertical="center"/>
    </xf>
    <xf numFmtId="4" fontId="313" fillId="0" borderId="14" xfId="44059" applyNumberFormat="1" applyFont="1" applyBorder="1" applyAlignment="1">
      <alignment vertical="center"/>
    </xf>
    <xf numFmtId="0" fontId="313" fillId="0" borderId="13" xfId="44059" applyFont="1" applyBorder="1" applyAlignment="1">
      <alignment horizontal="center" vertical="center"/>
    </xf>
    <xf numFmtId="0" fontId="313" fillId="0" borderId="18" xfId="44059" applyFont="1" applyBorder="1" applyAlignment="1">
      <alignment horizontal="center" vertical="center"/>
    </xf>
    <xf numFmtId="4" fontId="312" fillId="0" borderId="0" xfId="44059" applyNumberFormat="1" applyFont="1" applyAlignment="1">
      <alignment vertical="center"/>
    </xf>
    <xf numFmtId="0" fontId="267" fillId="0" borderId="98" xfId="44068" applyFont="1" applyBorder="1" applyAlignment="1">
      <alignment wrapText="1"/>
    </xf>
    <xf numFmtId="1" fontId="267" fillId="0" borderId="98" xfId="44068" applyNumberFormat="1" applyFont="1" applyBorder="1" applyAlignment="1">
      <alignment horizontal="center" wrapText="1"/>
    </xf>
    <xf numFmtId="213" fontId="282" fillId="0" borderId="18" xfId="1" applyNumberFormat="1" applyFont="1" applyFill="1" applyBorder="1" applyAlignment="1">
      <alignment horizontal="center" vertical="center" wrapText="1"/>
    </xf>
    <xf numFmtId="15" fontId="282" fillId="0" borderId="98" xfId="0" applyNumberFormat="1" applyFont="1" applyBorder="1" applyAlignment="1">
      <alignment horizontal="center" vertical="center" wrapText="1"/>
    </xf>
    <xf numFmtId="170" fontId="269" fillId="0" borderId="157" xfId="5" applyNumberFormat="1" applyFont="1" applyBorder="1" applyAlignment="1">
      <alignment horizontal="center" vertical="center" wrapText="1"/>
    </xf>
    <xf numFmtId="185" fontId="0" fillId="0" borderId="157" xfId="2" applyNumberFormat="1" applyFont="1" applyBorder="1" applyAlignment="1">
      <alignment vertical="center"/>
    </xf>
    <xf numFmtId="4" fontId="274" fillId="0" borderId="143" xfId="5" applyNumberFormat="1" applyFont="1" applyBorder="1" applyAlignment="1">
      <alignment vertical="center"/>
    </xf>
    <xf numFmtId="4" fontId="274" fillId="0" borderId="158" xfId="5" applyNumberFormat="1" applyFont="1" applyBorder="1" applyAlignment="1">
      <alignment vertical="center"/>
    </xf>
    <xf numFmtId="185" fontId="269" fillId="0" borderId="157" xfId="2" applyNumberFormat="1" applyFont="1" applyBorder="1" applyAlignment="1">
      <alignment vertical="center"/>
    </xf>
    <xf numFmtId="0" fontId="275" fillId="2" borderId="0" xfId="0" applyFont="1" applyFill="1" applyAlignment="1">
      <alignment vertical="center"/>
    </xf>
    <xf numFmtId="0" fontId="0" fillId="0" borderId="153" xfId="0" applyBorder="1" applyAlignment="1">
      <alignment horizontal="center"/>
    </xf>
    <xf numFmtId="179" fontId="271" fillId="0" borderId="31" xfId="0" applyNumberFormat="1" applyFont="1" applyBorder="1" applyAlignment="1">
      <alignment horizontal="center" vertical="center" wrapText="1"/>
    </xf>
    <xf numFmtId="0" fontId="274" fillId="0" borderId="0" xfId="44393" applyFont="1" applyAlignment="1">
      <alignment vertical="center"/>
    </xf>
    <xf numFmtId="0" fontId="274" fillId="0" borderId="0" xfId="44393" applyFont="1" applyAlignment="1">
      <alignment horizontal="center" vertical="center" wrapText="1"/>
    </xf>
    <xf numFmtId="0" fontId="275" fillId="0" borderId="0" xfId="44393" applyFont="1" applyAlignment="1">
      <alignment horizontal="center" vertical="center" wrapText="1"/>
    </xf>
    <xf numFmtId="196" fontId="274" fillId="0" borderId="0" xfId="44394" applyNumberFormat="1" applyFont="1" applyFill="1" applyBorder="1" applyAlignment="1">
      <alignment horizontal="center" vertical="center" wrapText="1"/>
    </xf>
    <xf numFmtId="14" fontId="274" fillId="0" borderId="0" xfId="44393" applyNumberFormat="1" applyFont="1" applyAlignment="1">
      <alignment horizontal="right" vertical="center" wrapText="1"/>
    </xf>
    <xf numFmtId="0" fontId="274" fillId="0" borderId="0" xfId="44395" applyFont="1" applyAlignment="1">
      <alignment horizontal="left" vertical="center" wrapText="1"/>
    </xf>
    <xf numFmtId="0" fontId="275" fillId="0" borderId="0" xfId="44393" applyFont="1" applyAlignment="1">
      <alignment vertical="center"/>
    </xf>
    <xf numFmtId="0" fontId="274" fillId="0" borderId="0" xfId="44393" applyFont="1" applyAlignment="1">
      <alignment horizontal="center" vertical="center"/>
    </xf>
    <xf numFmtId="0" fontId="275" fillId="0" borderId="0" xfId="44393" applyFont="1" applyAlignment="1">
      <alignment horizontal="center" vertical="center"/>
    </xf>
    <xf numFmtId="196" fontId="274" fillId="0" borderId="0" xfId="44393" applyNumberFormat="1" applyFont="1" applyAlignment="1">
      <alignment horizontal="center" vertical="center"/>
    </xf>
    <xf numFmtId="14" fontId="274" fillId="0" borderId="0" xfId="44393" applyNumberFormat="1" applyFont="1" applyAlignment="1">
      <alignment horizontal="right" vertical="center"/>
    </xf>
    <xf numFmtId="0" fontId="274" fillId="0" borderId="0" xfId="44393" applyFont="1" applyAlignment="1">
      <alignment horizontal="left" vertical="center" wrapText="1"/>
    </xf>
    <xf numFmtId="0" fontId="357" fillId="0" borderId="0" xfId="44393" applyFont="1"/>
    <xf numFmtId="0" fontId="288" fillId="0" borderId="0" xfId="44393" applyFont="1" applyAlignment="1">
      <alignment horizontal="center" vertical="center" wrapText="1"/>
    </xf>
    <xf numFmtId="0" fontId="282" fillId="0" borderId="0" xfId="44393" applyFont="1" applyAlignment="1">
      <alignment horizontal="center" vertical="center" wrapText="1"/>
    </xf>
    <xf numFmtId="196" fontId="282" fillId="0" borderId="0" xfId="44394" applyNumberFormat="1" applyFont="1" applyFill="1" applyBorder="1" applyAlignment="1">
      <alignment horizontal="center" vertical="center" wrapText="1"/>
    </xf>
    <xf numFmtId="196" fontId="282" fillId="0" borderId="0" xfId="44393" applyNumberFormat="1" applyFont="1" applyAlignment="1">
      <alignment horizontal="right" vertical="center" wrapText="1"/>
    </xf>
    <xf numFmtId="196" fontId="282" fillId="0" borderId="0" xfId="44395" applyNumberFormat="1" applyFont="1" applyAlignment="1">
      <alignment horizontal="left" vertical="center" wrapText="1"/>
    </xf>
    <xf numFmtId="14" fontId="282" fillId="0" borderId="0" xfId="44393" applyNumberFormat="1" applyFont="1" applyAlignment="1">
      <alignment horizontal="center" vertical="center"/>
    </xf>
    <xf numFmtId="0" fontId="282" fillId="0" borderId="0" xfId="44393" applyFont="1" applyAlignment="1">
      <alignment vertical="center"/>
    </xf>
    <xf numFmtId="0" fontId="288" fillId="0" borderId="0" xfId="44393" applyFont="1" applyAlignment="1">
      <alignment horizontal="center" vertical="center"/>
    </xf>
    <xf numFmtId="0" fontId="282" fillId="0" borderId="0" xfId="44393" applyFont="1" applyAlignment="1">
      <alignment horizontal="center" vertical="center"/>
    </xf>
    <xf numFmtId="196" fontId="282" fillId="0" borderId="0" xfId="44393" applyNumberFormat="1" applyFont="1" applyAlignment="1">
      <alignment horizontal="center" vertical="center"/>
    </xf>
    <xf numFmtId="196" fontId="282" fillId="0" borderId="0" xfId="44393" applyNumberFormat="1" applyFont="1" applyAlignment="1">
      <alignment horizontal="right" vertical="center"/>
    </xf>
    <xf numFmtId="196" fontId="282" fillId="0" borderId="0" xfId="44393" applyNumberFormat="1" applyFont="1" applyAlignment="1">
      <alignment horizontal="left" vertical="center" wrapText="1"/>
    </xf>
    <xf numFmtId="0" fontId="381" fillId="0" borderId="0" xfId="0" applyFont="1"/>
    <xf numFmtId="0" fontId="0" fillId="0" borderId="98" xfId="0" applyBorder="1" applyAlignment="1">
      <alignment horizontal="center"/>
    </xf>
    <xf numFmtId="220" fontId="0" fillId="0" borderId="98" xfId="44360" applyNumberFormat="1" applyFont="1" applyBorder="1"/>
    <xf numFmtId="219" fontId="0" fillId="0" borderId="98" xfId="44361" applyNumberFormat="1" applyFont="1" applyBorder="1"/>
    <xf numFmtId="218" fontId="0" fillId="0" borderId="98" xfId="1" applyNumberFormat="1" applyFont="1" applyBorder="1" applyAlignment="1">
      <alignment horizontal="center" vertical="center" wrapText="1"/>
    </xf>
    <xf numFmtId="0" fontId="0" fillId="0" borderId="98" xfId="0" applyBorder="1"/>
    <xf numFmtId="3" fontId="269" fillId="0" borderId="157" xfId="5" applyNumberFormat="1" applyFont="1" applyBorder="1" applyAlignment="1">
      <alignment vertical="center"/>
    </xf>
    <xf numFmtId="3" fontId="362" fillId="0" borderId="157" xfId="5" applyNumberFormat="1" applyFont="1" applyBorder="1" applyAlignment="1">
      <alignment vertical="center"/>
    </xf>
    <xf numFmtId="3" fontId="0" fillId="0" borderId="157" xfId="5" applyNumberFormat="1" applyFont="1" applyBorder="1" applyAlignment="1">
      <alignment vertical="center"/>
    </xf>
    <xf numFmtId="167" fontId="312" fillId="0" borderId="101" xfId="4" applyNumberFormat="1" applyFont="1" applyBorder="1" applyAlignment="1">
      <alignment vertical="center"/>
    </xf>
    <xf numFmtId="167" fontId="312" fillId="0" borderId="102" xfId="4" applyNumberFormat="1" applyFont="1" applyBorder="1" applyAlignment="1">
      <alignment vertical="center"/>
    </xf>
    <xf numFmtId="167" fontId="312" fillId="0" borderId="103" xfId="4" applyNumberFormat="1" applyFont="1" applyBorder="1" applyAlignment="1">
      <alignment vertical="center"/>
    </xf>
    <xf numFmtId="0" fontId="356" fillId="2" borderId="0" xfId="0" applyFont="1" applyFill="1" applyAlignment="1">
      <alignment horizontal="left"/>
    </xf>
    <xf numFmtId="222" fontId="313" fillId="0" borderId="18" xfId="44117" applyNumberFormat="1" applyFont="1" applyFill="1" applyBorder="1" applyAlignment="1">
      <alignment vertical="center"/>
    </xf>
    <xf numFmtId="222" fontId="313" fillId="0" borderId="2" xfId="44117" applyNumberFormat="1" applyFont="1" applyFill="1" applyBorder="1" applyAlignment="1">
      <alignment vertical="center"/>
    </xf>
    <xf numFmtId="222" fontId="0" fillId="0" borderId="0" xfId="44117" applyNumberFormat="1" applyFont="1" applyFill="1" applyAlignment="1">
      <alignment vertical="center"/>
    </xf>
    <xf numFmtId="222" fontId="313" fillId="0" borderId="35" xfId="44117" applyNumberFormat="1" applyFont="1" applyFill="1" applyBorder="1" applyAlignment="1">
      <alignment vertical="center"/>
    </xf>
    <xf numFmtId="222" fontId="380" fillId="0" borderId="0" xfId="44117" applyNumberFormat="1" applyFont="1" applyFill="1" applyAlignment="1">
      <alignment vertical="center"/>
    </xf>
    <xf numFmtId="222" fontId="313" fillId="0" borderId="14" xfId="44117" applyNumberFormat="1" applyFont="1" applyFill="1" applyBorder="1" applyAlignment="1">
      <alignment vertical="center"/>
    </xf>
    <xf numFmtId="222" fontId="313" fillId="0" borderId="15" xfId="44117" applyNumberFormat="1" applyFont="1" applyFill="1" applyBorder="1" applyAlignment="1">
      <alignment vertical="center"/>
    </xf>
    <xf numFmtId="0" fontId="4" fillId="0" borderId="0" xfId="44397"/>
    <xf numFmtId="4" fontId="313" fillId="35" borderId="14" xfId="0" applyNumberFormat="1" applyFont="1" applyFill="1" applyBorder="1" applyAlignment="1">
      <alignment vertical="center"/>
    </xf>
    <xf numFmtId="0" fontId="269" fillId="0" borderId="98" xfId="44153" applyFont="1" applyBorder="1"/>
    <xf numFmtId="0" fontId="77" fillId="2" borderId="3" xfId="44101" applyFill="1" applyBorder="1"/>
    <xf numFmtId="0" fontId="269" fillId="0" borderId="98" xfId="44153" applyFont="1" applyBorder="1" applyAlignment="1">
      <alignment horizontal="center"/>
    </xf>
    <xf numFmtId="0" fontId="271" fillId="0" borderId="98" xfId="44153" applyFont="1" applyBorder="1" applyAlignment="1">
      <alignment vertical="center"/>
    </xf>
    <xf numFmtId="0" fontId="63" fillId="0" borderId="98" xfId="44153" applyBorder="1"/>
    <xf numFmtId="0" fontId="269" fillId="0" borderId="98" xfId="44153" applyFont="1" applyBorder="1" applyAlignment="1">
      <alignment horizontal="center" vertical="center" wrapText="1"/>
    </xf>
    <xf numFmtId="0" fontId="269" fillId="0" borderId="98" xfId="44153" applyFont="1" applyBorder="1" applyAlignment="1">
      <alignment horizontal="center" wrapText="1"/>
    </xf>
    <xf numFmtId="0" fontId="283" fillId="0" borderId="98" xfId="44153" applyFont="1" applyBorder="1" applyAlignment="1">
      <alignment horizontal="center" vertical="center"/>
    </xf>
    <xf numFmtId="0" fontId="271" fillId="0" borderId="98" xfId="44153" applyFont="1" applyBorder="1" applyAlignment="1">
      <alignment horizontal="center" vertical="center"/>
    </xf>
    <xf numFmtId="0" fontId="275" fillId="0" borderId="98" xfId="0" applyFont="1" applyBorder="1" applyAlignment="1">
      <alignment horizontal="center" vertical="center" wrapText="1"/>
    </xf>
    <xf numFmtId="0" fontId="283" fillId="0" borderId="98" xfId="0" applyFont="1" applyBorder="1" applyAlignment="1">
      <alignment horizontal="center" vertical="center" wrapText="1"/>
    </xf>
    <xf numFmtId="0" fontId="274" fillId="0" borderId="98" xfId="0" applyFont="1" applyBorder="1" applyAlignment="1">
      <alignment horizontal="center" vertical="center" wrapText="1"/>
    </xf>
    <xf numFmtId="198" fontId="274" fillId="0" borderId="98" xfId="0" applyNumberFormat="1" applyFont="1" applyBorder="1" applyAlignment="1">
      <alignment horizontal="center" vertical="center"/>
    </xf>
    <xf numFmtId="9" fontId="271" fillId="0" borderId="98" xfId="2" applyFont="1" applyFill="1" applyBorder="1" applyAlignment="1">
      <alignment horizontal="center" vertical="center" wrapText="1"/>
    </xf>
    <xf numFmtId="4" fontId="265" fillId="0" borderId="98" xfId="0" applyNumberFormat="1" applyFont="1" applyBorder="1" applyAlignment="1">
      <alignment vertical="center" wrapText="1"/>
    </xf>
    <xf numFmtId="168" fontId="265" fillId="0" borderId="98" xfId="44117" applyBorder="1" applyAlignment="1">
      <alignment vertical="center"/>
    </xf>
    <xf numFmtId="9" fontId="265" fillId="0" borderId="98" xfId="8801" applyBorder="1" applyAlignment="1">
      <alignment horizontal="center" vertical="center"/>
    </xf>
    <xf numFmtId="0" fontId="320" fillId="0" borderId="98" xfId="0" applyFont="1" applyBorder="1" applyAlignment="1">
      <alignment horizontal="center" vertical="center"/>
    </xf>
    <xf numFmtId="0" fontId="312" fillId="0" borderId="98" xfId="0" applyFont="1" applyBorder="1" applyAlignment="1">
      <alignment horizontal="center" vertical="center"/>
    </xf>
    <xf numFmtId="0" fontId="265" fillId="0" borderId="98" xfId="0" applyFont="1" applyBorder="1" applyAlignment="1">
      <alignment vertical="center" wrapText="1"/>
    </xf>
    <xf numFmtId="168" fontId="320" fillId="0" borderId="98" xfId="44117" applyFont="1" applyBorder="1" applyAlignment="1">
      <alignment vertical="center"/>
    </xf>
    <xf numFmtId="168" fontId="312" fillId="0" borderId="98" xfId="44117" applyFont="1" applyBorder="1" applyAlignment="1">
      <alignment vertical="center"/>
    </xf>
    <xf numFmtId="173" fontId="320" fillId="0" borderId="98" xfId="8801" applyNumberFormat="1" applyFont="1" applyBorder="1" applyAlignment="1">
      <alignment horizontal="center" vertical="center"/>
    </xf>
    <xf numFmtId="168" fontId="0" fillId="0" borderId="0" xfId="44117" applyFont="1" applyAlignment="1">
      <alignment horizontal="center" vertical="center"/>
    </xf>
    <xf numFmtId="9" fontId="0" fillId="0" borderId="0" xfId="8801" applyFont="1" applyAlignment="1">
      <alignment vertical="center"/>
    </xf>
    <xf numFmtId="204" fontId="312" fillId="0" borderId="35" xfId="44059" applyNumberFormat="1" applyFont="1" applyBorder="1" applyAlignment="1">
      <alignment vertical="center"/>
    </xf>
    <xf numFmtId="204" fontId="312" fillId="0" borderId="2" xfId="44059" applyNumberFormat="1" applyFont="1" applyBorder="1" applyAlignment="1">
      <alignment vertical="center"/>
    </xf>
    <xf numFmtId="0" fontId="382" fillId="0" borderId="0" xfId="44059" applyFont="1" applyAlignment="1">
      <alignment vertical="center"/>
    </xf>
    <xf numFmtId="43" fontId="265" fillId="0" borderId="0" xfId="44059" applyNumberFormat="1" applyAlignment="1">
      <alignment vertical="center"/>
    </xf>
    <xf numFmtId="0" fontId="265" fillId="2" borderId="0" xfId="44059" applyFill="1" applyAlignment="1">
      <alignment vertical="center"/>
    </xf>
    <xf numFmtId="0" fontId="269" fillId="0" borderId="0" xfId="44087" applyFont="1" applyAlignment="1">
      <alignment horizontal="center"/>
    </xf>
    <xf numFmtId="203" fontId="274" fillId="0" borderId="1" xfId="43894" applyNumberFormat="1" applyFont="1" applyBorder="1" applyAlignment="1">
      <alignment horizontal="center" vertical="center"/>
    </xf>
    <xf numFmtId="203" fontId="275" fillId="0" borderId="1" xfId="43894" applyNumberFormat="1" applyFont="1" applyBorder="1" applyAlignment="1">
      <alignment horizontal="center" vertical="center"/>
    </xf>
    <xf numFmtId="167" fontId="3" fillId="0" borderId="1" xfId="35088" applyNumberFormat="1" applyFont="1" applyFill="1" applyBorder="1" applyAlignment="1">
      <alignment vertical="center"/>
    </xf>
    <xf numFmtId="173" fontId="271" fillId="0" borderId="157" xfId="2" applyNumberFormat="1" applyFont="1" applyFill="1" applyBorder="1" applyAlignment="1">
      <alignment horizontal="center" vertical="center" wrapText="1"/>
    </xf>
    <xf numFmtId="1" fontId="271" fillId="0" borderId="157" xfId="0" applyNumberFormat="1" applyFont="1" applyBorder="1" applyAlignment="1">
      <alignment horizontal="center" vertical="center" wrapText="1"/>
    </xf>
    <xf numFmtId="4" fontId="265" fillId="0" borderId="35" xfId="44059" applyNumberFormat="1" applyBorder="1" applyAlignment="1">
      <alignment vertical="center"/>
    </xf>
    <xf numFmtId="167" fontId="265" fillId="0" borderId="162" xfId="44059" applyNumberFormat="1" applyBorder="1" applyAlignment="1">
      <alignment vertical="center"/>
    </xf>
    <xf numFmtId="167" fontId="265" fillId="0" borderId="0" xfId="44059" applyNumberFormat="1" applyAlignment="1">
      <alignment vertical="center"/>
    </xf>
    <xf numFmtId="168" fontId="380" fillId="0" borderId="0" xfId="44117" applyFont="1" applyFill="1" applyAlignment="1">
      <alignment horizontal="right" vertical="center"/>
    </xf>
    <xf numFmtId="167" fontId="318" fillId="0" borderId="161" xfId="78" applyNumberFormat="1" applyFont="1" applyBorder="1" applyAlignment="1">
      <alignment horizontal="center" vertical="center"/>
    </xf>
    <xf numFmtId="211" fontId="318" fillId="0" borderId="161" xfId="78" applyNumberFormat="1" applyFont="1" applyBorder="1" applyAlignment="1">
      <alignment horizontal="center" vertical="center"/>
    </xf>
    <xf numFmtId="0" fontId="386" fillId="0" borderId="0" xfId="78" applyFont="1" applyAlignment="1">
      <alignment horizontal="center" vertical="center"/>
    </xf>
    <xf numFmtId="212" fontId="367" fillId="0" borderId="0" xfId="78" applyNumberFormat="1" applyFont="1" applyAlignment="1">
      <alignment horizontal="right" vertical="center"/>
    </xf>
    <xf numFmtId="210" fontId="266" fillId="0" borderId="0" xfId="78" applyNumberFormat="1" applyAlignment="1">
      <alignment vertical="center"/>
    </xf>
    <xf numFmtId="211" fontId="367" fillId="0" borderId="0" xfId="78" applyNumberFormat="1" applyFont="1" applyAlignment="1">
      <alignment horizontal="right" vertical="center"/>
    </xf>
    <xf numFmtId="224" fontId="367" fillId="0" borderId="0" xfId="78" applyNumberFormat="1" applyFont="1" applyAlignment="1">
      <alignment horizontal="right" vertical="center"/>
    </xf>
    <xf numFmtId="0" fontId="365" fillId="0" borderId="0" xfId="78" applyFont="1" applyAlignment="1">
      <alignment horizontal="center" vertical="center"/>
    </xf>
    <xf numFmtId="0" fontId="0" fillId="0" borderId="165" xfId="0" pivotButton="1" applyBorder="1" applyAlignment="1">
      <alignment horizontal="center" vertical="center" wrapText="1"/>
    </xf>
    <xf numFmtId="200" fontId="0" fillId="0" borderId="166" xfId="0" applyNumberFormat="1" applyBorder="1" applyAlignment="1">
      <alignment horizontal="center" vertical="center" wrapText="1"/>
    </xf>
    <xf numFmtId="14" fontId="274" fillId="40" borderId="0" xfId="0" applyNumberFormat="1" applyFont="1" applyFill="1" applyAlignment="1">
      <alignment horizontal="center"/>
    </xf>
    <xf numFmtId="0" fontId="379" fillId="39" borderId="163" xfId="44409" applyFont="1" applyFill="1" applyBorder="1" applyAlignment="1">
      <alignment horizontal="center" vertical="center" wrapText="1"/>
    </xf>
    <xf numFmtId="14" fontId="379" fillId="39" borderId="163" xfId="44409" applyNumberFormat="1" applyFont="1" applyFill="1" applyBorder="1" applyAlignment="1">
      <alignment horizontal="center" vertical="center" wrapText="1"/>
    </xf>
    <xf numFmtId="0" fontId="337" fillId="2" borderId="0" xfId="35116" applyFont="1" applyFill="1" applyAlignment="1">
      <alignment vertical="center" wrapText="1"/>
    </xf>
    <xf numFmtId="0" fontId="265" fillId="2" borderId="0" xfId="43894" applyFont="1" applyFill="1" applyAlignment="1">
      <alignment vertical="center"/>
    </xf>
    <xf numFmtId="0" fontId="384" fillId="39" borderId="163" xfId="44409" applyFont="1" applyFill="1" applyBorder="1" applyAlignment="1">
      <alignment horizontal="center" vertical="center" wrapText="1"/>
    </xf>
    <xf numFmtId="14" fontId="384" fillId="39" borderId="163" xfId="44409" applyNumberFormat="1" applyFont="1" applyFill="1" applyBorder="1" applyAlignment="1">
      <alignment horizontal="center" vertical="center" wrapText="1"/>
    </xf>
    <xf numFmtId="0" fontId="337" fillId="2" borderId="0" xfId="44172" applyFont="1" applyFill="1" applyAlignment="1">
      <alignment vertical="center" wrapText="1"/>
    </xf>
    <xf numFmtId="0" fontId="265" fillId="2" borderId="0" xfId="44171" applyFont="1" applyFill="1" applyAlignment="1">
      <alignment vertical="center"/>
    </xf>
    <xf numFmtId="0" fontId="379" fillId="39" borderId="136" xfId="44409" applyFont="1" applyFill="1" applyBorder="1" applyAlignment="1">
      <alignment horizontal="center" vertical="center" wrapText="1"/>
    </xf>
    <xf numFmtId="0" fontId="379" fillId="39" borderId="137" xfId="44409" applyFont="1" applyFill="1" applyBorder="1" applyAlignment="1">
      <alignment horizontal="center" vertical="center" wrapText="1"/>
    </xf>
    <xf numFmtId="0" fontId="379" fillId="39" borderId="138" xfId="44409" applyFont="1" applyFill="1" applyBorder="1" applyAlignment="1">
      <alignment horizontal="center" vertical="center" wrapText="1"/>
    </xf>
    <xf numFmtId="14" fontId="379" fillId="39" borderId="138" xfId="44409" applyNumberFormat="1" applyFont="1" applyFill="1" applyBorder="1" applyAlignment="1">
      <alignment horizontal="center" vertical="center" wrapText="1"/>
    </xf>
    <xf numFmtId="0" fontId="336" fillId="2" borderId="0" xfId="43927" applyFont="1" applyFill="1" applyAlignment="1">
      <alignment vertical="center"/>
    </xf>
    <xf numFmtId="196" fontId="379" fillId="39" borderId="163" xfId="44409" applyNumberFormat="1" applyFont="1" applyFill="1" applyBorder="1" applyAlignment="1">
      <alignment horizontal="center" vertical="center" wrapText="1"/>
    </xf>
    <xf numFmtId="14" fontId="274" fillId="2" borderId="163" xfId="44409" applyNumberFormat="1" applyFont="1" applyFill="1" applyBorder="1" applyAlignment="1">
      <alignment horizontal="center" vertical="center"/>
    </xf>
    <xf numFmtId="0" fontId="274" fillId="2" borderId="163" xfId="44409" applyFont="1" applyFill="1" applyBorder="1" applyAlignment="1">
      <alignment horizontal="justify" vertical="center" wrapText="1"/>
    </xf>
    <xf numFmtId="196" fontId="274" fillId="2" borderId="163" xfId="44409" applyNumberFormat="1" applyFont="1" applyFill="1" applyBorder="1" applyAlignment="1">
      <alignment vertical="center" wrapText="1"/>
    </xf>
    <xf numFmtId="0" fontId="336" fillId="2" borderId="0" xfId="43927" applyFont="1" applyFill="1"/>
    <xf numFmtId="181" fontId="288" fillId="0" borderId="163" xfId="0" applyNumberFormat="1" applyFont="1" applyBorder="1" applyAlignment="1">
      <alignment horizontal="center" vertical="center" wrapText="1"/>
    </xf>
    <xf numFmtId="0" fontId="288" fillId="0" borderId="163" xfId="0" applyFont="1" applyBorder="1" applyAlignment="1">
      <alignment horizontal="center" vertical="center" wrapText="1"/>
    </xf>
    <xf numFmtId="181" fontId="288" fillId="0" borderId="163" xfId="0" applyNumberFormat="1" applyFont="1" applyBorder="1" applyAlignment="1">
      <alignment horizontal="left" vertical="center" wrapText="1"/>
    </xf>
    <xf numFmtId="3" fontId="282" fillId="0" borderId="163" xfId="1" applyNumberFormat="1" applyFont="1" applyFill="1" applyBorder="1" applyAlignment="1">
      <alignment horizontal="center" vertical="center" wrapText="1"/>
    </xf>
    <xf numFmtId="168" fontId="282" fillId="0" borderId="163" xfId="0" applyNumberFormat="1" applyFont="1" applyBorder="1" applyAlignment="1">
      <alignment horizontal="center" vertical="center" wrapText="1"/>
    </xf>
    <xf numFmtId="0" fontId="288" fillId="0" borderId="163" xfId="0" applyFont="1" applyBorder="1" applyAlignment="1">
      <alignment horizontal="left" vertical="center" wrapText="1"/>
    </xf>
    <xf numFmtId="0" fontId="282" fillId="0" borderId="163" xfId="0" applyFont="1" applyBorder="1" applyAlignment="1">
      <alignment horizontal="center" vertical="center" wrapText="1"/>
    </xf>
    <xf numFmtId="9" fontId="282" fillId="0" borderId="163" xfId="0" applyNumberFormat="1" applyFont="1" applyBorder="1" applyAlignment="1">
      <alignment horizontal="center" vertical="center" wrapText="1"/>
    </xf>
    <xf numFmtId="3" fontId="288" fillId="0" borderId="163" xfId="1" applyNumberFormat="1" applyFont="1" applyFill="1" applyBorder="1" applyAlignment="1">
      <alignment horizontal="center" vertical="center" wrapText="1"/>
    </xf>
    <xf numFmtId="168" fontId="288" fillId="0" borderId="163" xfId="0" applyNumberFormat="1" applyFont="1" applyBorder="1" applyAlignment="1">
      <alignment horizontal="center" vertical="center" wrapText="1"/>
    </xf>
    <xf numFmtId="181" fontId="288" fillId="0" borderId="147" xfId="0" applyNumberFormat="1" applyFont="1" applyBorder="1" applyAlignment="1">
      <alignment horizontal="left" vertical="center" wrapText="1"/>
    </xf>
    <xf numFmtId="183" fontId="282" fillId="0" borderId="163" xfId="1" applyNumberFormat="1" applyFont="1" applyFill="1" applyBorder="1" applyAlignment="1">
      <alignment horizontal="center" vertical="center" wrapText="1"/>
    </xf>
    <xf numFmtId="43" fontId="288" fillId="0" borderId="163" xfId="0" applyNumberFormat="1" applyFont="1" applyBorder="1" applyAlignment="1">
      <alignment horizontal="center" vertical="center" wrapText="1"/>
    </xf>
    <xf numFmtId="181" fontId="282" fillId="0" borderId="163" xfId="0" applyNumberFormat="1" applyFont="1" applyBorder="1" applyAlignment="1">
      <alignment horizontal="left" vertical="center" wrapText="1"/>
    </xf>
    <xf numFmtId="181" fontId="282" fillId="0" borderId="168" xfId="0" applyNumberFormat="1" applyFont="1" applyBorder="1" applyAlignment="1">
      <alignment horizontal="left" vertical="center" wrapText="1"/>
    </xf>
    <xf numFmtId="3" fontId="282" fillId="0" borderId="168" xfId="1" applyNumberFormat="1" applyFont="1" applyFill="1" applyBorder="1" applyAlignment="1">
      <alignment horizontal="center" vertical="center" wrapText="1"/>
    </xf>
    <xf numFmtId="183" fontId="282" fillId="0" borderId="168" xfId="1" applyNumberFormat="1" applyFont="1" applyFill="1" applyBorder="1" applyAlignment="1">
      <alignment horizontal="center" vertical="center" wrapText="1"/>
    </xf>
    <xf numFmtId="1" fontId="274" fillId="2" borderId="83" xfId="44094" applyNumberFormat="1" applyFont="1" applyFill="1" applyBorder="1" applyAlignment="1">
      <alignment horizontal="center"/>
    </xf>
    <xf numFmtId="0" fontId="275" fillId="2" borderId="169" xfId="4" applyFont="1" applyFill="1" applyBorder="1"/>
    <xf numFmtId="1" fontId="275" fillId="2" borderId="164" xfId="44094" applyNumberFormat="1" applyFont="1" applyFill="1" applyBorder="1" applyAlignment="1">
      <alignment horizontal="center"/>
    </xf>
    <xf numFmtId="168" fontId="275" fillId="2" borderId="56" xfId="43979" applyFont="1" applyFill="1" applyBorder="1"/>
    <xf numFmtId="218" fontId="269" fillId="0" borderId="103" xfId="0" applyNumberFormat="1" applyFont="1" applyBorder="1" applyAlignment="1">
      <alignment vertical="center"/>
    </xf>
    <xf numFmtId="218" fontId="269" fillId="0" borderId="98" xfId="0" applyNumberFormat="1" applyFont="1" applyBorder="1" applyAlignment="1">
      <alignment vertical="center"/>
    </xf>
    <xf numFmtId="218" fontId="269" fillId="0" borderId="98" xfId="1" applyNumberFormat="1" applyFont="1" applyBorder="1" applyAlignment="1">
      <alignment vertical="center"/>
    </xf>
    <xf numFmtId="218" fontId="269" fillId="0" borderId="146" xfId="0" applyNumberFormat="1" applyFont="1" applyBorder="1" applyAlignment="1">
      <alignment vertical="center"/>
    </xf>
    <xf numFmtId="218" fontId="269" fillId="0" borderId="98" xfId="44360" applyNumberFormat="1" applyFont="1" applyBorder="1" applyAlignment="1">
      <alignment vertical="center"/>
    </xf>
    <xf numFmtId="44" fontId="275" fillId="0" borderId="133" xfId="4" applyNumberFormat="1" applyFont="1" applyBorder="1" applyAlignment="1">
      <alignment horizontal="left" vertical="center"/>
    </xf>
    <xf numFmtId="0" fontId="0" fillId="0" borderId="98" xfId="0" applyBorder="1" applyAlignment="1">
      <alignment vertical="center" wrapText="1"/>
    </xf>
    <xf numFmtId="44" fontId="275" fillId="0" borderId="164" xfId="4" applyNumberFormat="1" applyFont="1" applyBorder="1" applyAlignment="1">
      <alignment horizontal="centerContinuous" vertical="center"/>
    </xf>
    <xf numFmtId="0" fontId="275" fillId="0" borderId="164" xfId="4" applyFont="1" applyBorder="1" applyAlignment="1">
      <alignment horizontal="centerContinuous" vertical="center"/>
    </xf>
    <xf numFmtId="170" fontId="269" fillId="0" borderId="164" xfId="5" applyNumberFormat="1" applyFont="1" applyBorder="1" applyAlignment="1">
      <alignment horizontal="center" vertical="center" wrapText="1"/>
    </xf>
    <xf numFmtId="170" fontId="320" fillId="0" borderId="164" xfId="5" applyNumberFormat="1" applyFont="1" applyFill="1" applyBorder="1" applyAlignment="1">
      <alignment horizontal="center" vertical="center" wrapText="1"/>
    </xf>
    <xf numFmtId="44" fontId="274" fillId="0" borderId="164" xfId="4" applyNumberFormat="1" applyFont="1" applyBorder="1" applyAlignment="1">
      <alignment vertical="center"/>
    </xf>
    <xf numFmtId="0" fontId="274" fillId="0" borderId="164" xfId="4" applyFont="1" applyBorder="1" applyAlignment="1">
      <alignment vertical="center"/>
    </xf>
    <xf numFmtId="170" fontId="0" fillId="0" borderId="164" xfId="5" applyNumberFormat="1" applyFont="1" applyFill="1" applyBorder="1" applyAlignment="1">
      <alignment vertical="center"/>
    </xf>
    <xf numFmtId="185" fontId="0" fillId="0" borderId="164" xfId="2" applyNumberFormat="1" applyFont="1" applyBorder="1" applyAlignment="1">
      <alignment vertical="center"/>
    </xf>
    <xf numFmtId="170" fontId="274" fillId="0" borderId="164" xfId="5" applyNumberFormat="1" applyFont="1" applyFill="1" applyBorder="1" applyAlignment="1">
      <alignment vertical="center"/>
    </xf>
    <xf numFmtId="3" fontId="269" fillId="0" borderId="164" xfId="5" applyNumberFormat="1" applyFont="1" applyBorder="1" applyAlignment="1">
      <alignment vertical="center"/>
    </xf>
    <xf numFmtId="185" fontId="269" fillId="0" borderId="164" xfId="2" applyNumberFormat="1" applyFont="1" applyBorder="1" applyAlignment="1">
      <alignment vertical="center"/>
    </xf>
    <xf numFmtId="0" fontId="317" fillId="0" borderId="167" xfId="35059" applyFill="1" applyBorder="1"/>
    <xf numFmtId="0" fontId="1" fillId="0" borderId="0" xfId="44411" applyAlignment="1">
      <alignment horizontal="centerContinuous"/>
    </xf>
    <xf numFmtId="0" fontId="1" fillId="0" borderId="0" xfId="44411"/>
    <xf numFmtId="210" fontId="1" fillId="0" borderId="0" xfId="44411" applyNumberFormat="1"/>
    <xf numFmtId="14" fontId="1" fillId="0" borderId="0" xfId="44411" applyNumberFormat="1"/>
    <xf numFmtId="168" fontId="0" fillId="0" borderId="0" xfId="44412" applyFont="1" applyFill="1"/>
    <xf numFmtId="209" fontId="1" fillId="0" borderId="0" xfId="44411" applyNumberFormat="1"/>
    <xf numFmtId="0" fontId="1" fillId="0" borderId="0" xfId="44411" applyAlignment="1">
      <alignment vertical="center"/>
    </xf>
    <xf numFmtId="0" fontId="269" fillId="0" borderId="0" xfId="44411" applyFont="1"/>
    <xf numFmtId="0" fontId="269" fillId="0" borderId="174" xfId="44411" applyFont="1" applyBorder="1" applyAlignment="1">
      <alignment horizontal="centerContinuous"/>
    </xf>
    <xf numFmtId="0" fontId="269" fillId="0" borderId="175" xfId="44411" applyFont="1" applyBorder="1" applyAlignment="1">
      <alignment horizontal="center"/>
    </xf>
    <xf numFmtId="0" fontId="1" fillId="0" borderId="174" xfId="44411" applyBorder="1" applyAlignment="1">
      <alignment horizontal="centerContinuous" vertical="center"/>
    </xf>
    <xf numFmtId="3" fontId="1" fillId="0" borderId="175" xfId="44411" applyNumberFormat="1" applyBorder="1" applyAlignment="1">
      <alignment horizontal="center"/>
    </xf>
    <xf numFmtId="3" fontId="1" fillId="0" borderId="0" xfId="44411" applyNumberFormat="1"/>
    <xf numFmtId="0" fontId="271" fillId="0" borderId="175" xfId="44153" applyFont="1" applyBorder="1" applyAlignment="1">
      <alignment vertical="center" wrapText="1"/>
    </xf>
    <xf numFmtId="0" fontId="271" fillId="0" borderId="175" xfId="44153" applyFont="1" applyBorder="1" applyAlignment="1">
      <alignment horizontal="center" vertical="center" wrapText="1"/>
    </xf>
    <xf numFmtId="0" fontId="283" fillId="0" borderId="98" xfId="44153" applyFont="1" applyBorder="1" applyAlignment="1">
      <alignment vertical="center" wrapText="1"/>
    </xf>
    <xf numFmtId="0" fontId="283" fillId="0" borderId="98" xfId="44153" applyFont="1" applyBorder="1" applyAlignment="1">
      <alignment horizontal="center" vertical="center" wrapText="1"/>
    </xf>
    <xf numFmtId="0" fontId="283" fillId="0" borderId="98" xfId="44153" applyFont="1" applyBorder="1" applyAlignment="1">
      <alignment vertical="center"/>
    </xf>
    <xf numFmtId="1" fontId="269" fillId="0" borderId="98" xfId="44153" applyNumberFormat="1" applyFont="1" applyBorder="1" applyAlignment="1">
      <alignment horizontal="center"/>
    </xf>
    <xf numFmtId="204" fontId="312" fillId="2" borderId="175" xfId="44059" applyNumberFormat="1" applyFont="1" applyFill="1" applyBorder="1" applyAlignment="1">
      <alignment horizontal="center" vertical="center" wrapText="1"/>
    </xf>
    <xf numFmtId="168" fontId="312" fillId="2" borderId="175" xfId="44117" applyFont="1" applyFill="1" applyBorder="1" applyAlignment="1">
      <alignment horizontal="center" vertical="center" wrapText="1"/>
    </xf>
    <xf numFmtId="9" fontId="312" fillId="2" borderId="175" xfId="8801" applyFont="1" applyFill="1" applyBorder="1" applyAlignment="1">
      <alignment horizontal="center" vertical="center" wrapText="1"/>
    </xf>
    <xf numFmtId="9" fontId="312" fillId="2" borderId="175" xfId="8801" applyFont="1" applyFill="1" applyBorder="1" applyAlignment="1">
      <alignment horizontal="center" vertical="center"/>
    </xf>
    <xf numFmtId="49" fontId="265" fillId="0" borderId="175" xfId="44059" applyNumberFormat="1" applyBorder="1" applyAlignment="1">
      <alignment vertical="center"/>
    </xf>
    <xf numFmtId="223" fontId="265" fillId="0" borderId="175" xfId="44059" applyNumberFormat="1" applyBorder="1" applyAlignment="1">
      <alignment vertical="center"/>
    </xf>
    <xf numFmtId="9" fontId="265" fillId="0" borderId="175" xfId="8801" applyBorder="1" applyAlignment="1">
      <alignment horizontal="center" vertical="center"/>
    </xf>
    <xf numFmtId="223" fontId="265" fillId="0" borderId="175" xfId="44059" applyNumberFormat="1" applyBorder="1" applyAlignment="1">
      <alignment horizontal="center" vertical="center"/>
    </xf>
    <xf numFmtId="223" fontId="265" fillId="0" borderId="175" xfId="44059" applyNumberFormat="1" applyBorder="1" applyAlignment="1">
      <alignment horizontal="right" vertical="center"/>
    </xf>
    <xf numFmtId="167" fontId="312" fillId="0" borderId="175" xfId="44059" applyNumberFormat="1" applyFont="1" applyBorder="1" applyAlignment="1">
      <alignment horizontal="center" vertical="center" wrapText="1"/>
    </xf>
    <xf numFmtId="223" fontId="312" fillId="0" borderId="175" xfId="44059" applyNumberFormat="1" applyFont="1" applyBorder="1" applyAlignment="1">
      <alignment vertical="center"/>
    </xf>
    <xf numFmtId="9" fontId="312" fillId="0" borderId="175" xfId="8801" applyFont="1" applyBorder="1" applyAlignment="1">
      <alignment horizontal="center" vertical="center"/>
    </xf>
    <xf numFmtId="167" fontId="265" fillId="0" borderId="175" xfId="44059" applyNumberFormat="1" applyBorder="1" applyAlignment="1">
      <alignment horizontal="left" vertical="center"/>
    </xf>
    <xf numFmtId="168" fontId="0" fillId="0" borderId="175" xfId="44117" applyFont="1" applyBorder="1" applyAlignment="1">
      <alignment horizontal="center" vertical="center"/>
    </xf>
    <xf numFmtId="9" fontId="0" fillId="0" borderId="175" xfId="8801" applyFont="1" applyBorder="1" applyAlignment="1">
      <alignment vertical="center"/>
    </xf>
    <xf numFmtId="49" fontId="265" fillId="0" borderId="175" xfId="44059" applyNumberFormat="1" applyBorder="1" applyAlignment="1">
      <alignment horizontal="left" vertical="center"/>
    </xf>
    <xf numFmtId="0" fontId="265" fillId="0" borderId="175" xfId="44059" applyBorder="1" applyAlignment="1">
      <alignment horizontal="left" vertical="center"/>
    </xf>
    <xf numFmtId="223" fontId="0" fillId="0" borderId="175" xfId="44117" applyNumberFormat="1" applyFont="1" applyBorder="1" applyAlignment="1">
      <alignment vertical="center"/>
    </xf>
    <xf numFmtId="0" fontId="265" fillId="0" borderId="175" xfId="44059" applyBorder="1" applyAlignment="1">
      <alignment vertical="center"/>
    </xf>
    <xf numFmtId="49" fontId="312" fillId="42" borderId="57" xfId="44059" applyNumberFormat="1" applyFont="1" applyFill="1" applyBorder="1" applyAlignment="1">
      <alignment horizontal="center" vertical="center"/>
    </xf>
    <xf numFmtId="223" fontId="312" fillId="42" borderId="57" xfId="44059" applyNumberFormat="1" applyFont="1" applyFill="1" applyBorder="1" applyAlignment="1">
      <alignment vertical="center"/>
    </xf>
    <xf numFmtId="9" fontId="312" fillId="42" borderId="57" xfId="8801" applyFont="1" applyFill="1" applyBorder="1" applyAlignment="1">
      <alignment horizontal="center" vertical="center"/>
    </xf>
    <xf numFmtId="9" fontId="265" fillId="0" borderId="0" xfId="8801" applyAlignment="1">
      <alignment vertical="center"/>
    </xf>
    <xf numFmtId="0" fontId="0" fillId="0" borderId="170" xfId="0" applyBorder="1" applyAlignment="1">
      <alignment horizontal="center" vertical="center" wrapText="1"/>
    </xf>
    <xf numFmtId="200" fontId="0" fillId="0" borderId="170" xfId="0" applyNumberFormat="1" applyBorder="1" applyAlignment="1">
      <alignment horizontal="center" vertical="center" wrapText="1"/>
    </xf>
    <xf numFmtId="0" fontId="0" fillId="0" borderId="0" xfId="0" applyAlignment="1">
      <alignment horizontal="center" vertical="center"/>
    </xf>
    <xf numFmtId="200" fontId="0" fillId="0" borderId="0" xfId="0" applyNumberFormat="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xf>
    <xf numFmtId="0" fontId="270" fillId="0" borderId="18" xfId="0" applyFont="1" applyBorder="1" applyAlignment="1">
      <alignment horizontal="center" vertical="center"/>
    </xf>
    <xf numFmtId="0" fontId="271" fillId="0" borderId="175" xfId="0" applyFont="1" applyBorder="1" applyAlignment="1">
      <alignment horizontal="center" vertical="center" wrapText="1"/>
    </xf>
    <xf numFmtId="0" fontId="270" fillId="0" borderId="175" xfId="0" applyFont="1" applyBorder="1" applyAlignment="1">
      <alignment horizontal="center" vertical="center"/>
    </xf>
    <xf numFmtId="0" fontId="271" fillId="0" borderId="167" xfId="0" applyFont="1" applyBorder="1" applyAlignment="1">
      <alignment horizontal="center" vertical="center" wrapText="1"/>
    </xf>
    <xf numFmtId="0" fontId="270" fillId="0" borderId="167" xfId="0" applyFont="1" applyBorder="1" applyAlignment="1">
      <alignment horizontal="center" vertical="center"/>
    </xf>
    <xf numFmtId="0" fontId="283" fillId="0" borderId="175" xfId="0" applyFont="1" applyBorder="1" applyAlignment="1">
      <alignment horizontal="center" vertical="center" wrapText="1"/>
    </xf>
    <xf numFmtId="0" fontId="320" fillId="0" borderId="175" xfId="0" applyFont="1" applyBorder="1" applyAlignment="1">
      <alignment horizontal="center"/>
    </xf>
    <xf numFmtId="3" fontId="276" fillId="0" borderId="18" xfId="0" applyNumberFormat="1" applyFont="1" applyBorder="1" applyAlignment="1">
      <alignment horizontal="center" vertical="center"/>
    </xf>
    <xf numFmtId="0" fontId="388" fillId="0" borderId="0" xfId="0" applyFont="1" applyAlignment="1">
      <alignment horizontal="center" vertical="center" wrapText="1"/>
    </xf>
    <xf numFmtId="168" fontId="388" fillId="0" borderId="0" xfId="1" applyFont="1" applyAlignment="1">
      <alignment horizontal="center" vertical="center" wrapText="1"/>
    </xf>
    <xf numFmtId="0" fontId="388" fillId="0" borderId="175" xfId="0" applyFont="1" applyBorder="1" applyAlignment="1">
      <alignment horizontal="left" vertical="center" wrapText="1"/>
    </xf>
    <xf numFmtId="3" fontId="388" fillId="0" borderId="175" xfId="1" applyNumberFormat="1" applyFont="1" applyBorder="1" applyAlignment="1">
      <alignment horizontal="center" vertical="center" wrapText="1"/>
    </xf>
    <xf numFmtId="168" fontId="388" fillId="0" borderId="175" xfId="0" applyNumberFormat="1" applyFont="1" applyBorder="1" applyAlignment="1">
      <alignment horizontal="center" vertical="center" wrapText="1"/>
    </xf>
    <xf numFmtId="4" fontId="388" fillId="0" borderId="0" xfId="0" applyNumberFormat="1" applyFont="1" applyAlignment="1">
      <alignment horizontal="center" vertical="center" wrapText="1"/>
    </xf>
    <xf numFmtId="0" fontId="288" fillId="0" borderId="175" xfId="0" applyFont="1" applyBorder="1" applyAlignment="1">
      <alignment horizontal="left" vertical="center" wrapText="1"/>
    </xf>
    <xf numFmtId="3" fontId="288" fillId="0" borderId="175" xfId="1" applyNumberFormat="1" applyFont="1" applyBorder="1" applyAlignment="1">
      <alignment horizontal="center" vertical="center" wrapText="1"/>
    </xf>
    <xf numFmtId="168" fontId="288" fillId="0" borderId="175" xfId="0" applyNumberFormat="1" applyFont="1" applyBorder="1" applyAlignment="1">
      <alignment horizontal="center" vertical="center" wrapText="1"/>
    </xf>
    <xf numFmtId="0" fontId="282" fillId="0" borderId="175" xfId="0" applyFont="1" applyBorder="1" applyAlignment="1">
      <alignment horizontal="left" vertical="center" wrapText="1"/>
    </xf>
    <xf numFmtId="3" fontId="282" fillId="0" borderId="175" xfId="1" applyNumberFormat="1" applyFont="1" applyBorder="1" applyAlignment="1">
      <alignment horizontal="center" vertical="center" wrapText="1"/>
    </xf>
    <xf numFmtId="0" fontId="312" fillId="0" borderId="175" xfId="44059" applyFont="1" applyBorder="1" applyAlignment="1">
      <alignment horizontal="center" vertical="center" wrapText="1"/>
    </xf>
    <xf numFmtId="0" fontId="312" fillId="0" borderId="175" xfId="44059" applyFont="1" applyBorder="1" applyAlignment="1">
      <alignment horizontal="centerContinuous" vertical="center" wrapText="1"/>
    </xf>
    <xf numFmtId="0" fontId="265" fillId="0" borderId="176" xfId="44059" applyBorder="1" applyAlignment="1">
      <alignment horizontal="centerContinuous" vertical="center" wrapText="1"/>
    </xf>
    <xf numFmtId="0" fontId="265" fillId="0" borderId="177" xfId="44059" applyBorder="1" applyAlignment="1">
      <alignment horizontal="centerContinuous" vertical="center" wrapText="1"/>
    </xf>
    <xf numFmtId="0" fontId="265" fillId="0" borderId="176" xfId="44059" applyBorder="1" applyAlignment="1">
      <alignment horizontal="centerContinuous" vertical="center"/>
    </xf>
    <xf numFmtId="0" fontId="265" fillId="0" borderId="177" xfId="44059" applyBorder="1" applyAlignment="1">
      <alignment horizontal="centerContinuous" vertical="center"/>
    </xf>
    <xf numFmtId="0" fontId="312" fillId="0" borderId="170" xfId="44059" applyFont="1" applyBorder="1" applyAlignment="1">
      <alignment horizontal="center" vertical="center" wrapText="1"/>
    </xf>
    <xf numFmtId="168" fontId="312" fillId="0" borderId="170" xfId="44117" applyFont="1" applyFill="1" applyBorder="1" applyAlignment="1">
      <alignment horizontal="center" vertical="center" wrapText="1"/>
    </xf>
    <xf numFmtId="4" fontId="312" fillId="0" borderId="170" xfId="44059" applyNumberFormat="1" applyFont="1" applyBorder="1" applyAlignment="1">
      <alignment horizontal="center" vertical="center" wrapText="1"/>
    </xf>
    <xf numFmtId="167" fontId="265" fillId="0" borderId="175" xfId="44059" applyNumberFormat="1" applyBorder="1" applyAlignment="1">
      <alignment vertical="center"/>
    </xf>
    <xf numFmtId="4" fontId="265" fillId="0" borderId="174" xfId="44059" applyNumberFormat="1" applyBorder="1" applyAlignment="1">
      <alignment vertical="center"/>
    </xf>
    <xf numFmtId="222" fontId="0" fillId="0" borderId="175" xfId="44117" applyNumberFormat="1" applyFont="1" applyFill="1" applyBorder="1" applyAlignment="1">
      <alignment vertical="center"/>
    </xf>
    <xf numFmtId="0" fontId="265" fillId="0" borderId="175" xfId="4" applyBorder="1" applyAlignment="1">
      <alignment vertical="center"/>
    </xf>
    <xf numFmtId="0" fontId="313" fillId="0" borderId="175" xfId="44059" applyFont="1" applyBorder="1" applyAlignment="1">
      <alignment horizontal="center" vertical="center"/>
    </xf>
    <xf numFmtId="4" fontId="265" fillId="0" borderId="170" xfId="44059" applyNumberFormat="1" applyBorder="1" applyAlignment="1">
      <alignment vertical="center"/>
    </xf>
    <xf numFmtId="222" fontId="265" fillId="0" borderId="176" xfId="44117" applyNumberFormat="1" applyFill="1" applyBorder="1" applyAlignment="1">
      <alignment vertical="center"/>
    </xf>
    <xf numFmtId="222" fontId="312" fillId="0" borderId="175" xfId="44117" applyNumberFormat="1" applyFont="1" applyFill="1" applyBorder="1" applyAlignment="1">
      <alignment horizontal="center" vertical="center" wrapText="1"/>
    </xf>
    <xf numFmtId="0" fontId="265" fillId="0" borderId="170" xfId="44059" applyBorder="1" applyAlignment="1">
      <alignment vertical="center"/>
    </xf>
    <xf numFmtId="4" fontId="265" fillId="0" borderId="176" xfId="44059" applyNumberFormat="1" applyBorder="1" applyAlignment="1">
      <alignment vertical="center"/>
    </xf>
    <xf numFmtId="168" fontId="0" fillId="0" borderId="170" xfId="44117" applyFont="1" applyFill="1" applyBorder="1" applyAlignment="1">
      <alignment vertical="center"/>
    </xf>
    <xf numFmtId="4" fontId="313" fillId="0" borderId="176" xfId="44059" applyNumberFormat="1" applyFont="1" applyBorder="1" applyAlignment="1">
      <alignment vertical="center"/>
    </xf>
    <xf numFmtId="222" fontId="313" fillId="0" borderId="176" xfId="44117" applyNumberFormat="1" applyFont="1" applyFill="1" applyBorder="1" applyAlignment="1">
      <alignment vertical="center"/>
    </xf>
    <xf numFmtId="222" fontId="313" fillId="0" borderId="175" xfId="44117" applyNumberFormat="1" applyFont="1" applyFill="1" applyBorder="1" applyAlignment="1">
      <alignment vertical="center"/>
    </xf>
    <xf numFmtId="9" fontId="0" fillId="0" borderId="170" xfId="8801" applyFont="1" applyFill="1" applyBorder="1" applyAlignment="1">
      <alignment vertical="center"/>
    </xf>
    <xf numFmtId="49" fontId="312" fillId="0" borderId="175" xfId="44059" applyNumberFormat="1" applyFont="1" applyBorder="1" applyAlignment="1">
      <alignment horizontal="center" vertical="center" wrapText="1"/>
    </xf>
    <xf numFmtId="167" fontId="265" fillId="0" borderId="105" xfId="44059" applyNumberFormat="1" applyBorder="1" applyAlignment="1">
      <alignment vertical="center"/>
    </xf>
    <xf numFmtId="4" fontId="265" fillId="0" borderId="101" xfId="44059" applyNumberFormat="1" applyBorder="1" applyAlignment="1">
      <alignment vertical="center"/>
    </xf>
    <xf numFmtId="0" fontId="265" fillId="0" borderId="98" xfId="44059" applyBorder="1" applyAlignment="1">
      <alignment vertical="center"/>
    </xf>
    <xf numFmtId="0" fontId="312" fillId="0" borderId="98" xfId="44059" applyFont="1" applyBorder="1" applyAlignment="1">
      <alignment horizontal="center" vertical="center" wrapText="1"/>
    </xf>
    <xf numFmtId="49" fontId="312" fillId="0" borderId="98" xfId="44059" applyNumberFormat="1" applyFont="1" applyBorder="1" applyAlignment="1">
      <alignment horizontal="center" vertical="center" wrapText="1"/>
    </xf>
    <xf numFmtId="203" fontId="274" fillId="0" borderId="1" xfId="0" applyNumberFormat="1" applyFont="1" applyBorder="1" applyAlignment="1">
      <alignment horizontal="center" vertical="center"/>
    </xf>
    <xf numFmtId="203" fontId="274" fillId="0" borderId="122" xfId="0" applyNumberFormat="1" applyFont="1" applyBorder="1" applyAlignment="1">
      <alignment horizontal="center" vertical="center"/>
    </xf>
    <xf numFmtId="0" fontId="340" fillId="36" borderId="154" xfId="0" applyFont="1" applyFill="1" applyBorder="1" applyAlignment="1">
      <alignment horizontal="center" vertical="center" wrapText="1"/>
    </xf>
    <xf numFmtId="0" fontId="340" fillId="36" borderId="156" xfId="0" applyFont="1" applyFill="1" applyBorder="1" applyAlignment="1">
      <alignment horizontal="center" vertical="center" wrapText="1"/>
    </xf>
    <xf numFmtId="0" fontId="275" fillId="0" borderId="154" xfId="0" applyFont="1" applyBorder="1" applyAlignment="1">
      <alignment horizontal="center" vertical="center" wrapText="1"/>
    </xf>
    <xf numFmtId="0" fontId="275" fillId="0" borderId="155" xfId="0" applyFont="1" applyBorder="1" applyAlignment="1">
      <alignment horizontal="center" vertical="center" wrapText="1"/>
    </xf>
    <xf numFmtId="0" fontId="275" fillId="0" borderId="156" xfId="0" applyFont="1" applyBorder="1" applyAlignment="1">
      <alignment horizontal="center" vertical="center" wrapText="1"/>
    </xf>
    <xf numFmtId="0" fontId="274" fillId="0" borderId="0" xfId="0" applyFont="1" applyAlignment="1">
      <alignment horizontal="left" vertical="center" wrapText="1"/>
    </xf>
    <xf numFmtId="0" fontId="283" fillId="0" borderId="3" xfId="0" applyFont="1" applyBorder="1" applyAlignment="1">
      <alignment horizontal="center" vertical="center"/>
    </xf>
    <xf numFmtId="0" fontId="283" fillId="0" borderId="0" xfId="0" applyFont="1" applyAlignment="1">
      <alignment horizontal="center" vertical="center"/>
    </xf>
    <xf numFmtId="0" fontId="283" fillId="0" borderId="178" xfId="0" applyFont="1" applyBorder="1" applyAlignment="1">
      <alignment horizontal="center" vertical="center"/>
    </xf>
    <xf numFmtId="0" fontId="283" fillId="0" borderId="11" xfId="0" applyFont="1" applyBorder="1" applyAlignment="1">
      <alignment horizontal="center" vertical="center"/>
    </xf>
    <xf numFmtId="0" fontId="283" fillId="0" borderId="9" xfId="0" applyFont="1" applyBorder="1" applyAlignment="1">
      <alignment horizontal="center" vertical="center"/>
    </xf>
    <xf numFmtId="0" fontId="283" fillId="0" borderId="10" xfId="0" applyFont="1" applyBorder="1" applyAlignment="1">
      <alignment horizontal="center" vertical="center"/>
    </xf>
    <xf numFmtId="49" fontId="275" fillId="0" borderId="154" xfId="0" applyNumberFormat="1" applyFont="1" applyBorder="1" applyAlignment="1">
      <alignment horizontal="center" vertical="center" wrapText="1"/>
    </xf>
    <xf numFmtId="49" fontId="275" fillId="0" borderId="155" xfId="0" applyNumberFormat="1" applyFont="1" applyBorder="1" applyAlignment="1">
      <alignment horizontal="center" vertical="center" wrapText="1"/>
    </xf>
    <xf numFmtId="49" fontId="275" fillId="0" borderId="156" xfId="0" applyNumberFormat="1" applyFont="1" applyBorder="1" applyAlignment="1">
      <alignment horizontal="center" vertical="center" wrapText="1"/>
    </xf>
    <xf numFmtId="0" fontId="54" fillId="0" borderId="153" xfId="35088" applyFont="1" applyFill="1" applyBorder="1" applyAlignment="1">
      <alignment horizontal="center" vertical="center" wrapText="1"/>
    </xf>
    <xf numFmtId="0" fontId="54" fillId="0" borderId="18" xfId="35088" applyFont="1" applyFill="1" applyBorder="1" applyAlignment="1">
      <alignment horizontal="center" vertical="center" wrapText="1"/>
    </xf>
    <xf numFmtId="0" fontId="64" fillId="0" borderId="82" xfId="35088" applyFont="1" applyFill="1" applyBorder="1" applyAlignment="1">
      <alignment horizontal="center" vertical="center" wrapText="1"/>
    </xf>
    <xf numFmtId="0" fontId="64" fillId="0" borderId="18" xfId="35088" applyFont="1" applyFill="1" applyBorder="1" applyAlignment="1">
      <alignment horizontal="center" vertical="center" wrapText="1"/>
    </xf>
    <xf numFmtId="0" fontId="64" fillId="0" borderId="153" xfId="35088" applyFont="1" applyFill="1" applyBorder="1" applyAlignment="1">
      <alignment horizontal="center" vertical="center" wrapText="1"/>
    </xf>
    <xf numFmtId="0" fontId="64" fillId="0" borderId="38" xfId="35088" applyFont="1" applyFill="1" applyBorder="1" applyAlignment="1">
      <alignment horizontal="center" vertical="center" wrapText="1"/>
    </xf>
    <xf numFmtId="0" fontId="275" fillId="0" borderId="62" xfId="0" applyFont="1" applyBorder="1" applyAlignment="1">
      <alignment horizontal="center" vertical="center" wrapText="1"/>
    </xf>
    <xf numFmtId="0" fontId="275" fillId="0" borderId="18" xfId="0" applyFont="1" applyBorder="1" applyAlignment="1">
      <alignment horizontal="center" vertical="center" wrapText="1"/>
    </xf>
    <xf numFmtId="0" fontId="275" fillId="0" borderId="76" xfId="0" applyFont="1" applyBorder="1" applyAlignment="1">
      <alignment horizontal="center" vertical="center" wrapText="1"/>
    </xf>
    <xf numFmtId="0" fontId="275" fillId="0" borderId="78" xfId="0" applyFont="1" applyBorder="1" applyAlignment="1">
      <alignment horizontal="center" vertical="center" wrapText="1"/>
    </xf>
    <xf numFmtId="0" fontId="275" fillId="0" borderId="79" xfId="0" applyFont="1" applyBorder="1" applyAlignment="1">
      <alignment horizontal="center" vertical="center" wrapText="1"/>
    </xf>
    <xf numFmtId="1" fontId="275" fillId="0" borderId="42" xfId="4" applyNumberFormat="1" applyFont="1" applyBorder="1" applyAlignment="1">
      <alignment horizontal="center" vertical="center" wrapText="1"/>
    </xf>
    <xf numFmtId="1" fontId="275" fillId="0" borderId="78" xfId="4" applyNumberFormat="1" applyFont="1" applyBorder="1" applyAlignment="1">
      <alignment horizontal="center" vertical="center" wrapText="1"/>
    </xf>
    <xf numFmtId="1" fontId="275" fillId="0" borderId="79" xfId="4" applyNumberFormat="1" applyFont="1" applyBorder="1" applyAlignment="1">
      <alignment horizontal="center" vertical="center" wrapText="1"/>
    </xf>
    <xf numFmtId="0" fontId="274" fillId="0" borderId="0" xfId="4" applyFont="1" applyAlignment="1">
      <alignment horizontal="left" vertical="center" wrapText="1"/>
    </xf>
    <xf numFmtId="0" fontId="274" fillId="0" borderId="0" xfId="4" applyFont="1" applyAlignment="1">
      <alignment horizontal="justify" vertical="center" wrapText="1"/>
    </xf>
    <xf numFmtId="49" fontId="312" fillId="0" borderId="1" xfId="0" applyNumberFormat="1" applyFont="1" applyBorder="1" applyAlignment="1">
      <alignment horizontal="center" vertical="center" wrapText="1"/>
    </xf>
    <xf numFmtId="0" fontId="271" fillId="0" borderId="0" xfId="35076" applyFont="1" applyFill="1" applyBorder="1" applyAlignment="1">
      <alignment horizontal="center" vertical="center" wrapText="1"/>
    </xf>
    <xf numFmtId="0" fontId="265" fillId="0" borderId="0" xfId="35076" applyFont="1" applyFill="1" applyBorder="1" applyAlignment="1">
      <alignment horizontal="center" vertical="center"/>
    </xf>
    <xf numFmtId="49" fontId="275" fillId="0" borderId="76" xfId="0" applyNumberFormat="1" applyFont="1" applyBorder="1" applyAlignment="1">
      <alignment horizontal="center" vertical="center" wrapText="1"/>
    </xf>
    <xf numFmtId="49" fontId="275" fillId="0" borderId="78" xfId="0" applyNumberFormat="1" applyFont="1" applyBorder="1" applyAlignment="1">
      <alignment horizontal="center" vertical="center" wrapText="1"/>
    </xf>
    <xf numFmtId="49" fontId="275" fillId="0" borderId="79" xfId="0" applyNumberFormat="1" applyFont="1" applyBorder="1" applyAlignment="1">
      <alignment horizontal="center" vertical="center" wrapText="1"/>
    </xf>
    <xf numFmtId="0" fontId="312" fillId="37" borderId="1" xfId="0" applyFont="1" applyFill="1" applyBorder="1" applyAlignment="1">
      <alignment horizontal="center" vertical="center"/>
    </xf>
    <xf numFmtId="0" fontId="315" fillId="2" borderId="0" xfId="27" applyFont="1" applyFill="1" applyAlignment="1">
      <alignment horizontal="center" vertical="center" wrapText="1"/>
    </xf>
    <xf numFmtId="0" fontId="284" fillId="0" borderId="0" xfId="27" applyFont="1" applyAlignment="1">
      <alignment horizontal="center" vertical="center" wrapText="1"/>
    </xf>
    <xf numFmtId="0" fontId="338" fillId="2" borderId="0" xfId="27" applyFont="1" applyFill="1" applyAlignment="1">
      <alignment horizontal="center" vertical="center" wrapText="1"/>
    </xf>
    <xf numFmtId="0" fontId="283" fillId="2" borderId="154" xfId="0" applyFont="1" applyFill="1" applyBorder="1" applyAlignment="1">
      <alignment horizontal="center" vertical="center"/>
    </xf>
    <xf numFmtId="0" fontId="283" fillId="2" borderId="156" xfId="0" applyFont="1" applyFill="1" applyBorder="1" applyAlignment="1">
      <alignment horizontal="center" vertical="center"/>
    </xf>
    <xf numFmtId="17" fontId="283" fillId="0" borderId="154" xfId="0" applyNumberFormat="1" applyFont="1" applyBorder="1" applyAlignment="1">
      <alignment horizontal="center" vertical="center" wrapText="1"/>
    </xf>
    <xf numFmtId="17" fontId="283" fillId="0" borderId="156" xfId="0" applyNumberFormat="1" applyFont="1" applyBorder="1" applyAlignment="1">
      <alignment horizontal="center" vertical="center" wrapText="1"/>
    </xf>
    <xf numFmtId="168" fontId="283" fillId="0" borderId="154" xfId="1" applyFont="1" applyFill="1" applyBorder="1" applyAlignment="1">
      <alignment horizontal="center" vertical="center" wrapText="1"/>
    </xf>
    <xf numFmtId="168" fontId="283" fillId="0" borderId="156" xfId="1" applyFont="1" applyFill="1" applyBorder="1" applyAlignment="1">
      <alignment horizontal="center" vertical="center" wrapText="1"/>
    </xf>
    <xf numFmtId="0" fontId="340" fillId="36" borderId="87" xfId="0" applyFont="1" applyFill="1" applyBorder="1" applyAlignment="1">
      <alignment horizontal="center" vertical="center" wrapText="1"/>
    </xf>
    <xf numFmtId="0" fontId="340" fillId="36" borderId="42" xfId="0" applyFont="1" applyFill="1" applyBorder="1" applyAlignment="1">
      <alignment horizontal="center" vertical="center" wrapText="1"/>
    </xf>
    <xf numFmtId="0" fontId="283" fillId="0" borderId="76" xfId="0" applyFont="1" applyBorder="1" applyAlignment="1">
      <alignment horizontal="center" vertical="center"/>
    </xf>
    <xf numFmtId="0" fontId="283" fillId="0" borderId="79" xfId="0" applyFont="1" applyBorder="1" applyAlignment="1">
      <alignment horizontal="center" vertical="center"/>
    </xf>
    <xf numFmtId="0" fontId="275" fillId="0" borderId="0" xfId="0" applyFont="1" applyAlignment="1">
      <alignment horizontal="left" vertical="center"/>
    </xf>
    <xf numFmtId="17" fontId="275" fillId="0" borderId="76" xfId="0" applyNumberFormat="1" applyFont="1" applyBorder="1" applyAlignment="1">
      <alignment horizontal="center" vertical="center" wrapText="1"/>
    </xf>
    <xf numFmtId="17" fontId="275" fillId="0" borderId="79" xfId="0" applyNumberFormat="1" applyFont="1" applyBorder="1" applyAlignment="1">
      <alignment horizontal="center" vertical="center" wrapText="1"/>
    </xf>
    <xf numFmtId="168" fontId="283" fillId="0" borderId="154" xfId="1" applyFont="1" applyFill="1" applyBorder="1" applyAlignment="1">
      <alignment horizontal="center" vertical="center"/>
    </xf>
    <xf numFmtId="168" fontId="283" fillId="0" borderId="156" xfId="1" applyFont="1" applyFill="1" applyBorder="1" applyAlignment="1">
      <alignment horizontal="center" vertical="center"/>
    </xf>
    <xf numFmtId="17" fontId="283" fillId="0" borderId="35" xfId="0" applyNumberFormat="1" applyFont="1" applyBorder="1" applyAlignment="1">
      <alignment horizontal="center" vertical="center" wrapText="1"/>
    </xf>
    <xf numFmtId="17" fontId="283" fillId="0" borderId="2" xfId="0" applyNumberFormat="1" applyFont="1" applyBorder="1" applyAlignment="1">
      <alignment horizontal="center" vertical="center" wrapText="1"/>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6" xfId="0" applyFont="1" applyBorder="1" applyAlignment="1">
      <alignment horizontal="center" vertical="center"/>
    </xf>
    <xf numFmtId="0" fontId="275" fillId="0" borderId="8" xfId="0" applyFont="1" applyBorder="1" applyAlignment="1">
      <alignment horizontal="center" vertical="center"/>
    </xf>
    <xf numFmtId="49" fontId="275" fillId="2" borderId="154" xfId="0" applyNumberFormat="1" applyFont="1" applyFill="1" applyBorder="1" applyAlignment="1">
      <alignment horizontal="center" vertical="center" wrapText="1"/>
    </xf>
    <xf numFmtId="49" fontId="275" fillId="2" borderId="156" xfId="0" applyNumberFormat="1" applyFont="1" applyFill="1" applyBorder="1" applyAlignment="1">
      <alignment horizontal="center" vertical="center" wrapText="1"/>
    </xf>
    <xf numFmtId="49" fontId="275" fillId="0" borderId="0" xfId="0" applyNumberFormat="1" applyFont="1" applyAlignment="1">
      <alignment horizontal="center" vertical="center" wrapText="1"/>
    </xf>
    <xf numFmtId="0" fontId="275" fillId="0" borderId="1" xfId="4" applyFont="1" applyBorder="1" applyAlignment="1">
      <alignment horizontal="center" vertical="center" wrapText="1"/>
    </xf>
    <xf numFmtId="0" fontId="275" fillId="0" borderId="77" xfId="4" applyFont="1" applyBorder="1" applyAlignment="1">
      <alignment horizontal="center" vertical="center" wrapText="1"/>
    </xf>
    <xf numFmtId="1" fontId="274" fillId="0" borderId="42" xfId="4" applyNumberFormat="1" applyFont="1" applyBorder="1" applyAlignment="1">
      <alignment horizontal="left" vertical="center" wrapText="1"/>
    </xf>
    <xf numFmtId="1" fontId="274" fillId="0" borderId="78" xfId="4" applyNumberFormat="1" applyFont="1" applyBorder="1" applyAlignment="1">
      <alignment horizontal="left" vertical="center" wrapText="1"/>
    </xf>
    <xf numFmtId="1" fontId="274" fillId="0" borderId="79" xfId="4" applyNumberFormat="1" applyFont="1" applyBorder="1" applyAlignment="1">
      <alignment horizontal="left" vertical="center" wrapText="1"/>
    </xf>
    <xf numFmtId="0" fontId="312" fillId="0" borderId="0" xfId="0" applyFont="1" applyAlignment="1">
      <alignment horizontal="left" vertical="center" wrapText="1"/>
    </xf>
    <xf numFmtId="0" fontId="312" fillId="0" borderId="1" xfId="13" applyFont="1" applyBorder="1" applyAlignment="1">
      <alignment horizontal="center" vertical="center" wrapText="1"/>
    </xf>
    <xf numFmtId="0" fontId="312" fillId="0" borderId="1" xfId="0" applyFont="1" applyBorder="1" applyAlignment="1">
      <alignment horizontal="center" vertical="center" wrapText="1"/>
    </xf>
    <xf numFmtId="0" fontId="346" fillId="0" borderId="1" xfId="0" applyFont="1" applyBorder="1" applyAlignment="1">
      <alignment horizontal="center" vertical="center" wrapText="1"/>
    </xf>
    <xf numFmtId="0" fontId="284" fillId="0" borderId="1" xfId="0" applyFont="1" applyBorder="1" applyAlignment="1">
      <alignment horizontal="center" vertical="center" wrapText="1"/>
    </xf>
    <xf numFmtId="0" fontId="312" fillId="30" borderId="13" xfId="0" applyFont="1" applyFill="1" applyBorder="1" applyAlignment="1">
      <alignment horizontal="center" vertical="center" wrapText="1"/>
    </xf>
    <xf numFmtId="0" fontId="312" fillId="30" borderId="14" xfId="0" applyFont="1" applyFill="1" applyBorder="1" applyAlignment="1">
      <alignment horizontal="center" vertical="center" wrapText="1"/>
    </xf>
    <xf numFmtId="49" fontId="312" fillId="0" borderId="0" xfId="0" applyNumberFormat="1" applyFont="1" applyAlignment="1">
      <alignment horizontal="center" vertical="center" wrapText="1"/>
    </xf>
    <xf numFmtId="49" fontId="320" fillId="0" borderId="0" xfId="0" applyNumberFormat="1" applyFont="1" applyAlignment="1">
      <alignment horizontal="center" vertical="center" wrapText="1"/>
    </xf>
    <xf numFmtId="181" fontId="288" fillId="35" borderId="20" xfId="0" applyNumberFormat="1" applyFont="1" applyFill="1" applyBorder="1" applyAlignment="1">
      <alignment horizontal="center" vertical="center" wrapText="1"/>
    </xf>
    <xf numFmtId="181" fontId="288" fillId="35" borderId="44" xfId="0" applyNumberFormat="1" applyFont="1" applyFill="1" applyBorder="1" applyAlignment="1">
      <alignment horizontal="center" vertical="center" wrapText="1"/>
    </xf>
    <xf numFmtId="181" fontId="288" fillId="35" borderId="33" xfId="0" applyNumberFormat="1" applyFont="1" applyFill="1" applyBorder="1" applyAlignment="1">
      <alignment horizontal="center" vertical="center" wrapText="1"/>
    </xf>
    <xf numFmtId="181" fontId="288" fillId="35" borderId="5" xfId="0" applyNumberFormat="1" applyFont="1" applyFill="1" applyBorder="1" applyAlignment="1">
      <alignment horizontal="center" vertical="center" wrapText="1"/>
    </xf>
    <xf numFmtId="181" fontId="288" fillId="35" borderId="42" xfId="0" applyNumberFormat="1" applyFont="1" applyFill="1" applyBorder="1" applyAlignment="1">
      <alignment horizontal="center" vertical="center" wrapText="1"/>
    </xf>
    <xf numFmtId="181" fontId="312" fillId="32" borderId="0" xfId="0" applyNumberFormat="1" applyFont="1" applyFill="1" applyAlignment="1">
      <alignment horizontal="left" vertical="center"/>
    </xf>
    <xf numFmtId="181" fontId="312" fillId="0" borderId="0" xfId="0" applyNumberFormat="1" applyFont="1" applyAlignment="1">
      <alignment horizontal="left" vertical="center"/>
    </xf>
    <xf numFmtId="181" fontId="288" fillId="35" borderId="1" xfId="0" applyNumberFormat="1" applyFont="1" applyFill="1" applyBorder="1" applyAlignment="1">
      <alignment horizontal="center" vertical="center" wrapText="1"/>
    </xf>
    <xf numFmtId="0" fontId="265" fillId="0" borderId="0" xfId="0" applyFont="1" applyAlignment="1">
      <alignment horizontal="center" vertical="center" wrapText="1"/>
    </xf>
    <xf numFmtId="0" fontId="312" fillId="0" borderId="0" xfId="0" applyFont="1" applyAlignment="1">
      <alignment horizontal="center" vertical="center" wrapText="1"/>
    </xf>
    <xf numFmtId="49" fontId="265" fillId="0" borderId="0" xfId="0" applyNumberFormat="1" applyFont="1" applyAlignment="1">
      <alignment horizontal="center" vertical="center" wrapText="1"/>
    </xf>
    <xf numFmtId="0" fontId="312" fillId="30" borderId="15" xfId="0" applyFont="1" applyFill="1" applyBorder="1" applyAlignment="1">
      <alignment horizontal="center" vertical="center" wrapText="1"/>
    </xf>
    <xf numFmtId="43" fontId="325" fillId="0" borderId="17" xfId="0" applyNumberFormat="1" applyFont="1" applyBorder="1" applyAlignment="1">
      <alignment horizontal="left" vertical="center" wrapText="1"/>
    </xf>
    <xf numFmtId="43" fontId="325" fillId="0" borderId="41" xfId="0" applyNumberFormat="1" applyFont="1" applyBorder="1" applyAlignment="1">
      <alignment horizontal="left" vertical="center" wrapText="1"/>
    </xf>
    <xf numFmtId="43" fontId="325" fillId="0" borderId="49" xfId="0" applyNumberFormat="1" applyFont="1" applyBorder="1" applyAlignment="1">
      <alignment horizontal="left" vertical="center" wrapText="1"/>
    </xf>
    <xf numFmtId="167" fontId="312" fillId="0" borderId="101" xfId="4" applyNumberFormat="1" applyFont="1" applyBorder="1" applyAlignment="1">
      <alignment horizontal="left" vertical="center"/>
    </xf>
    <xf numFmtId="167" fontId="312" fillId="0" borderId="102" xfId="4" applyNumberFormat="1" applyFont="1" applyBorder="1" applyAlignment="1">
      <alignment horizontal="left" vertical="center"/>
    </xf>
    <xf numFmtId="167" fontId="312" fillId="0" borderId="103" xfId="4" applyNumberFormat="1" applyFont="1" applyBorder="1" applyAlignment="1">
      <alignment horizontal="left" vertical="center"/>
    </xf>
    <xf numFmtId="44" fontId="275" fillId="0" borderId="164" xfId="4" applyNumberFormat="1" applyFont="1" applyBorder="1" applyAlignment="1">
      <alignment horizontal="left" vertical="center"/>
    </xf>
    <xf numFmtId="0" fontId="0" fillId="0" borderId="171" xfId="0" applyBorder="1" applyAlignment="1">
      <alignment horizontal="center"/>
    </xf>
    <xf numFmtId="0" fontId="0" fillId="0" borderId="172" xfId="0" applyBorder="1" applyAlignment="1">
      <alignment horizontal="center"/>
    </xf>
    <xf numFmtId="0" fontId="0" fillId="0" borderId="173" xfId="0" applyBorder="1" applyAlignment="1">
      <alignment horizontal="center"/>
    </xf>
    <xf numFmtId="0" fontId="0" fillId="0" borderId="0" xfId="0" applyAlignment="1">
      <alignment horizontal="left" vertical="center" wrapText="1"/>
    </xf>
    <xf numFmtId="0" fontId="0" fillId="0" borderId="0" xfId="0" applyAlignment="1">
      <alignment vertical="center" wrapText="1"/>
    </xf>
    <xf numFmtId="0" fontId="312" fillId="30" borderId="9" xfId="4" applyFont="1" applyFill="1" applyBorder="1" applyAlignment="1">
      <alignment horizontal="center" vertical="center" wrapText="1"/>
    </xf>
    <xf numFmtId="0" fontId="312" fillId="30" borderId="0" xfId="4" applyFont="1" applyFill="1" applyAlignment="1">
      <alignment horizontal="center" vertical="center" wrapText="1"/>
    </xf>
    <xf numFmtId="0" fontId="312" fillId="0" borderId="93" xfId="0" applyFont="1" applyBorder="1" applyAlignment="1">
      <alignment horizontal="center" vertical="center" wrapText="1"/>
    </xf>
    <xf numFmtId="0" fontId="0" fillId="0" borderId="36" xfId="0" applyBorder="1" applyAlignment="1">
      <alignment horizontal="center" vertical="center" wrapText="1"/>
    </xf>
    <xf numFmtId="49" fontId="312" fillId="2" borderId="0" xfId="0" applyNumberFormat="1" applyFont="1" applyFill="1" applyAlignment="1">
      <alignment horizontal="center" vertical="center" wrapText="1"/>
    </xf>
    <xf numFmtId="0" fontId="0" fillId="0" borderId="83" xfId="0" applyBorder="1" applyAlignment="1">
      <alignment horizontal="center" vertical="center" wrapText="1"/>
    </xf>
    <xf numFmtId="0" fontId="0" fillId="0" borderId="18"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320" fillId="0" borderId="164" xfId="0" applyFont="1" applyBorder="1" applyAlignment="1">
      <alignment horizontal="left"/>
    </xf>
    <xf numFmtId="0" fontId="381" fillId="0" borderId="0" xfId="0" applyFont="1" applyAlignment="1">
      <alignment horizontal="left" vertical="center" wrapText="1"/>
    </xf>
    <xf numFmtId="0" fontId="0" fillId="0" borderId="0" xfId="0" applyAlignment="1">
      <alignment horizontal="justify" vertical="center" wrapText="1"/>
    </xf>
    <xf numFmtId="0" fontId="0" fillId="0" borderId="0" xfId="0" applyAlignment="1">
      <alignment horizontal="justify" vertical="center"/>
    </xf>
    <xf numFmtId="44" fontId="274" fillId="0" borderId="171" xfId="4" applyNumberFormat="1" applyFont="1" applyBorder="1" applyAlignment="1">
      <alignment horizontal="left" vertical="center"/>
    </xf>
    <xf numFmtId="44" fontId="274" fillId="0" borderId="172" xfId="4" applyNumberFormat="1" applyFont="1" applyBorder="1" applyAlignment="1">
      <alignment horizontal="left" vertical="center"/>
    </xf>
    <xf numFmtId="44" fontId="274" fillId="0" borderId="173" xfId="4" applyNumberFormat="1" applyFont="1" applyBorder="1" applyAlignment="1">
      <alignment horizontal="left" vertical="center"/>
    </xf>
    <xf numFmtId="0" fontId="312" fillId="30" borderId="6" xfId="4" applyFont="1" applyFill="1" applyBorder="1" applyAlignment="1">
      <alignment horizontal="center" vertical="center" wrapText="1"/>
    </xf>
    <xf numFmtId="0" fontId="312" fillId="30" borderId="7" xfId="4" applyFont="1" applyFill="1" applyBorder="1" applyAlignment="1">
      <alignment horizontal="center" vertical="center" wrapText="1"/>
    </xf>
    <xf numFmtId="0" fontId="312" fillId="30" borderId="126" xfId="4" applyFont="1" applyFill="1" applyBorder="1" applyAlignment="1">
      <alignment horizontal="center" vertical="center" wrapText="1"/>
    </xf>
    <xf numFmtId="0" fontId="312" fillId="30" borderId="10" xfId="4" applyFont="1" applyFill="1" applyBorder="1" applyAlignment="1">
      <alignment horizontal="center" vertical="center" wrapText="1"/>
    </xf>
    <xf numFmtId="0" fontId="312" fillId="30" borderId="11" xfId="4" applyFont="1" applyFill="1" applyBorder="1" applyAlignment="1">
      <alignment horizontal="center" vertical="center" wrapText="1"/>
    </xf>
    <xf numFmtId="0" fontId="312" fillId="30" borderId="127" xfId="4" applyFont="1" applyFill="1" applyBorder="1" applyAlignment="1">
      <alignment horizontal="center" vertical="center" wrapText="1"/>
    </xf>
    <xf numFmtId="0" fontId="312" fillId="0" borderId="0" xfId="44059" applyFont="1" applyAlignment="1">
      <alignment horizontal="center" vertical="center"/>
    </xf>
    <xf numFmtId="0" fontId="312" fillId="2" borderId="0" xfId="4" applyFont="1" applyFill="1" applyAlignment="1">
      <alignment horizontal="center" vertical="center" wrapText="1"/>
    </xf>
    <xf numFmtId="0" fontId="312" fillId="2" borderId="11" xfId="4" applyFont="1" applyFill="1" applyBorder="1" applyAlignment="1">
      <alignment horizontal="center" vertical="center" wrapText="1"/>
    </xf>
    <xf numFmtId="0" fontId="312" fillId="2" borderId="175" xfId="44059" applyFont="1" applyFill="1" applyBorder="1" applyAlignment="1">
      <alignment horizontal="center" vertical="center" wrapText="1"/>
    </xf>
    <xf numFmtId="0" fontId="312" fillId="2" borderId="175" xfId="44059" applyFont="1" applyFill="1" applyBorder="1" applyAlignment="1">
      <alignment vertical="center" wrapText="1"/>
    </xf>
    <xf numFmtId="204" fontId="312" fillId="2" borderId="174" xfId="44059" applyNumberFormat="1" applyFont="1" applyFill="1" applyBorder="1" applyAlignment="1">
      <alignment horizontal="center" vertical="center"/>
    </xf>
    <xf numFmtId="204" fontId="312" fillId="2" borderId="176" xfId="44059" applyNumberFormat="1" applyFont="1" applyFill="1" applyBorder="1" applyAlignment="1">
      <alignment horizontal="center" vertical="center"/>
    </xf>
    <xf numFmtId="204" fontId="312" fillId="2" borderId="177" xfId="44059" applyNumberFormat="1" applyFont="1" applyFill="1" applyBorder="1" applyAlignment="1">
      <alignment horizontal="center" vertical="center"/>
    </xf>
    <xf numFmtId="49" fontId="312" fillId="0" borderId="0" xfId="4" applyNumberFormat="1" applyFont="1" applyAlignment="1">
      <alignment horizontal="center" vertical="center"/>
    </xf>
    <xf numFmtId="49" fontId="312" fillId="30" borderId="0" xfId="4" applyNumberFormat="1" applyFont="1" applyFill="1" applyAlignment="1">
      <alignment horizontal="center" vertical="center"/>
    </xf>
    <xf numFmtId="0" fontId="269" fillId="0" borderId="0" xfId="44087" applyFont="1" applyAlignment="1">
      <alignment horizontal="center"/>
    </xf>
    <xf numFmtId="0" fontId="312" fillId="30" borderId="0" xfId="4" applyFont="1" applyFill="1" applyAlignment="1">
      <alignment horizontal="center" vertical="center"/>
    </xf>
    <xf numFmtId="49" fontId="312" fillId="0" borderId="0" xfId="4" applyNumberFormat="1" applyFont="1" applyAlignment="1">
      <alignment horizontal="center" vertical="center" wrapText="1"/>
    </xf>
    <xf numFmtId="0" fontId="269" fillId="4" borderId="1" xfId="0" applyFont="1" applyFill="1" applyBorder="1" applyAlignment="1">
      <alignment horizontal="center" vertical="center" wrapText="1"/>
    </xf>
    <xf numFmtId="0" fontId="272" fillId="4" borderId="1" xfId="13" applyFont="1" applyFill="1" applyBorder="1" applyAlignment="1">
      <alignment horizontal="center" vertical="center" wrapText="1"/>
    </xf>
    <xf numFmtId="0" fontId="272" fillId="4" borderId="98" xfId="13" applyFont="1" applyFill="1" applyBorder="1" applyAlignment="1">
      <alignment horizontal="center" vertical="center" wrapText="1"/>
    </xf>
    <xf numFmtId="49" fontId="312" fillId="30" borderId="13" xfId="0" applyNumberFormat="1" applyFont="1" applyFill="1" applyBorder="1" applyAlignment="1">
      <alignment horizontal="center" vertical="center" wrapText="1"/>
    </xf>
    <xf numFmtId="49" fontId="312" fillId="30" borderId="14" xfId="0" applyNumberFormat="1" applyFont="1" applyFill="1" applyBorder="1" applyAlignment="1">
      <alignment horizontal="center" vertical="center"/>
    </xf>
    <xf numFmtId="49" fontId="312" fillId="30" borderId="15" xfId="0" applyNumberFormat="1" applyFont="1" applyFill="1" applyBorder="1" applyAlignment="1">
      <alignment horizontal="center" vertical="center"/>
    </xf>
    <xf numFmtId="0" fontId="0" fillId="0" borderId="1" xfId="0" applyBorder="1" applyAlignment="1">
      <alignment vertical="center" wrapText="1"/>
    </xf>
    <xf numFmtId="0" fontId="0" fillId="0" borderId="129" xfId="0" applyBorder="1" applyAlignment="1">
      <alignment vertical="center" wrapText="1"/>
    </xf>
    <xf numFmtId="0" fontId="272" fillId="4" borderId="73" xfId="13" applyFont="1" applyFill="1" applyBorder="1" applyAlignment="1">
      <alignment horizontal="center" vertical="center" wrapText="1"/>
    </xf>
    <xf numFmtId="0" fontId="272" fillId="4" borderId="4" xfId="13" applyFont="1" applyFill="1" applyBorder="1" applyAlignment="1">
      <alignment horizontal="center" vertical="center" wrapText="1"/>
    </xf>
    <xf numFmtId="0" fontId="272" fillId="4" borderId="80" xfId="13" applyFont="1" applyFill="1" applyBorder="1" applyAlignment="1">
      <alignment horizontal="center" vertical="center" wrapText="1"/>
    </xf>
    <xf numFmtId="0" fontId="272" fillId="4" borderId="93" xfId="13" applyFont="1" applyFill="1" applyBorder="1" applyAlignment="1">
      <alignment horizontal="center" vertical="center" wrapText="1"/>
    </xf>
    <xf numFmtId="0" fontId="275" fillId="0" borderId="167" xfId="44409" applyFont="1" applyBorder="1" applyAlignment="1">
      <alignment horizontal="center" vertical="center" wrapText="1"/>
    </xf>
    <xf numFmtId="0" fontId="275" fillId="0" borderId="31" xfId="44409" applyFont="1" applyBorder="1" applyAlignment="1">
      <alignment horizontal="center" vertical="center" wrapText="1"/>
    </xf>
    <xf numFmtId="0" fontId="275" fillId="0" borderId="18" xfId="44409" applyFont="1" applyBorder="1" applyAlignment="1">
      <alignment horizontal="center" vertical="center" wrapText="1"/>
    </xf>
    <xf numFmtId="0" fontId="274" fillId="0" borderId="167" xfId="44409" applyFont="1" applyBorder="1" applyAlignment="1">
      <alignment horizontal="center" vertical="center" wrapText="1"/>
    </xf>
    <xf numFmtId="0" fontId="274" fillId="0" borderId="31" xfId="44409" applyFont="1" applyBorder="1" applyAlignment="1">
      <alignment horizontal="center" vertical="center" wrapText="1"/>
    </xf>
    <xf numFmtId="0" fontId="274" fillId="0" borderId="18" xfId="44409" applyFont="1" applyBorder="1" applyAlignment="1">
      <alignment horizontal="center" vertical="center" wrapText="1"/>
    </xf>
    <xf numFmtId="0" fontId="275" fillId="40" borderId="167" xfId="44409" applyFont="1" applyFill="1" applyBorder="1" applyAlignment="1">
      <alignment horizontal="center" vertical="center" wrapText="1"/>
    </xf>
    <xf numFmtId="0" fontId="275" fillId="40" borderId="31" xfId="44409" applyFont="1" applyFill="1" applyBorder="1" applyAlignment="1">
      <alignment horizontal="center" vertical="center" wrapText="1"/>
    </xf>
    <xf numFmtId="0" fontId="275" fillId="40" borderId="18" xfId="44409" applyFont="1" applyFill="1" applyBorder="1" applyAlignment="1">
      <alignment horizontal="center" vertical="center" wrapText="1"/>
    </xf>
    <xf numFmtId="0" fontId="274" fillId="40" borderId="167" xfId="44409" applyFont="1" applyFill="1" applyBorder="1" applyAlignment="1">
      <alignment horizontal="center" vertical="center" wrapText="1"/>
    </xf>
    <xf numFmtId="0" fontId="274" fillId="40" borderId="31" xfId="44409" applyFont="1" applyFill="1" applyBorder="1" applyAlignment="1">
      <alignment horizontal="center" vertical="center" wrapText="1"/>
    </xf>
    <xf numFmtId="0" fontId="274" fillId="40" borderId="18" xfId="44409" applyFont="1" applyFill="1" applyBorder="1" applyAlignment="1">
      <alignment horizontal="center" vertical="center" wrapText="1"/>
    </xf>
    <xf numFmtId="196" fontId="274" fillId="0" borderId="167" xfId="44409" applyNumberFormat="1" applyFont="1" applyBorder="1" applyAlignment="1">
      <alignment horizontal="center" vertical="center" wrapText="1"/>
    </xf>
    <xf numFmtId="196" fontId="274" fillId="0" borderId="31" xfId="44409" applyNumberFormat="1" applyFont="1" applyBorder="1" applyAlignment="1">
      <alignment horizontal="center" vertical="center" wrapText="1"/>
    </xf>
    <xf numFmtId="196" fontId="274" fillId="0" borderId="18" xfId="44409" applyNumberFormat="1" applyFont="1" applyBorder="1" applyAlignment="1">
      <alignment horizontal="center" vertical="center" wrapText="1"/>
    </xf>
    <xf numFmtId="0" fontId="274" fillId="40" borderId="167" xfId="44409" applyFont="1" applyFill="1" applyBorder="1" applyAlignment="1">
      <alignment horizontal="center" vertical="center"/>
    </xf>
    <xf numFmtId="0" fontId="274" fillId="40" borderId="31" xfId="44409" applyFont="1" applyFill="1" applyBorder="1" applyAlignment="1">
      <alignment horizontal="center" vertical="center"/>
    </xf>
    <xf numFmtId="0" fontId="274" fillId="40" borderId="18" xfId="44409" applyFont="1" applyFill="1" applyBorder="1" applyAlignment="1">
      <alignment horizontal="center" vertical="center"/>
    </xf>
    <xf numFmtId="0" fontId="274" fillId="40" borderId="167" xfId="0" applyFont="1" applyFill="1" applyBorder="1" applyAlignment="1">
      <alignment horizontal="center" vertical="center" wrapText="1"/>
    </xf>
    <xf numFmtId="0" fontId="274" fillId="40" borderId="31" xfId="0" applyFont="1" applyFill="1" applyBorder="1" applyAlignment="1">
      <alignment horizontal="center" vertical="center" wrapText="1"/>
    </xf>
    <xf numFmtId="0" fontId="274" fillId="40" borderId="18" xfId="0" applyFont="1" applyFill="1" applyBorder="1" applyAlignment="1">
      <alignment horizontal="center" vertical="center" wrapText="1"/>
    </xf>
    <xf numFmtId="196" fontId="274" fillId="40" borderId="167" xfId="0" applyNumberFormat="1" applyFont="1" applyFill="1" applyBorder="1" applyAlignment="1">
      <alignment horizontal="center" vertical="center" wrapText="1"/>
    </xf>
    <xf numFmtId="196" fontId="274" fillId="40" borderId="31" xfId="0" applyNumberFormat="1" applyFont="1" applyFill="1" applyBorder="1" applyAlignment="1">
      <alignment horizontal="center" vertical="center" wrapText="1"/>
    </xf>
    <xf numFmtId="196" fontId="274" fillId="40" borderId="18" xfId="0" applyNumberFormat="1" applyFont="1" applyFill="1" applyBorder="1" applyAlignment="1">
      <alignment horizontal="center" vertical="center" wrapText="1"/>
    </xf>
    <xf numFmtId="0" fontId="274" fillId="0" borderId="167" xfId="44409" applyFont="1" applyBorder="1" applyAlignment="1">
      <alignment horizontal="center" vertical="center"/>
    </xf>
    <xf numFmtId="0" fontId="274" fillId="0" borderId="31" xfId="44409" applyFont="1" applyBorder="1" applyAlignment="1">
      <alignment horizontal="center" vertical="center"/>
    </xf>
    <xf numFmtId="0" fontId="274" fillId="0" borderId="18" xfId="44409" applyFont="1" applyBorder="1" applyAlignment="1">
      <alignment horizontal="center" vertical="center"/>
    </xf>
    <xf numFmtId="0" fontId="274" fillId="0" borderId="167" xfId="0" applyFont="1" applyBorder="1" applyAlignment="1">
      <alignment horizontal="center" vertical="center" wrapText="1"/>
    </xf>
    <xf numFmtId="0" fontId="274" fillId="0" borderId="31" xfId="0" applyFont="1" applyBorder="1" applyAlignment="1">
      <alignment horizontal="center" vertical="center" wrapText="1"/>
    </xf>
    <xf numFmtId="0" fontId="274" fillId="0" borderId="18" xfId="0" applyFont="1" applyBorder="1" applyAlignment="1">
      <alignment horizontal="center" vertical="center" wrapText="1"/>
    </xf>
    <xf numFmtId="196" fontId="275" fillId="0" borderId="167" xfId="44409" applyNumberFormat="1" applyFont="1" applyBorder="1" applyAlignment="1">
      <alignment horizontal="center" vertical="center" wrapText="1"/>
    </xf>
    <xf numFmtId="196" fontId="275" fillId="0" borderId="31" xfId="44409" applyNumberFormat="1" applyFont="1" applyBorder="1" applyAlignment="1">
      <alignment horizontal="center" vertical="center" wrapText="1"/>
    </xf>
    <xf numFmtId="196" fontId="275" fillId="0" borderId="18" xfId="44409" applyNumberFormat="1" applyFont="1" applyBorder="1" applyAlignment="1">
      <alignment horizontal="center" vertical="center" wrapText="1"/>
    </xf>
    <xf numFmtId="1" fontId="274" fillId="0" borderId="167" xfId="44409" applyNumberFormat="1" applyFont="1" applyBorder="1" applyAlignment="1">
      <alignment horizontal="center" vertical="center" wrapText="1"/>
    </xf>
    <xf numFmtId="1" fontId="274" fillId="0" borderId="31" xfId="44409" applyNumberFormat="1" applyFont="1" applyBorder="1" applyAlignment="1">
      <alignment horizontal="center" vertical="center" wrapText="1"/>
    </xf>
    <xf numFmtId="1" fontId="274" fillId="0" borderId="18" xfId="44409" applyNumberFormat="1" applyFont="1" applyBorder="1" applyAlignment="1">
      <alignment horizontal="center" vertical="center" wrapText="1"/>
    </xf>
    <xf numFmtId="0" fontId="275" fillId="0" borderId="167" xfId="44409" applyFont="1" applyBorder="1" applyAlignment="1">
      <alignment horizontal="center" vertical="center"/>
    </xf>
    <xf numFmtId="0" fontId="275" fillId="0" borderId="31" xfId="44409" applyFont="1" applyBorder="1" applyAlignment="1">
      <alignment horizontal="center" vertical="center"/>
    </xf>
    <xf numFmtId="0" fontId="275" fillId="0" borderId="18" xfId="44409" applyFont="1" applyBorder="1" applyAlignment="1">
      <alignment horizontal="center" vertical="center"/>
    </xf>
    <xf numFmtId="196" fontId="274" fillId="0" borderId="167" xfId="44409" applyNumberFormat="1" applyFont="1" applyBorder="1" applyAlignment="1">
      <alignment horizontal="center" vertical="center"/>
    </xf>
    <xf numFmtId="196" fontId="274" fillId="0" borderId="31" xfId="44409" applyNumberFormat="1" applyFont="1" applyBorder="1" applyAlignment="1">
      <alignment horizontal="center" vertical="center"/>
    </xf>
    <xf numFmtId="196" fontId="274" fillId="0" borderId="18" xfId="44409" applyNumberFormat="1" applyFont="1" applyBorder="1" applyAlignment="1">
      <alignment horizontal="center" vertical="center"/>
    </xf>
    <xf numFmtId="198" fontId="274" fillId="0" borderId="167" xfId="0" applyNumberFormat="1" applyFont="1" applyBorder="1" applyAlignment="1">
      <alignment horizontal="center" vertical="center" wrapText="1"/>
    </xf>
    <xf numFmtId="198" fontId="274" fillId="0" borderId="31" xfId="0" applyNumberFormat="1" applyFont="1" applyBorder="1" applyAlignment="1">
      <alignment horizontal="center" vertical="center" wrapText="1"/>
    </xf>
    <xf numFmtId="198" fontId="274" fillId="0" borderId="18" xfId="0" applyNumberFormat="1" applyFont="1" applyBorder="1" applyAlignment="1">
      <alignment horizontal="center" vertical="center" wrapText="1"/>
    </xf>
    <xf numFmtId="196" fontId="274" fillId="0" borderId="167" xfId="0" applyNumberFormat="1" applyFont="1" applyBorder="1" applyAlignment="1">
      <alignment horizontal="center" vertical="center" wrapText="1"/>
    </xf>
    <xf numFmtId="196" fontId="274" fillId="0" borderId="31" xfId="0" applyNumberFormat="1" applyFont="1" applyBorder="1" applyAlignment="1">
      <alignment horizontal="center" vertical="center" wrapText="1"/>
    </xf>
    <xf numFmtId="196" fontId="274" fillId="0" borderId="18" xfId="0" applyNumberFormat="1" applyFont="1" applyBorder="1" applyAlignment="1">
      <alignment horizontal="center" vertical="center" wrapText="1"/>
    </xf>
    <xf numFmtId="0" fontId="275" fillId="40" borderId="167" xfId="0" applyFont="1" applyFill="1" applyBorder="1" applyAlignment="1">
      <alignment horizontal="center" vertical="center" wrapText="1"/>
    </xf>
    <xf numFmtId="0" fontId="275" fillId="40" borderId="31" xfId="0" applyFont="1" applyFill="1" applyBorder="1" applyAlignment="1">
      <alignment horizontal="center" vertical="center" wrapText="1"/>
    </xf>
    <xf numFmtId="0" fontId="275" fillId="40" borderId="18" xfId="0" applyFont="1" applyFill="1" applyBorder="1" applyAlignment="1">
      <alignment horizontal="center" vertical="center" wrapText="1"/>
    </xf>
    <xf numFmtId="0" fontId="275" fillId="40" borderId="167" xfId="44409" applyFont="1" applyFill="1" applyBorder="1" applyAlignment="1">
      <alignment horizontal="center" vertical="center"/>
    </xf>
    <xf numFmtId="0" fontId="275" fillId="40" borderId="31" xfId="44409" applyFont="1" applyFill="1" applyBorder="1" applyAlignment="1">
      <alignment horizontal="center" vertical="center"/>
    </xf>
    <xf numFmtId="0" fontId="275" fillId="40" borderId="18" xfId="44409" applyFont="1" applyFill="1" applyBorder="1" applyAlignment="1">
      <alignment horizontal="center" vertical="center"/>
    </xf>
    <xf numFmtId="0" fontId="275" fillId="0" borderId="167" xfId="0" applyFont="1" applyBorder="1" applyAlignment="1">
      <alignment horizontal="center" vertical="center" wrapText="1"/>
    </xf>
    <xf numFmtId="0" fontId="275" fillId="0" borderId="31" xfId="0" applyFont="1" applyBorder="1" applyAlignment="1">
      <alignment horizontal="center" vertical="center" wrapText="1"/>
    </xf>
    <xf numFmtId="198" fontId="274" fillId="0" borderId="167" xfId="44409" applyNumberFormat="1" applyFont="1" applyBorder="1" applyAlignment="1">
      <alignment horizontal="center" vertical="center" wrapText="1"/>
    </xf>
    <xf numFmtId="198" fontId="274" fillId="0" borderId="31" xfId="44409" applyNumberFormat="1" applyFont="1" applyBorder="1" applyAlignment="1">
      <alignment horizontal="center" vertical="center" wrapText="1"/>
    </xf>
    <xf numFmtId="198" fontId="274" fillId="0" borderId="18" xfId="44409" applyNumberFormat="1" applyFont="1" applyBorder="1" applyAlignment="1">
      <alignment horizontal="center" vertical="center" wrapText="1"/>
    </xf>
    <xf numFmtId="198" fontId="274" fillId="40" borderId="167" xfId="44409" applyNumberFormat="1" applyFont="1" applyFill="1" applyBorder="1" applyAlignment="1">
      <alignment horizontal="center" vertical="center" wrapText="1"/>
    </xf>
    <xf numFmtId="198" fontId="274" fillId="40" borderId="31" xfId="44409" applyNumberFormat="1" applyFont="1" applyFill="1" applyBorder="1" applyAlignment="1">
      <alignment horizontal="center" vertical="center" wrapText="1"/>
    </xf>
    <xf numFmtId="198" fontId="274" fillId="40" borderId="18" xfId="44409" applyNumberFormat="1" applyFont="1" applyFill="1" applyBorder="1" applyAlignment="1">
      <alignment horizontal="center" vertical="center" wrapText="1"/>
    </xf>
    <xf numFmtId="196" fontId="274" fillId="40" borderId="167" xfId="44409" applyNumberFormat="1" applyFont="1" applyFill="1" applyBorder="1" applyAlignment="1">
      <alignment horizontal="center" vertical="center" wrapText="1"/>
    </xf>
    <xf numFmtId="196" fontId="274" fillId="40" borderId="31" xfId="44409" applyNumberFormat="1" applyFont="1" applyFill="1" applyBorder="1" applyAlignment="1">
      <alignment horizontal="center" vertical="center" wrapText="1"/>
    </xf>
    <xf numFmtId="196" fontId="274" fillId="40" borderId="18" xfId="44409" applyNumberFormat="1" applyFont="1" applyFill="1" applyBorder="1" applyAlignment="1">
      <alignment horizontal="center" vertical="center" wrapText="1"/>
    </xf>
    <xf numFmtId="0" fontId="337" fillId="30" borderId="9" xfId="35116" applyFont="1" applyFill="1" applyBorder="1" applyAlignment="1">
      <alignment horizontal="center" vertical="center" wrapText="1"/>
    </xf>
    <xf numFmtId="0" fontId="337" fillId="30" borderId="0" xfId="35116" applyFont="1" applyFill="1" applyAlignment="1">
      <alignment horizontal="center" vertical="center" wrapText="1"/>
    </xf>
    <xf numFmtId="198" fontId="274" fillId="0" borderId="167" xfId="44409" applyNumberFormat="1" applyFont="1" applyBorder="1" applyAlignment="1">
      <alignment horizontal="center" vertical="center"/>
    </xf>
    <xf numFmtId="198" fontId="274" fillId="0" borderId="18" xfId="44409" applyNumberFormat="1" applyFont="1" applyBorder="1" applyAlignment="1">
      <alignment horizontal="center" vertical="center"/>
    </xf>
    <xf numFmtId="198" fontId="275" fillId="0" borderId="167" xfId="0" applyNumberFormat="1" applyFont="1" applyBorder="1" applyAlignment="1">
      <alignment horizontal="center" vertical="center" wrapText="1"/>
    </xf>
    <xf numFmtId="198" fontId="275" fillId="0" borderId="31" xfId="0" applyNumberFormat="1" applyFont="1" applyBorder="1" applyAlignment="1">
      <alignment horizontal="center" vertical="center" wrapText="1"/>
    </xf>
    <xf numFmtId="0" fontId="275" fillId="40" borderId="167" xfId="0" applyFont="1" applyFill="1" applyBorder="1" applyAlignment="1">
      <alignment horizontal="center" vertical="center"/>
    </xf>
    <xf numFmtId="0" fontId="275" fillId="40" borderId="31" xfId="0" applyFont="1" applyFill="1" applyBorder="1" applyAlignment="1">
      <alignment horizontal="center" vertical="center"/>
    </xf>
    <xf numFmtId="0" fontId="275" fillId="40" borderId="18" xfId="0" applyFont="1" applyFill="1" applyBorder="1" applyAlignment="1">
      <alignment horizontal="center" vertical="center"/>
    </xf>
    <xf numFmtId="0" fontId="337" fillId="30" borderId="9" xfId="44172" applyFont="1" applyFill="1" applyBorder="1" applyAlignment="1">
      <alignment horizontal="center" vertical="center" wrapText="1"/>
    </xf>
    <xf numFmtId="0" fontId="337" fillId="30" borderId="0" xfId="44172" applyFont="1" applyFill="1" applyAlignment="1">
      <alignment horizontal="center" vertical="center" wrapText="1"/>
    </xf>
    <xf numFmtId="0" fontId="274" fillId="2" borderId="163" xfId="44409" applyFont="1" applyFill="1" applyBorder="1" applyAlignment="1">
      <alignment horizontal="center" vertical="center" wrapText="1"/>
    </xf>
    <xf numFmtId="0" fontId="275" fillId="2" borderId="163" xfId="44409" applyFont="1" applyFill="1" applyBorder="1" applyAlignment="1">
      <alignment horizontal="center" vertical="center" wrapText="1"/>
    </xf>
    <xf numFmtId="196" fontId="274" fillId="2" borderId="163" xfId="44409" applyNumberFormat="1" applyFont="1" applyFill="1" applyBorder="1" applyAlignment="1">
      <alignment horizontal="center" vertical="center" wrapText="1"/>
    </xf>
    <xf numFmtId="196" fontId="274" fillId="2" borderId="31" xfId="44409" applyNumberFormat="1" applyFont="1" applyFill="1" applyBorder="1" applyAlignment="1">
      <alignment horizontal="center" vertical="center" wrapText="1"/>
    </xf>
    <xf numFmtId="196" fontId="274" fillId="2" borderId="18" xfId="44409" applyNumberFormat="1" applyFont="1" applyFill="1" applyBorder="1" applyAlignment="1">
      <alignment horizontal="center" vertical="center" wrapText="1"/>
    </xf>
    <xf numFmtId="0" fontId="275" fillId="34" borderId="13" xfId="0" applyFont="1" applyFill="1" applyBorder="1" applyAlignment="1">
      <alignment horizontal="center" wrapText="1"/>
    </xf>
    <xf numFmtId="0" fontId="275" fillId="34" borderId="14" xfId="0" applyFont="1" applyFill="1" applyBorder="1" applyAlignment="1">
      <alignment horizontal="center" wrapText="1"/>
    </xf>
    <xf numFmtId="0" fontId="275" fillId="34" borderId="15" xfId="0" applyFont="1" applyFill="1" applyBorder="1" applyAlignment="1">
      <alignment horizontal="center" wrapText="1"/>
    </xf>
    <xf numFmtId="49" fontId="275" fillId="2" borderId="0" xfId="4" applyNumberFormat="1" applyFont="1" applyFill="1" applyAlignment="1">
      <alignment horizontal="center" vertical="center" wrapText="1"/>
    </xf>
    <xf numFmtId="49" fontId="312" fillId="2" borderId="0" xfId="4" applyNumberFormat="1" applyFont="1" applyFill="1" applyAlignment="1">
      <alignment horizontal="center" vertical="center" wrapText="1"/>
    </xf>
    <xf numFmtId="49" fontId="312" fillId="30" borderId="6" xfId="4" applyNumberFormat="1" applyFont="1" applyFill="1" applyBorder="1" applyAlignment="1">
      <alignment horizontal="center" vertical="center" wrapText="1"/>
    </xf>
    <xf numFmtId="49" fontId="312" fillId="30" borderId="7" xfId="4" applyNumberFormat="1" applyFont="1" applyFill="1" applyBorder="1" applyAlignment="1">
      <alignment horizontal="center" vertical="center" wrapText="1"/>
    </xf>
    <xf numFmtId="49" fontId="312" fillId="30" borderId="8" xfId="4" applyNumberFormat="1" applyFont="1" applyFill="1" applyBorder="1" applyAlignment="1">
      <alignment horizontal="center" vertical="center" wrapText="1"/>
    </xf>
    <xf numFmtId="49" fontId="312" fillId="30" borderId="10" xfId="44011" applyNumberFormat="1" applyFont="1" applyFill="1" applyBorder="1" applyAlignment="1">
      <alignment horizontal="center" vertical="center" wrapText="1"/>
    </xf>
    <xf numFmtId="49" fontId="312" fillId="30" borderId="11" xfId="44011" applyNumberFormat="1" applyFont="1" applyFill="1" applyBorder="1" applyAlignment="1">
      <alignment horizontal="center" vertical="center" wrapText="1"/>
    </xf>
    <xf numFmtId="49" fontId="312" fillId="30" borderId="12" xfId="44011" applyNumberFormat="1" applyFont="1" applyFill="1" applyBorder="1" applyAlignment="1">
      <alignment horizontal="center" vertical="center" wrapText="1"/>
    </xf>
    <xf numFmtId="49" fontId="312" fillId="30" borderId="160" xfId="4" applyNumberFormat="1" applyFont="1" applyFill="1" applyBorder="1" applyAlignment="1">
      <alignment horizontal="center" vertical="center" wrapText="1"/>
    </xf>
    <xf numFmtId="49" fontId="312" fillId="30" borderId="159" xfId="4" applyNumberFormat="1" applyFont="1" applyFill="1" applyBorder="1" applyAlignment="1">
      <alignment horizontal="center" vertical="center" wrapText="1"/>
    </xf>
    <xf numFmtId="49" fontId="312" fillId="30" borderId="9" xfId="44011" applyNumberFormat="1" applyFont="1" applyFill="1" applyBorder="1" applyAlignment="1">
      <alignment horizontal="center" vertical="center" wrapText="1"/>
    </xf>
    <xf numFmtId="49" fontId="312" fillId="30" borderId="0" xfId="44011" applyNumberFormat="1" applyFont="1" applyFill="1" applyAlignment="1">
      <alignment horizontal="center" vertical="center" wrapText="1"/>
    </xf>
    <xf numFmtId="0" fontId="269" fillId="0" borderId="98" xfId="44153" applyFont="1" applyBorder="1" applyAlignment="1">
      <alignment horizontal="center" vertical="center" wrapText="1"/>
    </xf>
    <xf numFmtId="0" fontId="269" fillId="0" borderId="98" xfId="44153" applyFont="1" applyBorder="1" applyAlignment="1">
      <alignment horizontal="center" vertical="center"/>
    </xf>
    <xf numFmtId="0" fontId="370" fillId="0" borderId="0" xfId="44153" applyFont="1" applyAlignment="1">
      <alignment horizontal="left" vertical="center" wrapText="1"/>
    </xf>
    <xf numFmtId="0" fontId="370" fillId="0" borderId="170" xfId="44153" applyFont="1" applyBorder="1" applyAlignment="1">
      <alignment horizontal="left" vertical="center" wrapText="1"/>
    </xf>
    <xf numFmtId="0" fontId="275" fillId="0" borderId="165" xfId="44153" applyFont="1" applyBorder="1" applyAlignment="1">
      <alignment horizontal="center" vertical="center" wrapText="1"/>
    </xf>
    <xf numFmtId="0" fontId="275" fillId="0" borderId="73" xfId="44153" applyFont="1" applyBorder="1" applyAlignment="1">
      <alignment horizontal="center" vertical="center" wrapText="1"/>
    </xf>
    <xf numFmtId="0" fontId="275" fillId="0" borderId="35" xfId="44153" applyFont="1" applyBorder="1" applyAlignment="1">
      <alignment horizontal="center" vertical="center" wrapText="1"/>
    </xf>
    <xf numFmtId="0" fontId="275" fillId="0" borderId="36" xfId="44153" applyFont="1" applyBorder="1" applyAlignment="1">
      <alignment horizontal="center" vertical="center" wrapText="1"/>
    </xf>
    <xf numFmtId="0" fontId="275" fillId="2" borderId="0" xfId="0" applyFont="1" applyFill="1" applyAlignment="1">
      <alignment horizontal="left" vertical="center" wrapText="1"/>
    </xf>
    <xf numFmtId="0" fontId="362" fillId="2" borderId="0" xfId="0" applyFont="1" applyFill="1" applyAlignment="1">
      <alignment horizontal="left" vertical="center" wrapText="1"/>
    </xf>
    <xf numFmtId="0" fontId="275" fillId="2" borderId="0" xfId="0" applyFont="1" applyFill="1" applyAlignment="1">
      <alignment vertical="center" wrapText="1"/>
    </xf>
    <xf numFmtId="0" fontId="326" fillId="2" borderId="0" xfId="0" applyFont="1" applyFill="1" applyAlignment="1">
      <alignment vertical="center" wrapText="1"/>
    </xf>
    <xf numFmtId="0" fontId="275" fillId="2" borderId="0" xfId="0" applyFont="1" applyFill="1" applyAlignment="1">
      <alignment horizontal="left" vertical="center"/>
    </xf>
    <xf numFmtId="49" fontId="283" fillId="2" borderId="0" xfId="0" applyNumberFormat="1" applyFont="1" applyFill="1" applyAlignment="1">
      <alignment vertical="center"/>
    </xf>
    <xf numFmtId="168" fontId="271" fillId="2" borderId="0" xfId="1" applyFont="1" applyFill="1" applyAlignment="1">
      <alignment vertical="center"/>
    </xf>
    <xf numFmtId="0" fontId="271" fillId="2" borderId="0" xfId="0" applyFont="1" applyFill="1" applyAlignment="1">
      <alignment horizontal="left" vertical="center"/>
    </xf>
    <xf numFmtId="2" fontId="271" fillId="2" borderId="0" xfId="0" applyNumberFormat="1" applyFont="1" applyFill="1" applyAlignment="1">
      <alignment vertical="center"/>
    </xf>
    <xf numFmtId="0" fontId="271" fillId="2" borderId="0" xfId="0" applyFont="1" applyFill="1" applyAlignment="1">
      <alignment horizontal="center" vertical="center"/>
    </xf>
    <xf numFmtId="167" fontId="265" fillId="2" borderId="0" xfId="0" applyNumberFormat="1" applyFont="1" applyFill="1" applyAlignment="1">
      <alignment vertical="center"/>
    </xf>
    <xf numFmtId="0" fontId="265" fillId="2" borderId="0" xfId="0" applyFont="1" applyFill="1" applyAlignment="1">
      <alignment horizontal="right" vertical="center"/>
    </xf>
    <xf numFmtId="179" fontId="265" fillId="2" borderId="0" xfId="0" applyNumberFormat="1" applyFont="1" applyFill="1" applyAlignment="1">
      <alignment vertical="center"/>
    </xf>
    <xf numFmtId="179" fontId="271" fillId="2" borderId="0" xfId="0" applyNumberFormat="1" applyFont="1" applyFill="1" applyAlignment="1">
      <alignment vertical="center"/>
    </xf>
    <xf numFmtId="0" fontId="275" fillId="2" borderId="2" xfId="0" applyFont="1" applyFill="1" applyBorder="1" applyAlignment="1">
      <alignment horizontal="left" vertical="center"/>
    </xf>
    <xf numFmtId="0" fontId="275" fillId="0" borderId="175" xfId="44409" applyFont="1" applyBorder="1" applyAlignment="1">
      <alignment horizontal="center" vertical="center" wrapText="1"/>
    </xf>
    <xf numFmtId="0" fontId="275" fillId="0" borderId="175" xfId="44409" applyFont="1" applyBorder="1" applyAlignment="1">
      <alignment horizontal="center" vertical="center"/>
    </xf>
    <xf numFmtId="0" fontId="274" fillId="0" borderId="175" xfId="44409" applyFont="1" applyBorder="1" applyAlignment="1">
      <alignment horizontal="center" vertical="center"/>
    </xf>
    <xf numFmtId="0" fontId="274" fillId="0" borderId="175" xfId="44409" applyFont="1" applyBorder="1" applyAlignment="1">
      <alignment horizontal="center" vertical="center" wrapText="1"/>
    </xf>
    <xf numFmtId="196" fontId="274" fillId="0" borderId="175" xfId="44409" applyNumberFormat="1" applyFont="1" applyBorder="1" applyAlignment="1">
      <alignment horizontal="center" vertical="center" wrapText="1"/>
    </xf>
    <xf numFmtId="14" fontId="274" fillId="0" borderId="175" xfId="44409" applyNumberFormat="1" applyFont="1" applyBorder="1" applyAlignment="1">
      <alignment horizontal="center" vertical="center" wrapText="1"/>
    </xf>
    <xf numFmtId="196" fontId="274" fillId="0" borderId="175" xfId="44409" applyNumberFormat="1" applyFont="1" applyBorder="1" applyAlignment="1">
      <alignment vertical="center" wrapText="1"/>
    </xf>
    <xf numFmtId="0" fontId="274" fillId="0" borderId="175" xfId="44409" applyFont="1" applyBorder="1" applyAlignment="1">
      <alignment vertical="center"/>
    </xf>
    <xf numFmtId="14" fontId="274" fillId="0" borderId="175" xfId="0" applyNumberFormat="1" applyFont="1" applyBorder="1" applyAlignment="1">
      <alignment horizontal="justify" vertical="center" wrapText="1"/>
    </xf>
    <xf numFmtId="14" fontId="274" fillId="0" borderId="175" xfId="44409" applyNumberFormat="1" applyFont="1" applyBorder="1" applyAlignment="1">
      <alignment horizontal="center" vertical="center"/>
    </xf>
    <xf numFmtId="0" fontId="275" fillId="40" borderId="175" xfId="0" applyFont="1" applyFill="1" applyBorder="1" applyAlignment="1">
      <alignment horizontal="center" vertical="center" wrapText="1"/>
    </xf>
    <xf numFmtId="0" fontId="274" fillId="40" borderId="175" xfId="0" applyFont="1" applyFill="1" applyBorder="1" applyAlignment="1">
      <alignment horizontal="center" vertical="center" wrapText="1"/>
    </xf>
    <xf numFmtId="198" fontId="274" fillId="40" borderId="175" xfId="0" applyNumberFormat="1" applyFont="1" applyFill="1" applyBorder="1" applyAlignment="1">
      <alignment horizontal="center" vertical="center" wrapText="1"/>
    </xf>
    <xf numFmtId="14" fontId="274" fillId="40" borderId="175" xfId="0" applyNumberFormat="1" applyFont="1" applyFill="1" applyBorder="1" applyAlignment="1">
      <alignment horizontal="center"/>
    </xf>
    <xf numFmtId="14" fontId="274" fillId="40" borderId="175" xfId="0" applyNumberFormat="1" applyFont="1" applyFill="1" applyBorder="1" applyAlignment="1">
      <alignment horizontal="justify" vertical="center" wrapText="1"/>
    </xf>
    <xf numFmtId="196" fontId="274" fillId="40" borderId="175" xfId="44409" applyNumberFormat="1" applyFont="1" applyFill="1" applyBorder="1" applyAlignment="1">
      <alignment vertical="center" wrapText="1"/>
    </xf>
    <xf numFmtId="14" fontId="274" fillId="40" borderId="175" xfId="44409" applyNumberFormat="1" applyFont="1" applyFill="1" applyBorder="1" applyAlignment="1">
      <alignment horizontal="center" vertical="center"/>
    </xf>
    <xf numFmtId="0" fontId="274" fillId="40" borderId="175" xfId="44409" applyFont="1" applyFill="1" applyBorder="1" applyAlignment="1">
      <alignment vertical="center"/>
    </xf>
    <xf numFmtId="14" fontId="274" fillId="40" borderId="0" xfId="44409" applyNumberFormat="1" applyFont="1" applyFill="1" applyAlignment="1">
      <alignment horizontal="center" vertical="center"/>
    </xf>
    <xf numFmtId="14" fontId="274" fillId="0" borderId="175" xfId="0" applyNumberFormat="1" applyFont="1" applyBorder="1" applyAlignment="1">
      <alignment horizontal="center" vertical="center"/>
    </xf>
    <xf numFmtId="14" fontId="274" fillId="0" borderId="175" xfId="44409" applyNumberFormat="1" applyFont="1" applyBorder="1" applyAlignment="1">
      <alignment vertical="center"/>
    </xf>
    <xf numFmtId="0" fontId="275" fillId="40" borderId="175" xfId="44409" applyFont="1" applyFill="1" applyBorder="1" applyAlignment="1">
      <alignment horizontal="center" vertical="center"/>
    </xf>
    <xf numFmtId="196" fontId="274" fillId="40" borderId="175" xfId="0" applyNumberFormat="1" applyFont="1" applyFill="1" applyBorder="1" applyAlignment="1">
      <alignment horizontal="center" vertical="center" wrapText="1"/>
    </xf>
    <xf numFmtId="14" fontId="274" fillId="40" borderId="175" xfId="0" applyNumberFormat="1" applyFont="1" applyFill="1" applyBorder="1" applyAlignment="1">
      <alignment horizontal="center" vertical="center" wrapText="1"/>
    </xf>
    <xf numFmtId="14" fontId="274" fillId="40" borderId="167" xfId="0" applyNumberFormat="1" applyFont="1" applyFill="1" applyBorder="1" applyAlignment="1">
      <alignment vertical="center" wrapText="1"/>
    </xf>
    <xf numFmtId="14" fontId="274" fillId="40" borderId="31" xfId="0" applyNumberFormat="1" applyFont="1" applyFill="1" applyBorder="1" applyAlignment="1">
      <alignment vertical="center" wrapText="1"/>
    </xf>
    <xf numFmtId="0" fontId="274" fillId="0" borderId="175" xfId="44409" applyFont="1" applyBorder="1" applyAlignment="1">
      <alignment horizontal="left" vertical="center" wrapText="1"/>
    </xf>
    <xf numFmtId="14" fontId="274" fillId="2" borderId="175" xfId="44409" applyNumberFormat="1" applyFont="1" applyFill="1" applyBorder="1" applyAlignment="1">
      <alignment horizontal="center" vertical="center"/>
    </xf>
    <xf numFmtId="0" fontId="274" fillId="2" borderId="175" xfId="44409" applyFont="1" applyFill="1" applyBorder="1" applyAlignment="1">
      <alignment horizontal="left" vertical="center" wrapText="1"/>
    </xf>
    <xf numFmtId="0" fontId="274" fillId="40" borderId="175" xfId="44409" applyFont="1" applyFill="1" applyBorder="1" applyAlignment="1">
      <alignment horizontal="left" vertical="center" wrapText="1"/>
    </xf>
    <xf numFmtId="198" fontId="274" fillId="40" borderId="167" xfId="44409" applyNumberFormat="1" applyFont="1" applyFill="1" applyBorder="1" applyAlignment="1">
      <alignment horizontal="center" vertical="center"/>
    </xf>
    <xf numFmtId="14" fontId="274" fillId="40" borderId="177" xfId="44409" applyNumberFormat="1" applyFont="1" applyFill="1" applyBorder="1" applyAlignment="1">
      <alignment horizontal="center" vertical="center"/>
    </xf>
    <xf numFmtId="198" fontId="274" fillId="40" borderId="31" xfId="44409" applyNumberFormat="1" applyFont="1" applyFill="1" applyBorder="1" applyAlignment="1">
      <alignment horizontal="center" vertical="center"/>
    </xf>
    <xf numFmtId="198" fontId="274" fillId="40" borderId="18" xfId="44409" applyNumberFormat="1" applyFont="1" applyFill="1" applyBorder="1" applyAlignment="1">
      <alignment horizontal="center" vertical="center"/>
    </xf>
    <xf numFmtId="198" fontId="274" fillId="0" borderId="31" xfId="44409" applyNumberFormat="1" applyFont="1" applyBorder="1" applyAlignment="1">
      <alignment horizontal="center" vertical="center"/>
    </xf>
    <xf numFmtId="0" fontId="274" fillId="40" borderId="175" xfId="44409" applyFont="1" applyFill="1" applyBorder="1" applyAlignment="1">
      <alignment horizontal="center" vertical="center"/>
    </xf>
    <xf numFmtId="196" fontId="274" fillId="40" borderId="175" xfId="44409" applyNumberFormat="1" applyFont="1" applyFill="1" applyBorder="1" applyAlignment="1">
      <alignment horizontal="center" vertical="center"/>
    </xf>
    <xf numFmtId="0" fontId="274" fillId="40" borderId="175" xfId="44409" applyFont="1" applyFill="1" applyBorder="1" applyAlignment="1">
      <alignment horizontal="center" vertical="center" wrapText="1"/>
    </xf>
    <xf numFmtId="196" fontId="274" fillId="40" borderId="175" xfId="44409" applyNumberFormat="1" applyFont="1" applyFill="1" applyBorder="1" applyAlignment="1">
      <alignment horizontal="center" vertical="center" wrapText="1"/>
    </xf>
    <xf numFmtId="198" fontId="274" fillId="40" borderId="175" xfId="44409" applyNumberFormat="1" applyFont="1" applyFill="1" applyBorder="1" applyAlignment="1">
      <alignment horizontal="center" vertical="center"/>
    </xf>
    <xf numFmtId="0" fontId="274" fillId="0" borderId="175" xfId="0" applyFont="1" applyBorder="1" applyAlignment="1">
      <alignment horizontal="center" vertical="center" wrapText="1"/>
    </xf>
    <xf numFmtId="14" fontId="274" fillId="0" borderId="175" xfId="0" applyNumberFormat="1" applyFont="1" applyBorder="1" applyAlignment="1">
      <alignment horizontal="center" vertical="center" wrapText="1"/>
    </xf>
    <xf numFmtId="196" fontId="274" fillId="40" borderId="167" xfId="44409" applyNumberFormat="1" applyFont="1" applyFill="1" applyBorder="1" applyAlignment="1">
      <alignment horizontal="center" vertical="center"/>
    </xf>
    <xf numFmtId="196" fontId="274" fillId="40" borderId="31" xfId="44409" applyNumberFormat="1" applyFont="1" applyFill="1" applyBorder="1" applyAlignment="1">
      <alignment horizontal="center" vertical="center"/>
    </xf>
    <xf numFmtId="196" fontId="274" fillId="40" borderId="18" xfId="44409" applyNumberFormat="1" applyFont="1" applyFill="1" applyBorder="1" applyAlignment="1">
      <alignment horizontal="center" vertical="center"/>
    </xf>
    <xf numFmtId="0" fontId="275" fillId="2" borderId="167" xfId="44409" applyFont="1" applyFill="1" applyBorder="1" applyAlignment="1">
      <alignment horizontal="center" vertical="center"/>
    </xf>
    <xf numFmtId="0" fontId="275" fillId="2" borderId="167" xfId="44409" applyFont="1" applyFill="1" applyBorder="1" applyAlignment="1">
      <alignment horizontal="center" vertical="center" wrapText="1"/>
    </xf>
    <xf numFmtId="0" fontId="274" fillId="2" borderId="167" xfId="44409" applyFont="1" applyFill="1" applyBorder="1" applyAlignment="1">
      <alignment horizontal="center" vertical="center"/>
    </xf>
    <xf numFmtId="196" fontId="274" fillId="2" borderId="167" xfId="44409" applyNumberFormat="1" applyFont="1" applyFill="1" applyBorder="1" applyAlignment="1">
      <alignment horizontal="center" vertical="center"/>
    </xf>
    <xf numFmtId="0" fontId="274" fillId="2" borderId="167" xfId="44409" applyFont="1" applyFill="1" applyBorder="1" applyAlignment="1">
      <alignment horizontal="center" vertical="center" wrapText="1"/>
    </xf>
    <xf numFmtId="196" fontId="274" fillId="2" borderId="167" xfId="44409" applyNumberFormat="1" applyFont="1" applyFill="1" applyBorder="1" applyAlignment="1">
      <alignment horizontal="center" vertical="center" wrapText="1"/>
    </xf>
    <xf numFmtId="198" fontId="274" fillId="2" borderId="167" xfId="44409" applyNumberFormat="1" applyFont="1" applyFill="1" applyBorder="1" applyAlignment="1">
      <alignment horizontal="center" vertical="center"/>
    </xf>
    <xf numFmtId="0" fontId="274" fillId="2" borderId="175" xfId="44409" applyFont="1" applyFill="1" applyBorder="1" applyAlignment="1">
      <alignment vertical="center"/>
    </xf>
    <xf numFmtId="0" fontId="275" fillId="2" borderId="31" xfId="44409" applyFont="1" applyFill="1" applyBorder="1" applyAlignment="1">
      <alignment horizontal="center" vertical="center"/>
    </xf>
    <xf numFmtId="0" fontId="275" fillId="2" borderId="31" xfId="44409" applyFont="1" applyFill="1" applyBorder="1" applyAlignment="1">
      <alignment horizontal="center" vertical="center" wrapText="1"/>
    </xf>
    <xf numFmtId="0" fontId="274" fillId="2" borderId="31" xfId="44409" applyFont="1" applyFill="1" applyBorder="1" applyAlignment="1">
      <alignment horizontal="center" vertical="center"/>
    </xf>
    <xf numFmtId="196" fontId="274" fillId="2" borderId="31" xfId="44409" applyNumberFormat="1" applyFont="1" applyFill="1" applyBorder="1" applyAlignment="1">
      <alignment horizontal="center" vertical="center"/>
    </xf>
    <xf numFmtId="0" fontId="274" fillId="2" borderId="31" xfId="44409" applyFont="1" applyFill="1" applyBorder="1" applyAlignment="1">
      <alignment horizontal="center" vertical="center" wrapText="1"/>
    </xf>
    <xf numFmtId="198" fontId="274" fillId="2" borderId="31" xfId="44409" applyNumberFormat="1" applyFont="1" applyFill="1" applyBorder="1" applyAlignment="1">
      <alignment horizontal="center" vertical="center"/>
    </xf>
    <xf numFmtId="0" fontId="275" fillId="2" borderId="18" xfId="44409" applyFont="1" applyFill="1" applyBorder="1" applyAlignment="1">
      <alignment horizontal="center" vertical="center"/>
    </xf>
    <xf numFmtId="0" fontId="275" fillId="2" borderId="18" xfId="44409" applyFont="1" applyFill="1" applyBorder="1" applyAlignment="1">
      <alignment horizontal="center" vertical="center" wrapText="1"/>
    </xf>
    <xf numFmtId="0" fontId="274" fillId="2" borderId="18" xfId="44409" applyFont="1" applyFill="1" applyBorder="1" applyAlignment="1">
      <alignment horizontal="center" vertical="center"/>
    </xf>
    <xf numFmtId="196" fontId="274" fillId="2" borderId="18" xfId="44409" applyNumberFormat="1" applyFont="1" applyFill="1" applyBorder="1" applyAlignment="1">
      <alignment horizontal="center" vertical="center"/>
    </xf>
    <xf numFmtId="0" fontId="274" fillId="2" borderId="18" xfId="44409" applyFont="1" applyFill="1" applyBorder="1" applyAlignment="1">
      <alignment horizontal="center" vertical="center" wrapText="1"/>
    </xf>
    <xf numFmtId="198" fontId="274" fillId="2" borderId="18" xfId="44409" applyNumberFormat="1" applyFont="1" applyFill="1" applyBorder="1" applyAlignment="1">
      <alignment horizontal="center" vertical="center"/>
    </xf>
    <xf numFmtId="14" fontId="274" fillId="0" borderId="0" xfId="44393" applyNumberFormat="1" applyFont="1" applyAlignment="1">
      <alignment horizontal="center" vertical="center" wrapText="1"/>
    </xf>
    <xf numFmtId="14" fontId="274" fillId="0" borderId="0" xfId="44393" applyNumberFormat="1" applyFont="1" applyAlignment="1">
      <alignment horizontal="center" vertical="center"/>
    </xf>
    <xf numFmtId="198" fontId="274" fillId="0" borderId="175" xfId="0" applyNumberFormat="1" applyFont="1" applyBorder="1" applyAlignment="1">
      <alignment horizontal="center" vertical="center" wrapText="1"/>
    </xf>
    <xf numFmtId="14" fontId="274" fillId="0" borderId="175" xfId="0" applyNumberFormat="1" applyFont="1" applyBorder="1" applyAlignment="1">
      <alignment horizontal="justify" vertical="center"/>
    </xf>
    <xf numFmtId="14" fontId="274" fillId="41" borderId="175" xfId="44409" applyNumberFormat="1" applyFont="1" applyFill="1" applyBorder="1" applyAlignment="1">
      <alignment horizontal="center" vertical="center" wrapText="1"/>
    </xf>
    <xf numFmtId="196" fontId="274" fillId="41" borderId="175" xfId="44409" applyNumberFormat="1" applyFont="1" applyFill="1" applyBorder="1" applyAlignment="1">
      <alignment vertical="center" wrapText="1"/>
    </xf>
    <xf numFmtId="0" fontId="275" fillId="0" borderId="175" xfId="0" applyFont="1" applyBorder="1" applyAlignment="1">
      <alignment horizontal="center" vertical="center" wrapText="1"/>
    </xf>
    <xf numFmtId="196" fontId="274" fillId="0" borderId="175" xfId="0" applyNumberFormat="1" applyFont="1" applyBorder="1" applyAlignment="1">
      <alignment horizontal="center" vertical="center" wrapText="1"/>
    </xf>
    <xf numFmtId="0" fontId="274" fillId="0" borderId="175" xfId="44409" applyFont="1" applyBorder="1" applyAlignment="1">
      <alignment vertical="center" wrapText="1"/>
    </xf>
    <xf numFmtId="0" fontId="274" fillId="0" borderId="175" xfId="44409" applyFont="1" applyBorder="1" applyAlignment="1">
      <alignment horizontal="justify" vertical="center" wrapText="1"/>
    </xf>
    <xf numFmtId="196" fontId="274" fillId="0" borderId="175" xfId="44409" applyNumberFormat="1" applyFont="1" applyBorder="1" applyAlignment="1">
      <alignment horizontal="center" vertical="center"/>
    </xf>
    <xf numFmtId="0" fontId="274" fillId="0" borderId="175" xfId="44409" applyFont="1" applyBorder="1" applyAlignment="1">
      <alignment horizontal="center" vertical="center"/>
    </xf>
    <xf numFmtId="14" fontId="274" fillId="40" borderId="175" xfId="0" applyNumberFormat="1" applyFont="1" applyFill="1" applyBorder="1" applyAlignment="1">
      <alignment horizontal="left" vertical="center" wrapText="1"/>
    </xf>
    <xf numFmtId="0" fontId="275" fillId="40" borderId="175" xfId="44409" applyFont="1" applyFill="1" applyBorder="1" applyAlignment="1">
      <alignment horizontal="center" vertical="center" wrapText="1"/>
    </xf>
    <xf numFmtId="0" fontId="274" fillId="40" borderId="177" xfId="44409" applyFont="1" applyFill="1" applyBorder="1" applyAlignment="1">
      <alignment horizontal="center" vertical="center" wrapText="1"/>
    </xf>
    <xf numFmtId="196" fontId="274" fillId="2" borderId="175" xfId="44409" applyNumberFormat="1" applyFont="1" applyFill="1" applyBorder="1" applyAlignment="1">
      <alignment horizontal="center" vertical="center" wrapText="1"/>
    </xf>
    <xf numFmtId="0" fontId="387" fillId="0" borderId="175" xfId="0" applyFont="1" applyBorder="1" applyAlignment="1">
      <alignment horizontal="center" vertical="center" wrapText="1"/>
    </xf>
    <xf numFmtId="17" fontId="375" fillId="0" borderId="175" xfId="0" applyNumberFormat="1" applyFont="1" applyBorder="1" applyAlignment="1">
      <alignment horizontal="center" vertical="center" wrapText="1"/>
    </xf>
    <xf numFmtId="0" fontId="375" fillId="0" borderId="175" xfId="0" applyFont="1" applyBorder="1" applyAlignment="1">
      <alignment horizontal="center" vertical="center" wrapText="1"/>
    </xf>
    <xf numFmtId="198" fontId="375" fillId="0" borderId="175" xfId="0" applyNumberFormat="1" applyFont="1" applyBorder="1" applyAlignment="1">
      <alignment horizontal="center" vertical="center" wrapText="1"/>
    </xf>
    <xf numFmtId="1" fontId="375" fillId="0" borderId="175" xfId="0" applyNumberFormat="1" applyFont="1" applyBorder="1" applyAlignment="1">
      <alignment horizontal="center" vertical="center" wrapText="1"/>
    </xf>
    <xf numFmtId="49" fontId="375" fillId="0" borderId="175" xfId="0" applyNumberFormat="1" applyFont="1" applyBorder="1" applyAlignment="1">
      <alignment horizontal="center" vertical="center" wrapText="1"/>
    </xf>
    <xf numFmtId="10" fontId="375" fillId="0" borderId="175" xfId="0" applyNumberFormat="1" applyFont="1" applyBorder="1" applyAlignment="1">
      <alignment horizontal="center" vertical="center" wrapText="1"/>
    </xf>
    <xf numFmtId="0" fontId="387" fillId="40" borderId="175" xfId="0" applyFont="1" applyFill="1" applyBorder="1" applyAlignment="1">
      <alignment horizontal="center" vertical="center" wrapText="1"/>
    </xf>
    <xf numFmtId="17" fontId="375" fillId="40" borderId="175" xfId="0" applyNumberFormat="1" applyFont="1" applyFill="1" applyBorder="1" applyAlignment="1">
      <alignment horizontal="center" vertical="center" wrapText="1"/>
    </xf>
    <xf numFmtId="0" fontId="375" fillId="40" borderId="175" xfId="0" applyFont="1" applyFill="1" applyBorder="1" applyAlignment="1">
      <alignment horizontal="center" vertical="center" wrapText="1"/>
    </xf>
    <xf numFmtId="198" fontId="375" fillId="40" borderId="175" xfId="0" applyNumberFormat="1" applyFont="1" applyFill="1" applyBorder="1" applyAlignment="1">
      <alignment horizontal="center" vertical="center" wrapText="1"/>
    </xf>
    <xf numFmtId="1" fontId="375" fillId="40" borderId="175" xfId="0" applyNumberFormat="1" applyFont="1" applyFill="1" applyBorder="1" applyAlignment="1">
      <alignment horizontal="center" vertical="center" wrapText="1"/>
    </xf>
    <xf numFmtId="49" fontId="375" fillId="40" borderId="175" xfId="0" applyNumberFormat="1" applyFont="1" applyFill="1" applyBorder="1" applyAlignment="1">
      <alignment horizontal="center" vertical="center" wrapText="1"/>
    </xf>
    <xf numFmtId="10" fontId="375" fillId="40" borderId="175" xfId="0" applyNumberFormat="1" applyFont="1" applyFill="1" applyBorder="1" applyAlignment="1">
      <alignment horizontal="center" vertical="center" wrapText="1"/>
    </xf>
    <xf numFmtId="4" fontId="375" fillId="40" borderId="175" xfId="0" applyNumberFormat="1" applyFont="1" applyFill="1" applyBorder="1" applyAlignment="1">
      <alignment horizontal="center" vertical="center" wrapText="1"/>
    </xf>
    <xf numFmtId="4" fontId="375" fillId="0" borderId="175" xfId="0" applyNumberFormat="1" applyFont="1" applyBorder="1" applyAlignment="1">
      <alignment horizontal="center" vertical="center" wrapText="1"/>
    </xf>
    <xf numFmtId="10" fontId="318" fillId="0" borderId="175" xfId="44409" applyNumberFormat="1" applyFont="1" applyBorder="1" applyAlignment="1">
      <alignment horizontal="center" vertical="center" wrapText="1"/>
    </xf>
    <xf numFmtId="0" fontId="318" fillId="0" borderId="175" xfId="44409" applyFont="1" applyBorder="1" applyAlignment="1">
      <alignment horizontal="center" vertical="center" wrapText="1"/>
    </xf>
    <xf numFmtId="0" fontId="367" fillId="0" borderId="175" xfId="44409" applyFont="1" applyBorder="1" applyAlignment="1">
      <alignment horizontal="center" vertical="center" wrapText="1"/>
    </xf>
    <xf numFmtId="17" fontId="318" fillId="0" borderId="175" xfId="44409" applyNumberFormat="1" applyFont="1" applyBorder="1" applyAlignment="1">
      <alignment horizontal="center" vertical="center" wrapText="1"/>
    </xf>
    <xf numFmtId="1" fontId="318" fillId="0" borderId="175" xfId="44409" applyNumberFormat="1" applyFont="1" applyBorder="1" applyAlignment="1">
      <alignment horizontal="center" vertical="center" wrapText="1"/>
    </xf>
    <xf numFmtId="198" fontId="318" fillId="0" borderId="175" xfId="44409" applyNumberFormat="1" applyFont="1" applyBorder="1" applyAlignment="1">
      <alignment horizontal="center" vertical="center" wrapText="1"/>
    </xf>
    <xf numFmtId="216" fontId="318" fillId="0" borderId="175" xfId="44410" applyNumberFormat="1" applyFont="1" applyFill="1" applyBorder="1" applyAlignment="1">
      <alignment horizontal="center" vertical="center"/>
    </xf>
    <xf numFmtId="0" fontId="367" fillId="40" borderId="175" xfId="44409" applyFont="1" applyFill="1" applyBorder="1" applyAlignment="1">
      <alignment horizontal="center" vertical="center" wrapText="1"/>
    </xf>
    <xf numFmtId="17" fontId="318" fillId="40" borderId="175" xfId="44409" applyNumberFormat="1" applyFont="1" applyFill="1" applyBorder="1" applyAlignment="1">
      <alignment horizontal="center" vertical="center" wrapText="1"/>
    </xf>
    <xf numFmtId="0" fontId="318" fillId="40" borderId="175" xfId="44409" applyFont="1" applyFill="1" applyBorder="1" applyAlignment="1">
      <alignment horizontal="center" vertical="center" wrapText="1"/>
    </xf>
    <xf numFmtId="1" fontId="318" fillId="40" borderId="175" xfId="44409" applyNumberFormat="1" applyFont="1" applyFill="1" applyBorder="1" applyAlignment="1">
      <alignment horizontal="center" vertical="center" wrapText="1"/>
    </xf>
    <xf numFmtId="198" fontId="318" fillId="40" borderId="175" xfId="44409" applyNumberFormat="1" applyFont="1" applyFill="1" applyBorder="1" applyAlignment="1">
      <alignment horizontal="center" vertical="center" wrapText="1"/>
    </xf>
    <xf numFmtId="216" fontId="318" fillId="40" borderId="175" xfId="44410" applyNumberFormat="1" applyFont="1" applyFill="1" applyBorder="1" applyAlignment="1">
      <alignment horizontal="center" vertical="center"/>
    </xf>
    <xf numFmtId="10" fontId="318" fillId="40" borderId="175" xfId="44409" applyNumberFormat="1" applyFont="1" applyFill="1" applyBorder="1" applyAlignment="1">
      <alignment horizontal="center" vertical="center" wrapText="1"/>
    </xf>
    <xf numFmtId="10" fontId="375" fillId="2" borderId="175" xfId="0" applyNumberFormat="1" applyFont="1" applyFill="1" applyBorder="1" applyAlignment="1">
      <alignment horizontal="center" vertical="center" wrapText="1"/>
    </xf>
    <xf numFmtId="216" fontId="318" fillId="40" borderId="175" xfId="44410" applyNumberFormat="1" applyFont="1" applyFill="1" applyBorder="1" applyAlignment="1">
      <alignment horizontal="center" vertical="center" wrapText="1"/>
    </xf>
    <xf numFmtId="0" fontId="312" fillId="2" borderId="0" xfId="44059" applyFont="1" applyFill="1" applyAlignment="1">
      <alignment horizontal="left" vertical="center"/>
    </xf>
    <xf numFmtId="44" fontId="274" fillId="0" borderId="174" xfId="4" applyNumberFormat="1" applyFont="1" applyBorder="1" applyAlignment="1">
      <alignment horizontal="left" vertical="center"/>
    </xf>
    <xf numFmtId="44" fontId="274" fillId="0" borderId="176" xfId="4" applyNumberFormat="1" applyFont="1" applyBorder="1" applyAlignment="1">
      <alignment horizontal="left" vertical="center"/>
    </xf>
    <xf numFmtId="44" fontId="274" fillId="0" borderId="177" xfId="4" applyNumberFormat="1" applyFont="1" applyBorder="1" applyAlignment="1">
      <alignment horizontal="left" vertical="center"/>
    </xf>
    <xf numFmtId="0" fontId="312" fillId="2" borderId="0" xfId="44059" applyFont="1" applyFill="1" applyAlignment="1">
      <alignment vertical="center"/>
    </xf>
    <xf numFmtId="170" fontId="0" fillId="2" borderId="0" xfId="44117" applyNumberFormat="1" applyFont="1" applyFill="1" applyAlignment="1">
      <alignment vertical="center"/>
    </xf>
  </cellXfs>
  <cellStyles count="44413">
    <cellStyle name="20% - Énfasis1 2" xfId="4380" xr:uid="{00000000-0005-0000-0000-000000000000}"/>
    <cellStyle name="20% - Énfasis2 2" xfId="4381" xr:uid="{00000000-0005-0000-0000-000001000000}"/>
    <cellStyle name="20% - Énfasis3" xfId="35088" builtinId="38"/>
    <cellStyle name="20% - Énfasis3 2" xfId="837" xr:uid="{00000000-0005-0000-0000-000003000000}"/>
    <cellStyle name="20% - Énfasis3 2 2" xfId="1910" xr:uid="{00000000-0005-0000-0000-000004000000}"/>
    <cellStyle name="20% - Énfasis3 2 2 2" xfId="4055" xr:uid="{00000000-0005-0000-0000-000005000000}"/>
    <cellStyle name="20% - Énfasis3 2 2 2 2" xfId="8466" xr:uid="{00000000-0005-0000-0000-000006000000}"/>
    <cellStyle name="20% - Énfasis3 2 2 2 2 2" xfId="17210" xr:uid="{00000000-0005-0000-0000-000007000000}"/>
    <cellStyle name="20% - Énfasis3 2 2 2 2 2 2" xfId="34661" xr:uid="{00000000-0005-0000-0000-000008000000}"/>
    <cellStyle name="20% - Énfasis3 2 2 2 2 3" xfId="25941" xr:uid="{00000000-0005-0000-0000-000009000000}"/>
    <cellStyle name="20% - Énfasis3 2 2 2 2 4" xfId="35143" xr:uid="{00000000-0005-0000-0000-00000A000000}"/>
    <cellStyle name="20% - Énfasis3 2 2 2 3" xfId="12849" xr:uid="{00000000-0005-0000-0000-00000B000000}"/>
    <cellStyle name="20% - Énfasis3 2 2 2 3 2" xfId="30301" xr:uid="{00000000-0005-0000-0000-00000C000000}"/>
    <cellStyle name="20% - Énfasis3 2 2 2 4" xfId="21580" xr:uid="{00000000-0005-0000-0000-00000D000000}"/>
    <cellStyle name="20% - Énfasis3 2 2 2 5" xfId="35142" xr:uid="{00000000-0005-0000-0000-00000E000000}"/>
    <cellStyle name="20% - Énfasis3 2 2 3" xfId="6324" xr:uid="{00000000-0005-0000-0000-00000F000000}"/>
    <cellStyle name="20% - Énfasis3 2 2 3 2" xfId="15068" xr:uid="{00000000-0005-0000-0000-000010000000}"/>
    <cellStyle name="20% - Énfasis3 2 2 3 2 2" xfId="32519" xr:uid="{00000000-0005-0000-0000-000011000000}"/>
    <cellStyle name="20% - Énfasis3 2 2 3 3" xfId="23799" xr:uid="{00000000-0005-0000-0000-000012000000}"/>
    <cellStyle name="20% - Énfasis3 2 2 3 4" xfId="35144" xr:uid="{00000000-0005-0000-0000-000013000000}"/>
    <cellStyle name="20% - Énfasis3 2 2 4" xfId="10707" xr:uid="{00000000-0005-0000-0000-000014000000}"/>
    <cellStyle name="20% - Énfasis3 2 2 4 2" xfId="28159" xr:uid="{00000000-0005-0000-0000-000015000000}"/>
    <cellStyle name="20% - Énfasis3 2 2 5" xfId="19438" xr:uid="{00000000-0005-0000-0000-000016000000}"/>
    <cellStyle name="20% - Énfasis3 2 2 6" xfId="35141" xr:uid="{00000000-0005-0000-0000-000017000000}"/>
    <cellStyle name="20% - Énfasis3 2 3" xfId="2986" xr:uid="{00000000-0005-0000-0000-000018000000}"/>
    <cellStyle name="20% - Énfasis3 2 3 2" xfId="7397" xr:uid="{00000000-0005-0000-0000-000019000000}"/>
    <cellStyle name="20% - Énfasis3 2 3 2 2" xfId="16141" xr:uid="{00000000-0005-0000-0000-00001A000000}"/>
    <cellStyle name="20% - Énfasis3 2 3 2 2 2" xfId="33592" xr:uid="{00000000-0005-0000-0000-00001B000000}"/>
    <cellStyle name="20% - Énfasis3 2 3 2 3" xfId="24872" xr:uid="{00000000-0005-0000-0000-00001C000000}"/>
    <cellStyle name="20% - Énfasis3 2 3 2 4" xfId="35146" xr:uid="{00000000-0005-0000-0000-00001D000000}"/>
    <cellStyle name="20% - Énfasis3 2 3 3" xfId="11780" xr:uid="{00000000-0005-0000-0000-00001E000000}"/>
    <cellStyle name="20% - Énfasis3 2 3 3 2" xfId="29232" xr:uid="{00000000-0005-0000-0000-00001F000000}"/>
    <cellStyle name="20% - Énfasis3 2 3 4" xfId="20511" xr:uid="{00000000-0005-0000-0000-000020000000}"/>
    <cellStyle name="20% - Énfasis3 2 3 5" xfId="35145" xr:uid="{00000000-0005-0000-0000-000021000000}"/>
    <cellStyle name="20% - Énfasis3 2 4" xfId="5255" xr:uid="{00000000-0005-0000-0000-000022000000}"/>
    <cellStyle name="20% - Énfasis3 2 4 2" xfId="13999" xr:uid="{00000000-0005-0000-0000-000023000000}"/>
    <cellStyle name="20% - Énfasis3 2 4 2 2" xfId="31450" xr:uid="{00000000-0005-0000-0000-000024000000}"/>
    <cellStyle name="20% - Énfasis3 2 4 3" xfId="22730" xr:uid="{00000000-0005-0000-0000-000025000000}"/>
    <cellStyle name="20% - Énfasis3 2 4 4" xfId="35147" xr:uid="{00000000-0005-0000-0000-000026000000}"/>
    <cellStyle name="20% - Énfasis3 2 5" xfId="9638" xr:uid="{00000000-0005-0000-0000-000027000000}"/>
    <cellStyle name="20% - Énfasis3 2 5 2" xfId="27090" xr:uid="{00000000-0005-0000-0000-000028000000}"/>
    <cellStyle name="20% - Énfasis3 2 6" xfId="18369" xr:uid="{00000000-0005-0000-0000-000029000000}"/>
    <cellStyle name="20% - Énfasis3 2 7" xfId="35090" xr:uid="{00000000-0005-0000-0000-00002A000000}"/>
    <cellStyle name="20% - Énfasis3 2 8" xfId="35140" xr:uid="{00000000-0005-0000-0000-00002B000000}"/>
    <cellStyle name="20% - Énfasis3 3" xfId="35076" xr:uid="{00000000-0005-0000-0000-00002C000000}"/>
    <cellStyle name="20% - Énfasis3 4" xfId="43867" xr:uid="{00000000-0005-0000-0000-00002D000000}"/>
    <cellStyle name="20% - Énfasis4 2" xfId="4382" xr:uid="{00000000-0005-0000-0000-00002E000000}"/>
    <cellStyle name="20% - Énfasis5 2" xfId="4383" xr:uid="{00000000-0005-0000-0000-00002F000000}"/>
    <cellStyle name="20% - Énfasis6 2" xfId="4384" xr:uid="{00000000-0005-0000-0000-000030000000}"/>
    <cellStyle name="40% - Énfasis1 2" xfId="4385" xr:uid="{00000000-0005-0000-0000-000031000000}"/>
    <cellStyle name="40% - Énfasis2 2" xfId="4386" xr:uid="{00000000-0005-0000-0000-000032000000}"/>
    <cellStyle name="40% - Énfasis3 2" xfId="4387" xr:uid="{00000000-0005-0000-0000-000033000000}"/>
    <cellStyle name="40% - Énfasis4 2" xfId="4388" xr:uid="{00000000-0005-0000-0000-000034000000}"/>
    <cellStyle name="40% - Énfasis5 2" xfId="4389" xr:uid="{00000000-0005-0000-0000-000035000000}"/>
    <cellStyle name="40% - Énfasis6 2" xfId="4390" xr:uid="{00000000-0005-0000-0000-000036000000}"/>
    <cellStyle name="60% - Énfasis1 2" xfId="4391" xr:uid="{00000000-0005-0000-0000-000037000000}"/>
    <cellStyle name="60% - Énfasis2 2" xfId="4392" xr:uid="{00000000-0005-0000-0000-000038000000}"/>
    <cellStyle name="60% - Énfasis3 2" xfId="4393" xr:uid="{00000000-0005-0000-0000-000039000000}"/>
    <cellStyle name="60% - Énfasis4 2" xfId="4394" xr:uid="{00000000-0005-0000-0000-00003A000000}"/>
    <cellStyle name="60% - Énfasis5 2" xfId="4395" xr:uid="{00000000-0005-0000-0000-00003B000000}"/>
    <cellStyle name="60% - Énfasis6 2" xfId="4396" xr:uid="{00000000-0005-0000-0000-00003C000000}"/>
    <cellStyle name="Buena 2" xfId="4397" xr:uid="{00000000-0005-0000-0000-00003D000000}"/>
    <cellStyle name="Cálculo 2" xfId="4398" xr:uid="{00000000-0005-0000-0000-00003E000000}"/>
    <cellStyle name="Cálculo 2 2" xfId="35148" xr:uid="{00000000-0005-0000-0000-00003F000000}"/>
    <cellStyle name="Celda de comprobación 2" xfId="4399" xr:uid="{00000000-0005-0000-0000-000040000000}"/>
    <cellStyle name="Celda vinculada 2" xfId="4400" xr:uid="{00000000-0005-0000-0000-000041000000}"/>
    <cellStyle name="Encabezado 4 2" xfId="4401" xr:uid="{00000000-0005-0000-0000-000042000000}"/>
    <cellStyle name="Énfasis1 2" xfId="4402" xr:uid="{00000000-0005-0000-0000-000043000000}"/>
    <cellStyle name="Énfasis2 2" xfId="4403" xr:uid="{00000000-0005-0000-0000-000044000000}"/>
    <cellStyle name="Énfasis3 2" xfId="4404" xr:uid="{00000000-0005-0000-0000-000045000000}"/>
    <cellStyle name="Énfasis4 2" xfId="4405" xr:uid="{00000000-0005-0000-0000-000046000000}"/>
    <cellStyle name="Énfasis5 2" xfId="4406" xr:uid="{00000000-0005-0000-0000-000047000000}"/>
    <cellStyle name="Énfasis6 2" xfId="4407" xr:uid="{00000000-0005-0000-0000-000048000000}"/>
    <cellStyle name="Entrada 2" xfId="4408" xr:uid="{00000000-0005-0000-0000-000049000000}"/>
    <cellStyle name="Entrada 2 2" xfId="35149" xr:uid="{00000000-0005-0000-0000-00004A000000}"/>
    <cellStyle name="Euro" xfId="8" xr:uid="{00000000-0005-0000-0000-00004B000000}"/>
    <cellStyle name="Euro 2" xfId="31" xr:uid="{00000000-0005-0000-0000-00004C000000}"/>
    <cellStyle name="Euro 3" xfId="43975" xr:uid="{00000000-0005-0000-0000-00004D000000}"/>
    <cellStyle name="Euro 4" xfId="43976" xr:uid="{00000000-0005-0000-0000-00004E000000}"/>
    <cellStyle name="Hipervínculo" xfId="35059" builtinId="8"/>
    <cellStyle name="Incorrecto 2" xfId="4409" xr:uid="{00000000-0005-0000-0000-000050000000}"/>
    <cellStyle name="Millares" xfId="1" builtinId="3"/>
    <cellStyle name="Millares [0]" xfId="8849" builtinId="6"/>
    <cellStyle name="Millares [0] 2" xfId="8838" xr:uid="{00000000-0005-0000-0000-000053000000}"/>
    <cellStyle name="Millares [0] 2 2" xfId="8839" xr:uid="{00000000-0005-0000-0000-000054000000}"/>
    <cellStyle name="Millares [0] 2 3" xfId="8840" xr:uid="{00000000-0005-0000-0000-000055000000}"/>
    <cellStyle name="Millares [0] 3" xfId="8841" xr:uid="{00000000-0005-0000-0000-000056000000}"/>
    <cellStyle name="Millares [0] 3 2" xfId="43977" xr:uid="{00000000-0005-0000-0000-000057000000}"/>
    <cellStyle name="Millares [0] 4" xfId="8842" xr:uid="{00000000-0005-0000-0000-000058000000}"/>
    <cellStyle name="Millares [0] 5" xfId="8843" xr:uid="{00000000-0005-0000-0000-000059000000}"/>
    <cellStyle name="Millares [0] 5 2" xfId="17577" xr:uid="{00000000-0005-0000-0000-00005A000000}"/>
    <cellStyle name="Millares [0] 6" xfId="17578" xr:uid="{00000000-0005-0000-0000-00005B000000}"/>
    <cellStyle name="Millares [0] 7" xfId="26304" xr:uid="{00000000-0005-0000-0000-00005C000000}"/>
    <cellStyle name="Millares 10" xfId="72" xr:uid="{00000000-0005-0000-0000-00005D000000}"/>
    <cellStyle name="Millares 10 10" xfId="17630" xr:uid="{00000000-0005-0000-0000-00005E000000}"/>
    <cellStyle name="Millares 10 11" xfId="35150" xr:uid="{00000000-0005-0000-0000-00005F000000}"/>
    <cellStyle name="Millares 10 2" xfId="137" xr:uid="{00000000-0005-0000-0000-000060000000}"/>
    <cellStyle name="Millares 10 2 10" xfId="35151" xr:uid="{00000000-0005-0000-0000-000061000000}"/>
    <cellStyle name="Millares 10 2 2" xfId="269" xr:uid="{00000000-0005-0000-0000-000062000000}"/>
    <cellStyle name="Millares 10 2 2 2" xfId="534" xr:uid="{00000000-0005-0000-0000-000063000000}"/>
    <cellStyle name="Millares 10 2 2 2 2" xfId="1074" xr:uid="{00000000-0005-0000-0000-000064000000}"/>
    <cellStyle name="Millares 10 2 2 2 2 2" xfId="2147" xr:uid="{00000000-0005-0000-0000-000065000000}"/>
    <cellStyle name="Millares 10 2 2 2 2 2 2" xfId="4292" xr:uid="{00000000-0005-0000-0000-000066000000}"/>
    <cellStyle name="Millares 10 2 2 2 2 2 2 2" xfId="8703" xr:uid="{00000000-0005-0000-0000-000067000000}"/>
    <cellStyle name="Millares 10 2 2 2 2 2 2 2 2" xfId="17447" xr:uid="{00000000-0005-0000-0000-000068000000}"/>
    <cellStyle name="Millares 10 2 2 2 2 2 2 2 2 2" xfId="34898" xr:uid="{00000000-0005-0000-0000-000069000000}"/>
    <cellStyle name="Millares 10 2 2 2 2 2 2 2 3" xfId="26178" xr:uid="{00000000-0005-0000-0000-00006A000000}"/>
    <cellStyle name="Millares 10 2 2 2 2 2 2 2 4" xfId="35157" xr:uid="{00000000-0005-0000-0000-00006B000000}"/>
    <cellStyle name="Millares 10 2 2 2 2 2 2 3" xfId="13086" xr:uid="{00000000-0005-0000-0000-00006C000000}"/>
    <cellStyle name="Millares 10 2 2 2 2 2 2 3 2" xfId="30538" xr:uid="{00000000-0005-0000-0000-00006D000000}"/>
    <cellStyle name="Millares 10 2 2 2 2 2 2 4" xfId="21817" xr:uid="{00000000-0005-0000-0000-00006E000000}"/>
    <cellStyle name="Millares 10 2 2 2 2 2 2 5" xfId="35156" xr:uid="{00000000-0005-0000-0000-00006F000000}"/>
    <cellStyle name="Millares 10 2 2 2 2 2 3" xfId="6561" xr:uid="{00000000-0005-0000-0000-000070000000}"/>
    <cellStyle name="Millares 10 2 2 2 2 2 3 2" xfId="15305" xr:uid="{00000000-0005-0000-0000-000071000000}"/>
    <cellStyle name="Millares 10 2 2 2 2 2 3 2 2" xfId="32756" xr:uid="{00000000-0005-0000-0000-000072000000}"/>
    <cellStyle name="Millares 10 2 2 2 2 2 3 3" xfId="24036" xr:uid="{00000000-0005-0000-0000-000073000000}"/>
    <cellStyle name="Millares 10 2 2 2 2 2 3 4" xfId="35158" xr:uid="{00000000-0005-0000-0000-000074000000}"/>
    <cellStyle name="Millares 10 2 2 2 2 2 4" xfId="10944" xr:uid="{00000000-0005-0000-0000-000075000000}"/>
    <cellStyle name="Millares 10 2 2 2 2 2 4 2" xfId="28396" xr:uid="{00000000-0005-0000-0000-000076000000}"/>
    <cellStyle name="Millares 10 2 2 2 2 2 5" xfId="19675" xr:uid="{00000000-0005-0000-0000-000077000000}"/>
    <cellStyle name="Millares 10 2 2 2 2 2 6" xfId="35155" xr:uid="{00000000-0005-0000-0000-000078000000}"/>
    <cellStyle name="Millares 10 2 2 2 2 3" xfId="3223" xr:uid="{00000000-0005-0000-0000-000079000000}"/>
    <cellStyle name="Millares 10 2 2 2 2 3 2" xfId="7634" xr:uid="{00000000-0005-0000-0000-00007A000000}"/>
    <cellStyle name="Millares 10 2 2 2 2 3 2 2" xfId="16378" xr:uid="{00000000-0005-0000-0000-00007B000000}"/>
    <cellStyle name="Millares 10 2 2 2 2 3 2 2 2" xfId="33829" xr:uid="{00000000-0005-0000-0000-00007C000000}"/>
    <cellStyle name="Millares 10 2 2 2 2 3 2 3" xfId="25109" xr:uid="{00000000-0005-0000-0000-00007D000000}"/>
    <cellStyle name="Millares 10 2 2 2 2 3 2 4" xfId="35160" xr:uid="{00000000-0005-0000-0000-00007E000000}"/>
    <cellStyle name="Millares 10 2 2 2 2 3 3" xfId="12017" xr:uid="{00000000-0005-0000-0000-00007F000000}"/>
    <cellStyle name="Millares 10 2 2 2 2 3 3 2" xfId="29469" xr:uid="{00000000-0005-0000-0000-000080000000}"/>
    <cellStyle name="Millares 10 2 2 2 2 3 4" xfId="20748" xr:uid="{00000000-0005-0000-0000-000081000000}"/>
    <cellStyle name="Millares 10 2 2 2 2 3 5" xfId="35159" xr:uid="{00000000-0005-0000-0000-000082000000}"/>
    <cellStyle name="Millares 10 2 2 2 2 4" xfId="5492" xr:uid="{00000000-0005-0000-0000-000083000000}"/>
    <cellStyle name="Millares 10 2 2 2 2 4 2" xfId="14236" xr:uid="{00000000-0005-0000-0000-000084000000}"/>
    <cellStyle name="Millares 10 2 2 2 2 4 2 2" xfId="31687" xr:uid="{00000000-0005-0000-0000-000085000000}"/>
    <cellStyle name="Millares 10 2 2 2 2 4 3" xfId="22967" xr:uid="{00000000-0005-0000-0000-000086000000}"/>
    <cellStyle name="Millares 10 2 2 2 2 4 4" xfId="35161" xr:uid="{00000000-0005-0000-0000-000087000000}"/>
    <cellStyle name="Millares 10 2 2 2 2 5" xfId="9875" xr:uid="{00000000-0005-0000-0000-000088000000}"/>
    <cellStyle name="Millares 10 2 2 2 2 5 2" xfId="27327" xr:uid="{00000000-0005-0000-0000-000089000000}"/>
    <cellStyle name="Millares 10 2 2 2 2 6" xfId="18606" xr:uid="{00000000-0005-0000-0000-00008A000000}"/>
    <cellStyle name="Millares 10 2 2 2 2 7" xfId="35154" xr:uid="{00000000-0005-0000-0000-00008B000000}"/>
    <cellStyle name="Millares 10 2 2 2 3" xfId="1612" xr:uid="{00000000-0005-0000-0000-00008C000000}"/>
    <cellStyle name="Millares 10 2 2 2 3 2" xfId="3758" xr:uid="{00000000-0005-0000-0000-00008D000000}"/>
    <cellStyle name="Millares 10 2 2 2 3 2 2" xfId="8169" xr:uid="{00000000-0005-0000-0000-00008E000000}"/>
    <cellStyle name="Millares 10 2 2 2 3 2 2 2" xfId="16913" xr:uid="{00000000-0005-0000-0000-00008F000000}"/>
    <cellStyle name="Millares 10 2 2 2 3 2 2 2 2" xfId="34364" xr:uid="{00000000-0005-0000-0000-000090000000}"/>
    <cellStyle name="Millares 10 2 2 2 3 2 2 3" xfId="25644" xr:uid="{00000000-0005-0000-0000-000091000000}"/>
    <cellStyle name="Millares 10 2 2 2 3 2 2 4" xfId="35164" xr:uid="{00000000-0005-0000-0000-000092000000}"/>
    <cellStyle name="Millares 10 2 2 2 3 2 3" xfId="12552" xr:uid="{00000000-0005-0000-0000-000093000000}"/>
    <cellStyle name="Millares 10 2 2 2 3 2 3 2" xfId="30004" xr:uid="{00000000-0005-0000-0000-000094000000}"/>
    <cellStyle name="Millares 10 2 2 2 3 2 4" xfId="21283" xr:uid="{00000000-0005-0000-0000-000095000000}"/>
    <cellStyle name="Millares 10 2 2 2 3 2 5" xfId="35163" xr:uid="{00000000-0005-0000-0000-000096000000}"/>
    <cellStyle name="Millares 10 2 2 2 3 3" xfId="6027" xr:uid="{00000000-0005-0000-0000-000097000000}"/>
    <cellStyle name="Millares 10 2 2 2 3 3 2" xfId="14771" xr:uid="{00000000-0005-0000-0000-000098000000}"/>
    <cellStyle name="Millares 10 2 2 2 3 3 2 2" xfId="32222" xr:uid="{00000000-0005-0000-0000-000099000000}"/>
    <cellStyle name="Millares 10 2 2 2 3 3 3" xfId="23502" xr:uid="{00000000-0005-0000-0000-00009A000000}"/>
    <cellStyle name="Millares 10 2 2 2 3 3 4" xfId="35165" xr:uid="{00000000-0005-0000-0000-00009B000000}"/>
    <cellStyle name="Millares 10 2 2 2 3 4" xfId="10410" xr:uid="{00000000-0005-0000-0000-00009C000000}"/>
    <cellStyle name="Millares 10 2 2 2 3 4 2" xfId="27862" xr:uid="{00000000-0005-0000-0000-00009D000000}"/>
    <cellStyle name="Millares 10 2 2 2 3 5" xfId="19141" xr:uid="{00000000-0005-0000-0000-00009E000000}"/>
    <cellStyle name="Millares 10 2 2 2 3 6" xfId="35162" xr:uid="{00000000-0005-0000-0000-00009F000000}"/>
    <cellStyle name="Millares 10 2 2 2 4" xfId="2686" xr:uid="{00000000-0005-0000-0000-0000A0000000}"/>
    <cellStyle name="Millares 10 2 2 2 4 2" xfId="7097" xr:uid="{00000000-0005-0000-0000-0000A1000000}"/>
    <cellStyle name="Millares 10 2 2 2 4 2 2" xfId="15841" xr:uid="{00000000-0005-0000-0000-0000A2000000}"/>
    <cellStyle name="Millares 10 2 2 2 4 2 2 2" xfId="33292" xr:uid="{00000000-0005-0000-0000-0000A3000000}"/>
    <cellStyle name="Millares 10 2 2 2 4 2 3" xfId="24572" xr:uid="{00000000-0005-0000-0000-0000A4000000}"/>
    <cellStyle name="Millares 10 2 2 2 4 2 4" xfId="35167" xr:uid="{00000000-0005-0000-0000-0000A5000000}"/>
    <cellStyle name="Millares 10 2 2 2 4 3" xfId="11480" xr:uid="{00000000-0005-0000-0000-0000A6000000}"/>
    <cellStyle name="Millares 10 2 2 2 4 3 2" xfId="28932" xr:uid="{00000000-0005-0000-0000-0000A7000000}"/>
    <cellStyle name="Millares 10 2 2 2 4 4" xfId="20211" xr:uid="{00000000-0005-0000-0000-0000A8000000}"/>
    <cellStyle name="Millares 10 2 2 2 4 5" xfId="35166" xr:uid="{00000000-0005-0000-0000-0000A9000000}"/>
    <cellStyle name="Millares 10 2 2 2 5" xfId="4955" xr:uid="{00000000-0005-0000-0000-0000AA000000}"/>
    <cellStyle name="Millares 10 2 2 2 5 2" xfId="13699" xr:uid="{00000000-0005-0000-0000-0000AB000000}"/>
    <cellStyle name="Millares 10 2 2 2 5 2 2" xfId="31150" xr:uid="{00000000-0005-0000-0000-0000AC000000}"/>
    <cellStyle name="Millares 10 2 2 2 5 3" xfId="22430" xr:uid="{00000000-0005-0000-0000-0000AD000000}"/>
    <cellStyle name="Millares 10 2 2 2 5 4" xfId="35168" xr:uid="{00000000-0005-0000-0000-0000AE000000}"/>
    <cellStyle name="Millares 10 2 2 2 6" xfId="9338" xr:uid="{00000000-0005-0000-0000-0000AF000000}"/>
    <cellStyle name="Millares 10 2 2 2 6 2" xfId="26790" xr:uid="{00000000-0005-0000-0000-0000B0000000}"/>
    <cellStyle name="Millares 10 2 2 2 7" xfId="18069" xr:uid="{00000000-0005-0000-0000-0000B1000000}"/>
    <cellStyle name="Millares 10 2 2 2 8" xfId="35153" xr:uid="{00000000-0005-0000-0000-0000B2000000}"/>
    <cellStyle name="Millares 10 2 2 3" xfId="816" xr:uid="{00000000-0005-0000-0000-0000B3000000}"/>
    <cellStyle name="Millares 10 2 2 3 2" xfId="1889" xr:uid="{00000000-0005-0000-0000-0000B4000000}"/>
    <cellStyle name="Millares 10 2 2 3 2 2" xfId="4034" xr:uid="{00000000-0005-0000-0000-0000B5000000}"/>
    <cellStyle name="Millares 10 2 2 3 2 2 2" xfId="8445" xr:uid="{00000000-0005-0000-0000-0000B6000000}"/>
    <cellStyle name="Millares 10 2 2 3 2 2 2 2" xfId="17189" xr:uid="{00000000-0005-0000-0000-0000B7000000}"/>
    <cellStyle name="Millares 10 2 2 3 2 2 2 2 2" xfId="34640" xr:uid="{00000000-0005-0000-0000-0000B8000000}"/>
    <cellStyle name="Millares 10 2 2 3 2 2 2 3" xfId="25920" xr:uid="{00000000-0005-0000-0000-0000B9000000}"/>
    <cellStyle name="Millares 10 2 2 3 2 2 2 4" xfId="35172" xr:uid="{00000000-0005-0000-0000-0000BA000000}"/>
    <cellStyle name="Millares 10 2 2 3 2 2 3" xfId="12828" xr:uid="{00000000-0005-0000-0000-0000BB000000}"/>
    <cellStyle name="Millares 10 2 2 3 2 2 3 2" xfId="30280" xr:uid="{00000000-0005-0000-0000-0000BC000000}"/>
    <cellStyle name="Millares 10 2 2 3 2 2 4" xfId="21559" xr:uid="{00000000-0005-0000-0000-0000BD000000}"/>
    <cellStyle name="Millares 10 2 2 3 2 2 5" xfId="35171" xr:uid="{00000000-0005-0000-0000-0000BE000000}"/>
    <cellStyle name="Millares 10 2 2 3 2 3" xfId="6303" xr:uid="{00000000-0005-0000-0000-0000BF000000}"/>
    <cellStyle name="Millares 10 2 2 3 2 3 2" xfId="15047" xr:uid="{00000000-0005-0000-0000-0000C0000000}"/>
    <cellStyle name="Millares 10 2 2 3 2 3 2 2" xfId="32498" xr:uid="{00000000-0005-0000-0000-0000C1000000}"/>
    <cellStyle name="Millares 10 2 2 3 2 3 3" xfId="23778" xr:uid="{00000000-0005-0000-0000-0000C2000000}"/>
    <cellStyle name="Millares 10 2 2 3 2 3 4" xfId="35173" xr:uid="{00000000-0005-0000-0000-0000C3000000}"/>
    <cellStyle name="Millares 10 2 2 3 2 4" xfId="10686" xr:uid="{00000000-0005-0000-0000-0000C4000000}"/>
    <cellStyle name="Millares 10 2 2 3 2 4 2" xfId="28138" xr:uid="{00000000-0005-0000-0000-0000C5000000}"/>
    <cellStyle name="Millares 10 2 2 3 2 5" xfId="19417" xr:uid="{00000000-0005-0000-0000-0000C6000000}"/>
    <cellStyle name="Millares 10 2 2 3 2 6" xfId="35170" xr:uid="{00000000-0005-0000-0000-0000C7000000}"/>
    <cellStyle name="Millares 10 2 2 3 3" xfId="2965" xr:uid="{00000000-0005-0000-0000-0000C8000000}"/>
    <cellStyle name="Millares 10 2 2 3 3 2" xfId="7376" xr:uid="{00000000-0005-0000-0000-0000C9000000}"/>
    <cellStyle name="Millares 10 2 2 3 3 2 2" xfId="16120" xr:uid="{00000000-0005-0000-0000-0000CA000000}"/>
    <cellStyle name="Millares 10 2 2 3 3 2 2 2" xfId="33571" xr:uid="{00000000-0005-0000-0000-0000CB000000}"/>
    <cellStyle name="Millares 10 2 2 3 3 2 3" xfId="24851" xr:uid="{00000000-0005-0000-0000-0000CC000000}"/>
    <cellStyle name="Millares 10 2 2 3 3 2 4" xfId="35175" xr:uid="{00000000-0005-0000-0000-0000CD000000}"/>
    <cellStyle name="Millares 10 2 2 3 3 3" xfId="11759" xr:uid="{00000000-0005-0000-0000-0000CE000000}"/>
    <cellStyle name="Millares 10 2 2 3 3 3 2" xfId="29211" xr:uid="{00000000-0005-0000-0000-0000CF000000}"/>
    <cellStyle name="Millares 10 2 2 3 3 4" xfId="20490" xr:uid="{00000000-0005-0000-0000-0000D0000000}"/>
    <cellStyle name="Millares 10 2 2 3 3 5" xfId="35174" xr:uid="{00000000-0005-0000-0000-0000D1000000}"/>
    <cellStyle name="Millares 10 2 2 3 4" xfId="5234" xr:uid="{00000000-0005-0000-0000-0000D2000000}"/>
    <cellStyle name="Millares 10 2 2 3 4 2" xfId="13978" xr:uid="{00000000-0005-0000-0000-0000D3000000}"/>
    <cellStyle name="Millares 10 2 2 3 4 2 2" xfId="31429" xr:uid="{00000000-0005-0000-0000-0000D4000000}"/>
    <cellStyle name="Millares 10 2 2 3 4 3" xfId="22709" xr:uid="{00000000-0005-0000-0000-0000D5000000}"/>
    <cellStyle name="Millares 10 2 2 3 4 4" xfId="35176" xr:uid="{00000000-0005-0000-0000-0000D6000000}"/>
    <cellStyle name="Millares 10 2 2 3 5" xfId="9617" xr:uid="{00000000-0005-0000-0000-0000D7000000}"/>
    <cellStyle name="Millares 10 2 2 3 5 2" xfId="27069" xr:uid="{00000000-0005-0000-0000-0000D8000000}"/>
    <cellStyle name="Millares 10 2 2 3 6" xfId="18348" xr:uid="{00000000-0005-0000-0000-0000D9000000}"/>
    <cellStyle name="Millares 10 2 2 3 7" xfId="35169" xr:uid="{00000000-0005-0000-0000-0000DA000000}"/>
    <cellStyle name="Millares 10 2 2 4" xfId="1355" xr:uid="{00000000-0005-0000-0000-0000DB000000}"/>
    <cellStyle name="Millares 10 2 2 4 2" xfId="3501" xr:uid="{00000000-0005-0000-0000-0000DC000000}"/>
    <cellStyle name="Millares 10 2 2 4 2 2" xfId="7912" xr:uid="{00000000-0005-0000-0000-0000DD000000}"/>
    <cellStyle name="Millares 10 2 2 4 2 2 2" xfId="16656" xr:uid="{00000000-0005-0000-0000-0000DE000000}"/>
    <cellStyle name="Millares 10 2 2 4 2 2 2 2" xfId="34107" xr:uid="{00000000-0005-0000-0000-0000DF000000}"/>
    <cellStyle name="Millares 10 2 2 4 2 2 3" xfId="25387" xr:uid="{00000000-0005-0000-0000-0000E0000000}"/>
    <cellStyle name="Millares 10 2 2 4 2 2 4" xfId="35179" xr:uid="{00000000-0005-0000-0000-0000E1000000}"/>
    <cellStyle name="Millares 10 2 2 4 2 3" xfId="12295" xr:uid="{00000000-0005-0000-0000-0000E2000000}"/>
    <cellStyle name="Millares 10 2 2 4 2 3 2" xfId="29747" xr:uid="{00000000-0005-0000-0000-0000E3000000}"/>
    <cellStyle name="Millares 10 2 2 4 2 4" xfId="21026" xr:uid="{00000000-0005-0000-0000-0000E4000000}"/>
    <cellStyle name="Millares 10 2 2 4 2 5" xfId="35178" xr:uid="{00000000-0005-0000-0000-0000E5000000}"/>
    <cellStyle name="Millares 10 2 2 4 3" xfId="5770" xr:uid="{00000000-0005-0000-0000-0000E6000000}"/>
    <cellStyle name="Millares 10 2 2 4 3 2" xfId="14514" xr:uid="{00000000-0005-0000-0000-0000E7000000}"/>
    <cellStyle name="Millares 10 2 2 4 3 2 2" xfId="31965" xr:uid="{00000000-0005-0000-0000-0000E8000000}"/>
    <cellStyle name="Millares 10 2 2 4 3 3" xfId="23245" xr:uid="{00000000-0005-0000-0000-0000E9000000}"/>
    <cellStyle name="Millares 10 2 2 4 3 4" xfId="35180" xr:uid="{00000000-0005-0000-0000-0000EA000000}"/>
    <cellStyle name="Millares 10 2 2 4 4" xfId="10153" xr:uid="{00000000-0005-0000-0000-0000EB000000}"/>
    <cellStyle name="Millares 10 2 2 4 4 2" xfId="27605" xr:uid="{00000000-0005-0000-0000-0000EC000000}"/>
    <cellStyle name="Millares 10 2 2 4 5" xfId="18884" xr:uid="{00000000-0005-0000-0000-0000ED000000}"/>
    <cellStyle name="Millares 10 2 2 4 6" xfId="35177" xr:uid="{00000000-0005-0000-0000-0000EE000000}"/>
    <cellStyle name="Millares 10 2 2 5" xfId="2429" xr:uid="{00000000-0005-0000-0000-0000EF000000}"/>
    <cellStyle name="Millares 10 2 2 5 2" xfId="6840" xr:uid="{00000000-0005-0000-0000-0000F0000000}"/>
    <cellStyle name="Millares 10 2 2 5 2 2" xfId="15584" xr:uid="{00000000-0005-0000-0000-0000F1000000}"/>
    <cellStyle name="Millares 10 2 2 5 2 2 2" xfId="33035" xr:uid="{00000000-0005-0000-0000-0000F2000000}"/>
    <cellStyle name="Millares 10 2 2 5 2 3" xfId="24315" xr:uid="{00000000-0005-0000-0000-0000F3000000}"/>
    <cellStyle name="Millares 10 2 2 5 2 4" xfId="35182" xr:uid="{00000000-0005-0000-0000-0000F4000000}"/>
    <cellStyle name="Millares 10 2 2 5 3" xfId="11223" xr:uid="{00000000-0005-0000-0000-0000F5000000}"/>
    <cellStyle name="Millares 10 2 2 5 3 2" xfId="28675" xr:uid="{00000000-0005-0000-0000-0000F6000000}"/>
    <cellStyle name="Millares 10 2 2 5 4" xfId="19954" xr:uid="{00000000-0005-0000-0000-0000F7000000}"/>
    <cellStyle name="Millares 10 2 2 5 5" xfId="35181" xr:uid="{00000000-0005-0000-0000-0000F8000000}"/>
    <cellStyle name="Millares 10 2 2 6" xfId="4698" xr:uid="{00000000-0005-0000-0000-0000F9000000}"/>
    <cellStyle name="Millares 10 2 2 6 2" xfId="13442" xr:uid="{00000000-0005-0000-0000-0000FA000000}"/>
    <cellStyle name="Millares 10 2 2 6 2 2" xfId="30893" xr:uid="{00000000-0005-0000-0000-0000FB000000}"/>
    <cellStyle name="Millares 10 2 2 6 3" xfId="22173" xr:uid="{00000000-0005-0000-0000-0000FC000000}"/>
    <cellStyle name="Millares 10 2 2 6 4" xfId="35183" xr:uid="{00000000-0005-0000-0000-0000FD000000}"/>
    <cellStyle name="Millares 10 2 2 7" xfId="9081" xr:uid="{00000000-0005-0000-0000-0000FE000000}"/>
    <cellStyle name="Millares 10 2 2 7 2" xfId="26533" xr:uid="{00000000-0005-0000-0000-0000FF000000}"/>
    <cellStyle name="Millares 10 2 2 8" xfId="17812" xr:uid="{00000000-0005-0000-0000-000000010000}"/>
    <cellStyle name="Millares 10 2 2 9" xfId="35152" xr:uid="{00000000-0005-0000-0000-000001010000}"/>
    <cellStyle name="Millares 10 2 3" xfId="409" xr:uid="{00000000-0005-0000-0000-000002010000}"/>
    <cellStyle name="Millares 10 2 3 2" xfId="949" xr:uid="{00000000-0005-0000-0000-000003010000}"/>
    <cellStyle name="Millares 10 2 3 2 2" xfId="2022" xr:uid="{00000000-0005-0000-0000-000004010000}"/>
    <cellStyle name="Millares 10 2 3 2 2 2" xfId="4167" xr:uid="{00000000-0005-0000-0000-000005010000}"/>
    <cellStyle name="Millares 10 2 3 2 2 2 2" xfId="8578" xr:uid="{00000000-0005-0000-0000-000006010000}"/>
    <cellStyle name="Millares 10 2 3 2 2 2 2 2" xfId="17322" xr:uid="{00000000-0005-0000-0000-000007010000}"/>
    <cellStyle name="Millares 10 2 3 2 2 2 2 2 2" xfId="34773" xr:uid="{00000000-0005-0000-0000-000008010000}"/>
    <cellStyle name="Millares 10 2 3 2 2 2 2 3" xfId="26053" xr:uid="{00000000-0005-0000-0000-000009010000}"/>
    <cellStyle name="Millares 10 2 3 2 2 2 2 4" xfId="35188" xr:uid="{00000000-0005-0000-0000-00000A010000}"/>
    <cellStyle name="Millares 10 2 3 2 2 2 3" xfId="12961" xr:uid="{00000000-0005-0000-0000-00000B010000}"/>
    <cellStyle name="Millares 10 2 3 2 2 2 3 2" xfId="30413" xr:uid="{00000000-0005-0000-0000-00000C010000}"/>
    <cellStyle name="Millares 10 2 3 2 2 2 4" xfId="21692" xr:uid="{00000000-0005-0000-0000-00000D010000}"/>
    <cellStyle name="Millares 10 2 3 2 2 2 5" xfId="35187" xr:uid="{00000000-0005-0000-0000-00000E010000}"/>
    <cellStyle name="Millares 10 2 3 2 2 3" xfId="6436" xr:uid="{00000000-0005-0000-0000-00000F010000}"/>
    <cellStyle name="Millares 10 2 3 2 2 3 2" xfId="15180" xr:uid="{00000000-0005-0000-0000-000010010000}"/>
    <cellStyle name="Millares 10 2 3 2 2 3 2 2" xfId="32631" xr:uid="{00000000-0005-0000-0000-000011010000}"/>
    <cellStyle name="Millares 10 2 3 2 2 3 3" xfId="23911" xr:uid="{00000000-0005-0000-0000-000012010000}"/>
    <cellStyle name="Millares 10 2 3 2 2 3 4" xfId="35189" xr:uid="{00000000-0005-0000-0000-000013010000}"/>
    <cellStyle name="Millares 10 2 3 2 2 4" xfId="10819" xr:uid="{00000000-0005-0000-0000-000014010000}"/>
    <cellStyle name="Millares 10 2 3 2 2 4 2" xfId="28271" xr:uid="{00000000-0005-0000-0000-000015010000}"/>
    <cellStyle name="Millares 10 2 3 2 2 5" xfId="19550" xr:uid="{00000000-0005-0000-0000-000016010000}"/>
    <cellStyle name="Millares 10 2 3 2 2 6" xfId="35186" xr:uid="{00000000-0005-0000-0000-000017010000}"/>
    <cellStyle name="Millares 10 2 3 2 3" xfId="3098" xr:uid="{00000000-0005-0000-0000-000018010000}"/>
    <cellStyle name="Millares 10 2 3 2 3 2" xfId="7509" xr:uid="{00000000-0005-0000-0000-000019010000}"/>
    <cellStyle name="Millares 10 2 3 2 3 2 2" xfId="16253" xr:uid="{00000000-0005-0000-0000-00001A010000}"/>
    <cellStyle name="Millares 10 2 3 2 3 2 2 2" xfId="33704" xr:uid="{00000000-0005-0000-0000-00001B010000}"/>
    <cellStyle name="Millares 10 2 3 2 3 2 3" xfId="24984" xr:uid="{00000000-0005-0000-0000-00001C010000}"/>
    <cellStyle name="Millares 10 2 3 2 3 2 4" xfId="35191" xr:uid="{00000000-0005-0000-0000-00001D010000}"/>
    <cellStyle name="Millares 10 2 3 2 3 3" xfId="11892" xr:uid="{00000000-0005-0000-0000-00001E010000}"/>
    <cellStyle name="Millares 10 2 3 2 3 3 2" xfId="29344" xr:uid="{00000000-0005-0000-0000-00001F010000}"/>
    <cellStyle name="Millares 10 2 3 2 3 4" xfId="20623" xr:uid="{00000000-0005-0000-0000-000020010000}"/>
    <cellStyle name="Millares 10 2 3 2 3 5" xfId="35190" xr:uid="{00000000-0005-0000-0000-000021010000}"/>
    <cellStyle name="Millares 10 2 3 2 4" xfId="5367" xr:uid="{00000000-0005-0000-0000-000022010000}"/>
    <cellStyle name="Millares 10 2 3 2 4 2" xfId="14111" xr:uid="{00000000-0005-0000-0000-000023010000}"/>
    <cellStyle name="Millares 10 2 3 2 4 2 2" xfId="31562" xr:uid="{00000000-0005-0000-0000-000024010000}"/>
    <cellStyle name="Millares 10 2 3 2 4 3" xfId="22842" xr:uid="{00000000-0005-0000-0000-000025010000}"/>
    <cellStyle name="Millares 10 2 3 2 4 4" xfId="35192" xr:uid="{00000000-0005-0000-0000-000026010000}"/>
    <cellStyle name="Millares 10 2 3 2 5" xfId="9750" xr:uid="{00000000-0005-0000-0000-000027010000}"/>
    <cellStyle name="Millares 10 2 3 2 5 2" xfId="27202" xr:uid="{00000000-0005-0000-0000-000028010000}"/>
    <cellStyle name="Millares 10 2 3 2 6" xfId="18481" xr:uid="{00000000-0005-0000-0000-000029010000}"/>
    <cellStyle name="Millares 10 2 3 2 7" xfId="35185" xr:uid="{00000000-0005-0000-0000-00002A010000}"/>
    <cellStyle name="Millares 10 2 3 3" xfId="1487" xr:uid="{00000000-0005-0000-0000-00002B010000}"/>
    <cellStyle name="Millares 10 2 3 3 2" xfId="3633" xr:uid="{00000000-0005-0000-0000-00002C010000}"/>
    <cellStyle name="Millares 10 2 3 3 2 2" xfId="8044" xr:uid="{00000000-0005-0000-0000-00002D010000}"/>
    <cellStyle name="Millares 10 2 3 3 2 2 2" xfId="16788" xr:uid="{00000000-0005-0000-0000-00002E010000}"/>
    <cellStyle name="Millares 10 2 3 3 2 2 2 2" xfId="34239" xr:uid="{00000000-0005-0000-0000-00002F010000}"/>
    <cellStyle name="Millares 10 2 3 3 2 2 3" xfId="25519" xr:uid="{00000000-0005-0000-0000-000030010000}"/>
    <cellStyle name="Millares 10 2 3 3 2 2 4" xfId="35195" xr:uid="{00000000-0005-0000-0000-000031010000}"/>
    <cellStyle name="Millares 10 2 3 3 2 3" xfId="12427" xr:uid="{00000000-0005-0000-0000-000032010000}"/>
    <cellStyle name="Millares 10 2 3 3 2 3 2" xfId="29879" xr:uid="{00000000-0005-0000-0000-000033010000}"/>
    <cellStyle name="Millares 10 2 3 3 2 4" xfId="21158" xr:uid="{00000000-0005-0000-0000-000034010000}"/>
    <cellStyle name="Millares 10 2 3 3 2 5" xfId="35194" xr:uid="{00000000-0005-0000-0000-000035010000}"/>
    <cellStyle name="Millares 10 2 3 3 3" xfId="5902" xr:uid="{00000000-0005-0000-0000-000036010000}"/>
    <cellStyle name="Millares 10 2 3 3 3 2" xfId="14646" xr:uid="{00000000-0005-0000-0000-000037010000}"/>
    <cellStyle name="Millares 10 2 3 3 3 2 2" xfId="32097" xr:uid="{00000000-0005-0000-0000-000038010000}"/>
    <cellStyle name="Millares 10 2 3 3 3 3" xfId="23377" xr:uid="{00000000-0005-0000-0000-000039010000}"/>
    <cellStyle name="Millares 10 2 3 3 3 4" xfId="35196" xr:uid="{00000000-0005-0000-0000-00003A010000}"/>
    <cellStyle name="Millares 10 2 3 3 4" xfId="10285" xr:uid="{00000000-0005-0000-0000-00003B010000}"/>
    <cellStyle name="Millares 10 2 3 3 4 2" xfId="27737" xr:uid="{00000000-0005-0000-0000-00003C010000}"/>
    <cellStyle name="Millares 10 2 3 3 5" xfId="19016" xr:uid="{00000000-0005-0000-0000-00003D010000}"/>
    <cellStyle name="Millares 10 2 3 3 6" xfId="35193" xr:uid="{00000000-0005-0000-0000-00003E010000}"/>
    <cellStyle name="Millares 10 2 3 4" xfId="2561" xr:uid="{00000000-0005-0000-0000-00003F010000}"/>
    <cellStyle name="Millares 10 2 3 4 2" xfId="6972" xr:uid="{00000000-0005-0000-0000-000040010000}"/>
    <cellStyle name="Millares 10 2 3 4 2 2" xfId="15716" xr:uid="{00000000-0005-0000-0000-000041010000}"/>
    <cellStyle name="Millares 10 2 3 4 2 2 2" xfId="33167" xr:uid="{00000000-0005-0000-0000-000042010000}"/>
    <cellStyle name="Millares 10 2 3 4 2 3" xfId="24447" xr:uid="{00000000-0005-0000-0000-000043010000}"/>
    <cellStyle name="Millares 10 2 3 4 2 4" xfId="35198" xr:uid="{00000000-0005-0000-0000-000044010000}"/>
    <cellStyle name="Millares 10 2 3 4 3" xfId="11355" xr:uid="{00000000-0005-0000-0000-000045010000}"/>
    <cellStyle name="Millares 10 2 3 4 3 2" xfId="28807" xr:uid="{00000000-0005-0000-0000-000046010000}"/>
    <cellStyle name="Millares 10 2 3 4 4" xfId="20086" xr:uid="{00000000-0005-0000-0000-000047010000}"/>
    <cellStyle name="Millares 10 2 3 4 5" xfId="35197" xr:uid="{00000000-0005-0000-0000-000048010000}"/>
    <cellStyle name="Millares 10 2 3 5" xfId="4830" xr:uid="{00000000-0005-0000-0000-000049010000}"/>
    <cellStyle name="Millares 10 2 3 5 2" xfId="13574" xr:uid="{00000000-0005-0000-0000-00004A010000}"/>
    <cellStyle name="Millares 10 2 3 5 2 2" xfId="31025" xr:uid="{00000000-0005-0000-0000-00004B010000}"/>
    <cellStyle name="Millares 10 2 3 5 3" xfId="22305" xr:uid="{00000000-0005-0000-0000-00004C010000}"/>
    <cellStyle name="Millares 10 2 3 5 4" xfId="35199" xr:uid="{00000000-0005-0000-0000-00004D010000}"/>
    <cellStyle name="Millares 10 2 3 6" xfId="9213" xr:uid="{00000000-0005-0000-0000-00004E010000}"/>
    <cellStyle name="Millares 10 2 3 6 2" xfId="26665" xr:uid="{00000000-0005-0000-0000-00004F010000}"/>
    <cellStyle name="Millares 10 2 3 7" xfId="17944" xr:uid="{00000000-0005-0000-0000-000050010000}"/>
    <cellStyle name="Millares 10 2 3 8" xfId="35184" xr:uid="{00000000-0005-0000-0000-000051010000}"/>
    <cellStyle name="Millares 10 2 4" xfId="691" xr:uid="{00000000-0005-0000-0000-000052010000}"/>
    <cellStyle name="Millares 10 2 4 2" xfId="1764" xr:uid="{00000000-0005-0000-0000-000053010000}"/>
    <cellStyle name="Millares 10 2 4 2 2" xfId="3909" xr:uid="{00000000-0005-0000-0000-000054010000}"/>
    <cellStyle name="Millares 10 2 4 2 2 2" xfId="8320" xr:uid="{00000000-0005-0000-0000-000055010000}"/>
    <cellStyle name="Millares 10 2 4 2 2 2 2" xfId="17064" xr:uid="{00000000-0005-0000-0000-000056010000}"/>
    <cellStyle name="Millares 10 2 4 2 2 2 2 2" xfId="34515" xr:uid="{00000000-0005-0000-0000-000057010000}"/>
    <cellStyle name="Millares 10 2 4 2 2 2 3" xfId="25795" xr:uid="{00000000-0005-0000-0000-000058010000}"/>
    <cellStyle name="Millares 10 2 4 2 2 2 4" xfId="35203" xr:uid="{00000000-0005-0000-0000-000059010000}"/>
    <cellStyle name="Millares 10 2 4 2 2 3" xfId="12703" xr:uid="{00000000-0005-0000-0000-00005A010000}"/>
    <cellStyle name="Millares 10 2 4 2 2 3 2" xfId="30155" xr:uid="{00000000-0005-0000-0000-00005B010000}"/>
    <cellStyle name="Millares 10 2 4 2 2 4" xfId="21434" xr:uid="{00000000-0005-0000-0000-00005C010000}"/>
    <cellStyle name="Millares 10 2 4 2 2 5" xfId="35202" xr:uid="{00000000-0005-0000-0000-00005D010000}"/>
    <cellStyle name="Millares 10 2 4 2 3" xfId="6178" xr:uid="{00000000-0005-0000-0000-00005E010000}"/>
    <cellStyle name="Millares 10 2 4 2 3 2" xfId="14922" xr:uid="{00000000-0005-0000-0000-00005F010000}"/>
    <cellStyle name="Millares 10 2 4 2 3 2 2" xfId="32373" xr:uid="{00000000-0005-0000-0000-000060010000}"/>
    <cellStyle name="Millares 10 2 4 2 3 3" xfId="23653" xr:uid="{00000000-0005-0000-0000-000061010000}"/>
    <cellStyle name="Millares 10 2 4 2 3 4" xfId="35204" xr:uid="{00000000-0005-0000-0000-000062010000}"/>
    <cellStyle name="Millares 10 2 4 2 4" xfId="10561" xr:uid="{00000000-0005-0000-0000-000063010000}"/>
    <cellStyle name="Millares 10 2 4 2 4 2" xfId="28013" xr:uid="{00000000-0005-0000-0000-000064010000}"/>
    <cellStyle name="Millares 10 2 4 2 5" xfId="19292" xr:uid="{00000000-0005-0000-0000-000065010000}"/>
    <cellStyle name="Millares 10 2 4 2 6" xfId="35201" xr:uid="{00000000-0005-0000-0000-000066010000}"/>
    <cellStyle name="Millares 10 2 4 3" xfId="2840" xr:uid="{00000000-0005-0000-0000-000067010000}"/>
    <cellStyle name="Millares 10 2 4 3 2" xfId="7251" xr:uid="{00000000-0005-0000-0000-000068010000}"/>
    <cellStyle name="Millares 10 2 4 3 2 2" xfId="15995" xr:uid="{00000000-0005-0000-0000-000069010000}"/>
    <cellStyle name="Millares 10 2 4 3 2 2 2" xfId="33446" xr:uid="{00000000-0005-0000-0000-00006A010000}"/>
    <cellStyle name="Millares 10 2 4 3 2 3" xfId="24726" xr:uid="{00000000-0005-0000-0000-00006B010000}"/>
    <cellStyle name="Millares 10 2 4 3 2 4" xfId="35206" xr:uid="{00000000-0005-0000-0000-00006C010000}"/>
    <cellStyle name="Millares 10 2 4 3 3" xfId="11634" xr:uid="{00000000-0005-0000-0000-00006D010000}"/>
    <cellStyle name="Millares 10 2 4 3 3 2" xfId="29086" xr:uid="{00000000-0005-0000-0000-00006E010000}"/>
    <cellStyle name="Millares 10 2 4 3 4" xfId="20365" xr:uid="{00000000-0005-0000-0000-00006F010000}"/>
    <cellStyle name="Millares 10 2 4 3 5" xfId="35205" xr:uid="{00000000-0005-0000-0000-000070010000}"/>
    <cellStyle name="Millares 10 2 4 4" xfId="5109" xr:uid="{00000000-0005-0000-0000-000071010000}"/>
    <cellStyle name="Millares 10 2 4 4 2" xfId="13853" xr:uid="{00000000-0005-0000-0000-000072010000}"/>
    <cellStyle name="Millares 10 2 4 4 2 2" xfId="31304" xr:uid="{00000000-0005-0000-0000-000073010000}"/>
    <cellStyle name="Millares 10 2 4 4 3" xfId="22584" xr:uid="{00000000-0005-0000-0000-000074010000}"/>
    <cellStyle name="Millares 10 2 4 4 4" xfId="35207" xr:uid="{00000000-0005-0000-0000-000075010000}"/>
    <cellStyle name="Millares 10 2 4 5" xfId="9492" xr:uid="{00000000-0005-0000-0000-000076010000}"/>
    <cellStyle name="Millares 10 2 4 5 2" xfId="26944" xr:uid="{00000000-0005-0000-0000-000077010000}"/>
    <cellStyle name="Millares 10 2 4 6" xfId="18223" xr:uid="{00000000-0005-0000-0000-000078010000}"/>
    <cellStyle name="Millares 10 2 4 7" xfId="35200" xr:uid="{00000000-0005-0000-0000-000079010000}"/>
    <cellStyle name="Millares 10 2 5" xfId="1230" xr:uid="{00000000-0005-0000-0000-00007A010000}"/>
    <cellStyle name="Millares 10 2 5 2" xfId="3376" xr:uid="{00000000-0005-0000-0000-00007B010000}"/>
    <cellStyle name="Millares 10 2 5 2 2" xfId="7787" xr:uid="{00000000-0005-0000-0000-00007C010000}"/>
    <cellStyle name="Millares 10 2 5 2 2 2" xfId="16531" xr:uid="{00000000-0005-0000-0000-00007D010000}"/>
    <cellStyle name="Millares 10 2 5 2 2 2 2" xfId="33982" xr:uid="{00000000-0005-0000-0000-00007E010000}"/>
    <cellStyle name="Millares 10 2 5 2 2 3" xfId="25262" xr:uid="{00000000-0005-0000-0000-00007F010000}"/>
    <cellStyle name="Millares 10 2 5 2 2 4" xfId="35210" xr:uid="{00000000-0005-0000-0000-000080010000}"/>
    <cellStyle name="Millares 10 2 5 2 3" xfId="12170" xr:uid="{00000000-0005-0000-0000-000081010000}"/>
    <cellStyle name="Millares 10 2 5 2 3 2" xfId="29622" xr:uid="{00000000-0005-0000-0000-000082010000}"/>
    <cellStyle name="Millares 10 2 5 2 4" xfId="20901" xr:uid="{00000000-0005-0000-0000-000083010000}"/>
    <cellStyle name="Millares 10 2 5 2 5" xfId="35209" xr:uid="{00000000-0005-0000-0000-000084010000}"/>
    <cellStyle name="Millares 10 2 5 3" xfId="5645" xr:uid="{00000000-0005-0000-0000-000085010000}"/>
    <cellStyle name="Millares 10 2 5 3 2" xfId="14389" xr:uid="{00000000-0005-0000-0000-000086010000}"/>
    <cellStyle name="Millares 10 2 5 3 2 2" xfId="31840" xr:uid="{00000000-0005-0000-0000-000087010000}"/>
    <cellStyle name="Millares 10 2 5 3 3" xfId="23120" xr:uid="{00000000-0005-0000-0000-000088010000}"/>
    <cellStyle name="Millares 10 2 5 3 4" xfId="35211" xr:uid="{00000000-0005-0000-0000-000089010000}"/>
    <cellStyle name="Millares 10 2 5 4" xfId="10028" xr:uid="{00000000-0005-0000-0000-00008A010000}"/>
    <cellStyle name="Millares 10 2 5 4 2" xfId="27480" xr:uid="{00000000-0005-0000-0000-00008B010000}"/>
    <cellStyle name="Millares 10 2 5 5" xfId="18759" xr:uid="{00000000-0005-0000-0000-00008C010000}"/>
    <cellStyle name="Millares 10 2 5 6" xfId="35208" xr:uid="{00000000-0005-0000-0000-00008D010000}"/>
    <cellStyle name="Millares 10 2 6" xfId="2304" xr:uid="{00000000-0005-0000-0000-00008E010000}"/>
    <cellStyle name="Millares 10 2 6 2" xfId="6715" xr:uid="{00000000-0005-0000-0000-00008F010000}"/>
    <cellStyle name="Millares 10 2 6 2 2" xfId="15459" xr:uid="{00000000-0005-0000-0000-000090010000}"/>
    <cellStyle name="Millares 10 2 6 2 2 2" xfId="32910" xr:uid="{00000000-0005-0000-0000-000091010000}"/>
    <cellStyle name="Millares 10 2 6 2 3" xfId="24190" xr:uid="{00000000-0005-0000-0000-000092010000}"/>
    <cellStyle name="Millares 10 2 6 2 4" xfId="35213" xr:uid="{00000000-0005-0000-0000-000093010000}"/>
    <cellStyle name="Millares 10 2 6 3" xfId="11098" xr:uid="{00000000-0005-0000-0000-000094010000}"/>
    <cellStyle name="Millares 10 2 6 3 2" xfId="28550" xr:uid="{00000000-0005-0000-0000-000095010000}"/>
    <cellStyle name="Millares 10 2 6 4" xfId="19829" xr:uid="{00000000-0005-0000-0000-000096010000}"/>
    <cellStyle name="Millares 10 2 6 5" xfId="35212" xr:uid="{00000000-0005-0000-0000-000097010000}"/>
    <cellStyle name="Millares 10 2 7" xfId="4573" xr:uid="{00000000-0005-0000-0000-000098010000}"/>
    <cellStyle name="Millares 10 2 7 2" xfId="13317" xr:uid="{00000000-0005-0000-0000-000099010000}"/>
    <cellStyle name="Millares 10 2 7 2 2" xfId="30768" xr:uid="{00000000-0005-0000-0000-00009A010000}"/>
    <cellStyle name="Millares 10 2 7 3" xfId="22048" xr:uid="{00000000-0005-0000-0000-00009B010000}"/>
    <cellStyle name="Millares 10 2 7 4" xfId="35214" xr:uid="{00000000-0005-0000-0000-00009C010000}"/>
    <cellStyle name="Millares 10 2 8" xfId="8956" xr:uid="{00000000-0005-0000-0000-00009D010000}"/>
    <cellStyle name="Millares 10 2 8 2" xfId="26408" xr:uid="{00000000-0005-0000-0000-00009E010000}"/>
    <cellStyle name="Millares 10 2 9" xfId="17687" xr:uid="{00000000-0005-0000-0000-00009F010000}"/>
    <cellStyle name="Millares 10 3" xfId="212" xr:uid="{00000000-0005-0000-0000-0000A0010000}"/>
    <cellStyle name="Millares 10 3 10" xfId="44117" xr:uid="{1FB2FA07-5677-432E-BCC4-0A524CA81AEB}"/>
    <cellStyle name="Millares 10 3 11" xfId="44363" xr:uid="{A2A1C788-F18E-49BD-A3C7-5E7ACEB788EC}"/>
    <cellStyle name="Millares 10 3 2" xfId="477" xr:uid="{00000000-0005-0000-0000-0000A1010000}"/>
    <cellStyle name="Millares 10 3 2 2" xfId="1017" xr:uid="{00000000-0005-0000-0000-0000A2010000}"/>
    <cellStyle name="Millares 10 3 2 2 2" xfId="2090" xr:uid="{00000000-0005-0000-0000-0000A3010000}"/>
    <cellStyle name="Millares 10 3 2 2 2 2" xfId="4235" xr:uid="{00000000-0005-0000-0000-0000A4010000}"/>
    <cellStyle name="Millares 10 3 2 2 2 2 2" xfId="8646" xr:uid="{00000000-0005-0000-0000-0000A5010000}"/>
    <cellStyle name="Millares 10 3 2 2 2 2 2 2" xfId="17390" xr:uid="{00000000-0005-0000-0000-0000A6010000}"/>
    <cellStyle name="Millares 10 3 2 2 2 2 2 2 2" xfId="34841" xr:uid="{00000000-0005-0000-0000-0000A7010000}"/>
    <cellStyle name="Millares 10 3 2 2 2 2 2 3" xfId="26121" xr:uid="{00000000-0005-0000-0000-0000A8010000}"/>
    <cellStyle name="Millares 10 3 2 2 2 2 2 4" xfId="35220" xr:uid="{00000000-0005-0000-0000-0000A9010000}"/>
    <cellStyle name="Millares 10 3 2 2 2 2 3" xfId="13029" xr:uid="{00000000-0005-0000-0000-0000AA010000}"/>
    <cellStyle name="Millares 10 3 2 2 2 2 3 2" xfId="30481" xr:uid="{00000000-0005-0000-0000-0000AB010000}"/>
    <cellStyle name="Millares 10 3 2 2 2 2 4" xfId="21760" xr:uid="{00000000-0005-0000-0000-0000AC010000}"/>
    <cellStyle name="Millares 10 3 2 2 2 2 5" xfId="35219" xr:uid="{00000000-0005-0000-0000-0000AD010000}"/>
    <cellStyle name="Millares 10 3 2 2 2 3" xfId="6504" xr:uid="{00000000-0005-0000-0000-0000AE010000}"/>
    <cellStyle name="Millares 10 3 2 2 2 3 2" xfId="15248" xr:uid="{00000000-0005-0000-0000-0000AF010000}"/>
    <cellStyle name="Millares 10 3 2 2 2 3 2 2" xfId="32699" xr:uid="{00000000-0005-0000-0000-0000B0010000}"/>
    <cellStyle name="Millares 10 3 2 2 2 3 3" xfId="23979" xr:uid="{00000000-0005-0000-0000-0000B1010000}"/>
    <cellStyle name="Millares 10 3 2 2 2 3 4" xfId="35221" xr:uid="{00000000-0005-0000-0000-0000B2010000}"/>
    <cellStyle name="Millares 10 3 2 2 2 4" xfId="10887" xr:uid="{00000000-0005-0000-0000-0000B3010000}"/>
    <cellStyle name="Millares 10 3 2 2 2 4 2" xfId="28339" xr:uid="{00000000-0005-0000-0000-0000B4010000}"/>
    <cellStyle name="Millares 10 3 2 2 2 5" xfId="19618" xr:uid="{00000000-0005-0000-0000-0000B5010000}"/>
    <cellStyle name="Millares 10 3 2 2 2 6" xfId="35218" xr:uid="{00000000-0005-0000-0000-0000B6010000}"/>
    <cellStyle name="Millares 10 3 2 2 3" xfId="3166" xr:uid="{00000000-0005-0000-0000-0000B7010000}"/>
    <cellStyle name="Millares 10 3 2 2 3 2" xfId="7577" xr:uid="{00000000-0005-0000-0000-0000B8010000}"/>
    <cellStyle name="Millares 10 3 2 2 3 2 2" xfId="16321" xr:uid="{00000000-0005-0000-0000-0000B9010000}"/>
    <cellStyle name="Millares 10 3 2 2 3 2 2 2" xfId="33772" xr:uid="{00000000-0005-0000-0000-0000BA010000}"/>
    <cellStyle name="Millares 10 3 2 2 3 2 3" xfId="25052" xr:uid="{00000000-0005-0000-0000-0000BB010000}"/>
    <cellStyle name="Millares 10 3 2 2 3 2 4" xfId="35223" xr:uid="{00000000-0005-0000-0000-0000BC010000}"/>
    <cellStyle name="Millares 10 3 2 2 3 3" xfId="11960" xr:uid="{00000000-0005-0000-0000-0000BD010000}"/>
    <cellStyle name="Millares 10 3 2 2 3 3 2" xfId="29412" xr:uid="{00000000-0005-0000-0000-0000BE010000}"/>
    <cellStyle name="Millares 10 3 2 2 3 4" xfId="20691" xr:uid="{00000000-0005-0000-0000-0000BF010000}"/>
    <cellStyle name="Millares 10 3 2 2 3 5" xfId="35222" xr:uid="{00000000-0005-0000-0000-0000C0010000}"/>
    <cellStyle name="Millares 10 3 2 2 4" xfId="5435" xr:uid="{00000000-0005-0000-0000-0000C1010000}"/>
    <cellStyle name="Millares 10 3 2 2 4 2" xfId="14179" xr:uid="{00000000-0005-0000-0000-0000C2010000}"/>
    <cellStyle name="Millares 10 3 2 2 4 2 2" xfId="31630" xr:uid="{00000000-0005-0000-0000-0000C3010000}"/>
    <cellStyle name="Millares 10 3 2 2 4 3" xfId="22910" xr:uid="{00000000-0005-0000-0000-0000C4010000}"/>
    <cellStyle name="Millares 10 3 2 2 4 4" xfId="35224" xr:uid="{00000000-0005-0000-0000-0000C5010000}"/>
    <cellStyle name="Millares 10 3 2 2 5" xfId="9818" xr:uid="{00000000-0005-0000-0000-0000C6010000}"/>
    <cellStyle name="Millares 10 3 2 2 5 2" xfId="27270" xr:uid="{00000000-0005-0000-0000-0000C7010000}"/>
    <cellStyle name="Millares 10 3 2 2 6" xfId="18549" xr:uid="{00000000-0005-0000-0000-0000C8010000}"/>
    <cellStyle name="Millares 10 3 2 2 7" xfId="35217" xr:uid="{00000000-0005-0000-0000-0000C9010000}"/>
    <cellStyle name="Millares 10 3 2 3" xfId="1555" xr:uid="{00000000-0005-0000-0000-0000CA010000}"/>
    <cellStyle name="Millares 10 3 2 3 2" xfId="3701" xr:uid="{00000000-0005-0000-0000-0000CB010000}"/>
    <cellStyle name="Millares 10 3 2 3 2 2" xfId="8112" xr:uid="{00000000-0005-0000-0000-0000CC010000}"/>
    <cellStyle name="Millares 10 3 2 3 2 2 2" xfId="16856" xr:uid="{00000000-0005-0000-0000-0000CD010000}"/>
    <cellStyle name="Millares 10 3 2 3 2 2 2 2" xfId="34307" xr:uid="{00000000-0005-0000-0000-0000CE010000}"/>
    <cellStyle name="Millares 10 3 2 3 2 2 3" xfId="25587" xr:uid="{00000000-0005-0000-0000-0000CF010000}"/>
    <cellStyle name="Millares 10 3 2 3 2 2 4" xfId="35227" xr:uid="{00000000-0005-0000-0000-0000D0010000}"/>
    <cellStyle name="Millares 10 3 2 3 2 3" xfId="12495" xr:uid="{00000000-0005-0000-0000-0000D1010000}"/>
    <cellStyle name="Millares 10 3 2 3 2 3 2" xfId="29947" xr:uid="{00000000-0005-0000-0000-0000D2010000}"/>
    <cellStyle name="Millares 10 3 2 3 2 4" xfId="21226" xr:uid="{00000000-0005-0000-0000-0000D3010000}"/>
    <cellStyle name="Millares 10 3 2 3 2 5" xfId="35226" xr:uid="{00000000-0005-0000-0000-0000D4010000}"/>
    <cellStyle name="Millares 10 3 2 3 3" xfId="5970" xr:uid="{00000000-0005-0000-0000-0000D5010000}"/>
    <cellStyle name="Millares 10 3 2 3 3 2" xfId="14714" xr:uid="{00000000-0005-0000-0000-0000D6010000}"/>
    <cellStyle name="Millares 10 3 2 3 3 2 2" xfId="32165" xr:uid="{00000000-0005-0000-0000-0000D7010000}"/>
    <cellStyle name="Millares 10 3 2 3 3 3" xfId="23445" xr:uid="{00000000-0005-0000-0000-0000D8010000}"/>
    <cellStyle name="Millares 10 3 2 3 3 4" xfId="35228" xr:uid="{00000000-0005-0000-0000-0000D9010000}"/>
    <cellStyle name="Millares 10 3 2 3 4" xfId="10353" xr:uid="{00000000-0005-0000-0000-0000DA010000}"/>
    <cellStyle name="Millares 10 3 2 3 4 2" xfId="27805" xr:uid="{00000000-0005-0000-0000-0000DB010000}"/>
    <cellStyle name="Millares 10 3 2 3 5" xfId="19084" xr:uid="{00000000-0005-0000-0000-0000DC010000}"/>
    <cellStyle name="Millares 10 3 2 3 6" xfId="35225" xr:uid="{00000000-0005-0000-0000-0000DD010000}"/>
    <cellStyle name="Millares 10 3 2 4" xfId="2629" xr:uid="{00000000-0005-0000-0000-0000DE010000}"/>
    <cellStyle name="Millares 10 3 2 4 2" xfId="7040" xr:uid="{00000000-0005-0000-0000-0000DF010000}"/>
    <cellStyle name="Millares 10 3 2 4 2 2" xfId="15784" xr:uid="{00000000-0005-0000-0000-0000E0010000}"/>
    <cellStyle name="Millares 10 3 2 4 2 2 2" xfId="33235" xr:uid="{00000000-0005-0000-0000-0000E1010000}"/>
    <cellStyle name="Millares 10 3 2 4 2 3" xfId="24515" xr:uid="{00000000-0005-0000-0000-0000E2010000}"/>
    <cellStyle name="Millares 10 3 2 4 2 4" xfId="35230" xr:uid="{00000000-0005-0000-0000-0000E3010000}"/>
    <cellStyle name="Millares 10 3 2 4 3" xfId="11423" xr:uid="{00000000-0005-0000-0000-0000E4010000}"/>
    <cellStyle name="Millares 10 3 2 4 3 2" xfId="28875" xr:uid="{00000000-0005-0000-0000-0000E5010000}"/>
    <cellStyle name="Millares 10 3 2 4 4" xfId="20154" xr:uid="{00000000-0005-0000-0000-0000E6010000}"/>
    <cellStyle name="Millares 10 3 2 4 5" xfId="35229" xr:uid="{00000000-0005-0000-0000-0000E7010000}"/>
    <cellStyle name="Millares 10 3 2 5" xfId="4898" xr:uid="{00000000-0005-0000-0000-0000E8010000}"/>
    <cellStyle name="Millares 10 3 2 5 2" xfId="13642" xr:uid="{00000000-0005-0000-0000-0000E9010000}"/>
    <cellStyle name="Millares 10 3 2 5 2 2" xfId="31093" xr:uid="{00000000-0005-0000-0000-0000EA010000}"/>
    <cellStyle name="Millares 10 3 2 5 3" xfId="22373" xr:uid="{00000000-0005-0000-0000-0000EB010000}"/>
    <cellStyle name="Millares 10 3 2 5 4" xfId="35231" xr:uid="{00000000-0005-0000-0000-0000EC010000}"/>
    <cellStyle name="Millares 10 3 2 6" xfId="9281" xr:uid="{00000000-0005-0000-0000-0000ED010000}"/>
    <cellStyle name="Millares 10 3 2 6 2" xfId="26733" xr:uid="{00000000-0005-0000-0000-0000EE010000}"/>
    <cellStyle name="Millares 10 3 2 7" xfId="18012" xr:uid="{00000000-0005-0000-0000-0000EF010000}"/>
    <cellStyle name="Millares 10 3 2 8" xfId="35216" xr:uid="{00000000-0005-0000-0000-0000F0010000}"/>
    <cellStyle name="Millares 10 3 3" xfId="759" xr:uid="{00000000-0005-0000-0000-0000F1010000}"/>
    <cellStyle name="Millares 10 3 3 2" xfId="1832" xr:uid="{00000000-0005-0000-0000-0000F2010000}"/>
    <cellStyle name="Millares 10 3 3 2 2" xfId="3977" xr:uid="{00000000-0005-0000-0000-0000F3010000}"/>
    <cellStyle name="Millares 10 3 3 2 2 2" xfId="8388" xr:uid="{00000000-0005-0000-0000-0000F4010000}"/>
    <cellStyle name="Millares 10 3 3 2 2 2 2" xfId="17132" xr:uid="{00000000-0005-0000-0000-0000F5010000}"/>
    <cellStyle name="Millares 10 3 3 2 2 2 2 2" xfId="34583" xr:uid="{00000000-0005-0000-0000-0000F6010000}"/>
    <cellStyle name="Millares 10 3 3 2 2 2 3" xfId="25863" xr:uid="{00000000-0005-0000-0000-0000F7010000}"/>
    <cellStyle name="Millares 10 3 3 2 2 2 4" xfId="35235" xr:uid="{00000000-0005-0000-0000-0000F8010000}"/>
    <cellStyle name="Millares 10 3 3 2 2 3" xfId="12771" xr:uid="{00000000-0005-0000-0000-0000F9010000}"/>
    <cellStyle name="Millares 10 3 3 2 2 3 2" xfId="30223" xr:uid="{00000000-0005-0000-0000-0000FA010000}"/>
    <cellStyle name="Millares 10 3 3 2 2 4" xfId="21502" xr:uid="{00000000-0005-0000-0000-0000FB010000}"/>
    <cellStyle name="Millares 10 3 3 2 2 5" xfId="35234" xr:uid="{00000000-0005-0000-0000-0000FC010000}"/>
    <cellStyle name="Millares 10 3 3 2 3" xfId="6246" xr:uid="{00000000-0005-0000-0000-0000FD010000}"/>
    <cellStyle name="Millares 10 3 3 2 3 2" xfId="14990" xr:uid="{00000000-0005-0000-0000-0000FE010000}"/>
    <cellStyle name="Millares 10 3 3 2 3 2 2" xfId="32441" xr:uid="{00000000-0005-0000-0000-0000FF010000}"/>
    <cellStyle name="Millares 10 3 3 2 3 3" xfId="23721" xr:uid="{00000000-0005-0000-0000-000000020000}"/>
    <cellStyle name="Millares 10 3 3 2 3 4" xfId="35236" xr:uid="{00000000-0005-0000-0000-000001020000}"/>
    <cellStyle name="Millares 10 3 3 2 4" xfId="10629" xr:uid="{00000000-0005-0000-0000-000002020000}"/>
    <cellStyle name="Millares 10 3 3 2 4 2" xfId="28081" xr:uid="{00000000-0005-0000-0000-000003020000}"/>
    <cellStyle name="Millares 10 3 3 2 5" xfId="19360" xr:uid="{00000000-0005-0000-0000-000004020000}"/>
    <cellStyle name="Millares 10 3 3 2 6" xfId="35233" xr:uid="{00000000-0005-0000-0000-000005020000}"/>
    <cellStyle name="Millares 10 3 3 3" xfId="2908" xr:uid="{00000000-0005-0000-0000-000006020000}"/>
    <cellStyle name="Millares 10 3 3 3 2" xfId="7319" xr:uid="{00000000-0005-0000-0000-000007020000}"/>
    <cellStyle name="Millares 10 3 3 3 2 2" xfId="16063" xr:uid="{00000000-0005-0000-0000-000008020000}"/>
    <cellStyle name="Millares 10 3 3 3 2 2 2" xfId="33514" xr:uid="{00000000-0005-0000-0000-000009020000}"/>
    <cellStyle name="Millares 10 3 3 3 2 3" xfId="24794" xr:uid="{00000000-0005-0000-0000-00000A020000}"/>
    <cellStyle name="Millares 10 3 3 3 2 4" xfId="35238" xr:uid="{00000000-0005-0000-0000-00000B020000}"/>
    <cellStyle name="Millares 10 3 3 3 3" xfId="11702" xr:uid="{00000000-0005-0000-0000-00000C020000}"/>
    <cellStyle name="Millares 10 3 3 3 3 2" xfId="29154" xr:uid="{00000000-0005-0000-0000-00000D020000}"/>
    <cellStyle name="Millares 10 3 3 3 4" xfId="20433" xr:uid="{00000000-0005-0000-0000-00000E020000}"/>
    <cellStyle name="Millares 10 3 3 3 5" xfId="35237" xr:uid="{00000000-0005-0000-0000-00000F020000}"/>
    <cellStyle name="Millares 10 3 3 4" xfId="5177" xr:uid="{00000000-0005-0000-0000-000010020000}"/>
    <cellStyle name="Millares 10 3 3 4 2" xfId="13921" xr:uid="{00000000-0005-0000-0000-000011020000}"/>
    <cellStyle name="Millares 10 3 3 4 2 2" xfId="31372" xr:uid="{00000000-0005-0000-0000-000012020000}"/>
    <cellStyle name="Millares 10 3 3 4 3" xfId="22652" xr:uid="{00000000-0005-0000-0000-000013020000}"/>
    <cellStyle name="Millares 10 3 3 4 4" xfId="35239" xr:uid="{00000000-0005-0000-0000-000014020000}"/>
    <cellStyle name="Millares 10 3 3 5" xfId="9560" xr:uid="{00000000-0005-0000-0000-000015020000}"/>
    <cellStyle name="Millares 10 3 3 5 2" xfId="27012" xr:uid="{00000000-0005-0000-0000-000016020000}"/>
    <cellStyle name="Millares 10 3 3 6" xfId="18291" xr:uid="{00000000-0005-0000-0000-000017020000}"/>
    <cellStyle name="Millares 10 3 3 7" xfId="35232" xr:uid="{00000000-0005-0000-0000-000018020000}"/>
    <cellStyle name="Millares 10 3 4" xfId="1298" xr:uid="{00000000-0005-0000-0000-000019020000}"/>
    <cellStyle name="Millares 10 3 4 2" xfId="3444" xr:uid="{00000000-0005-0000-0000-00001A020000}"/>
    <cellStyle name="Millares 10 3 4 2 2" xfId="7855" xr:uid="{00000000-0005-0000-0000-00001B020000}"/>
    <cellStyle name="Millares 10 3 4 2 2 2" xfId="16599" xr:uid="{00000000-0005-0000-0000-00001C020000}"/>
    <cellStyle name="Millares 10 3 4 2 2 2 2" xfId="34050" xr:uid="{00000000-0005-0000-0000-00001D020000}"/>
    <cellStyle name="Millares 10 3 4 2 2 3" xfId="25330" xr:uid="{00000000-0005-0000-0000-00001E020000}"/>
    <cellStyle name="Millares 10 3 4 2 2 4" xfId="35242" xr:uid="{00000000-0005-0000-0000-00001F020000}"/>
    <cellStyle name="Millares 10 3 4 2 3" xfId="12238" xr:uid="{00000000-0005-0000-0000-000020020000}"/>
    <cellStyle name="Millares 10 3 4 2 3 2" xfId="29690" xr:uid="{00000000-0005-0000-0000-000021020000}"/>
    <cellStyle name="Millares 10 3 4 2 4" xfId="20969" xr:uid="{00000000-0005-0000-0000-000022020000}"/>
    <cellStyle name="Millares 10 3 4 2 5" xfId="35241" xr:uid="{00000000-0005-0000-0000-000023020000}"/>
    <cellStyle name="Millares 10 3 4 3" xfId="5713" xr:uid="{00000000-0005-0000-0000-000024020000}"/>
    <cellStyle name="Millares 10 3 4 3 2" xfId="14457" xr:uid="{00000000-0005-0000-0000-000025020000}"/>
    <cellStyle name="Millares 10 3 4 3 2 2" xfId="31908" xr:uid="{00000000-0005-0000-0000-000026020000}"/>
    <cellStyle name="Millares 10 3 4 3 3" xfId="23188" xr:uid="{00000000-0005-0000-0000-000027020000}"/>
    <cellStyle name="Millares 10 3 4 3 4" xfId="35243" xr:uid="{00000000-0005-0000-0000-000028020000}"/>
    <cellStyle name="Millares 10 3 4 4" xfId="10096" xr:uid="{00000000-0005-0000-0000-000029020000}"/>
    <cellStyle name="Millares 10 3 4 4 2" xfId="27548" xr:uid="{00000000-0005-0000-0000-00002A020000}"/>
    <cellStyle name="Millares 10 3 4 5" xfId="18827" xr:uid="{00000000-0005-0000-0000-00002B020000}"/>
    <cellStyle name="Millares 10 3 4 6" xfId="35240" xr:uid="{00000000-0005-0000-0000-00002C020000}"/>
    <cellStyle name="Millares 10 3 5" xfId="2372" xr:uid="{00000000-0005-0000-0000-00002D020000}"/>
    <cellStyle name="Millares 10 3 5 2" xfId="6783" xr:uid="{00000000-0005-0000-0000-00002E020000}"/>
    <cellStyle name="Millares 10 3 5 2 2" xfId="15527" xr:uid="{00000000-0005-0000-0000-00002F020000}"/>
    <cellStyle name="Millares 10 3 5 2 2 2" xfId="32978" xr:uid="{00000000-0005-0000-0000-000030020000}"/>
    <cellStyle name="Millares 10 3 5 2 3" xfId="24258" xr:uid="{00000000-0005-0000-0000-000031020000}"/>
    <cellStyle name="Millares 10 3 5 2 4" xfId="35245" xr:uid="{00000000-0005-0000-0000-000032020000}"/>
    <cellStyle name="Millares 10 3 5 3" xfId="11166" xr:uid="{00000000-0005-0000-0000-000033020000}"/>
    <cellStyle name="Millares 10 3 5 3 2" xfId="28618" xr:uid="{00000000-0005-0000-0000-000034020000}"/>
    <cellStyle name="Millares 10 3 5 4" xfId="19897" xr:uid="{00000000-0005-0000-0000-000035020000}"/>
    <cellStyle name="Millares 10 3 5 5" xfId="35244" xr:uid="{00000000-0005-0000-0000-000036020000}"/>
    <cellStyle name="Millares 10 3 6" xfId="4641" xr:uid="{00000000-0005-0000-0000-000037020000}"/>
    <cellStyle name="Millares 10 3 6 2" xfId="13385" xr:uid="{00000000-0005-0000-0000-000038020000}"/>
    <cellStyle name="Millares 10 3 6 2 2" xfId="30836" xr:uid="{00000000-0005-0000-0000-000039020000}"/>
    <cellStyle name="Millares 10 3 6 3" xfId="22116" xr:uid="{00000000-0005-0000-0000-00003A020000}"/>
    <cellStyle name="Millares 10 3 6 4" xfId="35246" xr:uid="{00000000-0005-0000-0000-00003B020000}"/>
    <cellStyle name="Millares 10 3 7" xfId="9024" xr:uid="{00000000-0005-0000-0000-00003C020000}"/>
    <cellStyle name="Millares 10 3 7 2" xfId="26476" xr:uid="{00000000-0005-0000-0000-00003D020000}"/>
    <cellStyle name="Millares 10 3 8" xfId="17755" xr:uid="{00000000-0005-0000-0000-00003E020000}"/>
    <cellStyle name="Millares 10 3 9" xfId="35215" xr:uid="{00000000-0005-0000-0000-00003F020000}"/>
    <cellStyle name="Millares 10 4" xfId="352" xr:uid="{00000000-0005-0000-0000-000040020000}"/>
    <cellStyle name="Millares 10 4 2" xfId="892" xr:uid="{00000000-0005-0000-0000-000041020000}"/>
    <cellStyle name="Millares 10 4 2 2" xfId="1965" xr:uid="{00000000-0005-0000-0000-000042020000}"/>
    <cellStyle name="Millares 10 4 2 2 2" xfId="4110" xr:uid="{00000000-0005-0000-0000-000043020000}"/>
    <cellStyle name="Millares 10 4 2 2 2 2" xfId="8521" xr:uid="{00000000-0005-0000-0000-000044020000}"/>
    <cellStyle name="Millares 10 4 2 2 2 2 2" xfId="17265" xr:uid="{00000000-0005-0000-0000-000045020000}"/>
    <cellStyle name="Millares 10 4 2 2 2 2 2 2" xfId="34716" xr:uid="{00000000-0005-0000-0000-000046020000}"/>
    <cellStyle name="Millares 10 4 2 2 2 2 3" xfId="25996" xr:uid="{00000000-0005-0000-0000-000047020000}"/>
    <cellStyle name="Millares 10 4 2 2 2 2 4" xfId="35251" xr:uid="{00000000-0005-0000-0000-000048020000}"/>
    <cellStyle name="Millares 10 4 2 2 2 3" xfId="12904" xr:uid="{00000000-0005-0000-0000-000049020000}"/>
    <cellStyle name="Millares 10 4 2 2 2 3 2" xfId="30356" xr:uid="{00000000-0005-0000-0000-00004A020000}"/>
    <cellStyle name="Millares 10 4 2 2 2 4" xfId="21635" xr:uid="{00000000-0005-0000-0000-00004B020000}"/>
    <cellStyle name="Millares 10 4 2 2 2 5" xfId="35250" xr:uid="{00000000-0005-0000-0000-00004C020000}"/>
    <cellStyle name="Millares 10 4 2 2 3" xfId="6379" xr:uid="{00000000-0005-0000-0000-00004D020000}"/>
    <cellStyle name="Millares 10 4 2 2 3 2" xfId="15123" xr:uid="{00000000-0005-0000-0000-00004E020000}"/>
    <cellStyle name="Millares 10 4 2 2 3 2 2" xfId="32574" xr:uid="{00000000-0005-0000-0000-00004F020000}"/>
    <cellStyle name="Millares 10 4 2 2 3 3" xfId="23854" xr:uid="{00000000-0005-0000-0000-000050020000}"/>
    <cellStyle name="Millares 10 4 2 2 3 4" xfId="35252" xr:uid="{00000000-0005-0000-0000-000051020000}"/>
    <cellStyle name="Millares 10 4 2 2 4" xfId="10762" xr:uid="{00000000-0005-0000-0000-000052020000}"/>
    <cellStyle name="Millares 10 4 2 2 4 2" xfId="28214" xr:uid="{00000000-0005-0000-0000-000053020000}"/>
    <cellStyle name="Millares 10 4 2 2 5" xfId="19493" xr:uid="{00000000-0005-0000-0000-000054020000}"/>
    <cellStyle name="Millares 10 4 2 2 6" xfId="35249" xr:uid="{00000000-0005-0000-0000-000055020000}"/>
    <cellStyle name="Millares 10 4 2 3" xfId="3041" xr:uid="{00000000-0005-0000-0000-000056020000}"/>
    <cellStyle name="Millares 10 4 2 3 2" xfId="7452" xr:uid="{00000000-0005-0000-0000-000057020000}"/>
    <cellStyle name="Millares 10 4 2 3 2 2" xfId="16196" xr:uid="{00000000-0005-0000-0000-000058020000}"/>
    <cellStyle name="Millares 10 4 2 3 2 2 2" xfId="33647" xr:uid="{00000000-0005-0000-0000-000059020000}"/>
    <cellStyle name="Millares 10 4 2 3 2 3" xfId="24927" xr:uid="{00000000-0005-0000-0000-00005A020000}"/>
    <cellStyle name="Millares 10 4 2 3 2 4" xfId="35254" xr:uid="{00000000-0005-0000-0000-00005B020000}"/>
    <cellStyle name="Millares 10 4 2 3 3" xfId="11835" xr:uid="{00000000-0005-0000-0000-00005C020000}"/>
    <cellStyle name="Millares 10 4 2 3 3 2" xfId="29287" xr:uid="{00000000-0005-0000-0000-00005D020000}"/>
    <cellStyle name="Millares 10 4 2 3 4" xfId="20566" xr:uid="{00000000-0005-0000-0000-00005E020000}"/>
    <cellStyle name="Millares 10 4 2 3 5" xfId="35253" xr:uid="{00000000-0005-0000-0000-00005F020000}"/>
    <cellStyle name="Millares 10 4 2 4" xfId="5310" xr:uid="{00000000-0005-0000-0000-000060020000}"/>
    <cellStyle name="Millares 10 4 2 4 2" xfId="14054" xr:uid="{00000000-0005-0000-0000-000061020000}"/>
    <cellStyle name="Millares 10 4 2 4 2 2" xfId="31505" xr:uid="{00000000-0005-0000-0000-000062020000}"/>
    <cellStyle name="Millares 10 4 2 4 3" xfId="22785" xr:uid="{00000000-0005-0000-0000-000063020000}"/>
    <cellStyle name="Millares 10 4 2 4 4" xfId="35255" xr:uid="{00000000-0005-0000-0000-000064020000}"/>
    <cellStyle name="Millares 10 4 2 5" xfId="9693" xr:uid="{00000000-0005-0000-0000-000065020000}"/>
    <cellStyle name="Millares 10 4 2 5 2" xfId="27145" xr:uid="{00000000-0005-0000-0000-000066020000}"/>
    <cellStyle name="Millares 10 4 2 6" xfId="18424" xr:uid="{00000000-0005-0000-0000-000067020000}"/>
    <cellStyle name="Millares 10 4 2 7" xfId="35248" xr:uid="{00000000-0005-0000-0000-000068020000}"/>
    <cellStyle name="Millares 10 4 3" xfId="1430" xr:uid="{00000000-0005-0000-0000-000069020000}"/>
    <cellStyle name="Millares 10 4 3 2" xfId="3576" xr:uid="{00000000-0005-0000-0000-00006A020000}"/>
    <cellStyle name="Millares 10 4 3 2 2" xfId="7987" xr:uid="{00000000-0005-0000-0000-00006B020000}"/>
    <cellStyle name="Millares 10 4 3 2 2 2" xfId="16731" xr:uid="{00000000-0005-0000-0000-00006C020000}"/>
    <cellStyle name="Millares 10 4 3 2 2 2 2" xfId="34182" xr:uid="{00000000-0005-0000-0000-00006D020000}"/>
    <cellStyle name="Millares 10 4 3 2 2 3" xfId="25462" xr:uid="{00000000-0005-0000-0000-00006E020000}"/>
    <cellStyle name="Millares 10 4 3 2 2 4" xfId="35258" xr:uid="{00000000-0005-0000-0000-00006F020000}"/>
    <cellStyle name="Millares 10 4 3 2 3" xfId="12370" xr:uid="{00000000-0005-0000-0000-000070020000}"/>
    <cellStyle name="Millares 10 4 3 2 3 2" xfId="29822" xr:uid="{00000000-0005-0000-0000-000071020000}"/>
    <cellStyle name="Millares 10 4 3 2 4" xfId="21101" xr:uid="{00000000-0005-0000-0000-000072020000}"/>
    <cellStyle name="Millares 10 4 3 2 5" xfId="35257" xr:uid="{00000000-0005-0000-0000-000073020000}"/>
    <cellStyle name="Millares 10 4 3 3" xfId="5845" xr:uid="{00000000-0005-0000-0000-000074020000}"/>
    <cellStyle name="Millares 10 4 3 3 2" xfId="14589" xr:uid="{00000000-0005-0000-0000-000075020000}"/>
    <cellStyle name="Millares 10 4 3 3 2 2" xfId="32040" xr:uid="{00000000-0005-0000-0000-000076020000}"/>
    <cellStyle name="Millares 10 4 3 3 3" xfId="23320" xr:uid="{00000000-0005-0000-0000-000077020000}"/>
    <cellStyle name="Millares 10 4 3 3 4" xfId="35259" xr:uid="{00000000-0005-0000-0000-000078020000}"/>
    <cellStyle name="Millares 10 4 3 4" xfId="10228" xr:uid="{00000000-0005-0000-0000-000079020000}"/>
    <cellStyle name="Millares 10 4 3 4 2" xfId="27680" xr:uid="{00000000-0005-0000-0000-00007A020000}"/>
    <cellStyle name="Millares 10 4 3 5" xfId="18959" xr:uid="{00000000-0005-0000-0000-00007B020000}"/>
    <cellStyle name="Millares 10 4 3 6" xfId="35256" xr:uid="{00000000-0005-0000-0000-00007C020000}"/>
    <cellStyle name="Millares 10 4 4" xfId="2504" xr:uid="{00000000-0005-0000-0000-00007D020000}"/>
    <cellStyle name="Millares 10 4 4 2" xfId="6915" xr:uid="{00000000-0005-0000-0000-00007E020000}"/>
    <cellStyle name="Millares 10 4 4 2 2" xfId="15659" xr:uid="{00000000-0005-0000-0000-00007F020000}"/>
    <cellStyle name="Millares 10 4 4 2 2 2" xfId="33110" xr:uid="{00000000-0005-0000-0000-000080020000}"/>
    <cellStyle name="Millares 10 4 4 2 3" xfId="24390" xr:uid="{00000000-0005-0000-0000-000081020000}"/>
    <cellStyle name="Millares 10 4 4 2 4" xfId="35261" xr:uid="{00000000-0005-0000-0000-000082020000}"/>
    <cellStyle name="Millares 10 4 4 3" xfId="11298" xr:uid="{00000000-0005-0000-0000-000083020000}"/>
    <cellStyle name="Millares 10 4 4 3 2" xfId="28750" xr:uid="{00000000-0005-0000-0000-000084020000}"/>
    <cellStyle name="Millares 10 4 4 4" xfId="20029" xr:uid="{00000000-0005-0000-0000-000085020000}"/>
    <cellStyle name="Millares 10 4 4 5" xfId="35260" xr:uid="{00000000-0005-0000-0000-000086020000}"/>
    <cellStyle name="Millares 10 4 5" xfId="4773" xr:uid="{00000000-0005-0000-0000-000087020000}"/>
    <cellStyle name="Millares 10 4 5 2" xfId="13517" xr:uid="{00000000-0005-0000-0000-000088020000}"/>
    <cellStyle name="Millares 10 4 5 2 2" xfId="30968" xr:uid="{00000000-0005-0000-0000-000089020000}"/>
    <cellStyle name="Millares 10 4 5 3" xfId="22248" xr:uid="{00000000-0005-0000-0000-00008A020000}"/>
    <cellStyle name="Millares 10 4 5 4" xfId="35262" xr:uid="{00000000-0005-0000-0000-00008B020000}"/>
    <cellStyle name="Millares 10 4 6" xfId="9156" xr:uid="{00000000-0005-0000-0000-00008C020000}"/>
    <cellStyle name="Millares 10 4 6 2" xfId="26608" xr:uid="{00000000-0005-0000-0000-00008D020000}"/>
    <cellStyle name="Millares 10 4 7" xfId="17887" xr:uid="{00000000-0005-0000-0000-00008E020000}"/>
    <cellStyle name="Millares 10 4 8" xfId="35247" xr:uid="{00000000-0005-0000-0000-00008F020000}"/>
    <cellStyle name="Millares 10 5" xfId="634" xr:uid="{00000000-0005-0000-0000-000090020000}"/>
    <cellStyle name="Millares 10 5 2" xfId="1707" xr:uid="{00000000-0005-0000-0000-000091020000}"/>
    <cellStyle name="Millares 10 5 2 2" xfId="3852" xr:uid="{00000000-0005-0000-0000-000092020000}"/>
    <cellStyle name="Millares 10 5 2 2 2" xfId="8263" xr:uid="{00000000-0005-0000-0000-000093020000}"/>
    <cellStyle name="Millares 10 5 2 2 2 2" xfId="17007" xr:uid="{00000000-0005-0000-0000-000094020000}"/>
    <cellStyle name="Millares 10 5 2 2 2 2 2" xfId="34458" xr:uid="{00000000-0005-0000-0000-000095020000}"/>
    <cellStyle name="Millares 10 5 2 2 2 3" xfId="25738" xr:uid="{00000000-0005-0000-0000-000096020000}"/>
    <cellStyle name="Millares 10 5 2 2 2 4" xfId="35266" xr:uid="{00000000-0005-0000-0000-000097020000}"/>
    <cellStyle name="Millares 10 5 2 2 3" xfId="12646" xr:uid="{00000000-0005-0000-0000-000098020000}"/>
    <cellStyle name="Millares 10 5 2 2 3 2" xfId="30098" xr:uid="{00000000-0005-0000-0000-000099020000}"/>
    <cellStyle name="Millares 10 5 2 2 4" xfId="21377" xr:uid="{00000000-0005-0000-0000-00009A020000}"/>
    <cellStyle name="Millares 10 5 2 2 5" xfId="35265" xr:uid="{00000000-0005-0000-0000-00009B020000}"/>
    <cellStyle name="Millares 10 5 2 3" xfId="6121" xr:uid="{00000000-0005-0000-0000-00009C020000}"/>
    <cellStyle name="Millares 10 5 2 3 2" xfId="14865" xr:uid="{00000000-0005-0000-0000-00009D020000}"/>
    <cellStyle name="Millares 10 5 2 3 2 2" xfId="32316" xr:uid="{00000000-0005-0000-0000-00009E020000}"/>
    <cellStyle name="Millares 10 5 2 3 3" xfId="23596" xr:uid="{00000000-0005-0000-0000-00009F020000}"/>
    <cellStyle name="Millares 10 5 2 3 4" xfId="35267" xr:uid="{00000000-0005-0000-0000-0000A0020000}"/>
    <cellStyle name="Millares 10 5 2 4" xfId="10504" xr:uid="{00000000-0005-0000-0000-0000A1020000}"/>
    <cellStyle name="Millares 10 5 2 4 2" xfId="27956" xr:uid="{00000000-0005-0000-0000-0000A2020000}"/>
    <cellStyle name="Millares 10 5 2 5" xfId="19235" xr:uid="{00000000-0005-0000-0000-0000A3020000}"/>
    <cellStyle name="Millares 10 5 2 6" xfId="35264" xr:uid="{00000000-0005-0000-0000-0000A4020000}"/>
    <cellStyle name="Millares 10 5 3" xfId="2783" xr:uid="{00000000-0005-0000-0000-0000A5020000}"/>
    <cellStyle name="Millares 10 5 3 2" xfId="7194" xr:uid="{00000000-0005-0000-0000-0000A6020000}"/>
    <cellStyle name="Millares 10 5 3 2 2" xfId="15938" xr:uid="{00000000-0005-0000-0000-0000A7020000}"/>
    <cellStyle name="Millares 10 5 3 2 2 2" xfId="33389" xr:uid="{00000000-0005-0000-0000-0000A8020000}"/>
    <cellStyle name="Millares 10 5 3 2 3" xfId="24669" xr:uid="{00000000-0005-0000-0000-0000A9020000}"/>
    <cellStyle name="Millares 10 5 3 2 4" xfId="35269" xr:uid="{00000000-0005-0000-0000-0000AA020000}"/>
    <cellStyle name="Millares 10 5 3 3" xfId="11577" xr:uid="{00000000-0005-0000-0000-0000AB020000}"/>
    <cellStyle name="Millares 10 5 3 3 2" xfId="29029" xr:uid="{00000000-0005-0000-0000-0000AC020000}"/>
    <cellStyle name="Millares 10 5 3 4" xfId="20308" xr:uid="{00000000-0005-0000-0000-0000AD020000}"/>
    <cellStyle name="Millares 10 5 3 5" xfId="35268" xr:uid="{00000000-0005-0000-0000-0000AE020000}"/>
    <cellStyle name="Millares 10 5 4" xfId="5052" xr:uid="{00000000-0005-0000-0000-0000AF020000}"/>
    <cellStyle name="Millares 10 5 4 2" xfId="13796" xr:uid="{00000000-0005-0000-0000-0000B0020000}"/>
    <cellStyle name="Millares 10 5 4 2 2" xfId="31247" xr:uid="{00000000-0005-0000-0000-0000B1020000}"/>
    <cellStyle name="Millares 10 5 4 3" xfId="22527" xr:uid="{00000000-0005-0000-0000-0000B2020000}"/>
    <cellStyle name="Millares 10 5 4 4" xfId="35270" xr:uid="{00000000-0005-0000-0000-0000B3020000}"/>
    <cellStyle name="Millares 10 5 5" xfId="9435" xr:uid="{00000000-0005-0000-0000-0000B4020000}"/>
    <cellStyle name="Millares 10 5 5 2" xfId="26887" xr:uid="{00000000-0005-0000-0000-0000B5020000}"/>
    <cellStyle name="Millares 10 5 6" xfId="18166" xr:uid="{00000000-0005-0000-0000-0000B6020000}"/>
    <cellStyle name="Millares 10 5 7" xfId="35263" xr:uid="{00000000-0005-0000-0000-0000B7020000}"/>
    <cellStyle name="Millares 10 6" xfId="1173" xr:uid="{00000000-0005-0000-0000-0000B8020000}"/>
    <cellStyle name="Millares 10 6 2" xfId="3319" xr:uid="{00000000-0005-0000-0000-0000B9020000}"/>
    <cellStyle name="Millares 10 6 2 2" xfId="7730" xr:uid="{00000000-0005-0000-0000-0000BA020000}"/>
    <cellStyle name="Millares 10 6 2 2 2" xfId="16474" xr:uid="{00000000-0005-0000-0000-0000BB020000}"/>
    <cellStyle name="Millares 10 6 2 2 2 2" xfId="33925" xr:uid="{00000000-0005-0000-0000-0000BC020000}"/>
    <cellStyle name="Millares 10 6 2 2 3" xfId="25205" xr:uid="{00000000-0005-0000-0000-0000BD020000}"/>
    <cellStyle name="Millares 10 6 2 2 4" xfId="35273" xr:uid="{00000000-0005-0000-0000-0000BE020000}"/>
    <cellStyle name="Millares 10 6 2 3" xfId="12113" xr:uid="{00000000-0005-0000-0000-0000BF020000}"/>
    <cellStyle name="Millares 10 6 2 3 2" xfId="29565" xr:uid="{00000000-0005-0000-0000-0000C0020000}"/>
    <cellStyle name="Millares 10 6 2 4" xfId="20844" xr:uid="{00000000-0005-0000-0000-0000C1020000}"/>
    <cellStyle name="Millares 10 6 2 5" xfId="35272" xr:uid="{00000000-0005-0000-0000-0000C2020000}"/>
    <cellStyle name="Millares 10 6 3" xfId="5588" xr:uid="{00000000-0005-0000-0000-0000C3020000}"/>
    <cellStyle name="Millares 10 6 3 2" xfId="14332" xr:uid="{00000000-0005-0000-0000-0000C4020000}"/>
    <cellStyle name="Millares 10 6 3 2 2" xfId="31783" xr:uid="{00000000-0005-0000-0000-0000C5020000}"/>
    <cellStyle name="Millares 10 6 3 3" xfId="23063" xr:uid="{00000000-0005-0000-0000-0000C6020000}"/>
    <cellStyle name="Millares 10 6 3 4" xfId="35274" xr:uid="{00000000-0005-0000-0000-0000C7020000}"/>
    <cellStyle name="Millares 10 6 4" xfId="9971" xr:uid="{00000000-0005-0000-0000-0000C8020000}"/>
    <cellStyle name="Millares 10 6 4 2" xfId="27423" xr:uid="{00000000-0005-0000-0000-0000C9020000}"/>
    <cellStyle name="Millares 10 6 5" xfId="18702" xr:uid="{00000000-0005-0000-0000-0000CA020000}"/>
    <cellStyle name="Millares 10 6 6" xfId="35271" xr:uid="{00000000-0005-0000-0000-0000CB020000}"/>
    <cellStyle name="Millares 10 7" xfId="2247" xr:uid="{00000000-0005-0000-0000-0000CC020000}"/>
    <cellStyle name="Millares 10 7 2" xfId="6658" xr:uid="{00000000-0005-0000-0000-0000CD020000}"/>
    <cellStyle name="Millares 10 7 2 2" xfId="15402" xr:uid="{00000000-0005-0000-0000-0000CE020000}"/>
    <cellStyle name="Millares 10 7 2 2 2" xfId="32853" xr:uid="{00000000-0005-0000-0000-0000CF020000}"/>
    <cellStyle name="Millares 10 7 2 3" xfId="24133" xr:uid="{00000000-0005-0000-0000-0000D0020000}"/>
    <cellStyle name="Millares 10 7 2 4" xfId="35276" xr:uid="{00000000-0005-0000-0000-0000D1020000}"/>
    <cellStyle name="Millares 10 7 3" xfId="11041" xr:uid="{00000000-0005-0000-0000-0000D2020000}"/>
    <cellStyle name="Millares 10 7 3 2" xfId="28493" xr:uid="{00000000-0005-0000-0000-0000D3020000}"/>
    <cellStyle name="Millares 10 7 4" xfId="19772" xr:uid="{00000000-0005-0000-0000-0000D4020000}"/>
    <cellStyle name="Millares 10 7 5" xfId="35275" xr:uid="{00000000-0005-0000-0000-0000D5020000}"/>
    <cellStyle name="Millares 10 8" xfId="4516" xr:uid="{00000000-0005-0000-0000-0000D6020000}"/>
    <cellStyle name="Millares 10 8 2" xfId="13260" xr:uid="{00000000-0005-0000-0000-0000D7020000}"/>
    <cellStyle name="Millares 10 8 2 2" xfId="30711" xr:uid="{00000000-0005-0000-0000-0000D8020000}"/>
    <cellStyle name="Millares 10 8 3" xfId="21991" xr:uid="{00000000-0005-0000-0000-0000D9020000}"/>
    <cellStyle name="Millares 10 8 4" xfId="35277" xr:uid="{00000000-0005-0000-0000-0000DA020000}"/>
    <cellStyle name="Millares 10 9" xfId="8899" xr:uid="{00000000-0005-0000-0000-0000DB020000}"/>
    <cellStyle name="Millares 10 9 2" xfId="26351" xr:uid="{00000000-0005-0000-0000-0000DC020000}"/>
    <cellStyle name="Millares 100" xfId="44061" xr:uid="{4357CC07-9A9D-4A40-A8B4-5099DD70D809}"/>
    <cellStyle name="Millares 101" xfId="44064" xr:uid="{F73725D2-99EC-42C4-AA3D-D4C46463B909}"/>
    <cellStyle name="Millares 102" xfId="44074" xr:uid="{93B69E9D-6069-4093-BAD6-5720722B7B10}"/>
    <cellStyle name="Millares 103" xfId="44076" xr:uid="{6002A147-325C-4E26-AE29-C0347773AD05}"/>
    <cellStyle name="Millares 104" xfId="44085" xr:uid="{B848453F-EF39-4FCF-86EA-7CEA0DE401D1}"/>
    <cellStyle name="Millares 105" xfId="44088" xr:uid="{A844E5B2-E2CB-4213-8E10-8180A586249C}"/>
    <cellStyle name="Millares 106" xfId="44095" xr:uid="{B1DB98DF-8257-4B46-A3B8-77CE5D51C5E0}"/>
    <cellStyle name="Millares 107" xfId="44096" xr:uid="{6A8DC0A8-36AB-4256-BA6D-E1AB6E969A85}"/>
    <cellStyle name="Millares 108" xfId="44098" xr:uid="{15D0EF52-B624-424F-A09D-5C8057363040}"/>
    <cellStyle name="Millares 109" xfId="44102" xr:uid="{B53AC51D-78FD-4B28-A36D-C5A79E413A1C}"/>
    <cellStyle name="Millares 11" xfId="76" xr:uid="{00000000-0005-0000-0000-0000DD020000}"/>
    <cellStyle name="Millares 11 10" xfId="17634" xr:uid="{00000000-0005-0000-0000-0000DE020000}"/>
    <cellStyle name="Millares 11 11" xfId="35278" xr:uid="{00000000-0005-0000-0000-0000DF020000}"/>
    <cellStyle name="Millares 11 2" xfId="141" xr:uid="{00000000-0005-0000-0000-0000E0020000}"/>
    <cellStyle name="Millares 11 2 10" xfId="35279" xr:uid="{00000000-0005-0000-0000-0000E1020000}"/>
    <cellStyle name="Millares 11 2 2" xfId="273" xr:uid="{00000000-0005-0000-0000-0000E2020000}"/>
    <cellStyle name="Millares 11 2 2 2" xfId="538" xr:uid="{00000000-0005-0000-0000-0000E3020000}"/>
    <cellStyle name="Millares 11 2 2 2 2" xfId="1078" xr:uid="{00000000-0005-0000-0000-0000E4020000}"/>
    <cellStyle name="Millares 11 2 2 2 2 2" xfId="2151" xr:uid="{00000000-0005-0000-0000-0000E5020000}"/>
    <cellStyle name="Millares 11 2 2 2 2 2 2" xfId="4296" xr:uid="{00000000-0005-0000-0000-0000E6020000}"/>
    <cellStyle name="Millares 11 2 2 2 2 2 2 2" xfId="8707" xr:uid="{00000000-0005-0000-0000-0000E7020000}"/>
    <cellStyle name="Millares 11 2 2 2 2 2 2 2 2" xfId="17451" xr:uid="{00000000-0005-0000-0000-0000E8020000}"/>
    <cellStyle name="Millares 11 2 2 2 2 2 2 2 2 2" xfId="34902" xr:uid="{00000000-0005-0000-0000-0000E9020000}"/>
    <cellStyle name="Millares 11 2 2 2 2 2 2 2 3" xfId="26182" xr:uid="{00000000-0005-0000-0000-0000EA020000}"/>
    <cellStyle name="Millares 11 2 2 2 2 2 2 2 4" xfId="35285" xr:uid="{00000000-0005-0000-0000-0000EB020000}"/>
    <cellStyle name="Millares 11 2 2 2 2 2 2 3" xfId="13090" xr:uid="{00000000-0005-0000-0000-0000EC020000}"/>
    <cellStyle name="Millares 11 2 2 2 2 2 2 3 2" xfId="30542" xr:uid="{00000000-0005-0000-0000-0000ED020000}"/>
    <cellStyle name="Millares 11 2 2 2 2 2 2 4" xfId="21821" xr:uid="{00000000-0005-0000-0000-0000EE020000}"/>
    <cellStyle name="Millares 11 2 2 2 2 2 2 5" xfId="35284" xr:uid="{00000000-0005-0000-0000-0000EF020000}"/>
    <cellStyle name="Millares 11 2 2 2 2 2 3" xfId="6565" xr:uid="{00000000-0005-0000-0000-0000F0020000}"/>
    <cellStyle name="Millares 11 2 2 2 2 2 3 2" xfId="15309" xr:uid="{00000000-0005-0000-0000-0000F1020000}"/>
    <cellStyle name="Millares 11 2 2 2 2 2 3 2 2" xfId="32760" xr:uid="{00000000-0005-0000-0000-0000F2020000}"/>
    <cellStyle name="Millares 11 2 2 2 2 2 3 3" xfId="24040" xr:uid="{00000000-0005-0000-0000-0000F3020000}"/>
    <cellStyle name="Millares 11 2 2 2 2 2 3 4" xfId="35286" xr:uid="{00000000-0005-0000-0000-0000F4020000}"/>
    <cellStyle name="Millares 11 2 2 2 2 2 4" xfId="10948" xr:uid="{00000000-0005-0000-0000-0000F5020000}"/>
    <cellStyle name="Millares 11 2 2 2 2 2 4 2" xfId="28400" xr:uid="{00000000-0005-0000-0000-0000F6020000}"/>
    <cellStyle name="Millares 11 2 2 2 2 2 5" xfId="19679" xr:uid="{00000000-0005-0000-0000-0000F7020000}"/>
    <cellStyle name="Millares 11 2 2 2 2 2 6" xfId="35283" xr:uid="{00000000-0005-0000-0000-0000F8020000}"/>
    <cellStyle name="Millares 11 2 2 2 2 3" xfId="3227" xr:uid="{00000000-0005-0000-0000-0000F9020000}"/>
    <cellStyle name="Millares 11 2 2 2 2 3 2" xfId="7638" xr:uid="{00000000-0005-0000-0000-0000FA020000}"/>
    <cellStyle name="Millares 11 2 2 2 2 3 2 2" xfId="16382" xr:uid="{00000000-0005-0000-0000-0000FB020000}"/>
    <cellStyle name="Millares 11 2 2 2 2 3 2 2 2" xfId="33833" xr:uid="{00000000-0005-0000-0000-0000FC020000}"/>
    <cellStyle name="Millares 11 2 2 2 2 3 2 3" xfId="25113" xr:uid="{00000000-0005-0000-0000-0000FD020000}"/>
    <cellStyle name="Millares 11 2 2 2 2 3 2 4" xfId="35288" xr:uid="{00000000-0005-0000-0000-0000FE020000}"/>
    <cellStyle name="Millares 11 2 2 2 2 3 3" xfId="12021" xr:uid="{00000000-0005-0000-0000-0000FF020000}"/>
    <cellStyle name="Millares 11 2 2 2 2 3 3 2" xfId="29473" xr:uid="{00000000-0005-0000-0000-000000030000}"/>
    <cellStyle name="Millares 11 2 2 2 2 3 4" xfId="20752" xr:uid="{00000000-0005-0000-0000-000001030000}"/>
    <cellStyle name="Millares 11 2 2 2 2 3 5" xfId="35287" xr:uid="{00000000-0005-0000-0000-000002030000}"/>
    <cellStyle name="Millares 11 2 2 2 2 4" xfId="5496" xr:uid="{00000000-0005-0000-0000-000003030000}"/>
    <cellStyle name="Millares 11 2 2 2 2 4 2" xfId="14240" xr:uid="{00000000-0005-0000-0000-000004030000}"/>
    <cellStyle name="Millares 11 2 2 2 2 4 2 2" xfId="31691" xr:uid="{00000000-0005-0000-0000-000005030000}"/>
    <cellStyle name="Millares 11 2 2 2 2 4 3" xfId="22971" xr:uid="{00000000-0005-0000-0000-000006030000}"/>
    <cellStyle name="Millares 11 2 2 2 2 4 4" xfId="35289" xr:uid="{00000000-0005-0000-0000-000007030000}"/>
    <cellStyle name="Millares 11 2 2 2 2 5" xfId="9879" xr:uid="{00000000-0005-0000-0000-000008030000}"/>
    <cellStyle name="Millares 11 2 2 2 2 5 2" xfId="27331" xr:uid="{00000000-0005-0000-0000-000009030000}"/>
    <cellStyle name="Millares 11 2 2 2 2 6" xfId="18610" xr:uid="{00000000-0005-0000-0000-00000A030000}"/>
    <cellStyle name="Millares 11 2 2 2 2 7" xfId="35282" xr:uid="{00000000-0005-0000-0000-00000B030000}"/>
    <cellStyle name="Millares 11 2 2 2 3" xfId="1616" xr:uid="{00000000-0005-0000-0000-00000C030000}"/>
    <cellStyle name="Millares 11 2 2 2 3 2" xfId="3762" xr:uid="{00000000-0005-0000-0000-00000D030000}"/>
    <cellStyle name="Millares 11 2 2 2 3 2 2" xfId="8173" xr:uid="{00000000-0005-0000-0000-00000E030000}"/>
    <cellStyle name="Millares 11 2 2 2 3 2 2 2" xfId="16917" xr:uid="{00000000-0005-0000-0000-00000F030000}"/>
    <cellStyle name="Millares 11 2 2 2 3 2 2 2 2" xfId="34368" xr:uid="{00000000-0005-0000-0000-000010030000}"/>
    <cellStyle name="Millares 11 2 2 2 3 2 2 3" xfId="25648" xr:uid="{00000000-0005-0000-0000-000011030000}"/>
    <cellStyle name="Millares 11 2 2 2 3 2 2 4" xfId="35292" xr:uid="{00000000-0005-0000-0000-000012030000}"/>
    <cellStyle name="Millares 11 2 2 2 3 2 3" xfId="12556" xr:uid="{00000000-0005-0000-0000-000013030000}"/>
    <cellStyle name="Millares 11 2 2 2 3 2 3 2" xfId="30008" xr:uid="{00000000-0005-0000-0000-000014030000}"/>
    <cellStyle name="Millares 11 2 2 2 3 2 4" xfId="21287" xr:uid="{00000000-0005-0000-0000-000015030000}"/>
    <cellStyle name="Millares 11 2 2 2 3 2 5" xfId="35291" xr:uid="{00000000-0005-0000-0000-000016030000}"/>
    <cellStyle name="Millares 11 2 2 2 3 3" xfId="6031" xr:uid="{00000000-0005-0000-0000-000017030000}"/>
    <cellStyle name="Millares 11 2 2 2 3 3 2" xfId="14775" xr:uid="{00000000-0005-0000-0000-000018030000}"/>
    <cellStyle name="Millares 11 2 2 2 3 3 2 2" xfId="32226" xr:uid="{00000000-0005-0000-0000-000019030000}"/>
    <cellStyle name="Millares 11 2 2 2 3 3 3" xfId="23506" xr:uid="{00000000-0005-0000-0000-00001A030000}"/>
    <cellStyle name="Millares 11 2 2 2 3 3 4" xfId="35293" xr:uid="{00000000-0005-0000-0000-00001B030000}"/>
    <cellStyle name="Millares 11 2 2 2 3 4" xfId="10414" xr:uid="{00000000-0005-0000-0000-00001C030000}"/>
    <cellStyle name="Millares 11 2 2 2 3 4 2" xfId="27866" xr:uid="{00000000-0005-0000-0000-00001D030000}"/>
    <cellStyle name="Millares 11 2 2 2 3 5" xfId="19145" xr:uid="{00000000-0005-0000-0000-00001E030000}"/>
    <cellStyle name="Millares 11 2 2 2 3 6" xfId="35290" xr:uid="{00000000-0005-0000-0000-00001F030000}"/>
    <cellStyle name="Millares 11 2 2 2 4" xfId="2690" xr:uid="{00000000-0005-0000-0000-000020030000}"/>
    <cellStyle name="Millares 11 2 2 2 4 2" xfId="7101" xr:uid="{00000000-0005-0000-0000-000021030000}"/>
    <cellStyle name="Millares 11 2 2 2 4 2 2" xfId="15845" xr:uid="{00000000-0005-0000-0000-000022030000}"/>
    <cellStyle name="Millares 11 2 2 2 4 2 2 2" xfId="33296" xr:uid="{00000000-0005-0000-0000-000023030000}"/>
    <cellStyle name="Millares 11 2 2 2 4 2 3" xfId="24576" xr:uid="{00000000-0005-0000-0000-000024030000}"/>
    <cellStyle name="Millares 11 2 2 2 4 2 4" xfId="35295" xr:uid="{00000000-0005-0000-0000-000025030000}"/>
    <cellStyle name="Millares 11 2 2 2 4 3" xfId="11484" xr:uid="{00000000-0005-0000-0000-000026030000}"/>
    <cellStyle name="Millares 11 2 2 2 4 3 2" xfId="28936" xr:uid="{00000000-0005-0000-0000-000027030000}"/>
    <cellStyle name="Millares 11 2 2 2 4 4" xfId="20215" xr:uid="{00000000-0005-0000-0000-000028030000}"/>
    <cellStyle name="Millares 11 2 2 2 4 5" xfId="35294" xr:uid="{00000000-0005-0000-0000-000029030000}"/>
    <cellStyle name="Millares 11 2 2 2 5" xfId="4959" xr:uid="{00000000-0005-0000-0000-00002A030000}"/>
    <cellStyle name="Millares 11 2 2 2 5 2" xfId="13703" xr:uid="{00000000-0005-0000-0000-00002B030000}"/>
    <cellStyle name="Millares 11 2 2 2 5 2 2" xfId="31154" xr:uid="{00000000-0005-0000-0000-00002C030000}"/>
    <cellStyle name="Millares 11 2 2 2 5 3" xfId="22434" xr:uid="{00000000-0005-0000-0000-00002D030000}"/>
    <cellStyle name="Millares 11 2 2 2 5 4" xfId="35296" xr:uid="{00000000-0005-0000-0000-00002E030000}"/>
    <cellStyle name="Millares 11 2 2 2 6" xfId="9342" xr:uid="{00000000-0005-0000-0000-00002F030000}"/>
    <cellStyle name="Millares 11 2 2 2 6 2" xfId="26794" xr:uid="{00000000-0005-0000-0000-000030030000}"/>
    <cellStyle name="Millares 11 2 2 2 7" xfId="18073" xr:uid="{00000000-0005-0000-0000-000031030000}"/>
    <cellStyle name="Millares 11 2 2 2 8" xfId="35281" xr:uid="{00000000-0005-0000-0000-000032030000}"/>
    <cellStyle name="Millares 11 2 2 3" xfId="820" xr:uid="{00000000-0005-0000-0000-000033030000}"/>
    <cellStyle name="Millares 11 2 2 3 2" xfId="1893" xr:uid="{00000000-0005-0000-0000-000034030000}"/>
    <cellStyle name="Millares 11 2 2 3 2 2" xfId="4038" xr:uid="{00000000-0005-0000-0000-000035030000}"/>
    <cellStyle name="Millares 11 2 2 3 2 2 2" xfId="8449" xr:uid="{00000000-0005-0000-0000-000036030000}"/>
    <cellStyle name="Millares 11 2 2 3 2 2 2 2" xfId="17193" xr:uid="{00000000-0005-0000-0000-000037030000}"/>
    <cellStyle name="Millares 11 2 2 3 2 2 2 2 2" xfId="34644" xr:uid="{00000000-0005-0000-0000-000038030000}"/>
    <cellStyle name="Millares 11 2 2 3 2 2 2 3" xfId="25924" xr:uid="{00000000-0005-0000-0000-000039030000}"/>
    <cellStyle name="Millares 11 2 2 3 2 2 2 4" xfId="35300" xr:uid="{00000000-0005-0000-0000-00003A030000}"/>
    <cellStyle name="Millares 11 2 2 3 2 2 3" xfId="12832" xr:uid="{00000000-0005-0000-0000-00003B030000}"/>
    <cellStyle name="Millares 11 2 2 3 2 2 3 2" xfId="30284" xr:uid="{00000000-0005-0000-0000-00003C030000}"/>
    <cellStyle name="Millares 11 2 2 3 2 2 4" xfId="21563" xr:uid="{00000000-0005-0000-0000-00003D030000}"/>
    <cellStyle name="Millares 11 2 2 3 2 2 5" xfId="35299" xr:uid="{00000000-0005-0000-0000-00003E030000}"/>
    <cellStyle name="Millares 11 2 2 3 2 3" xfId="6307" xr:uid="{00000000-0005-0000-0000-00003F030000}"/>
    <cellStyle name="Millares 11 2 2 3 2 3 2" xfId="15051" xr:uid="{00000000-0005-0000-0000-000040030000}"/>
    <cellStyle name="Millares 11 2 2 3 2 3 2 2" xfId="32502" xr:uid="{00000000-0005-0000-0000-000041030000}"/>
    <cellStyle name="Millares 11 2 2 3 2 3 3" xfId="23782" xr:uid="{00000000-0005-0000-0000-000042030000}"/>
    <cellStyle name="Millares 11 2 2 3 2 3 4" xfId="35301" xr:uid="{00000000-0005-0000-0000-000043030000}"/>
    <cellStyle name="Millares 11 2 2 3 2 4" xfId="10690" xr:uid="{00000000-0005-0000-0000-000044030000}"/>
    <cellStyle name="Millares 11 2 2 3 2 4 2" xfId="28142" xr:uid="{00000000-0005-0000-0000-000045030000}"/>
    <cellStyle name="Millares 11 2 2 3 2 5" xfId="19421" xr:uid="{00000000-0005-0000-0000-000046030000}"/>
    <cellStyle name="Millares 11 2 2 3 2 6" xfId="35298" xr:uid="{00000000-0005-0000-0000-000047030000}"/>
    <cellStyle name="Millares 11 2 2 3 3" xfId="2969" xr:uid="{00000000-0005-0000-0000-000048030000}"/>
    <cellStyle name="Millares 11 2 2 3 3 2" xfId="7380" xr:uid="{00000000-0005-0000-0000-000049030000}"/>
    <cellStyle name="Millares 11 2 2 3 3 2 2" xfId="16124" xr:uid="{00000000-0005-0000-0000-00004A030000}"/>
    <cellStyle name="Millares 11 2 2 3 3 2 2 2" xfId="33575" xr:uid="{00000000-0005-0000-0000-00004B030000}"/>
    <cellStyle name="Millares 11 2 2 3 3 2 3" xfId="24855" xr:uid="{00000000-0005-0000-0000-00004C030000}"/>
    <cellStyle name="Millares 11 2 2 3 3 2 4" xfId="35303" xr:uid="{00000000-0005-0000-0000-00004D030000}"/>
    <cellStyle name="Millares 11 2 2 3 3 3" xfId="11763" xr:uid="{00000000-0005-0000-0000-00004E030000}"/>
    <cellStyle name="Millares 11 2 2 3 3 3 2" xfId="29215" xr:uid="{00000000-0005-0000-0000-00004F030000}"/>
    <cellStyle name="Millares 11 2 2 3 3 4" xfId="20494" xr:uid="{00000000-0005-0000-0000-000050030000}"/>
    <cellStyle name="Millares 11 2 2 3 3 5" xfId="35302" xr:uid="{00000000-0005-0000-0000-000051030000}"/>
    <cellStyle name="Millares 11 2 2 3 4" xfId="5238" xr:uid="{00000000-0005-0000-0000-000052030000}"/>
    <cellStyle name="Millares 11 2 2 3 4 2" xfId="13982" xr:uid="{00000000-0005-0000-0000-000053030000}"/>
    <cellStyle name="Millares 11 2 2 3 4 2 2" xfId="31433" xr:uid="{00000000-0005-0000-0000-000054030000}"/>
    <cellStyle name="Millares 11 2 2 3 4 3" xfId="22713" xr:uid="{00000000-0005-0000-0000-000055030000}"/>
    <cellStyle name="Millares 11 2 2 3 4 4" xfId="35304" xr:uid="{00000000-0005-0000-0000-000056030000}"/>
    <cellStyle name="Millares 11 2 2 3 5" xfId="9621" xr:uid="{00000000-0005-0000-0000-000057030000}"/>
    <cellStyle name="Millares 11 2 2 3 5 2" xfId="27073" xr:uid="{00000000-0005-0000-0000-000058030000}"/>
    <cellStyle name="Millares 11 2 2 3 6" xfId="18352" xr:uid="{00000000-0005-0000-0000-000059030000}"/>
    <cellStyle name="Millares 11 2 2 3 7" xfId="35297" xr:uid="{00000000-0005-0000-0000-00005A030000}"/>
    <cellStyle name="Millares 11 2 2 4" xfId="1359" xr:uid="{00000000-0005-0000-0000-00005B030000}"/>
    <cellStyle name="Millares 11 2 2 4 2" xfId="3505" xr:uid="{00000000-0005-0000-0000-00005C030000}"/>
    <cellStyle name="Millares 11 2 2 4 2 2" xfId="7916" xr:uid="{00000000-0005-0000-0000-00005D030000}"/>
    <cellStyle name="Millares 11 2 2 4 2 2 2" xfId="16660" xr:uid="{00000000-0005-0000-0000-00005E030000}"/>
    <cellStyle name="Millares 11 2 2 4 2 2 2 2" xfId="34111" xr:uid="{00000000-0005-0000-0000-00005F030000}"/>
    <cellStyle name="Millares 11 2 2 4 2 2 3" xfId="25391" xr:uid="{00000000-0005-0000-0000-000060030000}"/>
    <cellStyle name="Millares 11 2 2 4 2 2 4" xfId="35307" xr:uid="{00000000-0005-0000-0000-000061030000}"/>
    <cellStyle name="Millares 11 2 2 4 2 3" xfId="12299" xr:uid="{00000000-0005-0000-0000-000062030000}"/>
    <cellStyle name="Millares 11 2 2 4 2 3 2" xfId="29751" xr:uid="{00000000-0005-0000-0000-000063030000}"/>
    <cellStyle name="Millares 11 2 2 4 2 4" xfId="21030" xr:uid="{00000000-0005-0000-0000-000064030000}"/>
    <cellStyle name="Millares 11 2 2 4 2 5" xfId="35306" xr:uid="{00000000-0005-0000-0000-000065030000}"/>
    <cellStyle name="Millares 11 2 2 4 3" xfId="5774" xr:uid="{00000000-0005-0000-0000-000066030000}"/>
    <cellStyle name="Millares 11 2 2 4 3 2" xfId="14518" xr:uid="{00000000-0005-0000-0000-000067030000}"/>
    <cellStyle name="Millares 11 2 2 4 3 2 2" xfId="31969" xr:uid="{00000000-0005-0000-0000-000068030000}"/>
    <cellStyle name="Millares 11 2 2 4 3 3" xfId="23249" xr:uid="{00000000-0005-0000-0000-000069030000}"/>
    <cellStyle name="Millares 11 2 2 4 3 4" xfId="35308" xr:uid="{00000000-0005-0000-0000-00006A030000}"/>
    <cellStyle name="Millares 11 2 2 4 4" xfId="10157" xr:uid="{00000000-0005-0000-0000-00006B030000}"/>
    <cellStyle name="Millares 11 2 2 4 4 2" xfId="27609" xr:uid="{00000000-0005-0000-0000-00006C030000}"/>
    <cellStyle name="Millares 11 2 2 4 5" xfId="18888" xr:uid="{00000000-0005-0000-0000-00006D030000}"/>
    <cellStyle name="Millares 11 2 2 4 6" xfId="35305" xr:uid="{00000000-0005-0000-0000-00006E030000}"/>
    <cellStyle name="Millares 11 2 2 5" xfId="2433" xr:uid="{00000000-0005-0000-0000-00006F030000}"/>
    <cellStyle name="Millares 11 2 2 5 2" xfId="6844" xr:uid="{00000000-0005-0000-0000-000070030000}"/>
    <cellStyle name="Millares 11 2 2 5 2 2" xfId="15588" xr:uid="{00000000-0005-0000-0000-000071030000}"/>
    <cellStyle name="Millares 11 2 2 5 2 2 2" xfId="33039" xr:uid="{00000000-0005-0000-0000-000072030000}"/>
    <cellStyle name="Millares 11 2 2 5 2 3" xfId="24319" xr:uid="{00000000-0005-0000-0000-000073030000}"/>
    <cellStyle name="Millares 11 2 2 5 2 4" xfId="35310" xr:uid="{00000000-0005-0000-0000-000074030000}"/>
    <cellStyle name="Millares 11 2 2 5 3" xfId="11227" xr:uid="{00000000-0005-0000-0000-000075030000}"/>
    <cellStyle name="Millares 11 2 2 5 3 2" xfId="28679" xr:uid="{00000000-0005-0000-0000-000076030000}"/>
    <cellStyle name="Millares 11 2 2 5 4" xfId="19958" xr:uid="{00000000-0005-0000-0000-000077030000}"/>
    <cellStyle name="Millares 11 2 2 5 5" xfId="35309" xr:uid="{00000000-0005-0000-0000-000078030000}"/>
    <cellStyle name="Millares 11 2 2 6" xfId="4702" xr:uid="{00000000-0005-0000-0000-000079030000}"/>
    <cellStyle name="Millares 11 2 2 6 2" xfId="13446" xr:uid="{00000000-0005-0000-0000-00007A030000}"/>
    <cellStyle name="Millares 11 2 2 6 2 2" xfId="30897" xr:uid="{00000000-0005-0000-0000-00007B030000}"/>
    <cellStyle name="Millares 11 2 2 6 3" xfId="22177" xr:uid="{00000000-0005-0000-0000-00007C030000}"/>
    <cellStyle name="Millares 11 2 2 6 4" xfId="35311" xr:uid="{00000000-0005-0000-0000-00007D030000}"/>
    <cellStyle name="Millares 11 2 2 7" xfId="9085" xr:uid="{00000000-0005-0000-0000-00007E030000}"/>
    <cellStyle name="Millares 11 2 2 7 2" xfId="26537" xr:uid="{00000000-0005-0000-0000-00007F030000}"/>
    <cellStyle name="Millares 11 2 2 8" xfId="17816" xr:uid="{00000000-0005-0000-0000-000080030000}"/>
    <cellStyle name="Millares 11 2 2 9" xfId="35280" xr:uid="{00000000-0005-0000-0000-000081030000}"/>
    <cellStyle name="Millares 11 2 3" xfId="413" xr:uid="{00000000-0005-0000-0000-000082030000}"/>
    <cellStyle name="Millares 11 2 3 2" xfId="953" xr:uid="{00000000-0005-0000-0000-000083030000}"/>
    <cellStyle name="Millares 11 2 3 2 2" xfId="2026" xr:uid="{00000000-0005-0000-0000-000084030000}"/>
    <cellStyle name="Millares 11 2 3 2 2 2" xfId="4171" xr:uid="{00000000-0005-0000-0000-000085030000}"/>
    <cellStyle name="Millares 11 2 3 2 2 2 2" xfId="8582" xr:uid="{00000000-0005-0000-0000-000086030000}"/>
    <cellStyle name="Millares 11 2 3 2 2 2 2 2" xfId="17326" xr:uid="{00000000-0005-0000-0000-000087030000}"/>
    <cellStyle name="Millares 11 2 3 2 2 2 2 2 2" xfId="34777" xr:uid="{00000000-0005-0000-0000-000088030000}"/>
    <cellStyle name="Millares 11 2 3 2 2 2 2 3" xfId="26057" xr:uid="{00000000-0005-0000-0000-000089030000}"/>
    <cellStyle name="Millares 11 2 3 2 2 2 2 4" xfId="35316" xr:uid="{00000000-0005-0000-0000-00008A030000}"/>
    <cellStyle name="Millares 11 2 3 2 2 2 3" xfId="12965" xr:uid="{00000000-0005-0000-0000-00008B030000}"/>
    <cellStyle name="Millares 11 2 3 2 2 2 3 2" xfId="30417" xr:uid="{00000000-0005-0000-0000-00008C030000}"/>
    <cellStyle name="Millares 11 2 3 2 2 2 4" xfId="21696" xr:uid="{00000000-0005-0000-0000-00008D030000}"/>
    <cellStyle name="Millares 11 2 3 2 2 2 5" xfId="35315" xr:uid="{00000000-0005-0000-0000-00008E030000}"/>
    <cellStyle name="Millares 11 2 3 2 2 3" xfId="6440" xr:uid="{00000000-0005-0000-0000-00008F030000}"/>
    <cellStyle name="Millares 11 2 3 2 2 3 2" xfId="15184" xr:uid="{00000000-0005-0000-0000-000090030000}"/>
    <cellStyle name="Millares 11 2 3 2 2 3 2 2" xfId="32635" xr:uid="{00000000-0005-0000-0000-000091030000}"/>
    <cellStyle name="Millares 11 2 3 2 2 3 3" xfId="23915" xr:uid="{00000000-0005-0000-0000-000092030000}"/>
    <cellStyle name="Millares 11 2 3 2 2 3 4" xfId="35317" xr:uid="{00000000-0005-0000-0000-000093030000}"/>
    <cellStyle name="Millares 11 2 3 2 2 4" xfId="10823" xr:uid="{00000000-0005-0000-0000-000094030000}"/>
    <cellStyle name="Millares 11 2 3 2 2 4 2" xfId="28275" xr:uid="{00000000-0005-0000-0000-000095030000}"/>
    <cellStyle name="Millares 11 2 3 2 2 5" xfId="19554" xr:uid="{00000000-0005-0000-0000-000096030000}"/>
    <cellStyle name="Millares 11 2 3 2 2 6" xfId="35314" xr:uid="{00000000-0005-0000-0000-000097030000}"/>
    <cellStyle name="Millares 11 2 3 2 3" xfId="3102" xr:uid="{00000000-0005-0000-0000-000098030000}"/>
    <cellStyle name="Millares 11 2 3 2 3 2" xfId="7513" xr:uid="{00000000-0005-0000-0000-000099030000}"/>
    <cellStyle name="Millares 11 2 3 2 3 2 2" xfId="16257" xr:uid="{00000000-0005-0000-0000-00009A030000}"/>
    <cellStyle name="Millares 11 2 3 2 3 2 2 2" xfId="33708" xr:uid="{00000000-0005-0000-0000-00009B030000}"/>
    <cellStyle name="Millares 11 2 3 2 3 2 3" xfId="24988" xr:uid="{00000000-0005-0000-0000-00009C030000}"/>
    <cellStyle name="Millares 11 2 3 2 3 2 4" xfId="35319" xr:uid="{00000000-0005-0000-0000-00009D030000}"/>
    <cellStyle name="Millares 11 2 3 2 3 3" xfId="11896" xr:uid="{00000000-0005-0000-0000-00009E030000}"/>
    <cellStyle name="Millares 11 2 3 2 3 3 2" xfId="29348" xr:uid="{00000000-0005-0000-0000-00009F030000}"/>
    <cellStyle name="Millares 11 2 3 2 3 4" xfId="20627" xr:uid="{00000000-0005-0000-0000-0000A0030000}"/>
    <cellStyle name="Millares 11 2 3 2 3 5" xfId="35318" xr:uid="{00000000-0005-0000-0000-0000A1030000}"/>
    <cellStyle name="Millares 11 2 3 2 4" xfId="5371" xr:uid="{00000000-0005-0000-0000-0000A2030000}"/>
    <cellStyle name="Millares 11 2 3 2 4 2" xfId="14115" xr:uid="{00000000-0005-0000-0000-0000A3030000}"/>
    <cellStyle name="Millares 11 2 3 2 4 2 2" xfId="31566" xr:uid="{00000000-0005-0000-0000-0000A4030000}"/>
    <cellStyle name="Millares 11 2 3 2 4 3" xfId="22846" xr:uid="{00000000-0005-0000-0000-0000A5030000}"/>
    <cellStyle name="Millares 11 2 3 2 4 4" xfId="35320" xr:uid="{00000000-0005-0000-0000-0000A6030000}"/>
    <cellStyle name="Millares 11 2 3 2 5" xfId="9754" xr:uid="{00000000-0005-0000-0000-0000A7030000}"/>
    <cellStyle name="Millares 11 2 3 2 5 2" xfId="27206" xr:uid="{00000000-0005-0000-0000-0000A8030000}"/>
    <cellStyle name="Millares 11 2 3 2 6" xfId="18485" xr:uid="{00000000-0005-0000-0000-0000A9030000}"/>
    <cellStyle name="Millares 11 2 3 2 7" xfId="35313" xr:uid="{00000000-0005-0000-0000-0000AA030000}"/>
    <cellStyle name="Millares 11 2 3 3" xfId="1491" xr:uid="{00000000-0005-0000-0000-0000AB030000}"/>
    <cellStyle name="Millares 11 2 3 3 2" xfId="3637" xr:uid="{00000000-0005-0000-0000-0000AC030000}"/>
    <cellStyle name="Millares 11 2 3 3 2 2" xfId="8048" xr:uid="{00000000-0005-0000-0000-0000AD030000}"/>
    <cellStyle name="Millares 11 2 3 3 2 2 2" xfId="16792" xr:uid="{00000000-0005-0000-0000-0000AE030000}"/>
    <cellStyle name="Millares 11 2 3 3 2 2 2 2" xfId="34243" xr:uid="{00000000-0005-0000-0000-0000AF030000}"/>
    <cellStyle name="Millares 11 2 3 3 2 2 3" xfId="25523" xr:uid="{00000000-0005-0000-0000-0000B0030000}"/>
    <cellStyle name="Millares 11 2 3 3 2 2 4" xfId="35323" xr:uid="{00000000-0005-0000-0000-0000B1030000}"/>
    <cellStyle name="Millares 11 2 3 3 2 3" xfId="12431" xr:uid="{00000000-0005-0000-0000-0000B2030000}"/>
    <cellStyle name="Millares 11 2 3 3 2 3 2" xfId="29883" xr:uid="{00000000-0005-0000-0000-0000B3030000}"/>
    <cellStyle name="Millares 11 2 3 3 2 4" xfId="21162" xr:uid="{00000000-0005-0000-0000-0000B4030000}"/>
    <cellStyle name="Millares 11 2 3 3 2 5" xfId="35322" xr:uid="{00000000-0005-0000-0000-0000B5030000}"/>
    <cellStyle name="Millares 11 2 3 3 3" xfId="5906" xr:uid="{00000000-0005-0000-0000-0000B6030000}"/>
    <cellStyle name="Millares 11 2 3 3 3 2" xfId="14650" xr:uid="{00000000-0005-0000-0000-0000B7030000}"/>
    <cellStyle name="Millares 11 2 3 3 3 2 2" xfId="32101" xr:uid="{00000000-0005-0000-0000-0000B8030000}"/>
    <cellStyle name="Millares 11 2 3 3 3 3" xfId="23381" xr:uid="{00000000-0005-0000-0000-0000B9030000}"/>
    <cellStyle name="Millares 11 2 3 3 3 4" xfId="35324" xr:uid="{00000000-0005-0000-0000-0000BA030000}"/>
    <cellStyle name="Millares 11 2 3 3 4" xfId="10289" xr:uid="{00000000-0005-0000-0000-0000BB030000}"/>
    <cellStyle name="Millares 11 2 3 3 4 2" xfId="27741" xr:uid="{00000000-0005-0000-0000-0000BC030000}"/>
    <cellStyle name="Millares 11 2 3 3 5" xfId="19020" xr:uid="{00000000-0005-0000-0000-0000BD030000}"/>
    <cellStyle name="Millares 11 2 3 3 6" xfId="35321" xr:uid="{00000000-0005-0000-0000-0000BE030000}"/>
    <cellStyle name="Millares 11 2 3 4" xfId="2565" xr:uid="{00000000-0005-0000-0000-0000BF030000}"/>
    <cellStyle name="Millares 11 2 3 4 2" xfId="6976" xr:uid="{00000000-0005-0000-0000-0000C0030000}"/>
    <cellStyle name="Millares 11 2 3 4 2 2" xfId="15720" xr:uid="{00000000-0005-0000-0000-0000C1030000}"/>
    <cellStyle name="Millares 11 2 3 4 2 2 2" xfId="33171" xr:uid="{00000000-0005-0000-0000-0000C2030000}"/>
    <cellStyle name="Millares 11 2 3 4 2 3" xfId="24451" xr:uid="{00000000-0005-0000-0000-0000C3030000}"/>
    <cellStyle name="Millares 11 2 3 4 2 4" xfId="35326" xr:uid="{00000000-0005-0000-0000-0000C4030000}"/>
    <cellStyle name="Millares 11 2 3 4 3" xfId="11359" xr:uid="{00000000-0005-0000-0000-0000C5030000}"/>
    <cellStyle name="Millares 11 2 3 4 3 2" xfId="28811" xr:uid="{00000000-0005-0000-0000-0000C6030000}"/>
    <cellStyle name="Millares 11 2 3 4 4" xfId="20090" xr:uid="{00000000-0005-0000-0000-0000C7030000}"/>
    <cellStyle name="Millares 11 2 3 4 5" xfId="35325" xr:uid="{00000000-0005-0000-0000-0000C8030000}"/>
    <cellStyle name="Millares 11 2 3 5" xfId="4834" xr:uid="{00000000-0005-0000-0000-0000C9030000}"/>
    <cellStyle name="Millares 11 2 3 5 2" xfId="13578" xr:uid="{00000000-0005-0000-0000-0000CA030000}"/>
    <cellStyle name="Millares 11 2 3 5 2 2" xfId="31029" xr:uid="{00000000-0005-0000-0000-0000CB030000}"/>
    <cellStyle name="Millares 11 2 3 5 3" xfId="22309" xr:uid="{00000000-0005-0000-0000-0000CC030000}"/>
    <cellStyle name="Millares 11 2 3 5 4" xfId="35327" xr:uid="{00000000-0005-0000-0000-0000CD030000}"/>
    <cellStyle name="Millares 11 2 3 6" xfId="9217" xr:uid="{00000000-0005-0000-0000-0000CE030000}"/>
    <cellStyle name="Millares 11 2 3 6 2" xfId="26669" xr:uid="{00000000-0005-0000-0000-0000CF030000}"/>
    <cellStyle name="Millares 11 2 3 7" xfId="17948" xr:uid="{00000000-0005-0000-0000-0000D0030000}"/>
    <cellStyle name="Millares 11 2 3 8" xfId="35312" xr:uid="{00000000-0005-0000-0000-0000D1030000}"/>
    <cellStyle name="Millares 11 2 4" xfId="695" xr:uid="{00000000-0005-0000-0000-0000D2030000}"/>
    <cellStyle name="Millares 11 2 4 2" xfId="1768" xr:uid="{00000000-0005-0000-0000-0000D3030000}"/>
    <cellStyle name="Millares 11 2 4 2 2" xfId="3913" xr:uid="{00000000-0005-0000-0000-0000D4030000}"/>
    <cellStyle name="Millares 11 2 4 2 2 2" xfId="8324" xr:uid="{00000000-0005-0000-0000-0000D5030000}"/>
    <cellStyle name="Millares 11 2 4 2 2 2 2" xfId="17068" xr:uid="{00000000-0005-0000-0000-0000D6030000}"/>
    <cellStyle name="Millares 11 2 4 2 2 2 2 2" xfId="34519" xr:uid="{00000000-0005-0000-0000-0000D7030000}"/>
    <cellStyle name="Millares 11 2 4 2 2 2 3" xfId="25799" xr:uid="{00000000-0005-0000-0000-0000D8030000}"/>
    <cellStyle name="Millares 11 2 4 2 2 2 4" xfId="35331" xr:uid="{00000000-0005-0000-0000-0000D9030000}"/>
    <cellStyle name="Millares 11 2 4 2 2 3" xfId="12707" xr:uid="{00000000-0005-0000-0000-0000DA030000}"/>
    <cellStyle name="Millares 11 2 4 2 2 3 2" xfId="30159" xr:uid="{00000000-0005-0000-0000-0000DB030000}"/>
    <cellStyle name="Millares 11 2 4 2 2 4" xfId="21438" xr:uid="{00000000-0005-0000-0000-0000DC030000}"/>
    <cellStyle name="Millares 11 2 4 2 2 5" xfId="35330" xr:uid="{00000000-0005-0000-0000-0000DD030000}"/>
    <cellStyle name="Millares 11 2 4 2 3" xfId="6182" xr:uid="{00000000-0005-0000-0000-0000DE030000}"/>
    <cellStyle name="Millares 11 2 4 2 3 2" xfId="14926" xr:uid="{00000000-0005-0000-0000-0000DF030000}"/>
    <cellStyle name="Millares 11 2 4 2 3 2 2" xfId="32377" xr:uid="{00000000-0005-0000-0000-0000E0030000}"/>
    <cellStyle name="Millares 11 2 4 2 3 3" xfId="23657" xr:uid="{00000000-0005-0000-0000-0000E1030000}"/>
    <cellStyle name="Millares 11 2 4 2 3 4" xfId="35332" xr:uid="{00000000-0005-0000-0000-0000E2030000}"/>
    <cellStyle name="Millares 11 2 4 2 4" xfId="10565" xr:uid="{00000000-0005-0000-0000-0000E3030000}"/>
    <cellStyle name="Millares 11 2 4 2 4 2" xfId="28017" xr:uid="{00000000-0005-0000-0000-0000E4030000}"/>
    <cellStyle name="Millares 11 2 4 2 5" xfId="19296" xr:uid="{00000000-0005-0000-0000-0000E5030000}"/>
    <cellStyle name="Millares 11 2 4 2 6" xfId="35329" xr:uid="{00000000-0005-0000-0000-0000E6030000}"/>
    <cellStyle name="Millares 11 2 4 3" xfId="2844" xr:uid="{00000000-0005-0000-0000-0000E7030000}"/>
    <cellStyle name="Millares 11 2 4 3 2" xfId="7255" xr:uid="{00000000-0005-0000-0000-0000E8030000}"/>
    <cellStyle name="Millares 11 2 4 3 2 2" xfId="15999" xr:uid="{00000000-0005-0000-0000-0000E9030000}"/>
    <cellStyle name="Millares 11 2 4 3 2 2 2" xfId="33450" xr:uid="{00000000-0005-0000-0000-0000EA030000}"/>
    <cellStyle name="Millares 11 2 4 3 2 3" xfId="24730" xr:uid="{00000000-0005-0000-0000-0000EB030000}"/>
    <cellStyle name="Millares 11 2 4 3 2 4" xfId="35334" xr:uid="{00000000-0005-0000-0000-0000EC030000}"/>
    <cellStyle name="Millares 11 2 4 3 3" xfId="11638" xr:uid="{00000000-0005-0000-0000-0000ED030000}"/>
    <cellStyle name="Millares 11 2 4 3 3 2" xfId="29090" xr:uid="{00000000-0005-0000-0000-0000EE030000}"/>
    <cellStyle name="Millares 11 2 4 3 4" xfId="20369" xr:uid="{00000000-0005-0000-0000-0000EF030000}"/>
    <cellStyle name="Millares 11 2 4 3 5" xfId="35333" xr:uid="{00000000-0005-0000-0000-0000F0030000}"/>
    <cellStyle name="Millares 11 2 4 4" xfId="5113" xr:uid="{00000000-0005-0000-0000-0000F1030000}"/>
    <cellStyle name="Millares 11 2 4 4 2" xfId="13857" xr:uid="{00000000-0005-0000-0000-0000F2030000}"/>
    <cellStyle name="Millares 11 2 4 4 2 2" xfId="31308" xr:uid="{00000000-0005-0000-0000-0000F3030000}"/>
    <cellStyle name="Millares 11 2 4 4 3" xfId="22588" xr:uid="{00000000-0005-0000-0000-0000F4030000}"/>
    <cellStyle name="Millares 11 2 4 4 4" xfId="35335" xr:uid="{00000000-0005-0000-0000-0000F5030000}"/>
    <cellStyle name="Millares 11 2 4 5" xfId="9496" xr:uid="{00000000-0005-0000-0000-0000F6030000}"/>
    <cellStyle name="Millares 11 2 4 5 2" xfId="26948" xr:uid="{00000000-0005-0000-0000-0000F7030000}"/>
    <cellStyle name="Millares 11 2 4 6" xfId="18227" xr:uid="{00000000-0005-0000-0000-0000F8030000}"/>
    <cellStyle name="Millares 11 2 4 7" xfId="35328" xr:uid="{00000000-0005-0000-0000-0000F9030000}"/>
    <cellStyle name="Millares 11 2 5" xfId="1234" xr:uid="{00000000-0005-0000-0000-0000FA030000}"/>
    <cellStyle name="Millares 11 2 5 2" xfId="3380" xr:uid="{00000000-0005-0000-0000-0000FB030000}"/>
    <cellStyle name="Millares 11 2 5 2 2" xfId="7791" xr:uid="{00000000-0005-0000-0000-0000FC030000}"/>
    <cellStyle name="Millares 11 2 5 2 2 2" xfId="16535" xr:uid="{00000000-0005-0000-0000-0000FD030000}"/>
    <cellStyle name="Millares 11 2 5 2 2 2 2" xfId="33986" xr:uid="{00000000-0005-0000-0000-0000FE030000}"/>
    <cellStyle name="Millares 11 2 5 2 2 3" xfId="25266" xr:uid="{00000000-0005-0000-0000-0000FF030000}"/>
    <cellStyle name="Millares 11 2 5 2 2 4" xfId="35338" xr:uid="{00000000-0005-0000-0000-000000040000}"/>
    <cellStyle name="Millares 11 2 5 2 3" xfId="12174" xr:uid="{00000000-0005-0000-0000-000001040000}"/>
    <cellStyle name="Millares 11 2 5 2 3 2" xfId="29626" xr:uid="{00000000-0005-0000-0000-000002040000}"/>
    <cellStyle name="Millares 11 2 5 2 4" xfId="20905" xr:uid="{00000000-0005-0000-0000-000003040000}"/>
    <cellStyle name="Millares 11 2 5 2 5" xfId="35337" xr:uid="{00000000-0005-0000-0000-000004040000}"/>
    <cellStyle name="Millares 11 2 5 3" xfId="5649" xr:uid="{00000000-0005-0000-0000-000005040000}"/>
    <cellStyle name="Millares 11 2 5 3 2" xfId="14393" xr:uid="{00000000-0005-0000-0000-000006040000}"/>
    <cellStyle name="Millares 11 2 5 3 2 2" xfId="31844" xr:uid="{00000000-0005-0000-0000-000007040000}"/>
    <cellStyle name="Millares 11 2 5 3 3" xfId="23124" xr:uid="{00000000-0005-0000-0000-000008040000}"/>
    <cellStyle name="Millares 11 2 5 3 4" xfId="35339" xr:uid="{00000000-0005-0000-0000-000009040000}"/>
    <cellStyle name="Millares 11 2 5 4" xfId="10032" xr:uid="{00000000-0005-0000-0000-00000A040000}"/>
    <cellStyle name="Millares 11 2 5 4 2" xfId="27484" xr:uid="{00000000-0005-0000-0000-00000B040000}"/>
    <cellStyle name="Millares 11 2 5 5" xfId="18763" xr:uid="{00000000-0005-0000-0000-00000C040000}"/>
    <cellStyle name="Millares 11 2 5 6" xfId="35336" xr:uid="{00000000-0005-0000-0000-00000D040000}"/>
    <cellStyle name="Millares 11 2 6" xfId="2308" xr:uid="{00000000-0005-0000-0000-00000E040000}"/>
    <cellStyle name="Millares 11 2 6 2" xfId="6719" xr:uid="{00000000-0005-0000-0000-00000F040000}"/>
    <cellStyle name="Millares 11 2 6 2 2" xfId="15463" xr:uid="{00000000-0005-0000-0000-000010040000}"/>
    <cellStyle name="Millares 11 2 6 2 2 2" xfId="32914" xr:uid="{00000000-0005-0000-0000-000011040000}"/>
    <cellStyle name="Millares 11 2 6 2 3" xfId="24194" xr:uid="{00000000-0005-0000-0000-000012040000}"/>
    <cellStyle name="Millares 11 2 6 2 4" xfId="35341" xr:uid="{00000000-0005-0000-0000-000013040000}"/>
    <cellStyle name="Millares 11 2 6 3" xfId="11102" xr:uid="{00000000-0005-0000-0000-000014040000}"/>
    <cellStyle name="Millares 11 2 6 3 2" xfId="28554" xr:uid="{00000000-0005-0000-0000-000015040000}"/>
    <cellStyle name="Millares 11 2 6 4" xfId="19833" xr:uid="{00000000-0005-0000-0000-000016040000}"/>
    <cellStyle name="Millares 11 2 6 5" xfId="35340" xr:uid="{00000000-0005-0000-0000-000017040000}"/>
    <cellStyle name="Millares 11 2 7" xfId="4577" xr:uid="{00000000-0005-0000-0000-000018040000}"/>
    <cellStyle name="Millares 11 2 7 2" xfId="13321" xr:uid="{00000000-0005-0000-0000-000019040000}"/>
    <cellStyle name="Millares 11 2 7 2 2" xfId="30772" xr:uid="{00000000-0005-0000-0000-00001A040000}"/>
    <cellStyle name="Millares 11 2 7 3" xfId="22052" xr:uid="{00000000-0005-0000-0000-00001B040000}"/>
    <cellStyle name="Millares 11 2 7 4" xfId="35342" xr:uid="{00000000-0005-0000-0000-00001C040000}"/>
    <cellStyle name="Millares 11 2 8" xfId="8960" xr:uid="{00000000-0005-0000-0000-00001D040000}"/>
    <cellStyle name="Millares 11 2 8 2" xfId="26412" xr:uid="{00000000-0005-0000-0000-00001E040000}"/>
    <cellStyle name="Millares 11 2 9" xfId="17691" xr:uid="{00000000-0005-0000-0000-00001F040000}"/>
    <cellStyle name="Millares 11 3" xfId="216" xr:uid="{00000000-0005-0000-0000-000020040000}"/>
    <cellStyle name="Millares 11 3 2" xfId="481" xr:uid="{00000000-0005-0000-0000-000021040000}"/>
    <cellStyle name="Millares 11 3 2 2" xfId="1021" xr:uid="{00000000-0005-0000-0000-000022040000}"/>
    <cellStyle name="Millares 11 3 2 2 2" xfId="2094" xr:uid="{00000000-0005-0000-0000-000023040000}"/>
    <cellStyle name="Millares 11 3 2 2 2 2" xfId="4239" xr:uid="{00000000-0005-0000-0000-000024040000}"/>
    <cellStyle name="Millares 11 3 2 2 2 2 2" xfId="8650" xr:uid="{00000000-0005-0000-0000-000025040000}"/>
    <cellStyle name="Millares 11 3 2 2 2 2 2 2" xfId="17394" xr:uid="{00000000-0005-0000-0000-000026040000}"/>
    <cellStyle name="Millares 11 3 2 2 2 2 2 2 2" xfId="34845" xr:uid="{00000000-0005-0000-0000-000027040000}"/>
    <cellStyle name="Millares 11 3 2 2 2 2 2 3" xfId="26125" xr:uid="{00000000-0005-0000-0000-000028040000}"/>
    <cellStyle name="Millares 11 3 2 2 2 2 2 4" xfId="35348" xr:uid="{00000000-0005-0000-0000-000029040000}"/>
    <cellStyle name="Millares 11 3 2 2 2 2 3" xfId="13033" xr:uid="{00000000-0005-0000-0000-00002A040000}"/>
    <cellStyle name="Millares 11 3 2 2 2 2 3 2" xfId="30485" xr:uid="{00000000-0005-0000-0000-00002B040000}"/>
    <cellStyle name="Millares 11 3 2 2 2 2 4" xfId="21764" xr:uid="{00000000-0005-0000-0000-00002C040000}"/>
    <cellStyle name="Millares 11 3 2 2 2 2 5" xfId="35347" xr:uid="{00000000-0005-0000-0000-00002D040000}"/>
    <cellStyle name="Millares 11 3 2 2 2 3" xfId="6508" xr:uid="{00000000-0005-0000-0000-00002E040000}"/>
    <cellStyle name="Millares 11 3 2 2 2 3 2" xfId="15252" xr:uid="{00000000-0005-0000-0000-00002F040000}"/>
    <cellStyle name="Millares 11 3 2 2 2 3 2 2" xfId="32703" xr:uid="{00000000-0005-0000-0000-000030040000}"/>
    <cellStyle name="Millares 11 3 2 2 2 3 3" xfId="23983" xr:uid="{00000000-0005-0000-0000-000031040000}"/>
    <cellStyle name="Millares 11 3 2 2 2 3 4" xfId="35349" xr:uid="{00000000-0005-0000-0000-000032040000}"/>
    <cellStyle name="Millares 11 3 2 2 2 4" xfId="10891" xr:uid="{00000000-0005-0000-0000-000033040000}"/>
    <cellStyle name="Millares 11 3 2 2 2 4 2" xfId="28343" xr:uid="{00000000-0005-0000-0000-000034040000}"/>
    <cellStyle name="Millares 11 3 2 2 2 5" xfId="19622" xr:uid="{00000000-0005-0000-0000-000035040000}"/>
    <cellStyle name="Millares 11 3 2 2 2 6" xfId="35346" xr:uid="{00000000-0005-0000-0000-000036040000}"/>
    <cellStyle name="Millares 11 3 2 2 3" xfId="3170" xr:uid="{00000000-0005-0000-0000-000037040000}"/>
    <cellStyle name="Millares 11 3 2 2 3 2" xfId="7581" xr:uid="{00000000-0005-0000-0000-000038040000}"/>
    <cellStyle name="Millares 11 3 2 2 3 2 2" xfId="16325" xr:uid="{00000000-0005-0000-0000-000039040000}"/>
    <cellStyle name="Millares 11 3 2 2 3 2 2 2" xfId="33776" xr:uid="{00000000-0005-0000-0000-00003A040000}"/>
    <cellStyle name="Millares 11 3 2 2 3 2 3" xfId="25056" xr:uid="{00000000-0005-0000-0000-00003B040000}"/>
    <cellStyle name="Millares 11 3 2 2 3 2 4" xfId="35351" xr:uid="{00000000-0005-0000-0000-00003C040000}"/>
    <cellStyle name="Millares 11 3 2 2 3 3" xfId="11964" xr:uid="{00000000-0005-0000-0000-00003D040000}"/>
    <cellStyle name="Millares 11 3 2 2 3 3 2" xfId="29416" xr:uid="{00000000-0005-0000-0000-00003E040000}"/>
    <cellStyle name="Millares 11 3 2 2 3 4" xfId="20695" xr:uid="{00000000-0005-0000-0000-00003F040000}"/>
    <cellStyle name="Millares 11 3 2 2 3 5" xfId="35350" xr:uid="{00000000-0005-0000-0000-000040040000}"/>
    <cellStyle name="Millares 11 3 2 2 4" xfId="5439" xr:uid="{00000000-0005-0000-0000-000041040000}"/>
    <cellStyle name="Millares 11 3 2 2 4 2" xfId="14183" xr:uid="{00000000-0005-0000-0000-000042040000}"/>
    <cellStyle name="Millares 11 3 2 2 4 2 2" xfId="31634" xr:uid="{00000000-0005-0000-0000-000043040000}"/>
    <cellStyle name="Millares 11 3 2 2 4 3" xfId="22914" xr:uid="{00000000-0005-0000-0000-000044040000}"/>
    <cellStyle name="Millares 11 3 2 2 4 4" xfId="35352" xr:uid="{00000000-0005-0000-0000-000045040000}"/>
    <cellStyle name="Millares 11 3 2 2 5" xfId="9822" xr:uid="{00000000-0005-0000-0000-000046040000}"/>
    <cellStyle name="Millares 11 3 2 2 5 2" xfId="27274" xr:uid="{00000000-0005-0000-0000-000047040000}"/>
    <cellStyle name="Millares 11 3 2 2 6" xfId="18553" xr:uid="{00000000-0005-0000-0000-000048040000}"/>
    <cellStyle name="Millares 11 3 2 2 7" xfId="35345" xr:uid="{00000000-0005-0000-0000-000049040000}"/>
    <cellStyle name="Millares 11 3 2 3" xfId="1559" xr:uid="{00000000-0005-0000-0000-00004A040000}"/>
    <cellStyle name="Millares 11 3 2 3 2" xfId="3705" xr:uid="{00000000-0005-0000-0000-00004B040000}"/>
    <cellStyle name="Millares 11 3 2 3 2 2" xfId="8116" xr:uid="{00000000-0005-0000-0000-00004C040000}"/>
    <cellStyle name="Millares 11 3 2 3 2 2 2" xfId="16860" xr:uid="{00000000-0005-0000-0000-00004D040000}"/>
    <cellStyle name="Millares 11 3 2 3 2 2 2 2" xfId="34311" xr:uid="{00000000-0005-0000-0000-00004E040000}"/>
    <cellStyle name="Millares 11 3 2 3 2 2 3" xfId="25591" xr:uid="{00000000-0005-0000-0000-00004F040000}"/>
    <cellStyle name="Millares 11 3 2 3 2 2 4" xfId="35355" xr:uid="{00000000-0005-0000-0000-000050040000}"/>
    <cellStyle name="Millares 11 3 2 3 2 3" xfId="12499" xr:uid="{00000000-0005-0000-0000-000051040000}"/>
    <cellStyle name="Millares 11 3 2 3 2 3 2" xfId="29951" xr:uid="{00000000-0005-0000-0000-000052040000}"/>
    <cellStyle name="Millares 11 3 2 3 2 4" xfId="21230" xr:uid="{00000000-0005-0000-0000-000053040000}"/>
    <cellStyle name="Millares 11 3 2 3 2 5" xfId="35354" xr:uid="{00000000-0005-0000-0000-000054040000}"/>
    <cellStyle name="Millares 11 3 2 3 3" xfId="5974" xr:uid="{00000000-0005-0000-0000-000055040000}"/>
    <cellStyle name="Millares 11 3 2 3 3 2" xfId="14718" xr:uid="{00000000-0005-0000-0000-000056040000}"/>
    <cellStyle name="Millares 11 3 2 3 3 2 2" xfId="32169" xr:uid="{00000000-0005-0000-0000-000057040000}"/>
    <cellStyle name="Millares 11 3 2 3 3 3" xfId="23449" xr:uid="{00000000-0005-0000-0000-000058040000}"/>
    <cellStyle name="Millares 11 3 2 3 3 4" xfId="35356" xr:uid="{00000000-0005-0000-0000-000059040000}"/>
    <cellStyle name="Millares 11 3 2 3 4" xfId="10357" xr:uid="{00000000-0005-0000-0000-00005A040000}"/>
    <cellStyle name="Millares 11 3 2 3 4 2" xfId="27809" xr:uid="{00000000-0005-0000-0000-00005B040000}"/>
    <cellStyle name="Millares 11 3 2 3 5" xfId="19088" xr:uid="{00000000-0005-0000-0000-00005C040000}"/>
    <cellStyle name="Millares 11 3 2 3 6" xfId="35353" xr:uid="{00000000-0005-0000-0000-00005D040000}"/>
    <cellStyle name="Millares 11 3 2 4" xfId="2633" xr:uid="{00000000-0005-0000-0000-00005E040000}"/>
    <cellStyle name="Millares 11 3 2 4 2" xfId="7044" xr:uid="{00000000-0005-0000-0000-00005F040000}"/>
    <cellStyle name="Millares 11 3 2 4 2 2" xfId="15788" xr:uid="{00000000-0005-0000-0000-000060040000}"/>
    <cellStyle name="Millares 11 3 2 4 2 2 2" xfId="33239" xr:uid="{00000000-0005-0000-0000-000061040000}"/>
    <cellStyle name="Millares 11 3 2 4 2 3" xfId="24519" xr:uid="{00000000-0005-0000-0000-000062040000}"/>
    <cellStyle name="Millares 11 3 2 4 2 4" xfId="35358" xr:uid="{00000000-0005-0000-0000-000063040000}"/>
    <cellStyle name="Millares 11 3 2 4 3" xfId="11427" xr:uid="{00000000-0005-0000-0000-000064040000}"/>
    <cellStyle name="Millares 11 3 2 4 3 2" xfId="28879" xr:uid="{00000000-0005-0000-0000-000065040000}"/>
    <cellStyle name="Millares 11 3 2 4 4" xfId="20158" xr:uid="{00000000-0005-0000-0000-000066040000}"/>
    <cellStyle name="Millares 11 3 2 4 5" xfId="35357" xr:uid="{00000000-0005-0000-0000-000067040000}"/>
    <cellStyle name="Millares 11 3 2 5" xfId="4902" xr:uid="{00000000-0005-0000-0000-000068040000}"/>
    <cellStyle name="Millares 11 3 2 5 2" xfId="13646" xr:uid="{00000000-0005-0000-0000-000069040000}"/>
    <cellStyle name="Millares 11 3 2 5 2 2" xfId="31097" xr:uid="{00000000-0005-0000-0000-00006A040000}"/>
    <cellStyle name="Millares 11 3 2 5 3" xfId="22377" xr:uid="{00000000-0005-0000-0000-00006B040000}"/>
    <cellStyle name="Millares 11 3 2 5 4" xfId="35359" xr:uid="{00000000-0005-0000-0000-00006C040000}"/>
    <cellStyle name="Millares 11 3 2 6" xfId="9285" xr:uid="{00000000-0005-0000-0000-00006D040000}"/>
    <cellStyle name="Millares 11 3 2 6 2" xfId="26737" xr:uid="{00000000-0005-0000-0000-00006E040000}"/>
    <cellStyle name="Millares 11 3 2 7" xfId="18016" xr:uid="{00000000-0005-0000-0000-00006F040000}"/>
    <cellStyle name="Millares 11 3 2 8" xfId="35344" xr:uid="{00000000-0005-0000-0000-000070040000}"/>
    <cellStyle name="Millares 11 3 3" xfId="763" xr:uid="{00000000-0005-0000-0000-000071040000}"/>
    <cellStyle name="Millares 11 3 3 2" xfId="1836" xr:uid="{00000000-0005-0000-0000-000072040000}"/>
    <cellStyle name="Millares 11 3 3 2 2" xfId="3981" xr:uid="{00000000-0005-0000-0000-000073040000}"/>
    <cellStyle name="Millares 11 3 3 2 2 2" xfId="8392" xr:uid="{00000000-0005-0000-0000-000074040000}"/>
    <cellStyle name="Millares 11 3 3 2 2 2 2" xfId="17136" xr:uid="{00000000-0005-0000-0000-000075040000}"/>
    <cellStyle name="Millares 11 3 3 2 2 2 2 2" xfId="34587" xr:uid="{00000000-0005-0000-0000-000076040000}"/>
    <cellStyle name="Millares 11 3 3 2 2 2 3" xfId="25867" xr:uid="{00000000-0005-0000-0000-000077040000}"/>
    <cellStyle name="Millares 11 3 3 2 2 2 4" xfId="35363" xr:uid="{00000000-0005-0000-0000-000078040000}"/>
    <cellStyle name="Millares 11 3 3 2 2 3" xfId="12775" xr:uid="{00000000-0005-0000-0000-000079040000}"/>
    <cellStyle name="Millares 11 3 3 2 2 3 2" xfId="30227" xr:uid="{00000000-0005-0000-0000-00007A040000}"/>
    <cellStyle name="Millares 11 3 3 2 2 4" xfId="21506" xr:uid="{00000000-0005-0000-0000-00007B040000}"/>
    <cellStyle name="Millares 11 3 3 2 2 5" xfId="35362" xr:uid="{00000000-0005-0000-0000-00007C040000}"/>
    <cellStyle name="Millares 11 3 3 2 3" xfId="6250" xr:uid="{00000000-0005-0000-0000-00007D040000}"/>
    <cellStyle name="Millares 11 3 3 2 3 2" xfId="14994" xr:uid="{00000000-0005-0000-0000-00007E040000}"/>
    <cellStyle name="Millares 11 3 3 2 3 2 2" xfId="32445" xr:uid="{00000000-0005-0000-0000-00007F040000}"/>
    <cellStyle name="Millares 11 3 3 2 3 3" xfId="23725" xr:uid="{00000000-0005-0000-0000-000080040000}"/>
    <cellStyle name="Millares 11 3 3 2 3 4" xfId="35364" xr:uid="{00000000-0005-0000-0000-000081040000}"/>
    <cellStyle name="Millares 11 3 3 2 4" xfId="10633" xr:uid="{00000000-0005-0000-0000-000082040000}"/>
    <cellStyle name="Millares 11 3 3 2 4 2" xfId="28085" xr:uid="{00000000-0005-0000-0000-000083040000}"/>
    <cellStyle name="Millares 11 3 3 2 5" xfId="19364" xr:uid="{00000000-0005-0000-0000-000084040000}"/>
    <cellStyle name="Millares 11 3 3 2 6" xfId="35361" xr:uid="{00000000-0005-0000-0000-000085040000}"/>
    <cellStyle name="Millares 11 3 3 3" xfId="2912" xr:uid="{00000000-0005-0000-0000-000086040000}"/>
    <cellStyle name="Millares 11 3 3 3 2" xfId="7323" xr:uid="{00000000-0005-0000-0000-000087040000}"/>
    <cellStyle name="Millares 11 3 3 3 2 2" xfId="16067" xr:uid="{00000000-0005-0000-0000-000088040000}"/>
    <cellStyle name="Millares 11 3 3 3 2 2 2" xfId="33518" xr:uid="{00000000-0005-0000-0000-000089040000}"/>
    <cellStyle name="Millares 11 3 3 3 2 3" xfId="24798" xr:uid="{00000000-0005-0000-0000-00008A040000}"/>
    <cellStyle name="Millares 11 3 3 3 2 4" xfId="35366" xr:uid="{00000000-0005-0000-0000-00008B040000}"/>
    <cellStyle name="Millares 11 3 3 3 3" xfId="11706" xr:uid="{00000000-0005-0000-0000-00008C040000}"/>
    <cellStyle name="Millares 11 3 3 3 3 2" xfId="29158" xr:uid="{00000000-0005-0000-0000-00008D040000}"/>
    <cellStyle name="Millares 11 3 3 3 4" xfId="20437" xr:uid="{00000000-0005-0000-0000-00008E040000}"/>
    <cellStyle name="Millares 11 3 3 3 5" xfId="35365" xr:uid="{00000000-0005-0000-0000-00008F040000}"/>
    <cellStyle name="Millares 11 3 3 4" xfId="5181" xr:uid="{00000000-0005-0000-0000-000090040000}"/>
    <cellStyle name="Millares 11 3 3 4 2" xfId="13925" xr:uid="{00000000-0005-0000-0000-000091040000}"/>
    <cellStyle name="Millares 11 3 3 4 2 2" xfId="31376" xr:uid="{00000000-0005-0000-0000-000092040000}"/>
    <cellStyle name="Millares 11 3 3 4 3" xfId="22656" xr:uid="{00000000-0005-0000-0000-000093040000}"/>
    <cellStyle name="Millares 11 3 3 4 4" xfId="35367" xr:uid="{00000000-0005-0000-0000-000094040000}"/>
    <cellStyle name="Millares 11 3 3 5" xfId="9564" xr:uid="{00000000-0005-0000-0000-000095040000}"/>
    <cellStyle name="Millares 11 3 3 5 2" xfId="27016" xr:uid="{00000000-0005-0000-0000-000096040000}"/>
    <cellStyle name="Millares 11 3 3 6" xfId="18295" xr:uid="{00000000-0005-0000-0000-000097040000}"/>
    <cellStyle name="Millares 11 3 3 7" xfId="35360" xr:uid="{00000000-0005-0000-0000-000098040000}"/>
    <cellStyle name="Millares 11 3 4" xfId="1302" xr:uid="{00000000-0005-0000-0000-000099040000}"/>
    <cellStyle name="Millares 11 3 4 2" xfId="3448" xr:uid="{00000000-0005-0000-0000-00009A040000}"/>
    <cellStyle name="Millares 11 3 4 2 2" xfId="7859" xr:uid="{00000000-0005-0000-0000-00009B040000}"/>
    <cellStyle name="Millares 11 3 4 2 2 2" xfId="16603" xr:uid="{00000000-0005-0000-0000-00009C040000}"/>
    <cellStyle name="Millares 11 3 4 2 2 2 2" xfId="34054" xr:uid="{00000000-0005-0000-0000-00009D040000}"/>
    <cellStyle name="Millares 11 3 4 2 2 3" xfId="25334" xr:uid="{00000000-0005-0000-0000-00009E040000}"/>
    <cellStyle name="Millares 11 3 4 2 2 4" xfId="35370" xr:uid="{00000000-0005-0000-0000-00009F040000}"/>
    <cellStyle name="Millares 11 3 4 2 3" xfId="12242" xr:uid="{00000000-0005-0000-0000-0000A0040000}"/>
    <cellStyle name="Millares 11 3 4 2 3 2" xfId="29694" xr:uid="{00000000-0005-0000-0000-0000A1040000}"/>
    <cellStyle name="Millares 11 3 4 2 4" xfId="20973" xr:uid="{00000000-0005-0000-0000-0000A2040000}"/>
    <cellStyle name="Millares 11 3 4 2 5" xfId="35369" xr:uid="{00000000-0005-0000-0000-0000A3040000}"/>
    <cellStyle name="Millares 11 3 4 3" xfId="5717" xr:uid="{00000000-0005-0000-0000-0000A4040000}"/>
    <cellStyle name="Millares 11 3 4 3 2" xfId="14461" xr:uid="{00000000-0005-0000-0000-0000A5040000}"/>
    <cellStyle name="Millares 11 3 4 3 2 2" xfId="31912" xr:uid="{00000000-0005-0000-0000-0000A6040000}"/>
    <cellStyle name="Millares 11 3 4 3 3" xfId="23192" xr:uid="{00000000-0005-0000-0000-0000A7040000}"/>
    <cellStyle name="Millares 11 3 4 3 4" xfId="35371" xr:uid="{00000000-0005-0000-0000-0000A8040000}"/>
    <cellStyle name="Millares 11 3 4 4" xfId="10100" xr:uid="{00000000-0005-0000-0000-0000A9040000}"/>
    <cellStyle name="Millares 11 3 4 4 2" xfId="27552" xr:uid="{00000000-0005-0000-0000-0000AA040000}"/>
    <cellStyle name="Millares 11 3 4 5" xfId="18831" xr:uid="{00000000-0005-0000-0000-0000AB040000}"/>
    <cellStyle name="Millares 11 3 4 6" xfId="35368" xr:uid="{00000000-0005-0000-0000-0000AC040000}"/>
    <cellStyle name="Millares 11 3 5" xfId="2376" xr:uid="{00000000-0005-0000-0000-0000AD040000}"/>
    <cellStyle name="Millares 11 3 5 2" xfId="6787" xr:uid="{00000000-0005-0000-0000-0000AE040000}"/>
    <cellStyle name="Millares 11 3 5 2 2" xfId="15531" xr:uid="{00000000-0005-0000-0000-0000AF040000}"/>
    <cellStyle name="Millares 11 3 5 2 2 2" xfId="32982" xr:uid="{00000000-0005-0000-0000-0000B0040000}"/>
    <cellStyle name="Millares 11 3 5 2 3" xfId="24262" xr:uid="{00000000-0005-0000-0000-0000B1040000}"/>
    <cellStyle name="Millares 11 3 5 2 4" xfId="35373" xr:uid="{00000000-0005-0000-0000-0000B2040000}"/>
    <cellStyle name="Millares 11 3 5 3" xfId="11170" xr:uid="{00000000-0005-0000-0000-0000B3040000}"/>
    <cellStyle name="Millares 11 3 5 3 2" xfId="28622" xr:uid="{00000000-0005-0000-0000-0000B4040000}"/>
    <cellStyle name="Millares 11 3 5 4" xfId="19901" xr:uid="{00000000-0005-0000-0000-0000B5040000}"/>
    <cellStyle name="Millares 11 3 5 5" xfId="35372" xr:uid="{00000000-0005-0000-0000-0000B6040000}"/>
    <cellStyle name="Millares 11 3 6" xfId="4645" xr:uid="{00000000-0005-0000-0000-0000B7040000}"/>
    <cellStyle name="Millares 11 3 6 2" xfId="13389" xr:uid="{00000000-0005-0000-0000-0000B8040000}"/>
    <cellStyle name="Millares 11 3 6 2 2" xfId="30840" xr:uid="{00000000-0005-0000-0000-0000B9040000}"/>
    <cellStyle name="Millares 11 3 6 3" xfId="22120" xr:uid="{00000000-0005-0000-0000-0000BA040000}"/>
    <cellStyle name="Millares 11 3 6 4" xfId="35374" xr:uid="{00000000-0005-0000-0000-0000BB040000}"/>
    <cellStyle name="Millares 11 3 7" xfId="9028" xr:uid="{00000000-0005-0000-0000-0000BC040000}"/>
    <cellStyle name="Millares 11 3 7 2" xfId="26480" xr:uid="{00000000-0005-0000-0000-0000BD040000}"/>
    <cellStyle name="Millares 11 3 8" xfId="17759" xr:uid="{00000000-0005-0000-0000-0000BE040000}"/>
    <cellStyle name="Millares 11 3 9" xfId="35343" xr:uid="{00000000-0005-0000-0000-0000BF040000}"/>
    <cellStyle name="Millares 11 4" xfId="356" xr:uid="{00000000-0005-0000-0000-0000C0040000}"/>
    <cellStyle name="Millares 11 4 2" xfId="896" xr:uid="{00000000-0005-0000-0000-0000C1040000}"/>
    <cellStyle name="Millares 11 4 2 2" xfId="1969" xr:uid="{00000000-0005-0000-0000-0000C2040000}"/>
    <cellStyle name="Millares 11 4 2 2 2" xfId="4114" xr:uid="{00000000-0005-0000-0000-0000C3040000}"/>
    <cellStyle name="Millares 11 4 2 2 2 2" xfId="8525" xr:uid="{00000000-0005-0000-0000-0000C4040000}"/>
    <cellStyle name="Millares 11 4 2 2 2 2 2" xfId="17269" xr:uid="{00000000-0005-0000-0000-0000C5040000}"/>
    <cellStyle name="Millares 11 4 2 2 2 2 2 2" xfId="34720" xr:uid="{00000000-0005-0000-0000-0000C6040000}"/>
    <cellStyle name="Millares 11 4 2 2 2 2 3" xfId="26000" xr:uid="{00000000-0005-0000-0000-0000C7040000}"/>
    <cellStyle name="Millares 11 4 2 2 2 2 4" xfId="35379" xr:uid="{00000000-0005-0000-0000-0000C8040000}"/>
    <cellStyle name="Millares 11 4 2 2 2 3" xfId="12908" xr:uid="{00000000-0005-0000-0000-0000C9040000}"/>
    <cellStyle name="Millares 11 4 2 2 2 3 2" xfId="30360" xr:uid="{00000000-0005-0000-0000-0000CA040000}"/>
    <cellStyle name="Millares 11 4 2 2 2 4" xfId="21639" xr:uid="{00000000-0005-0000-0000-0000CB040000}"/>
    <cellStyle name="Millares 11 4 2 2 2 5" xfId="35378" xr:uid="{00000000-0005-0000-0000-0000CC040000}"/>
    <cellStyle name="Millares 11 4 2 2 3" xfId="6383" xr:uid="{00000000-0005-0000-0000-0000CD040000}"/>
    <cellStyle name="Millares 11 4 2 2 3 2" xfId="15127" xr:uid="{00000000-0005-0000-0000-0000CE040000}"/>
    <cellStyle name="Millares 11 4 2 2 3 2 2" xfId="32578" xr:uid="{00000000-0005-0000-0000-0000CF040000}"/>
    <cellStyle name="Millares 11 4 2 2 3 3" xfId="23858" xr:uid="{00000000-0005-0000-0000-0000D0040000}"/>
    <cellStyle name="Millares 11 4 2 2 3 4" xfId="35380" xr:uid="{00000000-0005-0000-0000-0000D1040000}"/>
    <cellStyle name="Millares 11 4 2 2 4" xfId="10766" xr:uid="{00000000-0005-0000-0000-0000D2040000}"/>
    <cellStyle name="Millares 11 4 2 2 4 2" xfId="28218" xr:uid="{00000000-0005-0000-0000-0000D3040000}"/>
    <cellStyle name="Millares 11 4 2 2 5" xfId="19497" xr:uid="{00000000-0005-0000-0000-0000D4040000}"/>
    <cellStyle name="Millares 11 4 2 2 6" xfId="35377" xr:uid="{00000000-0005-0000-0000-0000D5040000}"/>
    <cellStyle name="Millares 11 4 2 3" xfId="3045" xr:uid="{00000000-0005-0000-0000-0000D6040000}"/>
    <cellStyle name="Millares 11 4 2 3 2" xfId="7456" xr:uid="{00000000-0005-0000-0000-0000D7040000}"/>
    <cellStyle name="Millares 11 4 2 3 2 2" xfId="16200" xr:uid="{00000000-0005-0000-0000-0000D8040000}"/>
    <cellStyle name="Millares 11 4 2 3 2 2 2" xfId="33651" xr:uid="{00000000-0005-0000-0000-0000D9040000}"/>
    <cellStyle name="Millares 11 4 2 3 2 3" xfId="24931" xr:uid="{00000000-0005-0000-0000-0000DA040000}"/>
    <cellStyle name="Millares 11 4 2 3 2 4" xfId="35382" xr:uid="{00000000-0005-0000-0000-0000DB040000}"/>
    <cellStyle name="Millares 11 4 2 3 3" xfId="11839" xr:uid="{00000000-0005-0000-0000-0000DC040000}"/>
    <cellStyle name="Millares 11 4 2 3 3 2" xfId="29291" xr:uid="{00000000-0005-0000-0000-0000DD040000}"/>
    <cellStyle name="Millares 11 4 2 3 4" xfId="20570" xr:uid="{00000000-0005-0000-0000-0000DE040000}"/>
    <cellStyle name="Millares 11 4 2 3 5" xfId="35381" xr:uid="{00000000-0005-0000-0000-0000DF040000}"/>
    <cellStyle name="Millares 11 4 2 4" xfId="5314" xr:uid="{00000000-0005-0000-0000-0000E0040000}"/>
    <cellStyle name="Millares 11 4 2 4 2" xfId="14058" xr:uid="{00000000-0005-0000-0000-0000E1040000}"/>
    <cellStyle name="Millares 11 4 2 4 2 2" xfId="31509" xr:uid="{00000000-0005-0000-0000-0000E2040000}"/>
    <cellStyle name="Millares 11 4 2 4 3" xfId="22789" xr:uid="{00000000-0005-0000-0000-0000E3040000}"/>
    <cellStyle name="Millares 11 4 2 4 4" xfId="35383" xr:uid="{00000000-0005-0000-0000-0000E4040000}"/>
    <cellStyle name="Millares 11 4 2 5" xfId="9697" xr:uid="{00000000-0005-0000-0000-0000E5040000}"/>
    <cellStyle name="Millares 11 4 2 5 2" xfId="27149" xr:uid="{00000000-0005-0000-0000-0000E6040000}"/>
    <cellStyle name="Millares 11 4 2 6" xfId="18428" xr:uid="{00000000-0005-0000-0000-0000E7040000}"/>
    <cellStyle name="Millares 11 4 2 7" xfId="35376" xr:uid="{00000000-0005-0000-0000-0000E8040000}"/>
    <cellStyle name="Millares 11 4 3" xfId="1434" xr:uid="{00000000-0005-0000-0000-0000E9040000}"/>
    <cellStyle name="Millares 11 4 3 2" xfId="3580" xr:uid="{00000000-0005-0000-0000-0000EA040000}"/>
    <cellStyle name="Millares 11 4 3 2 2" xfId="7991" xr:uid="{00000000-0005-0000-0000-0000EB040000}"/>
    <cellStyle name="Millares 11 4 3 2 2 2" xfId="16735" xr:uid="{00000000-0005-0000-0000-0000EC040000}"/>
    <cellStyle name="Millares 11 4 3 2 2 2 2" xfId="34186" xr:uid="{00000000-0005-0000-0000-0000ED040000}"/>
    <cellStyle name="Millares 11 4 3 2 2 3" xfId="25466" xr:uid="{00000000-0005-0000-0000-0000EE040000}"/>
    <cellStyle name="Millares 11 4 3 2 2 4" xfId="35386" xr:uid="{00000000-0005-0000-0000-0000EF040000}"/>
    <cellStyle name="Millares 11 4 3 2 3" xfId="12374" xr:uid="{00000000-0005-0000-0000-0000F0040000}"/>
    <cellStyle name="Millares 11 4 3 2 3 2" xfId="29826" xr:uid="{00000000-0005-0000-0000-0000F1040000}"/>
    <cellStyle name="Millares 11 4 3 2 4" xfId="21105" xr:uid="{00000000-0005-0000-0000-0000F2040000}"/>
    <cellStyle name="Millares 11 4 3 2 5" xfId="35385" xr:uid="{00000000-0005-0000-0000-0000F3040000}"/>
    <cellStyle name="Millares 11 4 3 3" xfId="5849" xr:uid="{00000000-0005-0000-0000-0000F4040000}"/>
    <cellStyle name="Millares 11 4 3 3 2" xfId="14593" xr:uid="{00000000-0005-0000-0000-0000F5040000}"/>
    <cellStyle name="Millares 11 4 3 3 2 2" xfId="32044" xr:uid="{00000000-0005-0000-0000-0000F6040000}"/>
    <cellStyle name="Millares 11 4 3 3 3" xfId="23324" xr:uid="{00000000-0005-0000-0000-0000F7040000}"/>
    <cellStyle name="Millares 11 4 3 3 4" xfId="35387" xr:uid="{00000000-0005-0000-0000-0000F8040000}"/>
    <cellStyle name="Millares 11 4 3 4" xfId="10232" xr:uid="{00000000-0005-0000-0000-0000F9040000}"/>
    <cellStyle name="Millares 11 4 3 4 2" xfId="27684" xr:uid="{00000000-0005-0000-0000-0000FA040000}"/>
    <cellStyle name="Millares 11 4 3 5" xfId="18963" xr:uid="{00000000-0005-0000-0000-0000FB040000}"/>
    <cellStyle name="Millares 11 4 3 6" xfId="35384" xr:uid="{00000000-0005-0000-0000-0000FC040000}"/>
    <cellStyle name="Millares 11 4 4" xfId="2508" xr:uid="{00000000-0005-0000-0000-0000FD040000}"/>
    <cellStyle name="Millares 11 4 4 2" xfId="6919" xr:uid="{00000000-0005-0000-0000-0000FE040000}"/>
    <cellStyle name="Millares 11 4 4 2 2" xfId="15663" xr:uid="{00000000-0005-0000-0000-0000FF040000}"/>
    <cellStyle name="Millares 11 4 4 2 2 2" xfId="33114" xr:uid="{00000000-0005-0000-0000-000000050000}"/>
    <cellStyle name="Millares 11 4 4 2 3" xfId="24394" xr:uid="{00000000-0005-0000-0000-000001050000}"/>
    <cellStyle name="Millares 11 4 4 2 4" xfId="35389" xr:uid="{00000000-0005-0000-0000-000002050000}"/>
    <cellStyle name="Millares 11 4 4 3" xfId="11302" xr:uid="{00000000-0005-0000-0000-000003050000}"/>
    <cellStyle name="Millares 11 4 4 3 2" xfId="28754" xr:uid="{00000000-0005-0000-0000-000004050000}"/>
    <cellStyle name="Millares 11 4 4 4" xfId="20033" xr:uid="{00000000-0005-0000-0000-000005050000}"/>
    <cellStyle name="Millares 11 4 4 5" xfId="35388" xr:uid="{00000000-0005-0000-0000-000006050000}"/>
    <cellStyle name="Millares 11 4 5" xfId="4777" xr:uid="{00000000-0005-0000-0000-000007050000}"/>
    <cellStyle name="Millares 11 4 5 2" xfId="13521" xr:uid="{00000000-0005-0000-0000-000008050000}"/>
    <cellStyle name="Millares 11 4 5 2 2" xfId="30972" xr:uid="{00000000-0005-0000-0000-000009050000}"/>
    <cellStyle name="Millares 11 4 5 3" xfId="22252" xr:uid="{00000000-0005-0000-0000-00000A050000}"/>
    <cellStyle name="Millares 11 4 5 4" xfId="35390" xr:uid="{00000000-0005-0000-0000-00000B050000}"/>
    <cellStyle name="Millares 11 4 6" xfId="9160" xr:uid="{00000000-0005-0000-0000-00000C050000}"/>
    <cellStyle name="Millares 11 4 6 2" xfId="26612" xr:uid="{00000000-0005-0000-0000-00000D050000}"/>
    <cellStyle name="Millares 11 4 7" xfId="17891" xr:uid="{00000000-0005-0000-0000-00000E050000}"/>
    <cellStyle name="Millares 11 4 8" xfId="35375" xr:uid="{00000000-0005-0000-0000-00000F050000}"/>
    <cellStyle name="Millares 11 5" xfId="638" xr:uid="{00000000-0005-0000-0000-000010050000}"/>
    <cellStyle name="Millares 11 5 2" xfId="1711" xr:uid="{00000000-0005-0000-0000-000011050000}"/>
    <cellStyle name="Millares 11 5 2 2" xfId="3856" xr:uid="{00000000-0005-0000-0000-000012050000}"/>
    <cellStyle name="Millares 11 5 2 2 2" xfId="8267" xr:uid="{00000000-0005-0000-0000-000013050000}"/>
    <cellStyle name="Millares 11 5 2 2 2 2" xfId="17011" xr:uid="{00000000-0005-0000-0000-000014050000}"/>
    <cellStyle name="Millares 11 5 2 2 2 2 2" xfId="34462" xr:uid="{00000000-0005-0000-0000-000015050000}"/>
    <cellStyle name="Millares 11 5 2 2 2 3" xfId="25742" xr:uid="{00000000-0005-0000-0000-000016050000}"/>
    <cellStyle name="Millares 11 5 2 2 2 4" xfId="35394" xr:uid="{00000000-0005-0000-0000-000017050000}"/>
    <cellStyle name="Millares 11 5 2 2 3" xfId="12650" xr:uid="{00000000-0005-0000-0000-000018050000}"/>
    <cellStyle name="Millares 11 5 2 2 3 2" xfId="30102" xr:uid="{00000000-0005-0000-0000-000019050000}"/>
    <cellStyle name="Millares 11 5 2 2 4" xfId="21381" xr:uid="{00000000-0005-0000-0000-00001A050000}"/>
    <cellStyle name="Millares 11 5 2 2 5" xfId="35393" xr:uid="{00000000-0005-0000-0000-00001B050000}"/>
    <cellStyle name="Millares 11 5 2 3" xfId="6125" xr:uid="{00000000-0005-0000-0000-00001C050000}"/>
    <cellStyle name="Millares 11 5 2 3 2" xfId="14869" xr:uid="{00000000-0005-0000-0000-00001D050000}"/>
    <cellStyle name="Millares 11 5 2 3 2 2" xfId="32320" xr:uid="{00000000-0005-0000-0000-00001E050000}"/>
    <cellStyle name="Millares 11 5 2 3 3" xfId="23600" xr:uid="{00000000-0005-0000-0000-00001F050000}"/>
    <cellStyle name="Millares 11 5 2 3 4" xfId="35395" xr:uid="{00000000-0005-0000-0000-000020050000}"/>
    <cellStyle name="Millares 11 5 2 4" xfId="10508" xr:uid="{00000000-0005-0000-0000-000021050000}"/>
    <cellStyle name="Millares 11 5 2 4 2" xfId="27960" xr:uid="{00000000-0005-0000-0000-000022050000}"/>
    <cellStyle name="Millares 11 5 2 5" xfId="19239" xr:uid="{00000000-0005-0000-0000-000023050000}"/>
    <cellStyle name="Millares 11 5 2 6" xfId="35392" xr:uid="{00000000-0005-0000-0000-000024050000}"/>
    <cellStyle name="Millares 11 5 3" xfId="2787" xr:uid="{00000000-0005-0000-0000-000025050000}"/>
    <cellStyle name="Millares 11 5 3 2" xfId="7198" xr:uid="{00000000-0005-0000-0000-000026050000}"/>
    <cellStyle name="Millares 11 5 3 2 2" xfId="15942" xr:uid="{00000000-0005-0000-0000-000027050000}"/>
    <cellStyle name="Millares 11 5 3 2 2 2" xfId="33393" xr:uid="{00000000-0005-0000-0000-000028050000}"/>
    <cellStyle name="Millares 11 5 3 2 3" xfId="24673" xr:uid="{00000000-0005-0000-0000-000029050000}"/>
    <cellStyle name="Millares 11 5 3 2 4" xfId="35397" xr:uid="{00000000-0005-0000-0000-00002A050000}"/>
    <cellStyle name="Millares 11 5 3 3" xfId="11581" xr:uid="{00000000-0005-0000-0000-00002B050000}"/>
    <cellStyle name="Millares 11 5 3 3 2" xfId="29033" xr:uid="{00000000-0005-0000-0000-00002C050000}"/>
    <cellStyle name="Millares 11 5 3 4" xfId="20312" xr:uid="{00000000-0005-0000-0000-00002D050000}"/>
    <cellStyle name="Millares 11 5 3 5" xfId="35396" xr:uid="{00000000-0005-0000-0000-00002E050000}"/>
    <cellStyle name="Millares 11 5 4" xfId="5056" xr:uid="{00000000-0005-0000-0000-00002F050000}"/>
    <cellStyle name="Millares 11 5 4 2" xfId="13800" xr:uid="{00000000-0005-0000-0000-000030050000}"/>
    <cellStyle name="Millares 11 5 4 2 2" xfId="31251" xr:uid="{00000000-0005-0000-0000-000031050000}"/>
    <cellStyle name="Millares 11 5 4 3" xfId="22531" xr:uid="{00000000-0005-0000-0000-000032050000}"/>
    <cellStyle name="Millares 11 5 4 4" xfId="35398" xr:uid="{00000000-0005-0000-0000-000033050000}"/>
    <cellStyle name="Millares 11 5 5" xfId="9439" xr:uid="{00000000-0005-0000-0000-000034050000}"/>
    <cellStyle name="Millares 11 5 5 2" xfId="26891" xr:uid="{00000000-0005-0000-0000-000035050000}"/>
    <cellStyle name="Millares 11 5 6" xfId="18170" xr:uid="{00000000-0005-0000-0000-000036050000}"/>
    <cellStyle name="Millares 11 5 7" xfId="35391" xr:uid="{00000000-0005-0000-0000-000037050000}"/>
    <cellStyle name="Millares 11 6" xfId="1177" xr:uid="{00000000-0005-0000-0000-000038050000}"/>
    <cellStyle name="Millares 11 6 2" xfId="3323" xr:uid="{00000000-0005-0000-0000-000039050000}"/>
    <cellStyle name="Millares 11 6 2 2" xfId="7734" xr:uid="{00000000-0005-0000-0000-00003A050000}"/>
    <cellStyle name="Millares 11 6 2 2 2" xfId="16478" xr:uid="{00000000-0005-0000-0000-00003B050000}"/>
    <cellStyle name="Millares 11 6 2 2 2 2" xfId="33929" xr:uid="{00000000-0005-0000-0000-00003C050000}"/>
    <cellStyle name="Millares 11 6 2 2 3" xfId="25209" xr:uid="{00000000-0005-0000-0000-00003D050000}"/>
    <cellStyle name="Millares 11 6 2 2 4" xfId="35401" xr:uid="{00000000-0005-0000-0000-00003E050000}"/>
    <cellStyle name="Millares 11 6 2 3" xfId="12117" xr:uid="{00000000-0005-0000-0000-00003F050000}"/>
    <cellStyle name="Millares 11 6 2 3 2" xfId="29569" xr:uid="{00000000-0005-0000-0000-000040050000}"/>
    <cellStyle name="Millares 11 6 2 4" xfId="20848" xr:uid="{00000000-0005-0000-0000-000041050000}"/>
    <cellStyle name="Millares 11 6 2 5" xfId="35400" xr:uid="{00000000-0005-0000-0000-000042050000}"/>
    <cellStyle name="Millares 11 6 3" xfId="5592" xr:uid="{00000000-0005-0000-0000-000043050000}"/>
    <cellStyle name="Millares 11 6 3 2" xfId="14336" xr:uid="{00000000-0005-0000-0000-000044050000}"/>
    <cellStyle name="Millares 11 6 3 2 2" xfId="31787" xr:uid="{00000000-0005-0000-0000-000045050000}"/>
    <cellStyle name="Millares 11 6 3 3" xfId="23067" xr:uid="{00000000-0005-0000-0000-000046050000}"/>
    <cellStyle name="Millares 11 6 3 4" xfId="35402" xr:uid="{00000000-0005-0000-0000-000047050000}"/>
    <cellStyle name="Millares 11 6 4" xfId="9975" xr:uid="{00000000-0005-0000-0000-000048050000}"/>
    <cellStyle name="Millares 11 6 4 2" xfId="27427" xr:uid="{00000000-0005-0000-0000-000049050000}"/>
    <cellStyle name="Millares 11 6 5" xfId="18706" xr:uid="{00000000-0005-0000-0000-00004A050000}"/>
    <cellStyle name="Millares 11 6 6" xfId="35399" xr:uid="{00000000-0005-0000-0000-00004B050000}"/>
    <cellStyle name="Millares 11 7" xfId="2251" xr:uid="{00000000-0005-0000-0000-00004C050000}"/>
    <cellStyle name="Millares 11 7 2" xfId="6662" xr:uid="{00000000-0005-0000-0000-00004D050000}"/>
    <cellStyle name="Millares 11 7 2 2" xfId="15406" xr:uid="{00000000-0005-0000-0000-00004E050000}"/>
    <cellStyle name="Millares 11 7 2 2 2" xfId="32857" xr:uid="{00000000-0005-0000-0000-00004F050000}"/>
    <cellStyle name="Millares 11 7 2 3" xfId="24137" xr:uid="{00000000-0005-0000-0000-000050050000}"/>
    <cellStyle name="Millares 11 7 2 4" xfId="35404" xr:uid="{00000000-0005-0000-0000-000051050000}"/>
    <cellStyle name="Millares 11 7 3" xfId="11045" xr:uid="{00000000-0005-0000-0000-000052050000}"/>
    <cellStyle name="Millares 11 7 3 2" xfId="28497" xr:uid="{00000000-0005-0000-0000-000053050000}"/>
    <cellStyle name="Millares 11 7 4" xfId="19776" xr:uid="{00000000-0005-0000-0000-000054050000}"/>
    <cellStyle name="Millares 11 7 5" xfId="35403" xr:uid="{00000000-0005-0000-0000-000055050000}"/>
    <cellStyle name="Millares 11 8" xfId="4520" xr:uid="{00000000-0005-0000-0000-000056050000}"/>
    <cellStyle name="Millares 11 8 2" xfId="13264" xr:uid="{00000000-0005-0000-0000-000057050000}"/>
    <cellStyle name="Millares 11 8 2 2" xfId="30715" xr:uid="{00000000-0005-0000-0000-000058050000}"/>
    <cellStyle name="Millares 11 8 3" xfId="21995" xr:uid="{00000000-0005-0000-0000-000059050000}"/>
    <cellStyle name="Millares 11 8 4" xfId="35405" xr:uid="{00000000-0005-0000-0000-00005A050000}"/>
    <cellStyle name="Millares 11 9" xfId="8903" xr:uid="{00000000-0005-0000-0000-00005B050000}"/>
    <cellStyle name="Millares 11 9 2" xfId="26355" xr:uid="{00000000-0005-0000-0000-00005C050000}"/>
    <cellStyle name="Millares 110" xfId="44105" xr:uid="{5CEFF769-1D5D-40DA-9FA8-EEEB91B21E60}"/>
    <cellStyle name="Millares 111" xfId="44112" xr:uid="{64C4A08F-E640-4C7A-9976-FF95ACA6CD41}"/>
    <cellStyle name="Millares 112" xfId="44119" xr:uid="{CEE363BE-65C6-4603-8A70-60CA074E61F1}"/>
    <cellStyle name="Millares 113" xfId="44127" xr:uid="{48DDBCC6-795B-4EC0-BFAE-D81150CCB9B6}"/>
    <cellStyle name="Millares 114" xfId="44132" xr:uid="{39D532B9-ECAE-4046-824D-2B18468BE570}"/>
    <cellStyle name="Millares 115" xfId="44140" xr:uid="{179AFC67-38E0-425F-AAB4-032398ABE64A}"/>
    <cellStyle name="Millares 116" xfId="44148" xr:uid="{5FCD829F-237D-4E23-96CC-216C1C5283FF}"/>
    <cellStyle name="Millares 117" xfId="44163" xr:uid="{0D0030A9-62C2-44A7-A917-E4ADD1CACB52}"/>
    <cellStyle name="Millares 118" xfId="44179" xr:uid="{93AA5BEC-5E8A-4AD7-AAE7-BA7C476720AA}"/>
    <cellStyle name="Millares 119" xfId="44180" xr:uid="{6338B907-028D-458E-B238-EC9963B92F46}"/>
    <cellStyle name="Millares 12" xfId="82" xr:uid="{00000000-0005-0000-0000-00005D050000}"/>
    <cellStyle name="Millares 12 10" xfId="17638" xr:uid="{00000000-0005-0000-0000-00005E050000}"/>
    <cellStyle name="Millares 12 11" xfId="35406" xr:uid="{00000000-0005-0000-0000-00005F050000}"/>
    <cellStyle name="Millares 12 2" xfId="145" xr:uid="{00000000-0005-0000-0000-000060050000}"/>
    <cellStyle name="Millares 12 2 10" xfId="35407" xr:uid="{00000000-0005-0000-0000-000061050000}"/>
    <cellStyle name="Millares 12 2 2" xfId="277" xr:uid="{00000000-0005-0000-0000-000062050000}"/>
    <cellStyle name="Millares 12 2 2 2" xfId="542" xr:uid="{00000000-0005-0000-0000-000063050000}"/>
    <cellStyle name="Millares 12 2 2 2 2" xfId="1082" xr:uid="{00000000-0005-0000-0000-000064050000}"/>
    <cellStyle name="Millares 12 2 2 2 2 2" xfId="2155" xr:uid="{00000000-0005-0000-0000-000065050000}"/>
    <cellStyle name="Millares 12 2 2 2 2 2 2" xfId="4300" xr:uid="{00000000-0005-0000-0000-000066050000}"/>
    <cellStyle name="Millares 12 2 2 2 2 2 2 2" xfId="8711" xr:uid="{00000000-0005-0000-0000-000067050000}"/>
    <cellStyle name="Millares 12 2 2 2 2 2 2 2 2" xfId="17455" xr:uid="{00000000-0005-0000-0000-000068050000}"/>
    <cellStyle name="Millares 12 2 2 2 2 2 2 2 2 2" xfId="34906" xr:uid="{00000000-0005-0000-0000-000069050000}"/>
    <cellStyle name="Millares 12 2 2 2 2 2 2 2 3" xfId="26186" xr:uid="{00000000-0005-0000-0000-00006A050000}"/>
    <cellStyle name="Millares 12 2 2 2 2 2 2 2 4" xfId="35413" xr:uid="{00000000-0005-0000-0000-00006B050000}"/>
    <cellStyle name="Millares 12 2 2 2 2 2 2 3" xfId="13094" xr:uid="{00000000-0005-0000-0000-00006C050000}"/>
    <cellStyle name="Millares 12 2 2 2 2 2 2 3 2" xfId="30546" xr:uid="{00000000-0005-0000-0000-00006D050000}"/>
    <cellStyle name="Millares 12 2 2 2 2 2 2 4" xfId="21825" xr:uid="{00000000-0005-0000-0000-00006E050000}"/>
    <cellStyle name="Millares 12 2 2 2 2 2 2 5" xfId="35412" xr:uid="{00000000-0005-0000-0000-00006F050000}"/>
    <cellStyle name="Millares 12 2 2 2 2 2 3" xfId="6569" xr:uid="{00000000-0005-0000-0000-000070050000}"/>
    <cellStyle name="Millares 12 2 2 2 2 2 3 2" xfId="15313" xr:uid="{00000000-0005-0000-0000-000071050000}"/>
    <cellStyle name="Millares 12 2 2 2 2 2 3 2 2" xfId="32764" xr:uid="{00000000-0005-0000-0000-000072050000}"/>
    <cellStyle name="Millares 12 2 2 2 2 2 3 3" xfId="24044" xr:uid="{00000000-0005-0000-0000-000073050000}"/>
    <cellStyle name="Millares 12 2 2 2 2 2 3 4" xfId="35414" xr:uid="{00000000-0005-0000-0000-000074050000}"/>
    <cellStyle name="Millares 12 2 2 2 2 2 4" xfId="10952" xr:uid="{00000000-0005-0000-0000-000075050000}"/>
    <cellStyle name="Millares 12 2 2 2 2 2 4 2" xfId="28404" xr:uid="{00000000-0005-0000-0000-000076050000}"/>
    <cellStyle name="Millares 12 2 2 2 2 2 5" xfId="19683" xr:uid="{00000000-0005-0000-0000-000077050000}"/>
    <cellStyle name="Millares 12 2 2 2 2 2 6" xfId="35411" xr:uid="{00000000-0005-0000-0000-000078050000}"/>
    <cellStyle name="Millares 12 2 2 2 2 3" xfId="3231" xr:uid="{00000000-0005-0000-0000-000079050000}"/>
    <cellStyle name="Millares 12 2 2 2 2 3 2" xfId="7642" xr:uid="{00000000-0005-0000-0000-00007A050000}"/>
    <cellStyle name="Millares 12 2 2 2 2 3 2 2" xfId="16386" xr:uid="{00000000-0005-0000-0000-00007B050000}"/>
    <cellStyle name="Millares 12 2 2 2 2 3 2 2 2" xfId="33837" xr:uid="{00000000-0005-0000-0000-00007C050000}"/>
    <cellStyle name="Millares 12 2 2 2 2 3 2 3" xfId="25117" xr:uid="{00000000-0005-0000-0000-00007D050000}"/>
    <cellStyle name="Millares 12 2 2 2 2 3 2 4" xfId="35416" xr:uid="{00000000-0005-0000-0000-00007E050000}"/>
    <cellStyle name="Millares 12 2 2 2 2 3 3" xfId="12025" xr:uid="{00000000-0005-0000-0000-00007F050000}"/>
    <cellStyle name="Millares 12 2 2 2 2 3 3 2" xfId="29477" xr:uid="{00000000-0005-0000-0000-000080050000}"/>
    <cellStyle name="Millares 12 2 2 2 2 3 4" xfId="20756" xr:uid="{00000000-0005-0000-0000-000081050000}"/>
    <cellStyle name="Millares 12 2 2 2 2 3 5" xfId="35415" xr:uid="{00000000-0005-0000-0000-000082050000}"/>
    <cellStyle name="Millares 12 2 2 2 2 4" xfId="5500" xr:uid="{00000000-0005-0000-0000-000083050000}"/>
    <cellStyle name="Millares 12 2 2 2 2 4 2" xfId="14244" xr:uid="{00000000-0005-0000-0000-000084050000}"/>
    <cellStyle name="Millares 12 2 2 2 2 4 2 2" xfId="31695" xr:uid="{00000000-0005-0000-0000-000085050000}"/>
    <cellStyle name="Millares 12 2 2 2 2 4 3" xfId="22975" xr:uid="{00000000-0005-0000-0000-000086050000}"/>
    <cellStyle name="Millares 12 2 2 2 2 4 4" xfId="35417" xr:uid="{00000000-0005-0000-0000-000087050000}"/>
    <cellStyle name="Millares 12 2 2 2 2 5" xfId="9883" xr:uid="{00000000-0005-0000-0000-000088050000}"/>
    <cellStyle name="Millares 12 2 2 2 2 5 2" xfId="27335" xr:uid="{00000000-0005-0000-0000-000089050000}"/>
    <cellStyle name="Millares 12 2 2 2 2 6" xfId="18614" xr:uid="{00000000-0005-0000-0000-00008A050000}"/>
    <cellStyle name="Millares 12 2 2 2 2 7" xfId="35410" xr:uid="{00000000-0005-0000-0000-00008B050000}"/>
    <cellStyle name="Millares 12 2 2 2 3" xfId="1620" xr:uid="{00000000-0005-0000-0000-00008C050000}"/>
    <cellStyle name="Millares 12 2 2 2 3 2" xfId="3766" xr:uid="{00000000-0005-0000-0000-00008D050000}"/>
    <cellStyle name="Millares 12 2 2 2 3 2 2" xfId="8177" xr:uid="{00000000-0005-0000-0000-00008E050000}"/>
    <cellStyle name="Millares 12 2 2 2 3 2 2 2" xfId="16921" xr:uid="{00000000-0005-0000-0000-00008F050000}"/>
    <cellStyle name="Millares 12 2 2 2 3 2 2 2 2" xfId="34372" xr:uid="{00000000-0005-0000-0000-000090050000}"/>
    <cellStyle name="Millares 12 2 2 2 3 2 2 3" xfId="25652" xr:uid="{00000000-0005-0000-0000-000091050000}"/>
    <cellStyle name="Millares 12 2 2 2 3 2 2 4" xfId="35420" xr:uid="{00000000-0005-0000-0000-000092050000}"/>
    <cellStyle name="Millares 12 2 2 2 3 2 3" xfId="12560" xr:uid="{00000000-0005-0000-0000-000093050000}"/>
    <cellStyle name="Millares 12 2 2 2 3 2 3 2" xfId="30012" xr:uid="{00000000-0005-0000-0000-000094050000}"/>
    <cellStyle name="Millares 12 2 2 2 3 2 4" xfId="21291" xr:uid="{00000000-0005-0000-0000-000095050000}"/>
    <cellStyle name="Millares 12 2 2 2 3 2 5" xfId="35419" xr:uid="{00000000-0005-0000-0000-000096050000}"/>
    <cellStyle name="Millares 12 2 2 2 3 3" xfId="6035" xr:uid="{00000000-0005-0000-0000-000097050000}"/>
    <cellStyle name="Millares 12 2 2 2 3 3 2" xfId="14779" xr:uid="{00000000-0005-0000-0000-000098050000}"/>
    <cellStyle name="Millares 12 2 2 2 3 3 2 2" xfId="32230" xr:uid="{00000000-0005-0000-0000-000099050000}"/>
    <cellStyle name="Millares 12 2 2 2 3 3 3" xfId="23510" xr:uid="{00000000-0005-0000-0000-00009A050000}"/>
    <cellStyle name="Millares 12 2 2 2 3 3 4" xfId="35421" xr:uid="{00000000-0005-0000-0000-00009B050000}"/>
    <cellStyle name="Millares 12 2 2 2 3 4" xfId="10418" xr:uid="{00000000-0005-0000-0000-00009C050000}"/>
    <cellStyle name="Millares 12 2 2 2 3 4 2" xfId="27870" xr:uid="{00000000-0005-0000-0000-00009D050000}"/>
    <cellStyle name="Millares 12 2 2 2 3 5" xfId="19149" xr:uid="{00000000-0005-0000-0000-00009E050000}"/>
    <cellStyle name="Millares 12 2 2 2 3 6" xfId="35418" xr:uid="{00000000-0005-0000-0000-00009F050000}"/>
    <cellStyle name="Millares 12 2 2 2 4" xfId="2694" xr:uid="{00000000-0005-0000-0000-0000A0050000}"/>
    <cellStyle name="Millares 12 2 2 2 4 2" xfId="7105" xr:uid="{00000000-0005-0000-0000-0000A1050000}"/>
    <cellStyle name="Millares 12 2 2 2 4 2 2" xfId="15849" xr:uid="{00000000-0005-0000-0000-0000A2050000}"/>
    <cellStyle name="Millares 12 2 2 2 4 2 2 2" xfId="33300" xr:uid="{00000000-0005-0000-0000-0000A3050000}"/>
    <cellStyle name="Millares 12 2 2 2 4 2 3" xfId="24580" xr:uid="{00000000-0005-0000-0000-0000A4050000}"/>
    <cellStyle name="Millares 12 2 2 2 4 2 4" xfId="35423" xr:uid="{00000000-0005-0000-0000-0000A5050000}"/>
    <cellStyle name="Millares 12 2 2 2 4 3" xfId="11488" xr:uid="{00000000-0005-0000-0000-0000A6050000}"/>
    <cellStyle name="Millares 12 2 2 2 4 3 2" xfId="28940" xr:uid="{00000000-0005-0000-0000-0000A7050000}"/>
    <cellStyle name="Millares 12 2 2 2 4 4" xfId="20219" xr:uid="{00000000-0005-0000-0000-0000A8050000}"/>
    <cellStyle name="Millares 12 2 2 2 4 5" xfId="35422" xr:uid="{00000000-0005-0000-0000-0000A9050000}"/>
    <cellStyle name="Millares 12 2 2 2 5" xfId="4963" xr:uid="{00000000-0005-0000-0000-0000AA050000}"/>
    <cellStyle name="Millares 12 2 2 2 5 2" xfId="13707" xr:uid="{00000000-0005-0000-0000-0000AB050000}"/>
    <cellStyle name="Millares 12 2 2 2 5 2 2" xfId="31158" xr:uid="{00000000-0005-0000-0000-0000AC050000}"/>
    <cellStyle name="Millares 12 2 2 2 5 3" xfId="22438" xr:uid="{00000000-0005-0000-0000-0000AD050000}"/>
    <cellStyle name="Millares 12 2 2 2 5 4" xfId="35424" xr:uid="{00000000-0005-0000-0000-0000AE050000}"/>
    <cellStyle name="Millares 12 2 2 2 6" xfId="9346" xr:uid="{00000000-0005-0000-0000-0000AF050000}"/>
    <cellStyle name="Millares 12 2 2 2 6 2" xfId="26798" xr:uid="{00000000-0005-0000-0000-0000B0050000}"/>
    <cellStyle name="Millares 12 2 2 2 7" xfId="18077" xr:uid="{00000000-0005-0000-0000-0000B1050000}"/>
    <cellStyle name="Millares 12 2 2 2 8" xfId="35409" xr:uid="{00000000-0005-0000-0000-0000B2050000}"/>
    <cellStyle name="Millares 12 2 2 3" xfId="824" xr:uid="{00000000-0005-0000-0000-0000B3050000}"/>
    <cellStyle name="Millares 12 2 2 3 2" xfId="1897" xr:uid="{00000000-0005-0000-0000-0000B4050000}"/>
    <cellStyle name="Millares 12 2 2 3 2 2" xfId="4042" xr:uid="{00000000-0005-0000-0000-0000B5050000}"/>
    <cellStyle name="Millares 12 2 2 3 2 2 2" xfId="8453" xr:uid="{00000000-0005-0000-0000-0000B6050000}"/>
    <cellStyle name="Millares 12 2 2 3 2 2 2 2" xfId="17197" xr:uid="{00000000-0005-0000-0000-0000B7050000}"/>
    <cellStyle name="Millares 12 2 2 3 2 2 2 2 2" xfId="34648" xr:uid="{00000000-0005-0000-0000-0000B8050000}"/>
    <cellStyle name="Millares 12 2 2 3 2 2 2 3" xfId="25928" xr:uid="{00000000-0005-0000-0000-0000B9050000}"/>
    <cellStyle name="Millares 12 2 2 3 2 2 2 4" xfId="35428" xr:uid="{00000000-0005-0000-0000-0000BA050000}"/>
    <cellStyle name="Millares 12 2 2 3 2 2 3" xfId="12836" xr:uid="{00000000-0005-0000-0000-0000BB050000}"/>
    <cellStyle name="Millares 12 2 2 3 2 2 3 2" xfId="30288" xr:uid="{00000000-0005-0000-0000-0000BC050000}"/>
    <cellStyle name="Millares 12 2 2 3 2 2 4" xfId="21567" xr:uid="{00000000-0005-0000-0000-0000BD050000}"/>
    <cellStyle name="Millares 12 2 2 3 2 2 5" xfId="35427" xr:uid="{00000000-0005-0000-0000-0000BE050000}"/>
    <cellStyle name="Millares 12 2 2 3 2 3" xfId="6311" xr:uid="{00000000-0005-0000-0000-0000BF050000}"/>
    <cellStyle name="Millares 12 2 2 3 2 3 2" xfId="15055" xr:uid="{00000000-0005-0000-0000-0000C0050000}"/>
    <cellStyle name="Millares 12 2 2 3 2 3 2 2" xfId="32506" xr:uid="{00000000-0005-0000-0000-0000C1050000}"/>
    <cellStyle name="Millares 12 2 2 3 2 3 3" xfId="23786" xr:uid="{00000000-0005-0000-0000-0000C2050000}"/>
    <cellStyle name="Millares 12 2 2 3 2 3 4" xfId="35429" xr:uid="{00000000-0005-0000-0000-0000C3050000}"/>
    <cellStyle name="Millares 12 2 2 3 2 4" xfId="10694" xr:uid="{00000000-0005-0000-0000-0000C4050000}"/>
    <cellStyle name="Millares 12 2 2 3 2 4 2" xfId="28146" xr:uid="{00000000-0005-0000-0000-0000C5050000}"/>
    <cellStyle name="Millares 12 2 2 3 2 5" xfId="19425" xr:uid="{00000000-0005-0000-0000-0000C6050000}"/>
    <cellStyle name="Millares 12 2 2 3 2 6" xfId="35426" xr:uid="{00000000-0005-0000-0000-0000C7050000}"/>
    <cellStyle name="Millares 12 2 2 3 3" xfId="2973" xr:uid="{00000000-0005-0000-0000-0000C8050000}"/>
    <cellStyle name="Millares 12 2 2 3 3 2" xfId="7384" xr:uid="{00000000-0005-0000-0000-0000C9050000}"/>
    <cellStyle name="Millares 12 2 2 3 3 2 2" xfId="16128" xr:uid="{00000000-0005-0000-0000-0000CA050000}"/>
    <cellStyle name="Millares 12 2 2 3 3 2 2 2" xfId="33579" xr:uid="{00000000-0005-0000-0000-0000CB050000}"/>
    <cellStyle name="Millares 12 2 2 3 3 2 3" xfId="24859" xr:uid="{00000000-0005-0000-0000-0000CC050000}"/>
    <cellStyle name="Millares 12 2 2 3 3 2 4" xfId="35431" xr:uid="{00000000-0005-0000-0000-0000CD050000}"/>
    <cellStyle name="Millares 12 2 2 3 3 3" xfId="11767" xr:uid="{00000000-0005-0000-0000-0000CE050000}"/>
    <cellStyle name="Millares 12 2 2 3 3 3 2" xfId="29219" xr:uid="{00000000-0005-0000-0000-0000CF050000}"/>
    <cellStyle name="Millares 12 2 2 3 3 4" xfId="20498" xr:uid="{00000000-0005-0000-0000-0000D0050000}"/>
    <cellStyle name="Millares 12 2 2 3 3 5" xfId="35430" xr:uid="{00000000-0005-0000-0000-0000D1050000}"/>
    <cellStyle name="Millares 12 2 2 3 4" xfId="5242" xr:uid="{00000000-0005-0000-0000-0000D2050000}"/>
    <cellStyle name="Millares 12 2 2 3 4 2" xfId="13986" xr:uid="{00000000-0005-0000-0000-0000D3050000}"/>
    <cellStyle name="Millares 12 2 2 3 4 2 2" xfId="31437" xr:uid="{00000000-0005-0000-0000-0000D4050000}"/>
    <cellStyle name="Millares 12 2 2 3 4 3" xfId="22717" xr:uid="{00000000-0005-0000-0000-0000D5050000}"/>
    <cellStyle name="Millares 12 2 2 3 4 4" xfId="35432" xr:uid="{00000000-0005-0000-0000-0000D6050000}"/>
    <cellStyle name="Millares 12 2 2 3 5" xfId="9625" xr:uid="{00000000-0005-0000-0000-0000D7050000}"/>
    <cellStyle name="Millares 12 2 2 3 5 2" xfId="27077" xr:uid="{00000000-0005-0000-0000-0000D8050000}"/>
    <cellStyle name="Millares 12 2 2 3 6" xfId="18356" xr:uid="{00000000-0005-0000-0000-0000D9050000}"/>
    <cellStyle name="Millares 12 2 2 3 7" xfId="35425" xr:uid="{00000000-0005-0000-0000-0000DA050000}"/>
    <cellStyle name="Millares 12 2 2 4" xfId="1363" xr:uid="{00000000-0005-0000-0000-0000DB050000}"/>
    <cellStyle name="Millares 12 2 2 4 2" xfId="3509" xr:uid="{00000000-0005-0000-0000-0000DC050000}"/>
    <cellStyle name="Millares 12 2 2 4 2 2" xfId="7920" xr:uid="{00000000-0005-0000-0000-0000DD050000}"/>
    <cellStyle name="Millares 12 2 2 4 2 2 2" xfId="16664" xr:uid="{00000000-0005-0000-0000-0000DE050000}"/>
    <cellStyle name="Millares 12 2 2 4 2 2 2 2" xfId="34115" xr:uid="{00000000-0005-0000-0000-0000DF050000}"/>
    <cellStyle name="Millares 12 2 2 4 2 2 3" xfId="25395" xr:uid="{00000000-0005-0000-0000-0000E0050000}"/>
    <cellStyle name="Millares 12 2 2 4 2 2 4" xfId="35435" xr:uid="{00000000-0005-0000-0000-0000E1050000}"/>
    <cellStyle name="Millares 12 2 2 4 2 3" xfId="12303" xr:uid="{00000000-0005-0000-0000-0000E2050000}"/>
    <cellStyle name="Millares 12 2 2 4 2 3 2" xfId="29755" xr:uid="{00000000-0005-0000-0000-0000E3050000}"/>
    <cellStyle name="Millares 12 2 2 4 2 4" xfId="21034" xr:uid="{00000000-0005-0000-0000-0000E4050000}"/>
    <cellStyle name="Millares 12 2 2 4 2 5" xfId="35434" xr:uid="{00000000-0005-0000-0000-0000E5050000}"/>
    <cellStyle name="Millares 12 2 2 4 3" xfId="5778" xr:uid="{00000000-0005-0000-0000-0000E6050000}"/>
    <cellStyle name="Millares 12 2 2 4 3 2" xfId="14522" xr:uid="{00000000-0005-0000-0000-0000E7050000}"/>
    <cellStyle name="Millares 12 2 2 4 3 2 2" xfId="31973" xr:uid="{00000000-0005-0000-0000-0000E8050000}"/>
    <cellStyle name="Millares 12 2 2 4 3 3" xfId="23253" xr:uid="{00000000-0005-0000-0000-0000E9050000}"/>
    <cellStyle name="Millares 12 2 2 4 3 4" xfId="35436" xr:uid="{00000000-0005-0000-0000-0000EA050000}"/>
    <cellStyle name="Millares 12 2 2 4 4" xfId="10161" xr:uid="{00000000-0005-0000-0000-0000EB050000}"/>
    <cellStyle name="Millares 12 2 2 4 4 2" xfId="27613" xr:uid="{00000000-0005-0000-0000-0000EC050000}"/>
    <cellStyle name="Millares 12 2 2 4 5" xfId="18892" xr:uid="{00000000-0005-0000-0000-0000ED050000}"/>
    <cellStyle name="Millares 12 2 2 4 6" xfId="35433" xr:uid="{00000000-0005-0000-0000-0000EE050000}"/>
    <cellStyle name="Millares 12 2 2 5" xfId="2437" xr:uid="{00000000-0005-0000-0000-0000EF050000}"/>
    <cellStyle name="Millares 12 2 2 5 2" xfId="6848" xr:uid="{00000000-0005-0000-0000-0000F0050000}"/>
    <cellStyle name="Millares 12 2 2 5 2 2" xfId="15592" xr:uid="{00000000-0005-0000-0000-0000F1050000}"/>
    <cellStyle name="Millares 12 2 2 5 2 2 2" xfId="33043" xr:uid="{00000000-0005-0000-0000-0000F2050000}"/>
    <cellStyle name="Millares 12 2 2 5 2 3" xfId="24323" xr:uid="{00000000-0005-0000-0000-0000F3050000}"/>
    <cellStyle name="Millares 12 2 2 5 2 4" xfId="35438" xr:uid="{00000000-0005-0000-0000-0000F4050000}"/>
    <cellStyle name="Millares 12 2 2 5 3" xfId="11231" xr:uid="{00000000-0005-0000-0000-0000F5050000}"/>
    <cellStyle name="Millares 12 2 2 5 3 2" xfId="28683" xr:uid="{00000000-0005-0000-0000-0000F6050000}"/>
    <cellStyle name="Millares 12 2 2 5 4" xfId="19962" xr:uid="{00000000-0005-0000-0000-0000F7050000}"/>
    <cellStyle name="Millares 12 2 2 5 5" xfId="35437" xr:uid="{00000000-0005-0000-0000-0000F8050000}"/>
    <cellStyle name="Millares 12 2 2 6" xfId="4706" xr:uid="{00000000-0005-0000-0000-0000F9050000}"/>
    <cellStyle name="Millares 12 2 2 6 2" xfId="13450" xr:uid="{00000000-0005-0000-0000-0000FA050000}"/>
    <cellStyle name="Millares 12 2 2 6 2 2" xfId="30901" xr:uid="{00000000-0005-0000-0000-0000FB050000}"/>
    <cellStyle name="Millares 12 2 2 6 3" xfId="22181" xr:uid="{00000000-0005-0000-0000-0000FC050000}"/>
    <cellStyle name="Millares 12 2 2 6 4" xfId="35439" xr:uid="{00000000-0005-0000-0000-0000FD050000}"/>
    <cellStyle name="Millares 12 2 2 7" xfId="9089" xr:uid="{00000000-0005-0000-0000-0000FE050000}"/>
    <cellStyle name="Millares 12 2 2 7 2" xfId="26541" xr:uid="{00000000-0005-0000-0000-0000FF050000}"/>
    <cellStyle name="Millares 12 2 2 8" xfId="17820" xr:uid="{00000000-0005-0000-0000-000000060000}"/>
    <cellStyle name="Millares 12 2 2 9" xfId="35408" xr:uid="{00000000-0005-0000-0000-000001060000}"/>
    <cellStyle name="Millares 12 2 3" xfId="417" xr:uid="{00000000-0005-0000-0000-000002060000}"/>
    <cellStyle name="Millares 12 2 3 2" xfId="957" xr:uid="{00000000-0005-0000-0000-000003060000}"/>
    <cellStyle name="Millares 12 2 3 2 2" xfId="2030" xr:uid="{00000000-0005-0000-0000-000004060000}"/>
    <cellStyle name="Millares 12 2 3 2 2 2" xfId="4175" xr:uid="{00000000-0005-0000-0000-000005060000}"/>
    <cellStyle name="Millares 12 2 3 2 2 2 2" xfId="8586" xr:uid="{00000000-0005-0000-0000-000006060000}"/>
    <cellStyle name="Millares 12 2 3 2 2 2 2 2" xfId="17330" xr:uid="{00000000-0005-0000-0000-000007060000}"/>
    <cellStyle name="Millares 12 2 3 2 2 2 2 2 2" xfId="34781" xr:uid="{00000000-0005-0000-0000-000008060000}"/>
    <cellStyle name="Millares 12 2 3 2 2 2 2 3" xfId="26061" xr:uid="{00000000-0005-0000-0000-000009060000}"/>
    <cellStyle name="Millares 12 2 3 2 2 2 2 4" xfId="35444" xr:uid="{00000000-0005-0000-0000-00000A060000}"/>
    <cellStyle name="Millares 12 2 3 2 2 2 3" xfId="12969" xr:uid="{00000000-0005-0000-0000-00000B060000}"/>
    <cellStyle name="Millares 12 2 3 2 2 2 3 2" xfId="30421" xr:uid="{00000000-0005-0000-0000-00000C060000}"/>
    <cellStyle name="Millares 12 2 3 2 2 2 4" xfId="21700" xr:uid="{00000000-0005-0000-0000-00000D060000}"/>
    <cellStyle name="Millares 12 2 3 2 2 2 5" xfId="35443" xr:uid="{00000000-0005-0000-0000-00000E060000}"/>
    <cellStyle name="Millares 12 2 3 2 2 3" xfId="6444" xr:uid="{00000000-0005-0000-0000-00000F060000}"/>
    <cellStyle name="Millares 12 2 3 2 2 3 2" xfId="15188" xr:uid="{00000000-0005-0000-0000-000010060000}"/>
    <cellStyle name="Millares 12 2 3 2 2 3 2 2" xfId="32639" xr:uid="{00000000-0005-0000-0000-000011060000}"/>
    <cellStyle name="Millares 12 2 3 2 2 3 3" xfId="23919" xr:uid="{00000000-0005-0000-0000-000012060000}"/>
    <cellStyle name="Millares 12 2 3 2 2 3 4" xfId="35445" xr:uid="{00000000-0005-0000-0000-000013060000}"/>
    <cellStyle name="Millares 12 2 3 2 2 4" xfId="10827" xr:uid="{00000000-0005-0000-0000-000014060000}"/>
    <cellStyle name="Millares 12 2 3 2 2 4 2" xfId="28279" xr:uid="{00000000-0005-0000-0000-000015060000}"/>
    <cellStyle name="Millares 12 2 3 2 2 5" xfId="19558" xr:uid="{00000000-0005-0000-0000-000016060000}"/>
    <cellStyle name="Millares 12 2 3 2 2 6" xfId="35442" xr:uid="{00000000-0005-0000-0000-000017060000}"/>
    <cellStyle name="Millares 12 2 3 2 3" xfId="3106" xr:uid="{00000000-0005-0000-0000-000018060000}"/>
    <cellStyle name="Millares 12 2 3 2 3 2" xfId="7517" xr:uid="{00000000-0005-0000-0000-000019060000}"/>
    <cellStyle name="Millares 12 2 3 2 3 2 2" xfId="16261" xr:uid="{00000000-0005-0000-0000-00001A060000}"/>
    <cellStyle name="Millares 12 2 3 2 3 2 2 2" xfId="33712" xr:uid="{00000000-0005-0000-0000-00001B060000}"/>
    <cellStyle name="Millares 12 2 3 2 3 2 3" xfId="24992" xr:uid="{00000000-0005-0000-0000-00001C060000}"/>
    <cellStyle name="Millares 12 2 3 2 3 2 4" xfId="35447" xr:uid="{00000000-0005-0000-0000-00001D060000}"/>
    <cellStyle name="Millares 12 2 3 2 3 3" xfId="11900" xr:uid="{00000000-0005-0000-0000-00001E060000}"/>
    <cellStyle name="Millares 12 2 3 2 3 3 2" xfId="29352" xr:uid="{00000000-0005-0000-0000-00001F060000}"/>
    <cellStyle name="Millares 12 2 3 2 3 4" xfId="20631" xr:uid="{00000000-0005-0000-0000-000020060000}"/>
    <cellStyle name="Millares 12 2 3 2 3 5" xfId="35446" xr:uid="{00000000-0005-0000-0000-000021060000}"/>
    <cellStyle name="Millares 12 2 3 2 4" xfId="5375" xr:uid="{00000000-0005-0000-0000-000022060000}"/>
    <cellStyle name="Millares 12 2 3 2 4 2" xfId="14119" xr:uid="{00000000-0005-0000-0000-000023060000}"/>
    <cellStyle name="Millares 12 2 3 2 4 2 2" xfId="31570" xr:uid="{00000000-0005-0000-0000-000024060000}"/>
    <cellStyle name="Millares 12 2 3 2 4 3" xfId="22850" xr:uid="{00000000-0005-0000-0000-000025060000}"/>
    <cellStyle name="Millares 12 2 3 2 4 4" xfId="35448" xr:uid="{00000000-0005-0000-0000-000026060000}"/>
    <cellStyle name="Millares 12 2 3 2 5" xfId="9758" xr:uid="{00000000-0005-0000-0000-000027060000}"/>
    <cellStyle name="Millares 12 2 3 2 5 2" xfId="27210" xr:uid="{00000000-0005-0000-0000-000028060000}"/>
    <cellStyle name="Millares 12 2 3 2 6" xfId="18489" xr:uid="{00000000-0005-0000-0000-000029060000}"/>
    <cellStyle name="Millares 12 2 3 2 7" xfId="35441" xr:uid="{00000000-0005-0000-0000-00002A060000}"/>
    <cellStyle name="Millares 12 2 3 3" xfId="1495" xr:uid="{00000000-0005-0000-0000-00002B060000}"/>
    <cellStyle name="Millares 12 2 3 3 2" xfId="3641" xr:uid="{00000000-0005-0000-0000-00002C060000}"/>
    <cellStyle name="Millares 12 2 3 3 2 2" xfId="8052" xr:uid="{00000000-0005-0000-0000-00002D060000}"/>
    <cellStyle name="Millares 12 2 3 3 2 2 2" xfId="16796" xr:uid="{00000000-0005-0000-0000-00002E060000}"/>
    <cellStyle name="Millares 12 2 3 3 2 2 2 2" xfId="34247" xr:uid="{00000000-0005-0000-0000-00002F060000}"/>
    <cellStyle name="Millares 12 2 3 3 2 2 3" xfId="25527" xr:uid="{00000000-0005-0000-0000-000030060000}"/>
    <cellStyle name="Millares 12 2 3 3 2 2 4" xfId="35451" xr:uid="{00000000-0005-0000-0000-000031060000}"/>
    <cellStyle name="Millares 12 2 3 3 2 3" xfId="12435" xr:uid="{00000000-0005-0000-0000-000032060000}"/>
    <cellStyle name="Millares 12 2 3 3 2 3 2" xfId="29887" xr:uid="{00000000-0005-0000-0000-000033060000}"/>
    <cellStyle name="Millares 12 2 3 3 2 4" xfId="21166" xr:uid="{00000000-0005-0000-0000-000034060000}"/>
    <cellStyle name="Millares 12 2 3 3 2 5" xfId="35450" xr:uid="{00000000-0005-0000-0000-000035060000}"/>
    <cellStyle name="Millares 12 2 3 3 3" xfId="5910" xr:uid="{00000000-0005-0000-0000-000036060000}"/>
    <cellStyle name="Millares 12 2 3 3 3 2" xfId="14654" xr:uid="{00000000-0005-0000-0000-000037060000}"/>
    <cellStyle name="Millares 12 2 3 3 3 2 2" xfId="32105" xr:uid="{00000000-0005-0000-0000-000038060000}"/>
    <cellStyle name="Millares 12 2 3 3 3 3" xfId="23385" xr:uid="{00000000-0005-0000-0000-000039060000}"/>
    <cellStyle name="Millares 12 2 3 3 3 4" xfId="35452" xr:uid="{00000000-0005-0000-0000-00003A060000}"/>
    <cellStyle name="Millares 12 2 3 3 4" xfId="10293" xr:uid="{00000000-0005-0000-0000-00003B060000}"/>
    <cellStyle name="Millares 12 2 3 3 4 2" xfId="27745" xr:uid="{00000000-0005-0000-0000-00003C060000}"/>
    <cellStyle name="Millares 12 2 3 3 5" xfId="19024" xr:uid="{00000000-0005-0000-0000-00003D060000}"/>
    <cellStyle name="Millares 12 2 3 3 6" xfId="35449" xr:uid="{00000000-0005-0000-0000-00003E060000}"/>
    <cellStyle name="Millares 12 2 3 4" xfId="2569" xr:uid="{00000000-0005-0000-0000-00003F060000}"/>
    <cellStyle name="Millares 12 2 3 4 2" xfId="6980" xr:uid="{00000000-0005-0000-0000-000040060000}"/>
    <cellStyle name="Millares 12 2 3 4 2 2" xfId="15724" xr:uid="{00000000-0005-0000-0000-000041060000}"/>
    <cellStyle name="Millares 12 2 3 4 2 2 2" xfId="33175" xr:uid="{00000000-0005-0000-0000-000042060000}"/>
    <cellStyle name="Millares 12 2 3 4 2 3" xfId="24455" xr:uid="{00000000-0005-0000-0000-000043060000}"/>
    <cellStyle name="Millares 12 2 3 4 2 4" xfId="35454" xr:uid="{00000000-0005-0000-0000-000044060000}"/>
    <cellStyle name="Millares 12 2 3 4 3" xfId="11363" xr:uid="{00000000-0005-0000-0000-000045060000}"/>
    <cellStyle name="Millares 12 2 3 4 3 2" xfId="28815" xr:uid="{00000000-0005-0000-0000-000046060000}"/>
    <cellStyle name="Millares 12 2 3 4 4" xfId="20094" xr:uid="{00000000-0005-0000-0000-000047060000}"/>
    <cellStyle name="Millares 12 2 3 4 5" xfId="35453" xr:uid="{00000000-0005-0000-0000-000048060000}"/>
    <cellStyle name="Millares 12 2 3 5" xfId="4838" xr:uid="{00000000-0005-0000-0000-000049060000}"/>
    <cellStyle name="Millares 12 2 3 5 2" xfId="13582" xr:uid="{00000000-0005-0000-0000-00004A060000}"/>
    <cellStyle name="Millares 12 2 3 5 2 2" xfId="31033" xr:uid="{00000000-0005-0000-0000-00004B060000}"/>
    <cellStyle name="Millares 12 2 3 5 3" xfId="22313" xr:uid="{00000000-0005-0000-0000-00004C060000}"/>
    <cellStyle name="Millares 12 2 3 5 4" xfId="35455" xr:uid="{00000000-0005-0000-0000-00004D060000}"/>
    <cellStyle name="Millares 12 2 3 6" xfId="9221" xr:uid="{00000000-0005-0000-0000-00004E060000}"/>
    <cellStyle name="Millares 12 2 3 6 2" xfId="26673" xr:uid="{00000000-0005-0000-0000-00004F060000}"/>
    <cellStyle name="Millares 12 2 3 7" xfId="17952" xr:uid="{00000000-0005-0000-0000-000050060000}"/>
    <cellStyle name="Millares 12 2 3 8" xfId="35440" xr:uid="{00000000-0005-0000-0000-000051060000}"/>
    <cellStyle name="Millares 12 2 4" xfId="699" xr:uid="{00000000-0005-0000-0000-000052060000}"/>
    <cellStyle name="Millares 12 2 4 2" xfId="1772" xr:uid="{00000000-0005-0000-0000-000053060000}"/>
    <cellStyle name="Millares 12 2 4 2 2" xfId="3917" xr:uid="{00000000-0005-0000-0000-000054060000}"/>
    <cellStyle name="Millares 12 2 4 2 2 2" xfId="8328" xr:uid="{00000000-0005-0000-0000-000055060000}"/>
    <cellStyle name="Millares 12 2 4 2 2 2 2" xfId="17072" xr:uid="{00000000-0005-0000-0000-000056060000}"/>
    <cellStyle name="Millares 12 2 4 2 2 2 2 2" xfId="34523" xr:uid="{00000000-0005-0000-0000-000057060000}"/>
    <cellStyle name="Millares 12 2 4 2 2 2 3" xfId="25803" xr:uid="{00000000-0005-0000-0000-000058060000}"/>
    <cellStyle name="Millares 12 2 4 2 2 2 4" xfId="35459" xr:uid="{00000000-0005-0000-0000-000059060000}"/>
    <cellStyle name="Millares 12 2 4 2 2 3" xfId="12711" xr:uid="{00000000-0005-0000-0000-00005A060000}"/>
    <cellStyle name="Millares 12 2 4 2 2 3 2" xfId="30163" xr:uid="{00000000-0005-0000-0000-00005B060000}"/>
    <cellStyle name="Millares 12 2 4 2 2 4" xfId="21442" xr:uid="{00000000-0005-0000-0000-00005C060000}"/>
    <cellStyle name="Millares 12 2 4 2 2 5" xfId="35458" xr:uid="{00000000-0005-0000-0000-00005D060000}"/>
    <cellStyle name="Millares 12 2 4 2 3" xfId="6186" xr:uid="{00000000-0005-0000-0000-00005E060000}"/>
    <cellStyle name="Millares 12 2 4 2 3 2" xfId="14930" xr:uid="{00000000-0005-0000-0000-00005F060000}"/>
    <cellStyle name="Millares 12 2 4 2 3 2 2" xfId="32381" xr:uid="{00000000-0005-0000-0000-000060060000}"/>
    <cellStyle name="Millares 12 2 4 2 3 3" xfId="23661" xr:uid="{00000000-0005-0000-0000-000061060000}"/>
    <cellStyle name="Millares 12 2 4 2 3 4" xfId="35460" xr:uid="{00000000-0005-0000-0000-000062060000}"/>
    <cellStyle name="Millares 12 2 4 2 4" xfId="10569" xr:uid="{00000000-0005-0000-0000-000063060000}"/>
    <cellStyle name="Millares 12 2 4 2 4 2" xfId="28021" xr:uid="{00000000-0005-0000-0000-000064060000}"/>
    <cellStyle name="Millares 12 2 4 2 5" xfId="19300" xr:uid="{00000000-0005-0000-0000-000065060000}"/>
    <cellStyle name="Millares 12 2 4 2 6" xfId="35457" xr:uid="{00000000-0005-0000-0000-000066060000}"/>
    <cellStyle name="Millares 12 2 4 3" xfId="2848" xr:uid="{00000000-0005-0000-0000-000067060000}"/>
    <cellStyle name="Millares 12 2 4 3 2" xfId="7259" xr:uid="{00000000-0005-0000-0000-000068060000}"/>
    <cellStyle name="Millares 12 2 4 3 2 2" xfId="16003" xr:uid="{00000000-0005-0000-0000-000069060000}"/>
    <cellStyle name="Millares 12 2 4 3 2 2 2" xfId="33454" xr:uid="{00000000-0005-0000-0000-00006A060000}"/>
    <cellStyle name="Millares 12 2 4 3 2 3" xfId="24734" xr:uid="{00000000-0005-0000-0000-00006B060000}"/>
    <cellStyle name="Millares 12 2 4 3 2 4" xfId="35462" xr:uid="{00000000-0005-0000-0000-00006C060000}"/>
    <cellStyle name="Millares 12 2 4 3 3" xfId="11642" xr:uid="{00000000-0005-0000-0000-00006D060000}"/>
    <cellStyle name="Millares 12 2 4 3 3 2" xfId="29094" xr:uid="{00000000-0005-0000-0000-00006E060000}"/>
    <cellStyle name="Millares 12 2 4 3 4" xfId="20373" xr:uid="{00000000-0005-0000-0000-00006F060000}"/>
    <cellStyle name="Millares 12 2 4 3 5" xfId="35461" xr:uid="{00000000-0005-0000-0000-000070060000}"/>
    <cellStyle name="Millares 12 2 4 4" xfId="5117" xr:uid="{00000000-0005-0000-0000-000071060000}"/>
    <cellStyle name="Millares 12 2 4 4 2" xfId="13861" xr:uid="{00000000-0005-0000-0000-000072060000}"/>
    <cellStyle name="Millares 12 2 4 4 2 2" xfId="31312" xr:uid="{00000000-0005-0000-0000-000073060000}"/>
    <cellStyle name="Millares 12 2 4 4 3" xfId="22592" xr:uid="{00000000-0005-0000-0000-000074060000}"/>
    <cellStyle name="Millares 12 2 4 4 4" xfId="35463" xr:uid="{00000000-0005-0000-0000-000075060000}"/>
    <cellStyle name="Millares 12 2 4 5" xfId="9500" xr:uid="{00000000-0005-0000-0000-000076060000}"/>
    <cellStyle name="Millares 12 2 4 5 2" xfId="26952" xr:uid="{00000000-0005-0000-0000-000077060000}"/>
    <cellStyle name="Millares 12 2 4 6" xfId="18231" xr:uid="{00000000-0005-0000-0000-000078060000}"/>
    <cellStyle name="Millares 12 2 4 7" xfId="35456" xr:uid="{00000000-0005-0000-0000-000079060000}"/>
    <cellStyle name="Millares 12 2 5" xfId="1238" xr:uid="{00000000-0005-0000-0000-00007A060000}"/>
    <cellStyle name="Millares 12 2 5 2" xfId="3384" xr:uid="{00000000-0005-0000-0000-00007B060000}"/>
    <cellStyle name="Millares 12 2 5 2 2" xfId="7795" xr:uid="{00000000-0005-0000-0000-00007C060000}"/>
    <cellStyle name="Millares 12 2 5 2 2 2" xfId="16539" xr:uid="{00000000-0005-0000-0000-00007D060000}"/>
    <cellStyle name="Millares 12 2 5 2 2 2 2" xfId="33990" xr:uid="{00000000-0005-0000-0000-00007E060000}"/>
    <cellStyle name="Millares 12 2 5 2 2 3" xfId="25270" xr:uid="{00000000-0005-0000-0000-00007F060000}"/>
    <cellStyle name="Millares 12 2 5 2 2 4" xfId="35466" xr:uid="{00000000-0005-0000-0000-000080060000}"/>
    <cellStyle name="Millares 12 2 5 2 3" xfId="12178" xr:uid="{00000000-0005-0000-0000-000081060000}"/>
    <cellStyle name="Millares 12 2 5 2 3 2" xfId="29630" xr:uid="{00000000-0005-0000-0000-000082060000}"/>
    <cellStyle name="Millares 12 2 5 2 4" xfId="20909" xr:uid="{00000000-0005-0000-0000-000083060000}"/>
    <cellStyle name="Millares 12 2 5 2 5" xfId="35465" xr:uid="{00000000-0005-0000-0000-000084060000}"/>
    <cellStyle name="Millares 12 2 5 3" xfId="5653" xr:uid="{00000000-0005-0000-0000-000085060000}"/>
    <cellStyle name="Millares 12 2 5 3 2" xfId="14397" xr:uid="{00000000-0005-0000-0000-000086060000}"/>
    <cellStyle name="Millares 12 2 5 3 2 2" xfId="31848" xr:uid="{00000000-0005-0000-0000-000087060000}"/>
    <cellStyle name="Millares 12 2 5 3 3" xfId="23128" xr:uid="{00000000-0005-0000-0000-000088060000}"/>
    <cellStyle name="Millares 12 2 5 3 4" xfId="35467" xr:uid="{00000000-0005-0000-0000-000089060000}"/>
    <cellStyle name="Millares 12 2 5 4" xfId="10036" xr:uid="{00000000-0005-0000-0000-00008A060000}"/>
    <cellStyle name="Millares 12 2 5 4 2" xfId="27488" xr:uid="{00000000-0005-0000-0000-00008B060000}"/>
    <cellStyle name="Millares 12 2 5 5" xfId="18767" xr:uid="{00000000-0005-0000-0000-00008C060000}"/>
    <cellStyle name="Millares 12 2 5 6" xfId="35464" xr:uid="{00000000-0005-0000-0000-00008D060000}"/>
    <cellStyle name="Millares 12 2 6" xfId="2312" xr:uid="{00000000-0005-0000-0000-00008E060000}"/>
    <cellStyle name="Millares 12 2 6 2" xfId="6723" xr:uid="{00000000-0005-0000-0000-00008F060000}"/>
    <cellStyle name="Millares 12 2 6 2 2" xfId="15467" xr:uid="{00000000-0005-0000-0000-000090060000}"/>
    <cellStyle name="Millares 12 2 6 2 2 2" xfId="32918" xr:uid="{00000000-0005-0000-0000-000091060000}"/>
    <cellStyle name="Millares 12 2 6 2 3" xfId="24198" xr:uid="{00000000-0005-0000-0000-000092060000}"/>
    <cellStyle name="Millares 12 2 6 2 4" xfId="35469" xr:uid="{00000000-0005-0000-0000-000093060000}"/>
    <cellStyle name="Millares 12 2 6 3" xfId="11106" xr:uid="{00000000-0005-0000-0000-000094060000}"/>
    <cellStyle name="Millares 12 2 6 3 2" xfId="28558" xr:uid="{00000000-0005-0000-0000-000095060000}"/>
    <cellStyle name="Millares 12 2 6 4" xfId="19837" xr:uid="{00000000-0005-0000-0000-000096060000}"/>
    <cellStyle name="Millares 12 2 6 5" xfId="35468" xr:uid="{00000000-0005-0000-0000-000097060000}"/>
    <cellStyle name="Millares 12 2 7" xfId="4581" xr:uid="{00000000-0005-0000-0000-000098060000}"/>
    <cellStyle name="Millares 12 2 7 2" xfId="13325" xr:uid="{00000000-0005-0000-0000-000099060000}"/>
    <cellStyle name="Millares 12 2 7 2 2" xfId="30776" xr:uid="{00000000-0005-0000-0000-00009A060000}"/>
    <cellStyle name="Millares 12 2 7 3" xfId="22056" xr:uid="{00000000-0005-0000-0000-00009B060000}"/>
    <cellStyle name="Millares 12 2 7 4" xfId="35470" xr:uid="{00000000-0005-0000-0000-00009C060000}"/>
    <cellStyle name="Millares 12 2 8" xfId="8964" xr:uid="{00000000-0005-0000-0000-00009D060000}"/>
    <cellStyle name="Millares 12 2 8 2" xfId="26416" xr:uid="{00000000-0005-0000-0000-00009E060000}"/>
    <cellStyle name="Millares 12 2 9" xfId="17695" xr:uid="{00000000-0005-0000-0000-00009F060000}"/>
    <cellStyle name="Millares 12 3" xfId="220" xr:uid="{00000000-0005-0000-0000-0000A0060000}"/>
    <cellStyle name="Millares 12 3 2" xfId="485" xr:uid="{00000000-0005-0000-0000-0000A1060000}"/>
    <cellStyle name="Millares 12 3 2 2" xfId="1025" xr:uid="{00000000-0005-0000-0000-0000A2060000}"/>
    <cellStyle name="Millares 12 3 2 2 2" xfId="2098" xr:uid="{00000000-0005-0000-0000-0000A3060000}"/>
    <cellStyle name="Millares 12 3 2 2 2 2" xfId="4243" xr:uid="{00000000-0005-0000-0000-0000A4060000}"/>
    <cellStyle name="Millares 12 3 2 2 2 2 2" xfId="8654" xr:uid="{00000000-0005-0000-0000-0000A5060000}"/>
    <cellStyle name="Millares 12 3 2 2 2 2 2 2" xfId="17398" xr:uid="{00000000-0005-0000-0000-0000A6060000}"/>
    <cellStyle name="Millares 12 3 2 2 2 2 2 2 2" xfId="34849" xr:uid="{00000000-0005-0000-0000-0000A7060000}"/>
    <cellStyle name="Millares 12 3 2 2 2 2 2 3" xfId="26129" xr:uid="{00000000-0005-0000-0000-0000A8060000}"/>
    <cellStyle name="Millares 12 3 2 2 2 2 2 4" xfId="35476" xr:uid="{00000000-0005-0000-0000-0000A9060000}"/>
    <cellStyle name="Millares 12 3 2 2 2 2 3" xfId="13037" xr:uid="{00000000-0005-0000-0000-0000AA060000}"/>
    <cellStyle name="Millares 12 3 2 2 2 2 3 2" xfId="30489" xr:uid="{00000000-0005-0000-0000-0000AB060000}"/>
    <cellStyle name="Millares 12 3 2 2 2 2 4" xfId="21768" xr:uid="{00000000-0005-0000-0000-0000AC060000}"/>
    <cellStyle name="Millares 12 3 2 2 2 2 5" xfId="35475" xr:uid="{00000000-0005-0000-0000-0000AD060000}"/>
    <cellStyle name="Millares 12 3 2 2 2 3" xfId="6512" xr:uid="{00000000-0005-0000-0000-0000AE060000}"/>
    <cellStyle name="Millares 12 3 2 2 2 3 2" xfId="15256" xr:uid="{00000000-0005-0000-0000-0000AF060000}"/>
    <cellStyle name="Millares 12 3 2 2 2 3 2 2" xfId="32707" xr:uid="{00000000-0005-0000-0000-0000B0060000}"/>
    <cellStyle name="Millares 12 3 2 2 2 3 3" xfId="23987" xr:uid="{00000000-0005-0000-0000-0000B1060000}"/>
    <cellStyle name="Millares 12 3 2 2 2 3 4" xfId="35477" xr:uid="{00000000-0005-0000-0000-0000B2060000}"/>
    <cellStyle name="Millares 12 3 2 2 2 4" xfId="10895" xr:uid="{00000000-0005-0000-0000-0000B3060000}"/>
    <cellStyle name="Millares 12 3 2 2 2 4 2" xfId="28347" xr:uid="{00000000-0005-0000-0000-0000B4060000}"/>
    <cellStyle name="Millares 12 3 2 2 2 5" xfId="19626" xr:uid="{00000000-0005-0000-0000-0000B5060000}"/>
    <cellStyle name="Millares 12 3 2 2 2 6" xfId="35474" xr:uid="{00000000-0005-0000-0000-0000B6060000}"/>
    <cellStyle name="Millares 12 3 2 2 3" xfId="3174" xr:uid="{00000000-0005-0000-0000-0000B7060000}"/>
    <cellStyle name="Millares 12 3 2 2 3 2" xfId="7585" xr:uid="{00000000-0005-0000-0000-0000B8060000}"/>
    <cellStyle name="Millares 12 3 2 2 3 2 2" xfId="16329" xr:uid="{00000000-0005-0000-0000-0000B9060000}"/>
    <cellStyle name="Millares 12 3 2 2 3 2 2 2" xfId="33780" xr:uid="{00000000-0005-0000-0000-0000BA060000}"/>
    <cellStyle name="Millares 12 3 2 2 3 2 3" xfId="25060" xr:uid="{00000000-0005-0000-0000-0000BB060000}"/>
    <cellStyle name="Millares 12 3 2 2 3 2 4" xfId="35479" xr:uid="{00000000-0005-0000-0000-0000BC060000}"/>
    <cellStyle name="Millares 12 3 2 2 3 3" xfId="11968" xr:uid="{00000000-0005-0000-0000-0000BD060000}"/>
    <cellStyle name="Millares 12 3 2 2 3 3 2" xfId="29420" xr:uid="{00000000-0005-0000-0000-0000BE060000}"/>
    <cellStyle name="Millares 12 3 2 2 3 4" xfId="20699" xr:uid="{00000000-0005-0000-0000-0000BF060000}"/>
    <cellStyle name="Millares 12 3 2 2 3 5" xfId="35478" xr:uid="{00000000-0005-0000-0000-0000C0060000}"/>
    <cellStyle name="Millares 12 3 2 2 4" xfId="5443" xr:uid="{00000000-0005-0000-0000-0000C1060000}"/>
    <cellStyle name="Millares 12 3 2 2 4 2" xfId="14187" xr:uid="{00000000-0005-0000-0000-0000C2060000}"/>
    <cellStyle name="Millares 12 3 2 2 4 2 2" xfId="31638" xr:uid="{00000000-0005-0000-0000-0000C3060000}"/>
    <cellStyle name="Millares 12 3 2 2 4 3" xfId="22918" xr:uid="{00000000-0005-0000-0000-0000C4060000}"/>
    <cellStyle name="Millares 12 3 2 2 4 4" xfId="35480" xr:uid="{00000000-0005-0000-0000-0000C5060000}"/>
    <cellStyle name="Millares 12 3 2 2 5" xfId="9826" xr:uid="{00000000-0005-0000-0000-0000C6060000}"/>
    <cellStyle name="Millares 12 3 2 2 5 2" xfId="27278" xr:uid="{00000000-0005-0000-0000-0000C7060000}"/>
    <cellStyle name="Millares 12 3 2 2 6" xfId="18557" xr:uid="{00000000-0005-0000-0000-0000C8060000}"/>
    <cellStyle name="Millares 12 3 2 2 7" xfId="35473" xr:uid="{00000000-0005-0000-0000-0000C9060000}"/>
    <cellStyle name="Millares 12 3 2 3" xfId="1563" xr:uid="{00000000-0005-0000-0000-0000CA060000}"/>
    <cellStyle name="Millares 12 3 2 3 2" xfId="3709" xr:uid="{00000000-0005-0000-0000-0000CB060000}"/>
    <cellStyle name="Millares 12 3 2 3 2 2" xfId="8120" xr:uid="{00000000-0005-0000-0000-0000CC060000}"/>
    <cellStyle name="Millares 12 3 2 3 2 2 2" xfId="16864" xr:uid="{00000000-0005-0000-0000-0000CD060000}"/>
    <cellStyle name="Millares 12 3 2 3 2 2 2 2" xfId="34315" xr:uid="{00000000-0005-0000-0000-0000CE060000}"/>
    <cellStyle name="Millares 12 3 2 3 2 2 3" xfId="25595" xr:uid="{00000000-0005-0000-0000-0000CF060000}"/>
    <cellStyle name="Millares 12 3 2 3 2 2 4" xfId="35483" xr:uid="{00000000-0005-0000-0000-0000D0060000}"/>
    <cellStyle name="Millares 12 3 2 3 2 3" xfId="12503" xr:uid="{00000000-0005-0000-0000-0000D1060000}"/>
    <cellStyle name="Millares 12 3 2 3 2 3 2" xfId="29955" xr:uid="{00000000-0005-0000-0000-0000D2060000}"/>
    <cellStyle name="Millares 12 3 2 3 2 4" xfId="21234" xr:uid="{00000000-0005-0000-0000-0000D3060000}"/>
    <cellStyle name="Millares 12 3 2 3 2 5" xfId="35482" xr:uid="{00000000-0005-0000-0000-0000D4060000}"/>
    <cellStyle name="Millares 12 3 2 3 3" xfId="5978" xr:uid="{00000000-0005-0000-0000-0000D5060000}"/>
    <cellStyle name="Millares 12 3 2 3 3 2" xfId="14722" xr:uid="{00000000-0005-0000-0000-0000D6060000}"/>
    <cellStyle name="Millares 12 3 2 3 3 2 2" xfId="32173" xr:uid="{00000000-0005-0000-0000-0000D7060000}"/>
    <cellStyle name="Millares 12 3 2 3 3 3" xfId="23453" xr:uid="{00000000-0005-0000-0000-0000D8060000}"/>
    <cellStyle name="Millares 12 3 2 3 3 4" xfId="35484" xr:uid="{00000000-0005-0000-0000-0000D9060000}"/>
    <cellStyle name="Millares 12 3 2 3 4" xfId="10361" xr:uid="{00000000-0005-0000-0000-0000DA060000}"/>
    <cellStyle name="Millares 12 3 2 3 4 2" xfId="27813" xr:uid="{00000000-0005-0000-0000-0000DB060000}"/>
    <cellStyle name="Millares 12 3 2 3 5" xfId="19092" xr:uid="{00000000-0005-0000-0000-0000DC060000}"/>
    <cellStyle name="Millares 12 3 2 3 6" xfId="35481" xr:uid="{00000000-0005-0000-0000-0000DD060000}"/>
    <cellStyle name="Millares 12 3 2 4" xfId="2637" xr:uid="{00000000-0005-0000-0000-0000DE060000}"/>
    <cellStyle name="Millares 12 3 2 4 2" xfId="7048" xr:uid="{00000000-0005-0000-0000-0000DF060000}"/>
    <cellStyle name="Millares 12 3 2 4 2 2" xfId="15792" xr:uid="{00000000-0005-0000-0000-0000E0060000}"/>
    <cellStyle name="Millares 12 3 2 4 2 2 2" xfId="33243" xr:uid="{00000000-0005-0000-0000-0000E1060000}"/>
    <cellStyle name="Millares 12 3 2 4 2 3" xfId="24523" xr:uid="{00000000-0005-0000-0000-0000E2060000}"/>
    <cellStyle name="Millares 12 3 2 4 2 4" xfId="35486" xr:uid="{00000000-0005-0000-0000-0000E3060000}"/>
    <cellStyle name="Millares 12 3 2 4 3" xfId="11431" xr:uid="{00000000-0005-0000-0000-0000E4060000}"/>
    <cellStyle name="Millares 12 3 2 4 3 2" xfId="28883" xr:uid="{00000000-0005-0000-0000-0000E5060000}"/>
    <cellStyle name="Millares 12 3 2 4 4" xfId="20162" xr:uid="{00000000-0005-0000-0000-0000E6060000}"/>
    <cellStyle name="Millares 12 3 2 4 5" xfId="35485" xr:uid="{00000000-0005-0000-0000-0000E7060000}"/>
    <cellStyle name="Millares 12 3 2 5" xfId="4906" xr:uid="{00000000-0005-0000-0000-0000E8060000}"/>
    <cellStyle name="Millares 12 3 2 5 2" xfId="13650" xr:uid="{00000000-0005-0000-0000-0000E9060000}"/>
    <cellStyle name="Millares 12 3 2 5 2 2" xfId="31101" xr:uid="{00000000-0005-0000-0000-0000EA060000}"/>
    <cellStyle name="Millares 12 3 2 5 3" xfId="22381" xr:uid="{00000000-0005-0000-0000-0000EB060000}"/>
    <cellStyle name="Millares 12 3 2 5 4" xfId="35487" xr:uid="{00000000-0005-0000-0000-0000EC060000}"/>
    <cellStyle name="Millares 12 3 2 6" xfId="9289" xr:uid="{00000000-0005-0000-0000-0000ED060000}"/>
    <cellStyle name="Millares 12 3 2 6 2" xfId="26741" xr:uid="{00000000-0005-0000-0000-0000EE060000}"/>
    <cellStyle name="Millares 12 3 2 7" xfId="18020" xr:uid="{00000000-0005-0000-0000-0000EF060000}"/>
    <cellStyle name="Millares 12 3 2 8" xfId="35472" xr:uid="{00000000-0005-0000-0000-0000F0060000}"/>
    <cellStyle name="Millares 12 3 3" xfId="767" xr:uid="{00000000-0005-0000-0000-0000F1060000}"/>
    <cellStyle name="Millares 12 3 3 2" xfId="1840" xr:uid="{00000000-0005-0000-0000-0000F2060000}"/>
    <cellStyle name="Millares 12 3 3 2 2" xfId="3985" xr:uid="{00000000-0005-0000-0000-0000F3060000}"/>
    <cellStyle name="Millares 12 3 3 2 2 2" xfId="8396" xr:uid="{00000000-0005-0000-0000-0000F4060000}"/>
    <cellStyle name="Millares 12 3 3 2 2 2 2" xfId="17140" xr:uid="{00000000-0005-0000-0000-0000F5060000}"/>
    <cellStyle name="Millares 12 3 3 2 2 2 2 2" xfId="34591" xr:uid="{00000000-0005-0000-0000-0000F6060000}"/>
    <cellStyle name="Millares 12 3 3 2 2 2 3" xfId="25871" xr:uid="{00000000-0005-0000-0000-0000F7060000}"/>
    <cellStyle name="Millares 12 3 3 2 2 2 4" xfId="35491" xr:uid="{00000000-0005-0000-0000-0000F8060000}"/>
    <cellStyle name="Millares 12 3 3 2 2 3" xfId="12779" xr:uid="{00000000-0005-0000-0000-0000F9060000}"/>
    <cellStyle name="Millares 12 3 3 2 2 3 2" xfId="30231" xr:uid="{00000000-0005-0000-0000-0000FA060000}"/>
    <cellStyle name="Millares 12 3 3 2 2 4" xfId="21510" xr:uid="{00000000-0005-0000-0000-0000FB060000}"/>
    <cellStyle name="Millares 12 3 3 2 2 5" xfId="35490" xr:uid="{00000000-0005-0000-0000-0000FC060000}"/>
    <cellStyle name="Millares 12 3 3 2 3" xfId="6254" xr:uid="{00000000-0005-0000-0000-0000FD060000}"/>
    <cellStyle name="Millares 12 3 3 2 3 2" xfId="14998" xr:uid="{00000000-0005-0000-0000-0000FE060000}"/>
    <cellStyle name="Millares 12 3 3 2 3 2 2" xfId="32449" xr:uid="{00000000-0005-0000-0000-0000FF060000}"/>
    <cellStyle name="Millares 12 3 3 2 3 3" xfId="23729" xr:uid="{00000000-0005-0000-0000-000000070000}"/>
    <cellStyle name="Millares 12 3 3 2 3 4" xfId="35492" xr:uid="{00000000-0005-0000-0000-000001070000}"/>
    <cellStyle name="Millares 12 3 3 2 4" xfId="10637" xr:uid="{00000000-0005-0000-0000-000002070000}"/>
    <cellStyle name="Millares 12 3 3 2 4 2" xfId="28089" xr:uid="{00000000-0005-0000-0000-000003070000}"/>
    <cellStyle name="Millares 12 3 3 2 5" xfId="19368" xr:uid="{00000000-0005-0000-0000-000004070000}"/>
    <cellStyle name="Millares 12 3 3 2 6" xfId="35489" xr:uid="{00000000-0005-0000-0000-000005070000}"/>
    <cellStyle name="Millares 12 3 3 3" xfId="2916" xr:uid="{00000000-0005-0000-0000-000006070000}"/>
    <cellStyle name="Millares 12 3 3 3 2" xfId="7327" xr:uid="{00000000-0005-0000-0000-000007070000}"/>
    <cellStyle name="Millares 12 3 3 3 2 2" xfId="16071" xr:uid="{00000000-0005-0000-0000-000008070000}"/>
    <cellStyle name="Millares 12 3 3 3 2 2 2" xfId="33522" xr:uid="{00000000-0005-0000-0000-000009070000}"/>
    <cellStyle name="Millares 12 3 3 3 2 3" xfId="24802" xr:uid="{00000000-0005-0000-0000-00000A070000}"/>
    <cellStyle name="Millares 12 3 3 3 2 4" xfId="35494" xr:uid="{00000000-0005-0000-0000-00000B070000}"/>
    <cellStyle name="Millares 12 3 3 3 3" xfId="11710" xr:uid="{00000000-0005-0000-0000-00000C070000}"/>
    <cellStyle name="Millares 12 3 3 3 3 2" xfId="29162" xr:uid="{00000000-0005-0000-0000-00000D070000}"/>
    <cellStyle name="Millares 12 3 3 3 4" xfId="20441" xr:uid="{00000000-0005-0000-0000-00000E070000}"/>
    <cellStyle name="Millares 12 3 3 3 5" xfId="35493" xr:uid="{00000000-0005-0000-0000-00000F070000}"/>
    <cellStyle name="Millares 12 3 3 4" xfId="5185" xr:uid="{00000000-0005-0000-0000-000010070000}"/>
    <cellStyle name="Millares 12 3 3 4 2" xfId="13929" xr:uid="{00000000-0005-0000-0000-000011070000}"/>
    <cellStyle name="Millares 12 3 3 4 2 2" xfId="31380" xr:uid="{00000000-0005-0000-0000-000012070000}"/>
    <cellStyle name="Millares 12 3 3 4 3" xfId="22660" xr:uid="{00000000-0005-0000-0000-000013070000}"/>
    <cellStyle name="Millares 12 3 3 4 4" xfId="35495" xr:uid="{00000000-0005-0000-0000-000014070000}"/>
    <cellStyle name="Millares 12 3 3 5" xfId="9568" xr:uid="{00000000-0005-0000-0000-000015070000}"/>
    <cellStyle name="Millares 12 3 3 5 2" xfId="27020" xr:uid="{00000000-0005-0000-0000-000016070000}"/>
    <cellStyle name="Millares 12 3 3 6" xfId="18299" xr:uid="{00000000-0005-0000-0000-000017070000}"/>
    <cellStyle name="Millares 12 3 3 7" xfId="35488" xr:uid="{00000000-0005-0000-0000-000018070000}"/>
    <cellStyle name="Millares 12 3 4" xfId="1306" xr:uid="{00000000-0005-0000-0000-000019070000}"/>
    <cellStyle name="Millares 12 3 4 2" xfId="3452" xr:uid="{00000000-0005-0000-0000-00001A070000}"/>
    <cellStyle name="Millares 12 3 4 2 2" xfId="7863" xr:uid="{00000000-0005-0000-0000-00001B070000}"/>
    <cellStyle name="Millares 12 3 4 2 2 2" xfId="16607" xr:uid="{00000000-0005-0000-0000-00001C070000}"/>
    <cellStyle name="Millares 12 3 4 2 2 2 2" xfId="34058" xr:uid="{00000000-0005-0000-0000-00001D070000}"/>
    <cellStyle name="Millares 12 3 4 2 2 3" xfId="25338" xr:uid="{00000000-0005-0000-0000-00001E070000}"/>
    <cellStyle name="Millares 12 3 4 2 2 4" xfId="35498" xr:uid="{00000000-0005-0000-0000-00001F070000}"/>
    <cellStyle name="Millares 12 3 4 2 3" xfId="12246" xr:uid="{00000000-0005-0000-0000-000020070000}"/>
    <cellStyle name="Millares 12 3 4 2 3 2" xfId="29698" xr:uid="{00000000-0005-0000-0000-000021070000}"/>
    <cellStyle name="Millares 12 3 4 2 4" xfId="20977" xr:uid="{00000000-0005-0000-0000-000022070000}"/>
    <cellStyle name="Millares 12 3 4 2 5" xfId="35497" xr:uid="{00000000-0005-0000-0000-000023070000}"/>
    <cellStyle name="Millares 12 3 4 3" xfId="5721" xr:uid="{00000000-0005-0000-0000-000024070000}"/>
    <cellStyle name="Millares 12 3 4 3 2" xfId="14465" xr:uid="{00000000-0005-0000-0000-000025070000}"/>
    <cellStyle name="Millares 12 3 4 3 2 2" xfId="31916" xr:uid="{00000000-0005-0000-0000-000026070000}"/>
    <cellStyle name="Millares 12 3 4 3 3" xfId="23196" xr:uid="{00000000-0005-0000-0000-000027070000}"/>
    <cellStyle name="Millares 12 3 4 3 4" xfId="35499" xr:uid="{00000000-0005-0000-0000-000028070000}"/>
    <cellStyle name="Millares 12 3 4 4" xfId="10104" xr:uid="{00000000-0005-0000-0000-000029070000}"/>
    <cellStyle name="Millares 12 3 4 4 2" xfId="27556" xr:uid="{00000000-0005-0000-0000-00002A070000}"/>
    <cellStyle name="Millares 12 3 4 5" xfId="18835" xr:uid="{00000000-0005-0000-0000-00002B070000}"/>
    <cellStyle name="Millares 12 3 4 6" xfId="35496" xr:uid="{00000000-0005-0000-0000-00002C070000}"/>
    <cellStyle name="Millares 12 3 5" xfId="2380" xr:uid="{00000000-0005-0000-0000-00002D070000}"/>
    <cellStyle name="Millares 12 3 5 2" xfId="6791" xr:uid="{00000000-0005-0000-0000-00002E070000}"/>
    <cellStyle name="Millares 12 3 5 2 2" xfId="15535" xr:uid="{00000000-0005-0000-0000-00002F070000}"/>
    <cellStyle name="Millares 12 3 5 2 2 2" xfId="32986" xr:uid="{00000000-0005-0000-0000-000030070000}"/>
    <cellStyle name="Millares 12 3 5 2 3" xfId="24266" xr:uid="{00000000-0005-0000-0000-000031070000}"/>
    <cellStyle name="Millares 12 3 5 2 4" xfId="35501" xr:uid="{00000000-0005-0000-0000-000032070000}"/>
    <cellStyle name="Millares 12 3 5 3" xfId="11174" xr:uid="{00000000-0005-0000-0000-000033070000}"/>
    <cellStyle name="Millares 12 3 5 3 2" xfId="28626" xr:uid="{00000000-0005-0000-0000-000034070000}"/>
    <cellStyle name="Millares 12 3 5 4" xfId="19905" xr:uid="{00000000-0005-0000-0000-000035070000}"/>
    <cellStyle name="Millares 12 3 5 5" xfId="35500" xr:uid="{00000000-0005-0000-0000-000036070000}"/>
    <cellStyle name="Millares 12 3 6" xfId="4649" xr:uid="{00000000-0005-0000-0000-000037070000}"/>
    <cellStyle name="Millares 12 3 6 2" xfId="13393" xr:uid="{00000000-0005-0000-0000-000038070000}"/>
    <cellStyle name="Millares 12 3 6 2 2" xfId="30844" xr:uid="{00000000-0005-0000-0000-000039070000}"/>
    <cellStyle name="Millares 12 3 6 3" xfId="22124" xr:uid="{00000000-0005-0000-0000-00003A070000}"/>
    <cellStyle name="Millares 12 3 6 4" xfId="35502" xr:uid="{00000000-0005-0000-0000-00003B070000}"/>
    <cellStyle name="Millares 12 3 7" xfId="9032" xr:uid="{00000000-0005-0000-0000-00003C070000}"/>
    <cellStyle name="Millares 12 3 7 2" xfId="26484" xr:uid="{00000000-0005-0000-0000-00003D070000}"/>
    <cellStyle name="Millares 12 3 8" xfId="17763" xr:uid="{00000000-0005-0000-0000-00003E070000}"/>
    <cellStyle name="Millares 12 3 9" xfId="35471" xr:uid="{00000000-0005-0000-0000-00003F070000}"/>
    <cellStyle name="Millares 12 4" xfId="360" xr:uid="{00000000-0005-0000-0000-000040070000}"/>
    <cellStyle name="Millares 12 4 2" xfId="900" xr:uid="{00000000-0005-0000-0000-000041070000}"/>
    <cellStyle name="Millares 12 4 2 2" xfId="1973" xr:uid="{00000000-0005-0000-0000-000042070000}"/>
    <cellStyle name="Millares 12 4 2 2 2" xfId="4118" xr:uid="{00000000-0005-0000-0000-000043070000}"/>
    <cellStyle name="Millares 12 4 2 2 2 2" xfId="8529" xr:uid="{00000000-0005-0000-0000-000044070000}"/>
    <cellStyle name="Millares 12 4 2 2 2 2 2" xfId="17273" xr:uid="{00000000-0005-0000-0000-000045070000}"/>
    <cellStyle name="Millares 12 4 2 2 2 2 2 2" xfId="34724" xr:uid="{00000000-0005-0000-0000-000046070000}"/>
    <cellStyle name="Millares 12 4 2 2 2 2 3" xfId="26004" xr:uid="{00000000-0005-0000-0000-000047070000}"/>
    <cellStyle name="Millares 12 4 2 2 2 2 4" xfId="35507" xr:uid="{00000000-0005-0000-0000-000048070000}"/>
    <cellStyle name="Millares 12 4 2 2 2 3" xfId="12912" xr:uid="{00000000-0005-0000-0000-000049070000}"/>
    <cellStyle name="Millares 12 4 2 2 2 3 2" xfId="30364" xr:uid="{00000000-0005-0000-0000-00004A070000}"/>
    <cellStyle name="Millares 12 4 2 2 2 4" xfId="21643" xr:uid="{00000000-0005-0000-0000-00004B070000}"/>
    <cellStyle name="Millares 12 4 2 2 2 5" xfId="35506" xr:uid="{00000000-0005-0000-0000-00004C070000}"/>
    <cellStyle name="Millares 12 4 2 2 3" xfId="6387" xr:uid="{00000000-0005-0000-0000-00004D070000}"/>
    <cellStyle name="Millares 12 4 2 2 3 2" xfId="15131" xr:uid="{00000000-0005-0000-0000-00004E070000}"/>
    <cellStyle name="Millares 12 4 2 2 3 2 2" xfId="32582" xr:uid="{00000000-0005-0000-0000-00004F070000}"/>
    <cellStyle name="Millares 12 4 2 2 3 3" xfId="23862" xr:uid="{00000000-0005-0000-0000-000050070000}"/>
    <cellStyle name="Millares 12 4 2 2 3 4" xfId="35508" xr:uid="{00000000-0005-0000-0000-000051070000}"/>
    <cellStyle name="Millares 12 4 2 2 4" xfId="10770" xr:uid="{00000000-0005-0000-0000-000052070000}"/>
    <cellStyle name="Millares 12 4 2 2 4 2" xfId="28222" xr:uid="{00000000-0005-0000-0000-000053070000}"/>
    <cellStyle name="Millares 12 4 2 2 5" xfId="19501" xr:uid="{00000000-0005-0000-0000-000054070000}"/>
    <cellStyle name="Millares 12 4 2 2 6" xfId="35505" xr:uid="{00000000-0005-0000-0000-000055070000}"/>
    <cellStyle name="Millares 12 4 2 3" xfId="3049" xr:uid="{00000000-0005-0000-0000-000056070000}"/>
    <cellStyle name="Millares 12 4 2 3 2" xfId="7460" xr:uid="{00000000-0005-0000-0000-000057070000}"/>
    <cellStyle name="Millares 12 4 2 3 2 2" xfId="16204" xr:uid="{00000000-0005-0000-0000-000058070000}"/>
    <cellStyle name="Millares 12 4 2 3 2 2 2" xfId="33655" xr:uid="{00000000-0005-0000-0000-000059070000}"/>
    <cellStyle name="Millares 12 4 2 3 2 3" xfId="24935" xr:uid="{00000000-0005-0000-0000-00005A070000}"/>
    <cellStyle name="Millares 12 4 2 3 2 4" xfId="35510" xr:uid="{00000000-0005-0000-0000-00005B070000}"/>
    <cellStyle name="Millares 12 4 2 3 3" xfId="11843" xr:uid="{00000000-0005-0000-0000-00005C070000}"/>
    <cellStyle name="Millares 12 4 2 3 3 2" xfId="29295" xr:uid="{00000000-0005-0000-0000-00005D070000}"/>
    <cellStyle name="Millares 12 4 2 3 4" xfId="20574" xr:uid="{00000000-0005-0000-0000-00005E070000}"/>
    <cellStyle name="Millares 12 4 2 3 5" xfId="35509" xr:uid="{00000000-0005-0000-0000-00005F070000}"/>
    <cellStyle name="Millares 12 4 2 4" xfId="5318" xr:uid="{00000000-0005-0000-0000-000060070000}"/>
    <cellStyle name="Millares 12 4 2 4 2" xfId="14062" xr:uid="{00000000-0005-0000-0000-000061070000}"/>
    <cellStyle name="Millares 12 4 2 4 2 2" xfId="31513" xr:uid="{00000000-0005-0000-0000-000062070000}"/>
    <cellStyle name="Millares 12 4 2 4 3" xfId="22793" xr:uid="{00000000-0005-0000-0000-000063070000}"/>
    <cellStyle name="Millares 12 4 2 4 4" xfId="35511" xr:uid="{00000000-0005-0000-0000-000064070000}"/>
    <cellStyle name="Millares 12 4 2 5" xfId="9701" xr:uid="{00000000-0005-0000-0000-000065070000}"/>
    <cellStyle name="Millares 12 4 2 5 2" xfId="27153" xr:uid="{00000000-0005-0000-0000-000066070000}"/>
    <cellStyle name="Millares 12 4 2 6" xfId="18432" xr:uid="{00000000-0005-0000-0000-000067070000}"/>
    <cellStyle name="Millares 12 4 2 7" xfId="35504" xr:uid="{00000000-0005-0000-0000-000068070000}"/>
    <cellStyle name="Millares 12 4 3" xfId="1438" xr:uid="{00000000-0005-0000-0000-000069070000}"/>
    <cellStyle name="Millares 12 4 3 2" xfId="3584" xr:uid="{00000000-0005-0000-0000-00006A070000}"/>
    <cellStyle name="Millares 12 4 3 2 2" xfId="7995" xr:uid="{00000000-0005-0000-0000-00006B070000}"/>
    <cellStyle name="Millares 12 4 3 2 2 2" xfId="16739" xr:uid="{00000000-0005-0000-0000-00006C070000}"/>
    <cellStyle name="Millares 12 4 3 2 2 2 2" xfId="34190" xr:uid="{00000000-0005-0000-0000-00006D070000}"/>
    <cellStyle name="Millares 12 4 3 2 2 3" xfId="25470" xr:uid="{00000000-0005-0000-0000-00006E070000}"/>
    <cellStyle name="Millares 12 4 3 2 2 4" xfId="35514" xr:uid="{00000000-0005-0000-0000-00006F070000}"/>
    <cellStyle name="Millares 12 4 3 2 3" xfId="12378" xr:uid="{00000000-0005-0000-0000-000070070000}"/>
    <cellStyle name="Millares 12 4 3 2 3 2" xfId="29830" xr:uid="{00000000-0005-0000-0000-000071070000}"/>
    <cellStyle name="Millares 12 4 3 2 4" xfId="21109" xr:uid="{00000000-0005-0000-0000-000072070000}"/>
    <cellStyle name="Millares 12 4 3 2 5" xfId="35513" xr:uid="{00000000-0005-0000-0000-000073070000}"/>
    <cellStyle name="Millares 12 4 3 3" xfId="5853" xr:uid="{00000000-0005-0000-0000-000074070000}"/>
    <cellStyle name="Millares 12 4 3 3 2" xfId="14597" xr:uid="{00000000-0005-0000-0000-000075070000}"/>
    <cellStyle name="Millares 12 4 3 3 2 2" xfId="32048" xr:uid="{00000000-0005-0000-0000-000076070000}"/>
    <cellStyle name="Millares 12 4 3 3 3" xfId="23328" xr:uid="{00000000-0005-0000-0000-000077070000}"/>
    <cellStyle name="Millares 12 4 3 3 4" xfId="35515" xr:uid="{00000000-0005-0000-0000-000078070000}"/>
    <cellStyle name="Millares 12 4 3 4" xfId="10236" xr:uid="{00000000-0005-0000-0000-000079070000}"/>
    <cellStyle name="Millares 12 4 3 4 2" xfId="27688" xr:uid="{00000000-0005-0000-0000-00007A070000}"/>
    <cellStyle name="Millares 12 4 3 5" xfId="18967" xr:uid="{00000000-0005-0000-0000-00007B070000}"/>
    <cellStyle name="Millares 12 4 3 6" xfId="35512" xr:uid="{00000000-0005-0000-0000-00007C070000}"/>
    <cellStyle name="Millares 12 4 4" xfId="2512" xr:uid="{00000000-0005-0000-0000-00007D070000}"/>
    <cellStyle name="Millares 12 4 4 2" xfId="6923" xr:uid="{00000000-0005-0000-0000-00007E070000}"/>
    <cellStyle name="Millares 12 4 4 2 2" xfId="15667" xr:uid="{00000000-0005-0000-0000-00007F070000}"/>
    <cellStyle name="Millares 12 4 4 2 2 2" xfId="33118" xr:uid="{00000000-0005-0000-0000-000080070000}"/>
    <cellStyle name="Millares 12 4 4 2 3" xfId="24398" xr:uid="{00000000-0005-0000-0000-000081070000}"/>
    <cellStyle name="Millares 12 4 4 2 4" xfId="35517" xr:uid="{00000000-0005-0000-0000-000082070000}"/>
    <cellStyle name="Millares 12 4 4 3" xfId="11306" xr:uid="{00000000-0005-0000-0000-000083070000}"/>
    <cellStyle name="Millares 12 4 4 3 2" xfId="28758" xr:uid="{00000000-0005-0000-0000-000084070000}"/>
    <cellStyle name="Millares 12 4 4 4" xfId="20037" xr:uid="{00000000-0005-0000-0000-000085070000}"/>
    <cellStyle name="Millares 12 4 4 5" xfId="35516" xr:uid="{00000000-0005-0000-0000-000086070000}"/>
    <cellStyle name="Millares 12 4 5" xfId="4781" xr:uid="{00000000-0005-0000-0000-000087070000}"/>
    <cellStyle name="Millares 12 4 5 2" xfId="13525" xr:uid="{00000000-0005-0000-0000-000088070000}"/>
    <cellStyle name="Millares 12 4 5 2 2" xfId="30976" xr:uid="{00000000-0005-0000-0000-000089070000}"/>
    <cellStyle name="Millares 12 4 5 3" xfId="22256" xr:uid="{00000000-0005-0000-0000-00008A070000}"/>
    <cellStyle name="Millares 12 4 5 4" xfId="35518" xr:uid="{00000000-0005-0000-0000-00008B070000}"/>
    <cellStyle name="Millares 12 4 6" xfId="9164" xr:uid="{00000000-0005-0000-0000-00008C070000}"/>
    <cellStyle name="Millares 12 4 6 2" xfId="26616" xr:uid="{00000000-0005-0000-0000-00008D070000}"/>
    <cellStyle name="Millares 12 4 7" xfId="17895" xr:uid="{00000000-0005-0000-0000-00008E070000}"/>
    <cellStyle name="Millares 12 4 8" xfId="35503" xr:uid="{00000000-0005-0000-0000-00008F070000}"/>
    <cellStyle name="Millares 12 5" xfId="642" xr:uid="{00000000-0005-0000-0000-000090070000}"/>
    <cellStyle name="Millares 12 5 2" xfId="1715" xr:uid="{00000000-0005-0000-0000-000091070000}"/>
    <cellStyle name="Millares 12 5 2 2" xfId="3860" xr:uid="{00000000-0005-0000-0000-000092070000}"/>
    <cellStyle name="Millares 12 5 2 2 2" xfId="8271" xr:uid="{00000000-0005-0000-0000-000093070000}"/>
    <cellStyle name="Millares 12 5 2 2 2 2" xfId="17015" xr:uid="{00000000-0005-0000-0000-000094070000}"/>
    <cellStyle name="Millares 12 5 2 2 2 2 2" xfId="34466" xr:uid="{00000000-0005-0000-0000-000095070000}"/>
    <cellStyle name="Millares 12 5 2 2 2 3" xfId="25746" xr:uid="{00000000-0005-0000-0000-000096070000}"/>
    <cellStyle name="Millares 12 5 2 2 2 4" xfId="35522" xr:uid="{00000000-0005-0000-0000-000097070000}"/>
    <cellStyle name="Millares 12 5 2 2 3" xfId="12654" xr:uid="{00000000-0005-0000-0000-000098070000}"/>
    <cellStyle name="Millares 12 5 2 2 3 2" xfId="30106" xr:uid="{00000000-0005-0000-0000-000099070000}"/>
    <cellStyle name="Millares 12 5 2 2 4" xfId="21385" xr:uid="{00000000-0005-0000-0000-00009A070000}"/>
    <cellStyle name="Millares 12 5 2 2 5" xfId="35521" xr:uid="{00000000-0005-0000-0000-00009B070000}"/>
    <cellStyle name="Millares 12 5 2 3" xfId="6129" xr:uid="{00000000-0005-0000-0000-00009C070000}"/>
    <cellStyle name="Millares 12 5 2 3 2" xfId="14873" xr:uid="{00000000-0005-0000-0000-00009D070000}"/>
    <cellStyle name="Millares 12 5 2 3 2 2" xfId="32324" xr:uid="{00000000-0005-0000-0000-00009E070000}"/>
    <cellStyle name="Millares 12 5 2 3 3" xfId="23604" xr:uid="{00000000-0005-0000-0000-00009F070000}"/>
    <cellStyle name="Millares 12 5 2 3 4" xfId="35523" xr:uid="{00000000-0005-0000-0000-0000A0070000}"/>
    <cellStyle name="Millares 12 5 2 4" xfId="10512" xr:uid="{00000000-0005-0000-0000-0000A1070000}"/>
    <cellStyle name="Millares 12 5 2 4 2" xfId="27964" xr:uid="{00000000-0005-0000-0000-0000A2070000}"/>
    <cellStyle name="Millares 12 5 2 5" xfId="19243" xr:uid="{00000000-0005-0000-0000-0000A3070000}"/>
    <cellStyle name="Millares 12 5 2 6" xfId="35520" xr:uid="{00000000-0005-0000-0000-0000A4070000}"/>
    <cellStyle name="Millares 12 5 3" xfId="2791" xr:uid="{00000000-0005-0000-0000-0000A5070000}"/>
    <cellStyle name="Millares 12 5 3 2" xfId="7202" xr:uid="{00000000-0005-0000-0000-0000A6070000}"/>
    <cellStyle name="Millares 12 5 3 2 2" xfId="15946" xr:uid="{00000000-0005-0000-0000-0000A7070000}"/>
    <cellStyle name="Millares 12 5 3 2 2 2" xfId="33397" xr:uid="{00000000-0005-0000-0000-0000A8070000}"/>
    <cellStyle name="Millares 12 5 3 2 3" xfId="24677" xr:uid="{00000000-0005-0000-0000-0000A9070000}"/>
    <cellStyle name="Millares 12 5 3 2 4" xfId="35525" xr:uid="{00000000-0005-0000-0000-0000AA070000}"/>
    <cellStyle name="Millares 12 5 3 3" xfId="11585" xr:uid="{00000000-0005-0000-0000-0000AB070000}"/>
    <cellStyle name="Millares 12 5 3 3 2" xfId="29037" xr:uid="{00000000-0005-0000-0000-0000AC070000}"/>
    <cellStyle name="Millares 12 5 3 4" xfId="20316" xr:uid="{00000000-0005-0000-0000-0000AD070000}"/>
    <cellStyle name="Millares 12 5 3 5" xfId="35524" xr:uid="{00000000-0005-0000-0000-0000AE070000}"/>
    <cellStyle name="Millares 12 5 4" xfId="5060" xr:uid="{00000000-0005-0000-0000-0000AF070000}"/>
    <cellStyle name="Millares 12 5 4 2" xfId="13804" xr:uid="{00000000-0005-0000-0000-0000B0070000}"/>
    <cellStyle name="Millares 12 5 4 2 2" xfId="31255" xr:uid="{00000000-0005-0000-0000-0000B1070000}"/>
    <cellStyle name="Millares 12 5 4 3" xfId="22535" xr:uid="{00000000-0005-0000-0000-0000B2070000}"/>
    <cellStyle name="Millares 12 5 4 4" xfId="35526" xr:uid="{00000000-0005-0000-0000-0000B3070000}"/>
    <cellStyle name="Millares 12 5 5" xfId="9443" xr:uid="{00000000-0005-0000-0000-0000B4070000}"/>
    <cellStyle name="Millares 12 5 5 2" xfId="26895" xr:uid="{00000000-0005-0000-0000-0000B5070000}"/>
    <cellStyle name="Millares 12 5 6" xfId="18174" xr:uid="{00000000-0005-0000-0000-0000B6070000}"/>
    <cellStyle name="Millares 12 5 7" xfId="35519" xr:uid="{00000000-0005-0000-0000-0000B7070000}"/>
    <cellStyle name="Millares 12 6" xfId="1181" xr:uid="{00000000-0005-0000-0000-0000B8070000}"/>
    <cellStyle name="Millares 12 6 2" xfId="3327" xr:uid="{00000000-0005-0000-0000-0000B9070000}"/>
    <cellStyle name="Millares 12 6 2 2" xfId="7738" xr:uid="{00000000-0005-0000-0000-0000BA070000}"/>
    <cellStyle name="Millares 12 6 2 2 2" xfId="16482" xr:uid="{00000000-0005-0000-0000-0000BB070000}"/>
    <cellStyle name="Millares 12 6 2 2 2 2" xfId="33933" xr:uid="{00000000-0005-0000-0000-0000BC070000}"/>
    <cellStyle name="Millares 12 6 2 2 3" xfId="25213" xr:uid="{00000000-0005-0000-0000-0000BD070000}"/>
    <cellStyle name="Millares 12 6 2 2 4" xfId="35529" xr:uid="{00000000-0005-0000-0000-0000BE070000}"/>
    <cellStyle name="Millares 12 6 2 3" xfId="12121" xr:uid="{00000000-0005-0000-0000-0000BF070000}"/>
    <cellStyle name="Millares 12 6 2 3 2" xfId="29573" xr:uid="{00000000-0005-0000-0000-0000C0070000}"/>
    <cellStyle name="Millares 12 6 2 4" xfId="20852" xr:uid="{00000000-0005-0000-0000-0000C1070000}"/>
    <cellStyle name="Millares 12 6 2 5" xfId="35528" xr:uid="{00000000-0005-0000-0000-0000C2070000}"/>
    <cellStyle name="Millares 12 6 3" xfId="5596" xr:uid="{00000000-0005-0000-0000-0000C3070000}"/>
    <cellStyle name="Millares 12 6 3 2" xfId="14340" xr:uid="{00000000-0005-0000-0000-0000C4070000}"/>
    <cellStyle name="Millares 12 6 3 2 2" xfId="31791" xr:uid="{00000000-0005-0000-0000-0000C5070000}"/>
    <cellStyle name="Millares 12 6 3 3" xfId="23071" xr:uid="{00000000-0005-0000-0000-0000C6070000}"/>
    <cellStyle name="Millares 12 6 3 4" xfId="35530" xr:uid="{00000000-0005-0000-0000-0000C7070000}"/>
    <cellStyle name="Millares 12 6 4" xfId="9979" xr:uid="{00000000-0005-0000-0000-0000C8070000}"/>
    <cellStyle name="Millares 12 6 4 2" xfId="27431" xr:uid="{00000000-0005-0000-0000-0000C9070000}"/>
    <cellStyle name="Millares 12 6 5" xfId="18710" xr:uid="{00000000-0005-0000-0000-0000CA070000}"/>
    <cellStyle name="Millares 12 6 6" xfId="35527" xr:uid="{00000000-0005-0000-0000-0000CB070000}"/>
    <cellStyle name="Millares 12 7" xfId="2255" xr:uid="{00000000-0005-0000-0000-0000CC070000}"/>
    <cellStyle name="Millares 12 7 2" xfId="6666" xr:uid="{00000000-0005-0000-0000-0000CD070000}"/>
    <cellStyle name="Millares 12 7 2 2" xfId="15410" xr:uid="{00000000-0005-0000-0000-0000CE070000}"/>
    <cellStyle name="Millares 12 7 2 2 2" xfId="32861" xr:uid="{00000000-0005-0000-0000-0000CF070000}"/>
    <cellStyle name="Millares 12 7 2 3" xfId="24141" xr:uid="{00000000-0005-0000-0000-0000D0070000}"/>
    <cellStyle name="Millares 12 7 2 4" xfId="35532" xr:uid="{00000000-0005-0000-0000-0000D1070000}"/>
    <cellStyle name="Millares 12 7 3" xfId="11049" xr:uid="{00000000-0005-0000-0000-0000D2070000}"/>
    <cellStyle name="Millares 12 7 3 2" xfId="28501" xr:uid="{00000000-0005-0000-0000-0000D3070000}"/>
    <cellStyle name="Millares 12 7 4" xfId="19780" xr:uid="{00000000-0005-0000-0000-0000D4070000}"/>
    <cellStyle name="Millares 12 7 5" xfId="35531" xr:uid="{00000000-0005-0000-0000-0000D5070000}"/>
    <cellStyle name="Millares 12 8" xfId="4524" xr:uid="{00000000-0005-0000-0000-0000D6070000}"/>
    <cellStyle name="Millares 12 8 2" xfId="13268" xr:uid="{00000000-0005-0000-0000-0000D7070000}"/>
    <cellStyle name="Millares 12 8 2 2" xfId="30719" xr:uid="{00000000-0005-0000-0000-0000D8070000}"/>
    <cellStyle name="Millares 12 8 3" xfId="21999" xr:uid="{00000000-0005-0000-0000-0000D9070000}"/>
    <cellStyle name="Millares 12 8 4" xfId="35533" xr:uid="{00000000-0005-0000-0000-0000DA070000}"/>
    <cellStyle name="Millares 12 9" xfId="8907" xr:uid="{00000000-0005-0000-0000-0000DB070000}"/>
    <cellStyle name="Millares 12 9 2" xfId="26359" xr:uid="{00000000-0005-0000-0000-0000DC070000}"/>
    <cellStyle name="Millares 120" xfId="44187" xr:uid="{6F9068FC-204B-4F55-BC0B-618E53574C87}"/>
    <cellStyle name="Millares 121" xfId="44188" xr:uid="{39920041-FDFD-4363-A7EC-0A96C74A3265}"/>
    <cellStyle name="Millares 122" xfId="44200" xr:uid="{D70BEDE2-E877-4155-B266-D8D331B9379C}"/>
    <cellStyle name="Millares 123" xfId="44205" xr:uid="{F9F762D5-1AA7-4333-9EE0-C1280823B73B}"/>
    <cellStyle name="Millares 124" xfId="44207" xr:uid="{71B330E6-CF79-4454-9D58-A06F3106F4F3}"/>
    <cellStyle name="Millares 125" xfId="44210" xr:uid="{1147A807-049E-412D-A1C0-71E37F0A020D}"/>
    <cellStyle name="Millares 126" xfId="44216" xr:uid="{A17212F6-B651-4654-A36C-3A8B4BD62F7A}"/>
    <cellStyle name="Millares 127" xfId="44226" xr:uid="{3CD17AA9-521E-4455-94FB-9075498A61A8}"/>
    <cellStyle name="Millares 128" xfId="44233" xr:uid="{1A6FC2FD-F73C-4BCE-83CD-A4D78102650F}"/>
    <cellStyle name="Millares 129" xfId="44242" xr:uid="{171F470E-BF5C-4CA0-92A6-6D82C15C2DC0}"/>
    <cellStyle name="Millares 13" xfId="89" xr:uid="{00000000-0005-0000-0000-0000DD070000}"/>
    <cellStyle name="Millares 13 2" xfId="43978" xr:uid="{00000000-0005-0000-0000-0000DE070000}"/>
    <cellStyle name="Millares 13 3" xfId="43979" xr:uid="{00000000-0005-0000-0000-0000DF070000}"/>
    <cellStyle name="Millares 130" xfId="44251" xr:uid="{392FF89C-F0E0-4B86-9AE1-3AE04613174F}"/>
    <cellStyle name="Millares 131" xfId="44258" xr:uid="{B76B996B-BF9B-4637-8041-08E9C6339FF0}"/>
    <cellStyle name="Millares 132" xfId="44266" xr:uid="{B3FCA980-3630-4D8B-A524-C0F119587E22}"/>
    <cellStyle name="Millares 133" xfId="44270" xr:uid="{F114ED34-FAC8-4802-8B31-4F682CA6D46F}"/>
    <cellStyle name="Millares 134" xfId="44272" xr:uid="{CEC43C35-196A-4F54-8A20-44A4EA67356D}"/>
    <cellStyle name="Millares 135" xfId="44280" xr:uid="{CE61D3A8-A530-4F59-B981-BC986012560B}"/>
    <cellStyle name="Millares 136" xfId="44287" xr:uid="{FD5752D9-B629-4C67-B0ED-20B8F134DDF0}"/>
    <cellStyle name="Millares 137" xfId="44294" xr:uid="{0DD6AB75-A025-4525-88BD-A8275593E121}"/>
    <cellStyle name="Millares 138" xfId="44302" xr:uid="{C26CE569-1824-4BFB-A0F9-5268C469EF5E}"/>
    <cellStyle name="Millares 139" xfId="44316" xr:uid="{B7CD9068-CE9D-45D3-90C5-E114C9D7B4F1}"/>
    <cellStyle name="Millares 14" xfId="150" xr:uid="{00000000-0005-0000-0000-0000E0070000}"/>
    <cellStyle name="Millares 14 10" xfId="35534" xr:uid="{00000000-0005-0000-0000-0000E1070000}"/>
    <cellStyle name="Millares 14 2" xfId="281" xr:uid="{00000000-0005-0000-0000-0000E2070000}"/>
    <cellStyle name="Millares 14 2 2" xfId="546" xr:uid="{00000000-0005-0000-0000-0000E3070000}"/>
    <cellStyle name="Millares 14 2 2 2" xfId="1086" xr:uid="{00000000-0005-0000-0000-0000E4070000}"/>
    <cellStyle name="Millares 14 2 2 2 2" xfId="2159" xr:uid="{00000000-0005-0000-0000-0000E5070000}"/>
    <cellStyle name="Millares 14 2 2 2 2 2" xfId="4304" xr:uid="{00000000-0005-0000-0000-0000E6070000}"/>
    <cellStyle name="Millares 14 2 2 2 2 2 2" xfId="8715" xr:uid="{00000000-0005-0000-0000-0000E7070000}"/>
    <cellStyle name="Millares 14 2 2 2 2 2 2 2" xfId="17459" xr:uid="{00000000-0005-0000-0000-0000E8070000}"/>
    <cellStyle name="Millares 14 2 2 2 2 2 2 2 2" xfId="34910" xr:uid="{00000000-0005-0000-0000-0000E9070000}"/>
    <cellStyle name="Millares 14 2 2 2 2 2 2 3" xfId="26190" xr:uid="{00000000-0005-0000-0000-0000EA070000}"/>
    <cellStyle name="Millares 14 2 2 2 2 2 2 4" xfId="35540" xr:uid="{00000000-0005-0000-0000-0000EB070000}"/>
    <cellStyle name="Millares 14 2 2 2 2 2 3" xfId="13098" xr:uid="{00000000-0005-0000-0000-0000EC070000}"/>
    <cellStyle name="Millares 14 2 2 2 2 2 3 2" xfId="30550" xr:uid="{00000000-0005-0000-0000-0000ED070000}"/>
    <cellStyle name="Millares 14 2 2 2 2 2 4" xfId="21829" xr:uid="{00000000-0005-0000-0000-0000EE070000}"/>
    <cellStyle name="Millares 14 2 2 2 2 2 5" xfId="35539" xr:uid="{00000000-0005-0000-0000-0000EF070000}"/>
    <cellStyle name="Millares 14 2 2 2 2 3" xfId="6573" xr:uid="{00000000-0005-0000-0000-0000F0070000}"/>
    <cellStyle name="Millares 14 2 2 2 2 3 2" xfId="15317" xr:uid="{00000000-0005-0000-0000-0000F1070000}"/>
    <cellStyle name="Millares 14 2 2 2 2 3 2 2" xfId="32768" xr:uid="{00000000-0005-0000-0000-0000F2070000}"/>
    <cellStyle name="Millares 14 2 2 2 2 3 3" xfId="24048" xr:uid="{00000000-0005-0000-0000-0000F3070000}"/>
    <cellStyle name="Millares 14 2 2 2 2 3 4" xfId="35541" xr:uid="{00000000-0005-0000-0000-0000F4070000}"/>
    <cellStyle name="Millares 14 2 2 2 2 4" xfId="10956" xr:uid="{00000000-0005-0000-0000-0000F5070000}"/>
    <cellStyle name="Millares 14 2 2 2 2 4 2" xfId="28408" xr:uid="{00000000-0005-0000-0000-0000F6070000}"/>
    <cellStyle name="Millares 14 2 2 2 2 5" xfId="19687" xr:uid="{00000000-0005-0000-0000-0000F7070000}"/>
    <cellStyle name="Millares 14 2 2 2 2 6" xfId="35538" xr:uid="{00000000-0005-0000-0000-0000F8070000}"/>
    <cellStyle name="Millares 14 2 2 2 3" xfId="3235" xr:uid="{00000000-0005-0000-0000-0000F9070000}"/>
    <cellStyle name="Millares 14 2 2 2 3 2" xfId="7646" xr:uid="{00000000-0005-0000-0000-0000FA070000}"/>
    <cellStyle name="Millares 14 2 2 2 3 2 2" xfId="16390" xr:uid="{00000000-0005-0000-0000-0000FB070000}"/>
    <cellStyle name="Millares 14 2 2 2 3 2 2 2" xfId="33841" xr:uid="{00000000-0005-0000-0000-0000FC070000}"/>
    <cellStyle name="Millares 14 2 2 2 3 2 3" xfId="25121" xr:uid="{00000000-0005-0000-0000-0000FD070000}"/>
    <cellStyle name="Millares 14 2 2 2 3 2 4" xfId="35543" xr:uid="{00000000-0005-0000-0000-0000FE070000}"/>
    <cellStyle name="Millares 14 2 2 2 3 3" xfId="12029" xr:uid="{00000000-0005-0000-0000-0000FF070000}"/>
    <cellStyle name="Millares 14 2 2 2 3 3 2" xfId="29481" xr:uid="{00000000-0005-0000-0000-000000080000}"/>
    <cellStyle name="Millares 14 2 2 2 3 4" xfId="20760" xr:uid="{00000000-0005-0000-0000-000001080000}"/>
    <cellStyle name="Millares 14 2 2 2 3 5" xfId="35542" xr:uid="{00000000-0005-0000-0000-000002080000}"/>
    <cellStyle name="Millares 14 2 2 2 4" xfId="5504" xr:uid="{00000000-0005-0000-0000-000003080000}"/>
    <cellStyle name="Millares 14 2 2 2 4 2" xfId="14248" xr:uid="{00000000-0005-0000-0000-000004080000}"/>
    <cellStyle name="Millares 14 2 2 2 4 2 2" xfId="31699" xr:uid="{00000000-0005-0000-0000-000005080000}"/>
    <cellStyle name="Millares 14 2 2 2 4 3" xfId="22979" xr:uid="{00000000-0005-0000-0000-000006080000}"/>
    <cellStyle name="Millares 14 2 2 2 4 4" xfId="35544" xr:uid="{00000000-0005-0000-0000-000007080000}"/>
    <cellStyle name="Millares 14 2 2 2 5" xfId="9887" xr:uid="{00000000-0005-0000-0000-000008080000}"/>
    <cellStyle name="Millares 14 2 2 2 5 2" xfId="27339" xr:uid="{00000000-0005-0000-0000-000009080000}"/>
    <cellStyle name="Millares 14 2 2 2 6" xfId="18618" xr:uid="{00000000-0005-0000-0000-00000A080000}"/>
    <cellStyle name="Millares 14 2 2 2 7" xfId="35537" xr:uid="{00000000-0005-0000-0000-00000B080000}"/>
    <cellStyle name="Millares 14 2 2 3" xfId="1624" xr:uid="{00000000-0005-0000-0000-00000C080000}"/>
    <cellStyle name="Millares 14 2 2 3 2" xfId="3770" xr:uid="{00000000-0005-0000-0000-00000D080000}"/>
    <cellStyle name="Millares 14 2 2 3 2 2" xfId="8181" xr:uid="{00000000-0005-0000-0000-00000E080000}"/>
    <cellStyle name="Millares 14 2 2 3 2 2 2" xfId="16925" xr:uid="{00000000-0005-0000-0000-00000F080000}"/>
    <cellStyle name="Millares 14 2 2 3 2 2 2 2" xfId="34376" xr:uid="{00000000-0005-0000-0000-000010080000}"/>
    <cellStyle name="Millares 14 2 2 3 2 2 3" xfId="25656" xr:uid="{00000000-0005-0000-0000-000011080000}"/>
    <cellStyle name="Millares 14 2 2 3 2 2 4" xfId="35547" xr:uid="{00000000-0005-0000-0000-000012080000}"/>
    <cellStyle name="Millares 14 2 2 3 2 3" xfId="12564" xr:uid="{00000000-0005-0000-0000-000013080000}"/>
    <cellStyle name="Millares 14 2 2 3 2 3 2" xfId="30016" xr:uid="{00000000-0005-0000-0000-000014080000}"/>
    <cellStyle name="Millares 14 2 2 3 2 4" xfId="21295" xr:uid="{00000000-0005-0000-0000-000015080000}"/>
    <cellStyle name="Millares 14 2 2 3 2 5" xfId="35546" xr:uid="{00000000-0005-0000-0000-000016080000}"/>
    <cellStyle name="Millares 14 2 2 3 3" xfId="6039" xr:uid="{00000000-0005-0000-0000-000017080000}"/>
    <cellStyle name="Millares 14 2 2 3 3 2" xfId="14783" xr:uid="{00000000-0005-0000-0000-000018080000}"/>
    <cellStyle name="Millares 14 2 2 3 3 2 2" xfId="32234" xr:uid="{00000000-0005-0000-0000-000019080000}"/>
    <cellStyle name="Millares 14 2 2 3 3 3" xfId="23514" xr:uid="{00000000-0005-0000-0000-00001A080000}"/>
    <cellStyle name="Millares 14 2 2 3 3 4" xfId="35548" xr:uid="{00000000-0005-0000-0000-00001B080000}"/>
    <cellStyle name="Millares 14 2 2 3 4" xfId="10422" xr:uid="{00000000-0005-0000-0000-00001C080000}"/>
    <cellStyle name="Millares 14 2 2 3 4 2" xfId="27874" xr:uid="{00000000-0005-0000-0000-00001D080000}"/>
    <cellStyle name="Millares 14 2 2 3 5" xfId="19153" xr:uid="{00000000-0005-0000-0000-00001E080000}"/>
    <cellStyle name="Millares 14 2 2 3 6" xfId="35545" xr:uid="{00000000-0005-0000-0000-00001F080000}"/>
    <cellStyle name="Millares 14 2 2 4" xfId="2698" xr:uid="{00000000-0005-0000-0000-000020080000}"/>
    <cellStyle name="Millares 14 2 2 4 2" xfId="7109" xr:uid="{00000000-0005-0000-0000-000021080000}"/>
    <cellStyle name="Millares 14 2 2 4 2 2" xfId="15853" xr:uid="{00000000-0005-0000-0000-000022080000}"/>
    <cellStyle name="Millares 14 2 2 4 2 2 2" xfId="33304" xr:uid="{00000000-0005-0000-0000-000023080000}"/>
    <cellStyle name="Millares 14 2 2 4 2 3" xfId="24584" xr:uid="{00000000-0005-0000-0000-000024080000}"/>
    <cellStyle name="Millares 14 2 2 4 2 4" xfId="35550" xr:uid="{00000000-0005-0000-0000-000025080000}"/>
    <cellStyle name="Millares 14 2 2 4 3" xfId="11492" xr:uid="{00000000-0005-0000-0000-000026080000}"/>
    <cellStyle name="Millares 14 2 2 4 3 2" xfId="28944" xr:uid="{00000000-0005-0000-0000-000027080000}"/>
    <cellStyle name="Millares 14 2 2 4 4" xfId="20223" xr:uid="{00000000-0005-0000-0000-000028080000}"/>
    <cellStyle name="Millares 14 2 2 4 5" xfId="35549" xr:uid="{00000000-0005-0000-0000-000029080000}"/>
    <cellStyle name="Millares 14 2 2 5" xfId="4967" xr:uid="{00000000-0005-0000-0000-00002A080000}"/>
    <cellStyle name="Millares 14 2 2 5 2" xfId="13711" xr:uid="{00000000-0005-0000-0000-00002B080000}"/>
    <cellStyle name="Millares 14 2 2 5 2 2" xfId="31162" xr:uid="{00000000-0005-0000-0000-00002C080000}"/>
    <cellStyle name="Millares 14 2 2 5 3" xfId="22442" xr:uid="{00000000-0005-0000-0000-00002D080000}"/>
    <cellStyle name="Millares 14 2 2 5 4" xfId="35551" xr:uid="{00000000-0005-0000-0000-00002E080000}"/>
    <cellStyle name="Millares 14 2 2 6" xfId="9350" xr:uid="{00000000-0005-0000-0000-00002F080000}"/>
    <cellStyle name="Millares 14 2 2 6 2" xfId="26802" xr:uid="{00000000-0005-0000-0000-000030080000}"/>
    <cellStyle name="Millares 14 2 2 7" xfId="18081" xr:uid="{00000000-0005-0000-0000-000031080000}"/>
    <cellStyle name="Millares 14 2 2 8" xfId="35536" xr:uid="{00000000-0005-0000-0000-000032080000}"/>
    <cellStyle name="Millares 14 2 3" xfId="828" xr:uid="{00000000-0005-0000-0000-000033080000}"/>
    <cellStyle name="Millares 14 2 3 2" xfId="1901" xr:uid="{00000000-0005-0000-0000-000034080000}"/>
    <cellStyle name="Millares 14 2 3 2 2" xfId="4046" xr:uid="{00000000-0005-0000-0000-000035080000}"/>
    <cellStyle name="Millares 14 2 3 2 2 2" xfId="8457" xr:uid="{00000000-0005-0000-0000-000036080000}"/>
    <cellStyle name="Millares 14 2 3 2 2 2 2" xfId="17201" xr:uid="{00000000-0005-0000-0000-000037080000}"/>
    <cellStyle name="Millares 14 2 3 2 2 2 2 2" xfId="34652" xr:uid="{00000000-0005-0000-0000-000038080000}"/>
    <cellStyle name="Millares 14 2 3 2 2 2 3" xfId="25932" xr:uid="{00000000-0005-0000-0000-000039080000}"/>
    <cellStyle name="Millares 14 2 3 2 2 2 4" xfId="35555" xr:uid="{00000000-0005-0000-0000-00003A080000}"/>
    <cellStyle name="Millares 14 2 3 2 2 3" xfId="12840" xr:uid="{00000000-0005-0000-0000-00003B080000}"/>
    <cellStyle name="Millares 14 2 3 2 2 3 2" xfId="30292" xr:uid="{00000000-0005-0000-0000-00003C080000}"/>
    <cellStyle name="Millares 14 2 3 2 2 4" xfId="21571" xr:uid="{00000000-0005-0000-0000-00003D080000}"/>
    <cellStyle name="Millares 14 2 3 2 2 5" xfId="35554" xr:uid="{00000000-0005-0000-0000-00003E080000}"/>
    <cellStyle name="Millares 14 2 3 2 3" xfId="6315" xr:uid="{00000000-0005-0000-0000-00003F080000}"/>
    <cellStyle name="Millares 14 2 3 2 3 2" xfId="15059" xr:uid="{00000000-0005-0000-0000-000040080000}"/>
    <cellStyle name="Millares 14 2 3 2 3 2 2" xfId="32510" xr:uid="{00000000-0005-0000-0000-000041080000}"/>
    <cellStyle name="Millares 14 2 3 2 3 3" xfId="23790" xr:uid="{00000000-0005-0000-0000-000042080000}"/>
    <cellStyle name="Millares 14 2 3 2 3 4" xfId="35556" xr:uid="{00000000-0005-0000-0000-000043080000}"/>
    <cellStyle name="Millares 14 2 3 2 4" xfId="10698" xr:uid="{00000000-0005-0000-0000-000044080000}"/>
    <cellStyle name="Millares 14 2 3 2 4 2" xfId="28150" xr:uid="{00000000-0005-0000-0000-000045080000}"/>
    <cellStyle name="Millares 14 2 3 2 5" xfId="19429" xr:uid="{00000000-0005-0000-0000-000046080000}"/>
    <cellStyle name="Millares 14 2 3 2 6" xfId="35553" xr:uid="{00000000-0005-0000-0000-000047080000}"/>
    <cellStyle name="Millares 14 2 3 3" xfId="2977" xr:uid="{00000000-0005-0000-0000-000048080000}"/>
    <cellStyle name="Millares 14 2 3 3 2" xfId="7388" xr:uid="{00000000-0005-0000-0000-000049080000}"/>
    <cellStyle name="Millares 14 2 3 3 2 2" xfId="16132" xr:uid="{00000000-0005-0000-0000-00004A080000}"/>
    <cellStyle name="Millares 14 2 3 3 2 2 2" xfId="33583" xr:uid="{00000000-0005-0000-0000-00004B080000}"/>
    <cellStyle name="Millares 14 2 3 3 2 3" xfId="24863" xr:uid="{00000000-0005-0000-0000-00004C080000}"/>
    <cellStyle name="Millares 14 2 3 3 2 4" xfId="35558" xr:uid="{00000000-0005-0000-0000-00004D080000}"/>
    <cellStyle name="Millares 14 2 3 3 3" xfId="11771" xr:uid="{00000000-0005-0000-0000-00004E080000}"/>
    <cellStyle name="Millares 14 2 3 3 3 2" xfId="29223" xr:uid="{00000000-0005-0000-0000-00004F080000}"/>
    <cellStyle name="Millares 14 2 3 3 4" xfId="20502" xr:uid="{00000000-0005-0000-0000-000050080000}"/>
    <cellStyle name="Millares 14 2 3 3 5" xfId="35557" xr:uid="{00000000-0005-0000-0000-000051080000}"/>
    <cellStyle name="Millares 14 2 3 4" xfId="5246" xr:uid="{00000000-0005-0000-0000-000052080000}"/>
    <cellStyle name="Millares 14 2 3 4 2" xfId="13990" xr:uid="{00000000-0005-0000-0000-000053080000}"/>
    <cellStyle name="Millares 14 2 3 4 2 2" xfId="31441" xr:uid="{00000000-0005-0000-0000-000054080000}"/>
    <cellStyle name="Millares 14 2 3 4 3" xfId="22721" xr:uid="{00000000-0005-0000-0000-000055080000}"/>
    <cellStyle name="Millares 14 2 3 4 4" xfId="35559" xr:uid="{00000000-0005-0000-0000-000056080000}"/>
    <cellStyle name="Millares 14 2 3 5" xfId="9629" xr:uid="{00000000-0005-0000-0000-000057080000}"/>
    <cellStyle name="Millares 14 2 3 5 2" xfId="27081" xr:uid="{00000000-0005-0000-0000-000058080000}"/>
    <cellStyle name="Millares 14 2 3 6" xfId="18360" xr:uid="{00000000-0005-0000-0000-000059080000}"/>
    <cellStyle name="Millares 14 2 3 7" xfId="35552" xr:uid="{00000000-0005-0000-0000-00005A080000}"/>
    <cellStyle name="Millares 14 2 4" xfId="1367" xr:uid="{00000000-0005-0000-0000-00005B080000}"/>
    <cellStyle name="Millares 14 2 4 2" xfId="3513" xr:uid="{00000000-0005-0000-0000-00005C080000}"/>
    <cellStyle name="Millares 14 2 4 2 2" xfId="7924" xr:uid="{00000000-0005-0000-0000-00005D080000}"/>
    <cellStyle name="Millares 14 2 4 2 2 2" xfId="16668" xr:uid="{00000000-0005-0000-0000-00005E080000}"/>
    <cellStyle name="Millares 14 2 4 2 2 2 2" xfId="34119" xr:uid="{00000000-0005-0000-0000-00005F080000}"/>
    <cellStyle name="Millares 14 2 4 2 2 3" xfId="25399" xr:uid="{00000000-0005-0000-0000-000060080000}"/>
    <cellStyle name="Millares 14 2 4 2 2 4" xfId="35562" xr:uid="{00000000-0005-0000-0000-000061080000}"/>
    <cellStyle name="Millares 14 2 4 2 3" xfId="12307" xr:uid="{00000000-0005-0000-0000-000062080000}"/>
    <cellStyle name="Millares 14 2 4 2 3 2" xfId="29759" xr:uid="{00000000-0005-0000-0000-000063080000}"/>
    <cellStyle name="Millares 14 2 4 2 4" xfId="21038" xr:uid="{00000000-0005-0000-0000-000064080000}"/>
    <cellStyle name="Millares 14 2 4 2 5" xfId="35561" xr:uid="{00000000-0005-0000-0000-000065080000}"/>
    <cellStyle name="Millares 14 2 4 3" xfId="5782" xr:uid="{00000000-0005-0000-0000-000066080000}"/>
    <cellStyle name="Millares 14 2 4 3 2" xfId="14526" xr:uid="{00000000-0005-0000-0000-000067080000}"/>
    <cellStyle name="Millares 14 2 4 3 2 2" xfId="31977" xr:uid="{00000000-0005-0000-0000-000068080000}"/>
    <cellStyle name="Millares 14 2 4 3 3" xfId="23257" xr:uid="{00000000-0005-0000-0000-000069080000}"/>
    <cellStyle name="Millares 14 2 4 3 4" xfId="35563" xr:uid="{00000000-0005-0000-0000-00006A080000}"/>
    <cellStyle name="Millares 14 2 4 4" xfId="10165" xr:uid="{00000000-0005-0000-0000-00006B080000}"/>
    <cellStyle name="Millares 14 2 4 4 2" xfId="27617" xr:uid="{00000000-0005-0000-0000-00006C080000}"/>
    <cellStyle name="Millares 14 2 4 5" xfId="18896" xr:uid="{00000000-0005-0000-0000-00006D080000}"/>
    <cellStyle name="Millares 14 2 4 6" xfId="35560" xr:uid="{00000000-0005-0000-0000-00006E080000}"/>
    <cellStyle name="Millares 14 2 5" xfId="2441" xr:uid="{00000000-0005-0000-0000-00006F080000}"/>
    <cellStyle name="Millares 14 2 5 2" xfId="6852" xr:uid="{00000000-0005-0000-0000-000070080000}"/>
    <cellStyle name="Millares 14 2 5 2 2" xfId="15596" xr:uid="{00000000-0005-0000-0000-000071080000}"/>
    <cellStyle name="Millares 14 2 5 2 2 2" xfId="33047" xr:uid="{00000000-0005-0000-0000-000072080000}"/>
    <cellStyle name="Millares 14 2 5 2 3" xfId="24327" xr:uid="{00000000-0005-0000-0000-000073080000}"/>
    <cellStyle name="Millares 14 2 5 2 4" xfId="35565" xr:uid="{00000000-0005-0000-0000-000074080000}"/>
    <cellStyle name="Millares 14 2 5 3" xfId="11235" xr:uid="{00000000-0005-0000-0000-000075080000}"/>
    <cellStyle name="Millares 14 2 5 3 2" xfId="28687" xr:uid="{00000000-0005-0000-0000-000076080000}"/>
    <cellStyle name="Millares 14 2 5 4" xfId="19966" xr:uid="{00000000-0005-0000-0000-000077080000}"/>
    <cellStyle name="Millares 14 2 5 5" xfId="35564" xr:uid="{00000000-0005-0000-0000-000078080000}"/>
    <cellStyle name="Millares 14 2 6" xfId="4710" xr:uid="{00000000-0005-0000-0000-000079080000}"/>
    <cellStyle name="Millares 14 2 6 2" xfId="13454" xr:uid="{00000000-0005-0000-0000-00007A080000}"/>
    <cellStyle name="Millares 14 2 6 2 2" xfId="30905" xr:uid="{00000000-0005-0000-0000-00007B080000}"/>
    <cellStyle name="Millares 14 2 6 3" xfId="22185" xr:uid="{00000000-0005-0000-0000-00007C080000}"/>
    <cellStyle name="Millares 14 2 6 4" xfId="35566" xr:uid="{00000000-0005-0000-0000-00007D080000}"/>
    <cellStyle name="Millares 14 2 7" xfId="9093" xr:uid="{00000000-0005-0000-0000-00007E080000}"/>
    <cellStyle name="Millares 14 2 7 2" xfId="26545" xr:uid="{00000000-0005-0000-0000-00007F080000}"/>
    <cellStyle name="Millares 14 2 8" xfId="17824" xr:uid="{00000000-0005-0000-0000-000080080000}"/>
    <cellStyle name="Millares 14 2 9" xfId="35535" xr:uid="{00000000-0005-0000-0000-000081080000}"/>
    <cellStyle name="Millares 14 3" xfId="421" xr:uid="{00000000-0005-0000-0000-000082080000}"/>
    <cellStyle name="Millares 14 3 2" xfId="961" xr:uid="{00000000-0005-0000-0000-000083080000}"/>
    <cellStyle name="Millares 14 3 2 2" xfId="2034" xr:uid="{00000000-0005-0000-0000-000084080000}"/>
    <cellStyle name="Millares 14 3 2 2 2" xfId="4179" xr:uid="{00000000-0005-0000-0000-000085080000}"/>
    <cellStyle name="Millares 14 3 2 2 2 2" xfId="8590" xr:uid="{00000000-0005-0000-0000-000086080000}"/>
    <cellStyle name="Millares 14 3 2 2 2 2 2" xfId="17334" xr:uid="{00000000-0005-0000-0000-000087080000}"/>
    <cellStyle name="Millares 14 3 2 2 2 2 2 2" xfId="34785" xr:uid="{00000000-0005-0000-0000-000088080000}"/>
    <cellStyle name="Millares 14 3 2 2 2 2 3" xfId="26065" xr:uid="{00000000-0005-0000-0000-000089080000}"/>
    <cellStyle name="Millares 14 3 2 2 2 2 4" xfId="35571" xr:uid="{00000000-0005-0000-0000-00008A080000}"/>
    <cellStyle name="Millares 14 3 2 2 2 3" xfId="12973" xr:uid="{00000000-0005-0000-0000-00008B080000}"/>
    <cellStyle name="Millares 14 3 2 2 2 3 2" xfId="30425" xr:uid="{00000000-0005-0000-0000-00008C080000}"/>
    <cellStyle name="Millares 14 3 2 2 2 4" xfId="21704" xr:uid="{00000000-0005-0000-0000-00008D080000}"/>
    <cellStyle name="Millares 14 3 2 2 2 5" xfId="35570" xr:uid="{00000000-0005-0000-0000-00008E080000}"/>
    <cellStyle name="Millares 14 3 2 2 3" xfId="6448" xr:uid="{00000000-0005-0000-0000-00008F080000}"/>
    <cellStyle name="Millares 14 3 2 2 3 2" xfId="15192" xr:uid="{00000000-0005-0000-0000-000090080000}"/>
    <cellStyle name="Millares 14 3 2 2 3 2 2" xfId="32643" xr:uid="{00000000-0005-0000-0000-000091080000}"/>
    <cellStyle name="Millares 14 3 2 2 3 3" xfId="23923" xr:uid="{00000000-0005-0000-0000-000092080000}"/>
    <cellStyle name="Millares 14 3 2 2 3 4" xfId="35572" xr:uid="{00000000-0005-0000-0000-000093080000}"/>
    <cellStyle name="Millares 14 3 2 2 4" xfId="10831" xr:uid="{00000000-0005-0000-0000-000094080000}"/>
    <cellStyle name="Millares 14 3 2 2 4 2" xfId="28283" xr:uid="{00000000-0005-0000-0000-000095080000}"/>
    <cellStyle name="Millares 14 3 2 2 5" xfId="19562" xr:uid="{00000000-0005-0000-0000-000096080000}"/>
    <cellStyle name="Millares 14 3 2 2 6" xfId="35569" xr:uid="{00000000-0005-0000-0000-000097080000}"/>
    <cellStyle name="Millares 14 3 2 3" xfId="3110" xr:uid="{00000000-0005-0000-0000-000098080000}"/>
    <cellStyle name="Millares 14 3 2 3 2" xfId="7521" xr:uid="{00000000-0005-0000-0000-000099080000}"/>
    <cellStyle name="Millares 14 3 2 3 2 2" xfId="16265" xr:uid="{00000000-0005-0000-0000-00009A080000}"/>
    <cellStyle name="Millares 14 3 2 3 2 2 2" xfId="33716" xr:uid="{00000000-0005-0000-0000-00009B080000}"/>
    <cellStyle name="Millares 14 3 2 3 2 3" xfId="24996" xr:uid="{00000000-0005-0000-0000-00009C080000}"/>
    <cellStyle name="Millares 14 3 2 3 2 4" xfId="35574" xr:uid="{00000000-0005-0000-0000-00009D080000}"/>
    <cellStyle name="Millares 14 3 2 3 3" xfId="11904" xr:uid="{00000000-0005-0000-0000-00009E080000}"/>
    <cellStyle name="Millares 14 3 2 3 3 2" xfId="29356" xr:uid="{00000000-0005-0000-0000-00009F080000}"/>
    <cellStyle name="Millares 14 3 2 3 4" xfId="20635" xr:uid="{00000000-0005-0000-0000-0000A0080000}"/>
    <cellStyle name="Millares 14 3 2 3 5" xfId="35573" xr:uid="{00000000-0005-0000-0000-0000A1080000}"/>
    <cellStyle name="Millares 14 3 2 4" xfId="5379" xr:uid="{00000000-0005-0000-0000-0000A2080000}"/>
    <cellStyle name="Millares 14 3 2 4 2" xfId="14123" xr:uid="{00000000-0005-0000-0000-0000A3080000}"/>
    <cellStyle name="Millares 14 3 2 4 2 2" xfId="31574" xr:uid="{00000000-0005-0000-0000-0000A4080000}"/>
    <cellStyle name="Millares 14 3 2 4 3" xfId="22854" xr:uid="{00000000-0005-0000-0000-0000A5080000}"/>
    <cellStyle name="Millares 14 3 2 4 4" xfId="35575" xr:uid="{00000000-0005-0000-0000-0000A6080000}"/>
    <cellStyle name="Millares 14 3 2 5" xfId="9762" xr:uid="{00000000-0005-0000-0000-0000A7080000}"/>
    <cellStyle name="Millares 14 3 2 5 2" xfId="27214" xr:uid="{00000000-0005-0000-0000-0000A8080000}"/>
    <cellStyle name="Millares 14 3 2 6" xfId="18493" xr:uid="{00000000-0005-0000-0000-0000A9080000}"/>
    <cellStyle name="Millares 14 3 2 7" xfId="35568" xr:uid="{00000000-0005-0000-0000-0000AA080000}"/>
    <cellStyle name="Millares 14 3 3" xfId="1499" xr:uid="{00000000-0005-0000-0000-0000AB080000}"/>
    <cellStyle name="Millares 14 3 3 2" xfId="3645" xr:uid="{00000000-0005-0000-0000-0000AC080000}"/>
    <cellStyle name="Millares 14 3 3 2 2" xfId="8056" xr:uid="{00000000-0005-0000-0000-0000AD080000}"/>
    <cellStyle name="Millares 14 3 3 2 2 2" xfId="16800" xr:uid="{00000000-0005-0000-0000-0000AE080000}"/>
    <cellStyle name="Millares 14 3 3 2 2 2 2" xfId="34251" xr:uid="{00000000-0005-0000-0000-0000AF080000}"/>
    <cellStyle name="Millares 14 3 3 2 2 3" xfId="25531" xr:uid="{00000000-0005-0000-0000-0000B0080000}"/>
    <cellStyle name="Millares 14 3 3 2 2 4" xfId="35578" xr:uid="{00000000-0005-0000-0000-0000B1080000}"/>
    <cellStyle name="Millares 14 3 3 2 3" xfId="12439" xr:uid="{00000000-0005-0000-0000-0000B2080000}"/>
    <cellStyle name="Millares 14 3 3 2 3 2" xfId="29891" xr:uid="{00000000-0005-0000-0000-0000B3080000}"/>
    <cellStyle name="Millares 14 3 3 2 4" xfId="21170" xr:uid="{00000000-0005-0000-0000-0000B4080000}"/>
    <cellStyle name="Millares 14 3 3 2 5" xfId="35577" xr:uid="{00000000-0005-0000-0000-0000B5080000}"/>
    <cellStyle name="Millares 14 3 3 3" xfId="5914" xr:uid="{00000000-0005-0000-0000-0000B6080000}"/>
    <cellStyle name="Millares 14 3 3 3 2" xfId="14658" xr:uid="{00000000-0005-0000-0000-0000B7080000}"/>
    <cellStyle name="Millares 14 3 3 3 2 2" xfId="32109" xr:uid="{00000000-0005-0000-0000-0000B8080000}"/>
    <cellStyle name="Millares 14 3 3 3 3" xfId="23389" xr:uid="{00000000-0005-0000-0000-0000B9080000}"/>
    <cellStyle name="Millares 14 3 3 3 4" xfId="35579" xr:uid="{00000000-0005-0000-0000-0000BA080000}"/>
    <cellStyle name="Millares 14 3 3 4" xfId="10297" xr:uid="{00000000-0005-0000-0000-0000BB080000}"/>
    <cellStyle name="Millares 14 3 3 4 2" xfId="27749" xr:uid="{00000000-0005-0000-0000-0000BC080000}"/>
    <cellStyle name="Millares 14 3 3 5" xfId="19028" xr:uid="{00000000-0005-0000-0000-0000BD080000}"/>
    <cellStyle name="Millares 14 3 3 6" xfId="35576" xr:uid="{00000000-0005-0000-0000-0000BE080000}"/>
    <cellStyle name="Millares 14 3 4" xfId="2573" xr:uid="{00000000-0005-0000-0000-0000BF080000}"/>
    <cellStyle name="Millares 14 3 4 2" xfId="6984" xr:uid="{00000000-0005-0000-0000-0000C0080000}"/>
    <cellStyle name="Millares 14 3 4 2 2" xfId="15728" xr:uid="{00000000-0005-0000-0000-0000C1080000}"/>
    <cellStyle name="Millares 14 3 4 2 2 2" xfId="33179" xr:uid="{00000000-0005-0000-0000-0000C2080000}"/>
    <cellStyle name="Millares 14 3 4 2 3" xfId="24459" xr:uid="{00000000-0005-0000-0000-0000C3080000}"/>
    <cellStyle name="Millares 14 3 4 2 4" xfId="35581" xr:uid="{00000000-0005-0000-0000-0000C4080000}"/>
    <cellStyle name="Millares 14 3 4 3" xfId="11367" xr:uid="{00000000-0005-0000-0000-0000C5080000}"/>
    <cellStyle name="Millares 14 3 4 3 2" xfId="28819" xr:uid="{00000000-0005-0000-0000-0000C6080000}"/>
    <cellStyle name="Millares 14 3 4 4" xfId="20098" xr:uid="{00000000-0005-0000-0000-0000C7080000}"/>
    <cellStyle name="Millares 14 3 4 5" xfId="35580" xr:uid="{00000000-0005-0000-0000-0000C8080000}"/>
    <cellStyle name="Millares 14 3 5" xfId="4842" xr:uid="{00000000-0005-0000-0000-0000C9080000}"/>
    <cellStyle name="Millares 14 3 5 2" xfId="13586" xr:uid="{00000000-0005-0000-0000-0000CA080000}"/>
    <cellStyle name="Millares 14 3 5 2 2" xfId="31037" xr:uid="{00000000-0005-0000-0000-0000CB080000}"/>
    <cellStyle name="Millares 14 3 5 3" xfId="22317" xr:uid="{00000000-0005-0000-0000-0000CC080000}"/>
    <cellStyle name="Millares 14 3 5 4" xfId="35582" xr:uid="{00000000-0005-0000-0000-0000CD080000}"/>
    <cellStyle name="Millares 14 3 6" xfId="9225" xr:uid="{00000000-0005-0000-0000-0000CE080000}"/>
    <cellStyle name="Millares 14 3 6 2" xfId="26677" xr:uid="{00000000-0005-0000-0000-0000CF080000}"/>
    <cellStyle name="Millares 14 3 7" xfId="17956" xr:uid="{00000000-0005-0000-0000-0000D0080000}"/>
    <cellStyle name="Millares 14 3 8" xfId="35567" xr:uid="{00000000-0005-0000-0000-0000D1080000}"/>
    <cellStyle name="Millares 14 4" xfId="703" xr:uid="{00000000-0005-0000-0000-0000D2080000}"/>
    <cellStyle name="Millares 14 4 2" xfId="1776" xr:uid="{00000000-0005-0000-0000-0000D3080000}"/>
    <cellStyle name="Millares 14 4 2 2" xfId="3921" xr:uid="{00000000-0005-0000-0000-0000D4080000}"/>
    <cellStyle name="Millares 14 4 2 2 2" xfId="8332" xr:uid="{00000000-0005-0000-0000-0000D5080000}"/>
    <cellStyle name="Millares 14 4 2 2 2 2" xfId="17076" xr:uid="{00000000-0005-0000-0000-0000D6080000}"/>
    <cellStyle name="Millares 14 4 2 2 2 2 2" xfId="34527" xr:uid="{00000000-0005-0000-0000-0000D7080000}"/>
    <cellStyle name="Millares 14 4 2 2 2 3" xfId="25807" xr:uid="{00000000-0005-0000-0000-0000D8080000}"/>
    <cellStyle name="Millares 14 4 2 2 2 4" xfId="35586" xr:uid="{00000000-0005-0000-0000-0000D9080000}"/>
    <cellStyle name="Millares 14 4 2 2 3" xfId="12715" xr:uid="{00000000-0005-0000-0000-0000DA080000}"/>
    <cellStyle name="Millares 14 4 2 2 3 2" xfId="30167" xr:uid="{00000000-0005-0000-0000-0000DB080000}"/>
    <cellStyle name="Millares 14 4 2 2 4" xfId="21446" xr:uid="{00000000-0005-0000-0000-0000DC080000}"/>
    <cellStyle name="Millares 14 4 2 2 5" xfId="35585" xr:uid="{00000000-0005-0000-0000-0000DD080000}"/>
    <cellStyle name="Millares 14 4 2 3" xfId="6190" xr:uid="{00000000-0005-0000-0000-0000DE080000}"/>
    <cellStyle name="Millares 14 4 2 3 2" xfId="14934" xr:uid="{00000000-0005-0000-0000-0000DF080000}"/>
    <cellStyle name="Millares 14 4 2 3 2 2" xfId="32385" xr:uid="{00000000-0005-0000-0000-0000E0080000}"/>
    <cellStyle name="Millares 14 4 2 3 3" xfId="23665" xr:uid="{00000000-0005-0000-0000-0000E1080000}"/>
    <cellStyle name="Millares 14 4 2 3 4" xfId="35587" xr:uid="{00000000-0005-0000-0000-0000E2080000}"/>
    <cellStyle name="Millares 14 4 2 4" xfId="10573" xr:uid="{00000000-0005-0000-0000-0000E3080000}"/>
    <cellStyle name="Millares 14 4 2 4 2" xfId="28025" xr:uid="{00000000-0005-0000-0000-0000E4080000}"/>
    <cellStyle name="Millares 14 4 2 5" xfId="19304" xr:uid="{00000000-0005-0000-0000-0000E5080000}"/>
    <cellStyle name="Millares 14 4 2 6" xfId="35584" xr:uid="{00000000-0005-0000-0000-0000E6080000}"/>
    <cellStyle name="Millares 14 4 3" xfId="2852" xr:uid="{00000000-0005-0000-0000-0000E7080000}"/>
    <cellStyle name="Millares 14 4 3 2" xfId="7263" xr:uid="{00000000-0005-0000-0000-0000E8080000}"/>
    <cellStyle name="Millares 14 4 3 2 2" xfId="16007" xr:uid="{00000000-0005-0000-0000-0000E9080000}"/>
    <cellStyle name="Millares 14 4 3 2 2 2" xfId="33458" xr:uid="{00000000-0005-0000-0000-0000EA080000}"/>
    <cellStyle name="Millares 14 4 3 2 3" xfId="24738" xr:uid="{00000000-0005-0000-0000-0000EB080000}"/>
    <cellStyle name="Millares 14 4 3 2 4" xfId="35589" xr:uid="{00000000-0005-0000-0000-0000EC080000}"/>
    <cellStyle name="Millares 14 4 3 3" xfId="11646" xr:uid="{00000000-0005-0000-0000-0000ED080000}"/>
    <cellStyle name="Millares 14 4 3 3 2" xfId="29098" xr:uid="{00000000-0005-0000-0000-0000EE080000}"/>
    <cellStyle name="Millares 14 4 3 4" xfId="20377" xr:uid="{00000000-0005-0000-0000-0000EF080000}"/>
    <cellStyle name="Millares 14 4 3 5" xfId="35588" xr:uid="{00000000-0005-0000-0000-0000F0080000}"/>
    <cellStyle name="Millares 14 4 4" xfId="5121" xr:uid="{00000000-0005-0000-0000-0000F1080000}"/>
    <cellStyle name="Millares 14 4 4 2" xfId="13865" xr:uid="{00000000-0005-0000-0000-0000F2080000}"/>
    <cellStyle name="Millares 14 4 4 2 2" xfId="31316" xr:uid="{00000000-0005-0000-0000-0000F3080000}"/>
    <cellStyle name="Millares 14 4 4 3" xfId="22596" xr:uid="{00000000-0005-0000-0000-0000F4080000}"/>
    <cellStyle name="Millares 14 4 4 4" xfId="35590" xr:uid="{00000000-0005-0000-0000-0000F5080000}"/>
    <cellStyle name="Millares 14 4 5" xfId="9504" xr:uid="{00000000-0005-0000-0000-0000F6080000}"/>
    <cellStyle name="Millares 14 4 5 2" xfId="26956" xr:uid="{00000000-0005-0000-0000-0000F7080000}"/>
    <cellStyle name="Millares 14 4 6" xfId="18235" xr:uid="{00000000-0005-0000-0000-0000F8080000}"/>
    <cellStyle name="Millares 14 4 7" xfId="35583" xr:uid="{00000000-0005-0000-0000-0000F9080000}"/>
    <cellStyle name="Millares 14 5" xfId="1242" xr:uid="{00000000-0005-0000-0000-0000FA080000}"/>
    <cellStyle name="Millares 14 5 2" xfId="3388" xr:uid="{00000000-0005-0000-0000-0000FB080000}"/>
    <cellStyle name="Millares 14 5 2 2" xfId="7799" xr:uid="{00000000-0005-0000-0000-0000FC080000}"/>
    <cellStyle name="Millares 14 5 2 2 2" xfId="16543" xr:uid="{00000000-0005-0000-0000-0000FD080000}"/>
    <cellStyle name="Millares 14 5 2 2 2 2" xfId="33994" xr:uid="{00000000-0005-0000-0000-0000FE080000}"/>
    <cellStyle name="Millares 14 5 2 2 3" xfId="25274" xr:uid="{00000000-0005-0000-0000-0000FF080000}"/>
    <cellStyle name="Millares 14 5 2 2 4" xfId="35593" xr:uid="{00000000-0005-0000-0000-000000090000}"/>
    <cellStyle name="Millares 14 5 2 3" xfId="12182" xr:uid="{00000000-0005-0000-0000-000001090000}"/>
    <cellStyle name="Millares 14 5 2 3 2" xfId="29634" xr:uid="{00000000-0005-0000-0000-000002090000}"/>
    <cellStyle name="Millares 14 5 2 4" xfId="20913" xr:uid="{00000000-0005-0000-0000-000003090000}"/>
    <cellStyle name="Millares 14 5 2 5" xfId="35592" xr:uid="{00000000-0005-0000-0000-000004090000}"/>
    <cellStyle name="Millares 14 5 3" xfId="5657" xr:uid="{00000000-0005-0000-0000-000005090000}"/>
    <cellStyle name="Millares 14 5 3 2" xfId="14401" xr:uid="{00000000-0005-0000-0000-000006090000}"/>
    <cellStyle name="Millares 14 5 3 2 2" xfId="31852" xr:uid="{00000000-0005-0000-0000-000007090000}"/>
    <cellStyle name="Millares 14 5 3 3" xfId="23132" xr:uid="{00000000-0005-0000-0000-000008090000}"/>
    <cellStyle name="Millares 14 5 3 4" xfId="35594" xr:uid="{00000000-0005-0000-0000-000009090000}"/>
    <cellStyle name="Millares 14 5 4" xfId="10040" xr:uid="{00000000-0005-0000-0000-00000A090000}"/>
    <cellStyle name="Millares 14 5 4 2" xfId="27492" xr:uid="{00000000-0005-0000-0000-00000B090000}"/>
    <cellStyle name="Millares 14 5 5" xfId="18771" xr:uid="{00000000-0005-0000-0000-00000C090000}"/>
    <cellStyle name="Millares 14 5 6" xfId="35591" xr:uid="{00000000-0005-0000-0000-00000D090000}"/>
    <cellStyle name="Millares 14 6" xfId="2316" xr:uid="{00000000-0005-0000-0000-00000E090000}"/>
    <cellStyle name="Millares 14 6 2" xfId="6727" xr:uid="{00000000-0005-0000-0000-00000F090000}"/>
    <cellStyle name="Millares 14 6 2 2" xfId="15471" xr:uid="{00000000-0005-0000-0000-000010090000}"/>
    <cellStyle name="Millares 14 6 2 2 2" xfId="32922" xr:uid="{00000000-0005-0000-0000-000011090000}"/>
    <cellStyle name="Millares 14 6 2 3" xfId="24202" xr:uid="{00000000-0005-0000-0000-000012090000}"/>
    <cellStyle name="Millares 14 6 2 4" xfId="35596" xr:uid="{00000000-0005-0000-0000-000013090000}"/>
    <cellStyle name="Millares 14 6 3" xfId="11110" xr:uid="{00000000-0005-0000-0000-000014090000}"/>
    <cellStyle name="Millares 14 6 3 2" xfId="28562" xr:uid="{00000000-0005-0000-0000-000015090000}"/>
    <cellStyle name="Millares 14 6 4" xfId="19841" xr:uid="{00000000-0005-0000-0000-000016090000}"/>
    <cellStyle name="Millares 14 6 5" xfId="35595" xr:uid="{00000000-0005-0000-0000-000017090000}"/>
    <cellStyle name="Millares 14 7" xfId="4585" xr:uid="{00000000-0005-0000-0000-000018090000}"/>
    <cellStyle name="Millares 14 7 2" xfId="13329" xr:uid="{00000000-0005-0000-0000-000019090000}"/>
    <cellStyle name="Millares 14 7 2 2" xfId="30780" xr:uid="{00000000-0005-0000-0000-00001A090000}"/>
    <cellStyle name="Millares 14 7 3" xfId="22060" xr:uid="{00000000-0005-0000-0000-00001B090000}"/>
    <cellStyle name="Millares 14 7 4" xfId="35597" xr:uid="{00000000-0005-0000-0000-00001C090000}"/>
    <cellStyle name="Millares 14 8" xfId="8968" xr:uid="{00000000-0005-0000-0000-00001D090000}"/>
    <cellStyle name="Millares 14 8 2" xfId="26420" xr:uid="{00000000-0005-0000-0000-00001E090000}"/>
    <cellStyle name="Millares 14 9" xfId="17699" xr:uid="{00000000-0005-0000-0000-00001F090000}"/>
    <cellStyle name="Millares 140" xfId="44321" xr:uid="{C9B6329E-0213-42BC-B298-B1C13E625D2F}"/>
    <cellStyle name="Millares 141" xfId="44328" xr:uid="{C223B61A-657E-4FB2-BBBA-7AB2D4BE2312}"/>
    <cellStyle name="Millares 142" xfId="44340" xr:uid="{FC7A78EA-73D2-44AA-8FBD-91AE6BFA78FF}"/>
    <cellStyle name="Millares 143" xfId="44345" xr:uid="{34AB5501-CA5D-4E88-B111-0C59A28D96A4}"/>
    <cellStyle name="Millares 144" xfId="44347" xr:uid="{D9302EB0-7CA4-4A5A-80A8-6524D500F8FE}"/>
    <cellStyle name="Millares 145" xfId="44358" xr:uid="{F433A340-7E3B-49B1-9E08-4AF3D57E9B3F}"/>
    <cellStyle name="Millares 146" xfId="44360" xr:uid="{14484B7E-3EF4-402E-B9F5-B0E8C5D2610F}"/>
    <cellStyle name="Millares 147" xfId="44362" xr:uid="{E61553E5-1D4E-40E3-8A7C-645599823589}"/>
    <cellStyle name="Millares 148" xfId="44387" xr:uid="{569B222A-4B94-452A-879D-3CF27398745D}"/>
    <cellStyle name="Millares 149" xfId="44401" xr:uid="{6BB9CD3C-9229-4E4B-9BD5-162887426989}"/>
    <cellStyle name="Millares 15" xfId="153" xr:uid="{00000000-0005-0000-0000-000020090000}"/>
    <cellStyle name="Millares 15 10" xfId="35598" xr:uid="{00000000-0005-0000-0000-000021090000}"/>
    <cellStyle name="Millares 15 2" xfId="284" xr:uid="{00000000-0005-0000-0000-000022090000}"/>
    <cellStyle name="Millares 15 2 2" xfId="548" xr:uid="{00000000-0005-0000-0000-000023090000}"/>
    <cellStyle name="Millares 15 2 2 2" xfId="1088" xr:uid="{00000000-0005-0000-0000-000024090000}"/>
    <cellStyle name="Millares 15 2 2 2 2" xfId="2161" xr:uid="{00000000-0005-0000-0000-000025090000}"/>
    <cellStyle name="Millares 15 2 2 2 2 2" xfId="4306" xr:uid="{00000000-0005-0000-0000-000026090000}"/>
    <cellStyle name="Millares 15 2 2 2 2 2 2" xfId="8717" xr:uid="{00000000-0005-0000-0000-000027090000}"/>
    <cellStyle name="Millares 15 2 2 2 2 2 2 2" xfId="17461" xr:uid="{00000000-0005-0000-0000-000028090000}"/>
    <cellStyle name="Millares 15 2 2 2 2 2 2 2 2" xfId="34912" xr:uid="{00000000-0005-0000-0000-000029090000}"/>
    <cellStyle name="Millares 15 2 2 2 2 2 2 3" xfId="26192" xr:uid="{00000000-0005-0000-0000-00002A090000}"/>
    <cellStyle name="Millares 15 2 2 2 2 2 2 4" xfId="35604" xr:uid="{00000000-0005-0000-0000-00002B090000}"/>
    <cellStyle name="Millares 15 2 2 2 2 2 3" xfId="13100" xr:uid="{00000000-0005-0000-0000-00002C090000}"/>
    <cellStyle name="Millares 15 2 2 2 2 2 3 2" xfId="30552" xr:uid="{00000000-0005-0000-0000-00002D090000}"/>
    <cellStyle name="Millares 15 2 2 2 2 2 4" xfId="21831" xr:uid="{00000000-0005-0000-0000-00002E090000}"/>
    <cellStyle name="Millares 15 2 2 2 2 2 5" xfId="35603" xr:uid="{00000000-0005-0000-0000-00002F090000}"/>
    <cellStyle name="Millares 15 2 2 2 2 3" xfId="6575" xr:uid="{00000000-0005-0000-0000-000030090000}"/>
    <cellStyle name="Millares 15 2 2 2 2 3 2" xfId="15319" xr:uid="{00000000-0005-0000-0000-000031090000}"/>
    <cellStyle name="Millares 15 2 2 2 2 3 2 2" xfId="32770" xr:uid="{00000000-0005-0000-0000-000032090000}"/>
    <cellStyle name="Millares 15 2 2 2 2 3 3" xfId="24050" xr:uid="{00000000-0005-0000-0000-000033090000}"/>
    <cellStyle name="Millares 15 2 2 2 2 3 4" xfId="35605" xr:uid="{00000000-0005-0000-0000-000034090000}"/>
    <cellStyle name="Millares 15 2 2 2 2 4" xfId="10958" xr:uid="{00000000-0005-0000-0000-000035090000}"/>
    <cellStyle name="Millares 15 2 2 2 2 4 2" xfId="28410" xr:uid="{00000000-0005-0000-0000-000036090000}"/>
    <cellStyle name="Millares 15 2 2 2 2 5" xfId="19689" xr:uid="{00000000-0005-0000-0000-000037090000}"/>
    <cellStyle name="Millares 15 2 2 2 2 6" xfId="35602" xr:uid="{00000000-0005-0000-0000-000038090000}"/>
    <cellStyle name="Millares 15 2 2 2 3" xfId="3237" xr:uid="{00000000-0005-0000-0000-000039090000}"/>
    <cellStyle name="Millares 15 2 2 2 3 2" xfId="7648" xr:uid="{00000000-0005-0000-0000-00003A090000}"/>
    <cellStyle name="Millares 15 2 2 2 3 2 2" xfId="16392" xr:uid="{00000000-0005-0000-0000-00003B090000}"/>
    <cellStyle name="Millares 15 2 2 2 3 2 2 2" xfId="33843" xr:uid="{00000000-0005-0000-0000-00003C090000}"/>
    <cellStyle name="Millares 15 2 2 2 3 2 3" xfId="25123" xr:uid="{00000000-0005-0000-0000-00003D090000}"/>
    <cellStyle name="Millares 15 2 2 2 3 2 4" xfId="35607" xr:uid="{00000000-0005-0000-0000-00003E090000}"/>
    <cellStyle name="Millares 15 2 2 2 3 3" xfId="12031" xr:uid="{00000000-0005-0000-0000-00003F090000}"/>
    <cellStyle name="Millares 15 2 2 2 3 3 2" xfId="29483" xr:uid="{00000000-0005-0000-0000-000040090000}"/>
    <cellStyle name="Millares 15 2 2 2 3 4" xfId="20762" xr:uid="{00000000-0005-0000-0000-000041090000}"/>
    <cellStyle name="Millares 15 2 2 2 3 5" xfId="35606" xr:uid="{00000000-0005-0000-0000-000042090000}"/>
    <cellStyle name="Millares 15 2 2 2 4" xfId="5506" xr:uid="{00000000-0005-0000-0000-000043090000}"/>
    <cellStyle name="Millares 15 2 2 2 4 2" xfId="14250" xr:uid="{00000000-0005-0000-0000-000044090000}"/>
    <cellStyle name="Millares 15 2 2 2 4 2 2" xfId="31701" xr:uid="{00000000-0005-0000-0000-000045090000}"/>
    <cellStyle name="Millares 15 2 2 2 4 3" xfId="22981" xr:uid="{00000000-0005-0000-0000-000046090000}"/>
    <cellStyle name="Millares 15 2 2 2 4 4" xfId="35608" xr:uid="{00000000-0005-0000-0000-000047090000}"/>
    <cellStyle name="Millares 15 2 2 2 5" xfId="9889" xr:uid="{00000000-0005-0000-0000-000048090000}"/>
    <cellStyle name="Millares 15 2 2 2 5 2" xfId="27341" xr:uid="{00000000-0005-0000-0000-000049090000}"/>
    <cellStyle name="Millares 15 2 2 2 6" xfId="18620" xr:uid="{00000000-0005-0000-0000-00004A090000}"/>
    <cellStyle name="Millares 15 2 2 2 7" xfId="35601" xr:uid="{00000000-0005-0000-0000-00004B090000}"/>
    <cellStyle name="Millares 15 2 2 3" xfId="1626" xr:uid="{00000000-0005-0000-0000-00004C090000}"/>
    <cellStyle name="Millares 15 2 2 3 2" xfId="3772" xr:uid="{00000000-0005-0000-0000-00004D090000}"/>
    <cellStyle name="Millares 15 2 2 3 2 2" xfId="8183" xr:uid="{00000000-0005-0000-0000-00004E090000}"/>
    <cellStyle name="Millares 15 2 2 3 2 2 2" xfId="16927" xr:uid="{00000000-0005-0000-0000-00004F090000}"/>
    <cellStyle name="Millares 15 2 2 3 2 2 2 2" xfId="34378" xr:uid="{00000000-0005-0000-0000-000050090000}"/>
    <cellStyle name="Millares 15 2 2 3 2 2 3" xfId="25658" xr:uid="{00000000-0005-0000-0000-000051090000}"/>
    <cellStyle name="Millares 15 2 2 3 2 2 4" xfId="35611" xr:uid="{00000000-0005-0000-0000-000052090000}"/>
    <cellStyle name="Millares 15 2 2 3 2 3" xfId="12566" xr:uid="{00000000-0005-0000-0000-000053090000}"/>
    <cellStyle name="Millares 15 2 2 3 2 3 2" xfId="30018" xr:uid="{00000000-0005-0000-0000-000054090000}"/>
    <cellStyle name="Millares 15 2 2 3 2 4" xfId="21297" xr:uid="{00000000-0005-0000-0000-000055090000}"/>
    <cellStyle name="Millares 15 2 2 3 2 5" xfId="35610" xr:uid="{00000000-0005-0000-0000-000056090000}"/>
    <cellStyle name="Millares 15 2 2 3 3" xfId="6041" xr:uid="{00000000-0005-0000-0000-000057090000}"/>
    <cellStyle name="Millares 15 2 2 3 3 2" xfId="14785" xr:uid="{00000000-0005-0000-0000-000058090000}"/>
    <cellStyle name="Millares 15 2 2 3 3 2 2" xfId="32236" xr:uid="{00000000-0005-0000-0000-000059090000}"/>
    <cellStyle name="Millares 15 2 2 3 3 3" xfId="23516" xr:uid="{00000000-0005-0000-0000-00005A090000}"/>
    <cellStyle name="Millares 15 2 2 3 3 4" xfId="35612" xr:uid="{00000000-0005-0000-0000-00005B090000}"/>
    <cellStyle name="Millares 15 2 2 3 4" xfId="10424" xr:uid="{00000000-0005-0000-0000-00005C090000}"/>
    <cellStyle name="Millares 15 2 2 3 4 2" xfId="27876" xr:uid="{00000000-0005-0000-0000-00005D090000}"/>
    <cellStyle name="Millares 15 2 2 3 5" xfId="19155" xr:uid="{00000000-0005-0000-0000-00005E090000}"/>
    <cellStyle name="Millares 15 2 2 3 6" xfId="35609" xr:uid="{00000000-0005-0000-0000-00005F090000}"/>
    <cellStyle name="Millares 15 2 2 4" xfId="2700" xr:uid="{00000000-0005-0000-0000-000060090000}"/>
    <cellStyle name="Millares 15 2 2 4 2" xfId="7111" xr:uid="{00000000-0005-0000-0000-000061090000}"/>
    <cellStyle name="Millares 15 2 2 4 2 2" xfId="15855" xr:uid="{00000000-0005-0000-0000-000062090000}"/>
    <cellStyle name="Millares 15 2 2 4 2 2 2" xfId="33306" xr:uid="{00000000-0005-0000-0000-000063090000}"/>
    <cellStyle name="Millares 15 2 2 4 2 3" xfId="24586" xr:uid="{00000000-0005-0000-0000-000064090000}"/>
    <cellStyle name="Millares 15 2 2 4 2 4" xfId="35614" xr:uid="{00000000-0005-0000-0000-000065090000}"/>
    <cellStyle name="Millares 15 2 2 4 3" xfId="11494" xr:uid="{00000000-0005-0000-0000-000066090000}"/>
    <cellStyle name="Millares 15 2 2 4 3 2" xfId="28946" xr:uid="{00000000-0005-0000-0000-000067090000}"/>
    <cellStyle name="Millares 15 2 2 4 4" xfId="20225" xr:uid="{00000000-0005-0000-0000-000068090000}"/>
    <cellStyle name="Millares 15 2 2 4 5" xfId="35613" xr:uid="{00000000-0005-0000-0000-000069090000}"/>
    <cellStyle name="Millares 15 2 2 5" xfId="4969" xr:uid="{00000000-0005-0000-0000-00006A090000}"/>
    <cellStyle name="Millares 15 2 2 5 2" xfId="13713" xr:uid="{00000000-0005-0000-0000-00006B090000}"/>
    <cellStyle name="Millares 15 2 2 5 2 2" xfId="31164" xr:uid="{00000000-0005-0000-0000-00006C090000}"/>
    <cellStyle name="Millares 15 2 2 5 3" xfId="22444" xr:uid="{00000000-0005-0000-0000-00006D090000}"/>
    <cellStyle name="Millares 15 2 2 5 4" xfId="35615" xr:uid="{00000000-0005-0000-0000-00006E090000}"/>
    <cellStyle name="Millares 15 2 2 6" xfId="9352" xr:uid="{00000000-0005-0000-0000-00006F090000}"/>
    <cellStyle name="Millares 15 2 2 6 2" xfId="26804" xr:uid="{00000000-0005-0000-0000-000070090000}"/>
    <cellStyle name="Millares 15 2 2 7" xfId="18083" xr:uid="{00000000-0005-0000-0000-000071090000}"/>
    <cellStyle name="Millares 15 2 2 8" xfId="35600" xr:uid="{00000000-0005-0000-0000-000072090000}"/>
    <cellStyle name="Millares 15 2 3" xfId="830" xr:uid="{00000000-0005-0000-0000-000073090000}"/>
    <cellStyle name="Millares 15 2 3 2" xfId="1903" xr:uid="{00000000-0005-0000-0000-000074090000}"/>
    <cellStyle name="Millares 15 2 3 2 2" xfId="4048" xr:uid="{00000000-0005-0000-0000-000075090000}"/>
    <cellStyle name="Millares 15 2 3 2 2 2" xfId="8459" xr:uid="{00000000-0005-0000-0000-000076090000}"/>
    <cellStyle name="Millares 15 2 3 2 2 2 2" xfId="17203" xr:uid="{00000000-0005-0000-0000-000077090000}"/>
    <cellStyle name="Millares 15 2 3 2 2 2 2 2" xfId="34654" xr:uid="{00000000-0005-0000-0000-000078090000}"/>
    <cellStyle name="Millares 15 2 3 2 2 2 3" xfId="25934" xr:uid="{00000000-0005-0000-0000-000079090000}"/>
    <cellStyle name="Millares 15 2 3 2 2 2 4" xfId="35619" xr:uid="{00000000-0005-0000-0000-00007A090000}"/>
    <cellStyle name="Millares 15 2 3 2 2 3" xfId="12842" xr:uid="{00000000-0005-0000-0000-00007B090000}"/>
    <cellStyle name="Millares 15 2 3 2 2 3 2" xfId="30294" xr:uid="{00000000-0005-0000-0000-00007C090000}"/>
    <cellStyle name="Millares 15 2 3 2 2 4" xfId="21573" xr:uid="{00000000-0005-0000-0000-00007D090000}"/>
    <cellStyle name="Millares 15 2 3 2 2 5" xfId="35618" xr:uid="{00000000-0005-0000-0000-00007E090000}"/>
    <cellStyle name="Millares 15 2 3 2 3" xfId="6317" xr:uid="{00000000-0005-0000-0000-00007F090000}"/>
    <cellStyle name="Millares 15 2 3 2 3 2" xfId="15061" xr:uid="{00000000-0005-0000-0000-000080090000}"/>
    <cellStyle name="Millares 15 2 3 2 3 2 2" xfId="32512" xr:uid="{00000000-0005-0000-0000-000081090000}"/>
    <cellStyle name="Millares 15 2 3 2 3 3" xfId="23792" xr:uid="{00000000-0005-0000-0000-000082090000}"/>
    <cellStyle name="Millares 15 2 3 2 3 4" xfId="35620" xr:uid="{00000000-0005-0000-0000-000083090000}"/>
    <cellStyle name="Millares 15 2 3 2 4" xfId="10700" xr:uid="{00000000-0005-0000-0000-000084090000}"/>
    <cellStyle name="Millares 15 2 3 2 4 2" xfId="28152" xr:uid="{00000000-0005-0000-0000-000085090000}"/>
    <cellStyle name="Millares 15 2 3 2 5" xfId="19431" xr:uid="{00000000-0005-0000-0000-000086090000}"/>
    <cellStyle name="Millares 15 2 3 2 6" xfId="35617" xr:uid="{00000000-0005-0000-0000-000087090000}"/>
    <cellStyle name="Millares 15 2 3 3" xfId="2979" xr:uid="{00000000-0005-0000-0000-000088090000}"/>
    <cellStyle name="Millares 15 2 3 3 2" xfId="7390" xr:uid="{00000000-0005-0000-0000-000089090000}"/>
    <cellStyle name="Millares 15 2 3 3 2 2" xfId="16134" xr:uid="{00000000-0005-0000-0000-00008A090000}"/>
    <cellStyle name="Millares 15 2 3 3 2 2 2" xfId="33585" xr:uid="{00000000-0005-0000-0000-00008B090000}"/>
    <cellStyle name="Millares 15 2 3 3 2 3" xfId="24865" xr:uid="{00000000-0005-0000-0000-00008C090000}"/>
    <cellStyle name="Millares 15 2 3 3 2 4" xfId="35622" xr:uid="{00000000-0005-0000-0000-00008D090000}"/>
    <cellStyle name="Millares 15 2 3 3 3" xfId="11773" xr:uid="{00000000-0005-0000-0000-00008E090000}"/>
    <cellStyle name="Millares 15 2 3 3 3 2" xfId="29225" xr:uid="{00000000-0005-0000-0000-00008F090000}"/>
    <cellStyle name="Millares 15 2 3 3 4" xfId="20504" xr:uid="{00000000-0005-0000-0000-000090090000}"/>
    <cellStyle name="Millares 15 2 3 3 5" xfId="35621" xr:uid="{00000000-0005-0000-0000-000091090000}"/>
    <cellStyle name="Millares 15 2 3 4" xfId="5248" xr:uid="{00000000-0005-0000-0000-000092090000}"/>
    <cellStyle name="Millares 15 2 3 4 2" xfId="13992" xr:uid="{00000000-0005-0000-0000-000093090000}"/>
    <cellStyle name="Millares 15 2 3 4 2 2" xfId="31443" xr:uid="{00000000-0005-0000-0000-000094090000}"/>
    <cellStyle name="Millares 15 2 3 4 3" xfId="22723" xr:uid="{00000000-0005-0000-0000-000095090000}"/>
    <cellStyle name="Millares 15 2 3 4 4" xfId="35623" xr:uid="{00000000-0005-0000-0000-000096090000}"/>
    <cellStyle name="Millares 15 2 3 5" xfId="9631" xr:uid="{00000000-0005-0000-0000-000097090000}"/>
    <cellStyle name="Millares 15 2 3 5 2" xfId="27083" xr:uid="{00000000-0005-0000-0000-000098090000}"/>
    <cellStyle name="Millares 15 2 3 6" xfId="18362" xr:uid="{00000000-0005-0000-0000-000099090000}"/>
    <cellStyle name="Millares 15 2 3 7" xfId="35616" xr:uid="{00000000-0005-0000-0000-00009A090000}"/>
    <cellStyle name="Millares 15 2 4" xfId="1369" xr:uid="{00000000-0005-0000-0000-00009B090000}"/>
    <cellStyle name="Millares 15 2 4 2" xfId="3515" xr:uid="{00000000-0005-0000-0000-00009C090000}"/>
    <cellStyle name="Millares 15 2 4 2 2" xfId="7926" xr:uid="{00000000-0005-0000-0000-00009D090000}"/>
    <cellStyle name="Millares 15 2 4 2 2 2" xfId="16670" xr:uid="{00000000-0005-0000-0000-00009E090000}"/>
    <cellStyle name="Millares 15 2 4 2 2 2 2" xfId="34121" xr:uid="{00000000-0005-0000-0000-00009F090000}"/>
    <cellStyle name="Millares 15 2 4 2 2 3" xfId="25401" xr:uid="{00000000-0005-0000-0000-0000A0090000}"/>
    <cellStyle name="Millares 15 2 4 2 2 4" xfId="35626" xr:uid="{00000000-0005-0000-0000-0000A1090000}"/>
    <cellStyle name="Millares 15 2 4 2 3" xfId="12309" xr:uid="{00000000-0005-0000-0000-0000A2090000}"/>
    <cellStyle name="Millares 15 2 4 2 3 2" xfId="29761" xr:uid="{00000000-0005-0000-0000-0000A3090000}"/>
    <cellStyle name="Millares 15 2 4 2 4" xfId="21040" xr:uid="{00000000-0005-0000-0000-0000A4090000}"/>
    <cellStyle name="Millares 15 2 4 2 5" xfId="35625" xr:uid="{00000000-0005-0000-0000-0000A5090000}"/>
    <cellStyle name="Millares 15 2 4 3" xfId="5784" xr:uid="{00000000-0005-0000-0000-0000A6090000}"/>
    <cellStyle name="Millares 15 2 4 3 2" xfId="14528" xr:uid="{00000000-0005-0000-0000-0000A7090000}"/>
    <cellStyle name="Millares 15 2 4 3 2 2" xfId="31979" xr:uid="{00000000-0005-0000-0000-0000A8090000}"/>
    <cellStyle name="Millares 15 2 4 3 3" xfId="23259" xr:uid="{00000000-0005-0000-0000-0000A9090000}"/>
    <cellStyle name="Millares 15 2 4 3 4" xfId="35627" xr:uid="{00000000-0005-0000-0000-0000AA090000}"/>
    <cellStyle name="Millares 15 2 4 4" xfId="10167" xr:uid="{00000000-0005-0000-0000-0000AB090000}"/>
    <cellStyle name="Millares 15 2 4 4 2" xfId="27619" xr:uid="{00000000-0005-0000-0000-0000AC090000}"/>
    <cellStyle name="Millares 15 2 4 5" xfId="18898" xr:uid="{00000000-0005-0000-0000-0000AD090000}"/>
    <cellStyle name="Millares 15 2 4 6" xfId="35624" xr:uid="{00000000-0005-0000-0000-0000AE090000}"/>
    <cellStyle name="Millares 15 2 5" xfId="2443" xr:uid="{00000000-0005-0000-0000-0000AF090000}"/>
    <cellStyle name="Millares 15 2 5 2" xfId="6854" xr:uid="{00000000-0005-0000-0000-0000B0090000}"/>
    <cellStyle name="Millares 15 2 5 2 2" xfId="15598" xr:uid="{00000000-0005-0000-0000-0000B1090000}"/>
    <cellStyle name="Millares 15 2 5 2 2 2" xfId="33049" xr:uid="{00000000-0005-0000-0000-0000B2090000}"/>
    <cellStyle name="Millares 15 2 5 2 3" xfId="24329" xr:uid="{00000000-0005-0000-0000-0000B3090000}"/>
    <cellStyle name="Millares 15 2 5 2 4" xfId="35629" xr:uid="{00000000-0005-0000-0000-0000B4090000}"/>
    <cellStyle name="Millares 15 2 5 3" xfId="11237" xr:uid="{00000000-0005-0000-0000-0000B5090000}"/>
    <cellStyle name="Millares 15 2 5 3 2" xfId="28689" xr:uid="{00000000-0005-0000-0000-0000B6090000}"/>
    <cellStyle name="Millares 15 2 5 4" xfId="19968" xr:uid="{00000000-0005-0000-0000-0000B7090000}"/>
    <cellStyle name="Millares 15 2 5 5" xfId="35628" xr:uid="{00000000-0005-0000-0000-0000B8090000}"/>
    <cellStyle name="Millares 15 2 6" xfId="4712" xr:uid="{00000000-0005-0000-0000-0000B9090000}"/>
    <cellStyle name="Millares 15 2 6 2" xfId="13456" xr:uid="{00000000-0005-0000-0000-0000BA090000}"/>
    <cellStyle name="Millares 15 2 6 2 2" xfId="30907" xr:uid="{00000000-0005-0000-0000-0000BB090000}"/>
    <cellStyle name="Millares 15 2 6 3" xfId="22187" xr:uid="{00000000-0005-0000-0000-0000BC090000}"/>
    <cellStyle name="Millares 15 2 6 4" xfId="35630" xr:uid="{00000000-0005-0000-0000-0000BD090000}"/>
    <cellStyle name="Millares 15 2 7" xfId="9095" xr:uid="{00000000-0005-0000-0000-0000BE090000}"/>
    <cellStyle name="Millares 15 2 7 2" xfId="26547" xr:uid="{00000000-0005-0000-0000-0000BF090000}"/>
    <cellStyle name="Millares 15 2 8" xfId="17826" xr:uid="{00000000-0005-0000-0000-0000C0090000}"/>
    <cellStyle name="Millares 15 2 9" xfId="35599" xr:uid="{00000000-0005-0000-0000-0000C1090000}"/>
    <cellStyle name="Millares 15 3" xfId="423" xr:uid="{00000000-0005-0000-0000-0000C2090000}"/>
    <cellStyle name="Millares 15 3 2" xfId="963" xr:uid="{00000000-0005-0000-0000-0000C3090000}"/>
    <cellStyle name="Millares 15 3 2 2" xfId="2036" xr:uid="{00000000-0005-0000-0000-0000C4090000}"/>
    <cellStyle name="Millares 15 3 2 2 2" xfId="4181" xr:uid="{00000000-0005-0000-0000-0000C5090000}"/>
    <cellStyle name="Millares 15 3 2 2 2 2" xfId="8592" xr:uid="{00000000-0005-0000-0000-0000C6090000}"/>
    <cellStyle name="Millares 15 3 2 2 2 2 2" xfId="17336" xr:uid="{00000000-0005-0000-0000-0000C7090000}"/>
    <cellStyle name="Millares 15 3 2 2 2 2 2 2" xfId="34787" xr:uid="{00000000-0005-0000-0000-0000C8090000}"/>
    <cellStyle name="Millares 15 3 2 2 2 2 3" xfId="26067" xr:uid="{00000000-0005-0000-0000-0000C9090000}"/>
    <cellStyle name="Millares 15 3 2 2 2 2 4" xfId="35635" xr:uid="{00000000-0005-0000-0000-0000CA090000}"/>
    <cellStyle name="Millares 15 3 2 2 2 3" xfId="12975" xr:uid="{00000000-0005-0000-0000-0000CB090000}"/>
    <cellStyle name="Millares 15 3 2 2 2 3 2" xfId="30427" xr:uid="{00000000-0005-0000-0000-0000CC090000}"/>
    <cellStyle name="Millares 15 3 2 2 2 4" xfId="21706" xr:uid="{00000000-0005-0000-0000-0000CD090000}"/>
    <cellStyle name="Millares 15 3 2 2 2 5" xfId="35634" xr:uid="{00000000-0005-0000-0000-0000CE090000}"/>
    <cellStyle name="Millares 15 3 2 2 3" xfId="6450" xr:uid="{00000000-0005-0000-0000-0000CF090000}"/>
    <cellStyle name="Millares 15 3 2 2 3 2" xfId="15194" xr:uid="{00000000-0005-0000-0000-0000D0090000}"/>
    <cellStyle name="Millares 15 3 2 2 3 2 2" xfId="32645" xr:uid="{00000000-0005-0000-0000-0000D1090000}"/>
    <cellStyle name="Millares 15 3 2 2 3 3" xfId="23925" xr:uid="{00000000-0005-0000-0000-0000D2090000}"/>
    <cellStyle name="Millares 15 3 2 2 3 4" xfId="35636" xr:uid="{00000000-0005-0000-0000-0000D3090000}"/>
    <cellStyle name="Millares 15 3 2 2 4" xfId="10833" xr:uid="{00000000-0005-0000-0000-0000D4090000}"/>
    <cellStyle name="Millares 15 3 2 2 4 2" xfId="28285" xr:uid="{00000000-0005-0000-0000-0000D5090000}"/>
    <cellStyle name="Millares 15 3 2 2 5" xfId="19564" xr:uid="{00000000-0005-0000-0000-0000D6090000}"/>
    <cellStyle name="Millares 15 3 2 2 6" xfId="35633" xr:uid="{00000000-0005-0000-0000-0000D7090000}"/>
    <cellStyle name="Millares 15 3 2 3" xfId="3112" xr:uid="{00000000-0005-0000-0000-0000D8090000}"/>
    <cellStyle name="Millares 15 3 2 3 2" xfId="7523" xr:uid="{00000000-0005-0000-0000-0000D9090000}"/>
    <cellStyle name="Millares 15 3 2 3 2 2" xfId="16267" xr:uid="{00000000-0005-0000-0000-0000DA090000}"/>
    <cellStyle name="Millares 15 3 2 3 2 2 2" xfId="33718" xr:uid="{00000000-0005-0000-0000-0000DB090000}"/>
    <cellStyle name="Millares 15 3 2 3 2 3" xfId="24998" xr:uid="{00000000-0005-0000-0000-0000DC090000}"/>
    <cellStyle name="Millares 15 3 2 3 2 4" xfId="35638" xr:uid="{00000000-0005-0000-0000-0000DD090000}"/>
    <cellStyle name="Millares 15 3 2 3 3" xfId="11906" xr:uid="{00000000-0005-0000-0000-0000DE090000}"/>
    <cellStyle name="Millares 15 3 2 3 3 2" xfId="29358" xr:uid="{00000000-0005-0000-0000-0000DF090000}"/>
    <cellStyle name="Millares 15 3 2 3 4" xfId="20637" xr:uid="{00000000-0005-0000-0000-0000E0090000}"/>
    <cellStyle name="Millares 15 3 2 3 5" xfId="35637" xr:uid="{00000000-0005-0000-0000-0000E1090000}"/>
    <cellStyle name="Millares 15 3 2 4" xfId="5381" xr:uid="{00000000-0005-0000-0000-0000E2090000}"/>
    <cellStyle name="Millares 15 3 2 4 2" xfId="14125" xr:uid="{00000000-0005-0000-0000-0000E3090000}"/>
    <cellStyle name="Millares 15 3 2 4 2 2" xfId="31576" xr:uid="{00000000-0005-0000-0000-0000E4090000}"/>
    <cellStyle name="Millares 15 3 2 4 3" xfId="22856" xr:uid="{00000000-0005-0000-0000-0000E5090000}"/>
    <cellStyle name="Millares 15 3 2 4 4" xfId="35639" xr:uid="{00000000-0005-0000-0000-0000E6090000}"/>
    <cellStyle name="Millares 15 3 2 5" xfId="9764" xr:uid="{00000000-0005-0000-0000-0000E7090000}"/>
    <cellStyle name="Millares 15 3 2 5 2" xfId="27216" xr:uid="{00000000-0005-0000-0000-0000E8090000}"/>
    <cellStyle name="Millares 15 3 2 6" xfId="18495" xr:uid="{00000000-0005-0000-0000-0000E9090000}"/>
    <cellStyle name="Millares 15 3 2 7" xfId="35632" xr:uid="{00000000-0005-0000-0000-0000EA090000}"/>
    <cellStyle name="Millares 15 3 3" xfId="1501" xr:uid="{00000000-0005-0000-0000-0000EB090000}"/>
    <cellStyle name="Millares 15 3 3 2" xfId="3647" xr:uid="{00000000-0005-0000-0000-0000EC090000}"/>
    <cellStyle name="Millares 15 3 3 2 2" xfId="8058" xr:uid="{00000000-0005-0000-0000-0000ED090000}"/>
    <cellStyle name="Millares 15 3 3 2 2 2" xfId="16802" xr:uid="{00000000-0005-0000-0000-0000EE090000}"/>
    <cellStyle name="Millares 15 3 3 2 2 2 2" xfId="34253" xr:uid="{00000000-0005-0000-0000-0000EF090000}"/>
    <cellStyle name="Millares 15 3 3 2 2 3" xfId="25533" xr:uid="{00000000-0005-0000-0000-0000F0090000}"/>
    <cellStyle name="Millares 15 3 3 2 2 4" xfId="35642" xr:uid="{00000000-0005-0000-0000-0000F1090000}"/>
    <cellStyle name="Millares 15 3 3 2 3" xfId="12441" xr:uid="{00000000-0005-0000-0000-0000F2090000}"/>
    <cellStyle name="Millares 15 3 3 2 3 2" xfId="29893" xr:uid="{00000000-0005-0000-0000-0000F3090000}"/>
    <cellStyle name="Millares 15 3 3 2 4" xfId="21172" xr:uid="{00000000-0005-0000-0000-0000F4090000}"/>
    <cellStyle name="Millares 15 3 3 2 5" xfId="35641" xr:uid="{00000000-0005-0000-0000-0000F5090000}"/>
    <cellStyle name="Millares 15 3 3 3" xfId="5916" xr:uid="{00000000-0005-0000-0000-0000F6090000}"/>
    <cellStyle name="Millares 15 3 3 3 2" xfId="14660" xr:uid="{00000000-0005-0000-0000-0000F7090000}"/>
    <cellStyle name="Millares 15 3 3 3 2 2" xfId="32111" xr:uid="{00000000-0005-0000-0000-0000F8090000}"/>
    <cellStyle name="Millares 15 3 3 3 3" xfId="23391" xr:uid="{00000000-0005-0000-0000-0000F9090000}"/>
    <cellStyle name="Millares 15 3 3 3 4" xfId="35643" xr:uid="{00000000-0005-0000-0000-0000FA090000}"/>
    <cellStyle name="Millares 15 3 3 4" xfId="10299" xr:uid="{00000000-0005-0000-0000-0000FB090000}"/>
    <cellStyle name="Millares 15 3 3 4 2" xfId="27751" xr:uid="{00000000-0005-0000-0000-0000FC090000}"/>
    <cellStyle name="Millares 15 3 3 5" xfId="19030" xr:uid="{00000000-0005-0000-0000-0000FD090000}"/>
    <cellStyle name="Millares 15 3 3 6" xfId="35640" xr:uid="{00000000-0005-0000-0000-0000FE090000}"/>
    <cellStyle name="Millares 15 3 4" xfId="2575" xr:uid="{00000000-0005-0000-0000-0000FF090000}"/>
    <cellStyle name="Millares 15 3 4 2" xfId="6986" xr:uid="{00000000-0005-0000-0000-0000000A0000}"/>
    <cellStyle name="Millares 15 3 4 2 2" xfId="15730" xr:uid="{00000000-0005-0000-0000-0000010A0000}"/>
    <cellStyle name="Millares 15 3 4 2 2 2" xfId="33181" xr:uid="{00000000-0005-0000-0000-0000020A0000}"/>
    <cellStyle name="Millares 15 3 4 2 3" xfId="24461" xr:uid="{00000000-0005-0000-0000-0000030A0000}"/>
    <cellStyle name="Millares 15 3 4 2 4" xfId="35645" xr:uid="{00000000-0005-0000-0000-0000040A0000}"/>
    <cellStyle name="Millares 15 3 4 3" xfId="11369" xr:uid="{00000000-0005-0000-0000-0000050A0000}"/>
    <cellStyle name="Millares 15 3 4 3 2" xfId="28821" xr:uid="{00000000-0005-0000-0000-0000060A0000}"/>
    <cellStyle name="Millares 15 3 4 4" xfId="20100" xr:uid="{00000000-0005-0000-0000-0000070A0000}"/>
    <cellStyle name="Millares 15 3 4 5" xfId="35644" xr:uid="{00000000-0005-0000-0000-0000080A0000}"/>
    <cellStyle name="Millares 15 3 5" xfId="4844" xr:uid="{00000000-0005-0000-0000-0000090A0000}"/>
    <cellStyle name="Millares 15 3 5 2" xfId="13588" xr:uid="{00000000-0005-0000-0000-00000A0A0000}"/>
    <cellStyle name="Millares 15 3 5 2 2" xfId="31039" xr:uid="{00000000-0005-0000-0000-00000B0A0000}"/>
    <cellStyle name="Millares 15 3 5 3" xfId="22319" xr:uid="{00000000-0005-0000-0000-00000C0A0000}"/>
    <cellStyle name="Millares 15 3 5 4" xfId="35646" xr:uid="{00000000-0005-0000-0000-00000D0A0000}"/>
    <cellStyle name="Millares 15 3 6" xfId="9227" xr:uid="{00000000-0005-0000-0000-00000E0A0000}"/>
    <cellStyle name="Millares 15 3 6 2" xfId="26679" xr:uid="{00000000-0005-0000-0000-00000F0A0000}"/>
    <cellStyle name="Millares 15 3 7" xfId="17958" xr:uid="{00000000-0005-0000-0000-0000100A0000}"/>
    <cellStyle name="Millares 15 3 8" xfId="35631" xr:uid="{00000000-0005-0000-0000-0000110A0000}"/>
    <cellStyle name="Millares 15 4" xfId="705" xr:uid="{00000000-0005-0000-0000-0000120A0000}"/>
    <cellStyle name="Millares 15 4 2" xfId="1778" xr:uid="{00000000-0005-0000-0000-0000130A0000}"/>
    <cellStyle name="Millares 15 4 2 2" xfId="3923" xr:uid="{00000000-0005-0000-0000-0000140A0000}"/>
    <cellStyle name="Millares 15 4 2 2 2" xfId="8334" xr:uid="{00000000-0005-0000-0000-0000150A0000}"/>
    <cellStyle name="Millares 15 4 2 2 2 2" xfId="17078" xr:uid="{00000000-0005-0000-0000-0000160A0000}"/>
    <cellStyle name="Millares 15 4 2 2 2 2 2" xfId="34529" xr:uid="{00000000-0005-0000-0000-0000170A0000}"/>
    <cellStyle name="Millares 15 4 2 2 2 3" xfId="25809" xr:uid="{00000000-0005-0000-0000-0000180A0000}"/>
    <cellStyle name="Millares 15 4 2 2 2 4" xfId="35650" xr:uid="{00000000-0005-0000-0000-0000190A0000}"/>
    <cellStyle name="Millares 15 4 2 2 3" xfId="12717" xr:uid="{00000000-0005-0000-0000-00001A0A0000}"/>
    <cellStyle name="Millares 15 4 2 2 3 2" xfId="30169" xr:uid="{00000000-0005-0000-0000-00001B0A0000}"/>
    <cellStyle name="Millares 15 4 2 2 4" xfId="21448" xr:uid="{00000000-0005-0000-0000-00001C0A0000}"/>
    <cellStyle name="Millares 15 4 2 2 5" xfId="35649" xr:uid="{00000000-0005-0000-0000-00001D0A0000}"/>
    <cellStyle name="Millares 15 4 2 3" xfId="6192" xr:uid="{00000000-0005-0000-0000-00001E0A0000}"/>
    <cellStyle name="Millares 15 4 2 3 2" xfId="14936" xr:uid="{00000000-0005-0000-0000-00001F0A0000}"/>
    <cellStyle name="Millares 15 4 2 3 2 2" xfId="32387" xr:uid="{00000000-0005-0000-0000-0000200A0000}"/>
    <cellStyle name="Millares 15 4 2 3 3" xfId="23667" xr:uid="{00000000-0005-0000-0000-0000210A0000}"/>
    <cellStyle name="Millares 15 4 2 3 4" xfId="35651" xr:uid="{00000000-0005-0000-0000-0000220A0000}"/>
    <cellStyle name="Millares 15 4 2 4" xfId="10575" xr:uid="{00000000-0005-0000-0000-0000230A0000}"/>
    <cellStyle name="Millares 15 4 2 4 2" xfId="28027" xr:uid="{00000000-0005-0000-0000-0000240A0000}"/>
    <cellStyle name="Millares 15 4 2 5" xfId="19306" xr:uid="{00000000-0005-0000-0000-0000250A0000}"/>
    <cellStyle name="Millares 15 4 2 6" xfId="35648" xr:uid="{00000000-0005-0000-0000-0000260A0000}"/>
    <cellStyle name="Millares 15 4 3" xfId="2854" xr:uid="{00000000-0005-0000-0000-0000270A0000}"/>
    <cellStyle name="Millares 15 4 3 2" xfId="7265" xr:uid="{00000000-0005-0000-0000-0000280A0000}"/>
    <cellStyle name="Millares 15 4 3 2 2" xfId="16009" xr:uid="{00000000-0005-0000-0000-0000290A0000}"/>
    <cellStyle name="Millares 15 4 3 2 2 2" xfId="33460" xr:uid="{00000000-0005-0000-0000-00002A0A0000}"/>
    <cellStyle name="Millares 15 4 3 2 3" xfId="24740" xr:uid="{00000000-0005-0000-0000-00002B0A0000}"/>
    <cellStyle name="Millares 15 4 3 2 4" xfId="35653" xr:uid="{00000000-0005-0000-0000-00002C0A0000}"/>
    <cellStyle name="Millares 15 4 3 3" xfId="11648" xr:uid="{00000000-0005-0000-0000-00002D0A0000}"/>
    <cellStyle name="Millares 15 4 3 3 2" xfId="29100" xr:uid="{00000000-0005-0000-0000-00002E0A0000}"/>
    <cellStyle name="Millares 15 4 3 4" xfId="20379" xr:uid="{00000000-0005-0000-0000-00002F0A0000}"/>
    <cellStyle name="Millares 15 4 3 5" xfId="35652" xr:uid="{00000000-0005-0000-0000-0000300A0000}"/>
    <cellStyle name="Millares 15 4 4" xfId="5123" xr:uid="{00000000-0005-0000-0000-0000310A0000}"/>
    <cellStyle name="Millares 15 4 4 2" xfId="13867" xr:uid="{00000000-0005-0000-0000-0000320A0000}"/>
    <cellStyle name="Millares 15 4 4 2 2" xfId="31318" xr:uid="{00000000-0005-0000-0000-0000330A0000}"/>
    <cellStyle name="Millares 15 4 4 3" xfId="22598" xr:uid="{00000000-0005-0000-0000-0000340A0000}"/>
    <cellStyle name="Millares 15 4 4 4" xfId="35654" xr:uid="{00000000-0005-0000-0000-0000350A0000}"/>
    <cellStyle name="Millares 15 4 5" xfId="9506" xr:uid="{00000000-0005-0000-0000-0000360A0000}"/>
    <cellStyle name="Millares 15 4 5 2" xfId="26958" xr:uid="{00000000-0005-0000-0000-0000370A0000}"/>
    <cellStyle name="Millares 15 4 6" xfId="18237" xr:uid="{00000000-0005-0000-0000-0000380A0000}"/>
    <cellStyle name="Millares 15 4 7" xfId="35647" xr:uid="{00000000-0005-0000-0000-0000390A0000}"/>
    <cellStyle name="Millares 15 5" xfId="1244" xr:uid="{00000000-0005-0000-0000-00003A0A0000}"/>
    <cellStyle name="Millares 15 5 2" xfId="3390" xr:uid="{00000000-0005-0000-0000-00003B0A0000}"/>
    <cellStyle name="Millares 15 5 2 2" xfId="7801" xr:uid="{00000000-0005-0000-0000-00003C0A0000}"/>
    <cellStyle name="Millares 15 5 2 2 2" xfId="16545" xr:uid="{00000000-0005-0000-0000-00003D0A0000}"/>
    <cellStyle name="Millares 15 5 2 2 2 2" xfId="33996" xr:uid="{00000000-0005-0000-0000-00003E0A0000}"/>
    <cellStyle name="Millares 15 5 2 2 3" xfId="25276" xr:uid="{00000000-0005-0000-0000-00003F0A0000}"/>
    <cellStyle name="Millares 15 5 2 2 4" xfId="35657" xr:uid="{00000000-0005-0000-0000-0000400A0000}"/>
    <cellStyle name="Millares 15 5 2 3" xfId="12184" xr:uid="{00000000-0005-0000-0000-0000410A0000}"/>
    <cellStyle name="Millares 15 5 2 3 2" xfId="29636" xr:uid="{00000000-0005-0000-0000-0000420A0000}"/>
    <cellStyle name="Millares 15 5 2 4" xfId="20915" xr:uid="{00000000-0005-0000-0000-0000430A0000}"/>
    <cellStyle name="Millares 15 5 2 5" xfId="35656" xr:uid="{00000000-0005-0000-0000-0000440A0000}"/>
    <cellStyle name="Millares 15 5 3" xfId="5659" xr:uid="{00000000-0005-0000-0000-0000450A0000}"/>
    <cellStyle name="Millares 15 5 3 2" xfId="14403" xr:uid="{00000000-0005-0000-0000-0000460A0000}"/>
    <cellStyle name="Millares 15 5 3 2 2" xfId="31854" xr:uid="{00000000-0005-0000-0000-0000470A0000}"/>
    <cellStyle name="Millares 15 5 3 3" xfId="23134" xr:uid="{00000000-0005-0000-0000-0000480A0000}"/>
    <cellStyle name="Millares 15 5 3 4" xfId="35658" xr:uid="{00000000-0005-0000-0000-0000490A0000}"/>
    <cellStyle name="Millares 15 5 4" xfId="10042" xr:uid="{00000000-0005-0000-0000-00004A0A0000}"/>
    <cellStyle name="Millares 15 5 4 2" xfId="27494" xr:uid="{00000000-0005-0000-0000-00004B0A0000}"/>
    <cellStyle name="Millares 15 5 5" xfId="18773" xr:uid="{00000000-0005-0000-0000-00004C0A0000}"/>
    <cellStyle name="Millares 15 5 6" xfId="35655" xr:uid="{00000000-0005-0000-0000-00004D0A0000}"/>
    <cellStyle name="Millares 15 6" xfId="2318" xr:uid="{00000000-0005-0000-0000-00004E0A0000}"/>
    <cellStyle name="Millares 15 6 2" xfId="6729" xr:uid="{00000000-0005-0000-0000-00004F0A0000}"/>
    <cellStyle name="Millares 15 6 2 2" xfId="15473" xr:uid="{00000000-0005-0000-0000-0000500A0000}"/>
    <cellStyle name="Millares 15 6 2 2 2" xfId="32924" xr:uid="{00000000-0005-0000-0000-0000510A0000}"/>
    <cellStyle name="Millares 15 6 2 3" xfId="24204" xr:uid="{00000000-0005-0000-0000-0000520A0000}"/>
    <cellStyle name="Millares 15 6 2 4" xfId="35660" xr:uid="{00000000-0005-0000-0000-0000530A0000}"/>
    <cellStyle name="Millares 15 6 3" xfId="11112" xr:uid="{00000000-0005-0000-0000-0000540A0000}"/>
    <cellStyle name="Millares 15 6 3 2" xfId="28564" xr:uid="{00000000-0005-0000-0000-0000550A0000}"/>
    <cellStyle name="Millares 15 6 4" xfId="19843" xr:uid="{00000000-0005-0000-0000-0000560A0000}"/>
    <cellStyle name="Millares 15 6 5" xfId="35659" xr:uid="{00000000-0005-0000-0000-0000570A0000}"/>
    <cellStyle name="Millares 15 7" xfId="4587" xr:uid="{00000000-0005-0000-0000-0000580A0000}"/>
    <cellStyle name="Millares 15 7 2" xfId="13331" xr:uid="{00000000-0005-0000-0000-0000590A0000}"/>
    <cellStyle name="Millares 15 7 2 2" xfId="30782" xr:uid="{00000000-0005-0000-0000-00005A0A0000}"/>
    <cellStyle name="Millares 15 7 3" xfId="22062" xr:uid="{00000000-0005-0000-0000-00005B0A0000}"/>
    <cellStyle name="Millares 15 7 4" xfId="35661" xr:uid="{00000000-0005-0000-0000-00005C0A0000}"/>
    <cellStyle name="Millares 15 8" xfId="8970" xr:uid="{00000000-0005-0000-0000-00005D0A0000}"/>
    <cellStyle name="Millares 15 8 2" xfId="26422" xr:uid="{00000000-0005-0000-0000-00005E0A0000}"/>
    <cellStyle name="Millares 15 9" xfId="17701" xr:uid="{00000000-0005-0000-0000-00005F0A0000}"/>
    <cellStyle name="Millares 150" xfId="44406" xr:uid="{41EAC41E-BC89-40D0-8802-B7985058E305}"/>
    <cellStyle name="Millares 151" xfId="44408" xr:uid="{FEC3837D-768C-4B95-883E-B051A535C13B}"/>
    <cellStyle name="Millares 152" xfId="44412" xr:uid="{DE2B697C-2358-48E5-BDCD-0C4C44B0950B}"/>
    <cellStyle name="Millares 16" xfId="160" xr:uid="{00000000-0005-0000-0000-0000600A0000}"/>
    <cellStyle name="Millares 16 10" xfId="35662" xr:uid="{00000000-0005-0000-0000-0000610A0000}"/>
    <cellStyle name="Millares 16 2" xfId="291" xr:uid="{00000000-0005-0000-0000-0000620A0000}"/>
    <cellStyle name="Millares 16 2 2" xfId="553" xr:uid="{00000000-0005-0000-0000-0000630A0000}"/>
    <cellStyle name="Millares 16 2 2 2" xfId="1093" xr:uid="{00000000-0005-0000-0000-0000640A0000}"/>
    <cellStyle name="Millares 16 2 2 2 2" xfId="2166" xr:uid="{00000000-0005-0000-0000-0000650A0000}"/>
    <cellStyle name="Millares 16 2 2 2 2 2" xfId="4311" xr:uid="{00000000-0005-0000-0000-0000660A0000}"/>
    <cellStyle name="Millares 16 2 2 2 2 2 2" xfId="8722" xr:uid="{00000000-0005-0000-0000-0000670A0000}"/>
    <cellStyle name="Millares 16 2 2 2 2 2 2 2" xfId="17466" xr:uid="{00000000-0005-0000-0000-0000680A0000}"/>
    <cellStyle name="Millares 16 2 2 2 2 2 2 2 2" xfId="34917" xr:uid="{00000000-0005-0000-0000-0000690A0000}"/>
    <cellStyle name="Millares 16 2 2 2 2 2 2 3" xfId="26197" xr:uid="{00000000-0005-0000-0000-00006A0A0000}"/>
    <cellStyle name="Millares 16 2 2 2 2 2 2 4" xfId="35668" xr:uid="{00000000-0005-0000-0000-00006B0A0000}"/>
    <cellStyle name="Millares 16 2 2 2 2 2 3" xfId="13105" xr:uid="{00000000-0005-0000-0000-00006C0A0000}"/>
    <cellStyle name="Millares 16 2 2 2 2 2 3 2" xfId="30557" xr:uid="{00000000-0005-0000-0000-00006D0A0000}"/>
    <cellStyle name="Millares 16 2 2 2 2 2 4" xfId="21836" xr:uid="{00000000-0005-0000-0000-00006E0A0000}"/>
    <cellStyle name="Millares 16 2 2 2 2 2 5" xfId="35667" xr:uid="{00000000-0005-0000-0000-00006F0A0000}"/>
    <cellStyle name="Millares 16 2 2 2 2 3" xfId="6580" xr:uid="{00000000-0005-0000-0000-0000700A0000}"/>
    <cellStyle name="Millares 16 2 2 2 2 3 2" xfId="15324" xr:uid="{00000000-0005-0000-0000-0000710A0000}"/>
    <cellStyle name="Millares 16 2 2 2 2 3 2 2" xfId="32775" xr:uid="{00000000-0005-0000-0000-0000720A0000}"/>
    <cellStyle name="Millares 16 2 2 2 2 3 3" xfId="24055" xr:uid="{00000000-0005-0000-0000-0000730A0000}"/>
    <cellStyle name="Millares 16 2 2 2 2 3 4" xfId="35669" xr:uid="{00000000-0005-0000-0000-0000740A0000}"/>
    <cellStyle name="Millares 16 2 2 2 2 4" xfId="10963" xr:uid="{00000000-0005-0000-0000-0000750A0000}"/>
    <cellStyle name="Millares 16 2 2 2 2 4 2" xfId="28415" xr:uid="{00000000-0005-0000-0000-0000760A0000}"/>
    <cellStyle name="Millares 16 2 2 2 2 5" xfId="19694" xr:uid="{00000000-0005-0000-0000-0000770A0000}"/>
    <cellStyle name="Millares 16 2 2 2 2 6" xfId="35666" xr:uid="{00000000-0005-0000-0000-0000780A0000}"/>
    <cellStyle name="Millares 16 2 2 2 3" xfId="3242" xr:uid="{00000000-0005-0000-0000-0000790A0000}"/>
    <cellStyle name="Millares 16 2 2 2 3 2" xfId="7653" xr:uid="{00000000-0005-0000-0000-00007A0A0000}"/>
    <cellStyle name="Millares 16 2 2 2 3 2 2" xfId="16397" xr:uid="{00000000-0005-0000-0000-00007B0A0000}"/>
    <cellStyle name="Millares 16 2 2 2 3 2 2 2" xfId="33848" xr:uid="{00000000-0005-0000-0000-00007C0A0000}"/>
    <cellStyle name="Millares 16 2 2 2 3 2 3" xfId="25128" xr:uid="{00000000-0005-0000-0000-00007D0A0000}"/>
    <cellStyle name="Millares 16 2 2 2 3 2 4" xfId="35671" xr:uid="{00000000-0005-0000-0000-00007E0A0000}"/>
    <cellStyle name="Millares 16 2 2 2 3 3" xfId="12036" xr:uid="{00000000-0005-0000-0000-00007F0A0000}"/>
    <cellStyle name="Millares 16 2 2 2 3 3 2" xfId="29488" xr:uid="{00000000-0005-0000-0000-0000800A0000}"/>
    <cellStyle name="Millares 16 2 2 2 3 4" xfId="20767" xr:uid="{00000000-0005-0000-0000-0000810A0000}"/>
    <cellStyle name="Millares 16 2 2 2 3 5" xfId="35670" xr:uid="{00000000-0005-0000-0000-0000820A0000}"/>
    <cellStyle name="Millares 16 2 2 2 4" xfId="5511" xr:uid="{00000000-0005-0000-0000-0000830A0000}"/>
    <cellStyle name="Millares 16 2 2 2 4 2" xfId="14255" xr:uid="{00000000-0005-0000-0000-0000840A0000}"/>
    <cellStyle name="Millares 16 2 2 2 4 2 2" xfId="31706" xr:uid="{00000000-0005-0000-0000-0000850A0000}"/>
    <cellStyle name="Millares 16 2 2 2 4 3" xfId="22986" xr:uid="{00000000-0005-0000-0000-0000860A0000}"/>
    <cellStyle name="Millares 16 2 2 2 4 4" xfId="35672" xr:uid="{00000000-0005-0000-0000-0000870A0000}"/>
    <cellStyle name="Millares 16 2 2 2 5" xfId="9894" xr:uid="{00000000-0005-0000-0000-0000880A0000}"/>
    <cellStyle name="Millares 16 2 2 2 5 2" xfId="27346" xr:uid="{00000000-0005-0000-0000-0000890A0000}"/>
    <cellStyle name="Millares 16 2 2 2 6" xfId="18625" xr:uid="{00000000-0005-0000-0000-00008A0A0000}"/>
    <cellStyle name="Millares 16 2 2 2 7" xfId="35665" xr:uid="{00000000-0005-0000-0000-00008B0A0000}"/>
    <cellStyle name="Millares 16 2 2 3" xfId="1631" xr:uid="{00000000-0005-0000-0000-00008C0A0000}"/>
    <cellStyle name="Millares 16 2 2 3 2" xfId="3777" xr:uid="{00000000-0005-0000-0000-00008D0A0000}"/>
    <cellStyle name="Millares 16 2 2 3 2 2" xfId="8188" xr:uid="{00000000-0005-0000-0000-00008E0A0000}"/>
    <cellStyle name="Millares 16 2 2 3 2 2 2" xfId="16932" xr:uid="{00000000-0005-0000-0000-00008F0A0000}"/>
    <cellStyle name="Millares 16 2 2 3 2 2 2 2" xfId="34383" xr:uid="{00000000-0005-0000-0000-0000900A0000}"/>
    <cellStyle name="Millares 16 2 2 3 2 2 3" xfId="25663" xr:uid="{00000000-0005-0000-0000-0000910A0000}"/>
    <cellStyle name="Millares 16 2 2 3 2 2 4" xfId="35675" xr:uid="{00000000-0005-0000-0000-0000920A0000}"/>
    <cellStyle name="Millares 16 2 2 3 2 3" xfId="12571" xr:uid="{00000000-0005-0000-0000-0000930A0000}"/>
    <cellStyle name="Millares 16 2 2 3 2 3 2" xfId="30023" xr:uid="{00000000-0005-0000-0000-0000940A0000}"/>
    <cellStyle name="Millares 16 2 2 3 2 4" xfId="21302" xr:uid="{00000000-0005-0000-0000-0000950A0000}"/>
    <cellStyle name="Millares 16 2 2 3 2 5" xfId="35674" xr:uid="{00000000-0005-0000-0000-0000960A0000}"/>
    <cellStyle name="Millares 16 2 2 3 3" xfId="6046" xr:uid="{00000000-0005-0000-0000-0000970A0000}"/>
    <cellStyle name="Millares 16 2 2 3 3 2" xfId="14790" xr:uid="{00000000-0005-0000-0000-0000980A0000}"/>
    <cellStyle name="Millares 16 2 2 3 3 2 2" xfId="32241" xr:uid="{00000000-0005-0000-0000-0000990A0000}"/>
    <cellStyle name="Millares 16 2 2 3 3 3" xfId="23521" xr:uid="{00000000-0005-0000-0000-00009A0A0000}"/>
    <cellStyle name="Millares 16 2 2 3 3 4" xfId="35676" xr:uid="{00000000-0005-0000-0000-00009B0A0000}"/>
    <cellStyle name="Millares 16 2 2 3 4" xfId="10429" xr:uid="{00000000-0005-0000-0000-00009C0A0000}"/>
    <cellStyle name="Millares 16 2 2 3 4 2" xfId="27881" xr:uid="{00000000-0005-0000-0000-00009D0A0000}"/>
    <cellStyle name="Millares 16 2 2 3 5" xfId="19160" xr:uid="{00000000-0005-0000-0000-00009E0A0000}"/>
    <cellStyle name="Millares 16 2 2 3 6" xfId="35673" xr:uid="{00000000-0005-0000-0000-00009F0A0000}"/>
    <cellStyle name="Millares 16 2 2 4" xfId="2705" xr:uid="{00000000-0005-0000-0000-0000A00A0000}"/>
    <cellStyle name="Millares 16 2 2 4 2" xfId="7116" xr:uid="{00000000-0005-0000-0000-0000A10A0000}"/>
    <cellStyle name="Millares 16 2 2 4 2 2" xfId="15860" xr:uid="{00000000-0005-0000-0000-0000A20A0000}"/>
    <cellStyle name="Millares 16 2 2 4 2 2 2" xfId="33311" xr:uid="{00000000-0005-0000-0000-0000A30A0000}"/>
    <cellStyle name="Millares 16 2 2 4 2 3" xfId="24591" xr:uid="{00000000-0005-0000-0000-0000A40A0000}"/>
    <cellStyle name="Millares 16 2 2 4 2 4" xfId="35678" xr:uid="{00000000-0005-0000-0000-0000A50A0000}"/>
    <cellStyle name="Millares 16 2 2 4 3" xfId="11499" xr:uid="{00000000-0005-0000-0000-0000A60A0000}"/>
    <cellStyle name="Millares 16 2 2 4 3 2" xfId="28951" xr:uid="{00000000-0005-0000-0000-0000A70A0000}"/>
    <cellStyle name="Millares 16 2 2 4 4" xfId="20230" xr:uid="{00000000-0005-0000-0000-0000A80A0000}"/>
    <cellStyle name="Millares 16 2 2 4 5" xfId="35677" xr:uid="{00000000-0005-0000-0000-0000A90A0000}"/>
    <cellStyle name="Millares 16 2 2 5" xfId="4974" xr:uid="{00000000-0005-0000-0000-0000AA0A0000}"/>
    <cellStyle name="Millares 16 2 2 5 2" xfId="13718" xr:uid="{00000000-0005-0000-0000-0000AB0A0000}"/>
    <cellStyle name="Millares 16 2 2 5 2 2" xfId="31169" xr:uid="{00000000-0005-0000-0000-0000AC0A0000}"/>
    <cellStyle name="Millares 16 2 2 5 3" xfId="22449" xr:uid="{00000000-0005-0000-0000-0000AD0A0000}"/>
    <cellStyle name="Millares 16 2 2 5 4" xfId="35679" xr:uid="{00000000-0005-0000-0000-0000AE0A0000}"/>
    <cellStyle name="Millares 16 2 2 6" xfId="9357" xr:uid="{00000000-0005-0000-0000-0000AF0A0000}"/>
    <cellStyle name="Millares 16 2 2 6 2" xfId="26809" xr:uid="{00000000-0005-0000-0000-0000B00A0000}"/>
    <cellStyle name="Millares 16 2 2 7" xfId="18088" xr:uid="{00000000-0005-0000-0000-0000B10A0000}"/>
    <cellStyle name="Millares 16 2 2 8" xfId="35664" xr:uid="{00000000-0005-0000-0000-0000B20A0000}"/>
    <cellStyle name="Millares 16 2 3" xfId="835" xr:uid="{00000000-0005-0000-0000-0000B30A0000}"/>
    <cellStyle name="Millares 16 2 3 2" xfId="1908" xr:uid="{00000000-0005-0000-0000-0000B40A0000}"/>
    <cellStyle name="Millares 16 2 3 2 2" xfId="4053" xr:uid="{00000000-0005-0000-0000-0000B50A0000}"/>
    <cellStyle name="Millares 16 2 3 2 2 2" xfId="8464" xr:uid="{00000000-0005-0000-0000-0000B60A0000}"/>
    <cellStyle name="Millares 16 2 3 2 2 2 2" xfId="17208" xr:uid="{00000000-0005-0000-0000-0000B70A0000}"/>
    <cellStyle name="Millares 16 2 3 2 2 2 2 2" xfId="34659" xr:uid="{00000000-0005-0000-0000-0000B80A0000}"/>
    <cellStyle name="Millares 16 2 3 2 2 2 3" xfId="25939" xr:uid="{00000000-0005-0000-0000-0000B90A0000}"/>
    <cellStyle name="Millares 16 2 3 2 2 2 4" xfId="35683" xr:uid="{00000000-0005-0000-0000-0000BA0A0000}"/>
    <cellStyle name="Millares 16 2 3 2 2 3" xfId="12847" xr:uid="{00000000-0005-0000-0000-0000BB0A0000}"/>
    <cellStyle name="Millares 16 2 3 2 2 3 2" xfId="30299" xr:uid="{00000000-0005-0000-0000-0000BC0A0000}"/>
    <cellStyle name="Millares 16 2 3 2 2 4" xfId="21578" xr:uid="{00000000-0005-0000-0000-0000BD0A0000}"/>
    <cellStyle name="Millares 16 2 3 2 2 5" xfId="35682" xr:uid="{00000000-0005-0000-0000-0000BE0A0000}"/>
    <cellStyle name="Millares 16 2 3 2 3" xfId="6322" xr:uid="{00000000-0005-0000-0000-0000BF0A0000}"/>
    <cellStyle name="Millares 16 2 3 2 3 2" xfId="15066" xr:uid="{00000000-0005-0000-0000-0000C00A0000}"/>
    <cellStyle name="Millares 16 2 3 2 3 2 2" xfId="32517" xr:uid="{00000000-0005-0000-0000-0000C10A0000}"/>
    <cellStyle name="Millares 16 2 3 2 3 3" xfId="23797" xr:uid="{00000000-0005-0000-0000-0000C20A0000}"/>
    <cellStyle name="Millares 16 2 3 2 3 4" xfId="35684" xr:uid="{00000000-0005-0000-0000-0000C30A0000}"/>
    <cellStyle name="Millares 16 2 3 2 4" xfId="10705" xr:uid="{00000000-0005-0000-0000-0000C40A0000}"/>
    <cellStyle name="Millares 16 2 3 2 4 2" xfId="28157" xr:uid="{00000000-0005-0000-0000-0000C50A0000}"/>
    <cellStyle name="Millares 16 2 3 2 5" xfId="19436" xr:uid="{00000000-0005-0000-0000-0000C60A0000}"/>
    <cellStyle name="Millares 16 2 3 2 6" xfId="35681" xr:uid="{00000000-0005-0000-0000-0000C70A0000}"/>
    <cellStyle name="Millares 16 2 3 3" xfId="2984" xr:uid="{00000000-0005-0000-0000-0000C80A0000}"/>
    <cellStyle name="Millares 16 2 3 3 2" xfId="7395" xr:uid="{00000000-0005-0000-0000-0000C90A0000}"/>
    <cellStyle name="Millares 16 2 3 3 2 2" xfId="16139" xr:uid="{00000000-0005-0000-0000-0000CA0A0000}"/>
    <cellStyle name="Millares 16 2 3 3 2 2 2" xfId="33590" xr:uid="{00000000-0005-0000-0000-0000CB0A0000}"/>
    <cellStyle name="Millares 16 2 3 3 2 3" xfId="24870" xr:uid="{00000000-0005-0000-0000-0000CC0A0000}"/>
    <cellStyle name="Millares 16 2 3 3 2 4" xfId="35686" xr:uid="{00000000-0005-0000-0000-0000CD0A0000}"/>
    <cellStyle name="Millares 16 2 3 3 3" xfId="11778" xr:uid="{00000000-0005-0000-0000-0000CE0A0000}"/>
    <cellStyle name="Millares 16 2 3 3 3 2" xfId="29230" xr:uid="{00000000-0005-0000-0000-0000CF0A0000}"/>
    <cellStyle name="Millares 16 2 3 3 4" xfId="20509" xr:uid="{00000000-0005-0000-0000-0000D00A0000}"/>
    <cellStyle name="Millares 16 2 3 3 5" xfId="35685" xr:uid="{00000000-0005-0000-0000-0000D10A0000}"/>
    <cellStyle name="Millares 16 2 3 4" xfId="5253" xr:uid="{00000000-0005-0000-0000-0000D20A0000}"/>
    <cellStyle name="Millares 16 2 3 4 2" xfId="13997" xr:uid="{00000000-0005-0000-0000-0000D30A0000}"/>
    <cellStyle name="Millares 16 2 3 4 2 2" xfId="31448" xr:uid="{00000000-0005-0000-0000-0000D40A0000}"/>
    <cellStyle name="Millares 16 2 3 4 3" xfId="22728" xr:uid="{00000000-0005-0000-0000-0000D50A0000}"/>
    <cellStyle name="Millares 16 2 3 4 4" xfId="35687" xr:uid="{00000000-0005-0000-0000-0000D60A0000}"/>
    <cellStyle name="Millares 16 2 3 5" xfId="9636" xr:uid="{00000000-0005-0000-0000-0000D70A0000}"/>
    <cellStyle name="Millares 16 2 3 5 2" xfId="27088" xr:uid="{00000000-0005-0000-0000-0000D80A0000}"/>
    <cellStyle name="Millares 16 2 3 6" xfId="18367" xr:uid="{00000000-0005-0000-0000-0000D90A0000}"/>
    <cellStyle name="Millares 16 2 3 7" xfId="35680" xr:uid="{00000000-0005-0000-0000-0000DA0A0000}"/>
    <cellStyle name="Millares 16 2 4" xfId="1374" xr:uid="{00000000-0005-0000-0000-0000DB0A0000}"/>
    <cellStyle name="Millares 16 2 4 2" xfId="3520" xr:uid="{00000000-0005-0000-0000-0000DC0A0000}"/>
    <cellStyle name="Millares 16 2 4 2 2" xfId="7931" xr:uid="{00000000-0005-0000-0000-0000DD0A0000}"/>
    <cellStyle name="Millares 16 2 4 2 2 2" xfId="16675" xr:uid="{00000000-0005-0000-0000-0000DE0A0000}"/>
    <cellStyle name="Millares 16 2 4 2 2 2 2" xfId="34126" xr:uid="{00000000-0005-0000-0000-0000DF0A0000}"/>
    <cellStyle name="Millares 16 2 4 2 2 3" xfId="25406" xr:uid="{00000000-0005-0000-0000-0000E00A0000}"/>
    <cellStyle name="Millares 16 2 4 2 2 4" xfId="35690" xr:uid="{00000000-0005-0000-0000-0000E10A0000}"/>
    <cellStyle name="Millares 16 2 4 2 3" xfId="12314" xr:uid="{00000000-0005-0000-0000-0000E20A0000}"/>
    <cellStyle name="Millares 16 2 4 2 3 2" xfId="29766" xr:uid="{00000000-0005-0000-0000-0000E30A0000}"/>
    <cellStyle name="Millares 16 2 4 2 4" xfId="21045" xr:uid="{00000000-0005-0000-0000-0000E40A0000}"/>
    <cellStyle name="Millares 16 2 4 2 5" xfId="35689" xr:uid="{00000000-0005-0000-0000-0000E50A0000}"/>
    <cellStyle name="Millares 16 2 4 3" xfId="5789" xr:uid="{00000000-0005-0000-0000-0000E60A0000}"/>
    <cellStyle name="Millares 16 2 4 3 2" xfId="14533" xr:uid="{00000000-0005-0000-0000-0000E70A0000}"/>
    <cellStyle name="Millares 16 2 4 3 2 2" xfId="31984" xr:uid="{00000000-0005-0000-0000-0000E80A0000}"/>
    <cellStyle name="Millares 16 2 4 3 3" xfId="23264" xr:uid="{00000000-0005-0000-0000-0000E90A0000}"/>
    <cellStyle name="Millares 16 2 4 3 4" xfId="35691" xr:uid="{00000000-0005-0000-0000-0000EA0A0000}"/>
    <cellStyle name="Millares 16 2 4 4" xfId="10172" xr:uid="{00000000-0005-0000-0000-0000EB0A0000}"/>
    <cellStyle name="Millares 16 2 4 4 2" xfId="27624" xr:uid="{00000000-0005-0000-0000-0000EC0A0000}"/>
    <cellStyle name="Millares 16 2 4 5" xfId="18903" xr:uid="{00000000-0005-0000-0000-0000ED0A0000}"/>
    <cellStyle name="Millares 16 2 4 6" xfId="35688" xr:uid="{00000000-0005-0000-0000-0000EE0A0000}"/>
    <cellStyle name="Millares 16 2 5" xfId="2448" xr:uid="{00000000-0005-0000-0000-0000EF0A0000}"/>
    <cellStyle name="Millares 16 2 5 2" xfId="6859" xr:uid="{00000000-0005-0000-0000-0000F00A0000}"/>
    <cellStyle name="Millares 16 2 5 2 2" xfId="15603" xr:uid="{00000000-0005-0000-0000-0000F10A0000}"/>
    <cellStyle name="Millares 16 2 5 2 2 2" xfId="33054" xr:uid="{00000000-0005-0000-0000-0000F20A0000}"/>
    <cellStyle name="Millares 16 2 5 2 3" xfId="24334" xr:uid="{00000000-0005-0000-0000-0000F30A0000}"/>
    <cellStyle name="Millares 16 2 5 2 4" xfId="35693" xr:uid="{00000000-0005-0000-0000-0000F40A0000}"/>
    <cellStyle name="Millares 16 2 5 3" xfId="11242" xr:uid="{00000000-0005-0000-0000-0000F50A0000}"/>
    <cellStyle name="Millares 16 2 5 3 2" xfId="28694" xr:uid="{00000000-0005-0000-0000-0000F60A0000}"/>
    <cellStyle name="Millares 16 2 5 4" xfId="19973" xr:uid="{00000000-0005-0000-0000-0000F70A0000}"/>
    <cellStyle name="Millares 16 2 5 5" xfId="35692" xr:uid="{00000000-0005-0000-0000-0000F80A0000}"/>
    <cellStyle name="Millares 16 2 6" xfId="4717" xr:uid="{00000000-0005-0000-0000-0000F90A0000}"/>
    <cellStyle name="Millares 16 2 6 2" xfId="13461" xr:uid="{00000000-0005-0000-0000-0000FA0A0000}"/>
    <cellStyle name="Millares 16 2 6 2 2" xfId="30912" xr:uid="{00000000-0005-0000-0000-0000FB0A0000}"/>
    <cellStyle name="Millares 16 2 6 3" xfId="22192" xr:uid="{00000000-0005-0000-0000-0000FC0A0000}"/>
    <cellStyle name="Millares 16 2 6 4" xfId="35694" xr:uid="{00000000-0005-0000-0000-0000FD0A0000}"/>
    <cellStyle name="Millares 16 2 7" xfId="9100" xr:uid="{00000000-0005-0000-0000-0000FE0A0000}"/>
    <cellStyle name="Millares 16 2 7 2" xfId="26552" xr:uid="{00000000-0005-0000-0000-0000FF0A0000}"/>
    <cellStyle name="Millares 16 2 8" xfId="17831" xr:uid="{00000000-0005-0000-0000-0000000B0000}"/>
    <cellStyle name="Millares 16 2 9" xfId="35663" xr:uid="{00000000-0005-0000-0000-0000010B0000}"/>
    <cellStyle name="Millares 16 3" xfId="428" xr:uid="{00000000-0005-0000-0000-0000020B0000}"/>
    <cellStyle name="Millares 16 3 2" xfId="968" xr:uid="{00000000-0005-0000-0000-0000030B0000}"/>
    <cellStyle name="Millares 16 3 2 2" xfId="2041" xr:uid="{00000000-0005-0000-0000-0000040B0000}"/>
    <cellStyle name="Millares 16 3 2 2 2" xfId="4186" xr:uid="{00000000-0005-0000-0000-0000050B0000}"/>
    <cellStyle name="Millares 16 3 2 2 2 2" xfId="8597" xr:uid="{00000000-0005-0000-0000-0000060B0000}"/>
    <cellStyle name="Millares 16 3 2 2 2 2 2" xfId="17341" xr:uid="{00000000-0005-0000-0000-0000070B0000}"/>
    <cellStyle name="Millares 16 3 2 2 2 2 2 2" xfId="34792" xr:uid="{00000000-0005-0000-0000-0000080B0000}"/>
    <cellStyle name="Millares 16 3 2 2 2 2 3" xfId="26072" xr:uid="{00000000-0005-0000-0000-0000090B0000}"/>
    <cellStyle name="Millares 16 3 2 2 2 2 4" xfId="35699" xr:uid="{00000000-0005-0000-0000-00000A0B0000}"/>
    <cellStyle name="Millares 16 3 2 2 2 3" xfId="12980" xr:uid="{00000000-0005-0000-0000-00000B0B0000}"/>
    <cellStyle name="Millares 16 3 2 2 2 3 2" xfId="30432" xr:uid="{00000000-0005-0000-0000-00000C0B0000}"/>
    <cellStyle name="Millares 16 3 2 2 2 4" xfId="21711" xr:uid="{00000000-0005-0000-0000-00000D0B0000}"/>
    <cellStyle name="Millares 16 3 2 2 2 5" xfId="35698" xr:uid="{00000000-0005-0000-0000-00000E0B0000}"/>
    <cellStyle name="Millares 16 3 2 2 3" xfId="6455" xr:uid="{00000000-0005-0000-0000-00000F0B0000}"/>
    <cellStyle name="Millares 16 3 2 2 3 2" xfId="15199" xr:uid="{00000000-0005-0000-0000-0000100B0000}"/>
    <cellStyle name="Millares 16 3 2 2 3 2 2" xfId="32650" xr:uid="{00000000-0005-0000-0000-0000110B0000}"/>
    <cellStyle name="Millares 16 3 2 2 3 3" xfId="23930" xr:uid="{00000000-0005-0000-0000-0000120B0000}"/>
    <cellStyle name="Millares 16 3 2 2 3 4" xfId="35700" xr:uid="{00000000-0005-0000-0000-0000130B0000}"/>
    <cellStyle name="Millares 16 3 2 2 4" xfId="10838" xr:uid="{00000000-0005-0000-0000-0000140B0000}"/>
    <cellStyle name="Millares 16 3 2 2 4 2" xfId="28290" xr:uid="{00000000-0005-0000-0000-0000150B0000}"/>
    <cellStyle name="Millares 16 3 2 2 5" xfId="19569" xr:uid="{00000000-0005-0000-0000-0000160B0000}"/>
    <cellStyle name="Millares 16 3 2 2 6" xfId="35697" xr:uid="{00000000-0005-0000-0000-0000170B0000}"/>
    <cellStyle name="Millares 16 3 2 3" xfId="3117" xr:uid="{00000000-0005-0000-0000-0000180B0000}"/>
    <cellStyle name="Millares 16 3 2 3 2" xfId="7528" xr:uid="{00000000-0005-0000-0000-0000190B0000}"/>
    <cellStyle name="Millares 16 3 2 3 2 2" xfId="16272" xr:uid="{00000000-0005-0000-0000-00001A0B0000}"/>
    <cellStyle name="Millares 16 3 2 3 2 2 2" xfId="33723" xr:uid="{00000000-0005-0000-0000-00001B0B0000}"/>
    <cellStyle name="Millares 16 3 2 3 2 3" xfId="25003" xr:uid="{00000000-0005-0000-0000-00001C0B0000}"/>
    <cellStyle name="Millares 16 3 2 3 2 4" xfId="35702" xr:uid="{00000000-0005-0000-0000-00001D0B0000}"/>
    <cellStyle name="Millares 16 3 2 3 3" xfId="11911" xr:uid="{00000000-0005-0000-0000-00001E0B0000}"/>
    <cellStyle name="Millares 16 3 2 3 3 2" xfId="29363" xr:uid="{00000000-0005-0000-0000-00001F0B0000}"/>
    <cellStyle name="Millares 16 3 2 3 4" xfId="20642" xr:uid="{00000000-0005-0000-0000-0000200B0000}"/>
    <cellStyle name="Millares 16 3 2 3 5" xfId="35701" xr:uid="{00000000-0005-0000-0000-0000210B0000}"/>
    <cellStyle name="Millares 16 3 2 4" xfId="5386" xr:uid="{00000000-0005-0000-0000-0000220B0000}"/>
    <cellStyle name="Millares 16 3 2 4 2" xfId="14130" xr:uid="{00000000-0005-0000-0000-0000230B0000}"/>
    <cellStyle name="Millares 16 3 2 4 2 2" xfId="31581" xr:uid="{00000000-0005-0000-0000-0000240B0000}"/>
    <cellStyle name="Millares 16 3 2 4 3" xfId="22861" xr:uid="{00000000-0005-0000-0000-0000250B0000}"/>
    <cellStyle name="Millares 16 3 2 4 4" xfId="35703" xr:uid="{00000000-0005-0000-0000-0000260B0000}"/>
    <cellStyle name="Millares 16 3 2 5" xfId="9769" xr:uid="{00000000-0005-0000-0000-0000270B0000}"/>
    <cellStyle name="Millares 16 3 2 5 2" xfId="27221" xr:uid="{00000000-0005-0000-0000-0000280B0000}"/>
    <cellStyle name="Millares 16 3 2 6" xfId="18500" xr:uid="{00000000-0005-0000-0000-0000290B0000}"/>
    <cellStyle name="Millares 16 3 2 7" xfId="35696" xr:uid="{00000000-0005-0000-0000-00002A0B0000}"/>
    <cellStyle name="Millares 16 3 3" xfId="1506" xr:uid="{00000000-0005-0000-0000-00002B0B0000}"/>
    <cellStyle name="Millares 16 3 3 2" xfId="3652" xr:uid="{00000000-0005-0000-0000-00002C0B0000}"/>
    <cellStyle name="Millares 16 3 3 2 2" xfId="8063" xr:uid="{00000000-0005-0000-0000-00002D0B0000}"/>
    <cellStyle name="Millares 16 3 3 2 2 2" xfId="16807" xr:uid="{00000000-0005-0000-0000-00002E0B0000}"/>
    <cellStyle name="Millares 16 3 3 2 2 2 2" xfId="34258" xr:uid="{00000000-0005-0000-0000-00002F0B0000}"/>
    <cellStyle name="Millares 16 3 3 2 2 3" xfId="25538" xr:uid="{00000000-0005-0000-0000-0000300B0000}"/>
    <cellStyle name="Millares 16 3 3 2 2 4" xfId="35706" xr:uid="{00000000-0005-0000-0000-0000310B0000}"/>
    <cellStyle name="Millares 16 3 3 2 3" xfId="12446" xr:uid="{00000000-0005-0000-0000-0000320B0000}"/>
    <cellStyle name="Millares 16 3 3 2 3 2" xfId="29898" xr:uid="{00000000-0005-0000-0000-0000330B0000}"/>
    <cellStyle name="Millares 16 3 3 2 4" xfId="21177" xr:uid="{00000000-0005-0000-0000-0000340B0000}"/>
    <cellStyle name="Millares 16 3 3 2 5" xfId="35705" xr:uid="{00000000-0005-0000-0000-0000350B0000}"/>
    <cellStyle name="Millares 16 3 3 3" xfId="5921" xr:uid="{00000000-0005-0000-0000-0000360B0000}"/>
    <cellStyle name="Millares 16 3 3 3 2" xfId="14665" xr:uid="{00000000-0005-0000-0000-0000370B0000}"/>
    <cellStyle name="Millares 16 3 3 3 2 2" xfId="32116" xr:uid="{00000000-0005-0000-0000-0000380B0000}"/>
    <cellStyle name="Millares 16 3 3 3 3" xfId="23396" xr:uid="{00000000-0005-0000-0000-0000390B0000}"/>
    <cellStyle name="Millares 16 3 3 3 4" xfId="35707" xr:uid="{00000000-0005-0000-0000-00003A0B0000}"/>
    <cellStyle name="Millares 16 3 3 4" xfId="10304" xr:uid="{00000000-0005-0000-0000-00003B0B0000}"/>
    <cellStyle name="Millares 16 3 3 4 2" xfId="27756" xr:uid="{00000000-0005-0000-0000-00003C0B0000}"/>
    <cellStyle name="Millares 16 3 3 5" xfId="19035" xr:uid="{00000000-0005-0000-0000-00003D0B0000}"/>
    <cellStyle name="Millares 16 3 3 6" xfId="35704" xr:uid="{00000000-0005-0000-0000-00003E0B0000}"/>
    <cellStyle name="Millares 16 3 4" xfId="2580" xr:uid="{00000000-0005-0000-0000-00003F0B0000}"/>
    <cellStyle name="Millares 16 3 4 2" xfId="6991" xr:uid="{00000000-0005-0000-0000-0000400B0000}"/>
    <cellStyle name="Millares 16 3 4 2 2" xfId="15735" xr:uid="{00000000-0005-0000-0000-0000410B0000}"/>
    <cellStyle name="Millares 16 3 4 2 2 2" xfId="33186" xr:uid="{00000000-0005-0000-0000-0000420B0000}"/>
    <cellStyle name="Millares 16 3 4 2 3" xfId="24466" xr:uid="{00000000-0005-0000-0000-0000430B0000}"/>
    <cellStyle name="Millares 16 3 4 2 4" xfId="35709" xr:uid="{00000000-0005-0000-0000-0000440B0000}"/>
    <cellStyle name="Millares 16 3 4 3" xfId="11374" xr:uid="{00000000-0005-0000-0000-0000450B0000}"/>
    <cellStyle name="Millares 16 3 4 3 2" xfId="28826" xr:uid="{00000000-0005-0000-0000-0000460B0000}"/>
    <cellStyle name="Millares 16 3 4 4" xfId="20105" xr:uid="{00000000-0005-0000-0000-0000470B0000}"/>
    <cellStyle name="Millares 16 3 4 5" xfId="35708" xr:uid="{00000000-0005-0000-0000-0000480B0000}"/>
    <cellStyle name="Millares 16 3 5" xfId="4849" xr:uid="{00000000-0005-0000-0000-0000490B0000}"/>
    <cellStyle name="Millares 16 3 5 2" xfId="13593" xr:uid="{00000000-0005-0000-0000-00004A0B0000}"/>
    <cellStyle name="Millares 16 3 5 2 2" xfId="31044" xr:uid="{00000000-0005-0000-0000-00004B0B0000}"/>
    <cellStyle name="Millares 16 3 5 3" xfId="22324" xr:uid="{00000000-0005-0000-0000-00004C0B0000}"/>
    <cellStyle name="Millares 16 3 5 4" xfId="35710" xr:uid="{00000000-0005-0000-0000-00004D0B0000}"/>
    <cellStyle name="Millares 16 3 6" xfId="9232" xr:uid="{00000000-0005-0000-0000-00004E0B0000}"/>
    <cellStyle name="Millares 16 3 6 2" xfId="26684" xr:uid="{00000000-0005-0000-0000-00004F0B0000}"/>
    <cellStyle name="Millares 16 3 7" xfId="17963" xr:uid="{00000000-0005-0000-0000-0000500B0000}"/>
    <cellStyle name="Millares 16 3 8" xfId="35695" xr:uid="{00000000-0005-0000-0000-0000510B0000}"/>
    <cellStyle name="Millares 16 4" xfId="710" xr:uid="{00000000-0005-0000-0000-0000520B0000}"/>
    <cellStyle name="Millares 16 4 2" xfId="1783" xr:uid="{00000000-0005-0000-0000-0000530B0000}"/>
    <cellStyle name="Millares 16 4 2 2" xfId="3928" xr:uid="{00000000-0005-0000-0000-0000540B0000}"/>
    <cellStyle name="Millares 16 4 2 2 2" xfId="8339" xr:uid="{00000000-0005-0000-0000-0000550B0000}"/>
    <cellStyle name="Millares 16 4 2 2 2 2" xfId="17083" xr:uid="{00000000-0005-0000-0000-0000560B0000}"/>
    <cellStyle name="Millares 16 4 2 2 2 2 2" xfId="34534" xr:uid="{00000000-0005-0000-0000-0000570B0000}"/>
    <cellStyle name="Millares 16 4 2 2 2 3" xfId="25814" xr:uid="{00000000-0005-0000-0000-0000580B0000}"/>
    <cellStyle name="Millares 16 4 2 2 2 4" xfId="35714" xr:uid="{00000000-0005-0000-0000-0000590B0000}"/>
    <cellStyle name="Millares 16 4 2 2 3" xfId="12722" xr:uid="{00000000-0005-0000-0000-00005A0B0000}"/>
    <cellStyle name="Millares 16 4 2 2 3 2" xfId="30174" xr:uid="{00000000-0005-0000-0000-00005B0B0000}"/>
    <cellStyle name="Millares 16 4 2 2 4" xfId="21453" xr:uid="{00000000-0005-0000-0000-00005C0B0000}"/>
    <cellStyle name="Millares 16 4 2 2 5" xfId="35713" xr:uid="{00000000-0005-0000-0000-00005D0B0000}"/>
    <cellStyle name="Millares 16 4 2 3" xfId="6197" xr:uid="{00000000-0005-0000-0000-00005E0B0000}"/>
    <cellStyle name="Millares 16 4 2 3 2" xfId="14941" xr:uid="{00000000-0005-0000-0000-00005F0B0000}"/>
    <cellStyle name="Millares 16 4 2 3 2 2" xfId="32392" xr:uid="{00000000-0005-0000-0000-0000600B0000}"/>
    <cellStyle name="Millares 16 4 2 3 3" xfId="23672" xr:uid="{00000000-0005-0000-0000-0000610B0000}"/>
    <cellStyle name="Millares 16 4 2 3 4" xfId="35715" xr:uid="{00000000-0005-0000-0000-0000620B0000}"/>
    <cellStyle name="Millares 16 4 2 4" xfId="10580" xr:uid="{00000000-0005-0000-0000-0000630B0000}"/>
    <cellStyle name="Millares 16 4 2 4 2" xfId="28032" xr:uid="{00000000-0005-0000-0000-0000640B0000}"/>
    <cellStyle name="Millares 16 4 2 5" xfId="19311" xr:uid="{00000000-0005-0000-0000-0000650B0000}"/>
    <cellStyle name="Millares 16 4 2 6" xfId="35712" xr:uid="{00000000-0005-0000-0000-0000660B0000}"/>
    <cellStyle name="Millares 16 4 3" xfId="2859" xr:uid="{00000000-0005-0000-0000-0000670B0000}"/>
    <cellStyle name="Millares 16 4 3 2" xfId="7270" xr:uid="{00000000-0005-0000-0000-0000680B0000}"/>
    <cellStyle name="Millares 16 4 3 2 2" xfId="16014" xr:uid="{00000000-0005-0000-0000-0000690B0000}"/>
    <cellStyle name="Millares 16 4 3 2 2 2" xfId="33465" xr:uid="{00000000-0005-0000-0000-00006A0B0000}"/>
    <cellStyle name="Millares 16 4 3 2 3" xfId="24745" xr:uid="{00000000-0005-0000-0000-00006B0B0000}"/>
    <cellStyle name="Millares 16 4 3 2 4" xfId="35717" xr:uid="{00000000-0005-0000-0000-00006C0B0000}"/>
    <cellStyle name="Millares 16 4 3 3" xfId="11653" xr:uid="{00000000-0005-0000-0000-00006D0B0000}"/>
    <cellStyle name="Millares 16 4 3 3 2" xfId="29105" xr:uid="{00000000-0005-0000-0000-00006E0B0000}"/>
    <cellStyle name="Millares 16 4 3 4" xfId="20384" xr:uid="{00000000-0005-0000-0000-00006F0B0000}"/>
    <cellStyle name="Millares 16 4 3 5" xfId="35716" xr:uid="{00000000-0005-0000-0000-0000700B0000}"/>
    <cellStyle name="Millares 16 4 4" xfId="5128" xr:uid="{00000000-0005-0000-0000-0000710B0000}"/>
    <cellStyle name="Millares 16 4 4 2" xfId="13872" xr:uid="{00000000-0005-0000-0000-0000720B0000}"/>
    <cellStyle name="Millares 16 4 4 2 2" xfId="31323" xr:uid="{00000000-0005-0000-0000-0000730B0000}"/>
    <cellStyle name="Millares 16 4 4 3" xfId="22603" xr:uid="{00000000-0005-0000-0000-0000740B0000}"/>
    <cellStyle name="Millares 16 4 4 4" xfId="35718" xr:uid="{00000000-0005-0000-0000-0000750B0000}"/>
    <cellStyle name="Millares 16 4 5" xfId="9511" xr:uid="{00000000-0005-0000-0000-0000760B0000}"/>
    <cellStyle name="Millares 16 4 5 2" xfId="26963" xr:uid="{00000000-0005-0000-0000-0000770B0000}"/>
    <cellStyle name="Millares 16 4 6" xfId="18242" xr:uid="{00000000-0005-0000-0000-0000780B0000}"/>
    <cellStyle name="Millares 16 4 7" xfId="35711" xr:uid="{00000000-0005-0000-0000-0000790B0000}"/>
    <cellStyle name="Millares 16 5" xfId="1249" xr:uid="{00000000-0005-0000-0000-00007A0B0000}"/>
    <cellStyle name="Millares 16 5 2" xfId="3395" xr:uid="{00000000-0005-0000-0000-00007B0B0000}"/>
    <cellStyle name="Millares 16 5 2 2" xfId="7806" xr:uid="{00000000-0005-0000-0000-00007C0B0000}"/>
    <cellStyle name="Millares 16 5 2 2 2" xfId="16550" xr:uid="{00000000-0005-0000-0000-00007D0B0000}"/>
    <cellStyle name="Millares 16 5 2 2 2 2" xfId="34001" xr:uid="{00000000-0005-0000-0000-00007E0B0000}"/>
    <cellStyle name="Millares 16 5 2 2 3" xfId="25281" xr:uid="{00000000-0005-0000-0000-00007F0B0000}"/>
    <cellStyle name="Millares 16 5 2 2 4" xfId="35721" xr:uid="{00000000-0005-0000-0000-0000800B0000}"/>
    <cellStyle name="Millares 16 5 2 3" xfId="12189" xr:uid="{00000000-0005-0000-0000-0000810B0000}"/>
    <cellStyle name="Millares 16 5 2 3 2" xfId="29641" xr:uid="{00000000-0005-0000-0000-0000820B0000}"/>
    <cellStyle name="Millares 16 5 2 4" xfId="20920" xr:uid="{00000000-0005-0000-0000-0000830B0000}"/>
    <cellStyle name="Millares 16 5 2 5" xfId="35720" xr:uid="{00000000-0005-0000-0000-0000840B0000}"/>
    <cellStyle name="Millares 16 5 3" xfId="5664" xr:uid="{00000000-0005-0000-0000-0000850B0000}"/>
    <cellStyle name="Millares 16 5 3 2" xfId="14408" xr:uid="{00000000-0005-0000-0000-0000860B0000}"/>
    <cellStyle name="Millares 16 5 3 2 2" xfId="31859" xr:uid="{00000000-0005-0000-0000-0000870B0000}"/>
    <cellStyle name="Millares 16 5 3 3" xfId="23139" xr:uid="{00000000-0005-0000-0000-0000880B0000}"/>
    <cellStyle name="Millares 16 5 3 4" xfId="35722" xr:uid="{00000000-0005-0000-0000-0000890B0000}"/>
    <cellStyle name="Millares 16 5 4" xfId="10047" xr:uid="{00000000-0005-0000-0000-00008A0B0000}"/>
    <cellStyle name="Millares 16 5 4 2" xfId="27499" xr:uid="{00000000-0005-0000-0000-00008B0B0000}"/>
    <cellStyle name="Millares 16 5 5" xfId="18778" xr:uid="{00000000-0005-0000-0000-00008C0B0000}"/>
    <cellStyle name="Millares 16 5 6" xfId="35719" xr:uid="{00000000-0005-0000-0000-00008D0B0000}"/>
    <cellStyle name="Millares 16 6" xfId="2323" xr:uid="{00000000-0005-0000-0000-00008E0B0000}"/>
    <cellStyle name="Millares 16 6 2" xfId="6734" xr:uid="{00000000-0005-0000-0000-00008F0B0000}"/>
    <cellStyle name="Millares 16 6 2 2" xfId="15478" xr:uid="{00000000-0005-0000-0000-0000900B0000}"/>
    <cellStyle name="Millares 16 6 2 2 2" xfId="32929" xr:uid="{00000000-0005-0000-0000-0000910B0000}"/>
    <cellStyle name="Millares 16 6 2 3" xfId="24209" xr:uid="{00000000-0005-0000-0000-0000920B0000}"/>
    <cellStyle name="Millares 16 6 2 4" xfId="35724" xr:uid="{00000000-0005-0000-0000-0000930B0000}"/>
    <cellStyle name="Millares 16 6 3" xfId="11117" xr:uid="{00000000-0005-0000-0000-0000940B0000}"/>
    <cellStyle name="Millares 16 6 3 2" xfId="28569" xr:uid="{00000000-0005-0000-0000-0000950B0000}"/>
    <cellStyle name="Millares 16 6 4" xfId="19848" xr:uid="{00000000-0005-0000-0000-0000960B0000}"/>
    <cellStyle name="Millares 16 6 5" xfId="35723" xr:uid="{00000000-0005-0000-0000-0000970B0000}"/>
    <cellStyle name="Millares 16 7" xfId="4592" xr:uid="{00000000-0005-0000-0000-0000980B0000}"/>
    <cellStyle name="Millares 16 7 2" xfId="13336" xr:uid="{00000000-0005-0000-0000-0000990B0000}"/>
    <cellStyle name="Millares 16 7 2 2" xfId="30787" xr:uid="{00000000-0005-0000-0000-00009A0B0000}"/>
    <cellStyle name="Millares 16 7 3" xfId="22067" xr:uid="{00000000-0005-0000-0000-00009B0B0000}"/>
    <cellStyle name="Millares 16 7 4" xfId="35725" xr:uid="{00000000-0005-0000-0000-00009C0B0000}"/>
    <cellStyle name="Millares 16 8" xfId="8975" xr:uid="{00000000-0005-0000-0000-00009D0B0000}"/>
    <cellStyle name="Millares 16 8 2" xfId="26427" xr:uid="{00000000-0005-0000-0000-00009E0B0000}"/>
    <cellStyle name="Millares 16 9" xfId="17706" xr:uid="{00000000-0005-0000-0000-00009F0B0000}"/>
    <cellStyle name="Millares 17" xfId="165" xr:uid="{00000000-0005-0000-0000-0000A00B0000}"/>
    <cellStyle name="Millares 17 2" xfId="43980" xr:uid="{00000000-0005-0000-0000-0000A10B0000}"/>
    <cellStyle name="Millares 18" xfId="163" xr:uid="{00000000-0005-0000-0000-0000A20B0000}"/>
    <cellStyle name="Millares 18 2" xfId="431" xr:uid="{00000000-0005-0000-0000-0000A30B0000}"/>
    <cellStyle name="Millares 18 2 2" xfId="971" xr:uid="{00000000-0005-0000-0000-0000A40B0000}"/>
    <cellStyle name="Millares 18 2 2 2" xfId="2044" xr:uid="{00000000-0005-0000-0000-0000A50B0000}"/>
    <cellStyle name="Millares 18 2 2 2 2" xfId="4189" xr:uid="{00000000-0005-0000-0000-0000A60B0000}"/>
    <cellStyle name="Millares 18 2 2 2 2 2" xfId="8600" xr:uid="{00000000-0005-0000-0000-0000A70B0000}"/>
    <cellStyle name="Millares 18 2 2 2 2 2 2" xfId="17344" xr:uid="{00000000-0005-0000-0000-0000A80B0000}"/>
    <cellStyle name="Millares 18 2 2 2 2 2 2 2" xfId="34795" xr:uid="{00000000-0005-0000-0000-0000A90B0000}"/>
    <cellStyle name="Millares 18 2 2 2 2 2 3" xfId="26075" xr:uid="{00000000-0005-0000-0000-0000AA0B0000}"/>
    <cellStyle name="Millares 18 2 2 2 2 2 4" xfId="35731" xr:uid="{00000000-0005-0000-0000-0000AB0B0000}"/>
    <cellStyle name="Millares 18 2 2 2 2 3" xfId="12983" xr:uid="{00000000-0005-0000-0000-0000AC0B0000}"/>
    <cellStyle name="Millares 18 2 2 2 2 3 2" xfId="30435" xr:uid="{00000000-0005-0000-0000-0000AD0B0000}"/>
    <cellStyle name="Millares 18 2 2 2 2 4" xfId="21714" xr:uid="{00000000-0005-0000-0000-0000AE0B0000}"/>
    <cellStyle name="Millares 18 2 2 2 2 5" xfId="35730" xr:uid="{00000000-0005-0000-0000-0000AF0B0000}"/>
    <cellStyle name="Millares 18 2 2 2 3" xfId="6458" xr:uid="{00000000-0005-0000-0000-0000B00B0000}"/>
    <cellStyle name="Millares 18 2 2 2 3 2" xfId="15202" xr:uid="{00000000-0005-0000-0000-0000B10B0000}"/>
    <cellStyle name="Millares 18 2 2 2 3 2 2" xfId="32653" xr:uid="{00000000-0005-0000-0000-0000B20B0000}"/>
    <cellStyle name="Millares 18 2 2 2 3 3" xfId="23933" xr:uid="{00000000-0005-0000-0000-0000B30B0000}"/>
    <cellStyle name="Millares 18 2 2 2 3 4" xfId="35732" xr:uid="{00000000-0005-0000-0000-0000B40B0000}"/>
    <cellStyle name="Millares 18 2 2 2 4" xfId="10841" xr:uid="{00000000-0005-0000-0000-0000B50B0000}"/>
    <cellStyle name="Millares 18 2 2 2 4 2" xfId="28293" xr:uid="{00000000-0005-0000-0000-0000B60B0000}"/>
    <cellStyle name="Millares 18 2 2 2 5" xfId="19572" xr:uid="{00000000-0005-0000-0000-0000B70B0000}"/>
    <cellStyle name="Millares 18 2 2 2 6" xfId="35729" xr:uid="{00000000-0005-0000-0000-0000B80B0000}"/>
    <cellStyle name="Millares 18 2 2 3" xfId="3120" xr:uid="{00000000-0005-0000-0000-0000B90B0000}"/>
    <cellStyle name="Millares 18 2 2 3 2" xfId="7531" xr:uid="{00000000-0005-0000-0000-0000BA0B0000}"/>
    <cellStyle name="Millares 18 2 2 3 2 2" xfId="16275" xr:uid="{00000000-0005-0000-0000-0000BB0B0000}"/>
    <cellStyle name="Millares 18 2 2 3 2 2 2" xfId="33726" xr:uid="{00000000-0005-0000-0000-0000BC0B0000}"/>
    <cellStyle name="Millares 18 2 2 3 2 3" xfId="25006" xr:uid="{00000000-0005-0000-0000-0000BD0B0000}"/>
    <cellStyle name="Millares 18 2 2 3 2 4" xfId="35734" xr:uid="{00000000-0005-0000-0000-0000BE0B0000}"/>
    <cellStyle name="Millares 18 2 2 3 3" xfId="11914" xr:uid="{00000000-0005-0000-0000-0000BF0B0000}"/>
    <cellStyle name="Millares 18 2 2 3 3 2" xfId="29366" xr:uid="{00000000-0005-0000-0000-0000C00B0000}"/>
    <cellStyle name="Millares 18 2 2 3 4" xfId="20645" xr:uid="{00000000-0005-0000-0000-0000C10B0000}"/>
    <cellStyle name="Millares 18 2 2 3 5" xfId="35733" xr:uid="{00000000-0005-0000-0000-0000C20B0000}"/>
    <cellStyle name="Millares 18 2 2 4" xfId="5389" xr:uid="{00000000-0005-0000-0000-0000C30B0000}"/>
    <cellStyle name="Millares 18 2 2 4 2" xfId="14133" xr:uid="{00000000-0005-0000-0000-0000C40B0000}"/>
    <cellStyle name="Millares 18 2 2 4 2 2" xfId="31584" xr:uid="{00000000-0005-0000-0000-0000C50B0000}"/>
    <cellStyle name="Millares 18 2 2 4 3" xfId="22864" xr:uid="{00000000-0005-0000-0000-0000C60B0000}"/>
    <cellStyle name="Millares 18 2 2 4 4" xfId="35735" xr:uid="{00000000-0005-0000-0000-0000C70B0000}"/>
    <cellStyle name="Millares 18 2 2 5" xfId="9772" xr:uid="{00000000-0005-0000-0000-0000C80B0000}"/>
    <cellStyle name="Millares 18 2 2 5 2" xfId="27224" xr:uid="{00000000-0005-0000-0000-0000C90B0000}"/>
    <cellStyle name="Millares 18 2 2 6" xfId="18503" xr:uid="{00000000-0005-0000-0000-0000CA0B0000}"/>
    <cellStyle name="Millares 18 2 2 7" xfId="35728" xr:uid="{00000000-0005-0000-0000-0000CB0B0000}"/>
    <cellStyle name="Millares 18 2 3" xfId="1509" xr:uid="{00000000-0005-0000-0000-0000CC0B0000}"/>
    <cellStyle name="Millares 18 2 3 2" xfId="3655" xr:uid="{00000000-0005-0000-0000-0000CD0B0000}"/>
    <cellStyle name="Millares 18 2 3 2 2" xfId="8066" xr:uid="{00000000-0005-0000-0000-0000CE0B0000}"/>
    <cellStyle name="Millares 18 2 3 2 2 2" xfId="16810" xr:uid="{00000000-0005-0000-0000-0000CF0B0000}"/>
    <cellStyle name="Millares 18 2 3 2 2 2 2" xfId="34261" xr:uid="{00000000-0005-0000-0000-0000D00B0000}"/>
    <cellStyle name="Millares 18 2 3 2 2 3" xfId="25541" xr:uid="{00000000-0005-0000-0000-0000D10B0000}"/>
    <cellStyle name="Millares 18 2 3 2 2 4" xfId="35738" xr:uid="{00000000-0005-0000-0000-0000D20B0000}"/>
    <cellStyle name="Millares 18 2 3 2 3" xfId="12449" xr:uid="{00000000-0005-0000-0000-0000D30B0000}"/>
    <cellStyle name="Millares 18 2 3 2 3 2" xfId="29901" xr:uid="{00000000-0005-0000-0000-0000D40B0000}"/>
    <cellStyle name="Millares 18 2 3 2 4" xfId="21180" xr:uid="{00000000-0005-0000-0000-0000D50B0000}"/>
    <cellStyle name="Millares 18 2 3 2 5" xfId="35737" xr:uid="{00000000-0005-0000-0000-0000D60B0000}"/>
    <cellStyle name="Millares 18 2 3 3" xfId="5924" xr:uid="{00000000-0005-0000-0000-0000D70B0000}"/>
    <cellStyle name="Millares 18 2 3 3 2" xfId="14668" xr:uid="{00000000-0005-0000-0000-0000D80B0000}"/>
    <cellStyle name="Millares 18 2 3 3 2 2" xfId="32119" xr:uid="{00000000-0005-0000-0000-0000D90B0000}"/>
    <cellStyle name="Millares 18 2 3 3 3" xfId="23399" xr:uid="{00000000-0005-0000-0000-0000DA0B0000}"/>
    <cellStyle name="Millares 18 2 3 3 4" xfId="35739" xr:uid="{00000000-0005-0000-0000-0000DB0B0000}"/>
    <cellStyle name="Millares 18 2 3 4" xfId="10307" xr:uid="{00000000-0005-0000-0000-0000DC0B0000}"/>
    <cellStyle name="Millares 18 2 3 4 2" xfId="27759" xr:uid="{00000000-0005-0000-0000-0000DD0B0000}"/>
    <cellStyle name="Millares 18 2 3 5" xfId="19038" xr:uid="{00000000-0005-0000-0000-0000DE0B0000}"/>
    <cellStyle name="Millares 18 2 3 6" xfId="35736" xr:uid="{00000000-0005-0000-0000-0000DF0B0000}"/>
    <cellStyle name="Millares 18 2 4" xfId="2583" xr:uid="{00000000-0005-0000-0000-0000E00B0000}"/>
    <cellStyle name="Millares 18 2 4 2" xfId="6994" xr:uid="{00000000-0005-0000-0000-0000E10B0000}"/>
    <cellStyle name="Millares 18 2 4 2 2" xfId="15738" xr:uid="{00000000-0005-0000-0000-0000E20B0000}"/>
    <cellStyle name="Millares 18 2 4 2 2 2" xfId="33189" xr:uid="{00000000-0005-0000-0000-0000E30B0000}"/>
    <cellStyle name="Millares 18 2 4 2 3" xfId="24469" xr:uid="{00000000-0005-0000-0000-0000E40B0000}"/>
    <cellStyle name="Millares 18 2 4 2 4" xfId="35741" xr:uid="{00000000-0005-0000-0000-0000E50B0000}"/>
    <cellStyle name="Millares 18 2 4 3" xfId="11377" xr:uid="{00000000-0005-0000-0000-0000E60B0000}"/>
    <cellStyle name="Millares 18 2 4 3 2" xfId="28829" xr:uid="{00000000-0005-0000-0000-0000E70B0000}"/>
    <cellStyle name="Millares 18 2 4 4" xfId="20108" xr:uid="{00000000-0005-0000-0000-0000E80B0000}"/>
    <cellStyle name="Millares 18 2 4 5" xfId="35740" xr:uid="{00000000-0005-0000-0000-0000E90B0000}"/>
    <cellStyle name="Millares 18 2 5" xfId="4852" xr:uid="{00000000-0005-0000-0000-0000EA0B0000}"/>
    <cellStyle name="Millares 18 2 5 2" xfId="13596" xr:uid="{00000000-0005-0000-0000-0000EB0B0000}"/>
    <cellStyle name="Millares 18 2 5 2 2" xfId="31047" xr:uid="{00000000-0005-0000-0000-0000EC0B0000}"/>
    <cellStyle name="Millares 18 2 5 3" xfId="22327" xr:uid="{00000000-0005-0000-0000-0000ED0B0000}"/>
    <cellStyle name="Millares 18 2 5 4" xfId="35742" xr:uid="{00000000-0005-0000-0000-0000EE0B0000}"/>
    <cellStyle name="Millares 18 2 6" xfId="9235" xr:uid="{00000000-0005-0000-0000-0000EF0B0000}"/>
    <cellStyle name="Millares 18 2 6 2" xfId="26687" xr:uid="{00000000-0005-0000-0000-0000F00B0000}"/>
    <cellStyle name="Millares 18 2 7" xfId="17966" xr:uid="{00000000-0005-0000-0000-0000F10B0000}"/>
    <cellStyle name="Millares 18 2 8" xfId="35727" xr:uid="{00000000-0005-0000-0000-0000F20B0000}"/>
    <cellStyle name="Millares 18 3" xfId="713" xr:uid="{00000000-0005-0000-0000-0000F30B0000}"/>
    <cellStyle name="Millares 18 3 2" xfId="1786" xr:uid="{00000000-0005-0000-0000-0000F40B0000}"/>
    <cellStyle name="Millares 18 3 2 2" xfId="3931" xr:uid="{00000000-0005-0000-0000-0000F50B0000}"/>
    <cellStyle name="Millares 18 3 2 2 2" xfId="8342" xr:uid="{00000000-0005-0000-0000-0000F60B0000}"/>
    <cellStyle name="Millares 18 3 2 2 2 2" xfId="17086" xr:uid="{00000000-0005-0000-0000-0000F70B0000}"/>
    <cellStyle name="Millares 18 3 2 2 2 2 2" xfId="34537" xr:uid="{00000000-0005-0000-0000-0000F80B0000}"/>
    <cellStyle name="Millares 18 3 2 2 2 3" xfId="25817" xr:uid="{00000000-0005-0000-0000-0000F90B0000}"/>
    <cellStyle name="Millares 18 3 2 2 2 4" xfId="35746" xr:uid="{00000000-0005-0000-0000-0000FA0B0000}"/>
    <cellStyle name="Millares 18 3 2 2 3" xfId="12725" xr:uid="{00000000-0005-0000-0000-0000FB0B0000}"/>
    <cellStyle name="Millares 18 3 2 2 3 2" xfId="30177" xr:uid="{00000000-0005-0000-0000-0000FC0B0000}"/>
    <cellStyle name="Millares 18 3 2 2 4" xfId="21456" xr:uid="{00000000-0005-0000-0000-0000FD0B0000}"/>
    <cellStyle name="Millares 18 3 2 2 5" xfId="35745" xr:uid="{00000000-0005-0000-0000-0000FE0B0000}"/>
    <cellStyle name="Millares 18 3 2 3" xfId="6200" xr:uid="{00000000-0005-0000-0000-0000FF0B0000}"/>
    <cellStyle name="Millares 18 3 2 3 2" xfId="14944" xr:uid="{00000000-0005-0000-0000-0000000C0000}"/>
    <cellStyle name="Millares 18 3 2 3 2 2" xfId="32395" xr:uid="{00000000-0005-0000-0000-0000010C0000}"/>
    <cellStyle name="Millares 18 3 2 3 3" xfId="23675" xr:uid="{00000000-0005-0000-0000-0000020C0000}"/>
    <cellStyle name="Millares 18 3 2 3 4" xfId="35747" xr:uid="{00000000-0005-0000-0000-0000030C0000}"/>
    <cellStyle name="Millares 18 3 2 4" xfId="10583" xr:uid="{00000000-0005-0000-0000-0000040C0000}"/>
    <cellStyle name="Millares 18 3 2 4 2" xfId="28035" xr:uid="{00000000-0005-0000-0000-0000050C0000}"/>
    <cellStyle name="Millares 18 3 2 5" xfId="19314" xr:uid="{00000000-0005-0000-0000-0000060C0000}"/>
    <cellStyle name="Millares 18 3 2 6" xfId="35744" xr:uid="{00000000-0005-0000-0000-0000070C0000}"/>
    <cellStyle name="Millares 18 3 3" xfId="2862" xr:uid="{00000000-0005-0000-0000-0000080C0000}"/>
    <cellStyle name="Millares 18 3 3 2" xfId="7273" xr:uid="{00000000-0005-0000-0000-0000090C0000}"/>
    <cellStyle name="Millares 18 3 3 2 2" xfId="16017" xr:uid="{00000000-0005-0000-0000-00000A0C0000}"/>
    <cellStyle name="Millares 18 3 3 2 2 2" xfId="33468" xr:uid="{00000000-0005-0000-0000-00000B0C0000}"/>
    <cellStyle name="Millares 18 3 3 2 3" xfId="24748" xr:uid="{00000000-0005-0000-0000-00000C0C0000}"/>
    <cellStyle name="Millares 18 3 3 2 4" xfId="35749" xr:uid="{00000000-0005-0000-0000-00000D0C0000}"/>
    <cellStyle name="Millares 18 3 3 3" xfId="11656" xr:uid="{00000000-0005-0000-0000-00000E0C0000}"/>
    <cellStyle name="Millares 18 3 3 3 2" xfId="29108" xr:uid="{00000000-0005-0000-0000-00000F0C0000}"/>
    <cellStyle name="Millares 18 3 3 4" xfId="20387" xr:uid="{00000000-0005-0000-0000-0000100C0000}"/>
    <cellStyle name="Millares 18 3 3 5" xfId="35748" xr:uid="{00000000-0005-0000-0000-0000110C0000}"/>
    <cellStyle name="Millares 18 3 4" xfId="5131" xr:uid="{00000000-0005-0000-0000-0000120C0000}"/>
    <cellStyle name="Millares 18 3 4 2" xfId="13875" xr:uid="{00000000-0005-0000-0000-0000130C0000}"/>
    <cellStyle name="Millares 18 3 4 2 2" xfId="31326" xr:uid="{00000000-0005-0000-0000-0000140C0000}"/>
    <cellStyle name="Millares 18 3 4 3" xfId="22606" xr:uid="{00000000-0005-0000-0000-0000150C0000}"/>
    <cellStyle name="Millares 18 3 4 4" xfId="35750" xr:uid="{00000000-0005-0000-0000-0000160C0000}"/>
    <cellStyle name="Millares 18 3 5" xfId="9514" xr:uid="{00000000-0005-0000-0000-0000170C0000}"/>
    <cellStyle name="Millares 18 3 5 2" xfId="26966" xr:uid="{00000000-0005-0000-0000-0000180C0000}"/>
    <cellStyle name="Millares 18 3 6" xfId="18245" xr:uid="{00000000-0005-0000-0000-0000190C0000}"/>
    <cellStyle name="Millares 18 3 7" xfId="35743" xr:uid="{00000000-0005-0000-0000-00001A0C0000}"/>
    <cellStyle name="Millares 18 4" xfId="1252" xr:uid="{00000000-0005-0000-0000-00001B0C0000}"/>
    <cellStyle name="Millares 18 4 2" xfId="3398" xr:uid="{00000000-0005-0000-0000-00001C0C0000}"/>
    <cellStyle name="Millares 18 4 2 2" xfId="7809" xr:uid="{00000000-0005-0000-0000-00001D0C0000}"/>
    <cellStyle name="Millares 18 4 2 2 2" xfId="16553" xr:uid="{00000000-0005-0000-0000-00001E0C0000}"/>
    <cellStyle name="Millares 18 4 2 2 2 2" xfId="34004" xr:uid="{00000000-0005-0000-0000-00001F0C0000}"/>
    <cellStyle name="Millares 18 4 2 2 3" xfId="25284" xr:uid="{00000000-0005-0000-0000-0000200C0000}"/>
    <cellStyle name="Millares 18 4 2 2 4" xfId="35753" xr:uid="{00000000-0005-0000-0000-0000210C0000}"/>
    <cellStyle name="Millares 18 4 2 3" xfId="12192" xr:uid="{00000000-0005-0000-0000-0000220C0000}"/>
    <cellStyle name="Millares 18 4 2 3 2" xfId="29644" xr:uid="{00000000-0005-0000-0000-0000230C0000}"/>
    <cellStyle name="Millares 18 4 2 4" xfId="20923" xr:uid="{00000000-0005-0000-0000-0000240C0000}"/>
    <cellStyle name="Millares 18 4 2 5" xfId="35752" xr:uid="{00000000-0005-0000-0000-0000250C0000}"/>
    <cellStyle name="Millares 18 4 3" xfId="5667" xr:uid="{00000000-0005-0000-0000-0000260C0000}"/>
    <cellStyle name="Millares 18 4 3 2" xfId="14411" xr:uid="{00000000-0005-0000-0000-0000270C0000}"/>
    <cellStyle name="Millares 18 4 3 2 2" xfId="31862" xr:uid="{00000000-0005-0000-0000-0000280C0000}"/>
    <cellStyle name="Millares 18 4 3 3" xfId="23142" xr:uid="{00000000-0005-0000-0000-0000290C0000}"/>
    <cellStyle name="Millares 18 4 3 4" xfId="35754" xr:uid="{00000000-0005-0000-0000-00002A0C0000}"/>
    <cellStyle name="Millares 18 4 4" xfId="10050" xr:uid="{00000000-0005-0000-0000-00002B0C0000}"/>
    <cellStyle name="Millares 18 4 4 2" xfId="27502" xr:uid="{00000000-0005-0000-0000-00002C0C0000}"/>
    <cellStyle name="Millares 18 4 5" xfId="18781" xr:uid="{00000000-0005-0000-0000-00002D0C0000}"/>
    <cellStyle name="Millares 18 4 6" xfId="35751" xr:uid="{00000000-0005-0000-0000-00002E0C0000}"/>
    <cellStyle name="Millares 18 5" xfId="2326" xr:uid="{00000000-0005-0000-0000-00002F0C0000}"/>
    <cellStyle name="Millares 18 5 2" xfId="6737" xr:uid="{00000000-0005-0000-0000-0000300C0000}"/>
    <cellStyle name="Millares 18 5 2 2" xfId="15481" xr:uid="{00000000-0005-0000-0000-0000310C0000}"/>
    <cellStyle name="Millares 18 5 2 2 2" xfId="32932" xr:uid="{00000000-0005-0000-0000-0000320C0000}"/>
    <cellStyle name="Millares 18 5 2 3" xfId="24212" xr:uid="{00000000-0005-0000-0000-0000330C0000}"/>
    <cellStyle name="Millares 18 5 2 4" xfId="35756" xr:uid="{00000000-0005-0000-0000-0000340C0000}"/>
    <cellStyle name="Millares 18 5 3" xfId="11120" xr:uid="{00000000-0005-0000-0000-0000350C0000}"/>
    <cellStyle name="Millares 18 5 3 2" xfId="28572" xr:uid="{00000000-0005-0000-0000-0000360C0000}"/>
    <cellStyle name="Millares 18 5 4" xfId="19851" xr:uid="{00000000-0005-0000-0000-0000370C0000}"/>
    <cellStyle name="Millares 18 5 5" xfId="35755" xr:uid="{00000000-0005-0000-0000-0000380C0000}"/>
    <cellStyle name="Millares 18 6" xfId="4595" xr:uid="{00000000-0005-0000-0000-0000390C0000}"/>
    <cellStyle name="Millares 18 6 2" xfId="13339" xr:uid="{00000000-0005-0000-0000-00003A0C0000}"/>
    <cellStyle name="Millares 18 6 2 2" xfId="30790" xr:uid="{00000000-0005-0000-0000-00003B0C0000}"/>
    <cellStyle name="Millares 18 6 3" xfId="22070" xr:uid="{00000000-0005-0000-0000-00003C0C0000}"/>
    <cellStyle name="Millares 18 6 4" xfId="35757" xr:uid="{00000000-0005-0000-0000-00003D0C0000}"/>
    <cellStyle name="Millares 18 7" xfId="8978" xr:uid="{00000000-0005-0000-0000-00003E0C0000}"/>
    <cellStyle name="Millares 18 7 2" xfId="26430" xr:uid="{00000000-0005-0000-0000-00003F0C0000}"/>
    <cellStyle name="Millares 18 8" xfId="17709" xr:uid="{00000000-0005-0000-0000-0000400C0000}"/>
    <cellStyle name="Millares 18 9" xfId="35726" xr:uid="{00000000-0005-0000-0000-0000410C0000}"/>
    <cellStyle name="Millares 19" xfId="294" xr:uid="{00000000-0005-0000-0000-0000420C0000}"/>
    <cellStyle name="Millares 19 2" xfId="556" xr:uid="{00000000-0005-0000-0000-0000430C0000}"/>
    <cellStyle name="Millares 19 2 2" xfId="1096" xr:uid="{00000000-0005-0000-0000-0000440C0000}"/>
    <cellStyle name="Millares 19 2 2 2" xfId="2169" xr:uid="{00000000-0005-0000-0000-0000450C0000}"/>
    <cellStyle name="Millares 19 2 2 2 2" xfId="4314" xr:uid="{00000000-0005-0000-0000-0000460C0000}"/>
    <cellStyle name="Millares 19 2 2 2 2 2" xfId="8725" xr:uid="{00000000-0005-0000-0000-0000470C0000}"/>
    <cellStyle name="Millares 19 2 2 2 2 2 2" xfId="17469" xr:uid="{00000000-0005-0000-0000-0000480C0000}"/>
    <cellStyle name="Millares 19 2 2 2 2 2 2 2" xfId="34920" xr:uid="{00000000-0005-0000-0000-0000490C0000}"/>
    <cellStyle name="Millares 19 2 2 2 2 2 3" xfId="26200" xr:uid="{00000000-0005-0000-0000-00004A0C0000}"/>
    <cellStyle name="Millares 19 2 2 2 2 2 4" xfId="35763" xr:uid="{00000000-0005-0000-0000-00004B0C0000}"/>
    <cellStyle name="Millares 19 2 2 2 2 3" xfId="13108" xr:uid="{00000000-0005-0000-0000-00004C0C0000}"/>
    <cellStyle name="Millares 19 2 2 2 2 3 2" xfId="30560" xr:uid="{00000000-0005-0000-0000-00004D0C0000}"/>
    <cellStyle name="Millares 19 2 2 2 2 4" xfId="21839" xr:uid="{00000000-0005-0000-0000-00004E0C0000}"/>
    <cellStyle name="Millares 19 2 2 2 2 5" xfId="35762" xr:uid="{00000000-0005-0000-0000-00004F0C0000}"/>
    <cellStyle name="Millares 19 2 2 2 3" xfId="6583" xr:uid="{00000000-0005-0000-0000-0000500C0000}"/>
    <cellStyle name="Millares 19 2 2 2 3 2" xfId="15327" xr:uid="{00000000-0005-0000-0000-0000510C0000}"/>
    <cellStyle name="Millares 19 2 2 2 3 2 2" xfId="32778" xr:uid="{00000000-0005-0000-0000-0000520C0000}"/>
    <cellStyle name="Millares 19 2 2 2 3 3" xfId="24058" xr:uid="{00000000-0005-0000-0000-0000530C0000}"/>
    <cellStyle name="Millares 19 2 2 2 3 4" xfId="35764" xr:uid="{00000000-0005-0000-0000-0000540C0000}"/>
    <cellStyle name="Millares 19 2 2 2 4" xfId="10966" xr:uid="{00000000-0005-0000-0000-0000550C0000}"/>
    <cellStyle name="Millares 19 2 2 2 4 2" xfId="28418" xr:uid="{00000000-0005-0000-0000-0000560C0000}"/>
    <cellStyle name="Millares 19 2 2 2 5" xfId="19697" xr:uid="{00000000-0005-0000-0000-0000570C0000}"/>
    <cellStyle name="Millares 19 2 2 2 6" xfId="35761" xr:uid="{00000000-0005-0000-0000-0000580C0000}"/>
    <cellStyle name="Millares 19 2 2 3" xfId="3245" xr:uid="{00000000-0005-0000-0000-0000590C0000}"/>
    <cellStyle name="Millares 19 2 2 3 2" xfId="7656" xr:uid="{00000000-0005-0000-0000-00005A0C0000}"/>
    <cellStyle name="Millares 19 2 2 3 2 2" xfId="16400" xr:uid="{00000000-0005-0000-0000-00005B0C0000}"/>
    <cellStyle name="Millares 19 2 2 3 2 2 2" xfId="33851" xr:uid="{00000000-0005-0000-0000-00005C0C0000}"/>
    <cellStyle name="Millares 19 2 2 3 2 3" xfId="25131" xr:uid="{00000000-0005-0000-0000-00005D0C0000}"/>
    <cellStyle name="Millares 19 2 2 3 2 4" xfId="35766" xr:uid="{00000000-0005-0000-0000-00005E0C0000}"/>
    <cellStyle name="Millares 19 2 2 3 3" xfId="12039" xr:uid="{00000000-0005-0000-0000-00005F0C0000}"/>
    <cellStyle name="Millares 19 2 2 3 3 2" xfId="29491" xr:uid="{00000000-0005-0000-0000-0000600C0000}"/>
    <cellStyle name="Millares 19 2 2 3 4" xfId="20770" xr:uid="{00000000-0005-0000-0000-0000610C0000}"/>
    <cellStyle name="Millares 19 2 2 3 5" xfId="35765" xr:uid="{00000000-0005-0000-0000-0000620C0000}"/>
    <cellStyle name="Millares 19 2 2 4" xfId="5514" xr:uid="{00000000-0005-0000-0000-0000630C0000}"/>
    <cellStyle name="Millares 19 2 2 4 2" xfId="14258" xr:uid="{00000000-0005-0000-0000-0000640C0000}"/>
    <cellStyle name="Millares 19 2 2 4 2 2" xfId="31709" xr:uid="{00000000-0005-0000-0000-0000650C0000}"/>
    <cellStyle name="Millares 19 2 2 4 3" xfId="22989" xr:uid="{00000000-0005-0000-0000-0000660C0000}"/>
    <cellStyle name="Millares 19 2 2 4 4" xfId="35767" xr:uid="{00000000-0005-0000-0000-0000670C0000}"/>
    <cellStyle name="Millares 19 2 2 5" xfId="9897" xr:uid="{00000000-0005-0000-0000-0000680C0000}"/>
    <cellStyle name="Millares 19 2 2 5 2" xfId="27349" xr:uid="{00000000-0005-0000-0000-0000690C0000}"/>
    <cellStyle name="Millares 19 2 2 6" xfId="18628" xr:uid="{00000000-0005-0000-0000-00006A0C0000}"/>
    <cellStyle name="Millares 19 2 2 7" xfId="35760" xr:uid="{00000000-0005-0000-0000-00006B0C0000}"/>
    <cellStyle name="Millares 19 2 3" xfId="1634" xr:uid="{00000000-0005-0000-0000-00006C0C0000}"/>
    <cellStyle name="Millares 19 2 3 2" xfId="3780" xr:uid="{00000000-0005-0000-0000-00006D0C0000}"/>
    <cellStyle name="Millares 19 2 3 2 2" xfId="8191" xr:uid="{00000000-0005-0000-0000-00006E0C0000}"/>
    <cellStyle name="Millares 19 2 3 2 2 2" xfId="16935" xr:uid="{00000000-0005-0000-0000-00006F0C0000}"/>
    <cellStyle name="Millares 19 2 3 2 2 2 2" xfId="34386" xr:uid="{00000000-0005-0000-0000-0000700C0000}"/>
    <cellStyle name="Millares 19 2 3 2 2 3" xfId="25666" xr:uid="{00000000-0005-0000-0000-0000710C0000}"/>
    <cellStyle name="Millares 19 2 3 2 2 4" xfId="35770" xr:uid="{00000000-0005-0000-0000-0000720C0000}"/>
    <cellStyle name="Millares 19 2 3 2 3" xfId="12574" xr:uid="{00000000-0005-0000-0000-0000730C0000}"/>
    <cellStyle name="Millares 19 2 3 2 3 2" xfId="30026" xr:uid="{00000000-0005-0000-0000-0000740C0000}"/>
    <cellStyle name="Millares 19 2 3 2 4" xfId="21305" xr:uid="{00000000-0005-0000-0000-0000750C0000}"/>
    <cellStyle name="Millares 19 2 3 2 5" xfId="35769" xr:uid="{00000000-0005-0000-0000-0000760C0000}"/>
    <cellStyle name="Millares 19 2 3 3" xfId="6049" xr:uid="{00000000-0005-0000-0000-0000770C0000}"/>
    <cellStyle name="Millares 19 2 3 3 2" xfId="14793" xr:uid="{00000000-0005-0000-0000-0000780C0000}"/>
    <cellStyle name="Millares 19 2 3 3 2 2" xfId="32244" xr:uid="{00000000-0005-0000-0000-0000790C0000}"/>
    <cellStyle name="Millares 19 2 3 3 3" xfId="23524" xr:uid="{00000000-0005-0000-0000-00007A0C0000}"/>
    <cellStyle name="Millares 19 2 3 3 4" xfId="35771" xr:uid="{00000000-0005-0000-0000-00007B0C0000}"/>
    <cellStyle name="Millares 19 2 3 4" xfId="10432" xr:uid="{00000000-0005-0000-0000-00007C0C0000}"/>
    <cellStyle name="Millares 19 2 3 4 2" xfId="27884" xr:uid="{00000000-0005-0000-0000-00007D0C0000}"/>
    <cellStyle name="Millares 19 2 3 5" xfId="19163" xr:uid="{00000000-0005-0000-0000-00007E0C0000}"/>
    <cellStyle name="Millares 19 2 3 6" xfId="35768" xr:uid="{00000000-0005-0000-0000-00007F0C0000}"/>
    <cellStyle name="Millares 19 2 4" xfId="2708" xr:uid="{00000000-0005-0000-0000-0000800C0000}"/>
    <cellStyle name="Millares 19 2 4 2" xfId="7119" xr:uid="{00000000-0005-0000-0000-0000810C0000}"/>
    <cellStyle name="Millares 19 2 4 2 2" xfId="15863" xr:uid="{00000000-0005-0000-0000-0000820C0000}"/>
    <cellStyle name="Millares 19 2 4 2 2 2" xfId="33314" xr:uid="{00000000-0005-0000-0000-0000830C0000}"/>
    <cellStyle name="Millares 19 2 4 2 3" xfId="24594" xr:uid="{00000000-0005-0000-0000-0000840C0000}"/>
    <cellStyle name="Millares 19 2 4 2 4" xfId="35773" xr:uid="{00000000-0005-0000-0000-0000850C0000}"/>
    <cellStyle name="Millares 19 2 4 3" xfId="11502" xr:uid="{00000000-0005-0000-0000-0000860C0000}"/>
    <cellStyle name="Millares 19 2 4 3 2" xfId="28954" xr:uid="{00000000-0005-0000-0000-0000870C0000}"/>
    <cellStyle name="Millares 19 2 4 4" xfId="20233" xr:uid="{00000000-0005-0000-0000-0000880C0000}"/>
    <cellStyle name="Millares 19 2 4 5" xfId="35772" xr:uid="{00000000-0005-0000-0000-0000890C0000}"/>
    <cellStyle name="Millares 19 2 5" xfId="4977" xr:uid="{00000000-0005-0000-0000-00008A0C0000}"/>
    <cellStyle name="Millares 19 2 5 2" xfId="13721" xr:uid="{00000000-0005-0000-0000-00008B0C0000}"/>
    <cellStyle name="Millares 19 2 5 2 2" xfId="31172" xr:uid="{00000000-0005-0000-0000-00008C0C0000}"/>
    <cellStyle name="Millares 19 2 5 3" xfId="22452" xr:uid="{00000000-0005-0000-0000-00008D0C0000}"/>
    <cellStyle name="Millares 19 2 5 4" xfId="35774" xr:uid="{00000000-0005-0000-0000-00008E0C0000}"/>
    <cellStyle name="Millares 19 2 6" xfId="9360" xr:uid="{00000000-0005-0000-0000-00008F0C0000}"/>
    <cellStyle name="Millares 19 2 6 2" xfId="26812" xr:uid="{00000000-0005-0000-0000-0000900C0000}"/>
    <cellStyle name="Millares 19 2 7" xfId="18091" xr:uid="{00000000-0005-0000-0000-0000910C0000}"/>
    <cellStyle name="Millares 19 2 8" xfId="35759" xr:uid="{00000000-0005-0000-0000-0000920C0000}"/>
    <cellStyle name="Millares 19 3" xfId="839" xr:uid="{00000000-0005-0000-0000-0000930C0000}"/>
    <cellStyle name="Millares 19 3 2" xfId="1912" xr:uid="{00000000-0005-0000-0000-0000940C0000}"/>
    <cellStyle name="Millares 19 3 2 2" xfId="4057" xr:uid="{00000000-0005-0000-0000-0000950C0000}"/>
    <cellStyle name="Millares 19 3 2 2 2" xfId="8468" xr:uid="{00000000-0005-0000-0000-0000960C0000}"/>
    <cellStyle name="Millares 19 3 2 2 2 2" xfId="17212" xr:uid="{00000000-0005-0000-0000-0000970C0000}"/>
    <cellStyle name="Millares 19 3 2 2 2 2 2" xfId="34663" xr:uid="{00000000-0005-0000-0000-0000980C0000}"/>
    <cellStyle name="Millares 19 3 2 2 2 3" xfId="25943" xr:uid="{00000000-0005-0000-0000-0000990C0000}"/>
    <cellStyle name="Millares 19 3 2 2 2 4" xfId="35778" xr:uid="{00000000-0005-0000-0000-00009A0C0000}"/>
    <cellStyle name="Millares 19 3 2 2 3" xfId="12851" xr:uid="{00000000-0005-0000-0000-00009B0C0000}"/>
    <cellStyle name="Millares 19 3 2 2 3 2" xfId="30303" xr:uid="{00000000-0005-0000-0000-00009C0C0000}"/>
    <cellStyle name="Millares 19 3 2 2 4" xfId="21582" xr:uid="{00000000-0005-0000-0000-00009D0C0000}"/>
    <cellStyle name="Millares 19 3 2 2 5" xfId="35777" xr:uid="{00000000-0005-0000-0000-00009E0C0000}"/>
    <cellStyle name="Millares 19 3 2 3" xfId="6326" xr:uid="{00000000-0005-0000-0000-00009F0C0000}"/>
    <cellStyle name="Millares 19 3 2 3 2" xfId="15070" xr:uid="{00000000-0005-0000-0000-0000A00C0000}"/>
    <cellStyle name="Millares 19 3 2 3 2 2" xfId="32521" xr:uid="{00000000-0005-0000-0000-0000A10C0000}"/>
    <cellStyle name="Millares 19 3 2 3 3" xfId="23801" xr:uid="{00000000-0005-0000-0000-0000A20C0000}"/>
    <cellStyle name="Millares 19 3 2 3 4" xfId="35779" xr:uid="{00000000-0005-0000-0000-0000A30C0000}"/>
    <cellStyle name="Millares 19 3 2 4" xfId="10709" xr:uid="{00000000-0005-0000-0000-0000A40C0000}"/>
    <cellStyle name="Millares 19 3 2 4 2" xfId="28161" xr:uid="{00000000-0005-0000-0000-0000A50C0000}"/>
    <cellStyle name="Millares 19 3 2 5" xfId="19440" xr:uid="{00000000-0005-0000-0000-0000A60C0000}"/>
    <cellStyle name="Millares 19 3 2 6" xfId="35776" xr:uid="{00000000-0005-0000-0000-0000A70C0000}"/>
    <cellStyle name="Millares 19 3 3" xfId="2988" xr:uid="{00000000-0005-0000-0000-0000A80C0000}"/>
    <cellStyle name="Millares 19 3 3 2" xfId="7399" xr:uid="{00000000-0005-0000-0000-0000A90C0000}"/>
    <cellStyle name="Millares 19 3 3 2 2" xfId="16143" xr:uid="{00000000-0005-0000-0000-0000AA0C0000}"/>
    <cellStyle name="Millares 19 3 3 2 2 2" xfId="33594" xr:uid="{00000000-0005-0000-0000-0000AB0C0000}"/>
    <cellStyle name="Millares 19 3 3 2 3" xfId="24874" xr:uid="{00000000-0005-0000-0000-0000AC0C0000}"/>
    <cellStyle name="Millares 19 3 3 2 4" xfId="35781" xr:uid="{00000000-0005-0000-0000-0000AD0C0000}"/>
    <cellStyle name="Millares 19 3 3 3" xfId="11782" xr:uid="{00000000-0005-0000-0000-0000AE0C0000}"/>
    <cellStyle name="Millares 19 3 3 3 2" xfId="29234" xr:uid="{00000000-0005-0000-0000-0000AF0C0000}"/>
    <cellStyle name="Millares 19 3 3 4" xfId="20513" xr:uid="{00000000-0005-0000-0000-0000B00C0000}"/>
    <cellStyle name="Millares 19 3 3 5" xfId="35780" xr:uid="{00000000-0005-0000-0000-0000B10C0000}"/>
    <cellStyle name="Millares 19 3 4" xfId="5257" xr:uid="{00000000-0005-0000-0000-0000B20C0000}"/>
    <cellStyle name="Millares 19 3 4 2" xfId="14001" xr:uid="{00000000-0005-0000-0000-0000B30C0000}"/>
    <cellStyle name="Millares 19 3 4 2 2" xfId="31452" xr:uid="{00000000-0005-0000-0000-0000B40C0000}"/>
    <cellStyle name="Millares 19 3 4 3" xfId="22732" xr:uid="{00000000-0005-0000-0000-0000B50C0000}"/>
    <cellStyle name="Millares 19 3 4 4" xfId="35782" xr:uid="{00000000-0005-0000-0000-0000B60C0000}"/>
    <cellStyle name="Millares 19 3 5" xfId="9640" xr:uid="{00000000-0005-0000-0000-0000B70C0000}"/>
    <cellStyle name="Millares 19 3 5 2" xfId="27092" xr:uid="{00000000-0005-0000-0000-0000B80C0000}"/>
    <cellStyle name="Millares 19 3 6" xfId="18371" xr:uid="{00000000-0005-0000-0000-0000B90C0000}"/>
    <cellStyle name="Millares 19 3 7" xfId="35775" xr:uid="{00000000-0005-0000-0000-0000BA0C0000}"/>
    <cellStyle name="Millares 19 4" xfId="1377" xr:uid="{00000000-0005-0000-0000-0000BB0C0000}"/>
    <cellStyle name="Millares 19 4 2" xfId="3523" xr:uid="{00000000-0005-0000-0000-0000BC0C0000}"/>
    <cellStyle name="Millares 19 4 2 2" xfId="7934" xr:uid="{00000000-0005-0000-0000-0000BD0C0000}"/>
    <cellStyle name="Millares 19 4 2 2 2" xfId="16678" xr:uid="{00000000-0005-0000-0000-0000BE0C0000}"/>
    <cellStyle name="Millares 19 4 2 2 2 2" xfId="34129" xr:uid="{00000000-0005-0000-0000-0000BF0C0000}"/>
    <cellStyle name="Millares 19 4 2 2 3" xfId="25409" xr:uid="{00000000-0005-0000-0000-0000C00C0000}"/>
    <cellStyle name="Millares 19 4 2 2 4" xfId="35785" xr:uid="{00000000-0005-0000-0000-0000C10C0000}"/>
    <cellStyle name="Millares 19 4 2 3" xfId="12317" xr:uid="{00000000-0005-0000-0000-0000C20C0000}"/>
    <cellStyle name="Millares 19 4 2 3 2" xfId="29769" xr:uid="{00000000-0005-0000-0000-0000C30C0000}"/>
    <cellStyle name="Millares 19 4 2 4" xfId="21048" xr:uid="{00000000-0005-0000-0000-0000C40C0000}"/>
    <cellStyle name="Millares 19 4 2 5" xfId="35784" xr:uid="{00000000-0005-0000-0000-0000C50C0000}"/>
    <cellStyle name="Millares 19 4 3" xfId="5792" xr:uid="{00000000-0005-0000-0000-0000C60C0000}"/>
    <cellStyle name="Millares 19 4 3 2" xfId="14536" xr:uid="{00000000-0005-0000-0000-0000C70C0000}"/>
    <cellStyle name="Millares 19 4 3 2 2" xfId="31987" xr:uid="{00000000-0005-0000-0000-0000C80C0000}"/>
    <cellStyle name="Millares 19 4 3 3" xfId="23267" xr:uid="{00000000-0005-0000-0000-0000C90C0000}"/>
    <cellStyle name="Millares 19 4 3 4" xfId="35786" xr:uid="{00000000-0005-0000-0000-0000CA0C0000}"/>
    <cellStyle name="Millares 19 4 4" xfId="10175" xr:uid="{00000000-0005-0000-0000-0000CB0C0000}"/>
    <cellStyle name="Millares 19 4 4 2" xfId="27627" xr:uid="{00000000-0005-0000-0000-0000CC0C0000}"/>
    <cellStyle name="Millares 19 4 5" xfId="18906" xr:uid="{00000000-0005-0000-0000-0000CD0C0000}"/>
    <cellStyle name="Millares 19 4 6" xfId="35783" xr:uid="{00000000-0005-0000-0000-0000CE0C0000}"/>
    <cellStyle name="Millares 19 5" xfId="2451" xr:uid="{00000000-0005-0000-0000-0000CF0C0000}"/>
    <cellStyle name="Millares 19 5 2" xfId="6862" xr:uid="{00000000-0005-0000-0000-0000D00C0000}"/>
    <cellStyle name="Millares 19 5 2 2" xfId="15606" xr:uid="{00000000-0005-0000-0000-0000D10C0000}"/>
    <cellStyle name="Millares 19 5 2 2 2" xfId="33057" xr:uid="{00000000-0005-0000-0000-0000D20C0000}"/>
    <cellStyle name="Millares 19 5 2 3" xfId="24337" xr:uid="{00000000-0005-0000-0000-0000D30C0000}"/>
    <cellStyle name="Millares 19 5 2 4" xfId="35788" xr:uid="{00000000-0005-0000-0000-0000D40C0000}"/>
    <cellStyle name="Millares 19 5 3" xfId="11245" xr:uid="{00000000-0005-0000-0000-0000D50C0000}"/>
    <cellStyle name="Millares 19 5 3 2" xfId="28697" xr:uid="{00000000-0005-0000-0000-0000D60C0000}"/>
    <cellStyle name="Millares 19 5 4" xfId="19976" xr:uid="{00000000-0005-0000-0000-0000D70C0000}"/>
    <cellStyle name="Millares 19 5 5" xfId="35787" xr:uid="{00000000-0005-0000-0000-0000D80C0000}"/>
    <cellStyle name="Millares 19 6" xfId="4720" xr:uid="{00000000-0005-0000-0000-0000D90C0000}"/>
    <cellStyle name="Millares 19 6 2" xfId="13464" xr:uid="{00000000-0005-0000-0000-0000DA0C0000}"/>
    <cellStyle name="Millares 19 6 2 2" xfId="30915" xr:uid="{00000000-0005-0000-0000-0000DB0C0000}"/>
    <cellStyle name="Millares 19 6 3" xfId="22195" xr:uid="{00000000-0005-0000-0000-0000DC0C0000}"/>
    <cellStyle name="Millares 19 6 4" xfId="35789" xr:uid="{00000000-0005-0000-0000-0000DD0C0000}"/>
    <cellStyle name="Millares 19 7" xfId="9103" xr:uid="{00000000-0005-0000-0000-0000DE0C0000}"/>
    <cellStyle name="Millares 19 7 2" xfId="26555" xr:uid="{00000000-0005-0000-0000-0000DF0C0000}"/>
    <cellStyle name="Millares 19 8" xfId="17834" xr:uid="{00000000-0005-0000-0000-0000E00C0000}"/>
    <cellStyle name="Millares 19 9" xfId="35758" xr:uid="{00000000-0005-0000-0000-0000E10C0000}"/>
    <cellStyle name="Millares 199" xfId="43981" xr:uid="{00000000-0005-0000-0000-0000E20C0000}"/>
    <cellStyle name="Millares 2" xfId="5" xr:uid="{00000000-0005-0000-0000-0000E30C0000}"/>
    <cellStyle name="Millares 2 2" xfId="25" xr:uid="{00000000-0005-0000-0000-0000E40C0000}"/>
    <cellStyle name="Millares 2 2 2" xfId="43908" xr:uid="{00000000-0005-0000-0000-0000E50C0000}"/>
    <cellStyle name="Millares 2 3" xfId="8836" xr:uid="{00000000-0005-0000-0000-0000E60C0000}"/>
    <cellStyle name="Millares 2 3 2" xfId="17575" xr:uid="{00000000-0005-0000-0000-0000E70C0000}"/>
    <cellStyle name="Millares 2 4" xfId="43899" xr:uid="{00000000-0005-0000-0000-0000E80C0000}"/>
    <cellStyle name="Millares 2 5" xfId="44042" xr:uid="{2A76C99D-077C-4018-980F-895C0E7F5269}"/>
    <cellStyle name="Millares 2 6" xfId="44402" xr:uid="{A5C986D2-353F-4C57-8218-073D82F46729}"/>
    <cellStyle name="Millares 20" xfId="296" xr:uid="{00000000-0005-0000-0000-0000E90C0000}"/>
    <cellStyle name="Millares 20 2" xfId="558" xr:uid="{00000000-0005-0000-0000-0000EA0C0000}"/>
    <cellStyle name="Millares 20 2 2" xfId="1098" xr:uid="{00000000-0005-0000-0000-0000EB0C0000}"/>
    <cellStyle name="Millares 20 2 2 2" xfId="2171" xr:uid="{00000000-0005-0000-0000-0000EC0C0000}"/>
    <cellStyle name="Millares 20 2 2 2 2" xfId="4316" xr:uid="{00000000-0005-0000-0000-0000ED0C0000}"/>
    <cellStyle name="Millares 20 2 2 2 2 2" xfId="8727" xr:uid="{00000000-0005-0000-0000-0000EE0C0000}"/>
    <cellStyle name="Millares 20 2 2 2 2 2 2" xfId="17471" xr:uid="{00000000-0005-0000-0000-0000EF0C0000}"/>
    <cellStyle name="Millares 20 2 2 2 2 2 2 2" xfId="34922" xr:uid="{00000000-0005-0000-0000-0000F00C0000}"/>
    <cellStyle name="Millares 20 2 2 2 2 2 3" xfId="26202" xr:uid="{00000000-0005-0000-0000-0000F10C0000}"/>
    <cellStyle name="Millares 20 2 2 2 2 2 4" xfId="35795" xr:uid="{00000000-0005-0000-0000-0000F20C0000}"/>
    <cellStyle name="Millares 20 2 2 2 2 3" xfId="13110" xr:uid="{00000000-0005-0000-0000-0000F30C0000}"/>
    <cellStyle name="Millares 20 2 2 2 2 3 2" xfId="30562" xr:uid="{00000000-0005-0000-0000-0000F40C0000}"/>
    <cellStyle name="Millares 20 2 2 2 2 4" xfId="21841" xr:uid="{00000000-0005-0000-0000-0000F50C0000}"/>
    <cellStyle name="Millares 20 2 2 2 2 5" xfId="35794" xr:uid="{00000000-0005-0000-0000-0000F60C0000}"/>
    <cellStyle name="Millares 20 2 2 2 3" xfId="6585" xr:uid="{00000000-0005-0000-0000-0000F70C0000}"/>
    <cellStyle name="Millares 20 2 2 2 3 2" xfId="15329" xr:uid="{00000000-0005-0000-0000-0000F80C0000}"/>
    <cellStyle name="Millares 20 2 2 2 3 2 2" xfId="32780" xr:uid="{00000000-0005-0000-0000-0000F90C0000}"/>
    <cellStyle name="Millares 20 2 2 2 3 3" xfId="24060" xr:uid="{00000000-0005-0000-0000-0000FA0C0000}"/>
    <cellStyle name="Millares 20 2 2 2 3 4" xfId="35796" xr:uid="{00000000-0005-0000-0000-0000FB0C0000}"/>
    <cellStyle name="Millares 20 2 2 2 4" xfId="10968" xr:uid="{00000000-0005-0000-0000-0000FC0C0000}"/>
    <cellStyle name="Millares 20 2 2 2 4 2" xfId="28420" xr:uid="{00000000-0005-0000-0000-0000FD0C0000}"/>
    <cellStyle name="Millares 20 2 2 2 5" xfId="19699" xr:uid="{00000000-0005-0000-0000-0000FE0C0000}"/>
    <cellStyle name="Millares 20 2 2 2 6" xfId="35793" xr:uid="{00000000-0005-0000-0000-0000FF0C0000}"/>
    <cellStyle name="Millares 20 2 2 3" xfId="3247" xr:uid="{00000000-0005-0000-0000-0000000D0000}"/>
    <cellStyle name="Millares 20 2 2 3 2" xfId="7658" xr:uid="{00000000-0005-0000-0000-0000010D0000}"/>
    <cellStyle name="Millares 20 2 2 3 2 2" xfId="16402" xr:uid="{00000000-0005-0000-0000-0000020D0000}"/>
    <cellStyle name="Millares 20 2 2 3 2 2 2" xfId="33853" xr:uid="{00000000-0005-0000-0000-0000030D0000}"/>
    <cellStyle name="Millares 20 2 2 3 2 3" xfId="25133" xr:uid="{00000000-0005-0000-0000-0000040D0000}"/>
    <cellStyle name="Millares 20 2 2 3 2 4" xfId="35798" xr:uid="{00000000-0005-0000-0000-0000050D0000}"/>
    <cellStyle name="Millares 20 2 2 3 3" xfId="12041" xr:uid="{00000000-0005-0000-0000-0000060D0000}"/>
    <cellStyle name="Millares 20 2 2 3 3 2" xfId="29493" xr:uid="{00000000-0005-0000-0000-0000070D0000}"/>
    <cellStyle name="Millares 20 2 2 3 4" xfId="20772" xr:uid="{00000000-0005-0000-0000-0000080D0000}"/>
    <cellStyle name="Millares 20 2 2 3 5" xfId="35797" xr:uid="{00000000-0005-0000-0000-0000090D0000}"/>
    <cellStyle name="Millares 20 2 2 4" xfId="5516" xr:uid="{00000000-0005-0000-0000-00000A0D0000}"/>
    <cellStyle name="Millares 20 2 2 4 2" xfId="14260" xr:uid="{00000000-0005-0000-0000-00000B0D0000}"/>
    <cellStyle name="Millares 20 2 2 4 2 2" xfId="31711" xr:uid="{00000000-0005-0000-0000-00000C0D0000}"/>
    <cellStyle name="Millares 20 2 2 4 3" xfId="22991" xr:uid="{00000000-0005-0000-0000-00000D0D0000}"/>
    <cellStyle name="Millares 20 2 2 4 4" xfId="35799" xr:uid="{00000000-0005-0000-0000-00000E0D0000}"/>
    <cellStyle name="Millares 20 2 2 5" xfId="9899" xr:uid="{00000000-0005-0000-0000-00000F0D0000}"/>
    <cellStyle name="Millares 20 2 2 5 2" xfId="27351" xr:uid="{00000000-0005-0000-0000-0000100D0000}"/>
    <cellStyle name="Millares 20 2 2 6" xfId="18630" xr:uid="{00000000-0005-0000-0000-0000110D0000}"/>
    <cellStyle name="Millares 20 2 2 7" xfId="35792" xr:uid="{00000000-0005-0000-0000-0000120D0000}"/>
    <cellStyle name="Millares 20 2 3" xfId="1636" xr:uid="{00000000-0005-0000-0000-0000130D0000}"/>
    <cellStyle name="Millares 20 2 3 2" xfId="3782" xr:uid="{00000000-0005-0000-0000-0000140D0000}"/>
    <cellStyle name="Millares 20 2 3 2 2" xfId="8193" xr:uid="{00000000-0005-0000-0000-0000150D0000}"/>
    <cellStyle name="Millares 20 2 3 2 2 2" xfId="16937" xr:uid="{00000000-0005-0000-0000-0000160D0000}"/>
    <cellStyle name="Millares 20 2 3 2 2 2 2" xfId="34388" xr:uid="{00000000-0005-0000-0000-0000170D0000}"/>
    <cellStyle name="Millares 20 2 3 2 2 3" xfId="25668" xr:uid="{00000000-0005-0000-0000-0000180D0000}"/>
    <cellStyle name="Millares 20 2 3 2 2 4" xfId="35802" xr:uid="{00000000-0005-0000-0000-0000190D0000}"/>
    <cellStyle name="Millares 20 2 3 2 3" xfId="12576" xr:uid="{00000000-0005-0000-0000-00001A0D0000}"/>
    <cellStyle name="Millares 20 2 3 2 3 2" xfId="30028" xr:uid="{00000000-0005-0000-0000-00001B0D0000}"/>
    <cellStyle name="Millares 20 2 3 2 4" xfId="21307" xr:uid="{00000000-0005-0000-0000-00001C0D0000}"/>
    <cellStyle name="Millares 20 2 3 2 5" xfId="35801" xr:uid="{00000000-0005-0000-0000-00001D0D0000}"/>
    <cellStyle name="Millares 20 2 3 3" xfId="6051" xr:uid="{00000000-0005-0000-0000-00001E0D0000}"/>
    <cellStyle name="Millares 20 2 3 3 2" xfId="14795" xr:uid="{00000000-0005-0000-0000-00001F0D0000}"/>
    <cellStyle name="Millares 20 2 3 3 2 2" xfId="32246" xr:uid="{00000000-0005-0000-0000-0000200D0000}"/>
    <cellStyle name="Millares 20 2 3 3 3" xfId="23526" xr:uid="{00000000-0005-0000-0000-0000210D0000}"/>
    <cellStyle name="Millares 20 2 3 3 4" xfId="35803" xr:uid="{00000000-0005-0000-0000-0000220D0000}"/>
    <cellStyle name="Millares 20 2 3 4" xfId="10434" xr:uid="{00000000-0005-0000-0000-0000230D0000}"/>
    <cellStyle name="Millares 20 2 3 4 2" xfId="27886" xr:uid="{00000000-0005-0000-0000-0000240D0000}"/>
    <cellStyle name="Millares 20 2 3 5" xfId="19165" xr:uid="{00000000-0005-0000-0000-0000250D0000}"/>
    <cellStyle name="Millares 20 2 3 6" xfId="35800" xr:uid="{00000000-0005-0000-0000-0000260D0000}"/>
    <cellStyle name="Millares 20 2 4" xfId="2710" xr:uid="{00000000-0005-0000-0000-0000270D0000}"/>
    <cellStyle name="Millares 20 2 4 2" xfId="7121" xr:uid="{00000000-0005-0000-0000-0000280D0000}"/>
    <cellStyle name="Millares 20 2 4 2 2" xfId="15865" xr:uid="{00000000-0005-0000-0000-0000290D0000}"/>
    <cellStyle name="Millares 20 2 4 2 2 2" xfId="33316" xr:uid="{00000000-0005-0000-0000-00002A0D0000}"/>
    <cellStyle name="Millares 20 2 4 2 3" xfId="24596" xr:uid="{00000000-0005-0000-0000-00002B0D0000}"/>
    <cellStyle name="Millares 20 2 4 2 4" xfId="35805" xr:uid="{00000000-0005-0000-0000-00002C0D0000}"/>
    <cellStyle name="Millares 20 2 4 3" xfId="11504" xr:uid="{00000000-0005-0000-0000-00002D0D0000}"/>
    <cellStyle name="Millares 20 2 4 3 2" xfId="28956" xr:uid="{00000000-0005-0000-0000-00002E0D0000}"/>
    <cellStyle name="Millares 20 2 4 4" xfId="20235" xr:uid="{00000000-0005-0000-0000-00002F0D0000}"/>
    <cellStyle name="Millares 20 2 4 5" xfId="35804" xr:uid="{00000000-0005-0000-0000-0000300D0000}"/>
    <cellStyle name="Millares 20 2 5" xfId="4979" xr:uid="{00000000-0005-0000-0000-0000310D0000}"/>
    <cellStyle name="Millares 20 2 5 2" xfId="13723" xr:uid="{00000000-0005-0000-0000-0000320D0000}"/>
    <cellStyle name="Millares 20 2 5 2 2" xfId="31174" xr:uid="{00000000-0005-0000-0000-0000330D0000}"/>
    <cellStyle name="Millares 20 2 5 3" xfId="22454" xr:uid="{00000000-0005-0000-0000-0000340D0000}"/>
    <cellStyle name="Millares 20 2 5 4" xfId="35806" xr:uid="{00000000-0005-0000-0000-0000350D0000}"/>
    <cellStyle name="Millares 20 2 6" xfId="9362" xr:uid="{00000000-0005-0000-0000-0000360D0000}"/>
    <cellStyle name="Millares 20 2 6 2" xfId="26814" xr:uid="{00000000-0005-0000-0000-0000370D0000}"/>
    <cellStyle name="Millares 20 2 7" xfId="18093" xr:uid="{00000000-0005-0000-0000-0000380D0000}"/>
    <cellStyle name="Millares 20 2 8" xfId="35791" xr:uid="{00000000-0005-0000-0000-0000390D0000}"/>
    <cellStyle name="Millares 20 3" xfId="841" xr:uid="{00000000-0005-0000-0000-00003A0D0000}"/>
    <cellStyle name="Millares 20 3 2" xfId="1914" xr:uid="{00000000-0005-0000-0000-00003B0D0000}"/>
    <cellStyle name="Millares 20 3 2 2" xfId="4059" xr:uid="{00000000-0005-0000-0000-00003C0D0000}"/>
    <cellStyle name="Millares 20 3 2 2 2" xfId="8470" xr:uid="{00000000-0005-0000-0000-00003D0D0000}"/>
    <cellStyle name="Millares 20 3 2 2 2 2" xfId="17214" xr:uid="{00000000-0005-0000-0000-00003E0D0000}"/>
    <cellStyle name="Millares 20 3 2 2 2 2 2" xfId="34665" xr:uid="{00000000-0005-0000-0000-00003F0D0000}"/>
    <cellStyle name="Millares 20 3 2 2 2 3" xfId="25945" xr:uid="{00000000-0005-0000-0000-0000400D0000}"/>
    <cellStyle name="Millares 20 3 2 2 2 4" xfId="35810" xr:uid="{00000000-0005-0000-0000-0000410D0000}"/>
    <cellStyle name="Millares 20 3 2 2 3" xfId="12853" xr:uid="{00000000-0005-0000-0000-0000420D0000}"/>
    <cellStyle name="Millares 20 3 2 2 3 2" xfId="30305" xr:uid="{00000000-0005-0000-0000-0000430D0000}"/>
    <cellStyle name="Millares 20 3 2 2 4" xfId="21584" xr:uid="{00000000-0005-0000-0000-0000440D0000}"/>
    <cellStyle name="Millares 20 3 2 2 5" xfId="35809" xr:uid="{00000000-0005-0000-0000-0000450D0000}"/>
    <cellStyle name="Millares 20 3 2 3" xfId="6328" xr:uid="{00000000-0005-0000-0000-0000460D0000}"/>
    <cellStyle name="Millares 20 3 2 3 2" xfId="15072" xr:uid="{00000000-0005-0000-0000-0000470D0000}"/>
    <cellStyle name="Millares 20 3 2 3 2 2" xfId="32523" xr:uid="{00000000-0005-0000-0000-0000480D0000}"/>
    <cellStyle name="Millares 20 3 2 3 3" xfId="23803" xr:uid="{00000000-0005-0000-0000-0000490D0000}"/>
    <cellStyle name="Millares 20 3 2 3 4" xfId="35811" xr:uid="{00000000-0005-0000-0000-00004A0D0000}"/>
    <cellStyle name="Millares 20 3 2 4" xfId="10711" xr:uid="{00000000-0005-0000-0000-00004B0D0000}"/>
    <cellStyle name="Millares 20 3 2 4 2" xfId="28163" xr:uid="{00000000-0005-0000-0000-00004C0D0000}"/>
    <cellStyle name="Millares 20 3 2 5" xfId="19442" xr:uid="{00000000-0005-0000-0000-00004D0D0000}"/>
    <cellStyle name="Millares 20 3 2 6" xfId="35808" xr:uid="{00000000-0005-0000-0000-00004E0D0000}"/>
    <cellStyle name="Millares 20 3 3" xfId="2990" xr:uid="{00000000-0005-0000-0000-00004F0D0000}"/>
    <cellStyle name="Millares 20 3 3 2" xfId="7401" xr:uid="{00000000-0005-0000-0000-0000500D0000}"/>
    <cellStyle name="Millares 20 3 3 2 2" xfId="16145" xr:uid="{00000000-0005-0000-0000-0000510D0000}"/>
    <cellStyle name="Millares 20 3 3 2 2 2" xfId="33596" xr:uid="{00000000-0005-0000-0000-0000520D0000}"/>
    <cellStyle name="Millares 20 3 3 2 3" xfId="24876" xr:uid="{00000000-0005-0000-0000-0000530D0000}"/>
    <cellStyle name="Millares 20 3 3 2 4" xfId="35813" xr:uid="{00000000-0005-0000-0000-0000540D0000}"/>
    <cellStyle name="Millares 20 3 3 3" xfId="11784" xr:uid="{00000000-0005-0000-0000-0000550D0000}"/>
    <cellStyle name="Millares 20 3 3 3 2" xfId="29236" xr:uid="{00000000-0005-0000-0000-0000560D0000}"/>
    <cellStyle name="Millares 20 3 3 4" xfId="20515" xr:uid="{00000000-0005-0000-0000-0000570D0000}"/>
    <cellStyle name="Millares 20 3 3 5" xfId="35812" xr:uid="{00000000-0005-0000-0000-0000580D0000}"/>
    <cellStyle name="Millares 20 3 4" xfId="5259" xr:uid="{00000000-0005-0000-0000-0000590D0000}"/>
    <cellStyle name="Millares 20 3 4 2" xfId="14003" xr:uid="{00000000-0005-0000-0000-00005A0D0000}"/>
    <cellStyle name="Millares 20 3 4 2 2" xfId="31454" xr:uid="{00000000-0005-0000-0000-00005B0D0000}"/>
    <cellStyle name="Millares 20 3 4 3" xfId="22734" xr:uid="{00000000-0005-0000-0000-00005C0D0000}"/>
    <cellStyle name="Millares 20 3 4 4" xfId="35814" xr:uid="{00000000-0005-0000-0000-00005D0D0000}"/>
    <cellStyle name="Millares 20 3 5" xfId="9642" xr:uid="{00000000-0005-0000-0000-00005E0D0000}"/>
    <cellStyle name="Millares 20 3 5 2" xfId="27094" xr:uid="{00000000-0005-0000-0000-00005F0D0000}"/>
    <cellStyle name="Millares 20 3 6" xfId="18373" xr:uid="{00000000-0005-0000-0000-0000600D0000}"/>
    <cellStyle name="Millares 20 3 7" xfId="35807" xr:uid="{00000000-0005-0000-0000-0000610D0000}"/>
    <cellStyle name="Millares 20 4" xfId="1379" xr:uid="{00000000-0005-0000-0000-0000620D0000}"/>
    <cellStyle name="Millares 20 4 2" xfId="3525" xr:uid="{00000000-0005-0000-0000-0000630D0000}"/>
    <cellStyle name="Millares 20 4 2 2" xfId="7936" xr:uid="{00000000-0005-0000-0000-0000640D0000}"/>
    <cellStyle name="Millares 20 4 2 2 2" xfId="16680" xr:uid="{00000000-0005-0000-0000-0000650D0000}"/>
    <cellStyle name="Millares 20 4 2 2 2 2" xfId="34131" xr:uid="{00000000-0005-0000-0000-0000660D0000}"/>
    <cellStyle name="Millares 20 4 2 2 3" xfId="25411" xr:uid="{00000000-0005-0000-0000-0000670D0000}"/>
    <cellStyle name="Millares 20 4 2 2 4" xfId="35817" xr:uid="{00000000-0005-0000-0000-0000680D0000}"/>
    <cellStyle name="Millares 20 4 2 3" xfId="12319" xr:uid="{00000000-0005-0000-0000-0000690D0000}"/>
    <cellStyle name="Millares 20 4 2 3 2" xfId="29771" xr:uid="{00000000-0005-0000-0000-00006A0D0000}"/>
    <cellStyle name="Millares 20 4 2 4" xfId="21050" xr:uid="{00000000-0005-0000-0000-00006B0D0000}"/>
    <cellStyle name="Millares 20 4 2 5" xfId="35816" xr:uid="{00000000-0005-0000-0000-00006C0D0000}"/>
    <cellStyle name="Millares 20 4 3" xfId="5794" xr:uid="{00000000-0005-0000-0000-00006D0D0000}"/>
    <cellStyle name="Millares 20 4 3 2" xfId="14538" xr:uid="{00000000-0005-0000-0000-00006E0D0000}"/>
    <cellStyle name="Millares 20 4 3 2 2" xfId="31989" xr:uid="{00000000-0005-0000-0000-00006F0D0000}"/>
    <cellStyle name="Millares 20 4 3 3" xfId="23269" xr:uid="{00000000-0005-0000-0000-0000700D0000}"/>
    <cellStyle name="Millares 20 4 3 4" xfId="35818" xr:uid="{00000000-0005-0000-0000-0000710D0000}"/>
    <cellStyle name="Millares 20 4 4" xfId="10177" xr:uid="{00000000-0005-0000-0000-0000720D0000}"/>
    <cellStyle name="Millares 20 4 4 2" xfId="27629" xr:uid="{00000000-0005-0000-0000-0000730D0000}"/>
    <cellStyle name="Millares 20 4 5" xfId="18908" xr:uid="{00000000-0005-0000-0000-0000740D0000}"/>
    <cellStyle name="Millares 20 4 6" xfId="35815" xr:uid="{00000000-0005-0000-0000-0000750D0000}"/>
    <cellStyle name="Millares 20 5" xfId="2453" xr:uid="{00000000-0005-0000-0000-0000760D0000}"/>
    <cellStyle name="Millares 20 5 2" xfId="6864" xr:uid="{00000000-0005-0000-0000-0000770D0000}"/>
    <cellStyle name="Millares 20 5 2 2" xfId="15608" xr:uid="{00000000-0005-0000-0000-0000780D0000}"/>
    <cellStyle name="Millares 20 5 2 2 2" xfId="33059" xr:uid="{00000000-0005-0000-0000-0000790D0000}"/>
    <cellStyle name="Millares 20 5 2 3" xfId="24339" xr:uid="{00000000-0005-0000-0000-00007A0D0000}"/>
    <cellStyle name="Millares 20 5 2 4" xfId="35820" xr:uid="{00000000-0005-0000-0000-00007B0D0000}"/>
    <cellStyle name="Millares 20 5 3" xfId="11247" xr:uid="{00000000-0005-0000-0000-00007C0D0000}"/>
    <cellStyle name="Millares 20 5 3 2" xfId="28699" xr:uid="{00000000-0005-0000-0000-00007D0D0000}"/>
    <cellStyle name="Millares 20 5 4" xfId="19978" xr:uid="{00000000-0005-0000-0000-00007E0D0000}"/>
    <cellStyle name="Millares 20 5 5" xfId="35819" xr:uid="{00000000-0005-0000-0000-00007F0D0000}"/>
    <cellStyle name="Millares 20 6" xfId="4722" xr:uid="{00000000-0005-0000-0000-0000800D0000}"/>
    <cellStyle name="Millares 20 6 2" xfId="13466" xr:uid="{00000000-0005-0000-0000-0000810D0000}"/>
    <cellStyle name="Millares 20 6 2 2" xfId="30917" xr:uid="{00000000-0005-0000-0000-0000820D0000}"/>
    <cellStyle name="Millares 20 6 3" xfId="22197" xr:uid="{00000000-0005-0000-0000-0000830D0000}"/>
    <cellStyle name="Millares 20 6 4" xfId="35821" xr:uid="{00000000-0005-0000-0000-0000840D0000}"/>
    <cellStyle name="Millares 20 7" xfId="9105" xr:uid="{00000000-0005-0000-0000-0000850D0000}"/>
    <cellStyle name="Millares 20 7 2" xfId="26557" xr:uid="{00000000-0005-0000-0000-0000860D0000}"/>
    <cellStyle name="Millares 20 8" xfId="17836" xr:uid="{00000000-0005-0000-0000-0000870D0000}"/>
    <cellStyle name="Millares 20 9" xfId="35790" xr:uid="{00000000-0005-0000-0000-0000880D0000}"/>
    <cellStyle name="Millares 207" xfId="43982" xr:uid="{00000000-0005-0000-0000-0000890D0000}"/>
    <cellStyle name="Millares 21" xfId="301" xr:uid="{00000000-0005-0000-0000-00008A0D0000}"/>
    <cellStyle name="Millares 21 2" xfId="563" xr:uid="{00000000-0005-0000-0000-00008B0D0000}"/>
    <cellStyle name="Millares 21 2 2" xfId="1101" xr:uid="{00000000-0005-0000-0000-00008C0D0000}"/>
    <cellStyle name="Millares 21 2 2 2" xfId="2174" xr:uid="{00000000-0005-0000-0000-00008D0D0000}"/>
    <cellStyle name="Millares 21 2 2 2 2" xfId="4319" xr:uid="{00000000-0005-0000-0000-00008E0D0000}"/>
    <cellStyle name="Millares 21 2 2 2 2 2" xfId="8730" xr:uid="{00000000-0005-0000-0000-00008F0D0000}"/>
    <cellStyle name="Millares 21 2 2 2 2 2 2" xfId="17474" xr:uid="{00000000-0005-0000-0000-0000900D0000}"/>
    <cellStyle name="Millares 21 2 2 2 2 2 2 2" xfId="34925" xr:uid="{00000000-0005-0000-0000-0000910D0000}"/>
    <cellStyle name="Millares 21 2 2 2 2 2 3" xfId="26205" xr:uid="{00000000-0005-0000-0000-0000920D0000}"/>
    <cellStyle name="Millares 21 2 2 2 2 2 4" xfId="35827" xr:uid="{00000000-0005-0000-0000-0000930D0000}"/>
    <cellStyle name="Millares 21 2 2 2 2 3" xfId="13113" xr:uid="{00000000-0005-0000-0000-0000940D0000}"/>
    <cellStyle name="Millares 21 2 2 2 2 3 2" xfId="30565" xr:uid="{00000000-0005-0000-0000-0000950D0000}"/>
    <cellStyle name="Millares 21 2 2 2 2 4" xfId="21844" xr:uid="{00000000-0005-0000-0000-0000960D0000}"/>
    <cellStyle name="Millares 21 2 2 2 2 5" xfId="35826" xr:uid="{00000000-0005-0000-0000-0000970D0000}"/>
    <cellStyle name="Millares 21 2 2 2 3" xfId="6588" xr:uid="{00000000-0005-0000-0000-0000980D0000}"/>
    <cellStyle name="Millares 21 2 2 2 3 2" xfId="15332" xr:uid="{00000000-0005-0000-0000-0000990D0000}"/>
    <cellStyle name="Millares 21 2 2 2 3 2 2" xfId="32783" xr:uid="{00000000-0005-0000-0000-00009A0D0000}"/>
    <cellStyle name="Millares 21 2 2 2 3 3" xfId="24063" xr:uid="{00000000-0005-0000-0000-00009B0D0000}"/>
    <cellStyle name="Millares 21 2 2 2 3 4" xfId="35828" xr:uid="{00000000-0005-0000-0000-00009C0D0000}"/>
    <cellStyle name="Millares 21 2 2 2 4" xfId="10971" xr:uid="{00000000-0005-0000-0000-00009D0D0000}"/>
    <cellStyle name="Millares 21 2 2 2 4 2" xfId="28423" xr:uid="{00000000-0005-0000-0000-00009E0D0000}"/>
    <cellStyle name="Millares 21 2 2 2 5" xfId="19702" xr:uid="{00000000-0005-0000-0000-00009F0D0000}"/>
    <cellStyle name="Millares 21 2 2 2 6" xfId="35825" xr:uid="{00000000-0005-0000-0000-0000A00D0000}"/>
    <cellStyle name="Millares 21 2 2 3" xfId="3250" xr:uid="{00000000-0005-0000-0000-0000A10D0000}"/>
    <cellStyle name="Millares 21 2 2 3 2" xfId="7661" xr:uid="{00000000-0005-0000-0000-0000A20D0000}"/>
    <cellStyle name="Millares 21 2 2 3 2 2" xfId="16405" xr:uid="{00000000-0005-0000-0000-0000A30D0000}"/>
    <cellStyle name="Millares 21 2 2 3 2 2 2" xfId="33856" xr:uid="{00000000-0005-0000-0000-0000A40D0000}"/>
    <cellStyle name="Millares 21 2 2 3 2 3" xfId="25136" xr:uid="{00000000-0005-0000-0000-0000A50D0000}"/>
    <cellStyle name="Millares 21 2 2 3 2 4" xfId="35830" xr:uid="{00000000-0005-0000-0000-0000A60D0000}"/>
    <cellStyle name="Millares 21 2 2 3 3" xfId="12044" xr:uid="{00000000-0005-0000-0000-0000A70D0000}"/>
    <cellStyle name="Millares 21 2 2 3 3 2" xfId="29496" xr:uid="{00000000-0005-0000-0000-0000A80D0000}"/>
    <cellStyle name="Millares 21 2 2 3 4" xfId="20775" xr:uid="{00000000-0005-0000-0000-0000A90D0000}"/>
    <cellStyle name="Millares 21 2 2 3 5" xfId="35829" xr:uid="{00000000-0005-0000-0000-0000AA0D0000}"/>
    <cellStyle name="Millares 21 2 2 4" xfId="5519" xr:uid="{00000000-0005-0000-0000-0000AB0D0000}"/>
    <cellStyle name="Millares 21 2 2 4 2" xfId="14263" xr:uid="{00000000-0005-0000-0000-0000AC0D0000}"/>
    <cellStyle name="Millares 21 2 2 4 2 2" xfId="31714" xr:uid="{00000000-0005-0000-0000-0000AD0D0000}"/>
    <cellStyle name="Millares 21 2 2 4 3" xfId="22994" xr:uid="{00000000-0005-0000-0000-0000AE0D0000}"/>
    <cellStyle name="Millares 21 2 2 4 4" xfId="35831" xr:uid="{00000000-0005-0000-0000-0000AF0D0000}"/>
    <cellStyle name="Millares 21 2 2 5" xfId="9902" xr:uid="{00000000-0005-0000-0000-0000B00D0000}"/>
    <cellStyle name="Millares 21 2 2 5 2" xfId="27354" xr:uid="{00000000-0005-0000-0000-0000B10D0000}"/>
    <cellStyle name="Millares 21 2 2 6" xfId="18633" xr:uid="{00000000-0005-0000-0000-0000B20D0000}"/>
    <cellStyle name="Millares 21 2 2 7" xfId="35824" xr:uid="{00000000-0005-0000-0000-0000B30D0000}"/>
    <cellStyle name="Millares 21 2 3" xfId="1639" xr:uid="{00000000-0005-0000-0000-0000B40D0000}"/>
    <cellStyle name="Millares 21 2 3 2" xfId="3785" xr:uid="{00000000-0005-0000-0000-0000B50D0000}"/>
    <cellStyle name="Millares 21 2 3 2 2" xfId="8196" xr:uid="{00000000-0005-0000-0000-0000B60D0000}"/>
    <cellStyle name="Millares 21 2 3 2 2 2" xfId="16940" xr:uid="{00000000-0005-0000-0000-0000B70D0000}"/>
    <cellStyle name="Millares 21 2 3 2 2 2 2" xfId="34391" xr:uid="{00000000-0005-0000-0000-0000B80D0000}"/>
    <cellStyle name="Millares 21 2 3 2 2 3" xfId="25671" xr:uid="{00000000-0005-0000-0000-0000B90D0000}"/>
    <cellStyle name="Millares 21 2 3 2 2 4" xfId="35834" xr:uid="{00000000-0005-0000-0000-0000BA0D0000}"/>
    <cellStyle name="Millares 21 2 3 2 3" xfId="12579" xr:uid="{00000000-0005-0000-0000-0000BB0D0000}"/>
    <cellStyle name="Millares 21 2 3 2 3 2" xfId="30031" xr:uid="{00000000-0005-0000-0000-0000BC0D0000}"/>
    <cellStyle name="Millares 21 2 3 2 4" xfId="21310" xr:uid="{00000000-0005-0000-0000-0000BD0D0000}"/>
    <cellStyle name="Millares 21 2 3 2 5" xfId="35833" xr:uid="{00000000-0005-0000-0000-0000BE0D0000}"/>
    <cellStyle name="Millares 21 2 3 3" xfId="6054" xr:uid="{00000000-0005-0000-0000-0000BF0D0000}"/>
    <cellStyle name="Millares 21 2 3 3 2" xfId="14798" xr:uid="{00000000-0005-0000-0000-0000C00D0000}"/>
    <cellStyle name="Millares 21 2 3 3 2 2" xfId="32249" xr:uid="{00000000-0005-0000-0000-0000C10D0000}"/>
    <cellStyle name="Millares 21 2 3 3 3" xfId="23529" xr:uid="{00000000-0005-0000-0000-0000C20D0000}"/>
    <cellStyle name="Millares 21 2 3 3 4" xfId="35835" xr:uid="{00000000-0005-0000-0000-0000C30D0000}"/>
    <cellStyle name="Millares 21 2 3 4" xfId="10437" xr:uid="{00000000-0005-0000-0000-0000C40D0000}"/>
    <cellStyle name="Millares 21 2 3 4 2" xfId="27889" xr:uid="{00000000-0005-0000-0000-0000C50D0000}"/>
    <cellStyle name="Millares 21 2 3 5" xfId="19168" xr:uid="{00000000-0005-0000-0000-0000C60D0000}"/>
    <cellStyle name="Millares 21 2 3 6" xfId="35832" xr:uid="{00000000-0005-0000-0000-0000C70D0000}"/>
    <cellStyle name="Millares 21 2 4" xfId="2713" xr:uid="{00000000-0005-0000-0000-0000C80D0000}"/>
    <cellStyle name="Millares 21 2 4 2" xfId="7124" xr:uid="{00000000-0005-0000-0000-0000C90D0000}"/>
    <cellStyle name="Millares 21 2 4 2 2" xfId="15868" xr:uid="{00000000-0005-0000-0000-0000CA0D0000}"/>
    <cellStyle name="Millares 21 2 4 2 2 2" xfId="33319" xr:uid="{00000000-0005-0000-0000-0000CB0D0000}"/>
    <cellStyle name="Millares 21 2 4 2 3" xfId="24599" xr:uid="{00000000-0005-0000-0000-0000CC0D0000}"/>
    <cellStyle name="Millares 21 2 4 2 4" xfId="35837" xr:uid="{00000000-0005-0000-0000-0000CD0D0000}"/>
    <cellStyle name="Millares 21 2 4 3" xfId="11507" xr:uid="{00000000-0005-0000-0000-0000CE0D0000}"/>
    <cellStyle name="Millares 21 2 4 3 2" xfId="28959" xr:uid="{00000000-0005-0000-0000-0000CF0D0000}"/>
    <cellStyle name="Millares 21 2 4 4" xfId="20238" xr:uid="{00000000-0005-0000-0000-0000D00D0000}"/>
    <cellStyle name="Millares 21 2 4 5" xfId="35836" xr:uid="{00000000-0005-0000-0000-0000D10D0000}"/>
    <cellStyle name="Millares 21 2 5" xfId="4982" xr:uid="{00000000-0005-0000-0000-0000D20D0000}"/>
    <cellStyle name="Millares 21 2 5 2" xfId="13726" xr:uid="{00000000-0005-0000-0000-0000D30D0000}"/>
    <cellStyle name="Millares 21 2 5 2 2" xfId="31177" xr:uid="{00000000-0005-0000-0000-0000D40D0000}"/>
    <cellStyle name="Millares 21 2 5 3" xfId="22457" xr:uid="{00000000-0005-0000-0000-0000D50D0000}"/>
    <cellStyle name="Millares 21 2 5 4" xfId="35838" xr:uid="{00000000-0005-0000-0000-0000D60D0000}"/>
    <cellStyle name="Millares 21 2 6" xfId="9365" xr:uid="{00000000-0005-0000-0000-0000D70D0000}"/>
    <cellStyle name="Millares 21 2 6 2" xfId="26817" xr:uid="{00000000-0005-0000-0000-0000D80D0000}"/>
    <cellStyle name="Millares 21 2 7" xfId="18096" xr:uid="{00000000-0005-0000-0000-0000D90D0000}"/>
    <cellStyle name="Millares 21 2 8" xfId="35823" xr:uid="{00000000-0005-0000-0000-0000DA0D0000}"/>
    <cellStyle name="Millares 21 3" xfId="844" xr:uid="{00000000-0005-0000-0000-0000DB0D0000}"/>
    <cellStyle name="Millares 21 3 2" xfId="1917" xr:uid="{00000000-0005-0000-0000-0000DC0D0000}"/>
    <cellStyle name="Millares 21 3 2 2" xfId="4062" xr:uid="{00000000-0005-0000-0000-0000DD0D0000}"/>
    <cellStyle name="Millares 21 3 2 2 2" xfId="8473" xr:uid="{00000000-0005-0000-0000-0000DE0D0000}"/>
    <cellStyle name="Millares 21 3 2 2 2 2" xfId="17217" xr:uid="{00000000-0005-0000-0000-0000DF0D0000}"/>
    <cellStyle name="Millares 21 3 2 2 2 2 2" xfId="34668" xr:uid="{00000000-0005-0000-0000-0000E00D0000}"/>
    <cellStyle name="Millares 21 3 2 2 2 3" xfId="25948" xr:uid="{00000000-0005-0000-0000-0000E10D0000}"/>
    <cellStyle name="Millares 21 3 2 2 2 4" xfId="35842" xr:uid="{00000000-0005-0000-0000-0000E20D0000}"/>
    <cellStyle name="Millares 21 3 2 2 3" xfId="12856" xr:uid="{00000000-0005-0000-0000-0000E30D0000}"/>
    <cellStyle name="Millares 21 3 2 2 3 2" xfId="30308" xr:uid="{00000000-0005-0000-0000-0000E40D0000}"/>
    <cellStyle name="Millares 21 3 2 2 4" xfId="21587" xr:uid="{00000000-0005-0000-0000-0000E50D0000}"/>
    <cellStyle name="Millares 21 3 2 2 5" xfId="35841" xr:uid="{00000000-0005-0000-0000-0000E60D0000}"/>
    <cellStyle name="Millares 21 3 2 3" xfId="6331" xr:uid="{00000000-0005-0000-0000-0000E70D0000}"/>
    <cellStyle name="Millares 21 3 2 3 2" xfId="15075" xr:uid="{00000000-0005-0000-0000-0000E80D0000}"/>
    <cellStyle name="Millares 21 3 2 3 2 2" xfId="32526" xr:uid="{00000000-0005-0000-0000-0000E90D0000}"/>
    <cellStyle name="Millares 21 3 2 3 3" xfId="23806" xr:uid="{00000000-0005-0000-0000-0000EA0D0000}"/>
    <cellStyle name="Millares 21 3 2 3 4" xfId="35843" xr:uid="{00000000-0005-0000-0000-0000EB0D0000}"/>
    <cellStyle name="Millares 21 3 2 4" xfId="10714" xr:uid="{00000000-0005-0000-0000-0000EC0D0000}"/>
    <cellStyle name="Millares 21 3 2 4 2" xfId="28166" xr:uid="{00000000-0005-0000-0000-0000ED0D0000}"/>
    <cellStyle name="Millares 21 3 2 5" xfId="19445" xr:uid="{00000000-0005-0000-0000-0000EE0D0000}"/>
    <cellStyle name="Millares 21 3 2 6" xfId="35840" xr:uid="{00000000-0005-0000-0000-0000EF0D0000}"/>
    <cellStyle name="Millares 21 3 3" xfId="2993" xr:uid="{00000000-0005-0000-0000-0000F00D0000}"/>
    <cellStyle name="Millares 21 3 3 2" xfId="7404" xr:uid="{00000000-0005-0000-0000-0000F10D0000}"/>
    <cellStyle name="Millares 21 3 3 2 2" xfId="16148" xr:uid="{00000000-0005-0000-0000-0000F20D0000}"/>
    <cellStyle name="Millares 21 3 3 2 2 2" xfId="33599" xr:uid="{00000000-0005-0000-0000-0000F30D0000}"/>
    <cellStyle name="Millares 21 3 3 2 3" xfId="24879" xr:uid="{00000000-0005-0000-0000-0000F40D0000}"/>
    <cellStyle name="Millares 21 3 3 2 4" xfId="35845" xr:uid="{00000000-0005-0000-0000-0000F50D0000}"/>
    <cellStyle name="Millares 21 3 3 3" xfId="11787" xr:uid="{00000000-0005-0000-0000-0000F60D0000}"/>
    <cellStyle name="Millares 21 3 3 3 2" xfId="29239" xr:uid="{00000000-0005-0000-0000-0000F70D0000}"/>
    <cellStyle name="Millares 21 3 3 4" xfId="20518" xr:uid="{00000000-0005-0000-0000-0000F80D0000}"/>
    <cellStyle name="Millares 21 3 3 5" xfId="35844" xr:uid="{00000000-0005-0000-0000-0000F90D0000}"/>
    <cellStyle name="Millares 21 3 4" xfId="5262" xr:uid="{00000000-0005-0000-0000-0000FA0D0000}"/>
    <cellStyle name="Millares 21 3 4 2" xfId="14006" xr:uid="{00000000-0005-0000-0000-0000FB0D0000}"/>
    <cellStyle name="Millares 21 3 4 2 2" xfId="31457" xr:uid="{00000000-0005-0000-0000-0000FC0D0000}"/>
    <cellStyle name="Millares 21 3 4 3" xfId="22737" xr:uid="{00000000-0005-0000-0000-0000FD0D0000}"/>
    <cellStyle name="Millares 21 3 4 4" xfId="35846" xr:uid="{00000000-0005-0000-0000-0000FE0D0000}"/>
    <cellStyle name="Millares 21 3 5" xfId="9645" xr:uid="{00000000-0005-0000-0000-0000FF0D0000}"/>
    <cellStyle name="Millares 21 3 5 2" xfId="27097" xr:uid="{00000000-0005-0000-0000-0000000E0000}"/>
    <cellStyle name="Millares 21 3 6" xfId="18376" xr:uid="{00000000-0005-0000-0000-0000010E0000}"/>
    <cellStyle name="Millares 21 3 7" xfId="35839" xr:uid="{00000000-0005-0000-0000-0000020E0000}"/>
    <cellStyle name="Millares 21 4" xfId="1382" xr:uid="{00000000-0005-0000-0000-0000030E0000}"/>
    <cellStyle name="Millares 21 4 2" xfId="3528" xr:uid="{00000000-0005-0000-0000-0000040E0000}"/>
    <cellStyle name="Millares 21 4 2 2" xfId="7939" xr:uid="{00000000-0005-0000-0000-0000050E0000}"/>
    <cellStyle name="Millares 21 4 2 2 2" xfId="16683" xr:uid="{00000000-0005-0000-0000-0000060E0000}"/>
    <cellStyle name="Millares 21 4 2 2 2 2" xfId="34134" xr:uid="{00000000-0005-0000-0000-0000070E0000}"/>
    <cellStyle name="Millares 21 4 2 2 3" xfId="25414" xr:uid="{00000000-0005-0000-0000-0000080E0000}"/>
    <cellStyle name="Millares 21 4 2 2 4" xfId="35849" xr:uid="{00000000-0005-0000-0000-0000090E0000}"/>
    <cellStyle name="Millares 21 4 2 3" xfId="12322" xr:uid="{00000000-0005-0000-0000-00000A0E0000}"/>
    <cellStyle name="Millares 21 4 2 3 2" xfId="29774" xr:uid="{00000000-0005-0000-0000-00000B0E0000}"/>
    <cellStyle name="Millares 21 4 2 4" xfId="21053" xr:uid="{00000000-0005-0000-0000-00000C0E0000}"/>
    <cellStyle name="Millares 21 4 2 5" xfId="35848" xr:uid="{00000000-0005-0000-0000-00000D0E0000}"/>
    <cellStyle name="Millares 21 4 3" xfId="5797" xr:uid="{00000000-0005-0000-0000-00000E0E0000}"/>
    <cellStyle name="Millares 21 4 3 2" xfId="14541" xr:uid="{00000000-0005-0000-0000-00000F0E0000}"/>
    <cellStyle name="Millares 21 4 3 2 2" xfId="31992" xr:uid="{00000000-0005-0000-0000-0000100E0000}"/>
    <cellStyle name="Millares 21 4 3 3" xfId="23272" xr:uid="{00000000-0005-0000-0000-0000110E0000}"/>
    <cellStyle name="Millares 21 4 3 4" xfId="35850" xr:uid="{00000000-0005-0000-0000-0000120E0000}"/>
    <cellStyle name="Millares 21 4 4" xfId="10180" xr:uid="{00000000-0005-0000-0000-0000130E0000}"/>
    <cellStyle name="Millares 21 4 4 2" xfId="27632" xr:uid="{00000000-0005-0000-0000-0000140E0000}"/>
    <cellStyle name="Millares 21 4 5" xfId="18911" xr:uid="{00000000-0005-0000-0000-0000150E0000}"/>
    <cellStyle name="Millares 21 4 6" xfId="35847" xr:uid="{00000000-0005-0000-0000-0000160E0000}"/>
    <cellStyle name="Millares 21 5" xfId="2456" xr:uid="{00000000-0005-0000-0000-0000170E0000}"/>
    <cellStyle name="Millares 21 5 2" xfId="6867" xr:uid="{00000000-0005-0000-0000-0000180E0000}"/>
    <cellStyle name="Millares 21 5 2 2" xfId="15611" xr:uid="{00000000-0005-0000-0000-0000190E0000}"/>
    <cellStyle name="Millares 21 5 2 2 2" xfId="33062" xr:uid="{00000000-0005-0000-0000-00001A0E0000}"/>
    <cellStyle name="Millares 21 5 2 3" xfId="24342" xr:uid="{00000000-0005-0000-0000-00001B0E0000}"/>
    <cellStyle name="Millares 21 5 2 4" xfId="35852" xr:uid="{00000000-0005-0000-0000-00001C0E0000}"/>
    <cellStyle name="Millares 21 5 3" xfId="11250" xr:uid="{00000000-0005-0000-0000-00001D0E0000}"/>
    <cellStyle name="Millares 21 5 3 2" xfId="28702" xr:uid="{00000000-0005-0000-0000-00001E0E0000}"/>
    <cellStyle name="Millares 21 5 4" xfId="19981" xr:uid="{00000000-0005-0000-0000-00001F0E0000}"/>
    <cellStyle name="Millares 21 5 5" xfId="35851" xr:uid="{00000000-0005-0000-0000-0000200E0000}"/>
    <cellStyle name="Millares 21 6" xfId="4725" xr:uid="{00000000-0005-0000-0000-0000210E0000}"/>
    <cellStyle name="Millares 21 6 2" xfId="13469" xr:uid="{00000000-0005-0000-0000-0000220E0000}"/>
    <cellStyle name="Millares 21 6 2 2" xfId="30920" xr:uid="{00000000-0005-0000-0000-0000230E0000}"/>
    <cellStyle name="Millares 21 6 3" xfId="22200" xr:uid="{00000000-0005-0000-0000-0000240E0000}"/>
    <cellStyle name="Millares 21 6 4" xfId="35853" xr:uid="{00000000-0005-0000-0000-0000250E0000}"/>
    <cellStyle name="Millares 21 7" xfId="9108" xr:uid="{00000000-0005-0000-0000-0000260E0000}"/>
    <cellStyle name="Millares 21 7 2" xfId="26560" xr:uid="{00000000-0005-0000-0000-0000270E0000}"/>
    <cellStyle name="Millares 21 8" xfId="17839" xr:uid="{00000000-0005-0000-0000-0000280E0000}"/>
    <cellStyle name="Millares 21 9" xfId="35822" xr:uid="{00000000-0005-0000-0000-0000290E0000}"/>
    <cellStyle name="Millares 22" xfId="305" xr:uid="{00000000-0005-0000-0000-00002A0E0000}"/>
    <cellStyle name="Millares 23" xfId="303" xr:uid="{00000000-0005-0000-0000-00002B0E0000}"/>
    <cellStyle name="Millares 23 2" xfId="846" xr:uid="{00000000-0005-0000-0000-00002C0E0000}"/>
    <cellStyle name="Millares 23 2 2" xfId="1919" xr:uid="{00000000-0005-0000-0000-00002D0E0000}"/>
    <cellStyle name="Millares 23 2 2 2" xfId="4064" xr:uid="{00000000-0005-0000-0000-00002E0E0000}"/>
    <cellStyle name="Millares 23 2 2 2 2" xfId="8475" xr:uid="{00000000-0005-0000-0000-00002F0E0000}"/>
    <cellStyle name="Millares 23 2 2 2 2 2" xfId="17219" xr:uid="{00000000-0005-0000-0000-0000300E0000}"/>
    <cellStyle name="Millares 23 2 2 2 2 2 2" xfId="34670" xr:uid="{00000000-0005-0000-0000-0000310E0000}"/>
    <cellStyle name="Millares 23 2 2 2 2 3" xfId="25950" xr:uid="{00000000-0005-0000-0000-0000320E0000}"/>
    <cellStyle name="Millares 23 2 2 2 2 4" xfId="35858" xr:uid="{00000000-0005-0000-0000-0000330E0000}"/>
    <cellStyle name="Millares 23 2 2 2 3" xfId="12858" xr:uid="{00000000-0005-0000-0000-0000340E0000}"/>
    <cellStyle name="Millares 23 2 2 2 3 2" xfId="30310" xr:uid="{00000000-0005-0000-0000-0000350E0000}"/>
    <cellStyle name="Millares 23 2 2 2 4" xfId="21589" xr:uid="{00000000-0005-0000-0000-0000360E0000}"/>
    <cellStyle name="Millares 23 2 2 2 5" xfId="35857" xr:uid="{00000000-0005-0000-0000-0000370E0000}"/>
    <cellStyle name="Millares 23 2 2 3" xfId="6333" xr:uid="{00000000-0005-0000-0000-0000380E0000}"/>
    <cellStyle name="Millares 23 2 2 3 2" xfId="15077" xr:uid="{00000000-0005-0000-0000-0000390E0000}"/>
    <cellStyle name="Millares 23 2 2 3 2 2" xfId="32528" xr:uid="{00000000-0005-0000-0000-00003A0E0000}"/>
    <cellStyle name="Millares 23 2 2 3 3" xfId="23808" xr:uid="{00000000-0005-0000-0000-00003B0E0000}"/>
    <cellStyle name="Millares 23 2 2 3 4" xfId="35859" xr:uid="{00000000-0005-0000-0000-00003C0E0000}"/>
    <cellStyle name="Millares 23 2 2 4" xfId="10716" xr:uid="{00000000-0005-0000-0000-00003D0E0000}"/>
    <cellStyle name="Millares 23 2 2 4 2" xfId="28168" xr:uid="{00000000-0005-0000-0000-00003E0E0000}"/>
    <cellStyle name="Millares 23 2 2 5" xfId="19447" xr:uid="{00000000-0005-0000-0000-00003F0E0000}"/>
    <cellStyle name="Millares 23 2 2 6" xfId="35856" xr:uid="{00000000-0005-0000-0000-0000400E0000}"/>
    <cellStyle name="Millares 23 2 3" xfId="2995" xr:uid="{00000000-0005-0000-0000-0000410E0000}"/>
    <cellStyle name="Millares 23 2 3 2" xfId="7406" xr:uid="{00000000-0005-0000-0000-0000420E0000}"/>
    <cellStyle name="Millares 23 2 3 2 2" xfId="16150" xr:uid="{00000000-0005-0000-0000-0000430E0000}"/>
    <cellStyle name="Millares 23 2 3 2 2 2" xfId="33601" xr:uid="{00000000-0005-0000-0000-0000440E0000}"/>
    <cellStyle name="Millares 23 2 3 2 3" xfId="24881" xr:uid="{00000000-0005-0000-0000-0000450E0000}"/>
    <cellStyle name="Millares 23 2 3 2 4" xfId="35861" xr:uid="{00000000-0005-0000-0000-0000460E0000}"/>
    <cellStyle name="Millares 23 2 3 3" xfId="11789" xr:uid="{00000000-0005-0000-0000-0000470E0000}"/>
    <cellStyle name="Millares 23 2 3 3 2" xfId="29241" xr:uid="{00000000-0005-0000-0000-0000480E0000}"/>
    <cellStyle name="Millares 23 2 3 4" xfId="20520" xr:uid="{00000000-0005-0000-0000-0000490E0000}"/>
    <cellStyle name="Millares 23 2 3 5" xfId="35860" xr:uid="{00000000-0005-0000-0000-00004A0E0000}"/>
    <cellStyle name="Millares 23 2 4" xfId="5264" xr:uid="{00000000-0005-0000-0000-00004B0E0000}"/>
    <cellStyle name="Millares 23 2 4 2" xfId="14008" xr:uid="{00000000-0005-0000-0000-00004C0E0000}"/>
    <cellStyle name="Millares 23 2 4 2 2" xfId="31459" xr:uid="{00000000-0005-0000-0000-00004D0E0000}"/>
    <cellStyle name="Millares 23 2 4 3" xfId="22739" xr:uid="{00000000-0005-0000-0000-00004E0E0000}"/>
    <cellStyle name="Millares 23 2 4 4" xfId="35862" xr:uid="{00000000-0005-0000-0000-00004F0E0000}"/>
    <cellStyle name="Millares 23 2 5" xfId="9647" xr:uid="{00000000-0005-0000-0000-0000500E0000}"/>
    <cellStyle name="Millares 23 2 5 2" xfId="27099" xr:uid="{00000000-0005-0000-0000-0000510E0000}"/>
    <cellStyle name="Millares 23 2 6" xfId="18378" xr:uid="{00000000-0005-0000-0000-0000520E0000}"/>
    <cellStyle name="Millares 23 2 7" xfId="35855" xr:uid="{00000000-0005-0000-0000-0000530E0000}"/>
    <cellStyle name="Millares 23 3" xfId="1384" xr:uid="{00000000-0005-0000-0000-0000540E0000}"/>
    <cellStyle name="Millares 23 3 2" xfId="3530" xr:uid="{00000000-0005-0000-0000-0000550E0000}"/>
    <cellStyle name="Millares 23 3 2 2" xfId="7941" xr:uid="{00000000-0005-0000-0000-0000560E0000}"/>
    <cellStyle name="Millares 23 3 2 2 2" xfId="16685" xr:uid="{00000000-0005-0000-0000-0000570E0000}"/>
    <cellStyle name="Millares 23 3 2 2 2 2" xfId="34136" xr:uid="{00000000-0005-0000-0000-0000580E0000}"/>
    <cellStyle name="Millares 23 3 2 2 3" xfId="25416" xr:uid="{00000000-0005-0000-0000-0000590E0000}"/>
    <cellStyle name="Millares 23 3 2 2 4" xfId="35865" xr:uid="{00000000-0005-0000-0000-00005A0E0000}"/>
    <cellStyle name="Millares 23 3 2 3" xfId="12324" xr:uid="{00000000-0005-0000-0000-00005B0E0000}"/>
    <cellStyle name="Millares 23 3 2 3 2" xfId="29776" xr:uid="{00000000-0005-0000-0000-00005C0E0000}"/>
    <cellStyle name="Millares 23 3 2 4" xfId="21055" xr:uid="{00000000-0005-0000-0000-00005D0E0000}"/>
    <cellStyle name="Millares 23 3 2 5" xfId="35864" xr:uid="{00000000-0005-0000-0000-00005E0E0000}"/>
    <cellStyle name="Millares 23 3 3" xfId="5799" xr:uid="{00000000-0005-0000-0000-00005F0E0000}"/>
    <cellStyle name="Millares 23 3 3 2" xfId="14543" xr:uid="{00000000-0005-0000-0000-0000600E0000}"/>
    <cellStyle name="Millares 23 3 3 2 2" xfId="31994" xr:uid="{00000000-0005-0000-0000-0000610E0000}"/>
    <cellStyle name="Millares 23 3 3 3" xfId="23274" xr:uid="{00000000-0005-0000-0000-0000620E0000}"/>
    <cellStyle name="Millares 23 3 3 4" xfId="35866" xr:uid="{00000000-0005-0000-0000-0000630E0000}"/>
    <cellStyle name="Millares 23 3 4" xfId="10182" xr:uid="{00000000-0005-0000-0000-0000640E0000}"/>
    <cellStyle name="Millares 23 3 4 2" xfId="27634" xr:uid="{00000000-0005-0000-0000-0000650E0000}"/>
    <cellStyle name="Millares 23 3 5" xfId="18913" xr:uid="{00000000-0005-0000-0000-0000660E0000}"/>
    <cellStyle name="Millares 23 3 6" xfId="35863" xr:uid="{00000000-0005-0000-0000-0000670E0000}"/>
    <cellStyle name="Millares 23 4" xfId="2458" xr:uid="{00000000-0005-0000-0000-0000680E0000}"/>
    <cellStyle name="Millares 23 4 2" xfId="6869" xr:uid="{00000000-0005-0000-0000-0000690E0000}"/>
    <cellStyle name="Millares 23 4 2 2" xfId="15613" xr:uid="{00000000-0005-0000-0000-00006A0E0000}"/>
    <cellStyle name="Millares 23 4 2 2 2" xfId="33064" xr:uid="{00000000-0005-0000-0000-00006B0E0000}"/>
    <cellStyle name="Millares 23 4 2 3" xfId="24344" xr:uid="{00000000-0005-0000-0000-00006C0E0000}"/>
    <cellStyle name="Millares 23 4 2 4" xfId="35868" xr:uid="{00000000-0005-0000-0000-00006D0E0000}"/>
    <cellStyle name="Millares 23 4 3" xfId="11252" xr:uid="{00000000-0005-0000-0000-00006E0E0000}"/>
    <cellStyle name="Millares 23 4 3 2" xfId="28704" xr:uid="{00000000-0005-0000-0000-00006F0E0000}"/>
    <cellStyle name="Millares 23 4 4" xfId="19983" xr:uid="{00000000-0005-0000-0000-0000700E0000}"/>
    <cellStyle name="Millares 23 4 5" xfId="35867" xr:uid="{00000000-0005-0000-0000-0000710E0000}"/>
    <cellStyle name="Millares 23 5" xfId="4727" xr:uid="{00000000-0005-0000-0000-0000720E0000}"/>
    <cellStyle name="Millares 23 5 2" xfId="13471" xr:uid="{00000000-0005-0000-0000-0000730E0000}"/>
    <cellStyle name="Millares 23 5 2 2" xfId="30922" xr:uid="{00000000-0005-0000-0000-0000740E0000}"/>
    <cellStyle name="Millares 23 5 3" xfId="22202" xr:uid="{00000000-0005-0000-0000-0000750E0000}"/>
    <cellStyle name="Millares 23 5 4" xfId="35869" xr:uid="{00000000-0005-0000-0000-0000760E0000}"/>
    <cellStyle name="Millares 23 6" xfId="9110" xr:uid="{00000000-0005-0000-0000-0000770E0000}"/>
    <cellStyle name="Millares 23 6 2" xfId="26562" xr:uid="{00000000-0005-0000-0000-0000780E0000}"/>
    <cellStyle name="Millares 23 7" xfId="17841" xr:uid="{00000000-0005-0000-0000-0000790E0000}"/>
    <cellStyle name="Millares 23 8" xfId="35854" xr:uid="{00000000-0005-0000-0000-00007A0E0000}"/>
    <cellStyle name="Millares 24" xfId="566" xr:uid="{00000000-0005-0000-0000-00007B0E0000}"/>
    <cellStyle name="Millares 24 2" xfId="1104" xr:uid="{00000000-0005-0000-0000-00007C0E0000}"/>
    <cellStyle name="Millares 24 2 2" xfId="2177" xr:uid="{00000000-0005-0000-0000-00007D0E0000}"/>
    <cellStyle name="Millares 24 2 2 2" xfId="4322" xr:uid="{00000000-0005-0000-0000-00007E0E0000}"/>
    <cellStyle name="Millares 24 2 2 2 2" xfId="8733" xr:uid="{00000000-0005-0000-0000-00007F0E0000}"/>
    <cellStyle name="Millares 24 2 2 2 2 2" xfId="17477" xr:uid="{00000000-0005-0000-0000-0000800E0000}"/>
    <cellStyle name="Millares 24 2 2 2 2 2 2" xfId="34928" xr:uid="{00000000-0005-0000-0000-0000810E0000}"/>
    <cellStyle name="Millares 24 2 2 2 2 3" xfId="26208" xr:uid="{00000000-0005-0000-0000-0000820E0000}"/>
    <cellStyle name="Millares 24 2 2 2 2 4" xfId="35874" xr:uid="{00000000-0005-0000-0000-0000830E0000}"/>
    <cellStyle name="Millares 24 2 2 2 3" xfId="13116" xr:uid="{00000000-0005-0000-0000-0000840E0000}"/>
    <cellStyle name="Millares 24 2 2 2 3 2" xfId="30568" xr:uid="{00000000-0005-0000-0000-0000850E0000}"/>
    <cellStyle name="Millares 24 2 2 2 4" xfId="21847" xr:uid="{00000000-0005-0000-0000-0000860E0000}"/>
    <cellStyle name="Millares 24 2 2 2 5" xfId="35873" xr:uid="{00000000-0005-0000-0000-0000870E0000}"/>
    <cellStyle name="Millares 24 2 2 3" xfId="6591" xr:uid="{00000000-0005-0000-0000-0000880E0000}"/>
    <cellStyle name="Millares 24 2 2 3 2" xfId="15335" xr:uid="{00000000-0005-0000-0000-0000890E0000}"/>
    <cellStyle name="Millares 24 2 2 3 2 2" xfId="32786" xr:uid="{00000000-0005-0000-0000-00008A0E0000}"/>
    <cellStyle name="Millares 24 2 2 3 3" xfId="24066" xr:uid="{00000000-0005-0000-0000-00008B0E0000}"/>
    <cellStyle name="Millares 24 2 2 3 4" xfId="35875" xr:uid="{00000000-0005-0000-0000-00008C0E0000}"/>
    <cellStyle name="Millares 24 2 2 4" xfId="10974" xr:uid="{00000000-0005-0000-0000-00008D0E0000}"/>
    <cellStyle name="Millares 24 2 2 4 2" xfId="28426" xr:uid="{00000000-0005-0000-0000-00008E0E0000}"/>
    <cellStyle name="Millares 24 2 2 5" xfId="19705" xr:uid="{00000000-0005-0000-0000-00008F0E0000}"/>
    <cellStyle name="Millares 24 2 2 6" xfId="35872" xr:uid="{00000000-0005-0000-0000-0000900E0000}"/>
    <cellStyle name="Millares 24 2 3" xfId="3253" xr:uid="{00000000-0005-0000-0000-0000910E0000}"/>
    <cellStyle name="Millares 24 2 3 2" xfId="7664" xr:uid="{00000000-0005-0000-0000-0000920E0000}"/>
    <cellStyle name="Millares 24 2 3 2 2" xfId="16408" xr:uid="{00000000-0005-0000-0000-0000930E0000}"/>
    <cellStyle name="Millares 24 2 3 2 2 2" xfId="33859" xr:uid="{00000000-0005-0000-0000-0000940E0000}"/>
    <cellStyle name="Millares 24 2 3 2 3" xfId="25139" xr:uid="{00000000-0005-0000-0000-0000950E0000}"/>
    <cellStyle name="Millares 24 2 3 2 4" xfId="35877" xr:uid="{00000000-0005-0000-0000-0000960E0000}"/>
    <cellStyle name="Millares 24 2 3 3" xfId="12047" xr:uid="{00000000-0005-0000-0000-0000970E0000}"/>
    <cellStyle name="Millares 24 2 3 3 2" xfId="29499" xr:uid="{00000000-0005-0000-0000-0000980E0000}"/>
    <cellStyle name="Millares 24 2 3 4" xfId="20778" xr:uid="{00000000-0005-0000-0000-0000990E0000}"/>
    <cellStyle name="Millares 24 2 3 5" xfId="35876" xr:uid="{00000000-0005-0000-0000-00009A0E0000}"/>
    <cellStyle name="Millares 24 2 4" xfId="5522" xr:uid="{00000000-0005-0000-0000-00009B0E0000}"/>
    <cellStyle name="Millares 24 2 4 2" xfId="14266" xr:uid="{00000000-0005-0000-0000-00009C0E0000}"/>
    <cellStyle name="Millares 24 2 4 2 2" xfId="31717" xr:uid="{00000000-0005-0000-0000-00009D0E0000}"/>
    <cellStyle name="Millares 24 2 4 3" xfId="22997" xr:uid="{00000000-0005-0000-0000-00009E0E0000}"/>
    <cellStyle name="Millares 24 2 4 4" xfId="35878" xr:uid="{00000000-0005-0000-0000-00009F0E0000}"/>
    <cellStyle name="Millares 24 2 5" xfId="9905" xr:uid="{00000000-0005-0000-0000-0000A00E0000}"/>
    <cellStyle name="Millares 24 2 5 2" xfId="27357" xr:uid="{00000000-0005-0000-0000-0000A10E0000}"/>
    <cellStyle name="Millares 24 2 6" xfId="18636" xr:uid="{00000000-0005-0000-0000-0000A20E0000}"/>
    <cellStyle name="Millares 24 2 7" xfId="35871" xr:uid="{00000000-0005-0000-0000-0000A30E0000}"/>
    <cellStyle name="Millares 24 3" xfId="1641" xr:uid="{00000000-0005-0000-0000-0000A40E0000}"/>
    <cellStyle name="Millares 24 3 2" xfId="3787" xr:uid="{00000000-0005-0000-0000-0000A50E0000}"/>
    <cellStyle name="Millares 24 3 2 2" xfId="8198" xr:uid="{00000000-0005-0000-0000-0000A60E0000}"/>
    <cellStyle name="Millares 24 3 2 2 2" xfId="16942" xr:uid="{00000000-0005-0000-0000-0000A70E0000}"/>
    <cellStyle name="Millares 24 3 2 2 2 2" xfId="34393" xr:uid="{00000000-0005-0000-0000-0000A80E0000}"/>
    <cellStyle name="Millares 24 3 2 2 3" xfId="25673" xr:uid="{00000000-0005-0000-0000-0000A90E0000}"/>
    <cellStyle name="Millares 24 3 2 2 4" xfId="35881" xr:uid="{00000000-0005-0000-0000-0000AA0E0000}"/>
    <cellStyle name="Millares 24 3 2 3" xfId="12581" xr:uid="{00000000-0005-0000-0000-0000AB0E0000}"/>
    <cellStyle name="Millares 24 3 2 3 2" xfId="30033" xr:uid="{00000000-0005-0000-0000-0000AC0E0000}"/>
    <cellStyle name="Millares 24 3 2 4" xfId="21312" xr:uid="{00000000-0005-0000-0000-0000AD0E0000}"/>
    <cellStyle name="Millares 24 3 2 5" xfId="35880" xr:uid="{00000000-0005-0000-0000-0000AE0E0000}"/>
    <cellStyle name="Millares 24 3 3" xfId="6056" xr:uid="{00000000-0005-0000-0000-0000AF0E0000}"/>
    <cellStyle name="Millares 24 3 3 2" xfId="14800" xr:uid="{00000000-0005-0000-0000-0000B00E0000}"/>
    <cellStyle name="Millares 24 3 3 2 2" xfId="32251" xr:uid="{00000000-0005-0000-0000-0000B10E0000}"/>
    <cellStyle name="Millares 24 3 3 3" xfId="23531" xr:uid="{00000000-0005-0000-0000-0000B20E0000}"/>
    <cellStyle name="Millares 24 3 3 4" xfId="35882" xr:uid="{00000000-0005-0000-0000-0000B30E0000}"/>
    <cellStyle name="Millares 24 3 4" xfId="10439" xr:uid="{00000000-0005-0000-0000-0000B40E0000}"/>
    <cellStyle name="Millares 24 3 4 2" xfId="27891" xr:uid="{00000000-0005-0000-0000-0000B50E0000}"/>
    <cellStyle name="Millares 24 3 5" xfId="19170" xr:uid="{00000000-0005-0000-0000-0000B60E0000}"/>
    <cellStyle name="Millares 24 3 6" xfId="35879" xr:uid="{00000000-0005-0000-0000-0000B70E0000}"/>
    <cellStyle name="Millares 24 4" xfId="2716" xr:uid="{00000000-0005-0000-0000-0000B80E0000}"/>
    <cellStyle name="Millares 24 4 2" xfId="7127" xr:uid="{00000000-0005-0000-0000-0000B90E0000}"/>
    <cellStyle name="Millares 24 4 2 2" xfId="15871" xr:uid="{00000000-0005-0000-0000-0000BA0E0000}"/>
    <cellStyle name="Millares 24 4 2 2 2" xfId="33322" xr:uid="{00000000-0005-0000-0000-0000BB0E0000}"/>
    <cellStyle name="Millares 24 4 2 3" xfId="24602" xr:uid="{00000000-0005-0000-0000-0000BC0E0000}"/>
    <cellStyle name="Millares 24 4 2 4" xfId="35884" xr:uid="{00000000-0005-0000-0000-0000BD0E0000}"/>
    <cellStyle name="Millares 24 4 3" xfId="11510" xr:uid="{00000000-0005-0000-0000-0000BE0E0000}"/>
    <cellStyle name="Millares 24 4 3 2" xfId="28962" xr:uid="{00000000-0005-0000-0000-0000BF0E0000}"/>
    <cellStyle name="Millares 24 4 4" xfId="20241" xr:uid="{00000000-0005-0000-0000-0000C00E0000}"/>
    <cellStyle name="Millares 24 4 5" xfId="35883" xr:uid="{00000000-0005-0000-0000-0000C10E0000}"/>
    <cellStyle name="Millares 24 5" xfId="4985" xr:uid="{00000000-0005-0000-0000-0000C20E0000}"/>
    <cellStyle name="Millares 24 5 2" xfId="13729" xr:uid="{00000000-0005-0000-0000-0000C30E0000}"/>
    <cellStyle name="Millares 24 5 2 2" xfId="31180" xr:uid="{00000000-0005-0000-0000-0000C40E0000}"/>
    <cellStyle name="Millares 24 5 3" xfId="22460" xr:uid="{00000000-0005-0000-0000-0000C50E0000}"/>
    <cellStyle name="Millares 24 5 4" xfId="35885" xr:uid="{00000000-0005-0000-0000-0000C60E0000}"/>
    <cellStyle name="Millares 24 6" xfId="9368" xr:uid="{00000000-0005-0000-0000-0000C70E0000}"/>
    <cellStyle name="Millares 24 6 2" xfId="26820" xr:uid="{00000000-0005-0000-0000-0000C80E0000}"/>
    <cellStyle name="Millares 24 7" xfId="18099" xr:uid="{00000000-0005-0000-0000-0000C90E0000}"/>
    <cellStyle name="Millares 24 8" xfId="35870" xr:uid="{00000000-0005-0000-0000-0000CA0E0000}"/>
    <cellStyle name="Millares 25" xfId="570" xr:uid="{00000000-0005-0000-0000-0000CB0E0000}"/>
    <cellStyle name="Millares 25 2" xfId="1108" xr:uid="{00000000-0005-0000-0000-0000CC0E0000}"/>
    <cellStyle name="Millares 25 2 2" xfId="2181" xr:uid="{00000000-0005-0000-0000-0000CD0E0000}"/>
    <cellStyle name="Millares 25 2 2 2" xfId="4326" xr:uid="{00000000-0005-0000-0000-0000CE0E0000}"/>
    <cellStyle name="Millares 25 2 2 2 2" xfId="8737" xr:uid="{00000000-0005-0000-0000-0000CF0E0000}"/>
    <cellStyle name="Millares 25 2 2 2 2 2" xfId="17481" xr:uid="{00000000-0005-0000-0000-0000D00E0000}"/>
    <cellStyle name="Millares 25 2 2 2 2 2 2" xfId="34932" xr:uid="{00000000-0005-0000-0000-0000D10E0000}"/>
    <cellStyle name="Millares 25 2 2 2 2 3" xfId="26212" xr:uid="{00000000-0005-0000-0000-0000D20E0000}"/>
    <cellStyle name="Millares 25 2 2 2 2 4" xfId="35890" xr:uid="{00000000-0005-0000-0000-0000D30E0000}"/>
    <cellStyle name="Millares 25 2 2 2 3" xfId="13120" xr:uid="{00000000-0005-0000-0000-0000D40E0000}"/>
    <cellStyle name="Millares 25 2 2 2 3 2" xfId="30572" xr:uid="{00000000-0005-0000-0000-0000D50E0000}"/>
    <cellStyle name="Millares 25 2 2 2 4" xfId="21851" xr:uid="{00000000-0005-0000-0000-0000D60E0000}"/>
    <cellStyle name="Millares 25 2 2 2 5" xfId="35889" xr:uid="{00000000-0005-0000-0000-0000D70E0000}"/>
    <cellStyle name="Millares 25 2 2 3" xfId="6595" xr:uid="{00000000-0005-0000-0000-0000D80E0000}"/>
    <cellStyle name="Millares 25 2 2 3 2" xfId="15339" xr:uid="{00000000-0005-0000-0000-0000D90E0000}"/>
    <cellStyle name="Millares 25 2 2 3 2 2" xfId="32790" xr:uid="{00000000-0005-0000-0000-0000DA0E0000}"/>
    <cellStyle name="Millares 25 2 2 3 3" xfId="24070" xr:uid="{00000000-0005-0000-0000-0000DB0E0000}"/>
    <cellStyle name="Millares 25 2 2 3 4" xfId="35891" xr:uid="{00000000-0005-0000-0000-0000DC0E0000}"/>
    <cellStyle name="Millares 25 2 2 4" xfId="10978" xr:uid="{00000000-0005-0000-0000-0000DD0E0000}"/>
    <cellStyle name="Millares 25 2 2 4 2" xfId="28430" xr:uid="{00000000-0005-0000-0000-0000DE0E0000}"/>
    <cellStyle name="Millares 25 2 2 5" xfId="19709" xr:uid="{00000000-0005-0000-0000-0000DF0E0000}"/>
    <cellStyle name="Millares 25 2 2 6" xfId="35888" xr:uid="{00000000-0005-0000-0000-0000E00E0000}"/>
    <cellStyle name="Millares 25 2 3" xfId="3257" xr:uid="{00000000-0005-0000-0000-0000E10E0000}"/>
    <cellStyle name="Millares 25 2 3 2" xfId="7668" xr:uid="{00000000-0005-0000-0000-0000E20E0000}"/>
    <cellStyle name="Millares 25 2 3 2 2" xfId="16412" xr:uid="{00000000-0005-0000-0000-0000E30E0000}"/>
    <cellStyle name="Millares 25 2 3 2 2 2" xfId="33863" xr:uid="{00000000-0005-0000-0000-0000E40E0000}"/>
    <cellStyle name="Millares 25 2 3 2 3" xfId="25143" xr:uid="{00000000-0005-0000-0000-0000E50E0000}"/>
    <cellStyle name="Millares 25 2 3 2 4" xfId="35893" xr:uid="{00000000-0005-0000-0000-0000E60E0000}"/>
    <cellStyle name="Millares 25 2 3 3" xfId="12051" xr:uid="{00000000-0005-0000-0000-0000E70E0000}"/>
    <cellStyle name="Millares 25 2 3 3 2" xfId="29503" xr:uid="{00000000-0005-0000-0000-0000E80E0000}"/>
    <cellStyle name="Millares 25 2 3 4" xfId="20782" xr:uid="{00000000-0005-0000-0000-0000E90E0000}"/>
    <cellStyle name="Millares 25 2 3 5" xfId="35892" xr:uid="{00000000-0005-0000-0000-0000EA0E0000}"/>
    <cellStyle name="Millares 25 2 4" xfId="5526" xr:uid="{00000000-0005-0000-0000-0000EB0E0000}"/>
    <cellStyle name="Millares 25 2 4 2" xfId="14270" xr:uid="{00000000-0005-0000-0000-0000EC0E0000}"/>
    <cellStyle name="Millares 25 2 4 2 2" xfId="31721" xr:uid="{00000000-0005-0000-0000-0000ED0E0000}"/>
    <cellStyle name="Millares 25 2 4 3" xfId="23001" xr:uid="{00000000-0005-0000-0000-0000EE0E0000}"/>
    <cellStyle name="Millares 25 2 4 4" xfId="35894" xr:uid="{00000000-0005-0000-0000-0000EF0E0000}"/>
    <cellStyle name="Millares 25 2 5" xfId="9909" xr:uid="{00000000-0005-0000-0000-0000F00E0000}"/>
    <cellStyle name="Millares 25 2 5 2" xfId="27361" xr:uid="{00000000-0005-0000-0000-0000F10E0000}"/>
    <cellStyle name="Millares 25 2 6" xfId="18640" xr:uid="{00000000-0005-0000-0000-0000F20E0000}"/>
    <cellStyle name="Millares 25 2 7" xfId="35887" xr:uid="{00000000-0005-0000-0000-0000F30E0000}"/>
    <cellStyle name="Millares 25 3" xfId="1645" xr:uid="{00000000-0005-0000-0000-0000F40E0000}"/>
    <cellStyle name="Millares 25 3 2" xfId="3791" xr:uid="{00000000-0005-0000-0000-0000F50E0000}"/>
    <cellStyle name="Millares 25 3 2 2" xfId="8202" xr:uid="{00000000-0005-0000-0000-0000F60E0000}"/>
    <cellStyle name="Millares 25 3 2 2 2" xfId="16946" xr:uid="{00000000-0005-0000-0000-0000F70E0000}"/>
    <cellStyle name="Millares 25 3 2 2 2 2" xfId="34397" xr:uid="{00000000-0005-0000-0000-0000F80E0000}"/>
    <cellStyle name="Millares 25 3 2 2 3" xfId="25677" xr:uid="{00000000-0005-0000-0000-0000F90E0000}"/>
    <cellStyle name="Millares 25 3 2 2 4" xfId="35897" xr:uid="{00000000-0005-0000-0000-0000FA0E0000}"/>
    <cellStyle name="Millares 25 3 2 3" xfId="12585" xr:uid="{00000000-0005-0000-0000-0000FB0E0000}"/>
    <cellStyle name="Millares 25 3 2 3 2" xfId="30037" xr:uid="{00000000-0005-0000-0000-0000FC0E0000}"/>
    <cellStyle name="Millares 25 3 2 4" xfId="21316" xr:uid="{00000000-0005-0000-0000-0000FD0E0000}"/>
    <cellStyle name="Millares 25 3 2 5" xfId="35896" xr:uid="{00000000-0005-0000-0000-0000FE0E0000}"/>
    <cellStyle name="Millares 25 3 3" xfId="6060" xr:uid="{00000000-0005-0000-0000-0000FF0E0000}"/>
    <cellStyle name="Millares 25 3 3 2" xfId="14804" xr:uid="{00000000-0005-0000-0000-0000000F0000}"/>
    <cellStyle name="Millares 25 3 3 2 2" xfId="32255" xr:uid="{00000000-0005-0000-0000-0000010F0000}"/>
    <cellStyle name="Millares 25 3 3 3" xfId="23535" xr:uid="{00000000-0005-0000-0000-0000020F0000}"/>
    <cellStyle name="Millares 25 3 3 4" xfId="35898" xr:uid="{00000000-0005-0000-0000-0000030F0000}"/>
    <cellStyle name="Millares 25 3 4" xfId="10443" xr:uid="{00000000-0005-0000-0000-0000040F0000}"/>
    <cellStyle name="Millares 25 3 4 2" xfId="27895" xr:uid="{00000000-0005-0000-0000-0000050F0000}"/>
    <cellStyle name="Millares 25 3 5" xfId="19174" xr:uid="{00000000-0005-0000-0000-0000060F0000}"/>
    <cellStyle name="Millares 25 3 6" xfId="35895" xr:uid="{00000000-0005-0000-0000-0000070F0000}"/>
    <cellStyle name="Millares 25 4" xfId="2720" xr:uid="{00000000-0005-0000-0000-0000080F0000}"/>
    <cellStyle name="Millares 25 4 2" xfId="7131" xr:uid="{00000000-0005-0000-0000-0000090F0000}"/>
    <cellStyle name="Millares 25 4 2 2" xfId="15875" xr:uid="{00000000-0005-0000-0000-00000A0F0000}"/>
    <cellStyle name="Millares 25 4 2 2 2" xfId="33326" xr:uid="{00000000-0005-0000-0000-00000B0F0000}"/>
    <cellStyle name="Millares 25 4 2 3" xfId="24606" xr:uid="{00000000-0005-0000-0000-00000C0F0000}"/>
    <cellStyle name="Millares 25 4 2 4" xfId="35900" xr:uid="{00000000-0005-0000-0000-00000D0F0000}"/>
    <cellStyle name="Millares 25 4 3" xfId="11514" xr:uid="{00000000-0005-0000-0000-00000E0F0000}"/>
    <cellStyle name="Millares 25 4 3 2" xfId="28966" xr:uid="{00000000-0005-0000-0000-00000F0F0000}"/>
    <cellStyle name="Millares 25 4 4" xfId="20245" xr:uid="{00000000-0005-0000-0000-0000100F0000}"/>
    <cellStyle name="Millares 25 4 5" xfId="35899" xr:uid="{00000000-0005-0000-0000-0000110F0000}"/>
    <cellStyle name="Millares 25 5" xfId="4989" xr:uid="{00000000-0005-0000-0000-0000120F0000}"/>
    <cellStyle name="Millares 25 5 2" xfId="13733" xr:uid="{00000000-0005-0000-0000-0000130F0000}"/>
    <cellStyle name="Millares 25 5 2 2" xfId="31184" xr:uid="{00000000-0005-0000-0000-0000140F0000}"/>
    <cellStyle name="Millares 25 5 3" xfId="22464" xr:uid="{00000000-0005-0000-0000-0000150F0000}"/>
    <cellStyle name="Millares 25 5 4" xfId="35901" xr:uid="{00000000-0005-0000-0000-0000160F0000}"/>
    <cellStyle name="Millares 25 6" xfId="9372" xr:uid="{00000000-0005-0000-0000-0000170F0000}"/>
    <cellStyle name="Millares 25 6 2" xfId="26824" xr:uid="{00000000-0005-0000-0000-0000180F0000}"/>
    <cellStyle name="Millares 25 7" xfId="18103" xr:uid="{00000000-0005-0000-0000-0000190F0000}"/>
    <cellStyle name="Millares 25 8" xfId="35886" xr:uid="{00000000-0005-0000-0000-00001A0F0000}"/>
    <cellStyle name="Millares 26" xfId="1120" xr:uid="{00000000-0005-0000-0000-00001B0F0000}"/>
    <cellStyle name="Millares 26 2" xfId="2193" xr:uid="{00000000-0005-0000-0000-00001C0F0000}"/>
    <cellStyle name="Millares 26 2 2" xfId="4338" xr:uid="{00000000-0005-0000-0000-00001D0F0000}"/>
    <cellStyle name="Millares 26 2 2 2" xfId="8749" xr:uid="{00000000-0005-0000-0000-00001E0F0000}"/>
    <cellStyle name="Millares 26 2 2 2 2" xfId="17493" xr:uid="{00000000-0005-0000-0000-00001F0F0000}"/>
    <cellStyle name="Millares 26 2 2 2 2 2" xfId="34944" xr:uid="{00000000-0005-0000-0000-0000200F0000}"/>
    <cellStyle name="Millares 26 2 2 2 3" xfId="26224" xr:uid="{00000000-0005-0000-0000-0000210F0000}"/>
    <cellStyle name="Millares 26 2 2 2 4" xfId="35905" xr:uid="{00000000-0005-0000-0000-0000220F0000}"/>
    <cellStyle name="Millares 26 2 2 3" xfId="13132" xr:uid="{00000000-0005-0000-0000-0000230F0000}"/>
    <cellStyle name="Millares 26 2 2 3 2" xfId="30584" xr:uid="{00000000-0005-0000-0000-0000240F0000}"/>
    <cellStyle name="Millares 26 2 2 4" xfId="21863" xr:uid="{00000000-0005-0000-0000-0000250F0000}"/>
    <cellStyle name="Millares 26 2 2 5" xfId="35904" xr:uid="{00000000-0005-0000-0000-0000260F0000}"/>
    <cellStyle name="Millares 26 2 3" xfId="6607" xr:uid="{00000000-0005-0000-0000-0000270F0000}"/>
    <cellStyle name="Millares 26 2 3 2" xfId="15351" xr:uid="{00000000-0005-0000-0000-0000280F0000}"/>
    <cellStyle name="Millares 26 2 3 2 2" xfId="32802" xr:uid="{00000000-0005-0000-0000-0000290F0000}"/>
    <cellStyle name="Millares 26 2 3 3" xfId="24082" xr:uid="{00000000-0005-0000-0000-00002A0F0000}"/>
    <cellStyle name="Millares 26 2 3 4" xfId="35906" xr:uid="{00000000-0005-0000-0000-00002B0F0000}"/>
    <cellStyle name="Millares 26 2 4" xfId="10990" xr:uid="{00000000-0005-0000-0000-00002C0F0000}"/>
    <cellStyle name="Millares 26 2 4 2" xfId="28442" xr:uid="{00000000-0005-0000-0000-00002D0F0000}"/>
    <cellStyle name="Millares 26 2 5" xfId="19721" xr:uid="{00000000-0005-0000-0000-00002E0F0000}"/>
    <cellStyle name="Millares 26 2 6" xfId="35903" xr:uid="{00000000-0005-0000-0000-00002F0F0000}"/>
    <cellStyle name="Millares 26 3" xfId="3269" xr:uid="{00000000-0005-0000-0000-0000300F0000}"/>
    <cellStyle name="Millares 26 3 2" xfId="7680" xr:uid="{00000000-0005-0000-0000-0000310F0000}"/>
    <cellStyle name="Millares 26 3 2 2" xfId="16424" xr:uid="{00000000-0005-0000-0000-0000320F0000}"/>
    <cellStyle name="Millares 26 3 2 2 2" xfId="33875" xr:uid="{00000000-0005-0000-0000-0000330F0000}"/>
    <cellStyle name="Millares 26 3 2 3" xfId="25155" xr:uid="{00000000-0005-0000-0000-0000340F0000}"/>
    <cellStyle name="Millares 26 3 2 4" xfId="35908" xr:uid="{00000000-0005-0000-0000-0000350F0000}"/>
    <cellStyle name="Millares 26 3 3" xfId="12063" xr:uid="{00000000-0005-0000-0000-0000360F0000}"/>
    <cellStyle name="Millares 26 3 3 2" xfId="29515" xr:uid="{00000000-0005-0000-0000-0000370F0000}"/>
    <cellStyle name="Millares 26 3 4" xfId="20794" xr:uid="{00000000-0005-0000-0000-0000380F0000}"/>
    <cellStyle name="Millares 26 3 5" xfId="35907" xr:uid="{00000000-0005-0000-0000-0000390F0000}"/>
    <cellStyle name="Millares 26 4" xfId="5538" xr:uid="{00000000-0005-0000-0000-00003A0F0000}"/>
    <cellStyle name="Millares 26 4 2" xfId="14282" xr:uid="{00000000-0005-0000-0000-00003B0F0000}"/>
    <cellStyle name="Millares 26 4 2 2" xfId="31733" xr:uid="{00000000-0005-0000-0000-00003C0F0000}"/>
    <cellStyle name="Millares 26 4 3" xfId="23013" xr:uid="{00000000-0005-0000-0000-00003D0F0000}"/>
    <cellStyle name="Millares 26 4 4" xfId="35909" xr:uid="{00000000-0005-0000-0000-00003E0F0000}"/>
    <cellStyle name="Millares 26 5" xfId="9921" xr:uid="{00000000-0005-0000-0000-00003F0F0000}"/>
    <cellStyle name="Millares 26 5 2" xfId="27373" xr:uid="{00000000-0005-0000-0000-0000400F0000}"/>
    <cellStyle name="Millares 26 6" xfId="18652" xr:uid="{00000000-0005-0000-0000-0000410F0000}"/>
    <cellStyle name="Millares 26 7" xfId="35902" xr:uid="{00000000-0005-0000-0000-0000420F0000}"/>
    <cellStyle name="Millares 27" xfId="1126" xr:uid="{00000000-0005-0000-0000-0000430F0000}"/>
    <cellStyle name="Millares 27 2" xfId="43973" xr:uid="{00000000-0005-0000-0000-0000440F0000}"/>
    <cellStyle name="Millares 28" xfId="1124" xr:uid="{00000000-0005-0000-0000-0000450F0000}"/>
    <cellStyle name="Millares 28 2" xfId="3273" xr:uid="{00000000-0005-0000-0000-0000460F0000}"/>
    <cellStyle name="Millares 28 2 2" xfId="7684" xr:uid="{00000000-0005-0000-0000-0000470F0000}"/>
    <cellStyle name="Millares 28 2 2 2" xfId="16428" xr:uid="{00000000-0005-0000-0000-0000480F0000}"/>
    <cellStyle name="Millares 28 2 2 2 2" xfId="33879" xr:uid="{00000000-0005-0000-0000-0000490F0000}"/>
    <cellStyle name="Millares 28 2 2 3" xfId="25159" xr:uid="{00000000-0005-0000-0000-00004A0F0000}"/>
    <cellStyle name="Millares 28 2 2 4" xfId="35912" xr:uid="{00000000-0005-0000-0000-00004B0F0000}"/>
    <cellStyle name="Millares 28 2 3" xfId="12067" xr:uid="{00000000-0005-0000-0000-00004C0F0000}"/>
    <cellStyle name="Millares 28 2 3 2" xfId="29519" xr:uid="{00000000-0005-0000-0000-00004D0F0000}"/>
    <cellStyle name="Millares 28 2 4" xfId="20798" xr:uid="{00000000-0005-0000-0000-00004E0F0000}"/>
    <cellStyle name="Millares 28 2 5" xfId="35911" xr:uid="{00000000-0005-0000-0000-00004F0F0000}"/>
    <cellStyle name="Millares 28 3" xfId="5542" xr:uid="{00000000-0005-0000-0000-0000500F0000}"/>
    <cellStyle name="Millares 28 3 2" xfId="14286" xr:uid="{00000000-0005-0000-0000-0000510F0000}"/>
    <cellStyle name="Millares 28 3 2 2" xfId="31737" xr:uid="{00000000-0005-0000-0000-0000520F0000}"/>
    <cellStyle name="Millares 28 3 3" xfId="23017" xr:uid="{00000000-0005-0000-0000-0000530F0000}"/>
    <cellStyle name="Millares 28 3 4" xfId="35913" xr:uid="{00000000-0005-0000-0000-0000540F0000}"/>
    <cellStyle name="Millares 28 4" xfId="9925" xr:uid="{00000000-0005-0000-0000-0000550F0000}"/>
    <cellStyle name="Millares 28 4 2" xfId="27377" xr:uid="{00000000-0005-0000-0000-0000560F0000}"/>
    <cellStyle name="Millares 28 5" xfId="18656" xr:uid="{00000000-0005-0000-0000-0000570F0000}"/>
    <cellStyle name="Millares 28 6" xfId="35910" xr:uid="{00000000-0005-0000-0000-0000580F0000}"/>
    <cellStyle name="Millares 29" xfId="2200" xr:uid="{00000000-0005-0000-0000-0000590F0000}"/>
    <cellStyle name="Millares 3" xfId="9" xr:uid="{00000000-0005-0000-0000-00005A0F0000}"/>
    <cellStyle name="Millares 3 2" xfId="32" xr:uid="{00000000-0005-0000-0000-00005B0F0000}"/>
    <cellStyle name="Millares 3 2 2" xfId="44404" xr:uid="{D5AC54EE-F35E-45DC-A425-7CE9FFD6CA4A}"/>
    <cellStyle name="Millares 3 3" xfId="8844" xr:uid="{00000000-0005-0000-0000-00005C0F0000}"/>
    <cellStyle name="Millares 3 4" xfId="8845" xr:uid="{00000000-0005-0000-0000-00005D0F0000}"/>
    <cellStyle name="Millares 3 5" xfId="43883" xr:uid="{00000000-0005-0000-0000-00005E0F0000}"/>
    <cellStyle name="Millares 3 6" xfId="44403" xr:uid="{C4293D70-7521-4558-BAEC-020AD4B3A786}"/>
    <cellStyle name="Millares 30" xfId="2198" xr:uid="{00000000-0005-0000-0000-00005F0F0000}"/>
    <cellStyle name="Millares 30 2" xfId="6612" xr:uid="{00000000-0005-0000-0000-0000600F0000}"/>
    <cellStyle name="Millares 30 2 2" xfId="15356" xr:uid="{00000000-0005-0000-0000-0000610F0000}"/>
    <cellStyle name="Millares 30 2 2 2" xfId="32807" xr:uid="{00000000-0005-0000-0000-0000620F0000}"/>
    <cellStyle name="Millares 30 2 3" xfId="24087" xr:uid="{00000000-0005-0000-0000-0000630F0000}"/>
    <cellStyle name="Millares 30 2 4" xfId="35915" xr:uid="{00000000-0005-0000-0000-0000640F0000}"/>
    <cellStyle name="Millares 30 3" xfId="10995" xr:uid="{00000000-0005-0000-0000-0000650F0000}"/>
    <cellStyle name="Millares 30 3 2" xfId="28447" xr:uid="{00000000-0005-0000-0000-0000660F0000}"/>
    <cellStyle name="Millares 30 4" xfId="19726" xr:uid="{00000000-0005-0000-0000-0000670F0000}"/>
    <cellStyle name="Millares 30 5" xfId="35914" xr:uid="{00000000-0005-0000-0000-0000680F0000}"/>
    <cellStyle name="Millares 31" xfId="4349" xr:uid="{00000000-0005-0000-0000-0000690F0000}"/>
    <cellStyle name="Millares 31 2" xfId="8759" xr:uid="{00000000-0005-0000-0000-00006A0F0000}"/>
    <cellStyle name="Millares 31 2 2" xfId="17503" xr:uid="{00000000-0005-0000-0000-00006B0F0000}"/>
    <cellStyle name="Millares 31 2 2 2" xfId="34954" xr:uid="{00000000-0005-0000-0000-00006C0F0000}"/>
    <cellStyle name="Millares 31 2 3" xfId="26234" xr:uid="{00000000-0005-0000-0000-00006D0F0000}"/>
    <cellStyle name="Millares 31 2 4" xfId="35917" xr:uid="{00000000-0005-0000-0000-00006E0F0000}"/>
    <cellStyle name="Millares 31 3" xfId="13142" xr:uid="{00000000-0005-0000-0000-00006F0F0000}"/>
    <cellStyle name="Millares 31 3 2" xfId="30594" xr:uid="{00000000-0005-0000-0000-0000700F0000}"/>
    <cellStyle name="Millares 31 4" xfId="21873" xr:uid="{00000000-0005-0000-0000-0000710F0000}"/>
    <cellStyle name="Millares 31 5" xfId="35916" xr:uid="{00000000-0005-0000-0000-0000720F0000}"/>
    <cellStyle name="Millares 32" xfId="4427" xr:uid="{00000000-0005-0000-0000-0000730F0000}"/>
    <cellStyle name="Millares 32 2" xfId="8798" xr:uid="{00000000-0005-0000-0000-0000740F0000}"/>
    <cellStyle name="Millares 33" xfId="4459" xr:uid="{00000000-0005-0000-0000-0000750F0000}"/>
    <cellStyle name="Millares 33 2" xfId="8828" xr:uid="{00000000-0005-0000-0000-0000760F0000}"/>
    <cellStyle name="Millares 33 2 2" xfId="17568" xr:uid="{00000000-0005-0000-0000-0000770F0000}"/>
    <cellStyle name="Millares 33 2 2 2" xfId="35018" xr:uid="{00000000-0005-0000-0000-0000780F0000}"/>
    <cellStyle name="Millares 33 2 3" xfId="26298" xr:uid="{00000000-0005-0000-0000-0000790F0000}"/>
    <cellStyle name="Millares 33 2 4" xfId="35919" xr:uid="{00000000-0005-0000-0000-00007A0F0000}"/>
    <cellStyle name="Millares 33 3" xfId="13207" xr:uid="{00000000-0005-0000-0000-00007B0F0000}"/>
    <cellStyle name="Millares 33 3 2" xfId="30658" xr:uid="{00000000-0005-0000-0000-00007C0F0000}"/>
    <cellStyle name="Millares 33 4" xfId="21938" xr:uid="{00000000-0005-0000-0000-00007D0F0000}"/>
    <cellStyle name="Millares 33 5" xfId="35074" xr:uid="{00000000-0005-0000-0000-00007E0F0000}"/>
    <cellStyle name="Millares 33 6" xfId="35918" xr:uid="{00000000-0005-0000-0000-00007F0F0000}"/>
    <cellStyle name="Millares 34" xfId="4469" xr:uid="{00000000-0005-0000-0000-0000800F0000}"/>
    <cellStyle name="Millares 35" xfId="4467" xr:uid="{00000000-0005-0000-0000-0000810F0000}"/>
    <cellStyle name="Millares 35 2" xfId="13214" xr:uid="{00000000-0005-0000-0000-0000820F0000}"/>
    <cellStyle name="Millares 35 2 2" xfId="30665" xr:uid="{00000000-0005-0000-0000-0000830F0000}"/>
    <cellStyle name="Millares 35 3" xfId="21945" xr:uid="{00000000-0005-0000-0000-0000840F0000}"/>
    <cellStyle name="Millares 35 4" xfId="35920" xr:uid="{00000000-0005-0000-0000-0000850F0000}"/>
    <cellStyle name="Millares 36" xfId="8852" xr:uid="{00000000-0005-0000-0000-0000860F0000}"/>
    <cellStyle name="Millares 37" xfId="17579" xr:uid="{00000000-0005-0000-0000-0000870F0000}"/>
    <cellStyle name="Millares 38" xfId="17583" xr:uid="{00000000-0005-0000-0000-0000880F0000}"/>
    <cellStyle name="Millares 39" xfId="35024" xr:uid="{00000000-0005-0000-0000-0000890F0000}"/>
    <cellStyle name="Millares 4" xfId="11" xr:uid="{00000000-0005-0000-0000-00008A0F0000}"/>
    <cellStyle name="Millares 4 10" xfId="4343" xr:uid="{00000000-0005-0000-0000-00008B0F0000}"/>
    <cellStyle name="Millares 4 10 2" xfId="8754" xr:uid="{00000000-0005-0000-0000-00008C0F0000}"/>
    <cellStyle name="Millares 4 10 2 2" xfId="17498" xr:uid="{00000000-0005-0000-0000-00008D0F0000}"/>
    <cellStyle name="Millares 4 10 2 2 2" xfId="34949" xr:uid="{00000000-0005-0000-0000-00008E0F0000}"/>
    <cellStyle name="Millares 4 10 2 3" xfId="26229" xr:uid="{00000000-0005-0000-0000-00008F0F0000}"/>
    <cellStyle name="Millares 4 10 2 4" xfId="35923" xr:uid="{00000000-0005-0000-0000-0000900F0000}"/>
    <cellStyle name="Millares 4 10 3" xfId="13137" xr:uid="{00000000-0005-0000-0000-0000910F0000}"/>
    <cellStyle name="Millares 4 10 3 2" xfId="30589" xr:uid="{00000000-0005-0000-0000-0000920F0000}"/>
    <cellStyle name="Millares 4 10 4" xfId="21868" xr:uid="{00000000-0005-0000-0000-0000930F0000}"/>
    <cellStyle name="Millares 4 10 5" xfId="35922" xr:uid="{00000000-0005-0000-0000-0000940F0000}"/>
    <cellStyle name="Millares 4 11" xfId="4472" xr:uid="{00000000-0005-0000-0000-0000950F0000}"/>
    <cellStyle name="Millares 4 11 2" xfId="13216" xr:uid="{00000000-0005-0000-0000-0000960F0000}"/>
    <cellStyle name="Millares 4 11 2 2" xfId="30667" xr:uid="{00000000-0005-0000-0000-0000970F0000}"/>
    <cellStyle name="Millares 4 11 3" xfId="21947" xr:uid="{00000000-0005-0000-0000-0000980F0000}"/>
    <cellStyle name="Millares 4 11 4" xfId="35924" xr:uid="{00000000-0005-0000-0000-0000990F0000}"/>
    <cellStyle name="Millares 4 12" xfId="8855" xr:uid="{00000000-0005-0000-0000-00009A0F0000}"/>
    <cellStyle name="Millares 4 12 2" xfId="26307" xr:uid="{00000000-0005-0000-0000-00009B0F0000}"/>
    <cellStyle name="Millares 4 13" xfId="17586" xr:uid="{00000000-0005-0000-0000-00009C0F0000}"/>
    <cellStyle name="Millares 4 14" xfId="35921" xr:uid="{00000000-0005-0000-0000-00009D0F0000}"/>
    <cellStyle name="Millares 4 2" xfId="34" xr:uid="{00000000-0005-0000-0000-00009E0F0000}"/>
    <cellStyle name="Millares 4 2 10" xfId="8866" xr:uid="{00000000-0005-0000-0000-00009F0F0000}"/>
    <cellStyle name="Millares 4 2 10 2" xfId="26318" xr:uid="{00000000-0005-0000-0000-0000A00F0000}"/>
    <cellStyle name="Millares 4 2 11" xfId="17597" xr:uid="{00000000-0005-0000-0000-0000A10F0000}"/>
    <cellStyle name="Millares 4 2 12" xfId="35925" xr:uid="{00000000-0005-0000-0000-0000A20F0000}"/>
    <cellStyle name="Millares 4 2 2" xfId="62" xr:uid="{00000000-0005-0000-0000-0000A30F0000}"/>
    <cellStyle name="Millares 4 2 2 10" xfId="17620" xr:uid="{00000000-0005-0000-0000-0000A40F0000}"/>
    <cellStyle name="Millares 4 2 2 11" xfId="35926" xr:uid="{00000000-0005-0000-0000-0000A50F0000}"/>
    <cellStyle name="Millares 4 2 2 2" xfId="127" xr:uid="{00000000-0005-0000-0000-0000A60F0000}"/>
    <cellStyle name="Millares 4 2 2 2 10" xfId="35927" xr:uid="{00000000-0005-0000-0000-0000A70F0000}"/>
    <cellStyle name="Millares 4 2 2 2 2" xfId="259" xr:uid="{00000000-0005-0000-0000-0000A80F0000}"/>
    <cellStyle name="Millares 4 2 2 2 2 2" xfId="524" xr:uid="{00000000-0005-0000-0000-0000A90F0000}"/>
    <cellStyle name="Millares 4 2 2 2 2 2 2" xfId="1064" xr:uid="{00000000-0005-0000-0000-0000AA0F0000}"/>
    <cellStyle name="Millares 4 2 2 2 2 2 2 2" xfId="2137" xr:uid="{00000000-0005-0000-0000-0000AB0F0000}"/>
    <cellStyle name="Millares 4 2 2 2 2 2 2 2 2" xfId="4282" xr:uid="{00000000-0005-0000-0000-0000AC0F0000}"/>
    <cellStyle name="Millares 4 2 2 2 2 2 2 2 2 2" xfId="8693" xr:uid="{00000000-0005-0000-0000-0000AD0F0000}"/>
    <cellStyle name="Millares 4 2 2 2 2 2 2 2 2 2 2" xfId="17437" xr:uid="{00000000-0005-0000-0000-0000AE0F0000}"/>
    <cellStyle name="Millares 4 2 2 2 2 2 2 2 2 2 2 2" xfId="34888" xr:uid="{00000000-0005-0000-0000-0000AF0F0000}"/>
    <cellStyle name="Millares 4 2 2 2 2 2 2 2 2 2 3" xfId="26168" xr:uid="{00000000-0005-0000-0000-0000B00F0000}"/>
    <cellStyle name="Millares 4 2 2 2 2 2 2 2 2 2 4" xfId="35933" xr:uid="{00000000-0005-0000-0000-0000B10F0000}"/>
    <cellStyle name="Millares 4 2 2 2 2 2 2 2 2 3" xfId="13076" xr:uid="{00000000-0005-0000-0000-0000B20F0000}"/>
    <cellStyle name="Millares 4 2 2 2 2 2 2 2 2 3 2" xfId="30528" xr:uid="{00000000-0005-0000-0000-0000B30F0000}"/>
    <cellStyle name="Millares 4 2 2 2 2 2 2 2 2 4" xfId="21807" xr:uid="{00000000-0005-0000-0000-0000B40F0000}"/>
    <cellStyle name="Millares 4 2 2 2 2 2 2 2 2 5" xfId="35932" xr:uid="{00000000-0005-0000-0000-0000B50F0000}"/>
    <cellStyle name="Millares 4 2 2 2 2 2 2 2 3" xfId="6551" xr:uid="{00000000-0005-0000-0000-0000B60F0000}"/>
    <cellStyle name="Millares 4 2 2 2 2 2 2 2 3 2" xfId="15295" xr:uid="{00000000-0005-0000-0000-0000B70F0000}"/>
    <cellStyle name="Millares 4 2 2 2 2 2 2 2 3 2 2" xfId="32746" xr:uid="{00000000-0005-0000-0000-0000B80F0000}"/>
    <cellStyle name="Millares 4 2 2 2 2 2 2 2 3 3" xfId="24026" xr:uid="{00000000-0005-0000-0000-0000B90F0000}"/>
    <cellStyle name="Millares 4 2 2 2 2 2 2 2 3 4" xfId="35934" xr:uid="{00000000-0005-0000-0000-0000BA0F0000}"/>
    <cellStyle name="Millares 4 2 2 2 2 2 2 2 4" xfId="10934" xr:uid="{00000000-0005-0000-0000-0000BB0F0000}"/>
    <cellStyle name="Millares 4 2 2 2 2 2 2 2 4 2" xfId="28386" xr:uid="{00000000-0005-0000-0000-0000BC0F0000}"/>
    <cellStyle name="Millares 4 2 2 2 2 2 2 2 5" xfId="19665" xr:uid="{00000000-0005-0000-0000-0000BD0F0000}"/>
    <cellStyle name="Millares 4 2 2 2 2 2 2 2 6" xfId="35931" xr:uid="{00000000-0005-0000-0000-0000BE0F0000}"/>
    <cellStyle name="Millares 4 2 2 2 2 2 2 3" xfId="3213" xr:uid="{00000000-0005-0000-0000-0000BF0F0000}"/>
    <cellStyle name="Millares 4 2 2 2 2 2 2 3 2" xfId="7624" xr:uid="{00000000-0005-0000-0000-0000C00F0000}"/>
    <cellStyle name="Millares 4 2 2 2 2 2 2 3 2 2" xfId="16368" xr:uid="{00000000-0005-0000-0000-0000C10F0000}"/>
    <cellStyle name="Millares 4 2 2 2 2 2 2 3 2 2 2" xfId="33819" xr:uid="{00000000-0005-0000-0000-0000C20F0000}"/>
    <cellStyle name="Millares 4 2 2 2 2 2 2 3 2 3" xfId="25099" xr:uid="{00000000-0005-0000-0000-0000C30F0000}"/>
    <cellStyle name="Millares 4 2 2 2 2 2 2 3 2 4" xfId="35936" xr:uid="{00000000-0005-0000-0000-0000C40F0000}"/>
    <cellStyle name="Millares 4 2 2 2 2 2 2 3 3" xfId="12007" xr:uid="{00000000-0005-0000-0000-0000C50F0000}"/>
    <cellStyle name="Millares 4 2 2 2 2 2 2 3 3 2" xfId="29459" xr:uid="{00000000-0005-0000-0000-0000C60F0000}"/>
    <cellStyle name="Millares 4 2 2 2 2 2 2 3 4" xfId="20738" xr:uid="{00000000-0005-0000-0000-0000C70F0000}"/>
    <cellStyle name="Millares 4 2 2 2 2 2 2 3 5" xfId="35935" xr:uid="{00000000-0005-0000-0000-0000C80F0000}"/>
    <cellStyle name="Millares 4 2 2 2 2 2 2 4" xfId="5482" xr:uid="{00000000-0005-0000-0000-0000C90F0000}"/>
    <cellStyle name="Millares 4 2 2 2 2 2 2 4 2" xfId="14226" xr:uid="{00000000-0005-0000-0000-0000CA0F0000}"/>
    <cellStyle name="Millares 4 2 2 2 2 2 2 4 2 2" xfId="31677" xr:uid="{00000000-0005-0000-0000-0000CB0F0000}"/>
    <cellStyle name="Millares 4 2 2 2 2 2 2 4 3" xfId="22957" xr:uid="{00000000-0005-0000-0000-0000CC0F0000}"/>
    <cellStyle name="Millares 4 2 2 2 2 2 2 4 4" xfId="35937" xr:uid="{00000000-0005-0000-0000-0000CD0F0000}"/>
    <cellStyle name="Millares 4 2 2 2 2 2 2 5" xfId="9865" xr:uid="{00000000-0005-0000-0000-0000CE0F0000}"/>
    <cellStyle name="Millares 4 2 2 2 2 2 2 5 2" xfId="27317" xr:uid="{00000000-0005-0000-0000-0000CF0F0000}"/>
    <cellStyle name="Millares 4 2 2 2 2 2 2 6" xfId="18596" xr:uid="{00000000-0005-0000-0000-0000D00F0000}"/>
    <cellStyle name="Millares 4 2 2 2 2 2 2 7" xfId="35930" xr:uid="{00000000-0005-0000-0000-0000D10F0000}"/>
    <cellStyle name="Millares 4 2 2 2 2 2 3" xfId="1602" xr:uid="{00000000-0005-0000-0000-0000D20F0000}"/>
    <cellStyle name="Millares 4 2 2 2 2 2 3 2" xfId="3748" xr:uid="{00000000-0005-0000-0000-0000D30F0000}"/>
    <cellStyle name="Millares 4 2 2 2 2 2 3 2 2" xfId="8159" xr:uid="{00000000-0005-0000-0000-0000D40F0000}"/>
    <cellStyle name="Millares 4 2 2 2 2 2 3 2 2 2" xfId="16903" xr:uid="{00000000-0005-0000-0000-0000D50F0000}"/>
    <cellStyle name="Millares 4 2 2 2 2 2 3 2 2 2 2" xfId="34354" xr:uid="{00000000-0005-0000-0000-0000D60F0000}"/>
    <cellStyle name="Millares 4 2 2 2 2 2 3 2 2 3" xfId="25634" xr:uid="{00000000-0005-0000-0000-0000D70F0000}"/>
    <cellStyle name="Millares 4 2 2 2 2 2 3 2 2 4" xfId="35940" xr:uid="{00000000-0005-0000-0000-0000D80F0000}"/>
    <cellStyle name="Millares 4 2 2 2 2 2 3 2 3" xfId="12542" xr:uid="{00000000-0005-0000-0000-0000D90F0000}"/>
    <cellStyle name="Millares 4 2 2 2 2 2 3 2 3 2" xfId="29994" xr:uid="{00000000-0005-0000-0000-0000DA0F0000}"/>
    <cellStyle name="Millares 4 2 2 2 2 2 3 2 4" xfId="21273" xr:uid="{00000000-0005-0000-0000-0000DB0F0000}"/>
    <cellStyle name="Millares 4 2 2 2 2 2 3 2 5" xfId="35939" xr:uid="{00000000-0005-0000-0000-0000DC0F0000}"/>
    <cellStyle name="Millares 4 2 2 2 2 2 3 3" xfId="6017" xr:uid="{00000000-0005-0000-0000-0000DD0F0000}"/>
    <cellStyle name="Millares 4 2 2 2 2 2 3 3 2" xfId="14761" xr:uid="{00000000-0005-0000-0000-0000DE0F0000}"/>
    <cellStyle name="Millares 4 2 2 2 2 2 3 3 2 2" xfId="32212" xr:uid="{00000000-0005-0000-0000-0000DF0F0000}"/>
    <cellStyle name="Millares 4 2 2 2 2 2 3 3 3" xfId="23492" xr:uid="{00000000-0005-0000-0000-0000E00F0000}"/>
    <cellStyle name="Millares 4 2 2 2 2 2 3 3 4" xfId="35941" xr:uid="{00000000-0005-0000-0000-0000E10F0000}"/>
    <cellStyle name="Millares 4 2 2 2 2 2 3 4" xfId="10400" xr:uid="{00000000-0005-0000-0000-0000E20F0000}"/>
    <cellStyle name="Millares 4 2 2 2 2 2 3 4 2" xfId="27852" xr:uid="{00000000-0005-0000-0000-0000E30F0000}"/>
    <cellStyle name="Millares 4 2 2 2 2 2 3 5" xfId="19131" xr:uid="{00000000-0005-0000-0000-0000E40F0000}"/>
    <cellStyle name="Millares 4 2 2 2 2 2 3 6" xfId="35938" xr:uid="{00000000-0005-0000-0000-0000E50F0000}"/>
    <cellStyle name="Millares 4 2 2 2 2 2 4" xfId="2676" xr:uid="{00000000-0005-0000-0000-0000E60F0000}"/>
    <cellStyle name="Millares 4 2 2 2 2 2 4 2" xfId="7087" xr:uid="{00000000-0005-0000-0000-0000E70F0000}"/>
    <cellStyle name="Millares 4 2 2 2 2 2 4 2 2" xfId="15831" xr:uid="{00000000-0005-0000-0000-0000E80F0000}"/>
    <cellStyle name="Millares 4 2 2 2 2 2 4 2 2 2" xfId="33282" xr:uid="{00000000-0005-0000-0000-0000E90F0000}"/>
    <cellStyle name="Millares 4 2 2 2 2 2 4 2 3" xfId="24562" xr:uid="{00000000-0005-0000-0000-0000EA0F0000}"/>
    <cellStyle name="Millares 4 2 2 2 2 2 4 2 4" xfId="35943" xr:uid="{00000000-0005-0000-0000-0000EB0F0000}"/>
    <cellStyle name="Millares 4 2 2 2 2 2 4 3" xfId="11470" xr:uid="{00000000-0005-0000-0000-0000EC0F0000}"/>
    <cellStyle name="Millares 4 2 2 2 2 2 4 3 2" xfId="28922" xr:uid="{00000000-0005-0000-0000-0000ED0F0000}"/>
    <cellStyle name="Millares 4 2 2 2 2 2 4 4" xfId="20201" xr:uid="{00000000-0005-0000-0000-0000EE0F0000}"/>
    <cellStyle name="Millares 4 2 2 2 2 2 4 5" xfId="35942" xr:uid="{00000000-0005-0000-0000-0000EF0F0000}"/>
    <cellStyle name="Millares 4 2 2 2 2 2 5" xfId="4945" xr:uid="{00000000-0005-0000-0000-0000F00F0000}"/>
    <cellStyle name="Millares 4 2 2 2 2 2 5 2" xfId="13689" xr:uid="{00000000-0005-0000-0000-0000F10F0000}"/>
    <cellStyle name="Millares 4 2 2 2 2 2 5 2 2" xfId="31140" xr:uid="{00000000-0005-0000-0000-0000F20F0000}"/>
    <cellStyle name="Millares 4 2 2 2 2 2 5 3" xfId="22420" xr:uid="{00000000-0005-0000-0000-0000F30F0000}"/>
    <cellStyle name="Millares 4 2 2 2 2 2 5 4" xfId="35944" xr:uid="{00000000-0005-0000-0000-0000F40F0000}"/>
    <cellStyle name="Millares 4 2 2 2 2 2 6" xfId="9328" xr:uid="{00000000-0005-0000-0000-0000F50F0000}"/>
    <cellStyle name="Millares 4 2 2 2 2 2 6 2" xfId="26780" xr:uid="{00000000-0005-0000-0000-0000F60F0000}"/>
    <cellStyle name="Millares 4 2 2 2 2 2 7" xfId="18059" xr:uid="{00000000-0005-0000-0000-0000F70F0000}"/>
    <cellStyle name="Millares 4 2 2 2 2 2 8" xfId="35929" xr:uid="{00000000-0005-0000-0000-0000F80F0000}"/>
    <cellStyle name="Millares 4 2 2 2 2 3" xfId="806" xr:uid="{00000000-0005-0000-0000-0000F90F0000}"/>
    <cellStyle name="Millares 4 2 2 2 2 3 2" xfId="1879" xr:uid="{00000000-0005-0000-0000-0000FA0F0000}"/>
    <cellStyle name="Millares 4 2 2 2 2 3 2 2" xfId="4024" xr:uid="{00000000-0005-0000-0000-0000FB0F0000}"/>
    <cellStyle name="Millares 4 2 2 2 2 3 2 2 2" xfId="8435" xr:uid="{00000000-0005-0000-0000-0000FC0F0000}"/>
    <cellStyle name="Millares 4 2 2 2 2 3 2 2 2 2" xfId="17179" xr:uid="{00000000-0005-0000-0000-0000FD0F0000}"/>
    <cellStyle name="Millares 4 2 2 2 2 3 2 2 2 2 2" xfId="34630" xr:uid="{00000000-0005-0000-0000-0000FE0F0000}"/>
    <cellStyle name="Millares 4 2 2 2 2 3 2 2 2 3" xfId="25910" xr:uid="{00000000-0005-0000-0000-0000FF0F0000}"/>
    <cellStyle name="Millares 4 2 2 2 2 3 2 2 2 4" xfId="35948" xr:uid="{00000000-0005-0000-0000-000000100000}"/>
    <cellStyle name="Millares 4 2 2 2 2 3 2 2 3" xfId="12818" xr:uid="{00000000-0005-0000-0000-000001100000}"/>
    <cellStyle name="Millares 4 2 2 2 2 3 2 2 3 2" xfId="30270" xr:uid="{00000000-0005-0000-0000-000002100000}"/>
    <cellStyle name="Millares 4 2 2 2 2 3 2 2 4" xfId="21549" xr:uid="{00000000-0005-0000-0000-000003100000}"/>
    <cellStyle name="Millares 4 2 2 2 2 3 2 2 5" xfId="35947" xr:uid="{00000000-0005-0000-0000-000004100000}"/>
    <cellStyle name="Millares 4 2 2 2 2 3 2 3" xfId="6293" xr:uid="{00000000-0005-0000-0000-000005100000}"/>
    <cellStyle name="Millares 4 2 2 2 2 3 2 3 2" xfId="15037" xr:uid="{00000000-0005-0000-0000-000006100000}"/>
    <cellStyle name="Millares 4 2 2 2 2 3 2 3 2 2" xfId="32488" xr:uid="{00000000-0005-0000-0000-000007100000}"/>
    <cellStyle name="Millares 4 2 2 2 2 3 2 3 3" xfId="23768" xr:uid="{00000000-0005-0000-0000-000008100000}"/>
    <cellStyle name="Millares 4 2 2 2 2 3 2 3 4" xfId="35949" xr:uid="{00000000-0005-0000-0000-000009100000}"/>
    <cellStyle name="Millares 4 2 2 2 2 3 2 4" xfId="10676" xr:uid="{00000000-0005-0000-0000-00000A100000}"/>
    <cellStyle name="Millares 4 2 2 2 2 3 2 4 2" xfId="28128" xr:uid="{00000000-0005-0000-0000-00000B100000}"/>
    <cellStyle name="Millares 4 2 2 2 2 3 2 5" xfId="19407" xr:uid="{00000000-0005-0000-0000-00000C100000}"/>
    <cellStyle name="Millares 4 2 2 2 2 3 2 6" xfId="35946" xr:uid="{00000000-0005-0000-0000-00000D100000}"/>
    <cellStyle name="Millares 4 2 2 2 2 3 3" xfId="2955" xr:uid="{00000000-0005-0000-0000-00000E100000}"/>
    <cellStyle name="Millares 4 2 2 2 2 3 3 2" xfId="7366" xr:uid="{00000000-0005-0000-0000-00000F100000}"/>
    <cellStyle name="Millares 4 2 2 2 2 3 3 2 2" xfId="16110" xr:uid="{00000000-0005-0000-0000-000010100000}"/>
    <cellStyle name="Millares 4 2 2 2 2 3 3 2 2 2" xfId="33561" xr:uid="{00000000-0005-0000-0000-000011100000}"/>
    <cellStyle name="Millares 4 2 2 2 2 3 3 2 3" xfId="24841" xr:uid="{00000000-0005-0000-0000-000012100000}"/>
    <cellStyle name="Millares 4 2 2 2 2 3 3 2 4" xfId="35951" xr:uid="{00000000-0005-0000-0000-000013100000}"/>
    <cellStyle name="Millares 4 2 2 2 2 3 3 3" xfId="11749" xr:uid="{00000000-0005-0000-0000-000014100000}"/>
    <cellStyle name="Millares 4 2 2 2 2 3 3 3 2" xfId="29201" xr:uid="{00000000-0005-0000-0000-000015100000}"/>
    <cellStyle name="Millares 4 2 2 2 2 3 3 4" xfId="20480" xr:uid="{00000000-0005-0000-0000-000016100000}"/>
    <cellStyle name="Millares 4 2 2 2 2 3 3 5" xfId="35950" xr:uid="{00000000-0005-0000-0000-000017100000}"/>
    <cellStyle name="Millares 4 2 2 2 2 3 4" xfId="5224" xr:uid="{00000000-0005-0000-0000-000018100000}"/>
    <cellStyle name="Millares 4 2 2 2 2 3 4 2" xfId="13968" xr:uid="{00000000-0005-0000-0000-000019100000}"/>
    <cellStyle name="Millares 4 2 2 2 2 3 4 2 2" xfId="31419" xr:uid="{00000000-0005-0000-0000-00001A100000}"/>
    <cellStyle name="Millares 4 2 2 2 2 3 4 3" xfId="22699" xr:uid="{00000000-0005-0000-0000-00001B100000}"/>
    <cellStyle name="Millares 4 2 2 2 2 3 4 4" xfId="35952" xr:uid="{00000000-0005-0000-0000-00001C100000}"/>
    <cellStyle name="Millares 4 2 2 2 2 3 5" xfId="9607" xr:uid="{00000000-0005-0000-0000-00001D100000}"/>
    <cellStyle name="Millares 4 2 2 2 2 3 5 2" xfId="27059" xr:uid="{00000000-0005-0000-0000-00001E100000}"/>
    <cellStyle name="Millares 4 2 2 2 2 3 6" xfId="18338" xr:uid="{00000000-0005-0000-0000-00001F100000}"/>
    <cellStyle name="Millares 4 2 2 2 2 3 7" xfId="35945" xr:uid="{00000000-0005-0000-0000-000020100000}"/>
    <cellStyle name="Millares 4 2 2 2 2 4" xfId="1345" xr:uid="{00000000-0005-0000-0000-000021100000}"/>
    <cellStyle name="Millares 4 2 2 2 2 4 2" xfId="3491" xr:uid="{00000000-0005-0000-0000-000022100000}"/>
    <cellStyle name="Millares 4 2 2 2 2 4 2 2" xfId="7902" xr:uid="{00000000-0005-0000-0000-000023100000}"/>
    <cellStyle name="Millares 4 2 2 2 2 4 2 2 2" xfId="16646" xr:uid="{00000000-0005-0000-0000-000024100000}"/>
    <cellStyle name="Millares 4 2 2 2 2 4 2 2 2 2" xfId="34097" xr:uid="{00000000-0005-0000-0000-000025100000}"/>
    <cellStyle name="Millares 4 2 2 2 2 4 2 2 3" xfId="25377" xr:uid="{00000000-0005-0000-0000-000026100000}"/>
    <cellStyle name="Millares 4 2 2 2 2 4 2 2 4" xfId="35955" xr:uid="{00000000-0005-0000-0000-000027100000}"/>
    <cellStyle name="Millares 4 2 2 2 2 4 2 3" xfId="12285" xr:uid="{00000000-0005-0000-0000-000028100000}"/>
    <cellStyle name="Millares 4 2 2 2 2 4 2 3 2" xfId="29737" xr:uid="{00000000-0005-0000-0000-000029100000}"/>
    <cellStyle name="Millares 4 2 2 2 2 4 2 4" xfId="21016" xr:uid="{00000000-0005-0000-0000-00002A100000}"/>
    <cellStyle name="Millares 4 2 2 2 2 4 2 5" xfId="35954" xr:uid="{00000000-0005-0000-0000-00002B100000}"/>
    <cellStyle name="Millares 4 2 2 2 2 4 3" xfId="5760" xr:uid="{00000000-0005-0000-0000-00002C100000}"/>
    <cellStyle name="Millares 4 2 2 2 2 4 3 2" xfId="14504" xr:uid="{00000000-0005-0000-0000-00002D100000}"/>
    <cellStyle name="Millares 4 2 2 2 2 4 3 2 2" xfId="31955" xr:uid="{00000000-0005-0000-0000-00002E100000}"/>
    <cellStyle name="Millares 4 2 2 2 2 4 3 3" xfId="23235" xr:uid="{00000000-0005-0000-0000-00002F100000}"/>
    <cellStyle name="Millares 4 2 2 2 2 4 3 4" xfId="35956" xr:uid="{00000000-0005-0000-0000-000030100000}"/>
    <cellStyle name="Millares 4 2 2 2 2 4 4" xfId="10143" xr:uid="{00000000-0005-0000-0000-000031100000}"/>
    <cellStyle name="Millares 4 2 2 2 2 4 4 2" xfId="27595" xr:uid="{00000000-0005-0000-0000-000032100000}"/>
    <cellStyle name="Millares 4 2 2 2 2 4 5" xfId="18874" xr:uid="{00000000-0005-0000-0000-000033100000}"/>
    <cellStyle name="Millares 4 2 2 2 2 4 6" xfId="35953" xr:uid="{00000000-0005-0000-0000-000034100000}"/>
    <cellStyle name="Millares 4 2 2 2 2 5" xfId="2419" xr:uid="{00000000-0005-0000-0000-000035100000}"/>
    <cellStyle name="Millares 4 2 2 2 2 5 2" xfId="6830" xr:uid="{00000000-0005-0000-0000-000036100000}"/>
    <cellStyle name="Millares 4 2 2 2 2 5 2 2" xfId="15574" xr:uid="{00000000-0005-0000-0000-000037100000}"/>
    <cellStyle name="Millares 4 2 2 2 2 5 2 2 2" xfId="33025" xr:uid="{00000000-0005-0000-0000-000038100000}"/>
    <cellStyle name="Millares 4 2 2 2 2 5 2 3" xfId="24305" xr:uid="{00000000-0005-0000-0000-000039100000}"/>
    <cellStyle name="Millares 4 2 2 2 2 5 2 4" xfId="35958" xr:uid="{00000000-0005-0000-0000-00003A100000}"/>
    <cellStyle name="Millares 4 2 2 2 2 5 3" xfId="11213" xr:uid="{00000000-0005-0000-0000-00003B100000}"/>
    <cellStyle name="Millares 4 2 2 2 2 5 3 2" xfId="28665" xr:uid="{00000000-0005-0000-0000-00003C100000}"/>
    <cellStyle name="Millares 4 2 2 2 2 5 4" xfId="19944" xr:uid="{00000000-0005-0000-0000-00003D100000}"/>
    <cellStyle name="Millares 4 2 2 2 2 5 5" xfId="35957" xr:uid="{00000000-0005-0000-0000-00003E100000}"/>
    <cellStyle name="Millares 4 2 2 2 2 6" xfId="4688" xr:uid="{00000000-0005-0000-0000-00003F100000}"/>
    <cellStyle name="Millares 4 2 2 2 2 6 2" xfId="13432" xr:uid="{00000000-0005-0000-0000-000040100000}"/>
    <cellStyle name="Millares 4 2 2 2 2 6 2 2" xfId="30883" xr:uid="{00000000-0005-0000-0000-000041100000}"/>
    <cellStyle name="Millares 4 2 2 2 2 6 3" xfId="22163" xr:uid="{00000000-0005-0000-0000-000042100000}"/>
    <cellStyle name="Millares 4 2 2 2 2 6 4" xfId="35959" xr:uid="{00000000-0005-0000-0000-000043100000}"/>
    <cellStyle name="Millares 4 2 2 2 2 7" xfId="9071" xr:uid="{00000000-0005-0000-0000-000044100000}"/>
    <cellStyle name="Millares 4 2 2 2 2 7 2" xfId="26523" xr:uid="{00000000-0005-0000-0000-000045100000}"/>
    <cellStyle name="Millares 4 2 2 2 2 8" xfId="17802" xr:uid="{00000000-0005-0000-0000-000046100000}"/>
    <cellStyle name="Millares 4 2 2 2 2 9" xfId="35928" xr:uid="{00000000-0005-0000-0000-000047100000}"/>
    <cellStyle name="Millares 4 2 2 2 3" xfId="399" xr:uid="{00000000-0005-0000-0000-000048100000}"/>
    <cellStyle name="Millares 4 2 2 2 3 2" xfId="939" xr:uid="{00000000-0005-0000-0000-000049100000}"/>
    <cellStyle name="Millares 4 2 2 2 3 2 2" xfId="2012" xr:uid="{00000000-0005-0000-0000-00004A100000}"/>
    <cellStyle name="Millares 4 2 2 2 3 2 2 2" xfId="4157" xr:uid="{00000000-0005-0000-0000-00004B100000}"/>
    <cellStyle name="Millares 4 2 2 2 3 2 2 2 2" xfId="8568" xr:uid="{00000000-0005-0000-0000-00004C100000}"/>
    <cellStyle name="Millares 4 2 2 2 3 2 2 2 2 2" xfId="17312" xr:uid="{00000000-0005-0000-0000-00004D100000}"/>
    <cellStyle name="Millares 4 2 2 2 3 2 2 2 2 2 2" xfId="34763" xr:uid="{00000000-0005-0000-0000-00004E100000}"/>
    <cellStyle name="Millares 4 2 2 2 3 2 2 2 2 3" xfId="26043" xr:uid="{00000000-0005-0000-0000-00004F100000}"/>
    <cellStyle name="Millares 4 2 2 2 3 2 2 2 2 4" xfId="35964" xr:uid="{00000000-0005-0000-0000-000050100000}"/>
    <cellStyle name="Millares 4 2 2 2 3 2 2 2 3" xfId="12951" xr:uid="{00000000-0005-0000-0000-000051100000}"/>
    <cellStyle name="Millares 4 2 2 2 3 2 2 2 3 2" xfId="30403" xr:uid="{00000000-0005-0000-0000-000052100000}"/>
    <cellStyle name="Millares 4 2 2 2 3 2 2 2 4" xfId="21682" xr:uid="{00000000-0005-0000-0000-000053100000}"/>
    <cellStyle name="Millares 4 2 2 2 3 2 2 2 5" xfId="35963" xr:uid="{00000000-0005-0000-0000-000054100000}"/>
    <cellStyle name="Millares 4 2 2 2 3 2 2 3" xfId="6426" xr:uid="{00000000-0005-0000-0000-000055100000}"/>
    <cellStyle name="Millares 4 2 2 2 3 2 2 3 2" xfId="15170" xr:uid="{00000000-0005-0000-0000-000056100000}"/>
    <cellStyle name="Millares 4 2 2 2 3 2 2 3 2 2" xfId="32621" xr:uid="{00000000-0005-0000-0000-000057100000}"/>
    <cellStyle name="Millares 4 2 2 2 3 2 2 3 3" xfId="23901" xr:uid="{00000000-0005-0000-0000-000058100000}"/>
    <cellStyle name="Millares 4 2 2 2 3 2 2 3 4" xfId="35965" xr:uid="{00000000-0005-0000-0000-000059100000}"/>
    <cellStyle name="Millares 4 2 2 2 3 2 2 4" xfId="10809" xr:uid="{00000000-0005-0000-0000-00005A100000}"/>
    <cellStyle name="Millares 4 2 2 2 3 2 2 4 2" xfId="28261" xr:uid="{00000000-0005-0000-0000-00005B100000}"/>
    <cellStyle name="Millares 4 2 2 2 3 2 2 5" xfId="19540" xr:uid="{00000000-0005-0000-0000-00005C100000}"/>
    <cellStyle name="Millares 4 2 2 2 3 2 2 6" xfId="35962" xr:uid="{00000000-0005-0000-0000-00005D100000}"/>
    <cellStyle name="Millares 4 2 2 2 3 2 3" xfId="3088" xr:uid="{00000000-0005-0000-0000-00005E100000}"/>
    <cellStyle name="Millares 4 2 2 2 3 2 3 2" xfId="7499" xr:uid="{00000000-0005-0000-0000-00005F100000}"/>
    <cellStyle name="Millares 4 2 2 2 3 2 3 2 2" xfId="16243" xr:uid="{00000000-0005-0000-0000-000060100000}"/>
    <cellStyle name="Millares 4 2 2 2 3 2 3 2 2 2" xfId="33694" xr:uid="{00000000-0005-0000-0000-000061100000}"/>
    <cellStyle name="Millares 4 2 2 2 3 2 3 2 3" xfId="24974" xr:uid="{00000000-0005-0000-0000-000062100000}"/>
    <cellStyle name="Millares 4 2 2 2 3 2 3 2 4" xfId="35967" xr:uid="{00000000-0005-0000-0000-000063100000}"/>
    <cellStyle name="Millares 4 2 2 2 3 2 3 3" xfId="11882" xr:uid="{00000000-0005-0000-0000-000064100000}"/>
    <cellStyle name="Millares 4 2 2 2 3 2 3 3 2" xfId="29334" xr:uid="{00000000-0005-0000-0000-000065100000}"/>
    <cellStyle name="Millares 4 2 2 2 3 2 3 4" xfId="20613" xr:uid="{00000000-0005-0000-0000-000066100000}"/>
    <cellStyle name="Millares 4 2 2 2 3 2 3 5" xfId="35966" xr:uid="{00000000-0005-0000-0000-000067100000}"/>
    <cellStyle name="Millares 4 2 2 2 3 2 4" xfId="5357" xr:uid="{00000000-0005-0000-0000-000068100000}"/>
    <cellStyle name="Millares 4 2 2 2 3 2 4 2" xfId="14101" xr:uid="{00000000-0005-0000-0000-000069100000}"/>
    <cellStyle name="Millares 4 2 2 2 3 2 4 2 2" xfId="31552" xr:uid="{00000000-0005-0000-0000-00006A100000}"/>
    <cellStyle name="Millares 4 2 2 2 3 2 4 3" xfId="22832" xr:uid="{00000000-0005-0000-0000-00006B100000}"/>
    <cellStyle name="Millares 4 2 2 2 3 2 4 4" xfId="35968" xr:uid="{00000000-0005-0000-0000-00006C100000}"/>
    <cellStyle name="Millares 4 2 2 2 3 2 5" xfId="9740" xr:uid="{00000000-0005-0000-0000-00006D100000}"/>
    <cellStyle name="Millares 4 2 2 2 3 2 5 2" xfId="27192" xr:uid="{00000000-0005-0000-0000-00006E100000}"/>
    <cellStyle name="Millares 4 2 2 2 3 2 6" xfId="18471" xr:uid="{00000000-0005-0000-0000-00006F100000}"/>
    <cellStyle name="Millares 4 2 2 2 3 2 7" xfId="35961" xr:uid="{00000000-0005-0000-0000-000070100000}"/>
    <cellStyle name="Millares 4 2 2 2 3 3" xfId="1477" xr:uid="{00000000-0005-0000-0000-000071100000}"/>
    <cellStyle name="Millares 4 2 2 2 3 3 2" xfId="3623" xr:uid="{00000000-0005-0000-0000-000072100000}"/>
    <cellStyle name="Millares 4 2 2 2 3 3 2 2" xfId="8034" xr:uid="{00000000-0005-0000-0000-000073100000}"/>
    <cellStyle name="Millares 4 2 2 2 3 3 2 2 2" xfId="16778" xr:uid="{00000000-0005-0000-0000-000074100000}"/>
    <cellStyle name="Millares 4 2 2 2 3 3 2 2 2 2" xfId="34229" xr:uid="{00000000-0005-0000-0000-000075100000}"/>
    <cellStyle name="Millares 4 2 2 2 3 3 2 2 3" xfId="25509" xr:uid="{00000000-0005-0000-0000-000076100000}"/>
    <cellStyle name="Millares 4 2 2 2 3 3 2 2 4" xfId="35971" xr:uid="{00000000-0005-0000-0000-000077100000}"/>
    <cellStyle name="Millares 4 2 2 2 3 3 2 3" xfId="12417" xr:uid="{00000000-0005-0000-0000-000078100000}"/>
    <cellStyle name="Millares 4 2 2 2 3 3 2 3 2" xfId="29869" xr:uid="{00000000-0005-0000-0000-000079100000}"/>
    <cellStyle name="Millares 4 2 2 2 3 3 2 4" xfId="21148" xr:uid="{00000000-0005-0000-0000-00007A100000}"/>
    <cellStyle name="Millares 4 2 2 2 3 3 2 5" xfId="35970" xr:uid="{00000000-0005-0000-0000-00007B100000}"/>
    <cellStyle name="Millares 4 2 2 2 3 3 3" xfId="5892" xr:uid="{00000000-0005-0000-0000-00007C100000}"/>
    <cellStyle name="Millares 4 2 2 2 3 3 3 2" xfId="14636" xr:uid="{00000000-0005-0000-0000-00007D100000}"/>
    <cellStyle name="Millares 4 2 2 2 3 3 3 2 2" xfId="32087" xr:uid="{00000000-0005-0000-0000-00007E100000}"/>
    <cellStyle name="Millares 4 2 2 2 3 3 3 3" xfId="23367" xr:uid="{00000000-0005-0000-0000-00007F100000}"/>
    <cellStyle name="Millares 4 2 2 2 3 3 3 4" xfId="35972" xr:uid="{00000000-0005-0000-0000-000080100000}"/>
    <cellStyle name="Millares 4 2 2 2 3 3 4" xfId="10275" xr:uid="{00000000-0005-0000-0000-000081100000}"/>
    <cellStyle name="Millares 4 2 2 2 3 3 4 2" xfId="27727" xr:uid="{00000000-0005-0000-0000-000082100000}"/>
    <cellStyle name="Millares 4 2 2 2 3 3 5" xfId="19006" xr:uid="{00000000-0005-0000-0000-000083100000}"/>
    <cellStyle name="Millares 4 2 2 2 3 3 6" xfId="35969" xr:uid="{00000000-0005-0000-0000-000084100000}"/>
    <cellStyle name="Millares 4 2 2 2 3 4" xfId="2551" xr:uid="{00000000-0005-0000-0000-000085100000}"/>
    <cellStyle name="Millares 4 2 2 2 3 4 2" xfId="6962" xr:uid="{00000000-0005-0000-0000-000086100000}"/>
    <cellStyle name="Millares 4 2 2 2 3 4 2 2" xfId="15706" xr:uid="{00000000-0005-0000-0000-000087100000}"/>
    <cellStyle name="Millares 4 2 2 2 3 4 2 2 2" xfId="33157" xr:uid="{00000000-0005-0000-0000-000088100000}"/>
    <cellStyle name="Millares 4 2 2 2 3 4 2 3" xfId="24437" xr:uid="{00000000-0005-0000-0000-000089100000}"/>
    <cellStyle name="Millares 4 2 2 2 3 4 2 4" xfId="35974" xr:uid="{00000000-0005-0000-0000-00008A100000}"/>
    <cellStyle name="Millares 4 2 2 2 3 4 3" xfId="11345" xr:uid="{00000000-0005-0000-0000-00008B100000}"/>
    <cellStyle name="Millares 4 2 2 2 3 4 3 2" xfId="28797" xr:uid="{00000000-0005-0000-0000-00008C100000}"/>
    <cellStyle name="Millares 4 2 2 2 3 4 4" xfId="20076" xr:uid="{00000000-0005-0000-0000-00008D100000}"/>
    <cellStyle name="Millares 4 2 2 2 3 4 5" xfId="35973" xr:uid="{00000000-0005-0000-0000-00008E100000}"/>
    <cellStyle name="Millares 4 2 2 2 3 5" xfId="4820" xr:uid="{00000000-0005-0000-0000-00008F100000}"/>
    <cellStyle name="Millares 4 2 2 2 3 5 2" xfId="13564" xr:uid="{00000000-0005-0000-0000-000090100000}"/>
    <cellStyle name="Millares 4 2 2 2 3 5 2 2" xfId="31015" xr:uid="{00000000-0005-0000-0000-000091100000}"/>
    <cellStyle name="Millares 4 2 2 2 3 5 3" xfId="22295" xr:uid="{00000000-0005-0000-0000-000092100000}"/>
    <cellStyle name="Millares 4 2 2 2 3 5 4" xfId="35975" xr:uid="{00000000-0005-0000-0000-000093100000}"/>
    <cellStyle name="Millares 4 2 2 2 3 6" xfId="9203" xr:uid="{00000000-0005-0000-0000-000094100000}"/>
    <cellStyle name="Millares 4 2 2 2 3 6 2" xfId="26655" xr:uid="{00000000-0005-0000-0000-000095100000}"/>
    <cellStyle name="Millares 4 2 2 2 3 7" xfId="17934" xr:uid="{00000000-0005-0000-0000-000096100000}"/>
    <cellStyle name="Millares 4 2 2 2 3 8" xfId="35960" xr:uid="{00000000-0005-0000-0000-000097100000}"/>
    <cellStyle name="Millares 4 2 2 2 4" xfId="681" xr:uid="{00000000-0005-0000-0000-000098100000}"/>
    <cellStyle name="Millares 4 2 2 2 4 2" xfId="1754" xr:uid="{00000000-0005-0000-0000-000099100000}"/>
    <cellStyle name="Millares 4 2 2 2 4 2 2" xfId="3899" xr:uid="{00000000-0005-0000-0000-00009A100000}"/>
    <cellStyle name="Millares 4 2 2 2 4 2 2 2" xfId="8310" xr:uid="{00000000-0005-0000-0000-00009B100000}"/>
    <cellStyle name="Millares 4 2 2 2 4 2 2 2 2" xfId="17054" xr:uid="{00000000-0005-0000-0000-00009C100000}"/>
    <cellStyle name="Millares 4 2 2 2 4 2 2 2 2 2" xfId="34505" xr:uid="{00000000-0005-0000-0000-00009D100000}"/>
    <cellStyle name="Millares 4 2 2 2 4 2 2 2 3" xfId="25785" xr:uid="{00000000-0005-0000-0000-00009E100000}"/>
    <cellStyle name="Millares 4 2 2 2 4 2 2 2 4" xfId="35979" xr:uid="{00000000-0005-0000-0000-00009F100000}"/>
    <cellStyle name="Millares 4 2 2 2 4 2 2 3" xfId="12693" xr:uid="{00000000-0005-0000-0000-0000A0100000}"/>
    <cellStyle name="Millares 4 2 2 2 4 2 2 3 2" xfId="30145" xr:uid="{00000000-0005-0000-0000-0000A1100000}"/>
    <cellStyle name="Millares 4 2 2 2 4 2 2 4" xfId="21424" xr:uid="{00000000-0005-0000-0000-0000A2100000}"/>
    <cellStyle name="Millares 4 2 2 2 4 2 2 5" xfId="35978" xr:uid="{00000000-0005-0000-0000-0000A3100000}"/>
    <cellStyle name="Millares 4 2 2 2 4 2 3" xfId="6168" xr:uid="{00000000-0005-0000-0000-0000A4100000}"/>
    <cellStyle name="Millares 4 2 2 2 4 2 3 2" xfId="14912" xr:uid="{00000000-0005-0000-0000-0000A5100000}"/>
    <cellStyle name="Millares 4 2 2 2 4 2 3 2 2" xfId="32363" xr:uid="{00000000-0005-0000-0000-0000A6100000}"/>
    <cellStyle name="Millares 4 2 2 2 4 2 3 3" xfId="23643" xr:uid="{00000000-0005-0000-0000-0000A7100000}"/>
    <cellStyle name="Millares 4 2 2 2 4 2 3 4" xfId="35980" xr:uid="{00000000-0005-0000-0000-0000A8100000}"/>
    <cellStyle name="Millares 4 2 2 2 4 2 4" xfId="10551" xr:uid="{00000000-0005-0000-0000-0000A9100000}"/>
    <cellStyle name="Millares 4 2 2 2 4 2 4 2" xfId="28003" xr:uid="{00000000-0005-0000-0000-0000AA100000}"/>
    <cellStyle name="Millares 4 2 2 2 4 2 5" xfId="19282" xr:uid="{00000000-0005-0000-0000-0000AB100000}"/>
    <cellStyle name="Millares 4 2 2 2 4 2 6" xfId="35977" xr:uid="{00000000-0005-0000-0000-0000AC100000}"/>
    <cellStyle name="Millares 4 2 2 2 4 3" xfId="2830" xr:uid="{00000000-0005-0000-0000-0000AD100000}"/>
    <cellStyle name="Millares 4 2 2 2 4 3 2" xfId="7241" xr:uid="{00000000-0005-0000-0000-0000AE100000}"/>
    <cellStyle name="Millares 4 2 2 2 4 3 2 2" xfId="15985" xr:uid="{00000000-0005-0000-0000-0000AF100000}"/>
    <cellStyle name="Millares 4 2 2 2 4 3 2 2 2" xfId="33436" xr:uid="{00000000-0005-0000-0000-0000B0100000}"/>
    <cellStyle name="Millares 4 2 2 2 4 3 2 3" xfId="24716" xr:uid="{00000000-0005-0000-0000-0000B1100000}"/>
    <cellStyle name="Millares 4 2 2 2 4 3 2 4" xfId="35982" xr:uid="{00000000-0005-0000-0000-0000B2100000}"/>
    <cellStyle name="Millares 4 2 2 2 4 3 3" xfId="11624" xr:uid="{00000000-0005-0000-0000-0000B3100000}"/>
    <cellStyle name="Millares 4 2 2 2 4 3 3 2" xfId="29076" xr:uid="{00000000-0005-0000-0000-0000B4100000}"/>
    <cellStyle name="Millares 4 2 2 2 4 3 4" xfId="20355" xr:uid="{00000000-0005-0000-0000-0000B5100000}"/>
    <cellStyle name="Millares 4 2 2 2 4 3 5" xfId="35981" xr:uid="{00000000-0005-0000-0000-0000B6100000}"/>
    <cellStyle name="Millares 4 2 2 2 4 4" xfId="5099" xr:uid="{00000000-0005-0000-0000-0000B7100000}"/>
    <cellStyle name="Millares 4 2 2 2 4 4 2" xfId="13843" xr:uid="{00000000-0005-0000-0000-0000B8100000}"/>
    <cellStyle name="Millares 4 2 2 2 4 4 2 2" xfId="31294" xr:uid="{00000000-0005-0000-0000-0000B9100000}"/>
    <cellStyle name="Millares 4 2 2 2 4 4 3" xfId="22574" xr:uid="{00000000-0005-0000-0000-0000BA100000}"/>
    <cellStyle name="Millares 4 2 2 2 4 4 4" xfId="35983" xr:uid="{00000000-0005-0000-0000-0000BB100000}"/>
    <cellStyle name="Millares 4 2 2 2 4 5" xfId="9482" xr:uid="{00000000-0005-0000-0000-0000BC100000}"/>
    <cellStyle name="Millares 4 2 2 2 4 5 2" xfId="26934" xr:uid="{00000000-0005-0000-0000-0000BD100000}"/>
    <cellStyle name="Millares 4 2 2 2 4 6" xfId="18213" xr:uid="{00000000-0005-0000-0000-0000BE100000}"/>
    <cellStyle name="Millares 4 2 2 2 4 7" xfId="35976" xr:uid="{00000000-0005-0000-0000-0000BF100000}"/>
    <cellStyle name="Millares 4 2 2 2 5" xfId="1220" xr:uid="{00000000-0005-0000-0000-0000C0100000}"/>
    <cellStyle name="Millares 4 2 2 2 5 2" xfId="3366" xr:uid="{00000000-0005-0000-0000-0000C1100000}"/>
    <cellStyle name="Millares 4 2 2 2 5 2 2" xfId="7777" xr:uid="{00000000-0005-0000-0000-0000C2100000}"/>
    <cellStyle name="Millares 4 2 2 2 5 2 2 2" xfId="16521" xr:uid="{00000000-0005-0000-0000-0000C3100000}"/>
    <cellStyle name="Millares 4 2 2 2 5 2 2 2 2" xfId="33972" xr:uid="{00000000-0005-0000-0000-0000C4100000}"/>
    <cellStyle name="Millares 4 2 2 2 5 2 2 3" xfId="25252" xr:uid="{00000000-0005-0000-0000-0000C5100000}"/>
    <cellStyle name="Millares 4 2 2 2 5 2 2 4" xfId="35986" xr:uid="{00000000-0005-0000-0000-0000C6100000}"/>
    <cellStyle name="Millares 4 2 2 2 5 2 3" xfId="12160" xr:uid="{00000000-0005-0000-0000-0000C7100000}"/>
    <cellStyle name="Millares 4 2 2 2 5 2 3 2" xfId="29612" xr:uid="{00000000-0005-0000-0000-0000C8100000}"/>
    <cellStyle name="Millares 4 2 2 2 5 2 4" xfId="20891" xr:uid="{00000000-0005-0000-0000-0000C9100000}"/>
    <cellStyle name="Millares 4 2 2 2 5 2 5" xfId="35985" xr:uid="{00000000-0005-0000-0000-0000CA100000}"/>
    <cellStyle name="Millares 4 2 2 2 5 3" xfId="5635" xr:uid="{00000000-0005-0000-0000-0000CB100000}"/>
    <cellStyle name="Millares 4 2 2 2 5 3 2" xfId="14379" xr:uid="{00000000-0005-0000-0000-0000CC100000}"/>
    <cellStyle name="Millares 4 2 2 2 5 3 2 2" xfId="31830" xr:uid="{00000000-0005-0000-0000-0000CD100000}"/>
    <cellStyle name="Millares 4 2 2 2 5 3 3" xfId="23110" xr:uid="{00000000-0005-0000-0000-0000CE100000}"/>
    <cellStyle name="Millares 4 2 2 2 5 3 4" xfId="35987" xr:uid="{00000000-0005-0000-0000-0000CF100000}"/>
    <cellStyle name="Millares 4 2 2 2 5 4" xfId="10018" xr:uid="{00000000-0005-0000-0000-0000D0100000}"/>
    <cellStyle name="Millares 4 2 2 2 5 4 2" xfId="27470" xr:uid="{00000000-0005-0000-0000-0000D1100000}"/>
    <cellStyle name="Millares 4 2 2 2 5 5" xfId="18749" xr:uid="{00000000-0005-0000-0000-0000D2100000}"/>
    <cellStyle name="Millares 4 2 2 2 5 6" xfId="35984" xr:uid="{00000000-0005-0000-0000-0000D3100000}"/>
    <cellStyle name="Millares 4 2 2 2 6" xfId="2294" xr:uid="{00000000-0005-0000-0000-0000D4100000}"/>
    <cellStyle name="Millares 4 2 2 2 6 2" xfId="6705" xr:uid="{00000000-0005-0000-0000-0000D5100000}"/>
    <cellStyle name="Millares 4 2 2 2 6 2 2" xfId="15449" xr:uid="{00000000-0005-0000-0000-0000D6100000}"/>
    <cellStyle name="Millares 4 2 2 2 6 2 2 2" xfId="32900" xr:uid="{00000000-0005-0000-0000-0000D7100000}"/>
    <cellStyle name="Millares 4 2 2 2 6 2 3" xfId="24180" xr:uid="{00000000-0005-0000-0000-0000D8100000}"/>
    <cellStyle name="Millares 4 2 2 2 6 2 4" xfId="35989" xr:uid="{00000000-0005-0000-0000-0000D9100000}"/>
    <cellStyle name="Millares 4 2 2 2 6 3" xfId="11088" xr:uid="{00000000-0005-0000-0000-0000DA100000}"/>
    <cellStyle name="Millares 4 2 2 2 6 3 2" xfId="28540" xr:uid="{00000000-0005-0000-0000-0000DB100000}"/>
    <cellStyle name="Millares 4 2 2 2 6 4" xfId="19819" xr:uid="{00000000-0005-0000-0000-0000DC100000}"/>
    <cellStyle name="Millares 4 2 2 2 6 5" xfId="35988" xr:uid="{00000000-0005-0000-0000-0000DD100000}"/>
    <cellStyle name="Millares 4 2 2 2 7" xfId="4563" xr:uid="{00000000-0005-0000-0000-0000DE100000}"/>
    <cellStyle name="Millares 4 2 2 2 7 2" xfId="13307" xr:uid="{00000000-0005-0000-0000-0000DF100000}"/>
    <cellStyle name="Millares 4 2 2 2 7 2 2" xfId="30758" xr:uid="{00000000-0005-0000-0000-0000E0100000}"/>
    <cellStyle name="Millares 4 2 2 2 7 3" xfId="22038" xr:uid="{00000000-0005-0000-0000-0000E1100000}"/>
    <cellStyle name="Millares 4 2 2 2 7 4" xfId="35990" xr:uid="{00000000-0005-0000-0000-0000E2100000}"/>
    <cellStyle name="Millares 4 2 2 2 8" xfId="8946" xr:uid="{00000000-0005-0000-0000-0000E3100000}"/>
    <cellStyle name="Millares 4 2 2 2 8 2" xfId="26398" xr:uid="{00000000-0005-0000-0000-0000E4100000}"/>
    <cellStyle name="Millares 4 2 2 2 9" xfId="17677" xr:uid="{00000000-0005-0000-0000-0000E5100000}"/>
    <cellStyle name="Millares 4 2 2 3" xfId="202" xr:uid="{00000000-0005-0000-0000-0000E6100000}"/>
    <cellStyle name="Millares 4 2 2 3 2" xfId="467" xr:uid="{00000000-0005-0000-0000-0000E7100000}"/>
    <cellStyle name="Millares 4 2 2 3 2 2" xfId="1007" xr:uid="{00000000-0005-0000-0000-0000E8100000}"/>
    <cellStyle name="Millares 4 2 2 3 2 2 2" xfId="2080" xr:uid="{00000000-0005-0000-0000-0000E9100000}"/>
    <cellStyle name="Millares 4 2 2 3 2 2 2 2" xfId="4225" xr:uid="{00000000-0005-0000-0000-0000EA100000}"/>
    <cellStyle name="Millares 4 2 2 3 2 2 2 2 2" xfId="8636" xr:uid="{00000000-0005-0000-0000-0000EB100000}"/>
    <cellStyle name="Millares 4 2 2 3 2 2 2 2 2 2" xfId="17380" xr:uid="{00000000-0005-0000-0000-0000EC100000}"/>
    <cellStyle name="Millares 4 2 2 3 2 2 2 2 2 2 2" xfId="34831" xr:uid="{00000000-0005-0000-0000-0000ED100000}"/>
    <cellStyle name="Millares 4 2 2 3 2 2 2 2 2 3" xfId="26111" xr:uid="{00000000-0005-0000-0000-0000EE100000}"/>
    <cellStyle name="Millares 4 2 2 3 2 2 2 2 2 4" xfId="35996" xr:uid="{00000000-0005-0000-0000-0000EF100000}"/>
    <cellStyle name="Millares 4 2 2 3 2 2 2 2 3" xfId="13019" xr:uid="{00000000-0005-0000-0000-0000F0100000}"/>
    <cellStyle name="Millares 4 2 2 3 2 2 2 2 3 2" xfId="30471" xr:uid="{00000000-0005-0000-0000-0000F1100000}"/>
    <cellStyle name="Millares 4 2 2 3 2 2 2 2 4" xfId="21750" xr:uid="{00000000-0005-0000-0000-0000F2100000}"/>
    <cellStyle name="Millares 4 2 2 3 2 2 2 2 5" xfId="35995" xr:uid="{00000000-0005-0000-0000-0000F3100000}"/>
    <cellStyle name="Millares 4 2 2 3 2 2 2 3" xfId="6494" xr:uid="{00000000-0005-0000-0000-0000F4100000}"/>
    <cellStyle name="Millares 4 2 2 3 2 2 2 3 2" xfId="15238" xr:uid="{00000000-0005-0000-0000-0000F5100000}"/>
    <cellStyle name="Millares 4 2 2 3 2 2 2 3 2 2" xfId="32689" xr:uid="{00000000-0005-0000-0000-0000F6100000}"/>
    <cellStyle name="Millares 4 2 2 3 2 2 2 3 3" xfId="23969" xr:uid="{00000000-0005-0000-0000-0000F7100000}"/>
    <cellStyle name="Millares 4 2 2 3 2 2 2 3 4" xfId="35997" xr:uid="{00000000-0005-0000-0000-0000F8100000}"/>
    <cellStyle name="Millares 4 2 2 3 2 2 2 4" xfId="10877" xr:uid="{00000000-0005-0000-0000-0000F9100000}"/>
    <cellStyle name="Millares 4 2 2 3 2 2 2 4 2" xfId="28329" xr:uid="{00000000-0005-0000-0000-0000FA100000}"/>
    <cellStyle name="Millares 4 2 2 3 2 2 2 5" xfId="19608" xr:uid="{00000000-0005-0000-0000-0000FB100000}"/>
    <cellStyle name="Millares 4 2 2 3 2 2 2 6" xfId="35994" xr:uid="{00000000-0005-0000-0000-0000FC100000}"/>
    <cellStyle name="Millares 4 2 2 3 2 2 3" xfId="3156" xr:uid="{00000000-0005-0000-0000-0000FD100000}"/>
    <cellStyle name="Millares 4 2 2 3 2 2 3 2" xfId="7567" xr:uid="{00000000-0005-0000-0000-0000FE100000}"/>
    <cellStyle name="Millares 4 2 2 3 2 2 3 2 2" xfId="16311" xr:uid="{00000000-0005-0000-0000-0000FF100000}"/>
    <cellStyle name="Millares 4 2 2 3 2 2 3 2 2 2" xfId="33762" xr:uid="{00000000-0005-0000-0000-000000110000}"/>
    <cellStyle name="Millares 4 2 2 3 2 2 3 2 3" xfId="25042" xr:uid="{00000000-0005-0000-0000-000001110000}"/>
    <cellStyle name="Millares 4 2 2 3 2 2 3 2 4" xfId="35999" xr:uid="{00000000-0005-0000-0000-000002110000}"/>
    <cellStyle name="Millares 4 2 2 3 2 2 3 3" xfId="11950" xr:uid="{00000000-0005-0000-0000-000003110000}"/>
    <cellStyle name="Millares 4 2 2 3 2 2 3 3 2" xfId="29402" xr:uid="{00000000-0005-0000-0000-000004110000}"/>
    <cellStyle name="Millares 4 2 2 3 2 2 3 4" xfId="20681" xr:uid="{00000000-0005-0000-0000-000005110000}"/>
    <cellStyle name="Millares 4 2 2 3 2 2 3 5" xfId="35998" xr:uid="{00000000-0005-0000-0000-000006110000}"/>
    <cellStyle name="Millares 4 2 2 3 2 2 4" xfId="5425" xr:uid="{00000000-0005-0000-0000-000007110000}"/>
    <cellStyle name="Millares 4 2 2 3 2 2 4 2" xfId="14169" xr:uid="{00000000-0005-0000-0000-000008110000}"/>
    <cellStyle name="Millares 4 2 2 3 2 2 4 2 2" xfId="31620" xr:uid="{00000000-0005-0000-0000-000009110000}"/>
    <cellStyle name="Millares 4 2 2 3 2 2 4 3" xfId="22900" xr:uid="{00000000-0005-0000-0000-00000A110000}"/>
    <cellStyle name="Millares 4 2 2 3 2 2 4 4" xfId="36000" xr:uid="{00000000-0005-0000-0000-00000B110000}"/>
    <cellStyle name="Millares 4 2 2 3 2 2 5" xfId="9808" xr:uid="{00000000-0005-0000-0000-00000C110000}"/>
    <cellStyle name="Millares 4 2 2 3 2 2 5 2" xfId="27260" xr:uid="{00000000-0005-0000-0000-00000D110000}"/>
    <cellStyle name="Millares 4 2 2 3 2 2 6" xfId="18539" xr:uid="{00000000-0005-0000-0000-00000E110000}"/>
    <cellStyle name="Millares 4 2 2 3 2 2 7" xfId="35993" xr:uid="{00000000-0005-0000-0000-00000F110000}"/>
    <cellStyle name="Millares 4 2 2 3 2 3" xfId="1545" xr:uid="{00000000-0005-0000-0000-000010110000}"/>
    <cellStyle name="Millares 4 2 2 3 2 3 2" xfId="3691" xr:uid="{00000000-0005-0000-0000-000011110000}"/>
    <cellStyle name="Millares 4 2 2 3 2 3 2 2" xfId="8102" xr:uid="{00000000-0005-0000-0000-000012110000}"/>
    <cellStyle name="Millares 4 2 2 3 2 3 2 2 2" xfId="16846" xr:uid="{00000000-0005-0000-0000-000013110000}"/>
    <cellStyle name="Millares 4 2 2 3 2 3 2 2 2 2" xfId="34297" xr:uid="{00000000-0005-0000-0000-000014110000}"/>
    <cellStyle name="Millares 4 2 2 3 2 3 2 2 3" xfId="25577" xr:uid="{00000000-0005-0000-0000-000015110000}"/>
    <cellStyle name="Millares 4 2 2 3 2 3 2 2 4" xfId="36003" xr:uid="{00000000-0005-0000-0000-000016110000}"/>
    <cellStyle name="Millares 4 2 2 3 2 3 2 3" xfId="12485" xr:uid="{00000000-0005-0000-0000-000017110000}"/>
    <cellStyle name="Millares 4 2 2 3 2 3 2 3 2" xfId="29937" xr:uid="{00000000-0005-0000-0000-000018110000}"/>
    <cellStyle name="Millares 4 2 2 3 2 3 2 4" xfId="21216" xr:uid="{00000000-0005-0000-0000-000019110000}"/>
    <cellStyle name="Millares 4 2 2 3 2 3 2 5" xfId="36002" xr:uid="{00000000-0005-0000-0000-00001A110000}"/>
    <cellStyle name="Millares 4 2 2 3 2 3 3" xfId="5960" xr:uid="{00000000-0005-0000-0000-00001B110000}"/>
    <cellStyle name="Millares 4 2 2 3 2 3 3 2" xfId="14704" xr:uid="{00000000-0005-0000-0000-00001C110000}"/>
    <cellStyle name="Millares 4 2 2 3 2 3 3 2 2" xfId="32155" xr:uid="{00000000-0005-0000-0000-00001D110000}"/>
    <cellStyle name="Millares 4 2 2 3 2 3 3 3" xfId="23435" xr:uid="{00000000-0005-0000-0000-00001E110000}"/>
    <cellStyle name="Millares 4 2 2 3 2 3 3 4" xfId="36004" xr:uid="{00000000-0005-0000-0000-00001F110000}"/>
    <cellStyle name="Millares 4 2 2 3 2 3 4" xfId="10343" xr:uid="{00000000-0005-0000-0000-000020110000}"/>
    <cellStyle name="Millares 4 2 2 3 2 3 4 2" xfId="27795" xr:uid="{00000000-0005-0000-0000-000021110000}"/>
    <cellStyle name="Millares 4 2 2 3 2 3 5" xfId="19074" xr:uid="{00000000-0005-0000-0000-000022110000}"/>
    <cellStyle name="Millares 4 2 2 3 2 3 6" xfId="36001" xr:uid="{00000000-0005-0000-0000-000023110000}"/>
    <cellStyle name="Millares 4 2 2 3 2 4" xfId="2619" xr:uid="{00000000-0005-0000-0000-000024110000}"/>
    <cellStyle name="Millares 4 2 2 3 2 4 2" xfId="7030" xr:uid="{00000000-0005-0000-0000-000025110000}"/>
    <cellStyle name="Millares 4 2 2 3 2 4 2 2" xfId="15774" xr:uid="{00000000-0005-0000-0000-000026110000}"/>
    <cellStyle name="Millares 4 2 2 3 2 4 2 2 2" xfId="33225" xr:uid="{00000000-0005-0000-0000-000027110000}"/>
    <cellStyle name="Millares 4 2 2 3 2 4 2 3" xfId="24505" xr:uid="{00000000-0005-0000-0000-000028110000}"/>
    <cellStyle name="Millares 4 2 2 3 2 4 2 4" xfId="36006" xr:uid="{00000000-0005-0000-0000-000029110000}"/>
    <cellStyle name="Millares 4 2 2 3 2 4 3" xfId="11413" xr:uid="{00000000-0005-0000-0000-00002A110000}"/>
    <cellStyle name="Millares 4 2 2 3 2 4 3 2" xfId="28865" xr:uid="{00000000-0005-0000-0000-00002B110000}"/>
    <cellStyle name="Millares 4 2 2 3 2 4 4" xfId="20144" xr:uid="{00000000-0005-0000-0000-00002C110000}"/>
    <cellStyle name="Millares 4 2 2 3 2 4 5" xfId="36005" xr:uid="{00000000-0005-0000-0000-00002D110000}"/>
    <cellStyle name="Millares 4 2 2 3 2 5" xfId="4888" xr:uid="{00000000-0005-0000-0000-00002E110000}"/>
    <cellStyle name="Millares 4 2 2 3 2 5 2" xfId="13632" xr:uid="{00000000-0005-0000-0000-00002F110000}"/>
    <cellStyle name="Millares 4 2 2 3 2 5 2 2" xfId="31083" xr:uid="{00000000-0005-0000-0000-000030110000}"/>
    <cellStyle name="Millares 4 2 2 3 2 5 3" xfId="22363" xr:uid="{00000000-0005-0000-0000-000031110000}"/>
    <cellStyle name="Millares 4 2 2 3 2 5 4" xfId="36007" xr:uid="{00000000-0005-0000-0000-000032110000}"/>
    <cellStyle name="Millares 4 2 2 3 2 6" xfId="9271" xr:uid="{00000000-0005-0000-0000-000033110000}"/>
    <cellStyle name="Millares 4 2 2 3 2 6 2" xfId="26723" xr:uid="{00000000-0005-0000-0000-000034110000}"/>
    <cellStyle name="Millares 4 2 2 3 2 7" xfId="18002" xr:uid="{00000000-0005-0000-0000-000035110000}"/>
    <cellStyle name="Millares 4 2 2 3 2 8" xfId="35992" xr:uid="{00000000-0005-0000-0000-000036110000}"/>
    <cellStyle name="Millares 4 2 2 3 3" xfId="749" xr:uid="{00000000-0005-0000-0000-000037110000}"/>
    <cellStyle name="Millares 4 2 2 3 3 2" xfId="1822" xr:uid="{00000000-0005-0000-0000-000038110000}"/>
    <cellStyle name="Millares 4 2 2 3 3 2 2" xfId="3967" xr:uid="{00000000-0005-0000-0000-000039110000}"/>
    <cellStyle name="Millares 4 2 2 3 3 2 2 2" xfId="8378" xr:uid="{00000000-0005-0000-0000-00003A110000}"/>
    <cellStyle name="Millares 4 2 2 3 3 2 2 2 2" xfId="17122" xr:uid="{00000000-0005-0000-0000-00003B110000}"/>
    <cellStyle name="Millares 4 2 2 3 3 2 2 2 2 2" xfId="34573" xr:uid="{00000000-0005-0000-0000-00003C110000}"/>
    <cellStyle name="Millares 4 2 2 3 3 2 2 2 3" xfId="25853" xr:uid="{00000000-0005-0000-0000-00003D110000}"/>
    <cellStyle name="Millares 4 2 2 3 3 2 2 2 4" xfId="36011" xr:uid="{00000000-0005-0000-0000-00003E110000}"/>
    <cellStyle name="Millares 4 2 2 3 3 2 2 3" xfId="12761" xr:uid="{00000000-0005-0000-0000-00003F110000}"/>
    <cellStyle name="Millares 4 2 2 3 3 2 2 3 2" xfId="30213" xr:uid="{00000000-0005-0000-0000-000040110000}"/>
    <cellStyle name="Millares 4 2 2 3 3 2 2 4" xfId="21492" xr:uid="{00000000-0005-0000-0000-000041110000}"/>
    <cellStyle name="Millares 4 2 2 3 3 2 2 5" xfId="36010" xr:uid="{00000000-0005-0000-0000-000042110000}"/>
    <cellStyle name="Millares 4 2 2 3 3 2 3" xfId="6236" xr:uid="{00000000-0005-0000-0000-000043110000}"/>
    <cellStyle name="Millares 4 2 2 3 3 2 3 2" xfId="14980" xr:uid="{00000000-0005-0000-0000-000044110000}"/>
    <cellStyle name="Millares 4 2 2 3 3 2 3 2 2" xfId="32431" xr:uid="{00000000-0005-0000-0000-000045110000}"/>
    <cellStyle name="Millares 4 2 2 3 3 2 3 3" xfId="23711" xr:uid="{00000000-0005-0000-0000-000046110000}"/>
    <cellStyle name="Millares 4 2 2 3 3 2 3 4" xfId="36012" xr:uid="{00000000-0005-0000-0000-000047110000}"/>
    <cellStyle name="Millares 4 2 2 3 3 2 4" xfId="10619" xr:uid="{00000000-0005-0000-0000-000048110000}"/>
    <cellStyle name="Millares 4 2 2 3 3 2 4 2" xfId="28071" xr:uid="{00000000-0005-0000-0000-000049110000}"/>
    <cellStyle name="Millares 4 2 2 3 3 2 5" xfId="19350" xr:uid="{00000000-0005-0000-0000-00004A110000}"/>
    <cellStyle name="Millares 4 2 2 3 3 2 6" xfId="36009" xr:uid="{00000000-0005-0000-0000-00004B110000}"/>
    <cellStyle name="Millares 4 2 2 3 3 3" xfId="2898" xr:uid="{00000000-0005-0000-0000-00004C110000}"/>
    <cellStyle name="Millares 4 2 2 3 3 3 2" xfId="7309" xr:uid="{00000000-0005-0000-0000-00004D110000}"/>
    <cellStyle name="Millares 4 2 2 3 3 3 2 2" xfId="16053" xr:uid="{00000000-0005-0000-0000-00004E110000}"/>
    <cellStyle name="Millares 4 2 2 3 3 3 2 2 2" xfId="33504" xr:uid="{00000000-0005-0000-0000-00004F110000}"/>
    <cellStyle name="Millares 4 2 2 3 3 3 2 3" xfId="24784" xr:uid="{00000000-0005-0000-0000-000050110000}"/>
    <cellStyle name="Millares 4 2 2 3 3 3 2 4" xfId="36014" xr:uid="{00000000-0005-0000-0000-000051110000}"/>
    <cellStyle name="Millares 4 2 2 3 3 3 3" xfId="11692" xr:uid="{00000000-0005-0000-0000-000052110000}"/>
    <cellStyle name="Millares 4 2 2 3 3 3 3 2" xfId="29144" xr:uid="{00000000-0005-0000-0000-000053110000}"/>
    <cellStyle name="Millares 4 2 2 3 3 3 4" xfId="20423" xr:uid="{00000000-0005-0000-0000-000054110000}"/>
    <cellStyle name="Millares 4 2 2 3 3 3 5" xfId="36013" xr:uid="{00000000-0005-0000-0000-000055110000}"/>
    <cellStyle name="Millares 4 2 2 3 3 4" xfId="5167" xr:uid="{00000000-0005-0000-0000-000056110000}"/>
    <cellStyle name="Millares 4 2 2 3 3 4 2" xfId="13911" xr:uid="{00000000-0005-0000-0000-000057110000}"/>
    <cellStyle name="Millares 4 2 2 3 3 4 2 2" xfId="31362" xr:uid="{00000000-0005-0000-0000-000058110000}"/>
    <cellStyle name="Millares 4 2 2 3 3 4 3" xfId="22642" xr:uid="{00000000-0005-0000-0000-000059110000}"/>
    <cellStyle name="Millares 4 2 2 3 3 4 4" xfId="36015" xr:uid="{00000000-0005-0000-0000-00005A110000}"/>
    <cellStyle name="Millares 4 2 2 3 3 5" xfId="9550" xr:uid="{00000000-0005-0000-0000-00005B110000}"/>
    <cellStyle name="Millares 4 2 2 3 3 5 2" xfId="27002" xr:uid="{00000000-0005-0000-0000-00005C110000}"/>
    <cellStyle name="Millares 4 2 2 3 3 6" xfId="18281" xr:uid="{00000000-0005-0000-0000-00005D110000}"/>
    <cellStyle name="Millares 4 2 2 3 3 7" xfId="36008" xr:uid="{00000000-0005-0000-0000-00005E110000}"/>
    <cellStyle name="Millares 4 2 2 3 4" xfId="1288" xr:uid="{00000000-0005-0000-0000-00005F110000}"/>
    <cellStyle name="Millares 4 2 2 3 4 2" xfId="3434" xr:uid="{00000000-0005-0000-0000-000060110000}"/>
    <cellStyle name="Millares 4 2 2 3 4 2 2" xfId="7845" xr:uid="{00000000-0005-0000-0000-000061110000}"/>
    <cellStyle name="Millares 4 2 2 3 4 2 2 2" xfId="16589" xr:uid="{00000000-0005-0000-0000-000062110000}"/>
    <cellStyle name="Millares 4 2 2 3 4 2 2 2 2" xfId="34040" xr:uid="{00000000-0005-0000-0000-000063110000}"/>
    <cellStyle name="Millares 4 2 2 3 4 2 2 3" xfId="25320" xr:uid="{00000000-0005-0000-0000-000064110000}"/>
    <cellStyle name="Millares 4 2 2 3 4 2 2 4" xfId="36018" xr:uid="{00000000-0005-0000-0000-000065110000}"/>
    <cellStyle name="Millares 4 2 2 3 4 2 3" xfId="12228" xr:uid="{00000000-0005-0000-0000-000066110000}"/>
    <cellStyle name="Millares 4 2 2 3 4 2 3 2" xfId="29680" xr:uid="{00000000-0005-0000-0000-000067110000}"/>
    <cellStyle name="Millares 4 2 2 3 4 2 4" xfId="20959" xr:uid="{00000000-0005-0000-0000-000068110000}"/>
    <cellStyle name="Millares 4 2 2 3 4 2 5" xfId="36017" xr:uid="{00000000-0005-0000-0000-000069110000}"/>
    <cellStyle name="Millares 4 2 2 3 4 3" xfId="5703" xr:uid="{00000000-0005-0000-0000-00006A110000}"/>
    <cellStyle name="Millares 4 2 2 3 4 3 2" xfId="14447" xr:uid="{00000000-0005-0000-0000-00006B110000}"/>
    <cellStyle name="Millares 4 2 2 3 4 3 2 2" xfId="31898" xr:uid="{00000000-0005-0000-0000-00006C110000}"/>
    <cellStyle name="Millares 4 2 2 3 4 3 3" xfId="23178" xr:uid="{00000000-0005-0000-0000-00006D110000}"/>
    <cellStyle name="Millares 4 2 2 3 4 3 4" xfId="36019" xr:uid="{00000000-0005-0000-0000-00006E110000}"/>
    <cellStyle name="Millares 4 2 2 3 4 4" xfId="10086" xr:uid="{00000000-0005-0000-0000-00006F110000}"/>
    <cellStyle name="Millares 4 2 2 3 4 4 2" xfId="27538" xr:uid="{00000000-0005-0000-0000-000070110000}"/>
    <cellStyle name="Millares 4 2 2 3 4 5" xfId="18817" xr:uid="{00000000-0005-0000-0000-000071110000}"/>
    <cellStyle name="Millares 4 2 2 3 4 6" xfId="36016" xr:uid="{00000000-0005-0000-0000-000072110000}"/>
    <cellStyle name="Millares 4 2 2 3 5" xfId="2362" xr:uid="{00000000-0005-0000-0000-000073110000}"/>
    <cellStyle name="Millares 4 2 2 3 5 2" xfId="6773" xr:uid="{00000000-0005-0000-0000-000074110000}"/>
    <cellStyle name="Millares 4 2 2 3 5 2 2" xfId="15517" xr:uid="{00000000-0005-0000-0000-000075110000}"/>
    <cellStyle name="Millares 4 2 2 3 5 2 2 2" xfId="32968" xr:uid="{00000000-0005-0000-0000-000076110000}"/>
    <cellStyle name="Millares 4 2 2 3 5 2 3" xfId="24248" xr:uid="{00000000-0005-0000-0000-000077110000}"/>
    <cellStyle name="Millares 4 2 2 3 5 2 4" xfId="36021" xr:uid="{00000000-0005-0000-0000-000078110000}"/>
    <cellStyle name="Millares 4 2 2 3 5 3" xfId="11156" xr:uid="{00000000-0005-0000-0000-000079110000}"/>
    <cellStyle name="Millares 4 2 2 3 5 3 2" xfId="28608" xr:uid="{00000000-0005-0000-0000-00007A110000}"/>
    <cellStyle name="Millares 4 2 2 3 5 4" xfId="19887" xr:uid="{00000000-0005-0000-0000-00007B110000}"/>
    <cellStyle name="Millares 4 2 2 3 5 5" xfId="36020" xr:uid="{00000000-0005-0000-0000-00007C110000}"/>
    <cellStyle name="Millares 4 2 2 3 6" xfId="4631" xr:uid="{00000000-0005-0000-0000-00007D110000}"/>
    <cellStyle name="Millares 4 2 2 3 6 2" xfId="13375" xr:uid="{00000000-0005-0000-0000-00007E110000}"/>
    <cellStyle name="Millares 4 2 2 3 6 2 2" xfId="30826" xr:uid="{00000000-0005-0000-0000-00007F110000}"/>
    <cellStyle name="Millares 4 2 2 3 6 3" xfId="22106" xr:uid="{00000000-0005-0000-0000-000080110000}"/>
    <cellStyle name="Millares 4 2 2 3 6 4" xfId="36022" xr:uid="{00000000-0005-0000-0000-000081110000}"/>
    <cellStyle name="Millares 4 2 2 3 7" xfId="9014" xr:uid="{00000000-0005-0000-0000-000082110000}"/>
    <cellStyle name="Millares 4 2 2 3 7 2" xfId="26466" xr:uid="{00000000-0005-0000-0000-000083110000}"/>
    <cellStyle name="Millares 4 2 2 3 8" xfId="17745" xr:uid="{00000000-0005-0000-0000-000084110000}"/>
    <cellStyle name="Millares 4 2 2 3 9" xfId="35991" xr:uid="{00000000-0005-0000-0000-000085110000}"/>
    <cellStyle name="Millares 4 2 2 4" xfId="342" xr:uid="{00000000-0005-0000-0000-000086110000}"/>
    <cellStyle name="Millares 4 2 2 4 2" xfId="882" xr:uid="{00000000-0005-0000-0000-000087110000}"/>
    <cellStyle name="Millares 4 2 2 4 2 2" xfId="1955" xr:uid="{00000000-0005-0000-0000-000088110000}"/>
    <cellStyle name="Millares 4 2 2 4 2 2 2" xfId="4100" xr:uid="{00000000-0005-0000-0000-000089110000}"/>
    <cellStyle name="Millares 4 2 2 4 2 2 2 2" xfId="8511" xr:uid="{00000000-0005-0000-0000-00008A110000}"/>
    <cellStyle name="Millares 4 2 2 4 2 2 2 2 2" xfId="17255" xr:uid="{00000000-0005-0000-0000-00008B110000}"/>
    <cellStyle name="Millares 4 2 2 4 2 2 2 2 2 2" xfId="34706" xr:uid="{00000000-0005-0000-0000-00008C110000}"/>
    <cellStyle name="Millares 4 2 2 4 2 2 2 2 3" xfId="25986" xr:uid="{00000000-0005-0000-0000-00008D110000}"/>
    <cellStyle name="Millares 4 2 2 4 2 2 2 2 4" xfId="36027" xr:uid="{00000000-0005-0000-0000-00008E110000}"/>
    <cellStyle name="Millares 4 2 2 4 2 2 2 3" xfId="12894" xr:uid="{00000000-0005-0000-0000-00008F110000}"/>
    <cellStyle name="Millares 4 2 2 4 2 2 2 3 2" xfId="30346" xr:uid="{00000000-0005-0000-0000-000090110000}"/>
    <cellStyle name="Millares 4 2 2 4 2 2 2 4" xfId="21625" xr:uid="{00000000-0005-0000-0000-000091110000}"/>
    <cellStyle name="Millares 4 2 2 4 2 2 2 5" xfId="36026" xr:uid="{00000000-0005-0000-0000-000092110000}"/>
    <cellStyle name="Millares 4 2 2 4 2 2 3" xfId="6369" xr:uid="{00000000-0005-0000-0000-000093110000}"/>
    <cellStyle name="Millares 4 2 2 4 2 2 3 2" xfId="15113" xr:uid="{00000000-0005-0000-0000-000094110000}"/>
    <cellStyle name="Millares 4 2 2 4 2 2 3 2 2" xfId="32564" xr:uid="{00000000-0005-0000-0000-000095110000}"/>
    <cellStyle name="Millares 4 2 2 4 2 2 3 3" xfId="23844" xr:uid="{00000000-0005-0000-0000-000096110000}"/>
    <cellStyle name="Millares 4 2 2 4 2 2 3 4" xfId="36028" xr:uid="{00000000-0005-0000-0000-000097110000}"/>
    <cellStyle name="Millares 4 2 2 4 2 2 4" xfId="10752" xr:uid="{00000000-0005-0000-0000-000098110000}"/>
    <cellStyle name="Millares 4 2 2 4 2 2 4 2" xfId="28204" xr:uid="{00000000-0005-0000-0000-000099110000}"/>
    <cellStyle name="Millares 4 2 2 4 2 2 5" xfId="19483" xr:uid="{00000000-0005-0000-0000-00009A110000}"/>
    <cellStyle name="Millares 4 2 2 4 2 2 6" xfId="36025" xr:uid="{00000000-0005-0000-0000-00009B110000}"/>
    <cellStyle name="Millares 4 2 2 4 2 3" xfId="3031" xr:uid="{00000000-0005-0000-0000-00009C110000}"/>
    <cellStyle name="Millares 4 2 2 4 2 3 2" xfId="7442" xr:uid="{00000000-0005-0000-0000-00009D110000}"/>
    <cellStyle name="Millares 4 2 2 4 2 3 2 2" xfId="16186" xr:uid="{00000000-0005-0000-0000-00009E110000}"/>
    <cellStyle name="Millares 4 2 2 4 2 3 2 2 2" xfId="33637" xr:uid="{00000000-0005-0000-0000-00009F110000}"/>
    <cellStyle name="Millares 4 2 2 4 2 3 2 3" xfId="24917" xr:uid="{00000000-0005-0000-0000-0000A0110000}"/>
    <cellStyle name="Millares 4 2 2 4 2 3 2 4" xfId="36030" xr:uid="{00000000-0005-0000-0000-0000A1110000}"/>
    <cellStyle name="Millares 4 2 2 4 2 3 3" xfId="11825" xr:uid="{00000000-0005-0000-0000-0000A2110000}"/>
    <cellStyle name="Millares 4 2 2 4 2 3 3 2" xfId="29277" xr:uid="{00000000-0005-0000-0000-0000A3110000}"/>
    <cellStyle name="Millares 4 2 2 4 2 3 4" xfId="20556" xr:uid="{00000000-0005-0000-0000-0000A4110000}"/>
    <cellStyle name="Millares 4 2 2 4 2 3 5" xfId="36029" xr:uid="{00000000-0005-0000-0000-0000A5110000}"/>
    <cellStyle name="Millares 4 2 2 4 2 4" xfId="5300" xr:uid="{00000000-0005-0000-0000-0000A6110000}"/>
    <cellStyle name="Millares 4 2 2 4 2 4 2" xfId="14044" xr:uid="{00000000-0005-0000-0000-0000A7110000}"/>
    <cellStyle name="Millares 4 2 2 4 2 4 2 2" xfId="31495" xr:uid="{00000000-0005-0000-0000-0000A8110000}"/>
    <cellStyle name="Millares 4 2 2 4 2 4 3" xfId="22775" xr:uid="{00000000-0005-0000-0000-0000A9110000}"/>
    <cellStyle name="Millares 4 2 2 4 2 4 4" xfId="36031" xr:uid="{00000000-0005-0000-0000-0000AA110000}"/>
    <cellStyle name="Millares 4 2 2 4 2 5" xfId="9683" xr:uid="{00000000-0005-0000-0000-0000AB110000}"/>
    <cellStyle name="Millares 4 2 2 4 2 5 2" xfId="27135" xr:uid="{00000000-0005-0000-0000-0000AC110000}"/>
    <cellStyle name="Millares 4 2 2 4 2 6" xfId="18414" xr:uid="{00000000-0005-0000-0000-0000AD110000}"/>
    <cellStyle name="Millares 4 2 2 4 2 7" xfId="36024" xr:uid="{00000000-0005-0000-0000-0000AE110000}"/>
    <cellStyle name="Millares 4 2 2 4 3" xfId="1420" xr:uid="{00000000-0005-0000-0000-0000AF110000}"/>
    <cellStyle name="Millares 4 2 2 4 3 2" xfId="3566" xr:uid="{00000000-0005-0000-0000-0000B0110000}"/>
    <cellStyle name="Millares 4 2 2 4 3 2 2" xfId="7977" xr:uid="{00000000-0005-0000-0000-0000B1110000}"/>
    <cellStyle name="Millares 4 2 2 4 3 2 2 2" xfId="16721" xr:uid="{00000000-0005-0000-0000-0000B2110000}"/>
    <cellStyle name="Millares 4 2 2 4 3 2 2 2 2" xfId="34172" xr:uid="{00000000-0005-0000-0000-0000B3110000}"/>
    <cellStyle name="Millares 4 2 2 4 3 2 2 3" xfId="25452" xr:uid="{00000000-0005-0000-0000-0000B4110000}"/>
    <cellStyle name="Millares 4 2 2 4 3 2 2 4" xfId="36034" xr:uid="{00000000-0005-0000-0000-0000B5110000}"/>
    <cellStyle name="Millares 4 2 2 4 3 2 3" xfId="12360" xr:uid="{00000000-0005-0000-0000-0000B6110000}"/>
    <cellStyle name="Millares 4 2 2 4 3 2 3 2" xfId="29812" xr:uid="{00000000-0005-0000-0000-0000B7110000}"/>
    <cellStyle name="Millares 4 2 2 4 3 2 4" xfId="21091" xr:uid="{00000000-0005-0000-0000-0000B8110000}"/>
    <cellStyle name="Millares 4 2 2 4 3 2 5" xfId="36033" xr:uid="{00000000-0005-0000-0000-0000B9110000}"/>
    <cellStyle name="Millares 4 2 2 4 3 3" xfId="5835" xr:uid="{00000000-0005-0000-0000-0000BA110000}"/>
    <cellStyle name="Millares 4 2 2 4 3 3 2" xfId="14579" xr:uid="{00000000-0005-0000-0000-0000BB110000}"/>
    <cellStyle name="Millares 4 2 2 4 3 3 2 2" xfId="32030" xr:uid="{00000000-0005-0000-0000-0000BC110000}"/>
    <cellStyle name="Millares 4 2 2 4 3 3 3" xfId="23310" xr:uid="{00000000-0005-0000-0000-0000BD110000}"/>
    <cellStyle name="Millares 4 2 2 4 3 3 4" xfId="36035" xr:uid="{00000000-0005-0000-0000-0000BE110000}"/>
    <cellStyle name="Millares 4 2 2 4 3 4" xfId="10218" xr:uid="{00000000-0005-0000-0000-0000BF110000}"/>
    <cellStyle name="Millares 4 2 2 4 3 4 2" xfId="27670" xr:uid="{00000000-0005-0000-0000-0000C0110000}"/>
    <cellStyle name="Millares 4 2 2 4 3 5" xfId="18949" xr:uid="{00000000-0005-0000-0000-0000C1110000}"/>
    <cellStyle name="Millares 4 2 2 4 3 6" xfId="36032" xr:uid="{00000000-0005-0000-0000-0000C2110000}"/>
    <cellStyle name="Millares 4 2 2 4 4" xfId="2494" xr:uid="{00000000-0005-0000-0000-0000C3110000}"/>
    <cellStyle name="Millares 4 2 2 4 4 2" xfId="6905" xr:uid="{00000000-0005-0000-0000-0000C4110000}"/>
    <cellStyle name="Millares 4 2 2 4 4 2 2" xfId="15649" xr:uid="{00000000-0005-0000-0000-0000C5110000}"/>
    <cellStyle name="Millares 4 2 2 4 4 2 2 2" xfId="33100" xr:uid="{00000000-0005-0000-0000-0000C6110000}"/>
    <cellStyle name="Millares 4 2 2 4 4 2 3" xfId="24380" xr:uid="{00000000-0005-0000-0000-0000C7110000}"/>
    <cellStyle name="Millares 4 2 2 4 4 2 4" xfId="36037" xr:uid="{00000000-0005-0000-0000-0000C8110000}"/>
    <cellStyle name="Millares 4 2 2 4 4 3" xfId="11288" xr:uid="{00000000-0005-0000-0000-0000C9110000}"/>
    <cellStyle name="Millares 4 2 2 4 4 3 2" xfId="28740" xr:uid="{00000000-0005-0000-0000-0000CA110000}"/>
    <cellStyle name="Millares 4 2 2 4 4 4" xfId="20019" xr:uid="{00000000-0005-0000-0000-0000CB110000}"/>
    <cellStyle name="Millares 4 2 2 4 4 5" xfId="36036" xr:uid="{00000000-0005-0000-0000-0000CC110000}"/>
    <cellStyle name="Millares 4 2 2 4 5" xfId="4763" xr:uid="{00000000-0005-0000-0000-0000CD110000}"/>
    <cellStyle name="Millares 4 2 2 4 5 2" xfId="13507" xr:uid="{00000000-0005-0000-0000-0000CE110000}"/>
    <cellStyle name="Millares 4 2 2 4 5 2 2" xfId="30958" xr:uid="{00000000-0005-0000-0000-0000CF110000}"/>
    <cellStyle name="Millares 4 2 2 4 5 3" xfId="22238" xr:uid="{00000000-0005-0000-0000-0000D0110000}"/>
    <cellStyle name="Millares 4 2 2 4 5 4" xfId="36038" xr:uid="{00000000-0005-0000-0000-0000D1110000}"/>
    <cellStyle name="Millares 4 2 2 4 6" xfId="9146" xr:uid="{00000000-0005-0000-0000-0000D2110000}"/>
    <cellStyle name="Millares 4 2 2 4 6 2" xfId="26598" xr:uid="{00000000-0005-0000-0000-0000D3110000}"/>
    <cellStyle name="Millares 4 2 2 4 7" xfId="17877" xr:uid="{00000000-0005-0000-0000-0000D4110000}"/>
    <cellStyle name="Millares 4 2 2 4 8" xfId="36023" xr:uid="{00000000-0005-0000-0000-0000D5110000}"/>
    <cellStyle name="Millares 4 2 2 5" xfId="624" xr:uid="{00000000-0005-0000-0000-0000D6110000}"/>
    <cellStyle name="Millares 4 2 2 5 2" xfId="1697" xr:uid="{00000000-0005-0000-0000-0000D7110000}"/>
    <cellStyle name="Millares 4 2 2 5 2 2" xfId="3842" xr:uid="{00000000-0005-0000-0000-0000D8110000}"/>
    <cellStyle name="Millares 4 2 2 5 2 2 2" xfId="8253" xr:uid="{00000000-0005-0000-0000-0000D9110000}"/>
    <cellStyle name="Millares 4 2 2 5 2 2 2 2" xfId="16997" xr:uid="{00000000-0005-0000-0000-0000DA110000}"/>
    <cellStyle name="Millares 4 2 2 5 2 2 2 2 2" xfId="34448" xr:uid="{00000000-0005-0000-0000-0000DB110000}"/>
    <cellStyle name="Millares 4 2 2 5 2 2 2 3" xfId="25728" xr:uid="{00000000-0005-0000-0000-0000DC110000}"/>
    <cellStyle name="Millares 4 2 2 5 2 2 2 4" xfId="36042" xr:uid="{00000000-0005-0000-0000-0000DD110000}"/>
    <cellStyle name="Millares 4 2 2 5 2 2 3" xfId="12636" xr:uid="{00000000-0005-0000-0000-0000DE110000}"/>
    <cellStyle name="Millares 4 2 2 5 2 2 3 2" xfId="30088" xr:uid="{00000000-0005-0000-0000-0000DF110000}"/>
    <cellStyle name="Millares 4 2 2 5 2 2 4" xfId="21367" xr:uid="{00000000-0005-0000-0000-0000E0110000}"/>
    <cellStyle name="Millares 4 2 2 5 2 2 5" xfId="36041" xr:uid="{00000000-0005-0000-0000-0000E1110000}"/>
    <cellStyle name="Millares 4 2 2 5 2 3" xfId="6111" xr:uid="{00000000-0005-0000-0000-0000E2110000}"/>
    <cellStyle name="Millares 4 2 2 5 2 3 2" xfId="14855" xr:uid="{00000000-0005-0000-0000-0000E3110000}"/>
    <cellStyle name="Millares 4 2 2 5 2 3 2 2" xfId="32306" xr:uid="{00000000-0005-0000-0000-0000E4110000}"/>
    <cellStyle name="Millares 4 2 2 5 2 3 3" xfId="23586" xr:uid="{00000000-0005-0000-0000-0000E5110000}"/>
    <cellStyle name="Millares 4 2 2 5 2 3 4" xfId="36043" xr:uid="{00000000-0005-0000-0000-0000E6110000}"/>
    <cellStyle name="Millares 4 2 2 5 2 4" xfId="10494" xr:uid="{00000000-0005-0000-0000-0000E7110000}"/>
    <cellStyle name="Millares 4 2 2 5 2 4 2" xfId="27946" xr:uid="{00000000-0005-0000-0000-0000E8110000}"/>
    <cellStyle name="Millares 4 2 2 5 2 5" xfId="19225" xr:uid="{00000000-0005-0000-0000-0000E9110000}"/>
    <cellStyle name="Millares 4 2 2 5 2 6" xfId="36040" xr:uid="{00000000-0005-0000-0000-0000EA110000}"/>
    <cellStyle name="Millares 4 2 2 5 3" xfId="2773" xr:uid="{00000000-0005-0000-0000-0000EB110000}"/>
    <cellStyle name="Millares 4 2 2 5 3 2" xfId="7184" xr:uid="{00000000-0005-0000-0000-0000EC110000}"/>
    <cellStyle name="Millares 4 2 2 5 3 2 2" xfId="15928" xr:uid="{00000000-0005-0000-0000-0000ED110000}"/>
    <cellStyle name="Millares 4 2 2 5 3 2 2 2" xfId="33379" xr:uid="{00000000-0005-0000-0000-0000EE110000}"/>
    <cellStyle name="Millares 4 2 2 5 3 2 3" xfId="24659" xr:uid="{00000000-0005-0000-0000-0000EF110000}"/>
    <cellStyle name="Millares 4 2 2 5 3 2 4" xfId="36045" xr:uid="{00000000-0005-0000-0000-0000F0110000}"/>
    <cellStyle name="Millares 4 2 2 5 3 3" xfId="11567" xr:uid="{00000000-0005-0000-0000-0000F1110000}"/>
    <cellStyle name="Millares 4 2 2 5 3 3 2" xfId="29019" xr:uid="{00000000-0005-0000-0000-0000F2110000}"/>
    <cellStyle name="Millares 4 2 2 5 3 4" xfId="20298" xr:uid="{00000000-0005-0000-0000-0000F3110000}"/>
    <cellStyle name="Millares 4 2 2 5 3 5" xfId="36044" xr:uid="{00000000-0005-0000-0000-0000F4110000}"/>
    <cellStyle name="Millares 4 2 2 5 4" xfId="5042" xr:uid="{00000000-0005-0000-0000-0000F5110000}"/>
    <cellStyle name="Millares 4 2 2 5 4 2" xfId="13786" xr:uid="{00000000-0005-0000-0000-0000F6110000}"/>
    <cellStyle name="Millares 4 2 2 5 4 2 2" xfId="31237" xr:uid="{00000000-0005-0000-0000-0000F7110000}"/>
    <cellStyle name="Millares 4 2 2 5 4 3" xfId="22517" xr:uid="{00000000-0005-0000-0000-0000F8110000}"/>
    <cellStyle name="Millares 4 2 2 5 4 4" xfId="36046" xr:uid="{00000000-0005-0000-0000-0000F9110000}"/>
    <cellStyle name="Millares 4 2 2 5 5" xfId="9425" xr:uid="{00000000-0005-0000-0000-0000FA110000}"/>
    <cellStyle name="Millares 4 2 2 5 5 2" xfId="26877" xr:uid="{00000000-0005-0000-0000-0000FB110000}"/>
    <cellStyle name="Millares 4 2 2 5 6" xfId="18156" xr:uid="{00000000-0005-0000-0000-0000FC110000}"/>
    <cellStyle name="Millares 4 2 2 5 7" xfId="36039" xr:uid="{00000000-0005-0000-0000-0000FD110000}"/>
    <cellStyle name="Millares 4 2 2 6" xfId="1163" xr:uid="{00000000-0005-0000-0000-0000FE110000}"/>
    <cellStyle name="Millares 4 2 2 6 2" xfId="3309" xr:uid="{00000000-0005-0000-0000-0000FF110000}"/>
    <cellStyle name="Millares 4 2 2 6 2 2" xfId="7720" xr:uid="{00000000-0005-0000-0000-000000120000}"/>
    <cellStyle name="Millares 4 2 2 6 2 2 2" xfId="16464" xr:uid="{00000000-0005-0000-0000-000001120000}"/>
    <cellStyle name="Millares 4 2 2 6 2 2 2 2" xfId="33915" xr:uid="{00000000-0005-0000-0000-000002120000}"/>
    <cellStyle name="Millares 4 2 2 6 2 2 3" xfId="25195" xr:uid="{00000000-0005-0000-0000-000003120000}"/>
    <cellStyle name="Millares 4 2 2 6 2 2 4" xfId="36049" xr:uid="{00000000-0005-0000-0000-000004120000}"/>
    <cellStyle name="Millares 4 2 2 6 2 3" xfId="12103" xr:uid="{00000000-0005-0000-0000-000005120000}"/>
    <cellStyle name="Millares 4 2 2 6 2 3 2" xfId="29555" xr:uid="{00000000-0005-0000-0000-000006120000}"/>
    <cellStyle name="Millares 4 2 2 6 2 4" xfId="20834" xr:uid="{00000000-0005-0000-0000-000007120000}"/>
    <cellStyle name="Millares 4 2 2 6 2 5" xfId="36048" xr:uid="{00000000-0005-0000-0000-000008120000}"/>
    <cellStyle name="Millares 4 2 2 6 3" xfId="5578" xr:uid="{00000000-0005-0000-0000-000009120000}"/>
    <cellStyle name="Millares 4 2 2 6 3 2" xfId="14322" xr:uid="{00000000-0005-0000-0000-00000A120000}"/>
    <cellStyle name="Millares 4 2 2 6 3 2 2" xfId="31773" xr:uid="{00000000-0005-0000-0000-00000B120000}"/>
    <cellStyle name="Millares 4 2 2 6 3 3" xfId="23053" xr:uid="{00000000-0005-0000-0000-00000C120000}"/>
    <cellStyle name="Millares 4 2 2 6 3 4" xfId="36050" xr:uid="{00000000-0005-0000-0000-00000D120000}"/>
    <cellStyle name="Millares 4 2 2 6 4" xfId="9961" xr:uid="{00000000-0005-0000-0000-00000E120000}"/>
    <cellStyle name="Millares 4 2 2 6 4 2" xfId="27413" xr:uid="{00000000-0005-0000-0000-00000F120000}"/>
    <cellStyle name="Millares 4 2 2 6 5" xfId="18692" xr:uid="{00000000-0005-0000-0000-000010120000}"/>
    <cellStyle name="Millares 4 2 2 6 6" xfId="36047" xr:uid="{00000000-0005-0000-0000-000011120000}"/>
    <cellStyle name="Millares 4 2 2 7" xfId="2237" xr:uid="{00000000-0005-0000-0000-000012120000}"/>
    <cellStyle name="Millares 4 2 2 7 2" xfId="6648" xr:uid="{00000000-0005-0000-0000-000013120000}"/>
    <cellStyle name="Millares 4 2 2 7 2 2" xfId="15392" xr:uid="{00000000-0005-0000-0000-000014120000}"/>
    <cellStyle name="Millares 4 2 2 7 2 2 2" xfId="32843" xr:uid="{00000000-0005-0000-0000-000015120000}"/>
    <cellStyle name="Millares 4 2 2 7 2 3" xfId="24123" xr:uid="{00000000-0005-0000-0000-000016120000}"/>
    <cellStyle name="Millares 4 2 2 7 2 4" xfId="36052" xr:uid="{00000000-0005-0000-0000-000017120000}"/>
    <cellStyle name="Millares 4 2 2 7 3" xfId="11031" xr:uid="{00000000-0005-0000-0000-000018120000}"/>
    <cellStyle name="Millares 4 2 2 7 3 2" xfId="28483" xr:uid="{00000000-0005-0000-0000-000019120000}"/>
    <cellStyle name="Millares 4 2 2 7 4" xfId="19762" xr:uid="{00000000-0005-0000-0000-00001A120000}"/>
    <cellStyle name="Millares 4 2 2 7 5" xfId="36051" xr:uid="{00000000-0005-0000-0000-00001B120000}"/>
    <cellStyle name="Millares 4 2 2 8" xfId="4506" xr:uid="{00000000-0005-0000-0000-00001C120000}"/>
    <cellStyle name="Millares 4 2 2 8 2" xfId="13250" xr:uid="{00000000-0005-0000-0000-00001D120000}"/>
    <cellStyle name="Millares 4 2 2 8 2 2" xfId="30701" xr:uid="{00000000-0005-0000-0000-00001E120000}"/>
    <cellStyle name="Millares 4 2 2 8 3" xfId="21981" xr:uid="{00000000-0005-0000-0000-00001F120000}"/>
    <cellStyle name="Millares 4 2 2 8 4" xfId="36053" xr:uid="{00000000-0005-0000-0000-000020120000}"/>
    <cellStyle name="Millares 4 2 2 9" xfId="8889" xr:uid="{00000000-0005-0000-0000-000021120000}"/>
    <cellStyle name="Millares 4 2 2 9 2" xfId="26341" xr:uid="{00000000-0005-0000-0000-000022120000}"/>
    <cellStyle name="Millares 4 2 3" xfId="103" xr:uid="{00000000-0005-0000-0000-000023120000}"/>
    <cellStyle name="Millares 4 2 3 10" xfId="36054" xr:uid="{00000000-0005-0000-0000-000024120000}"/>
    <cellStyle name="Millares 4 2 3 2" xfId="236" xr:uid="{00000000-0005-0000-0000-000025120000}"/>
    <cellStyle name="Millares 4 2 3 2 2" xfId="501" xr:uid="{00000000-0005-0000-0000-000026120000}"/>
    <cellStyle name="Millares 4 2 3 2 2 2" xfId="1041" xr:uid="{00000000-0005-0000-0000-000027120000}"/>
    <cellStyle name="Millares 4 2 3 2 2 2 2" xfId="2114" xr:uid="{00000000-0005-0000-0000-000028120000}"/>
    <cellStyle name="Millares 4 2 3 2 2 2 2 2" xfId="4259" xr:uid="{00000000-0005-0000-0000-000029120000}"/>
    <cellStyle name="Millares 4 2 3 2 2 2 2 2 2" xfId="8670" xr:uid="{00000000-0005-0000-0000-00002A120000}"/>
    <cellStyle name="Millares 4 2 3 2 2 2 2 2 2 2" xfId="17414" xr:uid="{00000000-0005-0000-0000-00002B120000}"/>
    <cellStyle name="Millares 4 2 3 2 2 2 2 2 2 2 2" xfId="34865" xr:uid="{00000000-0005-0000-0000-00002C120000}"/>
    <cellStyle name="Millares 4 2 3 2 2 2 2 2 2 3" xfId="26145" xr:uid="{00000000-0005-0000-0000-00002D120000}"/>
    <cellStyle name="Millares 4 2 3 2 2 2 2 2 2 4" xfId="36060" xr:uid="{00000000-0005-0000-0000-00002E120000}"/>
    <cellStyle name="Millares 4 2 3 2 2 2 2 2 3" xfId="13053" xr:uid="{00000000-0005-0000-0000-00002F120000}"/>
    <cellStyle name="Millares 4 2 3 2 2 2 2 2 3 2" xfId="30505" xr:uid="{00000000-0005-0000-0000-000030120000}"/>
    <cellStyle name="Millares 4 2 3 2 2 2 2 2 4" xfId="21784" xr:uid="{00000000-0005-0000-0000-000031120000}"/>
    <cellStyle name="Millares 4 2 3 2 2 2 2 2 5" xfId="36059" xr:uid="{00000000-0005-0000-0000-000032120000}"/>
    <cellStyle name="Millares 4 2 3 2 2 2 2 3" xfId="6528" xr:uid="{00000000-0005-0000-0000-000033120000}"/>
    <cellStyle name="Millares 4 2 3 2 2 2 2 3 2" xfId="15272" xr:uid="{00000000-0005-0000-0000-000034120000}"/>
    <cellStyle name="Millares 4 2 3 2 2 2 2 3 2 2" xfId="32723" xr:uid="{00000000-0005-0000-0000-000035120000}"/>
    <cellStyle name="Millares 4 2 3 2 2 2 2 3 3" xfId="24003" xr:uid="{00000000-0005-0000-0000-000036120000}"/>
    <cellStyle name="Millares 4 2 3 2 2 2 2 3 4" xfId="36061" xr:uid="{00000000-0005-0000-0000-000037120000}"/>
    <cellStyle name="Millares 4 2 3 2 2 2 2 4" xfId="10911" xr:uid="{00000000-0005-0000-0000-000038120000}"/>
    <cellStyle name="Millares 4 2 3 2 2 2 2 4 2" xfId="28363" xr:uid="{00000000-0005-0000-0000-000039120000}"/>
    <cellStyle name="Millares 4 2 3 2 2 2 2 5" xfId="19642" xr:uid="{00000000-0005-0000-0000-00003A120000}"/>
    <cellStyle name="Millares 4 2 3 2 2 2 2 6" xfId="36058" xr:uid="{00000000-0005-0000-0000-00003B120000}"/>
    <cellStyle name="Millares 4 2 3 2 2 2 3" xfId="3190" xr:uid="{00000000-0005-0000-0000-00003C120000}"/>
    <cellStyle name="Millares 4 2 3 2 2 2 3 2" xfId="7601" xr:uid="{00000000-0005-0000-0000-00003D120000}"/>
    <cellStyle name="Millares 4 2 3 2 2 2 3 2 2" xfId="16345" xr:uid="{00000000-0005-0000-0000-00003E120000}"/>
    <cellStyle name="Millares 4 2 3 2 2 2 3 2 2 2" xfId="33796" xr:uid="{00000000-0005-0000-0000-00003F120000}"/>
    <cellStyle name="Millares 4 2 3 2 2 2 3 2 3" xfId="25076" xr:uid="{00000000-0005-0000-0000-000040120000}"/>
    <cellStyle name="Millares 4 2 3 2 2 2 3 2 4" xfId="36063" xr:uid="{00000000-0005-0000-0000-000041120000}"/>
    <cellStyle name="Millares 4 2 3 2 2 2 3 3" xfId="11984" xr:uid="{00000000-0005-0000-0000-000042120000}"/>
    <cellStyle name="Millares 4 2 3 2 2 2 3 3 2" xfId="29436" xr:uid="{00000000-0005-0000-0000-000043120000}"/>
    <cellStyle name="Millares 4 2 3 2 2 2 3 4" xfId="20715" xr:uid="{00000000-0005-0000-0000-000044120000}"/>
    <cellStyle name="Millares 4 2 3 2 2 2 3 5" xfId="36062" xr:uid="{00000000-0005-0000-0000-000045120000}"/>
    <cellStyle name="Millares 4 2 3 2 2 2 4" xfId="5459" xr:uid="{00000000-0005-0000-0000-000046120000}"/>
    <cellStyle name="Millares 4 2 3 2 2 2 4 2" xfId="14203" xr:uid="{00000000-0005-0000-0000-000047120000}"/>
    <cellStyle name="Millares 4 2 3 2 2 2 4 2 2" xfId="31654" xr:uid="{00000000-0005-0000-0000-000048120000}"/>
    <cellStyle name="Millares 4 2 3 2 2 2 4 3" xfId="22934" xr:uid="{00000000-0005-0000-0000-000049120000}"/>
    <cellStyle name="Millares 4 2 3 2 2 2 4 4" xfId="36064" xr:uid="{00000000-0005-0000-0000-00004A120000}"/>
    <cellStyle name="Millares 4 2 3 2 2 2 5" xfId="9842" xr:uid="{00000000-0005-0000-0000-00004B120000}"/>
    <cellStyle name="Millares 4 2 3 2 2 2 5 2" xfId="27294" xr:uid="{00000000-0005-0000-0000-00004C120000}"/>
    <cellStyle name="Millares 4 2 3 2 2 2 6" xfId="18573" xr:uid="{00000000-0005-0000-0000-00004D120000}"/>
    <cellStyle name="Millares 4 2 3 2 2 2 7" xfId="36057" xr:uid="{00000000-0005-0000-0000-00004E120000}"/>
    <cellStyle name="Millares 4 2 3 2 2 3" xfId="1579" xr:uid="{00000000-0005-0000-0000-00004F120000}"/>
    <cellStyle name="Millares 4 2 3 2 2 3 2" xfId="3725" xr:uid="{00000000-0005-0000-0000-000050120000}"/>
    <cellStyle name="Millares 4 2 3 2 2 3 2 2" xfId="8136" xr:uid="{00000000-0005-0000-0000-000051120000}"/>
    <cellStyle name="Millares 4 2 3 2 2 3 2 2 2" xfId="16880" xr:uid="{00000000-0005-0000-0000-000052120000}"/>
    <cellStyle name="Millares 4 2 3 2 2 3 2 2 2 2" xfId="34331" xr:uid="{00000000-0005-0000-0000-000053120000}"/>
    <cellStyle name="Millares 4 2 3 2 2 3 2 2 3" xfId="25611" xr:uid="{00000000-0005-0000-0000-000054120000}"/>
    <cellStyle name="Millares 4 2 3 2 2 3 2 2 4" xfId="36067" xr:uid="{00000000-0005-0000-0000-000055120000}"/>
    <cellStyle name="Millares 4 2 3 2 2 3 2 3" xfId="12519" xr:uid="{00000000-0005-0000-0000-000056120000}"/>
    <cellStyle name="Millares 4 2 3 2 2 3 2 3 2" xfId="29971" xr:uid="{00000000-0005-0000-0000-000057120000}"/>
    <cellStyle name="Millares 4 2 3 2 2 3 2 4" xfId="21250" xr:uid="{00000000-0005-0000-0000-000058120000}"/>
    <cellStyle name="Millares 4 2 3 2 2 3 2 5" xfId="36066" xr:uid="{00000000-0005-0000-0000-000059120000}"/>
    <cellStyle name="Millares 4 2 3 2 2 3 3" xfId="5994" xr:uid="{00000000-0005-0000-0000-00005A120000}"/>
    <cellStyle name="Millares 4 2 3 2 2 3 3 2" xfId="14738" xr:uid="{00000000-0005-0000-0000-00005B120000}"/>
    <cellStyle name="Millares 4 2 3 2 2 3 3 2 2" xfId="32189" xr:uid="{00000000-0005-0000-0000-00005C120000}"/>
    <cellStyle name="Millares 4 2 3 2 2 3 3 3" xfId="23469" xr:uid="{00000000-0005-0000-0000-00005D120000}"/>
    <cellStyle name="Millares 4 2 3 2 2 3 3 4" xfId="36068" xr:uid="{00000000-0005-0000-0000-00005E120000}"/>
    <cellStyle name="Millares 4 2 3 2 2 3 4" xfId="10377" xr:uid="{00000000-0005-0000-0000-00005F120000}"/>
    <cellStyle name="Millares 4 2 3 2 2 3 4 2" xfId="27829" xr:uid="{00000000-0005-0000-0000-000060120000}"/>
    <cellStyle name="Millares 4 2 3 2 2 3 5" xfId="19108" xr:uid="{00000000-0005-0000-0000-000061120000}"/>
    <cellStyle name="Millares 4 2 3 2 2 3 6" xfId="36065" xr:uid="{00000000-0005-0000-0000-000062120000}"/>
    <cellStyle name="Millares 4 2 3 2 2 4" xfId="2653" xr:uid="{00000000-0005-0000-0000-000063120000}"/>
    <cellStyle name="Millares 4 2 3 2 2 4 2" xfId="7064" xr:uid="{00000000-0005-0000-0000-000064120000}"/>
    <cellStyle name="Millares 4 2 3 2 2 4 2 2" xfId="15808" xr:uid="{00000000-0005-0000-0000-000065120000}"/>
    <cellStyle name="Millares 4 2 3 2 2 4 2 2 2" xfId="33259" xr:uid="{00000000-0005-0000-0000-000066120000}"/>
    <cellStyle name="Millares 4 2 3 2 2 4 2 3" xfId="24539" xr:uid="{00000000-0005-0000-0000-000067120000}"/>
    <cellStyle name="Millares 4 2 3 2 2 4 2 4" xfId="36070" xr:uid="{00000000-0005-0000-0000-000068120000}"/>
    <cellStyle name="Millares 4 2 3 2 2 4 3" xfId="11447" xr:uid="{00000000-0005-0000-0000-000069120000}"/>
    <cellStyle name="Millares 4 2 3 2 2 4 3 2" xfId="28899" xr:uid="{00000000-0005-0000-0000-00006A120000}"/>
    <cellStyle name="Millares 4 2 3 2 2 4 4" xfId="20178" xr:uid="{00000000-0005-0000-0000-00006B120000}"/>
    <cellStyle name="Millares 4 2 3 2 2 4 5" xfId="36069" xr:uid="{00000000-0005-0000-0000-00006C120000}"/>
    <cellStyle name="Millares 4 2 3 2 2 5" xfId="4922" xr:uid="{00000000-0005-0000-0000-00006D120000}"/>
    <cellStyle name="Millares 4 2 3 2 2 5 2" xfId="13666" xr:uid="{00000000-0005-0000-0000-00006E120000}"/>
    <cellStyle name="Millares 4 2 3 2 2 5 2 2" xfId="31117" xr:uid="{00000000-0005-0000-0000-00006F120000}"/>
    <cellStyle name="Millares 4 2 3 2 2 5 3" xfId="22397" xr:uid="{00000000-0005-0000-0000-000070120000}"/>
    <cellStyle name="Millares 4 2 3 2 2 5 4" xfId="36071" xr:uid="{00000000-0005-0000-0000-000071120000}"/>
    <cellStyle name="Millares 4 2 3 2 2 6" xfId="9305" xr:uid="{00000000-0005-0000-0000-000072120000}"/>
    <cellStyle name="Millares 4 2 3 2 2 6 2" xfId="26757" xr:uid="{00000000-0005-0000-0000-000073120000}"/>
    <cellStyle name="Millares 4 2 3 2 2 7" xfId="18036" xr:uid="{00000000-0005-0000-0000-000074120000}"/>
    <cellStyle name="Millares 4 2 3 2 2 8" xfId="36056" xr:uid="{00000000-0005-0000-0000-000075120000}"/>
    <cellStyle name="Millares 4 2 3 2 3" xfId="783" xr:uid="{00000000-0005-0000-0000-000076120000}"/>
    <cellStyle name="Millares 4 2 3 2 3 2" xfId="1856" xr:uid="{00000000-0005-0000-0000-000077120000}"/>
    <cellStyle name="Millares 4 2 3 2 3 2 2" xfId="4001" xr:uid="{00000000-0005-0000-0000-000078120000}"/>
    <cellStyle name="Millares 4 2 3 2 3 2 2 2" xfId="8412" xr:uid="{00000000-0005-0000-0000-000079120000}"/>
    <cellStyle name="Millares 4 2 3 2 3 2 2 2 2" xfId="17156" xr:uid="{00000000-0005-0000-0000-00007A120000}"/>
    <cellStyle name="Millares 4 2 3 2 3 2 2 2 2 2" xfId="34607" xr:uid="{00000000-0005-0000-0000-00007B120000}"/>
    <cellStyle name="Millares 4 2 3 2 3 2 2 2 3" xfId="25887" xr:uid="{00000000-0005-0000-0000-00007C120000}"/>
    <cellStyle name="Millares 4 2 3 2 3 2 2 2 4" xfId="36075" xr:uid="{00000000-0005-0000-0000-00007D120000}"/>
    <cellStyle name="Millares 4 2 3 2 3 2 2 3" xfId="12795" xr:uid="{00000000-0005-0000-0000-00007E120000}"/>
    <cellStyle name="Millares 4 2 3 2 3 2 2 3 2" xfId="30247" xr:uid="{00000000-0005-0000-0000-00007F120000}"/>
    <cellStyle name="Millares 4 2 3 2 3 2 2 4" xfId="21526" xr:uid="{00000000-0005-0000-0000-000080120000}"/>
    <cellStyle name="Millares 4 2 3 2 3 2 2 5" xfId="36074" xr:uid="{00000000-0005-0000-0000-000081120000}"/>
    <cellStyle name="Millares 4 2 3 2 3 2 3" xfId="6270" xr:uid="{00000000-0005-0000-0000-000082120000}"/>
    <cellStyle name="Millares 4 2 3 2 3 2 3 2" xfId="15014" xr:uid="{00000000-0005-0000-0000-000083120000}"/>
    <cellStyle name="Millares 4 2 3 2 3 2 3 2 2" xfId="32465" xr:uid="{00000000-0005-0000-0000-000084120000}"/>
    <cellStyle name="Millares 4 2 3 2 3 2 3 3" xfId="23745" xr:uid="{00000000-0005-0000-0000-000085120000}"/>
    <cellStyle name="Millares 4 2 3 2 3 2 3 4" xfId="36076" xr:uid="{00000000-0005-0000-0000-000086120000}"/>
    <cellStyle name="Millares 4 2 3 2 3 2 4" xfId="10653" xr:uid="{00000000-0005-0000-0000-000087120000}"/>
    <cellStyle name="Millares 4 2 3 2 3 2 4 2" xfId="28105" xr:uid="{00000000-0005-0000-0000-000088120000}"/>
    <cellStyle name="Millares 4 2 3 2 3 2 5" xfId="19384" xr:uid="{00000000-0005-0000-0000-000089120000}"/>
    <cellStyle name="Millares 4 2 3 2 3 2 6" xfId="36073" xr:uid="{00000000-0005-0000-0000-00008A120000}"/>
    <cellStyle name="Millares 4 2 3 2 3 3" xfId="2932" xr:uid="{00000000-0005-0000-0000-00008B120000}"/>
    <cellStyle name="Millares 4 2 3 2 3 3 2" xfId="7343" xr:uid="{00000000-0005-0000-0000-00008C120000}"/>
    <cellStyle name="Millares 4 2 3 2 3 3 2 2" xfId="16087" xr:uid="{00000000-0005-0000-0000-00008D120000}"/>
    <cellStyle name="Millares 4 2 3 2 3 3 2 2 2" xfId="33538" xr:uid="{00000000-0005-0000-0000-00008E120000}"/>
    <cellStyle name="Millares 4 2 3 2 3 3 2 3" xfId="24818" xr:uid="{00000000-0005-0000-0000-00008F120000}"/>
    <cellStyle name="Millares 4 2 3 2 3 3 2 4" xfId="36078" xr:uid="{00000000-0005-0000-0000-000090120000}"/>
    <cellStyle name="Millares 4 2 3 2 3 3 3" xfId="11726" xr:uid="{00000000-0005-0000-0000-000091120000}"/>
    <cellStyle name="Millares 4 2 3 2 3 3 3 2" xfId="29178" xr:uid="{00000000-0005-0000-0000-000092120000}"/>
    <cellStyle name="Millares 4 2 3 2 3 3 4" xfId="20457" xr:uid="{00000000-0005-0000-0000-000093120000}"/>
    <cellStyle name="Millares 4 2 3 2 3 3 5" xfId="36077" xr:uid="{00000000-0005-0000-0000-000094120000}"/>
    <cellStyle name="Millares 4 2 3 2 3 4" xfId="5201" xr:uid="{00000000-0005-0000-0000-000095120000}"/>
    <cellStyle name="Millares 4 2 3 2 3 4 2" xfId="13945" xr:uid="{00000000-0005-0000-0000-000096120000}"/>
    <cellStyle name="Millares 4 2 3 2 3 4 2 2" xfId="31396" xr:uid="{00000000-0005-0000-0000-000097120000}"/>
    <cellStyle name="Millares 4 2 3 2 3 4 3" xfId="22676" xr:uid="{00000000-0005-0000-0000-000098120000}"/>
    <cellStyle name="Millares 4 2 3 2 3 4 4" xfId="36079" xr:uid="{00000000-0005-0000-0000-000099120000}"/>
    <cellStyle name="Millares 4 2 3 2 3 5" xfId="9584" xr:uid="{00000000-0005-0000-0000-00009A120000}"/>
    <cellStyle name="Millares 4 2 3 2 3 5 2" xfId="27036" xr:uid="{00000000-0005-0000-0000-00009B120000}"/>
    <cellStyle name="Millares 4 2 3 2 3 6" xfId="18315" xr:uid="{00000000-0005-0000-0000-00009C120000}"/>
    <cellStyle name="Millares 4 2 3 2 3 7" xfId="36072" xr:uid="{00000000-0005-0000-0000-00009D120000}"/>
    <cellStyle name="Millares 4 2 3 2 4" xfId="1322" xr:uid="{00000000-0005-0000-0000-00009E120000}"/>
    <cellStyle name="Millares 4 2 3 2 4 2" xfId="3468" xr:uid="{00000000-0005-0000-0000-00009F120000}"/>
    <cellStyle name="Millares 4 2 3 2 4 2 2" xfId="7879" xr:uid="{00000000-0005-0000-0000-0000A0120000}"/>
    <cellStyle name="Millares 4 2 3 2 4 2 2 2" xfId="16623" xr:uid="{00000000-0005-0000-0000-0000A1120000}"/>
    <cellStyle name="Millares 4 2 3 2 4 2 2 2 2" xfId="34074" xr:uid="{00000000-0005-0000-0000-0000A2120000}"/>
    <cellStyle name="Millares 4 2 3 2 4 2 2 3" xfId="25354" xr:uid="{00000000-0005-0000-0000-0000A3120000}"/>
    <cellStyle name="Millares 4 2 3 2 4 2 2 4" xfId="36082" xr:uid="{00000000-0005-0000-0000-0000A4120000}"/>
    <cellStyle name="Millares 4 2 3 2 4 2 3" xfId="12262" xr:uid="{00000000-0005-0000-0000-0000A5120000}"/>
    <cellStyle name="Millares 4 2 3 2 4 2 3 2" xfId="29714" xr:uid="{00000000-0005-0000-0000-0000A6120000}"/>
    <cellStyle name="Millares 4 2 3 2 4 2 4" xfId="20993" xr:uid="{00000000-0005-0000-0000-0000A7120000}"/>
    <cellStyle name="Millares 4 2 3 2 4 2 5" xfId="36081" xr:uid="{00000000-0005-0000-0000-0000A8120000}"/>
    <cellStyle name="Millares 4 2 3 2 4 3" xfId="5737" xr:uid="{00000000-0005-0000-0000-0000A9120000}"/>
    <cellStyle name="Millares 4 2 3 2 4 3 2" xfId="14481" xr:uid="{00000000-0005-0000-0000-0000AA120000}"/>
    <cellStyle name="Millares 4 2 3 2 4 3 2 2" xfId="31932" xr:uid="{00000000-0005-0000-0000-0000AB120000}"/>
    <cellStyle name="Millares 4 2 3 2 4 3 3" xfId="23212" xr:uid="{00000000-0005-0000-0000-0000AC120000}"/>
    <cellStyle name="Millares 4 2 3 2 4 3 4" xfId="36083" xr:uid="{00000000-0005-0000-0000-0000AD120000}"/>
    <cellStyle name="Millares 4 2 3 2 4 4" xfId="10120" xr:uid="{00000000-0005-0000-0000-0000AE120000}"/>
    <cellStyle name="Millares 4 2 3 2 4 4 2" xfId="27572" xr:uid="{00000000-0005-0000-0000-0000AF120000}"/>
    <cellStyle name="Millares 4 2 3 2 4 5" xfId="18851" xr:uid="{00000000-0005-0000-0000-0000B0120000}"/>
    <cellStyle name="Millares 4 2 3 2 4 6" xfId="36080" xr:uid="{00000000-0005-0000-0000-0000B1120000}"/>
    <cellStyle name="Millares 4 2 3 2 5" xfId="2396" xr:uid="{00000000-0005-0000-0000-0000B2120000}"/>
    <cellStyle name="Millares 4 2 3 2 5 2" xfId="6807" xr:uid="{00000000-0005-0000-0000-0000B3120000}"/>
    <cellStyle name="Millares 4 2 3 2 5 2 2" xfId="15551" xr:uid="{00000000-0005-0000-0000-0000B4120000}"/>
    <cellStyle name="Millares 4 2 3 2 5 2 2 2" xfId="33002" xr:uid="{00000000-0005-0000-0000-0000B5120000}"/>
    <cellStyle name="Millares 4 2 3 2 5 2 3" xfId="24282" xr:uid="{00000000-0005-0000-0000-0000B6120000}"/>
    <cellStyle name="Millares 4 2 3 2 5 2 4" xfId="36085" xr:uid="{00000000-0005-0000-0000-0000B7120000}"/>
    <cellStyle name="Millares 4 2 3 2 5 3" xfId="11190" xr:uid="{00000000-0005-0000-0000-0000B8120000}"/>
    <cellStyle name="Millares 4 2 3 2 5 3 2" xfId="28642" xr:uid="{00000000-0005-0000-0000-0000B9120000}"/>
    <cellStyle name="Millares 4 2 3 2 5 4" xfId="19921" xr:uid="{00000000-0005-0000-0000-0000BA120000}"/>
    <cellStyle name="Millares 4 2 3 2 5 5" xfId="36084" xr:uid="{00000000-0005-0000-0000-0000BB120000}"/>
    <cellStyle name="Millares 4 2 3 2 6" xfId="4665" xr:uid="{00000000-0005-0000-0000-0000BC120000}"/>
    <cellStyle name="Millares 4 2 3 2 6 2" xfId="13409" xr:uid="{00000000-0005-0000-0000-0000BD120000}"/>
    <cellStyle name="Millares 4 2 3 2 6 2 2" xfId="30860" xr:uid="{00000000-0005-0000-0000-0000BE120000}"/>
    <cellStyle name="Millares 4 2 3 2 6 3" xfId="22140" xr:uid="{00000000-0005-0000-0000-0000BF120000}"/>
    <cellStyle name="Millares 4 2 3 2 6 4" xfId="36086" xr:uid="{00000000-0005-0000-0000-0000C0120000}"/>
    <cellStyle name="Millares 4 2 3 2 7" xfId="9048" xr:uid="{00000000-0005-0000-0000-0000C1120000}"/>
    <cellStyle name="Millares 4 2 3 2 7 2" xfId="26500" xr:uid="{00000000-0005-0000-0000-0000C2120000}"/>
    <cellStyle name="Millares 4 2 3 2 8" xfId="17779" xr:uid="{00000000-0005-0000-0000-0000C3120000}"/>
    <cellStyle name="Millares 4 2 3 2 9" xfId="36055" xr:uid="{00000000-0005-0000-0000-0000C4120000}"/>
    <cellStyle name="Millares 4 2 3 3" xfId="376" xr:uid="{00000000-0005-0000-0000-0000C5120000}"/>
    <cellStyle name="Millares 4 2 3 3 2" xfId="916" xr:uid="{00000000-0005-0000-0000-0000C6120000}"/>
    <cellStyle name="Millares 4 2 3 3 2 2" xfId="1989" xr:uid="{00000000-0005-0000-0000-0000C7120000}"/>
    <cellStyle name="Millares 4 2 3 3 2 2 2" xfId="4134" xr:uid="{00000000-0005-0000-0000-0000C8120000}"/>
    <cellStyle name="Millares 4 2 3 3 2 2 2 2" xfId="8545" xr:uid="{00000000-0005-0000-0000-0000C9120000}"/>
    <cellStyle name="Millares 4 2 3 3 2 2 2 2 2" xfId="17289" xr:uid="{00000000-0005-0000-0000-0000CA120000}"/>
    <cellStyle name="Millares 4 2 3 3 2 2 2 2 2 2" xfId="34740" xr:uid="{00000000-0005-0000-0000-0000CB120000}"/>
    <cellStyle name="Millares 4 2 3 3 2 2 2 2 3" xfId="26020" xr:uid="{00000000-0005-0000-0000-0000CC120000}"/>
    <cellStyle name="Millares 4 2 3 3 2 2 2 2 4" xfId="36091" xr:uid="{00000000-0005-0000-0000-0000CD120000}"/>
    <cellStyle name="Millares 4 2 3 3 2 2 2 3" xfId="12928" xr:uid="{00000000-0005-0000-0000-0000CE120000}"/>
    <cellStyle name="Millares 4 2 3 3 2 2 2 3 2" xfId="30380" xr:uid="{00000000-0005-0000-0000-0000CF120000}"/>
    <cellStyle name="Millares 4 2 3 3 2 2 2 4" xfId="21659" xr:uid="{00000000-0005-0000-0000-0000D0120000}"/>
    <cellStyle name="Millares 4 2 3 3 2 2 2 5" xfId="36090" xr:uid="{00000000-0005-0000-0000-0000D1120000}"/>
    <cellStyle name="Millares 4 2 3 3 2 2 3" xfId="6403" xr:uid="{00000000-0005-0000-0000-0000D2120000}"/>
    <cellStyle name="Millares 4 2 3 3 2 2 3 2" xfId="15147" xr:uid="{00000000-0005-0000-0000-0000D3120000}"/>
    <cellStyle name="Millares 4 2 3 3 2 2 3 2 2" xfId="32598" xr:uid="{00000000-0005-0000-0000-0000D4120000}"/>
    <cellStyle name="Millares 4 2 3 3 2 2 3 3" xfId="23878" xr:uid="{00000000-0005-0000-0000-0000D5120000}"/>
    <cellStyle name="Millares 4 2 3 3 2 2 3 4" xfId="36092" xr:uid="{00000000-0005-0000-0000-0000D6120000}"/>
    <cellStyle name="Millares 4 2 3 3 2 2 4" xfId="10786" xr:uid="{00000000-0005-0000-0000-0000D7120000}"/>
    <cellStyle name="Millares 4 2 3 3 2 2 4 2" xfId="28238" xr:uid="{00000000-0005-0000-0000-0000D8120000}"/>
    <cellStyle name="Millares 4 2 3 3 2 2 5" xfId="19517" xr:uid="{00000000-0005-0000-0000-0000D9120000}"/>
    <cellStyle name="Millares 4 2 3 3 2 2 6" xfId="36089" xr:uid="{00000000-0005-0000-0000-0000DA120000}"/>
    <cellStyle name="Millares 4 2 3 3 2 3" xfId="3065" xr:uid="{00000000-0005-0000-0000-0000DB120000}"/>
    <cellStyle name="Millares 4 2 3 3 2 3 2" xfId="7476" xr:uid="{00000000-0005-0000-0000-0000DC120000}"/>
    <cellStyle name="Millares 4 2 3 3 2 3 2 2" xfId="16220" xr:uid="{00000000-0005-0000-0000-0000DD120000}"/>
    <cellStyle name="Millares 4 2 3 3 2 3 2 2 2" xfId="33671" xr:uid="{00000000-0005-0000-0000-0000DE120000}"/>
    <cellStyle name="Millares 4 2 3 3 2 3 2 3" xfId="24951" xr:uid="{00000000-0005-0000-0000-0000DF120000}"/>
    <cellStyle name="Millares 4 2 3 3 2 3 2 4" xfId="36094" xr:uid="{00000000-0005-0000-0000-0000E0120000}"/>
    <cellStyle name="Millares 4 2 3 3 2 3 3" xfId="11859" xr:uid="{00000000-0005-0000-0000-0000E1120000}"/>
    <cellStyle name="Millares 4 2 3 3 2 3 3 2" xfId="29311" xr:uid="{00000000-0005-0000-0000-0000E2120000}"/>
    <cellStyle name="Millares 4 2 3 3 2 3 4" xfId="20590" xr:uid="{00000000-0005-0000-0000-0000E3120000}"/>
    <cellStyle name="Millares 4 2 3 3 2 3 5" xfId="36093" xr:uid="{00000000-0005-0000-0000-0000E4120000}"/>
    <cellStyle name="Millares 4 2 3 3 2 4" xfId="5334" xr:uid="{00000000-0005-0000-0000-0000E5120000}"/>
    <cellStyle name="Millares 4 2 3 3 2 4 2" xfId="14078" xr:uid="{00000000-0005-0000-0000-0000E6120000}"/>
    <cellStyle name="Millares 4 2 3 3 2 4 2 2" xfId="31529" xr:uid="{00000000-0005-0000-0000-0000E7120000}"/>
    <cellStyle name="Millares 4 2 3 3 2 4 3" xfId="22809" xr:uid="{00000000-0005-0000-0000-0000E8120000}"/>
    <cellStyle name="Millares 4 2 3 3 2 4 4" xfId="36095" xr:uid="{00000000-0005-0000-0000-0000E9120000}"/>
    <cellStyle name="Millares 4 2 3 3 2 5" xfId="9717" xr:uid="{00000000-0005-0000-0000-0000EA120000}"/>
    <cellStyle name="Millares 4 2 3 3 2 5 2" xfId="27169" xr:uid="{00000000-0005-0000-0000-0000EB120000}"/>
    <cellStyle name="Millares 4 2 3 3 2 6" xfId="18448" xr:uid="{00000000-0005-0000-0000-0000EC120000}"/>
    <cellStyle name="Millares 4 2 3 3 2 7" xfId="36088" xr:uid="{00000000-0005-0000-0000-0000ED120000}"/>
    <cellStyle name="Millares 4 2 3 3 3" xfId="1454" xr:uid="{00000000-0005-0000-0000-0000EE120000}"/>
    <cellStyle name="Millares 4 2 3 3 3 2" xfId="3600" xr:uid="{00000000-0005-0000-0000-0000EF120000}"/>
    <cellStyle name="Millares 4 2 3 3 3 2 2" xfId="8011" xr:uid="{00000000-0005-0000-0000-0000F0120000}"/>
    <cellStyle name="Millares 4 2 3 3 3 2 2 2" xfId="16755" xr:uid="{00000000-0005-0000-0000-0000F1120000}"/>
    <cellStyle name="Millares 4 2 3 3 3 2 2 2 2" xfId="34206" xr:uid="{00000000-0005-0000-0000-0000F2120000}"/>
    <cellStyle name="Millares 4 2 3 3 3 2 2 3" xfId="25486" xr:uid="{00000000-0005-0000-0000-0000F3120000}"/>
    <cellStyle name="Millares 4 2 3 3 3 2 2 4" xfId="36098" xr:uid="{00000000-0005-0000-0000-0000F4120000}"/>
    <cellStyle name="Millares 4 2 3 3 3 2 3" xfId="12394" xr:uid="{00000000-0005-0000-0000-0000F5120000}"/>
    <cellStyle name="Millares 4 2 3 3 3 2 3 2" xfId="29846" xr:uid="{00000000-0005-0000-0000-0000F6120000}"/>
    <cellStyle name="Millares 4 2 3 3 3 2 4" xfId="21125" xr:uid="{00000000-0005-0000-0000-0000F7120000}"/>
    <cellStyle name="Millares 4 2 3 3 3 2 5" xfId="36097" xr:uid="{00000000-0005-0000-0000-0000F8120000}"/>
    <cellStyle name="Millares 4 2 3 3 3 3" xfId="5869" xr:uid="{00000000-0005-0000-0000-0000F9120000}"/>
    <cellStyle name="Millares 4 2 3 3 3 3 2" xfId="14613" xr:uid="{00000000-0005-0000-0000-0000FA120000}"/>
    <cellStyle name="Millares 4 2 3 3 3 3 2 2" xfId="32064" xr:uid="{00000000-0005-0000-0000-0000FB120000}"/>
    <cellStyle name="Millares 4 2 3 3 3 3 3" xfId="23344" xr:uid="{00000000-0005-0000-0000-0000FC120000}"/>
    <cellStyle name="Millares 4 2 3 3 3 3 4" xfId="36099" xr:uid="{00000000-0005-0000-0000-0000FD120000}"/>
    <cellStyle name="Millares 4 2 3 3 3 4" xfId="10252" xr:uid="{00000000-0005-0000-0000-0000FE120000}"/>
    <cellStyle name="Millares 4 2 3 3 3 4 2" xfId="27704" xr:uid="{00000000-0005-0000-0000-0000FF120000}"/>
    <cellStyle name="Millares 4 2 3 3 3 5" xfId="18983" xr:uid="{00000000-0005-0000-0000-000000130000}"/>
    <cellStyle name="Millares 4 2 3 3 3 6" xfId="36096" xr:uid="{00000000-0005-0000-0000-000001130000}"/>
    <cellStyle name="Millares 4 2 3 3 4" xfId="2528" xr:uid="{00000000-0005-0000-0000-000002130000}"/>
    <cellStyle name="Millares 4 2 3 3 4 2" xfId="6939" xr:uid="{00000000-0005-0000-0000-000003130000}"/>
    <cellStyle name="Millares 4 2 3 3 4 2 2" xfId="15683" xr:uid="{00000000-0005-0000-0000-000004130000}"/>
    <cellStyle name="Millares 4 2 3 3 4 2 2 2" xfId="33134" xr:uid="{00000000-0005-0000-0000-000005130000}"/>
    <cellStyle name="Millares 4 2 3 3 4 2 3" xfId="24414" xr:uid="{00000000-0005-0000-0000-000006130000}"/>
    <cellStyle name="Millares 4 2 3 3 4 2 4" xfId="36101" xr:uid="{00000000-0005-0000-0000-000007130000}"/>
    <cellStyle name="Millares 4 2 3 3 4 3" xfId="11322" xr:uid="{00000000-0005-0000-0000-000008130000}"/>
    <cellStyle name="Millares 4 2 3 3 4 3 2" xfId="28774" xr:uid="{00000000-0005-0000-0000-000009130000}"/>
    <cellStyle name="Millares 4 2 3 3 4 4" xfId="20053" xr:uid="{00000000-0005-0000-0000-00000A130000}"/>
    <cellStyle name="Millares 4 2 3 3 4 5" xfId="36100" xr:uid="{00000000-0005-0000-0000-00000B130000}"/>
    <cellStyle name="Millares 4 2 3 3 5" xfId="4797" xr:uid="{00000000-0005-0000-0000-00000C130000}"/>
    <cellStyle name="Millares 4 2 3 3 5 2" xfId="13541" xr:uid="{00000000-0005-0000-0000-00000D130000}"/>
    <cellStyle name="Millares 4 2 3 3 5 2 2" xfId="30992" xr:uid="{00000000-0005-0000-0000-00000E130000}"/>
    <cellStyle name="Millares 4 2 3 3 5 3" xfId="22272" xr:uid="{00000000-0005-0000-0000-00000F130000}"/>
    <cellStyle name="Millares 4 2 3 3 5 4" xfId="36102" xr:uid="{00000000-0005-0000-0000-000010130000}"/>
    <cellStyle name="Millares 4 2 3 3 6" xfId="9180" xr:uid="{00000000-0005-0000-0000-000011130000}"/>
    <cellStyle name="Millares 4 2 3 3 6 2" xfId="26632" xr:uid="{00000000-0005-0000-0000-000012130000}"/>
    <cellStyle name="Millares 4 2 3 3 7" xfId="17911" xr:uid="{00000000-0005-0000-0000-000013130000}"/>
    <cellStyle name="Millares 4 2 3 3 8" xfId="36087" xr:uid="{00000000-0005-0000-0000-000014130000}"/>
    <cellStyle name="Millares 4 2 3 4" xfId="658" xr:uid="{00000000-0005-0000-0000-000015130000}"/>
    <cellStyle name="Millares 4 2 3 4 2" xfId="1731" xr:uid="{00000000-0005-0000-0000-000016130000}"/>
    <cellStyle name="Millares 4 2 3 4 2 2" xfId="3876" xr:uid="{00000000-0005-0000-0000-000017130000}"/>
    <cellStyle name="Millares 4 2 3 4 2 2 2" xfId="8287" xr:uid="{00000000-0005-0000-0000-000018130000}"/>
    <cellStyle name="Millares 4 2 3 4 2 2 2 2" xfId="17031" xr:uid="{00000000-0005-0000-0000-000019130000}"/>
    <cellStyle name="Millares 4 2 3 4 2 2 2 2 2" xfId="34482" xr:uid="{00000000-0005-0000-0000-00001A130000}"/>
    <cellStyle name="Millares 4 2 3 4 2 2 2 3" xfId="25762" xr:uid="{00000000-0005-0000-0000-00001B130000}"/>
    <cellStyle name="Millares 4 2 3 4 2 2 2 4" xfId="36106" xr:uid="{00000000-0005-0000-0000-00001C130000}"/>
    <cellStyle name="Millares 4 2 3 4 2 2 3" xfId="12670" xr:uid="{00000000-0005-0000-0000-00001D130000}"/>
    <cellStyle name="Millares 4 2 3 4 2 2 3 2" xfId="30122" xr:uid="{00000000-0005-0000-0000-00001E130000}"/>
    <cellStyle name="Millares 4 2 3 4 2 2 4" xfId="21401" xr:uid="{00000000-0005-0000-0000-00001F130000}"/>
    <cellStyle name="Millares 4 2 3 4 2 2 5" xfId="36105" xr:uid="{00000000-0005-0000-0000-000020130000}"/>
    <cellStyle name="Millares 4 2 3 4 2 3" xfId="6145" xr:uid="{00000000-0005-0000-0000-000021130000}"/>
    <cellStyle name="Millares 4 2 3 4 2 3 2" xfId="14889" xr:uid="{00000000-0005-0000-0000-000022130000}"/>
    <cellStyle name="Millares 4 2 3 4 2 3 2 2" xfId="32340" xr:uid="{00000000-0005-0000-0000-000023130000}"/>
    <cellStyle name="Millares 4 2 3 4 2 3 3" xfId="23620" xr:uid="{00000000-0005-0000-0000-000024130000}"/>
    <cellStyle name="Millares 4 2 3 4 2 3 4" xfId="36107" xr:uid="{00000000-0005-0000-0000-000025130000}"/>
    <cellStyle name="Millares 4 2 3 4 2 4" xfId="10528" xr:uid="{00000000-0005-0000-0000-000026130000}"/>
    <cellStyle name="Millares 4 2 3 4 2 4 2" xfId="27980" xr:uid="{00000000-0005-0000-0000-000027130000}"/>
    <cellStyle name="Millares 4 2 3 4 2 5" xfId="19259" xr:uid="{00000000-0005-0000-0000-000028130000}"/>
    <cellStyle name="Millares 4 2 3 4 2 6" xfId="36104" xr:uid="{00000000-0005-0000-0000-000029130000}"/>
    <cellStyle name="Millares 4 2 3 4 3" xfId="2807" xr:uid="{00000000-0005-0000-0000-00002A130000}"/>
    <cellStyle name="Millares 4 2 3 4 3 2" xfId="7218" xr:uid="{00000000-0005-0000-0000-00002B130000}"/>
    <cellStyle name="Millares 4 2 3 4 3 2 2" xfId="15962" xr:uid="{00000000-0005-0000-0000-00002C130000}"/>
    <cellStyle name="Millares 4 2 3 4 3 2 2 2" xfId="33413" xr:uid="{00000000-0005-0000-0000-00002D130000}"/>
    <cellStyle name="Millares 4 2 3 4 3 2 3" xfId="24693" xr:uid="{00000000-0005-0000-0000-00002E130000}"/>
    <cellStyle name="Millares 4 2 3 4 3 2 4" xfId="36109" xr:uid="{00000000-0005-0000-0000-00002F130000}"/>
    <cellStyle name="Millares 4 2 3 4 3 3" xfId="11601" xr:uid="{00000000-0005-0000-0000-000030130000}"/>
    <cellStyle name="Millares 4 2 3 4 3 3 2" xfId="29053" xr:uid="{00000000-0005-0000-0000-000031130000}"/>
    <cellStyle name="Millares 4 2 3 4 3 4" xfId="20332" xr:uid="{00000000-0005-0000-0000-000032130000}"/>
    <cellStyle name="Millares 4 2 3 4 3 5" xfId="36108" xr:uid="{00000000-0005-0000-0000-000033130000}"/>
    <cellStyle name="Millares 4 2 3 4 4" xfId="5076" xr:uid="{00000000-0005-0000-0000-000034130000}"/>
    <cellStyle name="Millares 4 2 3 4 4 2" xfId="13820" xr:uid="{00000000-0005-0000-0000-000035130000}"/>
    <cellStyle name="Millares 4 2 3 4 4 2 2" xfId="31271" xr:uid="{00000000-0005-0000-0000-000036130000}"/>
    <cellStyle name="Millares 4 2 3 4 4 3" xfId="22551" xr:uid="{00000000-0005-0000-0000-000037130000}"/>
    <cellStyle name="Millares 4 2 3 4 4 4" xfId="36110" xr:uid="{00000000-0005-0000-0000-000038130000}"/>
    <cellStyle name="Millares 4 2 3 4 5" xfId="9459" xr:uid="{00000000-0005-0000-0000-000039130000}"/>
    <cellStyle name="Millares 4 2 3 4 5 2" xfId="26911" xr:uid="{00000000-0005-0000-0000-00003A130000}"/>
    <cellStyle name="Millares 4 2 3 4 6" xfId="18190" xr:uid="{00000000-0005-0000-0000-00003B130000}"/>
    <cellStyle name="Millares 4 2 3 4 7" xfId="36103" xr:uid="{00000000-0005-0000-0000-00003C130000}"/>
    <cellStyle name="Millares 4 2 3 5" xfId="1197" xr:uid="{00000000-0005-0000-0000-00003D130000}"/>
    <cellStyle name="Millares 4 2 3 5 2" xfId="3343" xr:uid="{00000000-0005-0000-0000-00003E130000}"/>
    <cellStyle name="Millares 4 2 3 5 2 2" xfId="7754" xr:uid="{00000000-0005-0000-0000-00003F130000}"/>
    <cellStyle name="Millares 4 2 3 5 2 2 2" xfId="16498" xr:uid="{00000000-0005-0000-0000-000040130000}"/>
    <cellStyle name="Millares 4 2 3 5 2 2 2 2" xfId="33949" xr:uid="{00000000-0005-0000-0000-000041130000}"/>
    <cellStyle name="Millares 4 2 3 5 2 2 3" xfId="25229" xr:uid="{00000000-0005-0000-0000-000042130000}"/>
    <cellStyle name="Millares 4 2 3 5 2 2 4" xfId="36113" xr:uid="{00000000-0005-0000-0000-000043130000}"/>
    <cellStyle name="Millares 4 2 3 5 2 3" xfId="12137" xr:uid="{00000000-0005-0000-0000-000044130000}"/>
    <cellStyle name="Millares 4 2 3 5 2 3 2" xfId="29589" xr:uid="{00000000-0005-0000-0000-000045130000}"/>
    <cellStyle name="Millares 4 2 3 5 2 4" xfId="20868" xr:uid="{00000000-0005-0000-0000-000046130000}"/>
    <cellStyle name="Millares 4 2 3 5 2 5" xfId="36112" xr:uid="{00000000-0005-0000-0000-000047130000}"/>
    <cellStyle name="Millares 4 2 3 5 3" xfId="5612" xr:uid="{00000000-0005-0000-0000-000048130000}"/>
    <cellStyle name="Millares 4 2 3 5 3 2" xfId="14356" xr:uid="{00000000-0005-0000-0000-000049130000}"/>
    <cellStyle name="Millares 4 2 3 5 3 2 2" xfId="31807" xr:uid="{00000000-0005-0000-0000-00004A130000}"/>
    <cellStyle name="Millares 4 2 3 5 3 3" xfId="23087" xr:uid="{00000000-0005-0000-0000-00004B130000}"/>
    <cellStyle name="Millares 4 2 3 5 3 4" xfId="36114" xr:uid="{00000000-0005-0000-0000-00004C130000}"/>
    <cellStyle name="Millares 4 2 3 5 4" xfId="9995" xr:uid="{00000000-0005-0000-0000-00004D130000}"/>
    <cellStyle name="Millares 4 2 3 5 4 2" xfId="27447" xr:uid="{00000000-0005-0000-0000-00004E130000}"/>
    <cellStyle name="Millares 4 2 3 5 5" xfId="18726" xr:uid="{00000000-0005-0000-0000-00004F130000}"/>
    <cellStyle name="Millares 4 2 3 5 6" xfId="36111" xr:uid="{00000000-0005-0000-0000-000050130000}"/>
    <cellStyle name="Millares 4 2 3 6" xfId="2271" xr:uid="{00000000-0005-0000-0000-000051130000}"/>
    <cellStyle name="Millares 4 2 3 6 2" xfId="6682" xr:uid="{00000000-0005-0000-0000-000052130000}"/>
    <cellStyle name="Millares 4 2 3 6 2 2" xfId="15426" xr:uid="{00000000-0005-0000-0000-000053130000}"/>
    <cellStyle name="Millares 4 2 3 6 2 2 2" xfId="32877" xr:uid="{00000000-0005-0000-0000-000054130000}"/>
    <cellStyle name="Millares 4 2 3 6 2 3" xfId="24157" xr:uid="{00000000-0005-0000-0000-000055130000}"/>
    <cellStyle name="Millares 4 2 3 6 2 4" xfId="36116" xr:uid="{00000000-0005-0000-0000-000056130000}"/>
    <cellStyle name="Millares 4 2 3 6 3" xfId="11065" xr:uid="{00000000-0005-0000-0000-000057130000}"/>
    <cellStyle name="Millares 4 2 3 6 3 2" xfId="28517" xr:uid="{00000000-0005-0000-0000-000058130000}"/>
    <cellStyle name="Millares 4 2 3 6 4" xfId="19796" xr:uid="{00000000-0005-0000-0000-000059130000}"/>
    <cellStyle name="Millares 4 2 3 6 5" xfId="36115" xr:uid="{00000000-0005-0000-0000-00005A130000}"/>
    <cellStyle name="Millares 4 2 3 7" xfId="4540" xr:uid="{00000000-0005-0000-0000-00005B130000}"/>
    <cellStyle name="Millares 4 2 3 7 2" xfId="13284" xr:uid="{00000000-0005-0000-0000-00005C130000}"/>
    <cellStyle name="Millares 4 2 3 7 2 2" xfId="30735" xr:uid="{00000000-0005-0000-0000-00005D130000}"/>
    <cellStyle name="Millares 4 2 3 7 3" xfId="22015" xr:uid="{00000000-0005-0000-0000-00005E130000}"/>
    <cellStyle name="Millares 4 2 3 7 4" xfId="36117" xr:uid="{00000000-0005-0000-0000-00005F130000}"/>
    <cellStyle name="Millares 4 2 3 8" xfId="8923" xr:uid="{00000000-0005-0000-0000-000060130000}"/>
    <cellStyle name="Millares 4 2 3 8 2" xfId="26375" xr:uid="{00000000-0005-0000-0000-000061130000}"/>
    <cellStyle name="Millares 4 2 3 9" xfId="17654" xr:uid="{00000000-0005-0000-0000-000062130000}"/>
    <cellStyle name="Millares 4 2 4" xfId="179" xr:uid="{00000000-0005-0000-0000-000063130000}"/>
    <cellStyle name="Millares 4 2 4 2" xfId="444" xr:uid="{00000000-0005-0000-0000-000064130000}"/>
    <cellStyle name="Millares 4 2 4 2 2" xfId="984" xr:uid="{00000000-0005-0000-0000-000065130000}"/>
    <cellStyle name="Millares 4 2 4 2 2 2" xfId="2057" xr:uid="{00000000-0005-0000-0000-000066130000}"/>
    <cellStyle name="Millares 4 2 4 2 2 2 2" xfId="4202" xr:uid="{00000000-0005-0000-0000-000067130000}"/>
    <cellStyle name="Millares 4 2 4 2 2 2 2 2" xfId="8613" xr:uid="{00000000-0005-0000-0000-000068130000}"/>
    <cellStyle name="Millares 4 2 4 2 2 2 2 2 2" xfId="17357" xr:uid="{00000000-0005-0000-0000-000069130000}"/>
    <cellStyle name="Millares 4 2 4 2 2 2 2 2 2 2" xfId="34808" xr:uid="{00000000-0005-0000-0000-00006A130000}"/>
    <cellStyle name="Millares 4 2 4 2 2 2 2 2 3" xfId="26088" xr:uid="{00000000-0005-0000-0000-00006B130000}"/>
    <cellStyle name="Millares 4 2 4 2 2 2 2 2 4" xfId="36123" xr:uid="{00000000-0005-0000-0000-00006C130000}"/>
    <cellStyle name="Millares 4 2 4 2 2 2 2 3" xfId="12996" xr:uid="{00000000-0005-0000-0000-00006D130000}"/>
    <cellStyle name="Millares 4 2 4 2 2 2 2 3 2" xfId="30448" xr:uid="{00000000-0005-0000-0000-00006E130000}"/>
    <cellStyle name="Millares 4 2 4 2 2 2 2 4" xfId="21727" xr:uid="{00000000-0005-0000-0000-00006F130000}"/>
    <cellStyle name="Millares 4 2 4 2 2 2 2 5" xfId="36122" xr:uid="{00000000-0005-0000-0000-000070130000}"/>
    <cellStyle name="Millares 4 2 4 2 2 2 3" xfId="6471" xr:uid="{00000000-0005-0000-0000-000071130000}"/>
    <cellStyle name="Millares 4 2 4 2 2 2 3 2" xfId="15215" xr:uid="{00000000-0005-0000-0000-000072130000}"/>
    <cellStyle name="Millares 4 2 4 2 2 2 3 2 2" xfId="32666" xr:uid="{00000000-0005-0000-0000-000073130000}"/>
    <cellStyle name="Millares 4 2 4 2 2 2 3 3" xfId="23946" xr:uid="{00000000-0005-0000-0000-000074130000}"/>
    <cellStyle name="Millares 4 2 4 2 2 2 3 4" xfId="36124" xr:uid="{00000000-0005-0000-0000-000075130000}"/>
    <cellStyle name="Millares 4 2 4 2 2 2 4" xfId="10854" xr:uid="{00000000-0005-0000-0000-000076130000}"/>
    <cellStyle name="Millares 4 2 4 2 2 2 4 2" xfId="28306" xr:uid="{00000000-0005-0000-0000-000077130000}"/>
    <cellStyle name="Millares 4 2 4 2 2 2 5" xfId="19585" xr:uid="{00000000-0005-0000-0000-000078130000}"/>
    <cellStyle name="Millares 4 2 4 2 2 2 6" xfId="36121" xr:uid="{00000000-0005-0000-0000-000079130000}"/>
    <cellStyle name="Millares 4 2 4 2 2 3" xfId="3133" xr:uid="{00000000-0005-0000-0000-00007A130000}"/>
    <cellStyle name="Millares 4 2 4 2 2 3 2" xfId="7544" xr:uid="{00000000-0005-0000-0000-00007B130000}"/>
    <cellStyle name="Millares 4 2 4 2 2 3 2 2" xfId="16288" xr:uid="{00000000-0005-0000-0000-00007C130000}"/>
    <cellStyle name="Millares 4 2 4 2 2 3 2 2 2" xfId="33739" xr:uid="{00000000-0005-0000-0000-00007D130000}"/>
    <cellStyle name="Millares 4 2 4 2 2 3 2 3" xfId="25019" xr:uid="{00000000-0005-0000-0000-00007E130000}"/>
    <cellStyle name="Millares 4 2 4 2 2 3 2 4" xfId="36126" xr:uid="{00000000-0005-0000-0000-00007F130000}"/>
    <cellStyle name="Millares 4 2 4 2 2 3 3" xfId="11927" xr:uid="{00000000-0005-0000-0000-000080130000}"/>
    <cellStyle name="Millares 4 2 4 2 2 3 3 2" xfId="29379" xr:uid="{00000000-0005-0000-0000-000081130000}"/>
    <cellStyle name="Millares 4 2 4 2 2 3 4" xfId="20658" xr:uid="{00000000-0005-0000-0000-000082130000}"/>
    <cellStyle name="Millares 4 2 4 2 2 3 5" xfId="36125" xr:uid="{00000000-0005-0000-0000-000083130000}"/>
    <cellStyle name="Millares 4 2 4 2 2 4" xfId="5402" xr:uid="{00000000-0005-0000-0000-000084130000}"/>
    <cellStyle name="Millares 4 2 4 2 2 4 2" xfId="14146" xr:uid="{00000000-0005-0000-0000-000085130000}"/>
    <cellStyle name="Millares 4 2 4 2 2 4 2 2" xfId="31597" xr:uid="{00000000-0005-0000-0000-000086130000}"/>
    <cellStyle name="Millares 4 2 4 2 2 4 3" xfId="22877" xr:uid="{00000000-0005-0000-0000-000087130000}"/>
    <cellStyle name="Millares 4 2 4 2 2 4 4" xfId="36127" xr:uid="{00000000-0005-0000-0000-000088130000}"/>
    <cellStyle name="Millares 4 2 4 2 2 5" xfId="9785" xr:uid="{00000000-0005-0000-0000-000089130000}"/>
    <cellStyle name="Millares 4 2 4 2 2 5 2" xfId="27237" xr:uid="{00000000-0005-0000-0000-00008A130000}"/>
    <cellStyle name="Millares 4 2 4 2 2 6" xfId="18516" xr:uid="{00000000-0005-0000-0000-00008B130000}"/>
    <cellStyle name="Millares 4 2 4 2 2 7" xfId="36120" xr:uid="{00000000-0005-0000-0000-00008C130000}"/>
    <cellStyle name="Millares 4 2 4 2 3" xfId="1522" xr:uid="{00000000-0005-0000-0000-00008D130000}"/>
    <cellStyle name="Millares 4 2 4 2 3 2" xfId="3668" xr:uid="{00000000-0005-0000-0000-00008E130000}"/>
    <cellStyle name="Millares 4 2 4 2 3 2 2" xfId="8079" xr:uid="{00000000-0005-0000-0000-00008F130000}"/>
    <cellStyle name="Millares 4 2 4 2 3 2 2 2" xfId="16823" xr:uid="{00000000-0005-0000-0000-000090130000}"/>
    <cellStyle name="Millares 4 2 4 2 3 2 2 2 2" xfId="34274" xr:uid="{00000000-0005-0000-0000-000091130000}"/>
    <cellStyle name="Millares 4 2 4 2 3 2 2 3" xfId="25554" xr:uid="{00000000-0005-0000-0000-000092130000}"/>
    <cellStyle name="Millares 4 2 4 2 3 2 2 4" xfId="36130" xr:uid="{00000000-0005-0000-0000-000093130000}"/>
    <cellStyle name="Millares 4 2 4 2 3 2 3" xfId="12462" xr:uid="{00000000-0005-0000-0000-000094130000}"/>
    <cellStyle name="Millares 4 2 4 2 3 2 3 2" xfId="29914" xr:uid="{00000000-0005-0000-0000-000095130000}"/>
    <cellStyle name="Millares 4 2 4 2 3 2 4" xfId="21193" xr:uid="{00000000-0005-0000-0000-000096130000}"/>
    <cellStyle name="Millares 4 2 4 2 3 2 5" xfId="36129" xr:uid="{00000000-0005-0000-0000-000097130000}"/>
    <cellStyle name="Millares 4 2 4 2 3 3" xfId="5937" xr:uid="{00000000-0005-0000-0000-000098130000}"/>
    <cellStyle name="Millares 4 2 4 2 3 3 2" xfId="14681" xr:uid="{00000000-0005-0000-0000-000099130000}"/>
    <cellStyle name="Millares 4 2 4 2 3 3 2 2" xfId="32132" xr:uid="{00000000-0005-0000-0000-00009A130000}"/>
    <cellStyle name="Millares 4 2 4 2 3 3 3" xfId="23412" xr:uid="{00000000-0005-0000-0000-00009B130000}"/>
    <cellStyle name="Millares 4 2 4 2 3 3 4" xfId="36131" xr:uid="{00000000-0005-0000-0000-00009C130000}"/>
    <cellStyle name="Millares 4 2 4 2 3 4" xfId="10320" xr:uid="{00000000-0005-0000-0000-00009D130000}"/>
    <cellStyle name="Millares 4 2 4 2 3 4 2" xfId="27772" xr:uid="{00000000-0005-0000-0000-00009E130000}"/>
    <cellStyle name="Millares 4 2 4 2 3 5" xfId="19051" xr:uid="{00000000-0005-0000-0000-00009F130000}"/>
    <cellStyle name="Millares 4 2 4 2 3 6" xfId="36128" xr:uid="{00000000-0005-0000-0000-0000A0130000}"/>
    <cellStyle name="Millares 4 2 4 2 4" xfId="2596" xr:uid="{00000000-0005-0000-0000-0000A1130000}"/>
    <cellStyle name="Millares 4 2 4 2 4 2" xfId="7007" xr:uid="{00000000-0005-0000-0000-0000A2130000}"/>
    <cellStyle name="Millares 4 2 4 2 4 2 2" xfId="15751" xr:uid="{00000000-0005-0000-0000-0000A3130000}"/>
    <cellStyle name="Millares 4 2 4 2 4 2 2 2" xfId="33202" xr:uid="{00000000-0005-0000-0000-0000A4130000}"/>
    <cellStyle name="Millares 4 2 4 2 4 2 3" xfId="24482" xr:uid="{00000000-0005-0000-0000-0000A5130000}"/>
    <cellStyle name="Millares 4 2 4 2 4 2 4" xfId="36133" xr:uid="{00000000-0005-0000-0000-0000A6130000}"/>
    <cellStyle name="Millares 4 2 4 2 4 3" xfId="11390" xr:uid="{00000000-0005-0000-0000-0000A7130000}"/>
    <cellStyle name="Millares 4 2 4 2 4 3 2" xfId="28842" xr:uid="{00000000-0005-0000-0000-0000A8130000}"/>
    <cellStyle name="Millares 4 2 4 2 4 4" xfId="20121" xr:uid="{00000000-0005-0000-0000-0000A9130000}"/>
    <cellStyle name="Millares 4 2 4 2 4 5" xfId="36132" xr:uid="{00000000-0005-0000-0000-0000AA130000}"/>
    <cellStyle name="Millares 4 2 4 2 5" xfId="4865" xr:uid="{00000000-0005-0000-0000-0000AB130000}"/>
    <cellStyle name="Millares 4 2 4 2 5 2" xfId="13609" xr:uid="{00000000-0005-0000-0000-0000AC130000}"/>
    <cellStyle name="Millares 4 2 4 2 5 2 2" xfId="31060" xr:uid="{00000000-0005-0000-0000-0000AD130000}"/>
    <cellStyle name="Millares 4 2 4 2 5 3" xfId="22340" xr:uid="{00000000-0005-0000-0000-0000AE130000}"/>
    <cellStyle name="Millares 4 2 4 2 5 4" xfId="36134" xr:uid="{00000000-0005-0000-0000-0000AF130000}"/>
    <cellStyle name="Millares 4 2 4 2 6" xfId="9248" xr:uid="{00000000-0005-0000-0000-0000B0130000}"/>
    <cellStyle name="Millares 4 2 4 2 6 2" xfId="26700" xr:uid="{00000000-0005-0000-0000-0000B1130000}"/>
    <cellStyle name="Millares 4 2 4 2 7" xfId="17979" xr:uid="{00000000-0005-0000-0000-0000B2130000}"/>
    <cellStyle name="Millares 4 2 4 2 8" xfId="36119" xr:uid="{00000000-0005-0000-0000-0000B3130000}"/>
    <cellStyle name="Millares 4 2 4 3" xfId="726" xr:uid="{00000000-0005-0000-0000-0000B4130000}"/>
    <cellStyle name="Millares 4 2 4 3 2" xfId="1799" xr:uid="{00000000-0005-0000-0000-0000B5130000}"/>
    <cellStyle name="Millares 4 2 4 3 2 2" xfId="3944" xr:uid="{00000000-0005-0000-0000-0000B6130000}"/>
    <cellStyle name="Millares 4 2 4 3 2 2 2" xfId="8355" xr:uid="{00000000-0005-0000-0000-0000B7130000}"/>
    <cellStyle name="Millares 4 2 4 3 2 2 2 2" xfId="17099" xr:uid="{00000000-0005-0000-0000-0000B8130000}"/>
    <cellStyle name="Millares 4 2 4 3 2 2 2 2 2" xfId="34550" xr:uid="{00000000-0005-0000-0000-0000B9130000}"/>
    <cellStyle name="Millares 4 2 4 3 2 2 2 3" xfId="25830" xr:uid="{00000000-0005-0000-0000-0000BA130000}"/>
    <cellStyle name="Millares 4 2 4 3 2 2 2 4" xfId="36138" xr:uid="{00000000-0005-0000-0000-0000BB130000}"/>
    <cellStyle name="Millares 4 2 4 3 2 2 3" xfId="12738" xr:uid="{00000000-0005-0000-0000-0000BC130000}"/>
    <cellStyle name="Millares 4 2 4 3 2 2 3 2" xfId="30190" xr:uid="{00000000-0005-0000-0000-0000BD130000}"/>
    <cellStyle name="Millares 4 2 4 3 2 2 4" xfId="21469" xr:uid="{00000000-0005-0000-0000-0000BE130000}"/>
    <cellStyle name="Millares 4 2 4 3 2 2 5" xfId="36137" xr:uid="{00000000-0005-0000-0000-0000BF130000}"/>
    <cellStyle name="Millares 4 2 4 3 2 3" xfId="6213" xr:uid="{00000000-0005-0000-0000-0000C0130000}"/>
    <cellStyle name="Millares 4 2 4 3 2 3 2" xfId="14957" xr:uid="{00000000-0005-0000-0000-0000C1130000}"/>
    <cellStyle name="Millares 4 2 4 3 2 3 2 2" xfId="32408" xr:uid="{00000000-0005-0000-0000-0000C2130000}"/>
    <cellStyle name="Millares 4 2 4 3 2 3 3" xfId="23688" xr:uid="{00000000-0005-0000-0000-0000C3130000}"/>
    <cellStyle name="Millares 4 2 4 3 2 3 4" xfId="36139" xr:uid="{00000000-0005-0000-0000-0000C4130000}"/>
    <cellStyle name="Millares 4 2 4 3 2 4" xfId="10596" xr:uid="{00000000-0005-0000-0000-0000C5130000}"/>
    <cellStyle name="Millares 4 2 4 3 2 4 2" xfId="28048" xr:uid="{00000000-0005-0000-0000-0000C6130000}"/>
    <cellStyle name="Millares 4 2 4 3 2 5" xfId="19327" xr:uid="{00000000-0005-0000-0000-0000C7130000}"/>
    <cellStyle name="Millares 4 2 4 3 2 6" xfId="36136" xr:uid="{00000000-0005-0000-0000-0000C8130000}"/>
    <cellStyle name="Millares 4 2 4 3 3" xfId="2875" xr:uid="{00000000-0005-0000-0000-0000C9130000}"/>
    <cellStyle name="Millares 4 2 4 3 3 2" xfId="7286" xr:uid="{00000000-0005-0000-0000-0000CA130000}"/>
    <cellStyle name="Millares 4 2 4 3 3 2 2" xfId="16030" xr:uid="{00000000-0005-0000-0000-0000CB130000}"/>
    <cellStyle name="Millares 4 2 4 3 3 2 2 2" xfId="33481" xr:uid="{00000000-0005-0000-0000-0000CC130000}"/>
    <cellStyle name="Millares 4 2 4 3 3 2 3" xfId="24761" xr:uid="{00000000-0005-0000-0000-0000CD130000}"/>
    <cellStyle name="Millares 4 2 4 3 3 2 4" xfId="36141" xr:uid="{00000000-0005-0000-0000-0000CE130000}"/>
    <cellStyle name="Millares 4 2 4 3 3 3" xfId="11669" xr:uid="{00000000-0005-0000-0000-0000CF130000}"/>
    <cellStyle name="Millares 4 2 4 3 3 3 2" xfId="29121" xr:uid="{00000000-0005-0000-0000-0000D0130000}"/>
    <cellStyle name="Millares 4 2 4 3 3 4" xfId="20400" xr:uid="{00000000-0005-0000-0000-0000D1130000}"/>
    <cellStyle name="Millares 4 2 4 3 3 5" xfId="36140" xr:uid="{00000000-0005-0000-0000-0000D2130000}"/>
    <cellStyle name="Millares 4 2 4 3 4" xfId="5144" xr:uid="{00000000-0005-0000-0000-0000D3130000}"/>
    <cellStyle name="Millares 4 2 4 3 4 2" xfId="13888" xr:uid="{00000000-0005-0000-0000-0000D4130000}"/>
    <cellStyle name="Millares 4 2 4 3 4 2 2" xfId="31339" xr:uid="{00000000-0005-0000-0000-0000D5130000}"/>
    <cellStyle name="Millares 4 2 4 3 4 3" xfId="22619" xr:uid="{00000000-0005-0000-0000-0000D6130000}"/>
    <cellStyle name="Millares 4 2 4 3 4 4" xfId="36142" xr:uid="{00000000-0005-0000-0000-0000D7130000}"/>
    <cellStyle name="Millares 4 2 4 3 5" xfId="9527" xr:uid="{00000000-0005-0000-0000-0000D8130000}"/>
    <cellStyle name="Millares 4 2 4 3 5 2" xfId="26979" xr:uid="{00000000-0005-0000-0000-0000D9130000}"/>
    <cellStyle name="Millares 4 2 4 3 6" xfId="18258" xr:uid="{00000000-0005-0000-0000-0000DA130000}"/>
    <cellStyle name="Millares 4 2 4 3 7" xfId="36135" xr:uid="{00000000-0005-0000-0000-0000DB130000}"/>
    <cellStyle name="Millares 4 2 4 4" xfId="1265" xr:uid="{00000000-0005-0000-0000-0000DC130000}"/>
    <cellStyle name="Millares 4 2 4 4 2" xfId="3411" xr:uid="{00000000-0005-0000-0000-0000DD130000}"/>
    <cellStyle name="Millares 4 2 4 4 2 2" xfId="7822" xr:uid="{00000000-0005-0000-0000-0000DE130000}"/>
    <cellStyle name="Millares 4 2 4 4 2 2 2" xfId="16566" xr:uid="{00000000-0005-0000-0000-0000DF130000}"/>
    <cellStyle name="Millares 4 2 4 4 2 2 2 2" xfId="34017" xr:uid="{00000000-0005-0000-0000-0000E0130000}"/>
    <cellStyle name="Millares 4 2 4 4 2 2 3" xfId="25297" xr:uid="{00000000-0005-0000-0000-0000E1130000}"/>
    <cellStyle name="Millares 4 2 4 4 2 2 4" xfId="36145" xr:uid="{00000000-0005-0000-0000-0000E2130000}"/>
    <cellStyle name="Millares 4 2 4 4 2 3" xfId="12205" xr:uid="{00000000-0005-0000-0000-0000E3130000}"/>
    <cellStyle name="Millares 4 2 4 4 2 3 2" xfId="29657" xr:uid="{00000000-0005-0000-0000-0000E4130000}"/>
    <cellStyle name="Millares 4 2 4 4 2 4" xfId="20936" xr:uid="{00000000-0005-0000-0000-0000E5130000}"/>
    <cellStyle name="Millares 4 2 4 4 2 5" xfId="36144" xr:uid="{00000000-0005-0000-0000-0000E6130000}"/>
    <cellStyle name="Millares 4 2 4 4 3" xfId="5680" xr:uid="{00000000-0005-0000-0000-0000E7130000}"/>
    <cellStyle name="Millares 4 2 4 4 3 2" xfId="14424" xr:uid="{00000000-0005-0000-0000-0000E8130000}"/>
    <cellStyle name="Millares 4 2 4 4 3 2 2" xfId="31875" xr:uid="{00000000-0005-0000-0000-0000E9130000}"/>
    <cellStyle name="Millares 4 2 4 4 3 3" xfId="23155" xr:uid="{00000000-0005-0000-0000-0000EA130000}"/>
    <cellStyle name="Millares 4 2 4 4 3 4" xfId="36146" xr:uid="{00000000-0005-0000-0000-0000EB130000}"/>
    <cellStyle name="Millares 4 2 4 4 4" xfId="10063" xr:uid="{00000000-0005-0000-0000-0000EC130000}"/>
    <cellStyle name="Millares 4 2 4 4 4 2" xfId="27515" xr:uid="{00000000-0005-0000-0000-0000ED130000}"/>
    <cellStyle name="Millares 4 2 4 4 5" xfId="18794" xr:uid="{00000000-0005-0000-0000-0000EE130000}"/>
    <cellStyle name="Millares 4 2 4 4 6" xfId="36143" xr:uid="{00000000-0005-0000-0000-0000EF130000}"/>
    <cellStyle name="Millares 4 2 4 5" xfId="2339" xr:uid="{00000000-0005-0000-0000-0000F0130000}"/>
    <cellStyle name="Millares 4 2 4 5 2" xfId="6750" xr:uid="{00000000-0005-0000-0000-0000F1130000}"/>
    <cellStyle name="Millares 4 2 4 5 2 2" xfId="15494" xr:uid="{00000000-0005-0000-0000-0000F2130000}"/>
    <cellStyle name="Millares 4 2 4 5 2 2 2" xfId="32945" xr:uid="{00000000-0005-0000-0000-0000F3130000}"/>
    <cellStyle name="Millares 4 2 4 5 2 3" xfId="24225" xr:uid="{00000000-0005-0000-0000-0000F4130000}"/>
    <cellStyle name="Millares 4 2 4 5 2 4" xfId="36148" xr:uid="{00000000-0005-0000-0000-0000F5130000}"/>
    <cellStyle name="Millares 4 2 4 5 3" xfId="11133" xr:uid="{00000000-0005-0000-0000-0000F6130000}"/>
    <cellStyle name="Millares 4 2 4 5 3 2" xfId="28585" xr:uid="{00000000-0005-0000-0000-0000F7130000}"/>
    <cellStyle name="Millares 4 2 4 5 4" xfId="19864" xr:uid="{00000000-0005-0000-0000-0000F8130000}"/>
    <cellStyle name="Millares 4 2 4 5 5" xfId="36147" xr:uid="{00000000-0005-0000-0000-0000F9130000}"/>
    <cellStyle name="Millares 4 2 4 6" xfId="4608" xr:uid="{00000000-0005-0000-0000-0000FA130000}"/>
    <cellStyle name="Millares 4 2 4 6 2" xfId="13352" xr:uid="{00000000-0005-0000-0000-0000FB130000}"/>
    <cellStyle name="Millares 4 2 4 6 2 2" xfId="30803" xr:uid="{00000000-0005-0000-0000-0000FC130000}"/>
    <cellStyle name="Millares 4 2 4 6 3" xfId="22083" xr:uid="{00000000-0005-0000-0000-0000FD130000}"/>
    <cellStyle name="Millares 4 2 4 6 4" xfId="36149" xr:uid="{00000000-0005-0000-0000-0000FE130000}"/>
    <cellStyle name="Millares 4 2 4 7" xfId="8991" xr:uid="{00000000-0005-0000-0000-0000FF130000}"/>
    <cellStyle name="Millares 4 2 4 7 2" xfId="26443" xr:uid="{00000000-0005-0000-0000-000000140000}"/>
    <cellStyle name="Millares 4 2 4 8" xfId="17722" xr:uid="{00000000-0005-0000-0000-000001140000}"/>
    <cellStyle name="Millares 4 2 4 9" xfId="36118" xr:uid="{00000000-0005-0000-0000-000002140000}"/>
    <cellStyle name="Millares 4 2 5" xfId="319" xr:uid="{00000000-0005-0000-0000-000003140000}"/>
    <cellStyle name="Millares 4 2 5 2" xfId="859" xr:uid="{00000000-0005-0000-0000-000004140000}"/>
    <cellStyle name="Millares 4 2 5 2 2" xfId="1932" xr:uid="{00000000-0005-0000-0000-000005140000}"/>
    <cellStyle name="Millares 4 2 5 2 2 2" xfId="4077" xr:uid="{00000000-0005-0000-0000-000006140000}"/>
    <cellStyle name="Millares 4 2 5 2 2 2 2" xfId="8488" xr:uid="{00000000-0005-0000-0000-000007140000}"/>
    <cellStyle name="Millares 4 2 5 2 2 2 2 2" xfId="17232" xr:uid="{00000000-0005-0000-0000-000008140000}"/>
    <cellStyle name="Millares 4 2 5 2 2 2 2 2 2" xfId="34683" xr:uid="{00000000-0005-0000-0000-000009140000}"/>
    <cellStyle name="Millares 4 2 5 2 2 2 2 3" xfId="25963" xr:uid="{00000000-0005-0000-0000-00000A140000}"/>
    <cellStyle name="Millares 4 2 5 2 2 2 2 4" xfId="36154" xr:uid="{00000000-0005-0000-0000-00000B140000}"/>
    <cellStyle name="Millares 4 2 5 2 2 2 3" xfId="12871" xr:uid="{00000000-0005-0000-0000-00000C140000}"/>
    <cellStyle name="Millares 4 2 5 2 2 2 3 2" xfId="30323" xr:uid="{00000000-0005-0000-0000-00000D140000}"/>
    <cellStyle name="Millares 4 2 5 2 2 2 4" xfId="21602" xr:uid="{00000000-0005-0000-0000-00000E140000}"/>
    <cellStyle name="Millares 4 2 5 2 2 2 5" xfId="36153" xr:uid="{00000000-0005-0000-0000-00000F140000}"/>
    <cellStyle name="Millares 4 2 5 2 2 3" xfId="6346" xr:uid="{00000000-0005-0000-0000-000010140000}"/>
    <cellStyle name="Millares 4 2 5 2 2 3 2" xfId="15090" xr:uid="{00000000-0005-0000-0000-000011140000}"/>
    <cellStyle name="Millares 4 2 5 2 2 3 2 2" xfId="32541" xr:uid="{00000000-0005-0000-0000-000012140000}"/>
    <cellStyle name="Millares 4 2 5 2 2 3 3" xfId="23821" xr:uid="{00000000-0005-0000-0000-000013140000}"/>
    <cellStyle name="Millares 4 2 5 2 2 3 4" xfId="36155" xr:uid="{00000000-0005-0000-0000-000014140000}"/>
    <cellStyle name="Millares 4 2 5 2 2 4" xfId="10729" xr:uid="{00000000-0005-0000-0000-000015140000}"/>
    <cellStyle name="Millares 4 2 5 2 2 4 2" xfId="28181" xr:uid="{00000000-0005-0000-0000-000016140000}"/>
    <cellStyle name="Millares 4 2 5 2 2 5" xfId="19460" xr:uid="{00000000-0005-0000-0000-000017140000}"/>
    <cellStyle name="Millares 4 2 5 2 2 6" xfId="36152" xr:uid="{00000000-0005-0000-0000-000018140000}"/>
    <cellStyle name="Millares 4 2 5 2 3" xfId="3008" xr:uid="{00000000-0005-0000-0000-000019140000}"/>
    <cellStyle name="Millares 4 2 5 2 3 2" xfId="7419" xr:uid="{00000000-0005-0000-0000-00001A140000}"/>
    <cellStyle name="Millares 4 2 5 2 3 2 2" xfId="16163" xr:uid="{00000000-0005-0000-0000-00001B140000}"/>
    <cellStyle name="Millares 4 2 5 2 3 2 2 2" xfId="33614" xr:uid="{00000000-0005-0000-0000-00001C140000}"/>
    <cellStyle name="Millares 4 2 5 2 3 2 3" xfId="24894" xr:uid="{00000000-0005-0000-0000-00001D140000}"/>
    <cellStyle name="Millares 4 2 5 2 3 2 4" xfId="36157" xr:uid="{00000000-0005-0000-0000-00001E140000}"/>
    <cellStyle name="Millares 4 2 5 2 3 3" xfId="11802" xr:uid="{00000000-0005-0000-0000-00001F140000}"/>
    <cellStyle name="Millares 4 2 5 2 3 3 2" xfId="29254" xr:uid="{00000000-0005-0000-0000-000020140000}"/>
    <cellStyle name="Millares 4 2 5 2 3 4" xfId="20533" xr:uid="{00000000-0005-0000-0000-000021140000}"/>
    <cellStyle name="Millares 4 2 5 2 3 5" xfId="36156" xr:uid="{00000000-0005-0000-0000-000022140000}"/>
    <cellStyle name="Millares 4 2 5 2 4" xfId="5277" xr:uid="{00000000-0005-0000-0000-000023140000}"/>
    <cellStyle name="Millares 4 2 5 2 4 2" xfId="14021" xr:uid="{00000000-0005-0000-0000-000024140000}"/>
    <cellStyle name="Millares 4 2 5 2 4 2 2" xfId="31472" xr:uid="{00000000-0005-0000-0000-000025140000}"/>
    <cellStyle name="Millares 4 2 5 2 4 3" xfId="22752" xr:uid="{00000000-0005-0000-0000-000026140000}"/>
    <cellStyle name="Millares 4 2 5 2 4 4" xfId="36158" xr:uid="{00000000-0005-0000-0000-000027140000}"/>
    <cellStyle name="Millares 4 2 5 2 5" xfId="9660" xr:uid="{00000000-0005-0000-0000-000028140000}"/>
    <cellStyle name="Millares 4 2 5 2 5 2" xfId="27112" xr:uid="{00000000-0005-0000-0000-000029140000}"/>
    <cellStyle name="Millares 4 2 5 2 6" xfId="18391" xr:uid="{00000000-0005-0000-0000-00002A140000}"/>
    <cellStyle name="Millares 4 2 5 2 7" xfId="36151" xr:uid="{00000000-0005-0000-0000-00002B140000}"/>
    <cellStyle name="Millares 4 2 5 3" xfId="1397" xr:uid="{00000000-0005-0000-0000-00002C140000}"/>
    <cellStyle name="Millares 4 2 5 3 2" xfId="3543" xr:uid="{00000000-0005-0000-0000-00002D140000}"/>
    <cellStyle name="Millares 4 2 5 3 2 2" xfId="7954" xr:uid="{00000000-0005-0000-0000-00002E140000}"/>
    <cellStyle name="Millares 4 2 5 3 2 2 2" xfId="16698" xr:uid="{00000000-0005-0000-0000-00002F140000}"/>
    <cellStyle name="Millares 4 2 5 3 2 2 2 2" xfId="34149" xr:uid="{00000000-0005-0000-0000-000030140000}"/>
    <cellStyle name="Millares 4 2 5 3 2 2 3" xfId="25429" xr:uid="{00000000-0005-0000-0000-000031140000}"/>
    <cellStyle name="Millares 4 2 5 3 2 2 4" xfId="36161" xr:uid="{00000000-0005-0000-0000-000032140000}"/>
    <cellStyle name="Millares 4 2 5 3 2 3" xfId="12337" xr:uid="{00000000-0005-0000-0000-000033140000}"/>
    <cellStyle name="Millares 4 2 5 3 2 3 2" xfId="29789" xr:uid="{00000000-0005-0000-0000-000034140000}"/>
    <cellStyle name="Millares 4 2 5 3 2 4" xfId="21068" xr:uid="{00000000-0005-0000-0000-000035140000}"/>
    <cellStyle name="Millares 4 2 5 3 2 5" xfId="36160" xr:uid="{00000000-0005-0000-0000-000036140000}"/>
    <cellStyle name="Millares 4 2 5 3 3" xfId="5812" xr:uid="{00000000-0005-0000-0000-000037140000}"/>
    <cellStyle name="Millares 4 2 5 3 3 2" xfId="14556" xr:uid="{00000000-0005-0000-0000-000038140000}"/>
    <cellStyle name="Millares 4 2 5 3 3 2 2" xfId="32007" xr:uid="{00000000-0005-0000-0000-000039140000}"/>
    <cellStyle name="Millares 4 2 5 3 3 3" xfId="23287" xr:uid="{00000000-0005-0000-0000-00003A140000}"/>
    <cellStyle name="Millares 4 2 5 3 3 4" xfId="36162" xr:uid="{00000000-0005-0000-0000-00003B140000}"/>
    <cellStyle name="Millares 4 2 5 3 4" xfId="10195" xr:uid="{00000000-0005-0000-0000-00003C140000}"/>
    <cellStyle name="Millares 4 2 5 3 4 2" xfId="27647" xr:uid="{00000000-0005-0000-0000-00003D140000}"/>
    <cellStyle name="Millares 4 2 5 3 5" xfId="18926" xr:uid="{00000000-0005-0000-0000-00003E140000}"/>
    <cellStyle name="Millares 4 2 5 3 6" xfId="36159" xr:uid="{00000000-0005-0000-0000-00003F140000}"/>
    <cellStyle name="Millares 4 2 5 4" xfId="2471" xr:uid="{00000000-0005-0000-0000-000040140000}"/>
    <cellStyle name="Millares 4 2 5 4 2" xfId="6882" xr:uid="{00000000-0005-0000-0000-000041140000}"/>
    <cellStyle name="Millares 4 2 5 4 2 2" xfId="15626" xr:uid="{00000000-0005-0000-0000-000042140000}"/>
    <cellStyle name="Millares 4 2 5 4 2 2 2" xfId="33077" xr:uid="{00000000-0005-0000-0000-000043140000}"/>
    <cellStyle name="Millares 4 2 5 4 2 3" xfId="24357" xr:uid="{00000000-0005-0000-0000-000044140000}"/>
    <cellStyle name="Millares 4 2 5 4 2 4" xfId="36164" xr:uid="{00000000-0005-0000-0000-000045140000}"/>
    <cellStyle name="Millares 4 2 5 4 3" xfId="11265" xr:uid="{00000000-0005-0000-0000-000046140000}"/>
    <cellStyle name="Millares 4 2 5 4 3 2" xfId="28717" xr:uid="{00000000-0005-0000-0000-000047140000}"/>
    <cellStyle name="Millares 4 2 5 4 4" xfId="19996" xr:uid="{00000000-0005-0000-0000-000048140000}"/>
    <cellStyle name="Millares 4 2 5 4 5" xfId="36163" xr:uid="{00000000-0005-0000-0000-000049140000}"/>
    <cellStyle name="Millares 4 2 5 5" xfId="4740" xr:uid="{00000000-0005-0000-0000-00004A140000}"/>
    <cellStyle name="Millares 4 2 5 5 2" xfId="13484" xr:uid="{00000000-0005-0000-0000-00004B140000}"/>
    <cellStyle name="Millares 4 2 5 5 2 2" xfId="30935" xr:uid="{00000000-0005-0000-0000-00004C140000}"/>
    <cellStyle name="Millares 4 2 5 5 3" xfId="22215" xr:uid="{00000000-0005-0000-0000-00004D140000}"/>
    <cellStyle name="Millares 4 2 5 5 4" xfId="36165" xr:uid="{00000000-0005-0000-0000-00004E140000}"/>
    <cellStyle name="Millares 4 2 5 6" xfId="9123" xr:uid="{00000000-0005-0000-0000-00004F140000}"/>
    <cellStyle name="Millares 4 2 5 6 2" xfId="26575" xr:uid="{00000000-0005-0000-0000-000050140000}"/>
    <cellStyle name="Millares 4 2 5 7" xfId="17854" xr:uid="{00000000-0005-0000-0000-000051140000}"/>
    <cellStyle name="Millares 4 2 5 8" xfId="36150" xr:uid="{00000000-0005-0000-0000-000052140000}"/>
    <cellStyle name="Millares 4 2 6" xfId="601" xr:uid="{00000000-0005-0000-0000-000053140000}"/>
    <cellStyle name="Millares 4 2 6 2" xfId="1674" xr:uid="{00000000-0005-0000-0000-000054140000}"/>
    <cellStyle name="Millares 4 2 6 2 2" xfId="3819" xr:uid="{00000000-0005-0000-0000-000055140000}"/>
    <cellStyle name="Millares 4 2 6 2 2 2" xfId="8230" xr:uid="{00000000-0005-0000-0000-000056140000}"/>
    <cellStyle name="Millares 4 2 6 2 2 2 2" xfId="16974" xr:uid="{00000000-0005-0000-0000-000057140000}"/>
    <cellStyle name="Millares 4 2 6 2 2 2 2 2" xfId="34425" xr:uid="{00000000-0005-0000-0000-000058140000}"/>
    <cellStyle name="Millares 4 2 6 2 2 2 3" xfId="25705" xr:uid="{00000000-0005-0000-0000-000059140000}"/>
    <cellStyle name="Millares 4 2 6 2 2 2 4" xfId="36169" xr:uid="{00000000-0005-0000-0000-00005A140000}"/>
    <cellStyle name="Millares 4 2 6 2 2 3" xfId="12613" xr:uid="{00000000-0005-0000-0000-00005B140000}"/>
    <cellStyle name="Millares 4 2 6 2 2 3 2" xfId="30065" xr:uid="{00000000-0005-0000-0000-00005C140000}"/>
    <cellStyle name="Millares 4 2 6 2 2 4" xfId="21344" xr:uid="{00000000-0005-0000-0000-00005D140000}"/>
    <cellStyle name="Millares 4 2 6 2 2 5" xfId="36168" xr:uid="{00000000-0005-0000-0000-00005E140000}"/>
    <cellStyle name="Millares 4 2 6 2 3" xfId="6088" xr:uid="{00000000-0005-0000-0000-00005F140000}"/>
    <cellStyle name="Millares 4 2 6 2 3 2" xfId="14832" xr:uid="{00000000-0005-0000-0000-000060140000}"/>
    <cellStyle name="Millares 4 2 6 2 3 2 2" xfId="32283" xr:uid="{00000000-0005-0000-0000-000061140000}"/>
    <cellStyle name="Millares 4 2 6 2 3 3" xfId="23563" xr:uid="{00000000-0005-0000-0000-000062140000}"/>
    <cellStyle name="Millares 4 2 6 2 3 4" xfId="36170" xr:uid="{00000000-0005-0000-0000-000063140000}"/>
    <cellStyle name="Millares 4 2 6 2 4" xfId="10471" xr:uid="{00000000-0005-0000-0000-000064140000}"/>
    <cellStyle name="Millares 4 2 6 2 4 2" xfId="27923" xr:uid="{00000000-0005-0000-0000-000065140000}"/>
    <cellStyle name="Millares 4 2 6 2 5" xfId="19202" xr:uid="{00000000-0005-0000-0000-000066140000}"/>
    <cellStyle name="Millares 4 2 6 2 6" xfId="36167" xr:uid="{00000000-0005-0000-0000-000067140000}"/>
    <cellStyle name="Millares 4 2 6 3" xfId="2750" xr:uid="{00000000-0005-0000-0000-000068140000}"/>
    <cellStyle name="Millares 4 2 6 3 2" xfId="7161" xr:uid="{00000000-0005-0000-0000-000069140000}"/>
    <cellStyle name="Millares 4 2 6 3 2 2" xfId="15905" xr:uid="{00000000-0005-0000-0000-00006A140000}"/>
    <cellStyle name="Millares 4 2 6 3 2 2 2" xfId="33356" xr:uid="{00000000-0005-0000-0000-00006B140000}"/>
    <cellStyle name="Millares 4 2 6 3 2 3" xfId="24636" xr:uid="{00000000-0005-0000-0000-00006C140000}"/>
    <cellStyle name="Millares 4 2 6 3 2 4" xfId="36172" xr:uid="{00000000-0005-0000-0000-00006D140000}"/>
    <cellStyle name="Millares 4 2 6 3 3" xfId="11544" xr:uid="{00000000-0005-0000-0000-00006E140000}"/>
    <cellStyle name="Millares 4 2 6 3 3 2" xfId="28996" xr:uid="{00000000-0005-0000-0000-00006F140000}"/>
    <cellStyle name="Millares 4 2 6 3 4" xfId="20275" xr:uid="{00000000-0005-0000-0000-000070140000}"/>
    <cellStyle name="Millares 4 2 6 3 5" xfId="36171" xr:uid="{00000000-0005-0000-0000-000071140000}"/>
    <cellStyle name="Millares 4 2 6 4" xfId="5019" xr:uid="{00000000-0005-0000-0000-000072140000}"/>
    <cellStyle name="Millares 4 2 6 4 2" xfId="13763" xr:uid="{00000000-0005-0000-0000-000073140000}"/>
    <cellStyle name="Millares 4 2 6 4 2 2" xfId="31214" xr:uid="{00000000-0005-0000-0000-000074140000}"/>
    <cellStyle name="Millares 4 2 6 4 3" xfId="22494" xr:uid="{00000000-0005-0000-0000-000075140000}"/>
    <cellStyle name="Millares 4 2 6 4 4" xfId="36173" xr:uid="{00000000-0005-0000-0000-000076140000}"/>
    <cellStyle name="Millares 4 2 6 5" xfId="9402" xr:uid="{00000000-0005-0000-0000-000077140000}"/>
    <cellStyle name="Millares 4 2 6 5 2" xfId="26854" xr:uid="{00000000-0005-0000-0000-000078140000}"/>
    <cellStyle name="Millares 4 2 6 6" xfId="18133" xr:uid="{00000000-0005-0000-0000-000079140000}"/>
    <cellStyle name="Millares 4 2 6 7" xfId="36166" xr:uid="{00000000-0005-0000-0000-00007A140000}"/>
    <cellStyle name="Millares 4 2 7" xfId="1140" xr:uid="{00000000-0005-0000-0000-00007B140000}"/>
    <cellStyle name="Millares 4 2 7 2" xfId="3286" xr:uid="{00000000-0005-0000-0000-00007C140000}"/>
    <cellStyle name="Millares 4 2 7 2 2" xfId="7697" xr:uid="{00000000-0005-0000-0000-00007D140000}"/>
    <cellStyle name="Millares 4 2 7 2 2 2" xfId="16441" xr:uid="{00000000-0005-0000-0000-00007E140000}"/>
    <cellStyle name="Millares 4 2 7 2 2 2 2" xfId="33892" xr:uid="{00000000-0005-0000-0000-00007F140000}"/>
    <cellStyle name="Millares 4 2 7 2 2 3" xfId="25172" xr:uid="{00000000-0005-0000-0000-000080140000}"/>
    <cellStyle name="Millares 4 2 7 2 2 4" xfId="36176" xr:uid="{00000000-0005-0000-0000-000081140000}"/>
    <cellStyle name="Millares 4 2 7 2 3" xfId="12080" xr:uid="{00000000-0005-0000-0000-000082140000}"/>
    <cellStyle name="Millares 4 2 7 2 3 2" xfId="29532" xr:uid="{00000000-0005-0000-0000-000083140000}"/>
    <cellStyle name="Millares 4 2 7 2 4" xfId="20811" xr:uid="{00000000-0005-0000-0000-000084140000}"/>
    <cellStyle name="Millares 4 2 7 2 5" xfId="36175" xr:uid="{00000000-0005-0000-0000-000085140000}"/>
    <cellStyle name="Millares 4 2 7 3" xfId="5555" xr:uid="{00000000-0005-0000-0000-000086140000}"/>
    <cellStyle name="Millares 4 2 7 3 2" xfId="14299" xr:uid="{00000000-0005-0000-0000-000087140000}"/>
    <cellStyle name="Millares 4 2 7 3 2 2" xfId="31750" xr:uid="{00000000-0005-0000-0000-000088140000}"/>
    <cellStyle name="Millares 4 2 7 3 3" xfId="23030" xr:uid="{00000000-0005-0000-0000-000089140000}"/>
    <cellStyle name="Millares 4 2 7 3 4" xfId="36177" xr:uid="{00000000-0005-0000-0000-00008A140000}"/>
    <cellStyle name="Millares 4 2 7 4" xfId="9938" xr:uid="{00000000-0005-0000-0000-00008B140000}"/>
    <cellStyle name="Millares 4 2 7 4 2" xfId="27390" xr:uid="{00000000-0005-0000-0000-00008C140000}"/>
    <cellStyle name="Millares 4 2 7 5" xfId="18669" xr:uid="{00000000-0005-0000-0000-00008D140000}"/>
    <cellStyle name="Millares 4 2 7 6" xfId="36174" xr:uid="{00000000-0005-0000-0000-00008E140000}"/>
    <cellStyle name="Millares 4 2 8" xfId="2214" xr:uid="{00000000-0005-0000-0000-00008F140000}"/>
    <cellStyle name="Millares 4 2 8 2" xfId="6625" xr:uid="{00000000-0005-0000-0000-000090140000}"/>
    <cellStyle name="Millares 4 2 8 2 2" xfId="15369" xr:uid="{00000000-0005-0000-0000-000091140000}"/>
    <cellStyle name="Millares 4 2 8 2 2 2" xfId="32820" xr:uid="{00000000-0005-0000-0000-000092140000}"/>
    <cellStyle name="Millares 4 2 8 2 3" xfId="24100" xr:uid="{00000000-0005-0000-0000-000093140000}"/>
    <cellStyle name="Millares 4 2 8 2 4" xfId="36179" xr:uid="{00000000-0005-0000-0000-000094140000}"/>
    <cellStyle name="Millares 4 2 8 3" xfId="11008" xr:uid="{00000000-0005-0000-0000-000095140000}"/>
    <cellStyle name="Millares 4 2 8 3 2" xfId="28460" xr:uid="{00000000-0005-0000-0000-000096140000}"/>
    <cellStyle name="Millares 4 2 8 4" xfId="19739" xr:uid="{00000000-0005-0000-0000-000097140000}"/>
    <cellStyle name="Millares 4 2 8 5" xfId="36178" xr:uid="{00000000-0005-0000-0000-000098140000}"/>
    <cellStyle name="Millares 4 2 9" xfId="4483" xr:uid="{00000000-0005-0000-0000-000099140000}"/>
    <cellStyle name="Millares 4 2 9 2" xfId="13227" xr:uid="{00000000-0005-0000-0000-00009A140000}"/>
    <cellStyle name="Millares 4 2 9 2 2" xfId="30678" xr:uid="{00000000-0005-0000-0000-00009B140000}"/>
    <cellStyle name="Millares 4 2 9 3" xfId="21958" xr:uid="{00000000-0005-0000-0000-00009C140000}"/>
    <cellStyle name="Millares 4 2 9 4" xfId="36180" xr:uid="{00000000-0005-0000-0000-00009D140000}"/>
    <cellStyle name="Millares 4 3" xfId="51" xr:uid="{00000000-0005-0000-0000-00009E140000}"/>
    <cellStyle name="Millares 4 3 10" xfId="17609" xr:uid="{00000000-0005-0000-0000-00009F140000}"/>
    <cellStyle name="Millares 4 3 11" xfId="36181" xr:uid="{00000000-0005-0000-0000-0000A0140000}"/>
    <cellStyle name="Millares 4 3 2" xfId="116" xr:uid="{00000000-0005-0000-0000-0000A1140000}"/>
    <cellStyle name="Millares 4 3 2 10" xfId="36182" xr:uid="{00000000-0005-0000-0000-0000A2140000}"/>
    <cellStyle name="Millares 4 3 2 2" xfId="248" xr:uid="{00000000-0005-0000-0000-0000A3140000}"/>
    <cellStyle name="Millares 4 3 2 2 2" xfId="513" xr:uid="{00000000-0005-0000-0000-0000A4140000}"/>
    <cellStyle name="Millares 4 3 2 2 2 2" xfId="1053" xr:uid="{00000000-0005-0000-0000-0000A5140000}"/>
    <cellStyle name="Millares 4 3 2 2 2 2 2" xfId="2126" xr:uid="{00000000-0005-0000-0000-0000A6140000}"/>
    <cellStyle name="Millares 4 3 2 2 2 2 2 2" xfId="4271" xr:uid="{00000000-0005-0000-0000-0000A7140000}"/>
    <cellStyle name="Millares 4 3 2 2 2 2 2 2 2" xfId="8682" xr:uid="{00000000-0005-0000-0000-0000A8140000}"/>
    <cellStyle name="Millares 4 3 2 2 2 2 2 2 2 2" xfId="17426" xr:uid="{00000000-0005-0000-0000-0000A9140000}"/>
    <cellStyle name="Millares 4 3 2 2 2 2 2 2 2 2 2" xfId="34877" xr:uid="{00000000-0005-0000-0000-0000AA140000}"/>
    <cellStyle name="Millares 4 3 2 2 2 2 2 2 2 3" xfId="26157" xr:uid="{00000000-0005-0000-0000-0000AB140000}"/>
    <cellStyle name="Millares 4 3 2 2 2 2 2 2 2 4" xfId="36188" xr:uid="{00000000-0005-0000-0000-0000AC140000}"/>
    <cellStyle name="Millares 4 3 2 2 2 2 2 2 3" xfId="13065" xr:uid="{00000000-0005-0000-0000-0000AD140000}"/>
    <cellStyle name="Millares 4 3 2 2 2 2 2 2 3 2" xfId="30517" xr:uid="{00000000-0005-0000-0000-0000AE140000}"/>
    <cellStyle name="Millares 4 3 2 2 2 2 2 2 4" xfId="21796" xr:uid="{00000000-0005-0000-0000-0000AF140000}"/>
    <cellStyle name="Millares 4 3 2 2 2 2 2 2 5" xfId="36187" xr:uid="{00000000-0005-0000-0000-0000B0140000}"/>
    <cellStyle name="Millares 4 3 2 2 2 2 2 3" xfId="6540" xr:uid="{00000000-0005-0000-0000-0000B1140000}"/>
    <cellStyle name="Millares 4 3 2 2 2 2 2 3 2" xfId="15284" xr:uid="{00000000-0005-0000-0000-0000B2140000}"/>
    <cellStyle name="Millares 4 3 2 2 2 2 2 3 2 2" xfId="32735" xr:uid="{00000000-0005-0000-0000-0000B3140000}"/>
    <cellStyle name="Millares 4 3 2 2 2 2 2 3 3" xfId="24015" xr:uid="{00000000-0005-0000-0000-0000B4140000}"/>
    <cellStyle name="Millares 4 3 2 2 2 2 2 3 4" xfId="36189" xr:uid="{00000000-0005-0000-0000-0000B5140000}"/>
    <cellStyle name="Millares 4 3 2 2 2 2 2 4" xfId="10923" xr:uid="{00000000-0005-0000-0000-0000B6140000}"/>
    <cellStyle name="Millares 4 3 2 2 2 2 2 4 2" xfId="28375" xr:uid="{00000000-0005-0000-0000-0000B7140000}"/>
    <cellStyle name="Millares 4 3 2 2 2 2 2 5" xfId="19654" xr:uid="{00000000-0005-0000-0000-0000B8140000}"/>
    <cellStyle name="Millares 4 3 2 2 2 2 2 6" xfId="36186" xr:uid="{00000000-0005-0000-0000-0000B9140000}"/>
    <cellStyle name="Millares 4 3 2 2 2 2 3" xfId="3202" xr:uid="{00000000-0005-0000-0000-0000BA140000}"/>
    <cellStyle name="Millares 4 3 2 2 2 2 3 2" xfId="7613" xr:uid="{00000000-0005-0000-0000-0000BB140000}"/>
    <cellStyle name="Millares 4 3 2 2 2 2 3 2 2" xfId="16357" xr:uid="{00000000-0005-0000-0000-0000BC140000}"/>
    <cellStyle name="Millares 4 3 2 2 2 2 3 2 2 2" xfId="33808" xr:uid="{00000000-0005-0000-0000-0000BD140000}"/>
    <cellStyle name="Millares 4 3 2 2 2 2 3 2 3" xfId="25088" xr:uid="{00000000-0005-0000-0000-0000BE140000}"/>
    <cellStyle name="Millares 4 3 2 2 2 2 3 2 4" xfId="36191" xr:uid="{00000000-0005-0000-0000-0000BF140000}"/>
    <cellStyle name="Millares 4 3 2 2 2 2 3 3" xfId="11996" xr:uid="{00000000-0005-0000-0000-0000C0140000}"/>
    <cellStyle name="Millares 4 3 2 2 2 2 3 3 2" xfId="29448" xr:uid="{00000000-0005-0000-0000-0000C1140000}"/>
    <cellStyle name="Millares 4 3 2 2 2 2 3 4" xfId="20727" xr:uid="{00000000-0005-0000-0000-0000C2140000}"/>
    <cellStyle name="Millares 4 3 2 2 2 2 3 5" xfId="36190" xr:uid="{00000000-0005-0000-0000-0000C3140000}"/>
    <cellStyle name="Millares 4 3 2 2 2 2 4" xfId="5471" xr:uid="{00000000-0005-0000-0000-0000C4140000}"/>
    <cellStyle name="Millares 4 3 2 2 2 2 4 2" xfId="14215" xr:uid="{00000000-0005-0000-0000-0000C5140000}"/>
    <cellStyle name="Millares 4 3 2 2 2 2 4 2 2" xfId="31666" xr:uid="{00000000-0005-0000-0000-0000C6140000}"/>
    <cellStyle name="Millares 4 3 2 2 2 2 4 3" xfId="22946" xr:uid="{00000000-0005-0000-0000-0000C7140000}"/>
    <cellStyle name="Millares 4 3 2 2 2 2 4 4" xfId="36192" xr:uid="{00000000-0005-0000-0000-0000C8140000}"/>
    <cellStyle name="Millares 4 3 2 2 2 2 5" xfId="9854" xr:uid="{00000000-0005-0000-0000-0000C9140000}"/>
    <cellStyle name="Millares 4 3 2 2 2 2 5 2" xfId="27306" xr:uid="{00000000-0005-0000-0000-0000CA140000}"/>
    <cellStyle name="Millares 4 3 2 2 2 2 6" xfId="18585" xr:uid="{00000000-0005-0000-0000-0000CB140000}"/>
    <cellStyle name="Millares 4 3 2 2 2 2 7" xfId="36185" xr:uid="{00000000-0005-0000-0000-0000CC140000}"/>
    <cellStyle name="Millares 4 3 2 2 2 3" xfId="1591" xr:uid="{00000000-0005-0000-0000-0000CD140000}"/>
    <cellStyle name="Millares 4 3 2 2 2 3 2" xfId="3737" xr:uid="{00000000-0005-0000-0000-0000CE140000}"/>
    <cellStyle name="Millares 4 3 2 2 2 3 2 2" xfId="8148" xr:uid="{00000000-0005-0000-0000-0000CF140000}"/>
    <cellStyle name="Millares 4 3 2 2 2 3 2 2 2" xfId="16892" xr:uid="{00000000-0005-0000-0000-0000D0140000}"/>
    <cellStyle name="Millares 4 3 2 2 2 3 2 2 2 2" xfId="34343" xr:uid="{00000000-0005-0000-0000-0000D1140000}"/>
    <cellStyle name="Millares 4 3 2 2 2 3 2 2 3" xfId="25623" xr:uid="{00000000-0005-0000-0000-0000D2140000}"/>
    <cellStyle name="Millares 4 3 2 2 2 3 2 2 4" xfId="36195" xr:uid="{00000000-0005-0000-0000-0000D3140000}"/>
    <cellStyle name="Millares 4 3 2 2 2 3 2 3" xfId="12531" xr:uid="{00000000-0005-0000-0000-0000D4140000}"/>
    <cellStyle name="Millares 4 3 2 2 2 3 2 3 2" xfId="29983" xr:uid="{00000000-0005-0000-0000-0000D5140000}"/>
    <cellStyle name="Millares 4 3 2 2 2 3 2 4" xfId="21262" xr:uid="{00000000-0005-0000-0000-0000D6140000}"/>
    <cellStyle name="Millares 4 3 2 2 2 3 2 5" xfId="36194" xr:uid="{00000000-0005-0000-0000-0000D7140000}"/>
    <cellStyle name="Millares 4 3 2 2 2 3 3" xfId="6006" xr:uid="{00000000-0005-0000-0000-0000D8140000}"/>
    <cellStyle name="Millares 4 3 2 2 2 3 3 2" xfId="14750" xr:uid="{00000000-0005-0000-0000-0000D9140000}"/>
    <cellStyle name="Millares 4 3 2 2 2 3 3 2 2" xfId="32201" xr:uid="{00000000-0005-0000-0000-0000DA140000}"/>
    <cellStyle name="Millares 4 3 2 2 2 3 3 3" xfId="23481" xr:uid="{00000000-0005-0000-0000-0000DB140000}"/>
    <cellStyle name="Millares 4 3 2 2 2 3 3 4" xfId="36196" xr:uid="{00000000-0005-0000-0000-0000DC140000}"/>
    <cellStyle name="Millares 4 3 2 2 2 3 4" xfId="10389" xr:uid="{00000000-0005-0000-0000-0000DD140000}"/>
    <cellStyle name="Millares 4 3 2 2 2 3 4 2" xfId="27841" xr:uid="{00000000-0005-0000-0000-0000DE140000}"/>
    <cellStyle name="Millares 4 3 2 2 2 3 5" xfId="19120" xr:uid="{00000000-0005-0000-0000-0000DF140000}"/>
    <cellStyle name="Millares 4 3 2 2 2 3 6" xfId="36193" xr:uid="{00000000-0005-0000-0000-0000E0140000}"/>
    <cellStyle name="Millares 4 3 2 2 2 4" xfId="2665" xr:uid="{00000000-0005-0000-0000-0000E1140000}"/>
    <cellStyle name="Millares 4 3 2 2 2 4 2" xfId="7076" xr:uid="{00000000-0005-0000-0000-0000E2140000}"/>
    <cellStyle name="Millares 4 3 2 2 2 4 2 2" xfId="15820" xr:uid="{00000000-0005-0000-0000-0000E3140000}"/>
    <cellStyle name="Millares 4 3 2 2 2 4 2 2 2" xfId="33271" xr:uid="{00000000-0005-0000-0000-0000E4140000}"/>
    <cellStyle name="Millares 4 3 2 2 2 4 2 3" xfId="24551" xr:uid="{00000000-0005-0000-0000-0000E5140000}"/>
    <cellStyle name="Millares 4 3 2 2 2 4 2 4" xfId="36198" xr:uid="{00000000-0005-0000-0000-0000E6140000}"/>
    <cellStyle name="Millares 4 3 2 2 2 4 3" xfId="11459" xr:uid="{00000000-0005-0000-0000-0000E7140000}"/>
    <cellStyle name="Millares 4 3 2 2 2 4 3 2" xfId="28911" xr:uid="{00000000-0005-0000-0000-0000E8140000}"/>
    <cellStyle name="Millares 4 3 2 2 2 4 4" xfId="20190" xr:uid="{00000000-0005-0000-0000-0000E9140000}"/>
    <cellStyle name="Millares 4 3 2 2 2 4 5" xfId="36197" xr:uid="{00000000-0005-0000-0000-0000EA140000}"/>
    <cellStyle name="Millares 4 3 2 2 2 5" xfId="4934" xr:uid="{00000000-0005-0000-0000-0000EB140000}"/>
    <cellStyle name="Millares 4 3 2 2 2 5 2" xfId="13678" xr:uid="{00000000-0005-0000-0000-0000EC140000}"/>
    <cellStyle name="Millares 4 3 2 2 2 5 2 2" xfId="31129" xr:uid="{00000000-0005-0000-0000-0000ED140000}"/>
    <cellStyle name="Millares 4 3 2 2 2 5 3" xfId="22409" xr:uid="{00000000-0005-0000-0000-0000EE140000}"/>
    <cellStyle name="Millares 4 3 2 2 2 5 4" xfId="36199" xr:uid="{00000000-0005-0000-0000-0000EF140000}"/>
    <cellStyle name="Millares 4 3 2 2 2 6" xfId="9317" xr:uid="{00000000-0005-0000-0000-0000F0140000}"/>
    <cellStyle name="Millares 4 3 2 2 2 6 2" xfId="26769" xr:uid="{00000000-0005-0000-0000-0000F1140000}"/>
    <cellStyle name="Millares 4 3 2 2 2 7" xfId="18048" xr:uid="{00000000-0005-0000-0000-0000F2140000}"/>
    <cellStyle name="Millares 4 3 2 2 2 8" xfId="36184" xr:uid="{00000000-0005-0000-0000-0000F3140000}"/>
    <cellStyle name="Millares 4 3 2 2 3" xfId="795" xr:uid="{00000000-0005-0000-0000-0000F4140000}"/>
    <cellStyle name="Millares 4 3 2 2 3 2" xfId="1868" xr:uid="{00000000-0005-0000-0000-0000F5140000}"/>
    <cellStyle name="Millares 4 3 2 2 3 2 2" xfId="4013" xr:uid="{00000000-0005-0000-0000-0000F6140000}"/>
    <cellStyle name="Millares 4 3 2 2 3 2 2 2" xfId="8424" xr:uid="{00000000-0005-0000-0000-0000F7140000}"/>
    <cellStyle name="Millares 4 3 2 2 3 2 2 2 2" xfId="17168" xr:uid="{00000000-0005-0000-0000-0000F8140000}"/>
    <cellStyle name="Millares 4 3 2 2 3 2 2 2 2 2" xfId="34619" xr:uid="{00000000-0005-0000-0000-0000F9140000}"/>
    <cellStyle name="Millares 4 3 2 2 3 2 2 2 3" xfId="25899" xr:uid="{00000000-0005-0000-0000-0000FA140000}"/>
    <cellStyle name="Millares 4 3 2 2 3 2 2 2 4" xfId="36203" xr:uid="{00000000-0005-0000-0000-0000FB140000}"/>
    <cellStyle name="Millares 4 3 2 2 3 2 2 3" xfId="12807" xr:uid="{00000000-0005-0000-0000-0000FC140000}"/>
    <cellStyle name="Millares 4 3 2 2 3 2 2 3 2" xfId="30259" xr:uid="{00000000-0005-0000-0000-0000FD140000}"/>
    <cellStyle name="Millares 4 3 2 2 3 2 2 4" xfId="21538" xr:uid="{00000000-0005-0000-0000-0000FE140000}"/>
    <cellStyle name="Millares 4 3 2 2 3 2 2 5" xfId="36202" xr:uid="{00000000-0005-0000-0000-0000FF140000}"/>
    <cellStyle name="Millares 4 3 2 2 3 2 3" xfId="6282" xr:uid="{00000000-0005-0000-0000-000000150000}"/>
    <cellStyle name="Millares 4 3 2 2 3 2 3 2" xfId="15026" xr:uid="{00000000-0005-0000-0000-000001150000}"/>
    <cellStyle name="Millares 4 3 2 2 3 2 3 2 2" xfId="32477" xr:uid="{00000000-0005-0000-0000-000002150000}"/>
    <cellStyle name="Millares 4 3 2 2 3 2 3 3" xfId="23757" xr:uid="{00000000-0005-0000-0000-000003150000}"/>
    <cellStyle name="Millares 4 3 2 2 3 2 3 4" xfId="36204" xr:uid="{00000000-0005-0000-0000-000004150000}"/>
    <cellStyle name="Millares 4 3 2 2 3 2 4" xfId="10665" xr:uid="{00000000-0005-0000-0000-000005150000}"/>
    <cellStyle name="Millares 4 3 2 2 3 2 4 2" xfId="28117" xr:uid="{00000000-0005-0000-0000-000006150000}"/>
    <cellStyle name="Millares 4 3 2 2 3 2 5" xfId="19396" xr:uid="{00000000-0005-0000-0000-000007150000}"/>
    <cellStyle name="Millares 4 3 2 2 3 2 6" xfId="36201" xr:uid="{00000000-0005-0000-0000-000008150000}"/>
    <cellStyle name="Millares 4 3 2 2 3 3" xfId="2944" xr:uid="{00000000-0005-0000-0000-000009150000}"/>
    <cellStyle name="Millares 4 3 2 2 3 3 2" xfId="7355" xr:uid="{00000000-0005-0000-0000-00000A150000}"/>
    <cellStyle name="Millares 4 3 2 2 3 3 2 2" xfId="16099" xr:uid="{00000000-0005-0000-0000-00000B150000}"/>
    <cellStyle name="Millares 4 3 2 2 3 3 2 2 2" xfId="33550" xr:uid="{00000000-0005-0000-0000-00000C150000}"/>
    <cellStyle name="Millares 4 3 2 2 3 3 2 3" xfId="24830" xr:uid="{00000000-0005-0000-0000-00000D150000}"/>
    <cellStyle name="Millares 4 3 2 2 3 3 2 4" xfId="36206" xr:uid="{00000000-0005-0000-0000-00000E150000}"/>
    <cellStyle name="Millares 4 3 2 2 3 3 3" xfId="11738" xr:uid="{00000000-0005-0000-0000-00000F150000}"/>
    <cellStyle name="Millares 4 3 2 2 3 3 3 2" xfId="29190" xr:uid="{00000000-0005-0000-0000-000010150000}"/>
    <cellStyle name="Millares 4 3 2 2 3 3 4" xfId="20469" xr:uid="{00000000-0005-0000-0000-000011150000}"/>
    <cellStyle name="Millares 4 3 2 2 3 3 5" xfId="36205" xr:uid="{00000000-0005-0000-0000-000012150000}"/>
    <cellStyle name="Millares 4 3 2 2 3 4" xfId="5213" xr:uid="{00000000-0005-0000-0000-000013150000}"/>
    <cellStyle name="Millares 4 3 2 2 3 4 2" xfId="13957" xr:uid="{00000000-0005-0000-0000-000014150000}"/>
    <cellStyle name="Millares 4 3 2 2 3 4 2 2" xfId="31408" xr:uid="{00000000-0005-0000-0000-000015150000}"/>
    <cellStyle name="Millares 4 3 2 2 3 4 3" xfId="22688" xr:uid="{00000000-0005-0000-0000-000016150000}"/>
    <cellStyle name="Millares 4 3 2 2 3 4 4" xfId="36207" xr:uid="{00000000-0005-0000-0000-000017150000}"/>
    <cellStyle name="Millares 4 3 2 2 3 5" xfId="9596" xr:uid="{00000000-0005-0000-0000-000018150000}"/>
    <cellStyle name="Millares 4 3 2 2 3 5 2" xfId="27048" xr:uid="{00000000-0005-0000-0000-000019150000}"/>
    <cellStyle name="Millares 4 3 2 2 3 6" xfId="18327" xr:uid="{00000000-0005-0000-0000-00001A150000}"/>
    <cellStyle name="Millares 4 3 2 2 3 7" xfId="36200" xr:uid="{00000000-0005-0000-0000-00001B150000}"/>
    <cellStyle name="Millares 4 3 2 2 4" xfId="1334" xr:uid="{00000000-0005-0000-0000-00001C150000}"/>
    <cellStyle name="Millares 4 3 2 2 4 2" xfId="3480" xr:uid="{00000000-0005-0000-0000-00001D150000}"/>
    <cellStyle name="Millares 4 3 2 2 4 2 2" xfId="7891" xr:uid="{00000000-0005-0000-0000-00001E150000}"/>
    <cellStyle name="Millares 4 3 2 2 4 2 2 2" xfId="16635" xr:uid="{00000000-0005-0000-0000-00001F150000}"/>
    <cellStyle name="Millares 4 3 2 2 4 2 2 2 2" xfId="34086" xr:uid="{00000000-0005-0000-0000-000020150000}"/>
    <cellStyle name="Millares 4 3 2 2 4 2 2 3" xfId="25366" xr:uid="{00000000-0005-0000-0000-000021150000}"/>
    <cellStyle name="Millares 4 3 2 2 4 2 2 4" xfId="36210" xr:uid="{00000000-0005-0000-0000-000022150000}"/>
    <cellStyle name="Millares 4 3 2 2 4 2 3" xfId="12274" xr:uid="{00000000-0005-0000-0000-000023150000}"/>
    <cellStyle name="Millares 4 3 2 2 4 2 3 2" xfId="29726" xr:uid="{00000000-0005-0000-0000-000024150000}"/>
    <cellStyle name="Millares 4 3 2 2 4 2 4" xfId="21005" xr:uid="{00000000-0005-0000-0000-000025150000}"/>
    <cellStyle name="Millares 4 3 2 2 4 2 5" xfId="36209" xr:uid="{00000000-0005-0000-0000-000026150000}"/>
    <cellStyle name="Millares 4 3 2 2 4 3" xfId="5749" xr:uid="{00000000-0005-0000-0000-000027150000}"/>
    <cellStyle name="Millares 4 3 2 2 4 3 2" xfId="14493" xr:uid="{00000000-0005-0000-0000-000028150000}"/>
    <cellStyle name="Millares 4 3 2 2 4 3 2 2" xfId="31944" xr:uid="{00000000-0005-0000-0000-000029150000}"/>
    <cellStyle name="Millares 4 3 2 2 4 3 3" xfId="23224" xr:uid="{00000000-0005-0000-0000-00002A150000}"/>
    <cellStyle name="Millares 4 3 2 2 4 3 4" xfId="36211" xr:uid="{00000000-0005-0000-0000-00002B150000}"/>
    <cellStyle name="Millares 4 3 2 2 4 4" xfId="10132" xr:uid="{00000000-0005-0000-0000-00002C150000}"/>
    <cellStyle name="Millares 4 3 2 2 4 4 2" xfId="27584" xr:uid="{00000000-0005-0000-0000-00002D150000}"/>
    <cellStyle name="Millares 4 3 2 2 4 5" xfId="18863" xr:uid="{00000000-0005-0000-0000-00002E150000}"/>
    <cellStyle name="Millares 4 3 2 2 4 6" xfId="36208" xr:uid="{00000000-0005-0000-0000-00002F150000}"/>
    <cellStyle name="Millares 4 3 2 2 5" xfId="2408" xr:uid="{00000000-0005-0000-0000-000030150000}"/>
    <cellStyle name="Millares 4 3 2 2 5 2" xfId="6819" xr:uid="{00000000-0005-0000-0000-000031150000}"/>
    <cellStyle name="Millares 4 3 2 2 5 2 2" xfId="15563" xr:uid="{00000000-0005-0000-0000-000032150000}"/>
    <cellStyle name="Millares 4 3 2 2 5 2 2 2" xfId="33014" xr:uid="{00000000-0005-0000-0000-000033150000}"/>
    <cellStyle name="Millares 4 3 2 2 5 2 3" xfId="24294" xr:uid="{00000000-0005-0000-0000-000034150000}"/>
    <cellStyle name="Millares 4 3 2 2 5 2 4" xfId="36213" xr:uid="{00000000-0005-0000-0000-000035150000}"/>
    <cellStyle name="Millares 4 3 2 2 5 3" xfId="11202" xr:uid="{00000000-0005-0000-0000-000036150000}"/>
    <cellStyle name="Millares 4 3 2 2 5 3 2" xfId="28654" xr:uid="{00000000-0005-0000-0000-000037150000}"/>
    <cellStyle name="Millares 4 3 2 2 5 4" xfId="19933" xr:uid="{00000000-0005-0000-0000-000038150000}"/>
    <cellStyle name="Millares 4 3 2 2 5 5" xfId="36212" xr:uid="{00000000-0005-0000-0000-000039150000}"/>
    <cellStyle name="Millares 4 3 2 2 6" xfId="4677" xr:uid="{00000000-0005-0000-0000-00003A150000}"/>
    <cellStyle name="Millares 4 3 2 2 6 2" xfId="13421" xr:uid="{00000000-0005-0000-0000-00003B150000}"/>
    <cellStyle name="Millares 4 3 2 2 6 2 2" xfId="30872" xr:uid="{00000000-0005-0000-0000-00003C150000}"/>
    <cellStyle name="Millares 4 3 2 2 6 3" xfId="22152" xr:uid="{00000000-0005-0000-0000-00003D150000}"/>
    <cellStyle name="Millares 4 3 2 2 6 4" xfId="36214" xr:uid="{00000000-0005-0000-0000-00003E150000}"/>
    <cellStyle name="Millares 4 3 2 2 7" xfId="9060" xr:uid="{00000000-0005-0000-0000-00003F150000}"/>
    <cellStyle name="Millares 4 3 2 2 7 2" xfId="26512" xr:uid="{00000000-0005-0000-0000-000040150000}"/>
    <cellStyle name="Millares 4 3 2 2 8" xfId="17791" xr:uid="{00000000-0005-0000-0000-000041150000}"/>
    <cellStyle name="Millares 4 3 2 2 9" xfId="36183" xr:uid="{00000000-0005-0000-0000-000042150000}"/>
    <cellStyle name="Millares 4 3 2 3" xfId="388" xr:uid="{00000000-0005-0000-0000-000043150000}"/>
    <cellStyle name="Millares 4 3 2 3 2" xfId="928" xr:uid="{00000000-0005-0000-0000-000044150000}"/>
    <cellStyle name="Millares 4 3 2 3 2 2" xfId="2001" xr:uid="{00000000-0005-0000-0000-000045150000}"/>
    <cellStyle name="Millares 4 3 2 3 2 2 2" xfId="4146" xr:uid="{00000000-0005-0000-0000-000046150000}"/>
    <cellStyle name="Millares 4 3 2 3 2 2 2 2" xfId="8557" xr:uid="{00000000-0005-0000-0000-000047150000}"/>
    <cellStyle name="Millares 4 3 2 3 2 2 2 2 2" xfId="17301" xr:uid="{00000000-0005-0000-0000-000048150000}"/>
    <cellStyle name="Millares 4 3 2 3 2 2 2 2 2 2" xfId="34752" xr:uid="{00000000-0005-0000-0000-000049150000}"/>
    <cellStyle name="Millares 4 3 2 3 2 2 2 2 3" xfId="26032" xr:uid="{00000000-0005-0000-0000-00004A150000}"/>
    <cellStyle name="Millares 4 3 2 3 2 2 2 2 4" xfId="36219" xr:uid="{00000000-0005-0000-0000-00004B150000}"/>
    <cellStyle name="Millares 4 3 2 3 2 2 2 3" xfId="12940" xr:uid="{00000000-0005-0000-0000-00004C150000}"/>
    <cellStyle name="Millares 4 3 2 3 2 2 2 3 2" xfId="30392" xr:uid="{00000000-0005-0000-0000-00004D150000}"/>
    <cellStyle name="Millares 4 3 2 3 2 2 2 4" xfId="21671" xr:uid="{00000000-0005-0000-0000-00004E150000}"/>
    <cellStyle name="Millares 4 3 2 3 2 2 2 5" xfId="36218" xr:uid="{00000000-0005-0000-0000-00004F150000}"/>
    <cellStyle name="Millares 4 3 2 3 2 2 3" xfId="6415" xr:uid="{00000000-0005-0000-0000-000050150000}"/>
    <cellStyle name="Millares 4 3 2 3 2 2 3 2" xfId="15159" xr:uid="{00000000-0005-0000-0000-000051150000}"/>
    <cellStyle name="Millares 4 3 2 3 2 2 3 2 2" xfId="32610" xr:uid="{00000000-0005-0000-0000-000052150000}"/>
    <cellStyle name="Millares 4 3 2 3 2 2 3 3" xfId="23890" xr:uid="{00000000-0005-0000-0000-000053150000}"/>
    <cellStyle name="Millares 4 3 2 3 2 2 3 4" xfId="36220" xr:uid="{00000000-0005-0000-0000-000054150000}"/>
    <cellStyle name="Millares 4 3 2 3 2 2 4" xfId="10798" xr:uid="{00000000-0005-0000-0000-000055150000}"/>
    <cellStyle name="Millares 4 3 2 3 2 2 4 2" xfId="28250" xr:uid="{00000000-0005-0000-0000-000056150000}"/>
    <cellStyle name="Millares 4 3 2 3 2 2 5" xfId="19529" xr:uid="{00000000-0005-0000-0000-000057150000}"/>
    <cellStyle name="Millares 4 3 2 3 2 2 6" xfId="36217" xr:uid="{00000000-0005-0000-0000-000058150000}"/>
    <cellStyle name="Millares 4 3 2 3 2 3" xfId="3077" xr:uid="{00000000-0005-0000-0000-000059150000}"/>
    <cellStyle name="Millares 4 3 2 3 2 3 2" xfId="7488" xr:uid="{00000000-0005-0000-0000-00005A150000}"/>
    <cellStyle name="Millares 4 3 2 3 2 3 2 2" xfId="16232" xr:uid="{00000000-0005-0000-0000-00005B150000}"/>
    <cellStyle name="Millares 4 3 2 3 2 3 2 2 2" xfId="33683" xr:uid="{00000000-0005-0000-0000-00005C150000}"/>
    <cellStyle name="Millares 4 3 2 3 2 3 2 3" xfId="24963" xr:uid="{00000000-0005-0000-0000-00005D150000}"/>
    <cellStyle name="Millares 4 3 2 3 2 3 2 4" xfId="36222" xr:uid="{00000000-0005-0000-0000-00005E150000}"/>
    <cellStyle name="Millares 4 3 2 3 2 3 3" xfId="11871" xr:uid="{00000000-0005-0000-0000-00005F150000}"/>
    <cellStyle name="Millares 4 3 2 3 2 3 3 2" xfId="29323" xr:uid="{00000000-0005-0000-0000-000060150000}"/>
    <cellStyle name="Millares 4 3 2 3 2 3 4" xfId="20602" xr:uid="{00000000-0005-0000-0000-000061150000}"/>
    <cellStyle name="Millares 4 3 2 3 2 3 5" xfId="36221" xr:uid="{00000000-0005-0000-0000-000062150000}"/>
    <cellStyle name="Millares 4 3 2 3 2 4" xfId="5346" xr:uid="{00000000-0005-0000-0000-000063150000}"/>
    <cellStyle name="Millares 4 3 2 3 2 4 2" xfId="14090" xr:uid="{00000000-0005-0000-0000-000064150000}"/>
    <cellStyle name="Millares 4 3 2 3 2 4 2 2" xfId="31541" xr:uid="{00000000-0005-0000-0000-000065150000}"/>
    <cellStyle name="Millares 4 3 2 3 2 4 3" xfId="22821" xr:uid="{00000000-0005-0000-0000-000066150000}"/>
    <cellStyle name="Millares 4 3 2 3 2 4 4" xfId="36223" xr:uid="{00000000-0005-0000-0000-000067150000}"/>
    <cellStyle name="Millares 4 3 2 3 2 5" xfId="9729" xr:uid="{00000000-0005-0000-0000-000068150000}"/>
    <cellStyle name="Millares 4 3 2 3 2 5 2" xfId="27181" xr:uid="{00000000-0005-0000-0000-000069150000}"/>
    <cellStyle name="Millares 4 3 2 3 2 6" xfId="18460" xr:uid="{00000000-0005-0000-0000-00006A150000}"/>
    <cellStyle name="Millares 4 3 2 3 2 7" xfId="36216" xr:uid="{00000000-0005-0000-0000-00006B150000}"/>
    <cellStyle name="Millares 4 3 2 3 3" xfId="1466" xr:uid="{00000000-0005-0000-0000-00006C150000}"/>
    <cellStyle name="Millares 4 3 2 3 3 2" xfId="3612" xr:uid="{00000000-0005-0000-0000-00006D150000}"/>
    <cellStyle name="Millares 4 3 2 3 3 2 2" xfId="8023" xr:uid="{00000000-0005-0000-0000-00006E150000}"/>
    <cellStyle name="Millares 4 3 2 3 3 2 2 2" xfId="16767" xr:uid="{00000000-0005-0000-0000-00006F150000}"/>
    <cellStyle name="Millares 4 3 2 3 3 2 2 2 2" xfId="34218" xr:uid="{00000000-0005-0000-0000-000070150000}"/>
    <cellStyle name="Millares 4 3 2 3 3 2 2 3" xfId="25498" xr:uid="{00000000-0005-0000-0000-000071150000}"/>
    <cellStyle name="Millares 4 3 2 3 3 2 2 4" xfId="36226" xr:uid="{00000000-0005-0000-0000-000072150000}"/>
    <cellStyle name="Millares 4 3 2 3 3 2 3" xfId="12406" xr:uid="{00000000-0005-0000-0000-000073150000}"/>
    <cellStyle name="Millares 4 3 2 3 3 2 3 2" xfId="29858" xr:uid="{00000000-0005-0000-0000-000074150000}"/>
    <cellStyle name="Millares 4 3 2 3 3 2 4" xfId="21137" xr:uid="{00000000-0005-0000-0000-000075150000}"/>
    <cellStyle name="Millares 4 3 2 3 3 2 5" xfId="36225" xr:uid="{00000000-0005-0000-0000-000076150000}"/>
    <cellStyle name="Millares 4 3 2 3 3 3" xfId="5881" xr:uid="{00000000-0005-0000-0000-000077150000}"/>
    <cellStyle name="Millares 4 3 2 3 3 3 2" xfId="14625" xr:uid="{00000000-0005-0000-0000-000078150000}"/>
    <cellStyle name="Millares 4 3 2 3 3 3 2 2" xfId="32076" xr:uid="{00000000-0005-0000-0000-000079150000}"/>
    <cellStyle name="Millares 4 3 2 3 3 3 3" xfId="23356" xr:uid="{00000000-0005-0000-0000-00007A150000}"/>
    <cellStyle name="Millares 4 3 2 3 3 3 4" xfId="36227" xr:uid="{00000000-0005-0000-0000-00007B150000}"/>
    <cellStyle name="Millares 4 3 2 3 3 4" xfId="10264" xr:uid="{00000000-0005-0000-0000-00007C150000}"/>
    <cellStyle name="Millares 4 3 2 3 3 4 2" xfId="27716" xr:uid="{00000000-0005-0000-0000-00007D150000}"/>
    <cellStyle name="Millares 4 3 2 3 3 5" xfId="18995" xr:uid="{00000000-0005-0000-0000-00007E150000}"/>
    <cellStyle name="Millares 4 3 2 3 3 6" xfId="36224" xr:uid="{00000000-0005-0000-0000-00007F150000}"/>
    <cellStyle name="Millares 4 3 2 3 4" xfId="2540" xr:uid="{00000000-0005-0000-0000-000080150000}"/>
    <cellStyle name="Millares 4 3 2 3 4 2" xfId="6951" xr:uid="{00000000-0005-0000-0000-000081150000}"/>
    <cellStyle name="Millares 4 3 2 3 4 2 2" xfId="15695" xr:uid="{00000000-0005-0000-0000-000082150000}"/>
    <cellStyle name="Millares 4 3 2 3 4 2 2 2" xfId="33146" xr:uid="{00000000-0005-0000-0000-000083150000}"/>
    <cellStyle name="Millares 4 3 2 3 4 2 3" xfId="24426" xr:uid="{00000000-0005-0000-0000-000084150000}"/>
    <cellStyle name="Millares 4 3 2 3 4 2 4" xfId="36229" xr:uid="{00000000-0005-0000-0000-000085150000}"/>
    <cellStyle name="Millares 4 3 2 3 4 3" xfId="11334" xr:uid="{00000000-0005-0000-0000-000086150000}"/>
    <cellStyle name="Millares 4 3 2 3 4 3 2" xfId="28786" xr:uid="{00000000-0005-0000-0000-000087150000}"/>
    <cellStyle name="Millares 4 3 2 3 4 4" xfId="20065" xr:uid="{00000000-0005-0000-0000-000088150000}"/>
    <cellStyle name="Millares 4 3 2 3 4 5" xfId="36228" xr:uid="{00000000-0005-0000-0000-000089150000}"/>
    <cellStyle name="Millares 4 3 2 3 5" xfId="4809" xr:uid="{00000000-0005-0000-0000-00008A150000}"/>
    <cellStyle name="Millares 4 3 2 3 5 2" xfId="13553" xr:uid="{00000000-0005-0000-0000-00008B150000}"/>
    <cellStyle name="Millares 4 3 2 3 5 2 2" xfId="31004" xr:uid="{00000000-0005-0000-0000-00008C150000}"/>
    <cellStyle name="Millares 4 3 2 3 5 3" xfId="22284" xr:uid="{00000000-0005-0000-0000-00008D150000}"/>
    <cellStyle name="Millares 4 3 2 3 5 4" xfId="36230" xr:uid="{00000000-0005-0000-0000-00008E150000}"/>
    <cellStyle name="Millares 4 3 2 3 6" xfId="9192" xr:uid="{00000000-0005-0000-0000-00008F150000}"/>
    <cellStyle name="Millares 4 3 2 3 6 2" xfId="26644" xr:uid="{00000000-0005-0000-0000-000090150000}"/>
    <cellStyle name="Millares 4 3 2 3 7" xfId="17923" xr:uid="{00000000-0005-0000-0000-000091150000}"/>
    <cellStyle name="Millares 4 3 2 3 8" xfId="36215" xr:uid="{00000000-0005-0000-0000-000092150000}"/>
    <cellStyle name="Millares 4 3 2 4" xfId="670" xr:uid="{00000000-0005-0000-0000-000093150000}"/>
    <cellStyle name="Millares 4 3 2 4 2" xfId="1743" xr:uid="{00000000-0005-0000-0000-000094150000}"/>
    <cellStyle name="Millares 4 3 2 4 2 2" xfId="3888" xr:uid="{00000000-0005-0000-0000-000095150000}"/>
    <cellStyle name="Millares 4 3 2 4 2 2 2" xfId="8299" xr:uid="{00000000-0005-0000-0000-000096150000}"/>
    <cellStyle name="Millares 4 3 2 4 2 2 2 2" xfId="17043" xr:uid="{00000000-0005-0000-0000-000097150000}"/>
    <cellStyle name="Millares 4 3 2 4 2 2 2 2 2" xfId="34494" xr:uid="{00000000-0005-0000-0000-000098150000}"/>
    <cellStyle name="Millares 4 3 2 4 2 2 2 3" xfId="25774" xr:uid="{00000000-0005-0000-0000-000099150000}"/>
    <cellStyle name="Millares 4 3 2 4 2 2 2 4" xfId="36234" xr:uid="{00000000-0005-0000-0000-00009A150000}"/>
    <cellStyle name="Millares 4 3 2 4 2 2 3" xfId="12682" xr:uid="{00000000-0005-0000-0000-00009B150000}"/>
    <cellStyle name="Millares 4 3 2 4 2 2 3 2" xfId="30134" xr:uid="{00000000-0005-0000-0000-00009C150000}"/>
    <cellStyle name="Millares 4 3 2 4 2 2 4" xfId="21413" xr:uid="{00000000-0005-0000-0000-00009D150000}"/>
    <cellStyle name="Millares 4 3 2 4 2 2 5" xfId="36233" xr:uid="{00000000-0005-0000-0000-00009E150000}"/>
    <cellStyle name="Millares 4 3 2 4 2 3" xfId="6157" xr:uid="{00000000-0005-0000-0000-00009F150000}"/>
    <cellStyle name="Millares 4 3 2 4 2 3 2" xfId="14901" xr:uid="{00000000-0005-0000-0000-0000A0150000}"/>
    <cellStyle name="Millares 4 3 2 4 2 3 2 2" xfId="32352" xr:uid="{00000000-0005-0000-0000-0000A1150000}"/>
    <cellStyle name="Millares 4 3 2 4 2 3 3" xfId="23632" xr:uid="{00000000-0005-0000-0000-0000A2150000}"/>
    <cellStyle name="Millares 4 3 2 4 2 3 4" xfId="36235" xr:uid="{00000000-0005-0000-0000-0000A3150000}"/>
    <cellStyle name="Millares 4 3 2 4 2 4" xfId="10540" xr:uid="{00000000-0005-0000-0000-0000A4150000}"/>
    <cellStyle name="Millares 4 3 2 4 2 4 2" xfId="27992" xr:uid="{00000000-0005-0000-0000-0000A5150000}"/>
    <cellStyle name="Millares 4 3 2 4 2 5" xfId="19271" xr:uid="{00000000-0005-0000-0000-0000A6150000}"/>
    <cellStyle name="Millares 4 3 2 4 2 6" xfId="36232" xr:uid="{00000000-0005-0000-0000-0000A7150000}"/>
    <cellStyle name="Millares 4 3 2 4 3" xfId="2819" xr:uid="{00000000-0005-0000-0000-0000A8150000}"/>
    <cellStyle name="Millares 4 3 2 4 3 2" xfId="7230" xr:uid="{00000000-0005-0000-0000-0000A9150000}"/>
    <cellStyle name="Millares 4 3 2 4 3 2 2" xfId="15974" xr:uid="{00000000-0005-0000-0000-0000AA150000}"/>
    <cellStyle name="Millares 4 3 2 4 3 2 2 2" xfId="33425" xr:uid="{00000000-0005-0000-0000-0000AB150000}"/>
    <cellStyle name="Millares 4 3 2 4 3 2 3" xfId="24705" xr:uid="{00000000-0005-0000-0000-0000AC150000}"/>
    <cellStyle name="Millares 4 3 2 4 3 2 4" xfId="36237" xr:uid="{00000000-0005-0000-0000-0000AD150000}"/>
    <cellStyle name="Millares 4 3 2 4 3 3" xfId="11613" xr:uid="{00000000-0005-0000-0000-0000AE150000}"/>
    <cellStyle name="Millares 4 3 2 4 3 3 2" xfId="29065" xr:uid="{00000000-0005-0000-0000-0000AF150000}"/>
    <cellStyle name="Millares 4 3 2 4 3 4" xfId="20344" xr:uid="{00000000-0005-0000-0000-0000B0150000}"/>
    <cellStyle name="Millares 4 3 2 4 3 5" xfId="36236" xr:uid="{00000000-0005-0000-0000-0000B1150000}"/>
    <cellStyle name="Millares 4 3 2 4 4" xfId="5088" xr:uid="{00000000-0005-0000-0000-0000B2150000}"/>
    <cellStyle name="Millares 4 3 2 4 4 2" xfId="13832" xr:uid="{00000000-0005-0000-0000-0000B3150000}"/>
    <cellStyle name="Millares 4 3 2 4 4 2 2" xfId="31283" xr:uid="{00000000-0005-0000-0000-0000B4150000}"/>
    <cellStyle name="Millares 4 3 2 4 4 3" xfId="22563" xr:uid="{00000000-0005-0000-0000-0000B5150000}"/>
    <cellStyle name="Millares 4 3 2 4 4 4" xfId="36238" xr:uid="{00000000-0005-0000-0000-0000B6150000}"/>
    <cellStyle name="Millares 4 3 2 4 5" xfId="9471" xr:uid="{00000000-0005-0000-0000-0000B7150000}"/>
    <cellStyle name="Millares 4 3 2 4 5 2" xfId="26923" xr:uid="{00000000-0005-0000-0000-0000B8150000}"/>
    <cellStyle name="Millares 4 3 2 4 6" xfId="18202" xr:uid="{00000000-0005-0000-0000-0000B9150000}"/>
    <cellStyle name="Millares 4 3 2 4 7" xfId="36231" xr:uid="{00000000-0005-0000-0000-0000BA150000}"/>
    <cellStyle name="Millares 4 3 2 5" xfId="1209" xr:uid="{00000000-0005-0000-0000-0000BB150000}"/>
    <cellStyle name="Millares 4 3 2 5 2" xfId="3355" xr:uid="{00000000-0005-0000-0000-0000BC150000}"/>
    <cellStyle name="Millares 4 3 2 5 2 2" xfId="7766" xr:uid="{00000000-0005-0000-0000-0000BD150000}"/>
    <cellStyle name="Millares 4 3 2 5 2 2 2" xfId="16510" xr:uid="{00000000-0005-0000-0000-0000BE150000}"/>
    <cellStyle name="Millares 4 3 2 5 2 2 2 2" xfId="33961" xr:uid="{00000000-0005-0000-0000-0000BF150000}"/>
    <cellStyle name="Millares 4 3 2 5 2 2 3" xfId="25241" xr:uid="{00000000-0005-0000-0000-0000C0150000}"/>
    <cellStyle name="Millares 4 3 2 5 2 2 4" xfId="36241" xr:uid="{00000000-0005-0000-0000-0000C1150000}"/>
    <cellStyle name="Millares 4 3 2 5 2 3" xfId="12149" xr:uid="{00000000-0005-0000-0000-0000C2150000}"/>
    <cellStyle name="Millares 4 3 2 5 2 3 2" xfId="29601" xr:uid="{00000000-0005-0000-0000-0000C3150000}"/>
    <cellStyle name="Millares 4 3 2 5 2 4" xfId="20880" xr:uid="{00000000-0005-0000-0000-0000C4150000}"/>
    <cellStyle name="Millares 4 3 2 5 2 5" xfId="36240" xr:uid="{00000000-0005-0000-0000-0000C5150000}"/>
    <cellStyle name="Millares 4 3 2 5 3" xfId="5624" xr:uid="{00000000-0005-0000-0000-0000C6150000}"/>
    <cellStyle name="Millares 4 3 2 5 3 2" xfId="14368" xr:uid="{00000000-0005-0000-0000-0000C7150000}"/>
    <cellStyle name="Millares 4 3 2 5 3 2 2" xfId="31819" xr:uid="{00000000-0005-0000-0000-0000C8150000}"/>
    <cellStyle name="Millares 4 3 2 5 3 3" xfId="23099" xr:uid="{00000000-0005-0000-0000-0000C9150000}"/>
    <cellStyle name="Millares 4 3 2 5 3 4" xfId="36242" xr:uid="{00000000-0005-0000-0000-0000CA150000}"/>
    <cellStyle name="Millares 4 3 2 5 4" xfId="10007" xr:uid="{00000000-0005-0000-0000-0000CB150000}"/>
    <cellStyle name="Millares 4 3 2 5 4 2" xfId="27459" xr:uid="{00000000-0005-0000-0000-0000CC150000}"/>
    <cellStyle name="Millares 4 3 2 5 5" xfId="18738" xr:uid="{00000000-0005-0000-0000-0000CD150000}"/>
    <cellStyle name="Millares 4 3 2 5 6" xfId="36239" xr:uid="{00000000-0005-0000-0000-0000CE150000}"/>
    <cellStyle name="Millares 4 3 2 6" xfId="2283" xr:uid="{00000000-0005-0000-0000-0000CF150000}"/>
    <cellStyle name="Millares 4 3 2 6 2" xfId="6694" xr:uid="{00000000-0005-0000-0000-0000D0150000}"/>
    <cellStyle name="Millares 4 3 2 6 2 2" xfId="15438" xr:uid="{00000000-0005-0000-0000-0000D1150000}"/>
    <cellStyle name="Millares 4 3 2 6 2 2 2" xfId="32889" xr:uid="{00000000-0005-0000-0000-0000D2150000}"/>
    <cellStyle name="Millares 4 3 2 6 2 3" xfId="24169" xr:uid="{00000000-0005-0000-0000-0000D3150000}"/>
    <cellStyle name="Millares 4 3 2 6 2 4" xfId="36244" xr:uid="{00000000-0005-0000-0000-0000D4150000}"/>
    <cellStyle name="Millares 4 3 2 6 3" xfId="11077" xr:uid="{00000000-0005-0000-0000-0000D5150000}"/>
    <cellStyle name="Millares 4 3 2 6 3 2" xfId="28529" xr:uid="{00000000-0005-0000-0000-0000D6150000}"/>
    <cellStyle name="Millares 4 3 2 6 4" xfId="19808" xr:uid="{00000000-0005-0000-0000-0000D7150000}"/>
    <cellStyle name="Millares 4 3 2 6 5" xfId="36243" xr:uid="{00000000-0005-0000-0000-0000D8150000}"/>
    <cellStyle name="Millares 4 3 2 7" xfId="4552" xr:uid="{00000000-0005-0000-0000-0000D9150000}"/>
    <cellStyle name="Millares 4 3 2 7 2" xfId="13296" xr:uid="{00000000-0005-0000-0000-0000DA150000}"/>
    <cellStyle name="Millares 4 3 2 7 2 2" xfId="30747" xr:uid="{00000000-0005-0000-0000-0000DB150000}"/>
    <cellStyle name="Millares 4 3 2 7 3" xfId="22027" xr:uid="{00000000-0005-0000-0000-0000DC150000}"/>
    <cellStyle name="Millares 4 3 2 7 4" xfId="36245" xr:uid="{00000000-0005-0000-0000-0000DD150000}"/>
    <cellStyle name="Millares 4 3 2 8" xfId="8935" xr:uid="{00000000-0005-0000-0000-0000DE150000}"/>
    <cellStyle name="Millares 4 3 2 8 2" xfId="26387" xr:uid="{00000000-0005-0000-0000-0000DF150000}"/>
    <cellStyle name="Millares 4 3 2 9" xfId="17666" xr:uid="{00000000-0005-0000-0000-0000E0150000}"/>
    <cellStyle name="Millares 4 3 3" xfId="191" xr:uid="{00000000-0005-0000-0000-0000E1150000}"/>
    <cellStyle name="Millares 4 3 3 2" xfId="456" xr:uid="{00000000-0005-0000-0000-0000E2150000}"/>
    <cellStyle name="Millares 4 3 3 2 2" xfId="996" xr:uid="{00000000-0005-0000-0000-0000E3150000}"/>
    <cellStyle name="Millares 4 3 3 2 2 2" xfId="2069" xr:uid="{00000000-0005-0000-0000-0000E4150000}"/>
    <cellStyle name="Millares 4 3 3 2 2 2 2" xfId="4214" xr:uid="{00000000-0005-0000-0000-0000E5150000}"/>
    <cellStyle name="Millares 4 3 3 2 2 2 2 2" xfId="8625" xr:uid="{00000000-0005-0000-0000-0000E6150000}"/>
    <cellStyle name="Millares 4 3 3 2 2 2 2 2 2" xfId="17369" xr:uid="{00000000-0005-0000-0000-0000E7150000}"/>
    <cellStyle name="Millares 4 3 3 2 2 2 2 2 2 2" xfId="34820" xr:uid="{00000000-0005-0000-0000-0000E8150000}"/>
    <cellStyle name="Millares 4 3 3 2 2 2 2 2 3" xfId="26100" xr:uid="{00000000-0005-0000-0000-0000E9150000}"/>
    <cellStyle name="Millares 4 3 3 2 2 2 2 2 4" xfId="36251" xr:uid="{00000000-0005-0000-0000-0000EA150000}"/>
    <cellStyle name="Millares 4 3 3 2 2 2 2 3" xfId="13008" xr:uid="{00000000-0005-0000-0000-0000EB150000}"/>
    <cellStyle name="Millares 4 3 3 2 2 2 2 3 2" xfId="30460" xr:uid="{00000000-0005-0000-0000-0000EC150000}"/>
    <cellStyle name="Millares 4 3 3 2 2 2 2 4" xfId="21739" xr:uid="{00000000-0005-0000-0000-0000ED150000}"/>
    <cellStyle name="Millares 4 3 3 2 2 2 2 5" xfId="36250" xr:uid="{00000000-0005-0000-0000-0000EE150000}"/>
    <cellStyle name="Millares 4 3 3 2 2 2 3" xfId="6483" xr:uid="{00000000-0005-0000-0000-0000EF150000}"/>
    <cellStyle name="Millares 4 3 3 2 2 2 3 2" xfId="15227" xr:uid="{00000000-0005-0000-0000-0000F0150000}"/>
    <cellStyle name="Millares 4 3 3 2 2 2 3 2 2" xfId="32678" xr:uid="{00000000-0005-0000-0000-0000F1150000}"/>
    <cellStyle name="Millares 4 3 3 2 2 2 3 3" xfId="23958" xr:uid="{00000000-0005-0000-0000-0000F2150000}"/>
    <cellStyle name="Millares 4 3 3 2 2 2 3 4" xfId="36252" xr:uid="{00000000-0005-0000-0000-0000F3150000}"/>
    <cellStyle name="Millares 4 3 3 2 2 2 4" xfId="10866" xr:uid="{00000000-0005-0000-0000-0000F4150000}"/>
    <cellStyle name="Millares 4 3 3 2 2 2 4 2" xfId="28318" xr:uid="{00000000-0005-0000-0000-0000F5150000}"/>
    <cellStyle name="Millares 4 3 3 2 2 2 5" xfId="19597" xr:uid="{00000000-0005-0000-0000-0000F6150000}"/>
    <cellStyle name="Millares 4 3 3 2 2 2 6" xfId="36249" xr:uid="{00000000-0005-0000-0000-0000F7150000}"/>
    <cellStyle name="Millares 4 3 3 2 2 3" xfId="3145" xr:uid="{00000000-0005-0000-0000-0000F8150000}"/>
    <cellStyle name="Millares 4 3 3 2 2 3 2" xfId="7556" xr:uid="{00000000-0005-0000-0000-0000F9150000}"/>
    <cellStyle name="Millares 4 3 3 2 2 3 2 2" xfId="16300" xr:uid="{00000000-0005-0000-0000-0000FA150000}"/>
    <cellStyle name="Millares 4 3 3 2 2 3 2 2 2" xfId="33751" xr:uid="{00000000-0005-0000-0000-0000FB150000}"/>
    <cellStyle name="Millares 4 3 3 2 2 3 2 3" xfId="25031" xr:uid="{00000000-0005-0000-0000-0000FC150000}"/>
    <cellStyle name="Millares 4 3 3 2 2 3 2 4" xfId="36254" xr:uid="{00000000-0005-0000-0000-0000FD150000}"/>
    <cellStyle name="Millares 4 3 3 2 2 3 3" xfId="11939" xr:uid="{00000000-0005-0000-0000-0000FE150000}"/>
    <cellStyle name="Millares 4 3 3 2 2 3 3 2" xfId="29391" xr:uid="{00000000-0005-0000-0000-0000FF150000}"/>
    <cellStyle name="Millares 4 3 3 2 2 3 4" xfId="20670" xr:uid="{00000000-0005-0000-0000-000000160000}"/>
    <cellStyle name="Millares 4 3 3 2 2 3 5" xfId="36253" xr:uid="{00000000-0005-0000-0000-000001160000}"/>
    <cellStyle name="Millares 4 3 3 2 2 4" xfId="5414" xr:uid="{00000000-0005-0000-0000-000002160000}"/>
    <cellStyle name="Millares 4 3 3 2 2 4 2" xfId="14158" xr:uid="{00000000-0005-0000-0000-000003160000}"/>
    <cellStyle name="Millares 4 3 3 2 2 4 2 2" xfId="31609" xr:uid="{00000000-0005-0000-0000-000004160000}"/>
    <cellStyle name="Millares 4 3 3 2 2 4 3" xfId="22889" xr:uid="{00000000-0005-0000-0000-000005160000}"/>
    <cellStyle name="Millares 4 3 3 2 2 4 4" xfId="36255" xr:uid="{00000000-0005-0000-0000-000006160000}"/>
    <cellStyle name="Millares 4 3 3 2 2 5" xfId="9797" xr:uid="{00000000-0005-0000-0000-000007160000}"/>
    <cellStyle name="Millares 4 3 3 2 2 5 2" xfId="27249" xr:uid="{00000000-0005-0000-0000-000008160000}"/>
    <cellStyle name="Millares 4 3 3 2 2 6" xfId="18528" xr:uid="{00000000-0005-0000-0000-000009160000}"/>
    <cellStyle name="Millares 4 3 3 2 2 7" xfId="36248" xr:uid="{00000000-0005-0000-0000-00000A160000}"/>
    <cellStyle name="Millares 4 3 3 2 3" xfId="1534" xr:uid="{00000000-0005-0000-0000-00000B160000}"/>
    <cellStyle name="Millares 4 3 3 2 3 2" xfId="3680" xr:uid="{00000000-0005-0000-0000-00000C160000}"/>
    <cellStyle name="Millares 4 3 3 2 3 2 2" xfId="8091" xr:uid="{00000000-0005-0000-0000-00000D160000}"/>
    <cellStyle name="Millares 4 3 3 2 3 2 2 2" xfId="16835" xr:uid="{00000000-0005-0000-0000-00000E160000}"/>
    <cellStyle name="Millares 4 3 3 2 3 2 2 2 2" xfId="34286" xr:uid="{00000000-0005-0000-0000-00000F160000}"/>
    <cellStyle name="Millares 4 3 3 2 3 2 2 3" xfId="25566" xr:uid="{00000000-0005-0000-0000-000010160000}"/>
    <cellStyle name="Millares 4 3 3 2 3 2 2 4" xfId="36258" xr:uid="{00000000-0005-0000-0000-000011160000}"/>
    <cellStyle name="Millares 4 3 3 2 3 2 3" xfId="12474" xr:uid="{00000000-0005-0000-0000-000012160000}"/>
    <cellStyle name="Millares 4 3 3 2 3 2 3 2" xfId="29926" xr:uid="{00000000-0005-0000-0000-000013160000}"/>
    <cellStyle name="Millares 4 3 3 2 3 2 4" xfId="21205" xr:uid="{00000000-0005-0000-0000-000014160000}"/>
    <cellStyle name="Millares 4 3 3 2 3 2 5" xfId="36257" xr:uid="{00000000-0005-0000-0000-000015160000}"/>
    <cellStyle name="Millares 4 3 3 2 3 3" xfId="5949" xr:uid="{00000000-0005-0000-0000-000016160000}"/>
    <cellStyle name="Millares 4 3 3 2 3 3 2" xfId="14693" xr:uid="{00000000-0005-0000-0000-000017160000}"/>
    <cellStyle name="Millares 4 3 3 2 3 3 2 2" xfId="32144" xr:uid="{00000000-0005-0000-0000-000018160000}"/>
    <cellStyle name="Millares 4 3 3 2 3 3 3" xfId="23424" xr:uid="{00000000-0005-0000-0000-000019160000}"/>
    <cellStyle name="Millares 4 3 3 2 3 3 4" xfId="36259" xr:uid="{00000000-0005-0000-0000-00001A160000}"/>
    <cellStyle name="Millares 4 3 3 2 3 4" xfId="10332" xr:uid="{00000000-0005-0000-0000-00001B160000}"/>
    <cellStyle name="Millares 4 3 3 2 3 4 2" xfId="27784" xr:uid="{00000000-0005-0000-0000-00001C160000}"/>
    <cellStyle name="Millares 4 3 3 2 3 5" xfId="19063" xr:uid="{00000000-0005-0000-0000-00001D160000}"/>
    <cellStyle name="Millares 4 3 3 2 3 6" xfId="36256" xr:uid="{00000000-0005-0000-0000-00001E160000}"/>
    <cellStyle name="Millares 4 3 3 2 4" xfId="2608" xr:uid="{00000000-0005-0000-0000-00001F160000}"/>
    <cellStyle name="Millares 4 3 3 2 4 2" xfId="7019" xr:uid="{00000000-0005-0000-0000-000020160000}"/>
    <cellStyle name="Millares 4 3 3 2 4 2 2" xfId="15763" xr:uid="{00000000-0005-0000-0000-000021160000}"/>
    <cellStyle name="Millares 4 3 3 2 4 2 2 2" xfId="33214" xr:uid="{00000000-0005-0000-0000-000022160000}"/>
    <cellStyle name="Millares 4 3 3 2 4 2 3" xfId="24494" xr:uid="{00000000-0005-0000-0000-000023160000}"/>
    <cellStyle name="Millares 4 3 3 2 4 2 4" xfId="36261" xr:uid="{00000000-0005-0000-0000-000024160000}"/>
    <cellStyle name="Millares 4 3 3 2 4 3" xfId="11402" xr:uid="{00000000-0005-0000-0000-000025160000}"/>
    <cellStyle name="Millares 4 3 3 2 4 3 2" xfId="28854" xr:uid="{00000000-0005-0000-0000-000026160000}"/>
    <cellStyle name="Millares 4 3 3 2 4 4" xfId="20133" xr:uid="{00000000-0005-0000-0000-000027160000}"/>
    <cellStyle name="Millares 4 3 3 2 4 5" xfId="36260" xr:uid="{00000000-0005-0000-0000-000028160000}"/>
    <cellStyle name="Millares 4 3 3 2 5" xfId="4877" xr:uid="{00000000-0005-0000-0000-000029160000}"/>
    <cellStyle name="Millares 4 3 3 2 5 2" xfId="13621" xr:uid="{00000000-0005-0000-0000-00002A160000}"/>
    <cellStyle name="Millares 4 3 3 2 5 2 2" xfId="31072" xr:uid="{00000000-0005-0000-0000-00002B160000}"/>
    <cellStyle name="Millares 4 3 3 2 5 3" xfId="22352" xr:uid="{00000000-0005-0000-0000-00002C160000}"/>
    <cellStyle name="Millares 4 3 3 2 5 4" xfId="36262" xr:uid="{00000000-0005-0000-0000-00002D160000}"/>
    <cellStyle name="Millares 4 3 3 2 6" xfId="9260" xr:uid="{00000000-0005-0000-0000-00002E160000}"/>
    <cellStyle name="Millares 4 3 3 2 6 2" xfId="26712" xr:uid="{00000000-0005-0000-0000-00002F160000}"/>
    <cellStyle name="Millares 4 3 3 2 7" xfId="17991" xr:uid="{00000000-0005-0000-0000-000030160000}"/>
    <cellStyle name="Millares 4 3 3 2 8" xfId="36247" xr:uid="{00000000-0005-0000-0000-000031160000}"/>
    <cellStyle name="Millares 4 3 3 3" xfId="738" xr:uid="{00000000-0005-0000-0000-000032160000}"/>
    <cellStyle name="Millares 4 3 3 3 2" xfId="1811" xr:uid="{00000000-0005-0000-0000-000033160000}"/>
    <cellStyle name="Millares 4 3 3 3 2 2" xfId="3956" xr:uid="{00000000-0005-0000-0000-000034160000}"/>
    <cellStyle name="Millares 4 3 3 3 2 2 2" xfId="8367" xr:uid="{00000000-0005-0000-0000-000035160000}"/>
    <cellStyle name="Millares 4 3 3 3 2 2 2 2" xfId="17111" xr:uid="{00000000-0005-0000-0000-000036160000}"/>
    <cellStyle name="Millares 4 3 3 3 2 2 2 2 2" xfId="34562" xr:uid="{00000000-0005-0000-0000-000037160000}"/>
    <cellStyle name="Millares 4 3 3 3 2 2 2 3" xfId="25842" xr:uid="{00000000-0005-0000-0000-000038160000}"/>
    <cellStyle name="Millares 4 3 3 3 2 2 2 4" xfId="36266" xr:uid="{00000000-0005-0000-0000-000039160000}"/>
    <cellStyle name="Millares 4 3 3 3 2 2 3" xfId="12750" xr:uid="{00000000-0005-0000-0000-00003A160000}"/>
    <cellStyle name="Millares 4 3 3 3 2 2 3 2" xfId="30202" xr:uid="{00000000-0005-0000-0000-00003B160000}"/>
    <cellStyle name="Millares 4 3 3 3 2 2 4" xfId="21481" xr:uid="{00000000-0005-0000-0000-00003C160000}"/>
    <cellStyle name="Millares 4 3 3 3 2 2 5" xfId="36265" xr:uid="{00000000-0005-0000-0000-00003D160000}"/>
    <cellStyle name="Millares 4 3 3 3 2 3" xfId="6225" xr:uid="{00000000-0005-0000-0000-00003E160000}"/>
    <cellStyle name="Millares 4 3 3 3 2 3 2" xfId="14969" xr:uid="{00000000-0005-0000-0000-00003F160000}"/>
    <cellStyle name="Millares 4 3 3 3 2 3 2 2" xfId="32420" xr:uid="{00000000-0005-0000-0000-000040160000}"/>
    <cellStyle name="Millares 4 3 3 3 2 3 3" xfId="23700" xr:uid="{00000000-0005-0000-0000-000041160000}"/>
    <cellStyle name="Millares 4 3 3 3 2 3 4" xfId="36267" xr:uid="{00000000-0005-0000-0000-000042160000}"/>
    <cellStyle name="Millares 4 3 3 3 2 4" xfId="10608" xr:uid="{00000000-0005-0000-0000-000043160000}"/>
    <cellStyle name="Millares 4 3 3 3 2 4 2" xfId="28060" xr:uid="{00000000-0005-0000-0000-000044160000}"/>
    <cellStyle name="Millares 4 3 3 3 2 5" xfId="19339" xr:uid="{00000000-0005-0000-0000-000045160000}"/>
    <cellStyle name="Millares 4 3 3 3 2 6" xfId="36264" xr:uid="{00000000-0005-0000-0000-000046160000}"/>
    <cellStyle name="Millares 4 3 3 3 3" xfId="2887" xr:uid="{00000000-0005-0000-0000-000047160000}"/>
    <cellStyle name="Millares 4 3 3 3 3 2" xfId="7298" xr:uid="{00000000-0005-0000-0000-000048160000}"/>
    <cellStyle name="Millares 4 3 3 3 3 2 2" xfId="16042" xr:uid="{00000000-0005-0000-0000-000049160000}"/>
    <cellStyle name="Millares 4 3 3 3 3 2 2 2" xfId="33493" xr:uid="{00000000-0005-0000-0000-00004A160000}"/>
    <cellStyle name="Millares 4 3 3 3 3 2 3" xfId="24773" xr:uid="{00000000-0005-0000-0000-00004B160000}"/>
    <cellStyle name="Millares 4 3 3 3 3 2 4" xfId="36269" xr:uid="{00000000-0005-0000-0000-00004C160000}"/>
    <cellStyle name="Millares 4 3 3 3 3 3" xfId="11681" xr:uid="{00000000-0005-0000-0000-00004D160000}"/>
    <cellStyle name="Millares 4 3 3 3 3 3 2" xfId="29133" xr:uid="{00000000-0005-0000-0000-00004E160000}"/>
    <cellStyle name="Millares 4 3 3 3 3 4" xfId="20412" xr:uid="{00000000-0005-0000-0000-00004F160000}"/>
    <cellStyle name="Millares 4 3 3 3 3 5" xfId="36268" xr:uid="{00000000-0005-0000-0000-000050160000}"/>
    <cellStyle name="Millares 4 3 3 3 4" xfId="5156" xr:uid="{00000000-0005-0000-0000-000051160000}"/>
    <cellStyle name="Millares 4 3 3 3 4 2" xfId="13900" xr:uid="{00000000-0005-0000-0000-000052160000}"/>
    <cellStyle name="Millares 4 3 3 3 4 2 2" xfId="31351" xr:uid="{00000000-0005-0000-0000-000053160000}"/>
    <cellStyle name="Millares 4 3 3 3 4 3" xfId="22631" xr:uid="{00000000-0005-0000-0000-000054160000}"/>
    <cellStyle name="Millares 4 3 3 3 4 4" xfId="36270" xr:uid="{00000000-0005-0000-0000-000055160000}"/>
    <cellStyle name="Millares 4 3 3 3 5" xfId="9539" xr:uid="{00000000-0005-0000-0000-000056160000}"/>
    <cellStyle name="Millares 4 3 3 3 5 2" xfId="26991" xr:uid="{00000000-0005-0000-0000-000057160000}"/>
    <cellStyle name="Millares 4 3 3 3 6" xfId="18270" xr:uid="{00000000-0005-0000-0000-000058160000}"/>
    <cellStyle name="Millares 4 3 3 3 7" xfId="36263" xr:uid="{00000000-0005-0000-0000-000059160000}"/>
    <cellStyle name="Millares 4 3 3 4" xfId="1277" xr:uid="{00000000-0005-0000-0000-00005A160000}"/>
    <cellStyle name="Millares 4 3 3 4 2" xfId="3423" xr:uid="{00000000-0005-0000-0000-00005B160000}"/>
    <cellStyle name="Millares 4 3 3 4 2 2" xfId="7834" xr:uid="{00000000-0005-0000-0000-00005C160000}"/>
    <cellStyle name="Millares 4 3 3 4 2 2 2" xfId="16578" xr:uid="{00000000-0005-0000-0000-00005D160000}"/>
    <cellStyle name="Millares 4 3 3 4 2 2 2 2" xfId="34029" xr:uid="{00000000-0005-0000-0000-00005E160000}"/>
    <cellStyle name="Millares 4 3 3 4 2 2 3" xfId="25309" xr:uid="{00000000-0005-0000-0000-00005F160000}"/>
    <cellStyle name="Millares 4 3 3 4 2 2 4" xfId="36273" xr:uid="{00000000-0005-0000-0000-000060160000}"/>
    <cellStyle name="Millares 4 3 3 4 2 3" xfId="12217" xr:uid="{00000000-0005-0000-0000-000061160000}"/>
    <cellStyle name="Millares 4 3 3 4 2 3 2" xfId="29669" xr:uid="{00000000-0005-0000-0000-000062160000}"/>
    <cellStyle name="Millares 4 3 3 4 2 4" xfId="20948" xr:uid="{00000000-0005-0000-0000-000063160000}"/>
    <cellStyle name="Millares 4 3 3 4 2 5" xfId="36272" xr:uid="{00000000-0005-0000-0000-000064160000}"/>
    <cellStyle name="Millares 4 3 3 4 3" xfId="5692" xr:uid="{00000000-0005-0000-0000-000065160000}"/>
    <cellStyle name="Millares 4 3 3 4 3 2" xfId="14436" xr:uid="{00000000-0005-0000-0000-000066160000}"/>
    <cellStyle name="Millares 4 3 3 4 3 2 2" xfId="31887" xr:uid="{00000000-0005-0000-0000-000067160000}"/>
    <cellStyle name="Millares 4 3 3 4 3 3" xfId="23167" xr:uid="{00000000-0005-0000-0000-000068160000}"/>
    <cellStyle name="Millares 4 3 3 4 3 4" xfId="36274" xr:uid="{00000000-0005-0000-0000-000069160000}"/>
    <cellStyle name="Millares 4 3 3 4 4" xfId="10075" xr:uid="{00000000-0005-0000-0000-00006A160000}"/>
    <cellStyle name="Millares 4 3 3 4 4 2" xfId="27527" xr:uid="{00000000-0005-0000-0000-00006B160000}"/>
    <cellStyle name="Millares 4 3 3 4 5" xfId="18806" xr:uid="{00000000-0005-0000-0000-00006C160000}"/>
    <cellStyle name="Millares 4 3 3 4 6" xfId="36271" xr:uid="{00000000-0005-0000-0000-00006D160000}"/>
    <cellStyle name="Millares 4 3 3 5" xfId="2351" xr:uid="{00000000-0005-0000-0000-00006E160000}"/>
    <cellStyle name="Millares 4 3 3 5 2" xfId="6762" xr:uid="{00000000-0005-0000-0000-00006F160000}"/>
    <cellStyle name="Millares 4 3 3 5 2 2" xfId="15506" xr:uid="{00000000-0005-0000-0000-000070160000}"/>
    <cellStyle name="Millares 4 3 3 5 2 2 2" xfId="32957" xr:uid="{00000000-0005-0000-0000-000071160000}"/>
    <cellStyle name="Millares 4 3 3 5 2 3" xfId="24237" xr:uid="{00000000-0005-0000-0000-000072160000}"/>
    <cellStyle name="Millares 4 3 3 5 2 4" xfId="36276" xr:uid="{00000000-0005-0000-0000-000073160000}"/>
    <cellStyle name="Millares 4 3 3 5 3" xfId="11145" xr:uid="{00000000-0005-0000-0000-000074160000}"/>
    <cellStyle name="Millares 4 3 3 5 3 2" xfId="28597" xr:uid="{00000000-0005-0000-0000-000075160000}"/>
    <cellStyle name="Millares 4 3 3 5 4" xfId="19876" xr:uid="{00000000-0005-0000-0000-000076160000}"/>
    <cellStyle name="Millares 4 3 3 5 5" xfId="36275" xr:uid="{00000000-0005-0000-0000-000077160000}"/>
    <cellStyle name="Millares 4 3 3 6" xfId="4620" xr:uid="{00000000-0005-0000-0000-000078160000}"/>
    <cellStyle name="Millares 4 3 3 6 2" xfId="13364" xr:uid="{00000000-0005-0000-0000-000079160000}"/>
    <cellStyle name="Millares 4 3 3 6 2 2" xfId="30815" xr:uid="{00000000-0005-0000-0000-00007A160000}"/>
    <cellStyle name="Millares 4 3 3 6 3" xfId="22095" xr:uid="{00000000-0005-0000-0000-00007B160000}"/>
    <cellStyle name="Millares 4 3 3 6 4" xfId="36277" xr:uid="{00000000-0005-0000-0000-00007C160000}"/>
    <cellStyle name="Millares 4 3 3 7" xfId="9003" xr:uid="{00000000-0005-0000-0000-00007D160000}"/>
    <cellStyle name="Millares 4 3 3 7 2" xfId="26455" xr:uid="{00000000-0005-0000-0000-00007E160000}"/>
    <cellStyle name="Millares 4 3 3 8" xfId="17734" xr:uid="{00000000-0005-0000-0000-00007F160000}"/>
    <cellStyle name="Millares 4 3 3 9" xfId="36246" xr:uid="{00000000-0005-0000-0000-000080160000}"/>
    <cellStyle name="Millares 4 3 4" xfId="331" xr:uid="{00000000-0005-0000-0000-000081160000}"/>
    <cellStyle name="Millares 4 3 4 2" xfId="871" xr:uid="{00000000-0005-0000-0000-000082160000}"/>
    <cellStyle name="Millares 4 3 4 2 2" xfId="1944" xr:uid="{00000000-0005-0000-0000-000083160000}"/>
    <cellStyle name="Millares 4 3 4 2 2 2" xfId="4089" xr:uid="{00000000-0005-0000-0000-000084160000}"/>
    <cellStyle name="Millares 4 3 4 2 2 2 2" xfId="8500" xr:uid="{00000000-0005-0000-0000-000085160000}"/>
    <cellStyle name="Millares 4 3 4 2 2 2 2 2" xfId="17244" xr:uid="{00000000-0005-0000-0000-000086160000}"/>
    <cellStyle name="Millares 4 3 4 2 2 2 2 2 2" xfId="34695" xr:uid="{00000000-0005-0000-0000-000087160000}"/>
    <cellStyle name="Millares 4 3 4 2 2 2 2 3" xfId="25975" xr:uid="{00000000-0005-0000-0000-000088160000}"/>
    <cellStyle name="Millares 4 3 4 2 2 2 2 4" xfId="36282" xr:uid="{00000000-0005-0000-0000-000089160000}"/>
    <cellStyle name="Millares 4 3 4 2 2 2 3" xfId="12883" xr:uid="{00000000-0005-0000-0000-00008A160000}"/>
    <cellStyle name="Millares 4 3 4 2 2 2 3 2" xfId="30335" xr:uid="{00000000-0005-0000-0000-00008B160000}"/>
    <cellStyle name="Millares 4 3 4 2 2 2 4" xfId="21614" xr:uid="{00000000-0005-0000-0000-00008C160000}"/>
    <cellStyle name="Millares 4 3 4 2 2 2 5" xfId="36281" xr:uid="{00000000-0005-0000-0000-00008D160000}"/>
    <cellStyle name="Millares 4 3 4 2 2 3" xfId="6358" xr:uid="{00000000-0005-0000-0000-00008E160000}"/>
    <cellStyle name="Millares 4 3 4 2 2 3 2" xfId="15102" xr:uid="{00000000-0005-0000-0000-00008F160000}"/>
    <cellStyle name="Millares 4 3 4 2 2 3 2 2" xfId="32553" xr:uid="{00000000-0005-0000-0000-000090160000}"/>
    <cellStyle name="Millares 4 3 4 2 2 3 3" xfId="23833" xr:uid="{00000000-0005-0000-0000-000091160000}"/>
    <cellStyle name="Millares 4 3 4 2 2 3 4" xfId="36283" xr:uid="{00000000-0005-0000-0000-000092160000}"/>
    <cellStyle name="Millares 4 3 4 2 2 4" xfId="10741" xr:uid="{00000000-0005-0000-0000-000093160000}"/>
    <cellStyle name="Millares 4 3 4 2 2 4 2" xfId="28193" xr:uid="{00000000-0005-0000-0000-000094160000}"/>
    <cellStyle name="Millares 4 3 4 2 2 5" xfId="19472" xr:uid="{00000000-0005-0000-0000-000095160000}"/>
    <cellStyle name="Millares 4 3 4 2 2 6" xfId="36280" xr:uid="{00000000-0005-0000-0000-000096160000}"/>
    <cellStyle name="Millares 4 3 4 2 3" xfId="3020" xr:uid="{00000000-0005-0000-0000-000097160000}"/>
    <cellStyle name="Millares 4 3 4 2 3 2" xfId="7431" xr:uid="{00000000-0005-0000-0000-000098160000}"/>
    <cellStyle name="Millares 4 3 4 2 3 2 2" xfId="16175" xr:uid="{00000000-0005-0000-0000-000099160000}"/>
    <cellStyle name="Millares 4 3 4 2 3 2 2 2" xfId="33626" xr:uid="{00000000-0005-0000-0000-00009A160000}"/>
    <cellStyle name="Millares 4 3 4 2 3 2 3" xfId="24906" xr:uid="{00000000-0005-0000-0000-00009B160000}"/>
    <cellStyle name="Millares 4 3 4 2 3 2 4" xfId="36285" xr:uid="{00000000-0005-0000-0000-00009C160000}"/>
    <cellStyle name="Millares 4 3 4 2 3 3" xfId="11814" xr:uid="{00000000-0005-0000-0000-00009D160000}"/>
    <cellStyle name="Millares 4 3 4 2 3 3 2" xfId="29266" xr:uid="{00000000-0005-0000-0000-00009E160000}"/>
    <cellStyle name="Millares 4 3 4 2 3 4" xfId="20545" xr:uid="{00000000-0005-0000-0000-00009F160000}"/>
    <cellStyle name="Millares 4 3 4 2 3 5" xfId="36284" xr:uid="{00000000-0005-0000-0000-0000A0160000}"/>
    <cellStyle name="Millares 4 3 4 2 4" xfId="5289" xr:uid="{00000000-0005-0000-0000-0000A1160000}"/>
    <cellStyle name="Millares 4 3 4 2 4 2" xfId="14033" xr:uid="{00000000-0005-0000-0000-0000A2160000}"/>
    <cellStyle name="Millares 4 3 4 2 4 2 2" xfId="31484" xr:uid="{00000000-0005-0000-0000-0000A3160000}"/>
    <cellStyle name="Millares 4 3 4 2 4 3" xfId="22764" xr:uid="{00000000-0005-0000-0000-0000A4160000}"/>
    <cellStyle name="Millares 4 3 4 2 4 4" xfId="36286" xr:uid="{00000000-0005-0000-0000-0000A5160000}"/>
    <cellStyle name="Millares 4 3 4 2 5" xfId="9672" xr:uid="{00000000-0005-0000-0000-0000A6160000}"/>
    <cellStyle name="Millares 4 3 4 2 5 2" xfId="27124" xr:uid="{00000000-0005-0000-0000-0000A7160000}"/>
    <cellStyle name="Millares 4 3 4 2 6" xfId="18403" xr:uid="{00000000-0005-0000-0000-0000A8160000}"/>
    <cellStyle name="Millares 4 3 4 2 7" xfId="36279" xr:uid="{00000000-0005-0000-0000-0000A9160000}"/>
    <cellStyle name="Millares 4 3 4 3" xfId="1409" xr:uid="{00000000-0005-0000-0000-0000AA160000}"/>
    <cellStyle name="Millares 4 3 4 3 2" xfId="3555" xr:uid="{00000000-0005-0000-0000-0000AB160000}"/>
    <cellStyle name="Millares 4 3 4 3 2 2" xfId="7966" xr:uid="{00000000-0005-0000-0000-0000AC160000}"/>
    <cellStyle name="Millares 4 3 4 3 2 2 2" xfId="16710" xr:uid="{00000000-0005-0000-0000-0000AD160000}"/>
    <cellStyle name="Millares 4 3 4 3 2 2 2 2" xfId="34161" xr:uid="{00000000-0005-0000-0000-0000AE160000}"/>
    <cellStyle name="Millares 4 3 4 3 2 2 3" xfId="25441" xr:uid="{00000000-0005-0000-0000-0000AF160000}"/>
    <cellStyle name="Millares 4 3 4 3 2 2 4" xfId="36289" xr:uid="{00000000-0005-0000-0000-0000B0160000}"/>
    <cellStyle name="Millares 4 3 4 3 2 3" xfId="12349" xr:uid="{00000000-0005-0000-0000-0000B1160000}"/>
    <cellStyle name="Millares 4 3 4 3 2 3 2" xfId="29801" xr:uid="{00000000-0005-0000-0000-0000B2160000}"/>
    <cellStyle name="Millares 4 3 4 3 2 4" xfId="21080" xr:uid="{00000000-0005-0000-0000-0000B3160000}"/>
    <cellStyle name="Millares 4 3 4 3 2 5" xfId="36288" xr:uid="{00000000-0005-0000-0000-0000B4160000}"/>
    <cellStyle name="Millares 4 3 4 3 3" xfId="5824" xr:uid="{00000000-0005-0000-0000-0000B5160000}"/>
    <cellStyle name="Millares 4 3 4 3 3 2" xfId="14568" xr:uid="{00000000-0005-0000-0000-0000B6160000}"/>
    <cellStyle name="Millares 4 3 4 3 3 2 2" xfId="32019" xr:uid="{00000000-0005-0000-0000-0000B7160000}"/>
    <cellStyle name="Millares 4 3 4 3 3 3" xfId="23299" xr:uid="{00000000-0005-0000-0000-0000B8160000}"/>
    <cellStyle name="Millares 4 3 4 3 3 4" xfId="36290" xr:uid="{00000000-0005-0000-0000-0000B9160000}"/>
    <cellStyle name="Millares 4 3 4 3 4" xfId="10207" xr:uid="{00000000-0005-0000-0000-0000BA160000}"/>
    <cellStyle name="Millares 4 3 4 3 4 2" xfId="27659" xr:uid="{00000000-0005-0000-0000-0000BB160000}"/>
    <cellStyle name="Millares 4 3 4 3 5" xfId="18938" xr:uid="{00000000-0005-0000-0000-0000BC160000}"/>
    <cellStyle name="Millares 4 3 4 3 6" xfId="36287" xr:uid="{00000000-0005-0000-0000-0000BD160000}"/>
    <cellStyle name="Millares 4 3 4 4" xfId="2483" xr:uid="{00000000-0005-0000-0000-0000BE160000}"/>
    <cellStyle name="Millares 4 3 4 4 2" xfId="6894" xr:uid="{00000000-0005-0000-0000-0000BF160000}"/>
    <cellStyle name="Millares 4 3 4 4 2 2" xfId="15638" xr:uid="{00000000-0005-0000-0000-0000C0160000}"/>
    <cellStyle name="Millares 4 3 4 4 2 2 2" xfId="33089" xr:uid="{00000000-0005-0000-0000-0000C1160000}"/>
    <cellStyle name="Millares 4 3 4 4 2 3" xfId="24369" xr:uid="{00000000-0005-0000-0000-0000C2160000}"/>
    <cellStyle name="Millares 4 3 4 4 2 4" xfId="36292" xr:uid="{00000000-0005-0000-0000-0000C3160000}"/>
    <cellStyle name="Millares 4 3 4 4 3" xfId="11277" xr:uid="{00000000-0005-0000-0000-0000C4160000}"/>
    <cellStyle name="Millares 4 3 4 4 3 2" xfId="28729" xr:uid="{00000000-0005-0000-0000-0000C5160000}"/>
    <cellStyle name="Millares 4 3 4 4 4" xfId="20008" xr:uid="{00000000-0005-0000-0000-0000C6160000}"/>
    <cellStyle name="Millares 4 3 4 4 5" xfId="36291" xr:uid="{00000000-0005-0000-0000-0000C7160000}"/>
    <cellStyle name="Millares 4 3 4 5" xfId="4752" xr:uid="{00000000-0005-0000-0000-0000C8160000}"/>
    <cellStyle name="Millares 4 3 4 5 2" xfId="13496" xr:uid="{00000000-0005-0000-0000-0000C9160000}"/>
    <cellStyle name="Millares 4 3 4 5 2 2" xfId="30947" xr:uid="{00000000-0005-0000-0000-0000CA160000}"/>
    <cellStyle name="Millares 4 3 4 5 3" xfId="22227" xr:uid="{00000000-0005-0000-0000-0000CB160000}"/>
    <cellStyle name="Millares 4 3 4 5 4" xfId="36293" xr:uid="{00000000-0005-0000-0000-0000CC160000}"/>
    <cellStyle name="Millares 4 3 4 6" xfId="9135" xr:uid="{00000000-0005-0000-0000-0000CD160000}"/>
    <cellStyle name="Millares 4 3 4 6 2" xfId="26587" xr:uid="{00000000-0005-0000-0000-0000CE160000}"/>
    <cellStyle name="Millares 4 3 4 7" xfId="17866" xr:uid="{00000000-0005-0000-0000-0000CF160000}"/>
    <cellStyle name="Millares 4 3 4 8" xfId="36278" xr:uid="{00000000-0005-0000-0000-0000D0160000}"/>
    <cellStyle name="Millares 4 3 5" xfId="613" xr:uid="{00000000-0005-0000-0000-0000D1160000}"/>
    <cellStyle name="Millares 4 3 5 2" xfId="1686" xr:uid="{00000000-0005-0000-0000-0000D2160000}"/>
    <cellStyle name="Millares 4 3 5 2 2" xfId="3831" xr:uid="{00000000-0005-0000-0000-0000D3160000}"/>
    <cellStyle name="Millares 4 3 5 2 2 2" xfId="8242" xr:uid="{00000000-0005-0000-0000-0000D4160000}"/>
    <cellStyle name="Millares 4 3 5 2 2 2 2" xfId="16986" xr:uid="{00000000-0005-0000-0000-0000D5160000}"/>
    <cellStyle name="Millares 4 3 5 2 2 2 2 2" xfId="34437" xr:uid="{00000000-0005-0000-0000-0000D6160000}"/>
    <cellStyle name="Millares 4 3 5 2 2 2 3" xfId="25717" xr:uid="{00000000-0005-0000-0000-0000D7160000}"/>
    <cellStyle name="Millares 4 3 5 2 2 2 4" xfId="36297" xr:uid="{00000000-0005-0000-0000-0000D8160000}"/>
    <cellStyle name="Millares 4 3 5 2 2 3" xfId="12625" xr:uid="{00000000-0005-0000-0000-0000D9160000}"/>
    <cellStyle name="Millares 4 3 5 2 2 3 2" xfId="30077" xr:uid="{00000000-0005-0000-0000-0000DA160000}"/>
    <cellStyle name="Millares 4 3 5 2 2 4" xfId="21356" xr:uid="{00000000-0005-0000-0000-0000DB160000}"/>
    <cellStyle name="Millares 4 3 5 2 2 5" xfId="36296" xr:uid="{00000000-0005-0000-0000-0000DC160000}"/>
    <cellStyle name="Millares 4 3 5 2 3" xfId="6100" xr:uid="{00000000-0005-0000-0000-0000DD160000}"/>
    <cellStyle name="Millares 4 3 5 2 3 2" xfId="14844" xr:uid="{00000000-0005-0000-0000-0000DE160000}"/>
    <cellStyle name="Millares 4 3 5 2 3 2 2" xfId="32295" xr:uid="{00000000-0005-0000-0000-0000DF160000}"/>
    <cellStyle name="Millares 4 3 5 2 3 3" xfId="23575" xr:uid="{00000000-0005-0000-0000-0000E0160000}"/>
    <cellStyle name="Millares 4 3 5 2 3 4" xfId="36298" xr:uid="{00000000-0005-0000-0000-0000E1160000}"/>
    <cellStyle name="Millares 4 3 5 2 4" xfId="10483" xr:uid="{00000000-0005-0000-0000-0000E2160000}"/>
    <cellStyle name="Millares 4 3 5 2 4 2" xfId="27935" xr:uid="{00000000-0005-0000-0000-0000E3160000}"/>
    <cellStyle name="Millares 4 3 5 2 5" xfId="19214" xr:uid="{00000000-0005-0000-0000-0000E4160000}"/>
    <cellStyle name="Millares 4 3 5 2 6" xfId="36295" xr:uid="{00000000-0005-0000-0000-0000E5160000}"/>
    <cellStyle name="Millares 4 3 5 3" xfId="2762" xr:uid="{00000000-0005-0000-0000-0000E6160000}"/>
    <cellStyle name="Millares 4 3 5 3 2" xfId="7173" xr:uid="{00000000-0005-0000-0000-0000E7160000}"/>
    <cellStyle name="Millares 4 3 5 3 2 2" xfId="15917" xr:uid="{00000000-0005-0000-0000-0000E8160000}"/>
    <cellStyle name="Millares 4 3 5 3 2 2 2" xfId="33368" xr:uid="{00000000-0005-0000-0000-0000E9160000}"/>
    <cellStyle name="Millares 4 3 5 3 2 3" xfId="24648" xr:uid="{00000000-0005-0000-0000-0000EA160000}"/>
    <cellStyle name="Millares 4 3 5 3 2 4" xfId="36300" xr:uid="{00000000-0005-0000-0000-0000EB160000}"/>
    <cellStyle name="Millares 4 3 5 3 3" xfId="11556" xr:uid="{00000000-0005-0000-0000-0000EC160000}"/>
    <cellStyle name="Millares 4 3 5 3 3 2" xfId="29008" xr:uid="{00000000-0005-0000-0000-0000ED160000}"/>
    <cellStyle name="Millares 4 3 5 3 4" xfId="20287" xr:uid="{00000000-0005-0000-0000-0000EE160000}"/>
    <cellStyle name="Millares 4 3 5 3 5" xfId="36299" xr:uid="{00000000-0005-0000-0000-0000EF160000}"/>
    <cellStyle name="Millares 4 3 5 4" xfId="5031" xr:uid="{00000000-0005-0000-0000-0000F0160000}"/>
    <cellStyle name="Millares 4 3 5 4 2" xfId="13775" xr:uid="{00000000-0005-0000-0000-0000F1160000}"/>
    <cellStyle name="Millares 4 3 5 4 2 2" xfId="31226" xr:uid="{00000000-0005-0000-0000-0000F2160000}"/>
    <cellStyle name="Millares 4 3 5 4 3" xfId="22506" xr:uid="{00000000-0005-0000-0000-0000F3160000}"/>
    <cellStyle name="Millares 4 3 5 4 4" xfId="36301" xr:uid="{00000000-0005-0000-0000-0000F4160000}"/>
    <cellStyle name="Millares 4 3 5 5" xfId="9414" xr:uid="{00000000-0005-0000-0000-0000F5160000}"/>
    <cellStyle name="Millares 4 3 5 5 2" xfId="26866" xr:uid="{00000000-0005-0000-0000-0000F6160000}"/>
    <cellStyle name="Millares 4 3 5 6" xfId="18145" xr:uid="{00000000-0005-0000-0000-0000F7160000}"/>
    <cellStyle name="Millares 4 3 5 7" xfId="36294" xr:uid="{00000000-0005-0000-0000-0000F8160000}"/>
    <cellStyle name="Millares 4 3 6" xfId="1152" xr:uid="{00000000-0005-0000-0000-0000F9160000}"/>
    <cellStyle name="Millares 4 3 6 2" xfId="3298" xr:uid="{00000000-0005-0000-0000-0000FA160000}"/>
    <cellStyle name="Millares 4 3 6 2 2" xfId="7709" xr:uid="{00000000-0005-0000-0000-0000FB160000}"/>
    <cellStyle name="Millares 4 3 6 2 2 2" xfId="16453" xr:uid="{00000000-0005-0000-0000-0000FC160000}"/>
    <cellStyle name="Millares 4 3 6 2 2 2 2" xfId="33904" xr:uid="{00000000-0005-0000-0000-0000FD160000}"/>
    <cellStyle name="Millares 4 3 6 2 2 3" xfId="25184" xr:uid="{00000000-0005-0000-0000-0000FE160000}"/>
    <cellStyle name="Millares 4 3 6 2 2 4" xfId="36304" xr:uid="{00000000-0005-0000-0000-0000FF160000}"/>
    <cellStyle name="Millares 4 3 6 2 3" xfId="12092" xr:uid="{00000000-0005-0000-0000-000000170000}"/>
    <cellStyle name="Millares 4 3 6 2 3 2" xfId="29544" xr:uid="{00000000-0005-0000-0000-000001170000}"/>
    <cellStyle name="Millares 4 3 6 2 4" xfId="20823" xr:uid="{00000000-0005-0000-0000-000002170000}"/>
    <cellStyle name="Millares 4 3 6 2 5" xfId="36303" xr:uid="{00000000-0005-0000-0000-000003170000}"/>
    <cellStyle name="Millares 4 3 6 3" xfId="5567" xr:uid="{00000000-0005-0000-0000-000004170000}"/>
    <cellStyle name="Millares 4 3 6 3 2" xfId="14311" xr:uid="{00000000-0005-0000-0000-000005170000}"/>
    <cellStyle name="Millares 4 3 6 3 2 2" xfId="31762" xr:uid="{00000000-0005-0000-0000-000006170000}"/>
    <cellStyle name="Millares 4 3 6 3 3" xfId="23042" xr:uid="{00000000-0005-0000-0000-000007170000}"/>
    <cellStyle name="Millares 4 3 6 3 4" xfId="36305" xr:uid="{00000000-0005-0000-0000-000008170000}"/>
    <cellStyle name="Millares 4 3 6 4" xfId="9950" xr:uid="{00000000-0005-0000-0000-000009170000}"/>
    <cellStyle name="Millares 4 3 6 4 2" xfId="27402" xr:uid="{00000000-0005-0000-0000-00000A170000}"/>
    <cellStyle name="Millares 4 3 6 5" xfId="18681" xr:uid="{00000000-0005-0000-0000-00000B170000}"/>
    <cellStyle name="Millares 4 3 6 6" xfId="36302" xr:uid="{00000000-0005-0000-0000-00000C170000}"/>
    <cellStyle name="Millares 4 3 7" xfId="2226" xr:uid="{00000000-0005-0000-0000-00000D170000}"/>
    <cellStyle name="Millares 4 3 7 2" xfId="6637" xr:uid="{00000000-0005-0000-0000-00000E170000}"/>
    <cellStyle name="Millares 4 3 7 2 2" xfId="15381" xr:uid="{00000000-0005-0000-0000-00000F170000}"/>
    <cellStyle name="Millares 4 3 7 2 2 2" xfId="32832" xr:uid="{00000000-0005-0000-0000-000010170000}"/>
    <cellStyle name="Millares 4 3 7 2 3" xfId="24112" xr:uid="{00000000-0005-0000-0000-000011170000}"/>
    <cellStyle name="Millares 4 3 7 2 4" xfId="36307" xr:uid="{00000000-0005-0000-0000-000012170000}"/>
    <cellStyle name="Millares 4 3 7 3" xfId="11020" xr:uid="{00000000-0005-0000-0000-000013170000}"/>
    <cellStyle name="Millares 4 3 7 3 2" xfId="28472" xr:uid="{00000000-0005-0000-0000-000014170000}"/>
    <cellStyle name="Millares 4 3 7 4" xfId="19751" xr:uid="{00000000-0005-0000-0000-000015170000}"/>
    <cellStyle name="Millares 4 3 7 5" xfId="36306" xr:uid="{00000000-0005-0000-0000-000016170000}"/>
    <cellStyle name="Millares 4 3 8" xfId="4495" xr:uid="{00000000-0005-0000-0000-000017170000}"/>
    <cellStyle name="Millares 4 3 8 2" xfId="13239" xr:uid="{00000000-0005-0000-0000-000018170000}"/>
    <cellStyle name="Millares 4 3 8 2 2" xfId="30690" xr:uid="{00000000-0005-0000-0000-000019170000}"/>
    <cellStyle name="Millares 4 3 8 3" xfId="21970" xr:uid="{00000000-0005-0000-0000-00001A170000}"/>
    <cellStyle name="Millares 4 3 8 4" xfId="36308" xr:uid="{00000000-0005-0000-0000-00001B170000}"/>
    <cellStyle name="Millares 4 3 9" xfId="8878" xr:uid="{00000000-0005-0000-0000-00001C170000}"/>
    <cellStyle name="Millares 4 3 9 2" xfId="26330" xr:uid="{00000000-0005-0000-0000-00001D170000}"/>
    <cellStyle name="Millares 4 4" xfId="92" xr:uid="{00000000-0005-0000-0000-00001E170000}"/>
    <cellStyle name="Millares 4 4 10" xfId="36309" xr:uid="{00000000-0005-0000-0000-00001F170000}"/>
    <cellStyle name="Millares 4 4 2" xfId="225" xr:uid="{00000000-0005-0000-0000-000020170000}"/>
    <cellStyle name="Millares 4 4 2 2" xfId="490" xr:uid="{00000000-0005-0000-0000-000021170000}"/>
    <cellStyle name="Millares 4 4 2 2 2" xfId="1030" xr:uid="{00000000-0005-0000-0000-000022170000}"/>
    <cellStyle name="Millares 4 4 2 2 2 2" xfId="2103" xr:uid="{00000000-0005-0000-0000-000023170000}"/>
    <cellStyle name="Millares 4 4 2 2 2 2 2" xfId="4248" xr:uid="{00000000-0005-0000-0000-000024170000}"/>
    <cellStyle name="Millares 4 4 2 2 2 2 2 2" xfId="8659" xr:uid="{00000000-0005-0000-0000-000025170000}"/>
    <cellStyle name="Millares 4 4 2 2 2 2 2 2 2" xfId="17403" xr:uid="{00000000-0005-0000-0000-000026170000}"/>
    <cellStyle name="Millares 4 4 2 2 2 2 2 2 2 2" xfId="34854" xr:uid="{00000000-0005-0000-0000-000027170000}"/>
    <cellStyle name="Millares 4 4 2 2 2 2 2 2 3" xfId="26134" xr:uid="{00000000-0005-0000-0000-000028170000}"/>
    <cellStyle name="Millares 4 4 2 2 2 2 2 2 4" xfId="36315" xr:uid="{00000000-0005-0000-0000-000029170000}"/>
    <cellStyle name="Millares 4 4 2 2 2 2 2 3" xfId="13042" xr:uid="{00000000-0005-0000-0000-00002A170000}"/>
    <cellStyle name="Millares 4 4 2 2 2 2 2 3 2" xfId="30494" xr:uid="{00000000-0005-0000-0000-00002B170000}"/>
    <cellStyle name="Millares 4 4 2 2 2 2 2 4" xfId="21773" xr:uid="{00000000-0005-0000-0000-00002C170000}"/>
    <cellStyle name="Millares 4 4 2 2 2 2 2 5" xfId="36314" xr:uid="{00000000-0005-0000-0000-00002D170000}"/>
    <cellStyle name="Millares 4 4 2 2 2 2 3" xfId="6517" xr:uid="{00000000-0005-0000-0000-00002E170000}"/>
    <cellStyle name="Millares 4 4 2 2 2 2 3 2" xfId="15261" xr:uid="{00000000-0005-0000-0000-00002F170000}"/>
    <cellStyle name="Millares 4 4 2 2 2 2 3 2 2" xfId="32712" xr:uid="{00000000-0005-0000-0000-000030170000}"/>
    <cellStyle name="Millares 4 4 2 2 2 2 3 3" xfId="23992" xr:uid="{00000000-0005-0000-0000-000031170000}"/>
    <cellStyle name="Millares 4 4 2 2 2 2 3 4" xfId="36316" xr:uid="{00000000-0005-0000-0000-000032170000}"/>
    <cellStyle name="Millares 4 4 2 2 2 2 4" xfId="10900" xr:uid="{00000000-0005-0000-0000-000033170000}"/>
    <cellStyle name="Millares 4 4 2 2 2 2 4 2" xfId="28352" xr:uid="{00000000-0005-0000-0000-000034170000}"/>
    <cellStyle name="Millares 4 4 2 2 2 2 5" xfId="19631" xr:uid="{00000000-0005-0000-0000-000035170000}"/>
    <cellStyle name="Millares 4 4 2 2 2 2 6" xfId="36313" xr:uid="{00000000-0005-0000-0000-000036170000}"/>
    <cellStyle name="Millares 4 4 2 2 2 3" xfId="3179" xr:uid="{00000000-0005-0000-0000-000037170000}"/>
    <cellStyle name="Millares 4 4 2 2 2 3 2" xfId="7590" xr:uid="{00000000-0005-0000-0000-000038170000}"/>
    <cellStyle name="Millares 4 4 2 2 2 3 2 2" xfId="16334" xr:uid="{00000000-0005-0000-0000-000039170000}"/>
    <cellStyle name="Millares 4 4 2 2 2 3 2 2 2" xfId="33785" xr:uid="{00000000-0005-0000-0000-00003A170000}"/>
    <cellStyle name="Millares 4 4 2 2 2 3 2 3" xfId="25065" xr:uid="{00000000-0005-0000-0000-00003B170000}"/>
    <cellStyle name="Millares 4 4 2 2 2 3 2 4" xfId="36318" xr:uid="{00000000-0005-0000-0000-00003C170000}"/>
    <cellStyle name="Millares 4 4 2 2 2 3 3" xfId="11973" xr:uid="{00000000-0005-0000-0000-00003D170000}"/>
    <cellStyle name="Millares 4 4 2 2 2 3 3 2" xfId="29425" xr:uid="{00000000-0005-0000-0000-00003E170000}"/>
    <cellStyle name="Millares 4 4 2 2 2 3 4" xfId="20704" xr:uid="{00000000-0005-0000-0000-00003F170000}"/>
    <cellStyle name="Millares 4 4 2 2 2 3 5" xfId="36317" xr:uid="{00000000-0005-0000-0000-000040170000}"/>
    <cellStyle name="Millares 4 4 2 2 2 4" xfId="5448" xr:uid="{00000000-0005-0000-0000-000041170000}"/>
    <cellStyle name="Millares 4 4 2 2 2 4 2" xfId="14192" xr:uid="{00000000-0005-0000-0000-000042170000}"/>
    <cellStyle name="Millares 4 4 2 2 2 4 2 2" xfId="31643" xr:uid="{00000000-0005-0000-0000-000043170000}"/>
    <cellStyle name="Millares 4 4 2 2 2 4 3" xfId="22923" xr:uid="{00000000-0005-0000-0000-000044170000}"/>
    <cellStyle name="Millares 4 4 2 2 2 4 4" xfId="36319" xr:uid="{00000000-0005-0000-0000-000045170000}"/>
    <cellStyle name="Millares 4 4 2 2 2 5" xfId="9831" xr:uid="{00000000-0005-0000-0000-000046170000}"/>
    <cellStyle name="Millares 4 4 2 2 2 5 2" xfId="27283" xr:uid="{00000000-0005-0000-0000-000047170000}"/>
    <cellStyle name="Millares 4 4 2 2 2 6" xfId="18562" xr:uid="{00000000-0005-0000-0000-000048170000}"/>
    <cellStyle name="Millares 4 4 2 2 2 7" xfId="36312" xr:uid="{00000000-0005-0000-0000-000049170000}"/>
    <cellStyle name="Millares 4 4 2 2 3" xfId="1568" xr:uid="{00000000-0005-0000-0000-00004A170000}"/>
    <cellStyle name="Millares 4 4 2 2 3 2" xfId="3714" xr:uid="{00000000-0005-0000-0000-00004B170000}"/>
    <cellStyle name="Millares 4 4 2 2 3 2 2" xfId="8125" xr:uid="{00000000-0005-0000-0000-00004C170000}"/>
    <cellStyle name="Millares 4 4 2 2 3 2 2 2" xfId="16869" xr:uid="{00000000-0005-0000-0000-00004D170000}"/>
    <cellStyle name="Millares 4 4 2 2 3 2 2 2 2" xfId="34320" xr:uid="{00000000-0005-0000-0000-00004E170000}"/>
    <cellStyle name="Millares 4 4 2 2 3 2 2 3" xfId="25600" xr:uid="{00000000-0005-0000-0000-00004F170000}"/>
    <cellStyle name="Millares 4 4 2 2 3 2 2 4" xfId="36322" xr:uid="{00000000-0005-0000-0000-000050170000}"/>
    <cellStyle name="Millares 4 4 2 2 3 2 3" xfId="12508" xr:uid="{00000000-0005-0000-0000-000051170000}"/>
    <cellStyle name="Millares 4 4 2 2 3 2 3 2" xfId="29960" xr:uid="{00000000-0005-0000-0000-000052170000}"/>
    <cellStyle name="Millares 4 4 2 2 3 2 4" xfId="21239" xr:uid="{00000000-0005-0000-0000-000053170000}"/>
    <cellStyle name="Millares 4 4 2 2 3 2 5" xfId="36321" xr:uid="{00000000-0005-0000-0000-000054170000}"/>
    <cellStyle name="Millares 4 4 2 2 3 3" xfId="5983" xr:uid="{00000000-0005-0000-0000-000055170000}"/>
    <cellStyle name="Millares 4 4 2 2 3 3 2" xfId="14727" xr:uid="{00000000-0005-0000-0000-000056170000}"/>
    <cellStyle name="Millares 4 4 2 2 3 3 2 2" xfId="32178" xr:uid="{00000000-0005-0000-0000-000057170000}"/>
    <cellStyle name="Millares 4 4 2 2 3 3 3" xfId="23458" xr:uid="{00000000-0005-0000-0000-000058170000}"/>
    <cellStyle name="Millares 4 4 2 2 3 3 4" xfId="36323" xr:uid="{00000000-0005-0000-0000-000059170000}"/>
    <cellStyle name="Millares 4 4 2 2 3 4" xfId="10366" xr:uid="{00000000-0005-0000-0000-00005A170000}"/>
    <cellStyle name="Millares 4 4 2 2 3 4 2" xfId="27818" xr:uid="{00000000-0005-0000-0000-00005B170000}"/>
    <cellStyle name="Millares 4 4 2 2 3 5" xfId="19097" xr:uid="{00000000-0005-0000-0000-00005C170000}"/>
    <cellStyle name="Millares 4 4 2 2 3 6" xfId="36320" xr:uid="{00000000-0005-0000-0000-00005D170000}"/>
    <cellStyle name="Millares 4 4 2 2 4" xfId="2642" xr:uid="{00000000-0005-0000-0000-00005E170000}"/>
    <cellStyle name="Millares 4 4 2 2 4 2" xfId="7053" xr:uid="{00000000-0005-0000-0000-00005F170000}"/>
    <cellStyle name="Millares 4 4 2 2 4 2 2" xfId="15797" xr:uid="{00000000-0005-0000-0000-000060170000}"/>
    <cellStyle name="Millares 4 4 2 2 4 2 2 2" xfId="33248" xr:uid="{00000000-0005-0000-0000-000061170000}"/>
    <cellStyle name="Millares 4 4 2 2 4 2 3" xfId="24528" xr:uid="{00000000-0005-0000-0000-000062170000}"/>
    <cellStyle name="Millares 4 4 2 2 4 2 4" xfId="36325" xr:uid="{00000000-0005-0000-0000-000063170000}"/>
    <cellStyle name="Millares 4 4 2 2 4 3" xfId="11436" xr:uid="{00000000-0005-0000-0000-000064170000}"/>
    <cellStyle name="Millares 4 4 2 2 4 3 2" xfId="28888" xr:uid="{00000000-0005-0000-0000-000065170000}"/>
    <cellStyle name="Millares 4 4 2 2 4 4" xfId="20167" xr:uid="{00000000-0005-0000-0000-000066170000}"/>
    <cellStyle name="Millares 4 4 2 2 4 5" xfId="36324" xr:uid="{00000000-0005-0000-0000-000067170000}"/>
    <cellStyle name="Millares 4 4 2 2 5" xfId="4911" xr:uid="{00000000-0005-0000-0000-000068170000}"/>
    <cellStyle name="Millares 4 4 2 2 5 2" xfId="13655" xr:uid="{00000000-0005-0000-0000-000069170000}"/>
    <cellStyle name="Millares 4 4 2 2 5 2 2" xfId="31106" xr:uid="{00000000-0005-0000-0000-00006A170000}"/>
    <cellStyle name="Millares 4 4 2 2 5 3" xfId="22386" xr:uid="{00000000-0005-0000-0000-00006B170000}"/>
    <cellStyle name="Millares 4 4 2 2 5 4" xfId="36326" xr:uid="{00000000-0005-0000-0000-00006C170000}"/>
    <cellStyle name="Millares 4 4 2 2 6" xfId="9294" xr:uid="{00000000-0005-0000-0000-00006D170000}"/>
    <cellStyle name="Millares 4 4 2 2 6 2" xfId="26746" xr:uid="{00000000-0005-0000-0000-00006E170000}"/>
    <cellStyle name="Millares 4 4 2 2 7" xfId="18025" xr:uid="{00000000-0005-0000-0000-00006F170000}"/>
    <cellStyle name="Millares 4 4 2 2 8" xfId="36311" xr:uid="{00000000-0005-0000-0000-000070170000}"/>
    <cellStyle name="Millares 4 4 2 3" xfId="772" xr:uid="{00000000-0005-0000-0000-000071170000}"/>
    <cellStyle name="Millares 4 4 2 3 2" xfId="1845" xr:uid="{00000000-0005-0000-0000-000072170000}"/>
    <cellStyle name="Millares 4 4 2 3 2 2" xfId="3990" xr:uid="{00000000-0005-0000-0000-000073170000}"/>
    <cellStyle name="Millares 4 4 2 3 2 2 2" xfId="8401" xr:uid="{00000000-0005-0000-0000-000074170000}"/>
    <cellStyle name="Millares 4 4 2 3 2 2 2 2" xfId="17145" xr:uid="{00000000-0005-0000-0000-000075170000}"/>
    <cellStyle name="Millares 4 4 2 3 2 2 2 2 2" xfId="34596" xr:uid="{00000000-0005-0000-0000-000076170000}"/>
    <cellStyle name="Millares 4 4 2 3 2 2 2 3" xfId="25876" xr:uid="{00000000-0005-0000-0000-000077170000}"/>
    <cellStyle name="Millares 4 4 2 3 2 2 2 4" xfId="36330" xr:uid="{00000000-0005-0000-0000-000078170000}"/>
    <cellStyle name="Millares 4 4 2 3 2 2 3" xfId="12784" xr:uid="{00000000-0005-0000-0000-000079170000}"/>
    <cellStyle name="Millares 4 4 2 3 2 2 3 2" xfId="30236" xr:uid="{00000000-0005-0000-0000-00007A170000}"/>
    <cellStyle name="Millares 4 4 2 3 2 2 4" xfId="21515" xr:uid="{00000000-0005-0000-0000-00007B170000}"/>
    <cellStyle name="Millares 4 4 2 3 2 2 5" xfId="36329" xr:uid="{00000000-0005-0000-0000-00007C170000}"/>
    <cellStyle name="Millares 4 4 2 3 2 3" xfId="6259" xr:uid="{00000000-0005-0000-0000-00007D170000}"/>
    <cellStyle name="Millares 4 4 2 3 2 3 2" xfId="15003" xr:uid="{00000000-0005-0000-0000-00007E170000}"/>
    <cellStyle name="Millares 4 4 2 3 2 3 2 2" xfId="32454" xr:uid="{00000000-0005-0000-0000-00007F170000}"/>
    <cellStyle name="Millares 4 4 2 3 2 3 3" xfId="23734" xr:uid="{00000000-0005-0000-0000-000080170000}"/>
    <cellStyle name="Millares 4 4 2 3 2 3 4" xfId="36331" xr:uid="{00000000-0005-0000-0000-000081170000}"/>
    <cellStyle name="Millares 4 4 2 3 2 4" xfId="10642" xr:uid="{00000000-0005-0000-0000-000082170000}"/>
    <cellStyle name="Millares 4 4 2 3 2 4 2" xfId="28094" xr:uid="{00000000-0005-0000-0000-000083170000}"/>
    <cellStyle name="Millares 4 4 2 3 2 5" xfId="19373" xr:uid="{00000000-0005-0000-0000-000084170000}"/>
    <cellStyle name="Millares 4 4 2 3 2 6" xfId="36328" xr:uid="{00000000-0005-0000-0000-000085170000}"/>
    <cellStyle name="Millares 4 4 2 3 3" xfId="2921" xr:uid="{00000000-0005-0000-0000-000086170000}"/>
    <cellStyle name="Millares 4 4 2 3 3 2" xfId="7332" xr:uid="{00000000-0005-0000-0000-000087170000}"/>
    <cellStyle name="Millares 4 4 2 3 3 2 2" xfId="16076" xr:uid="{00000000-0005-0000-0000-000088170000}"/>
    <cellStyle name="Millares 4 4 2 3 3 2 2 2" xfId="33527" xr:uid="{00000000-0005-0000-0000-000089170000}"/>
    <cellStyle name="Millares 4 4 2 3 3 2 3" xfId="24807" xr:uid="{00000000-0005-0000-0000-00008A170000}"/>
    <cellStyle name="Millares 4 4 2 3 3 2 4" xfId="36333" xr:uid="{00000000-0005-0000-0000-00008B170000}"/>
    <cellStyle name="Millares 4 4 2 3 3 3" xfId="11715" xr:uid="{00000000-0005-0000-0000-00008C170000}"/>
    <cellStyle name="Millares 4 4 2 3 3 3 2" xfId="29167" xr:uid="{00000000-0005-0000-0000-00008D170000}"/>
    <cellStyle name="Millares 4 4 2 3 3 4" xfId="20446" xr:uid="{00000000-0005-0000-0000-00008E170000}"/>
    <cellStyle name="Millares 4 4 2 3 3 5" xfId="36332" xr:uid="{00000000-0005-0000-0000-00008F170000}"/>
    <cellStyle name="Millares 4 4 2 3 4" xfId="5190" xr:uid="{00000000-0005-0000-0000-000090170000}"/>
    <cellStyle name="Millares 4 4 2 3 4 2" xfId="13934" xr:uid="{00000000-0005-0000-0000-000091170000}"/>
    <cellStyle name="Millares 4 4 2 3 4 2 2" xfId="31385" xr:uid="{00000000-0005-0000-0000-000092170000}"/>
    <cellStyle name="Millares 4 4 2 3 4 3" xfId="22665" xr:uid="{00000000-0005-0000-0000-000093170000}"/>
    <cellStyle name="Millares 4 4 2 3 4 4" xfId="36334" xr:uid="{00000000-0005-0000-0000-000094170000}"/>
    <cellStyle name="Millares 4 4 2 3 5" xfId="9573" xr:uid="{00000000-0005-0000-0000-000095170000}"/>
    <cellStyle name="Millares 4 4 2 3 5 2" xfId="27025" xr:uid="{00000000-0005-0000-0000-000096170000}"/>
    <cellStyle name="Millares 4 4 2 3 6" xfId="18304" xr:uid="{00000000-0005-0000-0000-000097170000}"/>
    <cellStyle name="Millares 4 4 2 3 7" xfId="36327" xr:uid="{00000000-0005-0000-0000-000098170000}"/>
    <cellStyle name="Millares 4 4 2 4" xfId="1311" xr:uid="{00000000-0005-0000-0000-000099170000}"/>
    <cellStyle name="Millares 4 4 2 4 2" xfId="3457" xr:uid="{00000000-0005-0000-0000-00009A170000}"/>
    <cellStyle name="Millares 4 4 2 4 2 2" xfId="7868" xr:uid="{00000000-0005-0000-0000-00009B170000}"/>
    <cellStyle name="Millares 4 4 2 4 2 2 2" xfId="16612" xr:uid="{00000000-0005-0000-0000-00009C170000}"/>
    <cellStyle name="Millares 4 4 2 4 2 2 2 2" xfId="34063" xr:uid="{00000000-0005-0000-0000-00009D170000}"/>
    <cellStyle name="Millares 4 4 2 4 2 2 3" xfId="25343" xr:uid="{00000000-0005-0000-0000-00009E170000}"/>
    <cellStyle name="Millares 4 4 2 4 2 2 4" xfId="36337" xr:uid="{00000000-0005-0000-0000-00009F170000}"/>
    <cellStyle name="Millares 4 4 2 4 2 3" xfId="12251" xr:uid="{00000000-0005-0000-0000-0000A0170000}"/>
    <cellStyle name="Millares 4 4 2 4 2 3 2" xfId="29703" xr:uid="{00000000-0005-0000-0000-0000A1170000}"/>
    <cellStyle name="Millares 4 4 2 4 2 4" xfId="20982" xr:uid="{00000000-0005-0000-0000-0000A2170000}"/>
    <cellStyle name="Millares 4 4 2 4 2 5" xfId="36336" xr:uid="{00000000-0005-0000-0000-0000A3170000}"/>
    <cellStyle name="Millares 4 4 2 4 3" xfId="5726" xr:uid="{00000000-0005-0000-0000-0000A4170000}"/>
    <cellStyle name="Millares 4 4 2 4 3 2" xfId="14470" xr:uid="{00000000-0005-0000-0000-0000A5170000}"/>
    <cellStyle name="Millares 4 4 2 4 3 2 2" xfId="31921" xr:uid="{00000000-0005-0000-0000-0000A6170000}"/>
    <cellStyle name="Millares 4 4 2 4 3 3" xfId="23201" xr:uid="{00000000-0005-0000-0000-0000A7170000}"/>
    <cellStyle name="Millares 4 4 2 4 3 4" xfId="36338" xr:uid="{00000000-0005-0000-0000-0000A8170000}"/>
    <cellStyle name="Millares 4 4 2 4 4" xfId="10109" xr:uid="{00000000-0005-0000-0000-0000A9170000}"/>
    <cellStyle name="Millares 4 4 2 4 4 2" xfId="27561" xr:uid="{00000000-0005-0000-0000-0000AA170000}"/>
    <cellStyle name="Millares 4 4 2 4 5" xfId="18840" xr:uid="{00000000-0005-0000-0000-0000AB170000}"/>
    <cellStyle name="Millares 4 4 2 4 6" xfId="36335" xr:uid="{00000000-0005-0000-0000-0000AC170000}"/>
    <cellStyle name="Millares 4 4 2 5" xfId="2385" xr:uid="{00000000-0005-0000-0000-0000AD170000}"/>
    <cellStyle name="Millares 4 4 2 5 2" xfId="6796" xr:uid="{00000000-0005-0000-0000-0000AE170000}"/>
    <cellStyle name="Millares 4 4 2 5 2 2" xfId="15540" xr:uid="{00000000-0005-0000-0000-0000AF170000}"/>
    <cellStyle name="Millares 4 4 2 5 2 2 2" xfId="32991" xr:uid="{00000000-0005-0000-0000-0000B0170000}"/>
    <cellStyle name="Millares 4 4 2 5 2 3" xfId="24271" xr:uid="{00000000-0005-0000-0000-0000B1170000}"/>
    <cellStyle name="Millares 4 4 2 5 2 4" xfId="36340" xr:uid="{00000000-0005-0000-0000-0000B2170000}"/>
    <cellStyle name="Millares 4 4 2 5 3" xfId="11179" xr:uid="{00000000-0005-0000-0000-0000B3170000}"/>
    <cellStyle name="Millares 4 4 2 5 3 2" xfId="28631" xr:uid="{00000000-0005-0000-0000-0000B4170000}"/>
    <cellStyle name="Millares 4 4 2 5 4" xfId="19910" xr:uid="{00000000-0005-0000-0000-0000B5170000}"/>
    <cellStyle name="Millares 4 4 2 5 5" xfId="36339" xr:uid="{00000000-0005-0000-0000-0000B6170000}"/>
    <cellStyle name="Millares 4 4 2 6" xfId="4654" xr:uid="{00000000-0005-0000-0000-0000B7170000}"/>
    <cellStyle name="Millares 4 4 2 6 2" xfId="13398" xr:uid="{00000000-0005-0000-0000-0000B8170000}"/>
    <cellStyle name="Millares 4 4 2 6 2 2" xfId="30849" xr:uid="{00000000-0005-0000-0000-0000B9170000}"/>
    <cellStyle name="Millares 4 4 2 6 3" xfId="22129" xr:uid="{00000000-0005-0000-0000-0000BA170000}"/>
    <cellStyle name="Millares 4 4 2 6 4" xfId="36341" xr:uid="{00000000-0005-0000-0000-0000BB170000}"/>
    <cellStyle name="Millares 4 4 2 7" xfId="9037" xr:uid="{00000000-0005-0000-0000-0000BC170000}"/>
    <cellStyle name="Millares 4 4 2 7 2" xfId="26489" xr:uid="{00000000-0005-0000-0000-0000BD170000}"/>
    <cellStyle name="Millares 4 4 2 8" xfId="17768" xr:uid="{00000000-0005-0000-0000-0000BE170000}"/>
    <cellStyle name="Millares 4 4 2 9" xfId="36310" xr:uid="{00000000-0005-0000-0000-0000BF170000}"/>
    <cellStyle name="Millares 4 4 3" xfId="365" xr:uid="{00000000-0005-0000-0000-0000C0170000}"/>
    <cellStyle name="Millares 4 4 3 2" xfId="905" xr:uid="{00000000-0005-0000-0000-0000C1170000}"/>
    <cellStyle name="Millares 4 4 3 2 2" xfId="1978" xr:uid="{00000000-0005-0000-0000-0000C2170000}"/>
    <cellStyle name="Millares 4 4 3 2 2 2" xfId="4123" xr:uid="{00000000-0005-0000-0000-0000C3170000}"/>
    <cellStyle name="Millares 4 4 3 2 2 2 2" xfId="8534" xr:uid="{00000000-0005-0000-0000-0000C4170000}"/>
    <cellStyle name="Millares 4 4 3 2 2 2 2 2" xfId="17278" xr:uid="{00000000-0005-0000-0000-0000C5170000}"/>
    <cellStyle name="Millares 4 4 3 2 2 2 2 2 2" xfId="34729" xr:uid="{00000000-0005-0000-0000-0000C6170000}"/>
    <cellStyle name="Millares 4 4 3 2 2 2 2 3" xfId="26009" xr:uid="{00000000-0005-0000-0000-0000C7170000}"/>
    <cellStyle name="Millares 4 4 3 2 2 2 2 4" xfId="36346" xr:uid="{00000000-0005-0000-0000-0000C8170000}"/>
    <cellStyle name="Millares 4 4 3 2 2 2 3" xfId="12917" xr:uid="{00000000-0005-0000-0000-0000C9170000}"/>
    <cellStyle name="Millares 4 4 3 2 2 2 3 2" xfId="30369" xr:uid="{00000000-0005-0000-0000-0000CA170000}"/>
    <cellStyle name="Millares 4 4 3 2 2 2 4" xfId="21648" xr:uid="{00000000-0005-0000-0000-0000CB170000}"/>
    <cellStyle name="Millares 4 4 3 2 2 2 5" xfId="36345" xr:uid="{00000000-0005-0000-0000-0000CC170000}"/>
    <cellStyle name="Millares 4 4 3 2 2 3" xfId="6392" xr:uid="{00000000-0005-0000-0000-0000CD170000}"/>
    <cellStyle name="Millares 4 4 3 2 2 3 2" xfId="15136" xr:uid="{00000000-0005-0000-0000-0000CE170000}"/>
    <cellStyle name="Millares 4 4 3 2 2 3 2 2" xfId="32587" xr:uid="{00000000-0005-0000-0000-0000CF170000}"/>
    <cellStyle name="Millares 4 4 3 2 2 3 3" xfId="23867" xr:uid="{00000000-0005-0000-0000-0000D0170000}"/>
    <cellStyle name="Millares 4 4 3 2 2 3 4" xfId="36347" xr:uid="{00000000-0005-0000-0000-0000D1170000}"/>
    <cellStyle name="Millares 4 4 3 2 2 4" xfId="10775" xr:uid="{00000000-0005-0000-0000-0000D2170000}"/>
    <cellStyle name="Millares 4 4 3 2 2 4 2" xfId="28227" xr:uid="{00000000-0005-0000-0000-0000D3170000}"/>
    <cellStyle name="Millares 4 4 3 2 2 5" xfId="19506" xr:uid="{00000000-0005-0000-0000-0000D4170000}"/>
    <cellStyle name="Millares 4 4 3 2 2 6" xfId="36344" xr:uid="{00000000-0005-0000-0000-0000D5170000}"/>
    <cellStyle name="Millares 4 4 3 2 3" xfId="3054" xr:uid="{00000000-0005-0000-0000-0000D6170000}"/>
    <cellStyle name="Millares 4 4 3 2 3 2" xfId="7465" xr:uid="{00000000-0005-0000-0000-0000D7170000}"/>
    <cellStyle name="Millares 4 4 3 2 3 2 2" xfId="16209" xr:uid="{00000000-0005-0000-0000-0000D8170000}"/>
    <cellStyle name="Millares 4 4 3 2 3 2 2 2" xfId="33660" xr:uid="{00000000-0005-0000-0000-0000D9170000}"/>
    <cellStyle name="Millares 4 4 3 2 3 2 3" xfId="24940" xr:uid="{00000000-0005-0000-0000-0000DA170000}"/>
    <cellStyle name="Millares 4 4 3 2 3 2 4" xfId="36349" xr:uid="{00000000-0005-0000-0000-0000DB170000}"/>
    <cellStyle name="Millares 4 4 3 2 3 3" xfId="11848" xr:uid="{00000000-0005-0000-0000-0000DC170000}"/>
    <cellStyle name="Millares 4 4 3 2 3 3 2" xfId="29300" xr:uid="{00000000-0005-0000-0000-0000DD170000}"/>
    <cellStyle name="Millares 4 4 3 2 3 4" xfId="20579" xr:uid="{00000000-0005-0000-0000-0000DE170000}"/>
    <cellStyle name="Millares 4 4 3 2 3 5" xfId="36348" xr:uid="{00000000-0005-0000-0000-0000DF170000}"/>
    <cellStyle name="Millares 4 4 3 2 4" xfId="5323" xr:uid="{00000000-0005-0000-0000-0000E0170000}"/>
    <cellStyle name="Millares 4 4 3 2 4 2" xfId="14067" xr:uid="{00000000-0005-0000-0000-0000E1170000}"/>
    <cellStyle name="Millares 4 4 3 2 4 2 2" xfId="31518" xr:uid="{00000000-0005-0000-0000-0000E2170000}"/>
    <cellStyle name="Millares 4 4 3 2 4 3" xfId="22798" xr:uid="{00000000-0005-0000-0000-0000E3170000}"/>
    <cellStyle name="Millares 4 4 3 2 4 4" xfId="36350" xr:uid="{00000000-0005-0000-0000-0000E4170000}"/>
    <cellStyle name="Millares 4 4 3 2 5" xfId="9706" xr:uid="{00000000-0005-0000-0000-0000E5170000}"/>
    <cellStyle name="Millares 4 4 3 2 5 2" xfId="27158" xr:uid="{00000000-0005-0000-0000-0000E6170000}"/>
    <cellStyle name="Millares 4 4 3 2 6" xfId="18437" xr:uid="{00000000-0005-0000-0000-0000E7170000}"/>
    <cellStyle name="Millares 4 4 3 2 7" xfId="36343" xr:uid="{00000000-0005-0000-0000-0000E8170000}"/>
    <cellStyle name="Millares 4 4 3 3" xfId="1443" xr:uid="{00000000-0005-0000-0000-0000E9170000}"/>
    <cellStyle name="Millares 4 4 3 3 2" xfId="3589" xr:uid="{00000000-0005-0000-0000-0000EA170000}"/>
    <cellStyle name="Millares 4 4 3 3 2 2" xfId="8000" xr:uid="{00000000-0005-0000-0000-0000EB170000}"/>
    <cellStyle name="Millares 4 4 3 3 2 2 2" xfId="16744" xr:uid="{00000000-0005-0000-0000-0000EC170000}"/>
    <cellStyle name="Millares 4 4 3 3 2 2 2 2" xfId="34195" xr:uid="{00000000-0005-0000-0000-0000ED170000}"/>
    <cellStyle name="Millares 4 4 3 3 2 2 3" xfId="25475" xr:uid="{00000000-0005-0000-0000-0000EE170000}"/>
    <cellStyle name="Millares 4 4 3 3 2 2 4" xfId="36353" xr:uid="{00000000-0005-0000-0000-0000EF170000}"/>
    <cellStyle name="Millares 4 4 3 3 2 3" xfId="12383" xr:uid="{00000000-0005-0000-0000-0000F0170000}"/>
    <cellStyle name="Millares 4 4 3 3 2 3 2" xfId="29835" xr:uid="{00000000-0005-0000-0000-0000F1170000}"/>
    <cellStyle name="Millares 4 4 3 3 2 4" xfId="21114" xr:uid="{00000000-0005-0000-0000-0000F2170000}"/>
    <cellStyle name="Millares 4 4 3 3 2 5" xfId="36352" xr:uid="{00000000-0005-0000-0000-0000F3170000}"/>
    <cellStyle name="Millares 4 4 3 3 3" xfId="5858" xr:uid="{00000000-0005-0000-0000-0000F4170000}"/>
    <cellStyle name="Millares 4 4 3 3 3 2" xfId="14602" xr:uid="{00000000-0005-0000-0000-0000F5170000}"/>
    <cellStyle name="Millares 4 4 3 3 3 2 2" xfId="32053" xr:uid="{00000000-0005-0000-0000-0000F6170000}"/>
    <cellStyle name="Millares 4 4 3 3 3 3" xfId="23333" xr:uid="{00000000-0005-0000-0000-0000F7170000}"/>
    <cellStyle name="Millares 4 4 3 3 3 4" xfId="36354" xr:uid="{00000000-0005-0000-0000-0000F8170000}"/>
    <cellStyle name="Millares 4 4 3 3 4" xfId="10241" xr:uid="{00000000-0005-0000-0000-0000F9170000}"/>
    <cellStyle name="Millares 4 4 3 3 4 2" xfId="27693" xr:uid="{00000000-0005-0000-0000-0000FA170000}"/>
    <cellStyle name="Millares 4 4 3 3 5" xfId="18972" xr:uid="{00000000-0005-0000-0000-0000FB170000}"/>
    <cellStyle name="Millares 4 4 3 3 6" xfId="36351" xr:uid="{00000000-0005-0000-0000-0000FC170000}"/>
    <cellStyle name="Millares 4 4 3 4" xfId="2517" xr:uid="{00000000-0005-0000-0000-0000FD170000}"/>
    <cellStyle name="Millares 4 4 3 4 2" xfId="6928" xr:uid="{00000000-0005-0000-0000-0000FE170000}"/>
    <cellStyle name="Millares 4 4 3 4 2 2" xfId="15672" xr:uid="{00000000-0005-0000-0000-0000FF170000}"/>
    <cellStyle name="Millares 4 4 3 4 2 2 2" xfId="33123" xr:uid="{00000000-0005-0000-0000-000000180000}"/>
    <cellStyle name="Millares 4 4 3 4 2 3" xfId="24403" xr:uid="{00000000-0005-0000-0000-000001180000}"/>
    <cellStyle name="Millares 4 4 3 4 2 4" xfId="36356" xr:uid="{00000000-0005-0000-0000-000002180000}"/>
    <cellStyle name="Millares 4 4 3 4 3" xfId="11311" xr:uid="{00000000-0005-0000-0000-000003180000}"/>
    <cellStyle name="Millares 4 4 3 4 3 2" xfId="28763" xr:uid="{00000000-0005-0000-0000-000004180000}"/>
    <cellStyle name="Millares 4 4 3 4 4" xfId="20042" xr:uid="{00000000-0005-0000-0000-000005180000}"/>
    <cellStyle name="Millares 4 4 3 4 5" xfId="36355" xr:uid="{00000000-0005-0000-0000-000006180000}"/>
    <cellStyle name="Millares 4 4 3 5" xfId="4786" xr:uid="{00000000-0005-0000-0000-000007180000}"/>
    <cellStyle name="Millares 4 4 3 5 2" xfId="13530" xr:uid="{00000000-0005-0000-0000-000008180000}"/>
    <cellStyle name="Millares 4 4 3 5 2 2" xfId="30981" xr:uid="{00000000-0005-0000-0000-000009180000}"/>
    <cellStyle name="Millares 4 4 3 5 3" xfId="22261" xr:uid="{00000000-0005-0000-0000-00000A180000}"/>
    <cellStyle name="Millares 4 4 3 5 4" xfId="36357" xr:uid="{00000000-0005-0000-0000-00000B180000}"/>
    <cellStyle name="Millares 4 4 3 6" xfId="9169" xr:uid="{00000000-0005-0000-0000-00000C180000}"/>
    <cellStyle name="Millares 4 4 3 6 2" xfId="26621" xr:uid="{00000000-0005-0000-0000-00000D180000}"/>
    <cellStyle name="Millares 4 4 3 7" xfId="17900" xr:uid="{00000000-0005-0000-0000-00000E180000}"/>
    <cellStyle name="Millares 4 4 3 8" xfId="36342" xr:uid="{00000000-0005-0000-0000-00000F180000}"/>
    <cellStyle name="Millares 4 4 4" xfId="647" xr:uid="{00000000-0005-0000-0000-000010180000}"/>
    <cellStyle name="Millares 4 4 4 2" xfId="1720" xr:uid="{00000000-0005-0000-0000-000011180000}"/>
    <cellStyle name="Millares 4 4 4 2 2" xfId="3865" xr:uid="{00000000-0005-0000-0000-000012180000}"/>
    <cellStyle name="Millares 4 4 4 2 2 2" xfId="8276" xr:uid="{00000000-0005-0000-0000-000013180000}"/>
    <cellStyle name="Millares 4 4 4 2 2 2 2" xfId="17020" xr:uid="{00000000-0005-0000-0000-000014180000}"/>
    <cellStyle name="Millares 4 4 4 2 2 2 2 2" xfId="34471" xr:uid="{00000000-0005-0000-0000-000015180000}"/>
    <cellStyle name="Millares 4 4 4 2 2 2 3" xfId="25751" xr:uid="{00000000-0005-0000-0000-000016180000}"/>
    <cellStyle name="Millares 4 4 4 2 2 2 4" xfId="36361" xr:uid="{00000000-0005-0000-0000-000017180000}"/>
    <cellStyle name="Millares 4 4 4 2 2 3" xfId="12659" xr:uid="{00000000-0005-0000-0000-000018180000}"/>
    <cellStyle name="Millares 4 4 4 2 2 3 2" xfId="30111" xr:uid="{00000000-0005-0000-0000-000019180000}"/>
    <cellStyle name="Millares 4 4 4 2 2 4" xfId="21390" xr:uid="{00000000-0005-0000-0000-00001A180000}"/>
    <cellStyle name="Millares 4 4 4 2 2 5" xfId="36360" xr:uid="{00000000-0005-0000-0000-00001B180000}"/>
    <cellStyle name="Millares 4 4 4 2 3" xfId="6134" xr:uid="{00000000-0005-0000-0000-00001C180000}"/>
    <cellStyle name="Millares 4 4 4 2 3 2" xfId="14878" xr:uid="{00000000-0005-0000-0000-00001D180000}"/>
    <cellStyle name="Millares 4 4 4 2 3 2 2" xfId="32329" xr:uid="{00000000-0005-0000-0000-00001E180000}"/>
    <cellStyle name="Millares 4 4 4 2 3 3" xfId="23609" xr:uid="{00000000-0005-0000-0000-00001F180000}"/>
    <cellStyle name="Millares 4 4 4 2 3 4" xfId="36362" xr:uid="{00000000-0005-0000-0000-000020180000}"/>
    <cellStyle name="Millares 4 4 4 2 4" xfId="10517" xr:uid="{00000000-0005-0000-0000-000021180000}"/>
    <cellStyle name="Millares 4 4 4 2 4 2" xfId="27969" xr:uid="{00000000-0005-0000-0000-000022180000}"/>
    <cellStyle name="Millares 4 4 4 2 5" xfId="19248" xr:uid="{00000000-0005-0000-0000-000023180000}"/>
    <cellStyle name="Millares 4 4 4 2 6" xfId="36359" xr:uid="{00000000-0005-0000-0000-000024180000}"/>
    <cellStyle name="Millares 4 4 4 3" xfId="2796" xr:uid="{00000000-0005-0000-0000-000025180000}"/>
    <cellStyle name="Millares 4 4 4 3 2" xfId="7207" xr:uid="{00000000-0005-0000-0000-000026180000}"/>
    <cellStyle name="Millares 4 4 4 3 2 2" xfId="15951" xr:uid="{00000000-0005-0000-0000-000027180000}"/>
    <cellStyle name="Millares 4 4 4 3 2 2 2" xfId="33402" xr:uid="{00000000-0005-0000-0000-000028180000}"/>
    <cellStyle name="Millares 4 4 4 3 2 3" xfId="24682" xr:uid="{00000000-0005-0000-0000-000029180000}"/>
    <cellStyle name="Millares 4 4 4 3 2 4" xfId="36364" xr:uid="{00000000-0005-0000-0000-00002A180000}"/>
    <cellStyle name="Millares 4 4 4 3 3" xfId="11590" xr:uid="{00000000-0005-0000-0000-00002B180000}"/>
    <cellStyle name="Millares 4 4 4 3 3 2" xfId="29042" xr:uid="{00000000-0005-0000-0000-00002C180000}"/>
    <cellStyle name="Millares 4 4 4 3 4" xfId="20321" xr:uid="{00000000-0005-0000-0000-00002D180000}"/>
    <cellStyle name="Millares 4 4 4 3 5" xfId="36363" xr:uid="{00000000-0005-0000-0000-00002E180000}"/>
    <cellStyle name="Millares 4 4 4 4" xfId="5065" xr:uid="{00000000-0005-0000-0000-00002F180000}"/>
    <cellStyle name="Millares 4 4 4 4 2" xfId="13809" xr:uid="{00000000-0005-0000-0000-000030180000}"/>
    <cellStyle name="Millares 4 4 4 4 2 2" xfId="31260" xr:uid="{00000000-0005-0000-0000-000031180000}"/>
    <cellStyle name="Millares 4 4 4 4 3" xfId="22540" xr:uid="{00000000-0005-0000-0000-000032180000}"/>
    <cellStyle name="Millares 4 4 4 4 4" xfId="36365" xr:uid="{00000000-0005-0000-0000-000033180000}"/>
    <cellStyle name="Millares 4 4 4 5" xfId="9448" xr:uid="{00000000-0005-0000-0000-000034180000}"/>
    <cellStyle name="Millares 4 4 4 5 2" xfId="26900" xr:uid="{00000000-0005-0000-0000-000035180000}"/>
    <cellStyle name="Millares 4 4 4 6" xfId="18179" xr:uid="{00000000-0005-0000-0000-000036180000}"/>
    <cellStyle name="Millares 4 4 4 7" xfId="36358" xr:uid="{00000000-0005-0000-0000-000037180000}"/>
    <cellStyle name="Millares 4 4 5" xfId="1186" xr:uid="{00000000-0005-0000-0000-000038180000}"/>
    <cellStyle name="Millares 4 4 5 2" xfId="3332" xr:uid="{00000000-0005-0000-0000-000039180000}"/>
    <cellStyle name="Millares 4 4 5 2 2" xfId="7743" xr:uid="{00000000-0005-0000-0000-00003A180000}"/>
    <cellStyle name="Millares 4 4 5 2 2 2" xfId="16487" xr:uid="{00000000-0005-0000-0000-00003B180000}"/>
    <cellStyle name="Millares 4 4 5 2 2 2 2" xfId="33938" xr:uid="{00000000-0005-0000-0000-00003C180000}"/>
    <cellStyle name="Millares 4 4 5 2 2 3" xfId="25218" xr:uid="{00000000-0005-0000-0000-00003D180000}"/>
    <cellStyle name="Millares 4 4 5 2 2 4" xfId="36368" xr:uid="{00000000-0005-0000-0000-00003E180000}"/>
    <cellStyle name="Millares 4 4 5 2 3" xfId="12126" xr:uid="{00000000-0005-0000-0000-00003F180000}"/>
    <cellStyle name="Millares 4 4 5 2 3 2" xfId="29578" xr:uid="{00000000-0005-0000-0000-000040180000}"/>
    <cellStyle name="Millares 4 4 5 2 4" xfId="20857" xr:uid="{00000000-0005-0000-0000-000041180000}"/>
    <cellStyle name="Millares 4 4 5 2 5" xfId="36367" xr:uid="{00000000-0005-0000-0000-000042180000}"/>
    <cellStyle name="Millares 4 4 5 3" xfId="5601" xr:uid="{00000000-0005-0000-0000-000043180000}"/>
    <cellStyle name="Millares 4 4 5 3 2" xfId="14345" xr:uid="{00000000-0005-0000-0000-000044180000}"/>
    <cellStyle name="Millares 4 4 5 3 2 2" xfId="31796" xr:uid="{00000000-0005-0000-0000-000045180000}"/>
    <cellStyle name="Millares 4 4 5 3 3" xfId="23076" xr:uid="{00000000-0005-0000-0000-000046180000}"/>
    <cellStyle name="Millares 4 4 5 3 4" xfId="36369" xr:uid="{00000000-0005-0000-0000-000047180000}"/>
    <cellStyle name="Millares 4 4 5 4" xfId="9984" xr:uid="{00000000-0005-0000-0000-000048180000}"/>
    <cellStyle name="Millares 4 4 5 4 2" xfId="27436" xr:uid="{00000000-0005-0000-0000-000049180000}"/>
    <cellStyle name="Millares 4 4 5 5" xfId="18715" xr:uid="{00000000-0005-0000-0000-00004A180000}"/>
    <cellStyle name="Millares 4 4 5 6" xfId="36366" xr:uid="{00000000-0005-0000-0000-00004B180000}"/>
    <cellStyle name="Millares 4 4 6" xfId="2260" xr:uid="{00000000-0005-0000-0000-00004C180000}"/>
    <cellStyle name="Millares 4 4 6 2" xfId="6671" xr:uid="{00000000-0005-0000-0000-00004D180000}"/>
    <cellStyle name="Millares 4 4 6 2 2" xfId="15415" xr:uid="{00000000-0005-0000-0000-00004E180000}"/>
    <cellStyle name="Millares 4 4 6 2 2 2" xfId="32866" xr:uid="{00000000-0005-0000-0000-00004F180000}"/>
    <cellStyle name="Millares 4 4 6 2 3" xfId="24146" xr:uid="{00000000-0005-0000-0000-000050180000}"/>
    <cellStyle name="Millares 4 4 6 2 4" xfId="36371" xr:uid="{00000000-0005-0000-0000-000051180000}"/>
    <cellStyle name="Millares 4 4 6 3" xfId="11054" xr:uid="{00000000-0005-0000-0000-000052180000}"/>
    <cellStyle name="Millares 4 4 6 3 2" xfId="28506" xr:uid="{00000000-0005-0000-0000-000053180000}"/>
    <cellStyle name="Millares 4 4 6 4" xfId="19785" xr:uid="{00000000-0005-0000-0000-000054180000}"/>
    <cellStyle name="Millares 4 4 6 5" xfId="36370" xr:uid="{00000000-0005-0000-0000-000055180000}"/>
    <cellStyle name="Millares 4 4 7" xfId="4529" xr:uid="{00000000-0005-0000-0000-000056180000}"/>
    <cellStyle name="Millares 4 4 7 2" xfId="13273" xr:uid="{00000000-0005-0000-0000-000057180000}"/>
    <cellStyle name="Millares 4 4 7 2 2" xfId="30724" xr:uid="{00000000-0005-0000-0000-000058180000}"/>
    <cellStyle name="Millares 4 4 7 3" xfId="22004" xr:uid="{00000000-0005-0000-0000-000059180000}"/>
    <cellStyle name="Millares 4 4 7 4" xfId="36372" xr:uid="{00000000-0005-0000-0000-00005A180000}"/>
    <cellStyle name="Millares 4 4 8" xfId="8912" xr:uid="{00000000-0005-0000-0000-00005B180000}"/>
    <cellStyle name="Millares 4 4 8 2" xfId="26364" xr:uid="{00000000-0005-0000-0000-00005C180000}"/>
    <cellStyle name="Millares 4 4 9" xfId="17643" xr:uid="{00000000-0005-0000-0000-00005D180000}"/>
    <cellStyle name="Millares 4 5" xfId="168" xr:uid="{00000000-0005-0000-0000-00005E180000}"/>
    <cellStyle name="Millares 4 5 2" xfId="433" xr:uid="{00000000-0005-0000-0000-00005F180000}"/>
    <cellStyle name="Millares 4 5 2 2" xfId="973" xr:uid="{00000000-0005-0000-0000-000060180000}"/>
    <cellStyle name="Millares 4 5 2 2 2" xfId="2046" xr:uid="{00000000-0005-0000-0000-000061180000}"/>
    <cellStyle name="Millares 4 5 2 2 2 2" xfId="4191" xr:uid="{00000000-0005-0000-0000-000062180000}"/>
    <cellStyle name="Millares 4 5 2 2 2 2 2" xfId="8602" xr:uid="{00000000-0005-0000-0000-000063180000}"/>
    <cellStyle name="Millares 4 5 2 2 2 2 2 2" xfId="17346" xr:uid="{00000000-0005-0000-0000-000064180000}"/>
    <cellStyle name="Millares 4 5 2 2 2 2 2 2 2" xfId="34797" xr:uid="{00000000-0005-0000-0000-000065180000}"/>
    <cellStyle name="Millares 4 5 2 2 2 2 2 3" xfId="26077" xr:uid="{00000000-0005-0000-0000-000066180000}"/>
    <cellStyle name="Millares 4 5 2 2 2 2 2 4" xfId="36378" xr:uid="{00000000-0005-0000-0000-000067180000}"/>
    <cellStyle name="Millares 4 5 2 2 2 2 3" xfId="12985" xr:uid="{00000000-0005-0000-0000-000068180000}"/>
    <cellStyle name="Millares 4 5 2 2 2 2 3 2" xfId="30437" xr:uid="{00000000-0005-0000-0000-000069180000}"/>
    <cellStyle name="Millares 4 5 2 2 2 2 4" xfId="21716" xr:uid="{00000000-0005-0000-0000-00006A180000}"/>
    <cellStyle name="Millares 4 5 2 2 2 2 5" xfId="36377" xr:uid="{00000000-0005-0000-0000-00006B180000}"/>
    <cellStyle name="Millares 4 5 2 2 2 3" xfId="6460" xr:uid="{00000000-0005-0000-0000-00006C180000}"/>
    <cellStyle name="Millares 4 5 2 2 2 3 2" xfId="15204" xr:uid="{00000000-0005-0000-0000-00006D180000}"/>
    <cellStyle name="Millares 4 5 2 2 2 3 2 2" xfId="32655" xr:uid="{00000000-0005-0000-0000-00006E180000}"/>
    <cellStyle name="Millares 4 5 2 2 2 3 3" xfId="23935" xr:uid="{00000000-0005-0000-0000-00006F180000}"/>
    <cellStyle name="Millares 4 5 2 2 2 3 4" xfId="36379" xr:uid="{00000000-0005-0000-0000-000070180000}"/>
    <cellStyle name="Millares 4 5 2 2 2 4" xfId="10843" xr:uid="{00000000-0005-0000-0000-000071180000}"/>
    <cellStyle name="Millares 4 5 2 2 2 4 2" xfId="28295" xr:uid="{00000000-0005-0000-0000-000072180000}"/>
    <cellStyle name="Millares 4 5 2 2 2 5" xfId="19574" xr:uid="{00000000-0005-0000-0000-000073180000}"/>
    <cellStyle name="Millares 4 5 2 2 2 6" xfId="36376" xr:uid="{00000000-0005-0000-0000-000074180000}"/>
    <cellStyle name="Millares 4 5 2 2 3" xfId="3122" xr:uid="{00000000-0005-0000-0000-000075180000}"/>
    <cellStyle name="Millares 4 5 2 2 3 2" xfId="7533" xr:uid="{00000000-0005-0000-0000-000076180000}"/>
    <cellStyle name="Millares 4 5 2 2 3 2 2" xfId="16277" xr:uid="{00000000-0005-0000-0000-000077180000}"/>
    <cellStyle name="Millares 4 5 2 2 3 2 2 2" xfId="33728" xr:uid="{00000000-0005-0000-0000-000078180000}"/>
    <cellStyle name="Millares 4 5 2 2 3 2 3" xfId="25008" xr:uid="{00000000-0005-0000-0000-000079180000}"/>
    <cellStyle name="Millares 4 5 2 2 3 2 4" xfId="36381" xr:uid="{00000000-0005-0000-0000-00007A180000}"/>
    <cellStyle name="Millares 4 5 2 2 3 3" xfId="11916" xr:uid="{00000000-0005-0000-0000-00007B180000}"/>
    <cellStyle name="Millares 4 5 2 2 3 3 2" xfId="29368" xr:uid="{00000000-0005-0000-0000-00007C180000}"/>
    <cellStyle name="Millares 4 5 2 2 3 4" xfId="20647" xr:uid="{00000000-0005-0000-0000-00007D180000}"/>
    <cellStyle name="Millares 4 5 2 2 3 5" xfId="36380" xr:uid="{00000000-0005-0000-0000-00007E180000}"/>
    <cellStyle name="Millares 4 5 2 2 4" xfId="5391" xr:uid="{00000000-0005-0000-0000-00007F180000}"/>
    <cellStyle name="Millares 4 5 2 2 4 2" xfId="14135" xr:uid="{00000000-0005-0000-0000-000080180000}"/>
    <cellStyle name="Millares 4 5 2 2 4 2 2" xfId="31586" xr:uid="{00000000-0005-0000-0000-000081180000}"/>
    <cellStyle name="Millares 4 5 2 2 4 3" xfId="22866" xr:uid="{00000000-0005-0000-0000-000082180000}"/>
    <cellStyle name="Millares 4 5 2 2 4 4" xfId="36382" xr:uid="{00000000-0005-0000-0000-000083180000}"/>
    <cellStyle name="Millares 4 5 2 2 5" xfId="9774" xr:uid="{00000000-0005-0000-0000-000084180000}"/>
    <cellStyle name="Millares 4 5 2 2 5 2" xfId="27226" xr:uid="{00000000-0005-0000-0000-000085180000}"/>
    <cellStyle name="Millares 4 5 2 2 6" xfId="18505" xr:uid="{00000000-0005-0000-0000-000086180000}"/>
    <cellStyle name="Millares 4 5 2 2 7" xfId="36375" xr:uid="{00000000-0005-0000-0000-000087180000}"/>
    <cellStyle name="Millares 4 5 2 3" xfId="1511" xr:uid="{00000000-0005-0000-0000-000088180000}"/>
    <cellStyle name="Millares 4 5 2 3 2" xfId="3657" xr:uid="{00000000-0005-0000-0000-000089180000}"/>
    <cellStyle name="Millares 4 5 2 3 2 2" xfId="8068" xr:uid="{00000000-0005-0000-0000-00008A180000}"/>
    <cellStyle name="Millares 4 5 2 3 2 2 2" xfId="16812" xr:uid="{00000000-0005-0000-0000-00008B180000}"/>
    <cellStyle name="Millares 4 5 2 3 2 2 2 2" xfId="34263" xr:uid="{00000000-0005-0000-0000-00008C180000}"/>
    <cellStyle name="Millares 4 5 2 3 2 2 3" xfId="25543" xr:uid="{00000000-0005-0000-0000-00008D180000}"/>
    <cellStyle name="Millares 4 5 2 3 2 2 4" xfId="36385" xr:uid="{00000000-0005-0000-0000-00008E180000}"/>
    <cellStyle name="Millares 4 5 2 3 2 3" xfId="12451" xr:uid="{00000000-0005-0000-0000-00008F180000}"/>
    <cellStyle name="Millares 4 5 2 3 2 3 2" xfId="29903" xr:uid="{00000000-0005-0000-0000-000090180000}"/>
    <cellStyle name="Millares 4 5 2 3 2 4" xfId="21182" xr:uid="{00000000-0005-0000-0000-000091180000}"/>
    <cellStyle name="Millares 4 5 2 3 2 5" xfId="36384" xr:uid="{00000000-0005-0000-0000-000092180000}"/>
    <cellStyle name="Millares 4 5 2 3 3" xfId="5926" xr:uid="{00000000-0005-0000-0000-000093180000}"/>
    <cellStyle name="Millares 4 5 2 3 3 2" xfId="14670" xr:uid="{00000000-0005-0000-0000-000094180000}"/>
    <cellStyle name="Millares 4 5 2 3 3 2 2" xfId="32121" xr:uid="{00000000-0005-0000-0000-000095180000}"/>
    <cellStyle name="Millares 4 5 2 3 3 3" xfId="23401" xr:uid="{00000000-0005-0000-0000-000096180000}"/>
    <cellStyle name="Millares 4 5 2 3 3 4" xfId="36386" xr:uid="{00000000-0005-0000-0000-000097180000}"/>
    <cellStyle name="Millares 4 5 2 3 4" xfId="10309" xr:uid="{00000000-0005-0000-0000-000098180000}"/>
    <cellStyle name="Millares 4 5 2 3 4 2" xfId="27761" xr:uid="{00000000-0005-0000-0000-000099180000}"/>
    <cellStyle name="Millares 4 5 2 3 5" xfId="19040" xr:uid="{00000000-0005-0000-0000-00009A180000}"/>
    <cellStyle name="Millares 4 5 2 3 6" xfId="36383" xr:uid="{00000000-0005-0000-0000-00009B180000}"/>
    <cellStyle name="Millares 4 5 2 4" xfId="2585" xr:uid="{00000000-0005-0000-0000-00009C180000}"/>
    <cellStyle name="Millares 4 5 2 4 2" xfId="6996" xr:uid="{00000000-0005-0000-0000-00009D180000}"/>
    <cellStyle name="Millares 4 5 2 4 2 2" xfId="15740" xr:uid="{00000000-0005-0000-0000-00009E180000}"/>
    <cellStyle name="Millares 4 5 2 4 2 2 2" xfId="33191" xr:uid="{00000000-0005-0000-0000-00009F180000}"/>
    <cellStyle name="Millares 4 5 2 4 2 3" xfId="24471" xr:uid="{00000000-0005-0000-0000-0000A0180000}"/>
    <cellStyle name="Millares 4 5 2 4 2 4" xfId="36388" xr:uid="{00000000-0005-0000-0000-0000A1180000}"/>
    <cellStyle name="Millares 4 5 2 4 3" xfId="11379" xr:uid="{00000000-0005-0000-0000-0000A2180000}"/>
    <cellStyle name="Millares 4 5 2 4 3 2" xfId="28831" xr:uid="{00000000-0005-0000-0000-0000A3180000}"/>
    <cellStyle name="Millares 4 5 2 4 4" xfId="20110" xr:uid="{00000000-0005-0000-0000-0000A4180000}"/>
    <cellStyle name="Millares 4 5 2 4 5" xfId="36387" xr:uid="{00000000-0005-0000-0000-0000A5180000}"/>
    <cellStyle name="Millares 4 5 2 5" xfId="4854" xr:uid="{00000000-0005-0000-0000-0000A6180000}"/>
    <cellStyle name="Millares 4 5 2 5 2" xfId="13598" xr:uid="{00000000-0005-0000-0000-0000A7180000}"/>
    <cellStyle name="Millares 4 5 2 5 2 2" xfId="31049" xr:uid="{00000000-0005-0000-0000-0000A8180000}"/>
    <cellStyle name="Millares 4 5 2 5 3" xfId="22329" xr:uid="{00000000-0005-0000-0000-0000A9180000}"/>
    <cellStyle name="Millares 4 5 2 5 4" xfId="36389" xr:uid="{00000000-0005-0000-0000-0000AA180000}"/>
    <cellStyle name="Millares 4 5 2 6" xfId="9237" xr:uid="{00000000-0005-0000-0000-0000AB180000}"/>
    <cellStyle name="Millares 4 5 2 6 2" xfId="26689" xr:uid="{00000000-0005-0000-0000-0000AC180000}"/>
    <cellStyle name="Millares 4 5 2 7" xfId="17968" xr:uid="{00000000-0005-0000-0000-0000AD180000}"/>
    <cellStyle name="Millares 4 5 2 8" xfId="36374" xr:uid="{00000000-0005-0000-0000-0000AE180000}"/>
    <cellStyle name="Millares 4 5 3" xfId="715" xr:uid="{00000000-0005-0000-0000-0000AF180000}"/>
    <cellStyle name="Millares 4 5 3 2" xfId="1788" xr:uid="{00000000-0005-0000-0000-0000B0180000}"/>
    <cellStyle name="Millares 4 5 3 2 2" xfId="3933" xr:uid="{00000000-0005-0000-0000-0000B1180000}"/>
    <cellStyle name="Millares 4 5 3 2 2 2" xfId="8344" xr:uid="{00000000-0005-0000-0000-0000B2180000}"/>
    <cellStyle name="Millares 4 5 3 2 2 2 2" xfId="17088" xr:uid="{00000000-0005-0000-0000-0000B3180000}"/>
    <cellStyle name="Millares 4 5 3 2 2 2 2 2" xfId="34539" xr:uid="{00000000-0005-0000-0000-0000B4180000}"/>
    <cellStyle name="Millares 4 5 3 2 2 2 3" xfId="25819" xr:uid="{00000000-0005-0000-0000-0000B5180000}"/>
    <cellStyle name="Millares 4 5 3 2 2 2 4" xfId="36393" xr:uid="{00000000-0005-0000-0000-0000B6180000}"/>
    <cellStyle name="Millares 4 5 3 2 2 3" xfId="12727" xr:uid="{00000000-0005-0000-0000-0000B7180000}"/>
    <cellStyle name="Millares 4 5 3 2 2 3 2" xfId="30179" xr:uid="{00000000-0005-0000-0000-0000B8180000}"/>
    <cellStyle name="Millares 4 5 3 2 2 4" xfId="21458" xr:uid="{00000000-0005-0000-0000-0000B9180000}"/>
    <cellStyle name="Millares 4 5 3 2 2 5" xfId="36392" xr:uid="{00000000-0005-0000-0000-0000BA180000}"/>
    <cellStyle name="Millares 4 5 3 2 3" xfId="6202" xr:uid="{00000000-0005-0000-0000-0000BB180000}"/>
    <cellStyle name="Millares 4 5 3 2 3 2" xfId="14946" xr:uid="{00000000-0005-0000-0000-0000BC180000}"/>
    <cellStyle name="Millares 4 5 3 2 3 2 2" xfId="32397" xr:uid="{00000000-0005-0000-0000-0000BD180000}"/>
    <cellStyle name="Millares 4 5 3 2 3 3" xfId="23677" xr:uid="{00000000-0005-0000-0000-0000BE180000}"/>
    <cellStyle name="Millares 4 5 3 2 3 4" xfId="36394" xr:uid="{00000000-0005-0000-0000-0000BF180000}"/>
    <cellStyle name="Millares 4 5 3 2 4" xfId="10585" xr:uid="{00000000-0005-0000-0000-0000C0180000}"/>
    <cellStyle name="Millares 4 5 3 2 4 2" xfId="28037" xr:uid="{00000000-0005-0000-0000-0000C1180000}"/>
    <cellStyle name="Millares 4 5 3 2 5" xfId="19316" xr:uid="{00000000-0005-0000-0000-0000C2180000}"/>
    <cellStyle name="Millares 4 5 3 2 6" xfId="36391" xr:uid="{00000000-0005-0000-0000-0000C3180000}"/>
    <cellStyle name="Millares 4 5 3 3" xfId="2864" xr:uid="{00000000-0005-0000-0000-0000C4180000}"/>
    <cellStyle name="Millares 4 5 3 3 2" xfId="7275" xr:uid="{00000000-0005-0000-0000-0000C5180000}"/>
    <cellStyle name="Millares 4 5 3 3 2 2" xfId="16019" xr:uid="{00000000-0005-0000-0000-0000C6180000}"/>
    <cellStyle name="Millares 4 5 3 3 2 2 2" xfId="33470" xr:uid="{00000000-0005-0000-0000-0000C7180000}"/>
    <cellStyle name="Millares 4 5 3 3 2 3" xfId="24750" xr:uid="{00000000-0005-0000-0000-0000C8180000}"/>
    <cellStyle name="Millares 4 5 3 3 2 4" xfId="36396" xr:uid="{00000000-0005-0000-0000-0000C9180000}"/>
    <cellStyle name="Millares 4 5 3 3 3" xfId="11658" xr:uid="{00000000-0005-0000-0000-0000CA180000}"/>
    <cellStyle name="Millares 4 5 3 3 3 2" xfId="29110" xr:uid="{00000000-0005-0000-0000-0000CB180000}"/>
    <cellStyle name="Millares 4 5 3 3 4" xfId="20389" xr:uid="{00000000-0005-0000-0000-0000CC180000}"/>
    <cellStyle name="Millares 4 5 3 3 5" xfId="36395" xr:uid="{00000000-0005-0000-0000-0000CD180000}"/>
    <cellStyle name="Millares 4 5 3 4" xfId="5133" xr:uid="{00000000-0005-0000-0000-0000CE180000}"/>
    <cellStyle name="Millares 4 5 3 4 2" xfId="13877" xr:uid="{00000000-0005-0000-0000-0000CF180000}"/>
    <cellStyle name="Millares 4 5 3 4 2 2" xfId="31328" xr:uid="{00000000-0005-0000-0000-0000D0180000}"/>
    <cellStyle name="Millares 4 5 3 4 3" xfId="22608" xr:uid="{00000000-0005-0000-0000-0000D1180000}"/>
    <cellStyle name="Millares 4 5 3 4 4" xfId="36397" xr:uid="{00000000-0005-0000-0000-0000D2180000}"/>
    <cellStyle name="Millares 4 5 3 5" xfId="9516" xr:uid="{00000000-0005-0000-0000-0000D3180000}"/>
    <cellStyle name="Millares 4 5 3 5 2" xfId="26968" xr:uid="{00000000-0005-0000-0000-0000D4180000}"/>
    <cellStyle name="Millares 4 5 3 6" xfId="18247" xr:uid="{00000000-0005-0000-0000-0000D5180000}"/>
    <cellStyle name="Millares 4 5 3 7" xfId="36390" xr:uid="{00000000-0005-0000-0000-0000D6180000}"/>
    <cellStyle name="Millares 4 5 4" xfId="1254" xr:uid="{00000000-0005-0000-0000-0000D7180000}"/>
    <cellStyle name="Millares 4 5 4 2" xfId="3400" xr:uid="{00000000-0005-0000-0000-0000D8180000}"/>
    <cellStyle name="Millares 4 5 4 2 2" xfId="7811" xr:uid="{00000000-0005-0000-0000-0000D9180000}"/>
    <cellStyle name="Millares 4 5 4 2 2 2" xfId="16555" xr:uid="{00000000-0005-0000-0000-0000DA180000}"/>
    <cellStyle name="Millares 4 5 4 2 2 2 2" xfId="34006" xr:uid="{00000000-0005-0000-0000-0000DB180000}"/>
    <cellStyle name="Millares 4 5 4 2 2 3" xfId="25286" xr:uid="{00000000-0005-0000-0000-0000DC180000}"/>
    <cellStyle name="Millares 4 5 4 2 2 4" xfId="36400" xr:uid="{00000000-0005-0000-0000-0000DD180000}"/>
    <cellStyle name="Millares 4 5 4 2 3" xfId="12194" xr:uid="{00000000-0005-0000-0000-0000DE180000}"/>
    <cellStyle name="Millares 4 5 4 2 3 2" xfId="29646" xr:uid="{00000000-0005-0000-0000-0000DF180000}"/>
    <cellStyle name="Millares 4 5 4 2 4" xfId="20925" xr:uid="{00000000-0005-0000-0000-0000E0180000}"/>
    <cellStyle name="Millares 4 5 4 2 5" xfId="36399" xr:uid="{00000000-0005-0000-0000-0000E1180000}"/>
    <cellStyle name="Millares 4 5 4 3" xfId="5669" xr:uid="{00000000-0005-0000-0000-0000E2180000}"/>
    <cellStyle name="Millares 4 5 4 3 2" xfId="14413" xr:uid="{00000000-0005-0000-0000-0000E3180000}"/>
    <cellStyle name="Millares 4 5 4 3 2 2" xfId="31864" xr:uid="{00000000-0005-0000-0000-0000E4180000}"/>
    <cellStyle name="Millares 4 5 4 3 3" xfId="23144" xr:uid="{00000000-0005-0000-0000-0000E5180000}"/>
    <cellStyle name="Millares 4 5 4 3 4" xfId="36401" xr:uid="{00000000-0005-0000-0000-0000E6180000}"/>
    <cellStyle name="Millares 4 5 4 4" xfId="10052" xr:uid="{00000000-0005-0000-0000-0000E7180000}"/>
    <cellStyle name="Millares 4 5 4 4 2" xfId="27504" xr:uid="{00000000-0005-0000-0000-0000E8180000}"/>
    <cellStyle name="Millares 4 5 4 5" xfId="18783" xr:uid="{00000000-0005-0000-0000-0000E9180000}"/>
    <cellStyle name="Millares 4 5 4 6" xfId="36398" xr:uid="{00000000-0005-0000-0000-0000EA180000}"/>
    <cellStyle name="Millares 4 5 5" xfId="2328" xr:uid="{00000000-0005-0000-0000-0000EB180000}"/>
    <cellStyle name="Millares 4 5 5 2" xfId="6739" xr:uid="{00000000-0005-0000-0000-0000EC180000}"/>
    <cellStyle name="Millares 4 5 5 2 2" xfId="15483" xr:uid="{00000000-0005-0000-0000-0000ED180000}"/>
    <cellStyle name="Millares 4 5 5 2 2 2" xfId="32934" xr:uid="{00000000-0005-0000-0000-0000EE180000}"/>
    <cellStyle name="Millares 4 5 5 2 3" xfId="24214" xr:uid="{00000000-0005-0000-0000-0000EF180000}"/>
    <cellStyle name="Millares 4 5 5 2 4" xfId="36403" xr:uid="{00000000-0005-0000-0000-0000F0180000}"/>
    <cellStyle name="Millares 4 5 5 3" xfId="11122" xr:uid="{00000000-0005-0000-0000-0000F1180000}"/>
    <cellStyle name="Millares 4 5 5 3 2" xfId="28574" xr:uid="{00000000-0005-0000-0000-0000F2180000}"/>
    <cellStyle name="Millares 4 5 5 4" xfId="19853" xr:uid="{00000000-0005-0000-0000-0000F3180000}"/>
    <cellStyle name="Millares 4 5 5 5" xfId="36402" xr:uid="{00000000-0005-0000-0000-0000F4180000}"/>
    <cellStyle name="Millares 4 5 6" xfId="4597" xr:uid="{00000000-0005-0000-0000-0000F5180000}"/>
    <cellStyle name="Millares 4 5 6 2" xfId="13341" xr:uid="{00000000-0005-0000-0000-0000F6180000}"/>
    <cellStyle name="Millares 4 5 6 2 2" xfId="30792" xr:uid="{00000000-0005-0000-0000-0000F7180000}"/>
    <cellStyle name="Millares 4 5 6 3" xfId="22072" xr:uid="{00000000-0005-0000-0000-0000F8180000}"/>
    <cellStyle name="Millares 4 5 6 4" xfId="36404" xr:uid="{00000000-0005-0000-0000-0000F9180000}"/>
    <cellStyle name="Millares 4 5 7" xfId="8980" xr:uid="{00000000-0005-0000-0000-0000FA180000}"/>
    <cellStyle name="Millares 4 5 7 2" xfId="26432" xr:uid="{00000000-0005-0000-0000-0000FB180000}"/>
    <cellStyle name="Millares 4 5 8" xfId="17711" xr:uid="{00000000-0005-0000-0000-0000FC180000}"/>
    <cellStyle name="Millares 4 5 9" xfId="36373" xr:uid="{00000000-0005-0000-0000-0000FD180000}"/>
    <cellStyle name="Millares 4 6" xfId="308" xr:uid="{00000000-0005-0000-0000-0000FE180000}"/>
    <cellStyle name="Millares 4 6 2" xfId="848" xr:uid="{00000000-0005-0000-0000-0000FF180000}"/>
    <cellStyle name="Millares 4 6 2 2" xfId="1921" xr:uid="{00000000-0005-0000-0000-000000190000}"/>
    <cellStyle name="Millares 4 6 2 2 2" xfId="4066" xr:uid="{00000000-0005-0000-0000-000001190000}"/>
    <cellStyle name="Millares 4 6 2 2 2 2" xfId="8477" xr:uid="{00000000-0005-0000-0000-000002190000}"/>
    <cellStyle name="Millares 4 6 2 2 2 2 2" xfId="17221" xr:uid="{00000000-0005-0000-0000-000003190000}"/>
    <cellStyle name="Millares 4 6 2 2 2 2 2 2" xfId="34672" xr:uid="{00000000-0005-0000-0000-000004190000}"/>
    <cellStyle name="Millares 4 6 2 2 2 2 3" xfId="25952" xr:uid="{00000000-0005-0000-0000-000005190000}"/>
    <cellStyle name="Millares 4 6 2 2 2 2 4" xfId="36409" xr:uid="{00000000-0005-0000-0000-000006190000}"/>
    <cellStyle name="Millares 4 6 2 2 2 3" xfId="12860" xr:uid="{00000000-0005-0000-0000-000007190000}"/>
    <cellStyle name="Millares 4 6 2 2 2 3 2" xfId="30312" xr:uid="{00000000-0005-0000-0000-000008190000}"/>
    <cellStyle name="Millares 4 6 2 2 2 4" xfId="21591" xr:uid="{00000000-0005-0000-0000-000009190000}"/>
    <cellStyle name="Millares 4 6 2 2 2 5" xfId="36408" xr:uid="{00000000-0005-0000-0000-00000A190000}"/>
    <cellStyle name="Millares 4 6 2 2 3" xfId="6335" xr:uid="{00000000-0005-0000-0000-00000B190000}"/>
    <cellStyle name="Millares 4 6 2 2 3 2" xfId="15079" xr:uid="{00000000-0005-0000-0000-00000C190000}"/>
    <cellStyle name="Millares 4 6 2 2 3 2 2" xfId="32530" xr:uid="{00000000-0005-0000-0000-00000D190000}"/>
    <cellStyle name="Millares 4 6 2 2 3 3" xfId="23810" xr:uid="{00000000-0005-0000-0000-00000E190000}"/>
    <cellStyle name="Millares 4 6 2 2 3 4" xfId="36410" xr:uid="{00000000-0005-0000-0000-00000F190000}"/>
    <cellStyle name="Millares 4 6 2 2 4" xfId="10718" xr:uid="{00000000-0005-0000-0000-000010190000}"/>
    <cellStyle name="Millares 4 6 2 2 4 2" xfId="28170" xr:uid="{00000000-0005-0000-0000-000011190000}"/>
    <cellStyle name="Millares 4 6 2 2 5" xfId="19449" xr:uid="{00000000-0005-0000-0000-000012190000}"/>
    <cellStyle name="Millares 4 6 2 2 6" xfId="36407" xr:uid="{00000000-0005-0000-0000-000013190000}"/>
    <cellStyle name="Millares 4 6 2 3" xfId="2997" xr:uid="{00000000-0005-0000-0000-000014190000}"/>
    <cellStyle name="Millares 4 6 2 3 2" xfId="7408" xr:uid="{00000000-0005-0000-0000-000015190000}"/>
    <cellStyle name="Millares 4 6 2 3 2 2" xfId="16152" xr:uid="{00000000-0005-0000-0000-000016190000}"/>
    <cellStyle name="Millares 4 6 2 3 2 2 2" xfId="33603" xr:uid="{00000000-0005-0000-0000-000017190000}"/>
    <cellStyle name="Millares 4 6 2 3 2 3" xfId="24883" xr:uid="{00000000-0005-0000-0000-000018190000}"/>
    <cellStyle name="Millares 4 6 2 3 2 4" xfId="36412" xr:uid="{00000000-0005-0000-0000-000019190000}"/>
    <cellStyle name="Millares 4 6 2 3 3" xfId="11791" xr:uid="{00000000-0005-0000-0000-00001A190000}"/>
    <cellStyle name="Millares 4 6 2 3 3 2" xfId="29243" xr:uid="{00000000-0005-0000-0000-00001B190000}"/>
    <cellStyle name="Millares 4 6 2 3 4" xfId="20522" xr:uid="{00000000-0005-0000-0000-00001C190000}"/>
    <cellStyle name="Millares 4 6 2 3 5" xfId="36411" xr:uid="{00000000-0005-0000-0000-00001D190000}"/>
    <cellStyle name="Millares 4 6 2 4" xfId="5266" xr:uid="{00000000-0005-0000-0000-00001E190000}"/>
    <cellStyle name="Millares 4 6 2 4 2" xfId="14010" xr:uid="{00000000-0005-0000-0000-00001F190000}"/>
    <cellStyle name="Millares 4 6 2 4 2 2" xfId="31461" xr:uid="{00000000-0005-0000-0000-000020190000}"/>
    <cellStyle name="Millares 4 6 2 4 3" xfId="22741" xr:uid="{00000000-0005-0000-0000-000021190000}"/>
    <cellStyle name="Millares 4 6 2 4 4" xfId="36413" xr:uid="{00000000-0005-0000-0000-000022190000}"/>
    <cellStyle name="Millares 4 6 2 5" xfId="9649" xr:uid="{00000000-0005-0000-0000-000023190000}"/>
    <cellStyle name="Millares 4 6 2 5 2" xfId="27101" xr:uid="{00000000-0005-0000-0000-000024190000}"/>
    <cellStyle name="Millares 4 6 2 6" xfId="18380" xr:uid="{00000000-0005-0000-0000-000025190000}"/>
    <cellStyle name="Millares 4 6 2 7" xfId="36406" xr:uid="{00000000-0005-0000-0000-000026190000}"/>
    <cellStyle name="Millares 4 6 3" xfId="1386" xr:uid="{00000000-0005-0000-0000-000027190000}"/>
    <cellStyle name="Millares 4 6 3 2" xfId="3532" xr:uid="{00000000-0005-0000-0000-000028190000}"/>
    <cellStyle name="Millares 4 6 3 2 2" xfId="7943" xr:uid="{00000000-0005-0000-0000-000029190000}"/>
    <cellStyle name="Millares 4 6 3 2 2 2" xfId="16687" xr:uid="{00000000-0005-0000-0000-00002A190000}"/>
    <cellStyle name="Millares 4 6 3 2 2 2 2" xfId="34138" xr:uid="{00000000-0005-0000-0000-00002B190000}"/>
    <cellStyle name="Millares 4 6 3 2 2 3" xfId="25418" xr:uid="{00000000-0005-0000-0000-00002C190000}"/>
    <cellStyle name="Millares 4 6 3 2 2 4" xfId="36416" xr:uid="{00000000-0005-0000-0000-00002D190000}"/>
    <cellStyle name="Millares 4 6 3 2 3" xfId="12326" xr:uid="{00000000-0005-0000-0000-00002E190000}"/>
    <cellStyle name="Millares 4 6 3 2 3 2" xfId="29778" xr:uid="{00000000-0005-0000-0000-00002F190000}"/>
    <cellStyle name="Millares 4 6 3 2 4" xfId="21057" xr:uid="{00000000-0005-0000-0000-000030190000}"/>
    <cellStyle name="Millares 4 6 3 2 5" xfId="36415" xr:uid="{00000000-0005-0000-0000-000031190000}"/>
    <cellStyle name="Millares 4 6 3 3" xfId="5801" xr:uid="{00000000-0005-0000-0000-000032190000}"/>
    <cellStyle name="Millares 4 6 3 3 2" xfId="14545" xr:uid="{00000000-0005-0000-0000-000033190000}"/>
    <cellStyle name="Millares 4 6 3 3 2 2" xfId="31996" xr:uid="{00000000-0005-0000-0000-000034190000}"/>
    <cellStyle name="Millares 4 6 3 3 3" xfId="23276" xr:uid="{00000000-0005-0000-0000-000035190000}"/>
    <cellStyle name="Millares 4 6 3 3 4" xfId="36417" xr:uid="{00000000-0005-0000-0000-000036190000}"/>
    <cellStyle name="Millares 4 6 3 4" xfId="10184" xr:uid="{00000000-0005-0000-0000-000037190000}"/>
    <cellStyle name="Millares 4 6 3 4 2" xfId="27636" xr:uid="{00000000-0005-0000-0000-000038190000}"/>
    <cellStyle name="Millares 4 6 3 5" xfId="18915" xr:uid="{00000000-0005-0000-0000-000039190000}"/>
    <cellStyle name="Millares 4 6 3 6" xfId="36414" xr:uid="{00000000-0005-0000-0000-00003A190000}"/>
    <cellStyle name="Millares 4 6 4" xfId="2460" xr:uid="{00000000-0005-0000-0000-00003B190000}"/>
    <cellStyle name="Millares 4 6 4 2" xfId="6871" xr:uid="{00000000-0005-0000-0000-00003C190000}"/>
    <cellStyle name="Millares 4 6 4 2 2" xfId="15615" xr:uid="{00000000-0005-0000-0000-00003D190000}"/>
    <cellStyle name="Millares 4 6 4 2 2 2" xfId="33066" xr:uid="{00000000-0005-0000-0000-00003E190000}"/>
    <cellStyle name="Millares 4 6 4 2 3" xfId="24346" xr:uid="{00000000-0005-0000-0000-00003F190000}"/>
    <cellStyle name="Millares 4 6 4 2 4" xfId="36419" xr:uid="{00000000-0005-0000-0000-000040190000}"/>
    <cellStyle name="Millares 4 6 4 3" xfId="11254" xr:uid="{00000000-0005-0000-0000-000041190000}"/>
    <cellStyle name="Millares 4 6 4 3 2" xfId="28706" xr:uid="{00000000-0005-0000-0000-000042190000}"/>
    <cellStyle name="Millares 4 6 4 4" xfId="19985" xr:uid="{00000000-0005-0000-0000-000043190000}"/>
    <cellStyle name="Millares 4 6 4 5" xfId="36418" xr:uid="{00000000-0005-0000-0000-000044190000}"/>
    <cellStyle name="Millares 4 6 5" xfId="4729" xr:uid="{00000000-0005-0000-0000-000045190000}"/>
    <cellStyle name="Millares 4 6 5 2" xfId="13473" xr:uid="{00000000-0005-0000-0000-000046190000}"/>
    <cellStyle name="Millares 4 6 5 2 2" xfId="30924" xr:uid="{00000000-0005-0000-0000-000047190000}"/>
    <cellStyle name="Millares 4 6 5 3" xfId="22204" xr:uid="{00000000-0005-0000-0000-000048190000}"/>
    <cellStyle name="Millares 4 6 5 4" xfId="36420" xr:uid="{00000000-0005-0000-0000-000049190000}"/>
    <cellStyle name="Millares 4 6 6" xfId="9112" xr:uid="{00000000-0005-0000-0000-00004A190000}"/>
    <cellStyle name="Millares 4 6 6 2" xfId="26564" xr:uid="{00000000-0005-0000-0000-00004B190000}"/>
    <cellStyle name="Millares 4 6 7" xfId="17843" xr:uid="{00000000-0005-0000-0000-00004C190000}"/>
    <cellStyle name="Millares 4 6 8" xfId="36405" xr:uid="{00000000-0005-0000-0000-00004D190000}"/>
    <cellStyle name="Millares 4 7" xfId="590" xr:uid="{00000000-0005-0000-0000-00004E190000}"/>
    <cellStyle name="Millares 4 7 2" xfId="1663" xr:uid="{00000000-0005-0000-0000-00004F190000}"/>
    <cellStyle name="Millares 4 7 2 2" xfId="3808" xr:uid="{00000000-0005-0000-0000-000050190000}"/>
    <cellStyle name="Millares 4 7 2 2 2" xfId="8219" xr:uid="{00000000-0005-0000-0000-000051190000}"/>
    <cellStyle name="Millares 4 7 2 2 2 2" xfId="16963" xr:uid="{00000000-0005-0000-0000-000052190000}"/>
    <cellStyle name="Millares 4 7 2 2 2 2 2" xfId="34414" xr:uid="{00000000-0005-0000-0000-000053190000}"/>
    <cellStyle name="Millares 4 7 2 2 2 3" xfId="25694" xr:uid="{00000000-0005-0000-0000-000054190000}"/>
    <cellStyle name="Millares 4 7 2 2 2 4" xfId="36424" xr:uid="{00000000-0005-0000-0000-000055190000}"/>
    <cellStyle name="Millares 4 7 2 2 3" xfId="12602" xr:uid="{00000000-0005-0000-0000-000056190000}"/>
    <cellStyle name="Millares 4 7 2 2 3 2" xfId="30054" xr:uid="{00000000-0005-0000-0000-000057190000}"/>
    <cellStyle name="Millares 4 7 2 2 4" xfId="21333" xr:uid="{00000000-0005-0000-0000-000058190000}"/>
    <cellStyle name="Millares 4 7 2 2 5" xfId="36423" xr:uid="{00000000-0005-0000-0000-000059190000}"/>
    <cellStyle name="Millares 4 7 2 3" xfId="6077" xr:uid="{00000000-0005-0000-0000-00005A190000}"/>
    <cellStyle name="Millares 4 7 2 3 2" xfId="14821" xr:uid="{00000000-0005-0000-0000-00005B190000}"/>
    <cellStyle name="Millares 4 7 2 3 2 2" xfId="32272" xr:uid="{00000000-0005-0000-0000-00005C190000}"/>
    <cellStyle name="Millares 4 7 2 3 3" xfId="23552" xr:uid="{00000000-0005-0000-0000-00005D190000}"/>
    <cellStyle name="Millares 4 7 2 3 4" xfId="36425" xr:uid="{00000000-0005-0000-0000-00005E190000}"/>
    <cellStyle name="Millares 4 7 2 4" xfId="10460" xr:uid="{00000000-0005-0000-0000-00005F190000}"/>
    <cellStyle name="Millares 4 7 2 4 2" xfId="27912" xr:uid="{00000000-0005-0000-0000-000060190000}"/>
    <cellStyle name="Millares 4 7 2 5" xfId="19191" xr:uid="{00000000-0005-0000-0000-000061190000}"/>
    <cellStyle name="Millares 4 7 2 6" xfId="36422" xr:uid="{00000000-0005-0000-0000-000062190000}"/>
    <cellStyle name="Millares 4 7 3" xfId="2739" xr:uid="{00000000-0005-0000-0000-000063190000}"/>
    <cellStyle name="Millares 4 7 3 2" xfId="7150" xr:uid="{00000000-0005-0000-0000-000064190000}"/>
    <cellStyle name="Millares 4 7 3 2 2" xfId="15894" xr:uid="{00000000-0005-0000-0000-000065190000}"/>
    <cellStyle name="Millares 4 7 3 2 2 2" xfId="33345" xr:uid="{00000000-0005-0000-0000-000066190000}"/>
    <cellStyle name="Millares 4 7 3 2 3" xfId="24625" xr:uid="{00000000-0005-0000-0000-000067190000}"/>
    <cellStyle name="Millares 4 7 3 2 4" xfId="36427" xr:uid="{00000000-0005-0000-0000-000068190000}"/>
    <cellStyle name="Millares 4 7 3 3" xfId="11533" xr:uid="{00000000-0005-0000-0000-000069190000}"/>
    <cellStyle name="Millares 4 7 3 3 2" xfId="28985" xr:uid="{00000000-0005-0000-0000-00006A190000}"/>
    <cellStyle name="Millares 4 7 3 4" xfId="20264" xr:uid="{00000000-0005-0000-0000-00006B190000}"/>
    <cellStyle name="Millares 4 7 3 5" xfId="36426" xr:uid="{00000000-0005-0000-0000-00006C190000}"/>
    <cellStyle name="Millares 4 7 4" xfId="5008" xr:uid="{00000000-0005-0000-0000-00006D190000}"/>
    <cellStyle name="Millares 4 7 4 2" xfId="13752" xr:uid="{00000000-0005-0000-0000-00006E190000}"/>
    <cellStyle name="Millares 4 7 4 2 2" xfId="31203" xr:uid="{00000000-0005-0000-0000-00006F190000}"/>
    <cellStyle name="Millares 4 7 4 3" xfId="22483" xr:uid="{00000000-0005-0000-0000-000070190000}"/>
    <cellStyle name="Millares 4 7 4 4" xfId="36428" xr:uid="{00000000-0005-0000-0000-000071190000}"/>
    <cellStyle name="Millares 4 7 5" xfId="9391" xr:uid="{00000000-0005-0000-0000-000072190000}"/>
    <cellStyle name="Millares 4 7 5 2" xfId="26843" xr:uid="{00000000-0005-0000-0000-000073190000}"/>
    <cellStyle name="Millares 4 7 6" xfId="18122" xr:uid="{00000000-0005-0000-0000-000074190000}"/>
    <cellStyle name="Millares 4 7 7" xfId="36421" xr:uid="{00000000-0005-0000-0000-000075190000}"/>
    <cellStyle name="Millares 4 8" xfId="1129" xr:uid="{00000000-0005-0000-0000-000076190000}"/>
    <cellStyle name="Millares 4 8 2" xfId="3275" xr:uid="{00000000-0005-0000-0000-000077190000}"/>
    <cellStyle name="Millares 4 8 2 2" xfId="7686" xr:uid="{00000000-0005-0000-0000-000078190000}"/>
    <cellStyle name="Millares 4 8 2 2 2" xfId="16430" xr:uid="{00000000-0005-0000-0000-000079190000}"/>
    <cellStyle name="Millares 4 8 2 2 2 2" xfId="33881" xr:uid="{00000000-0005-0000-0000-00007A190000}"/>
    <cellStyle name="Millares 4 8 2 2 3" xfId="25161" xr:uid="{00000000-0005-0000-0000-00007B190000}"/>
    <cellStyle name="Millares 4 8 2 2 4" xfId="36431" xr:uid="{00000000-0005-0000-0000-00007C190000}"/>
    <cellStyle name="Millares 4 8 2 3" xfId="12069" xr:uid="{00000000-0005-0000-0000-00007D190000}"/>
    <cellStyle name="Millares 4 8 2 3 2" xfId="29521" xr:uid="{00000000-0005-0000-0000-00007E190000}"/>
    <cellStyle name="Millares 4 8 2 4" xfId="20800" xr:uid="{00000000-0005-0000-0000-00007F190000}"/>
    <cellStyle name="Millares 4 8 2 5" xfId="36430" xr:uid="{00000000-0005-0000-0000-000080190000}"/>
    <cellStyle name="Millares 4 8 3" xfId="5544" xr:uid="{00000000-0005-0000-0000-000081190000}"/>
    <cellStyle name="Millares 4 8 3 2" xfId="14288" xr:uid="{00000000-0005-0000-0000-000082190000}"/>
    <cellStyle name="Millares 4 8 3 2 2" xfId="31739" xr:uid="{00000000-0005-0000-0000-000083190000}"/>
    <cellStyle name="Millares 4 8 3 3" xfId="23019" xr:uid="{00000000-0005-0000-0000-000084190000}"/>
    <cellStyle name="Millares 4 8 3 4" xfId="36432" xr:uid="{00000000-0005-0000-0000-000085190000}"/>
    <cellStyle name="Millares 4 8 4" xfId="9927" xr:uid="{00000000-0005-0000-0000-000086190000}"/>
    <cellStyle name="Millares 4 8 4 2" xfId="27379" xr:uid="{00000000-0005-0000-0000-000087190000}"/>
    <cellStyle name="Millares 4 8 5" xfId="18658" xr:uid="{00000000-0005-0000-0000-000088190000}"/>
    <cellStyle name="Millares 4 8 6" xfId="36429" xr:uid="{00000000-0005-0000-0000-000089190000}"/>
    <cellStyle name="Millares 4 9" xfId="2203" xr:uid="{00000000-0005-0000-0000-00008A190000}"/>
    <cellStyle name="Millares 4 9 2" xfId="6614" xr:uid="{00000000-0005-0000-0000-00008B190000}"/>
    <cellStyle name="Millares 4 9 2 2" xfId="15358" xr:uid="{00000000-0005-0000-0000-00008C190000}"/>
    <cellStyle name="Millares 4 9 2 2 2" xfId="32809" xr:uid="{00000000-0005-0000-0000-00008D190000}"/>
    <cellStyle name="Millares 4 9 2 3" xfId="24089" xr:uid="{00000000-0005-0000-0000-00008E190000}"/>
    <cellStyle name="Millares 4 9 2 4" xfId="36434" xr:uid="{00000000-0005-0000-0000-00008F190000}"/>
    <cellStyle name="Millares 4 9 3" xfId="10997" xr:uid="{00000000-0005-0000-0000-000090190000}"/>
    <cellStyle name="Millares 4 9 3 2" xfId="28449" xr:uid="{00000000-0005-0000-0000-000091190000}"/>
    <cellStyle name="Millares 4 9 4" xfId="19728" xr:uid="{00000000-0005-0000-0000-000092190000}"/>
    <cellStyle name="Millares 4 9 5" xfId="36433" xr:uid="{00000000-0005-0000-0000-000093190000}"/>
    <cellStyle name="Millares 40" xfId="17581" xr:uid="{00000000-0005-0000-0000-000094190000}"/>
    <cellStyle name="Millares 41" xfId="21904" xr:uid="{00000000-0005-0000-0000-000095190000}"/>
    <cellStyle name="Millares 42" xfId="35028" xr:uid="{00000000-0005-0000-0000-000096190000}"/>
    <cellStyle name="Millares 43" xfId="35037" xr:uid="{00000000-0005-0000-0000-000097190000}"/>
    <cellStyle name="Millares 44" xfId="35034" xr:uid="{00000000-0005-0000-0000-000098190000}"/>
    <cellStyle name="Millares 45" xfId="35046" xr:uid="{00000000-0005-0000-0000-000099190000}"/>
    <cellStyle name="Millares 46" xfId="35038" xr:uid="{00000000-0005-0000-0000-00009A190000}"/>
    <cellStyle name="Millares 47" xfId="35030" xr:uid="{00000000-0005-0000-0000-00009B190000}"/>
    <cellStyle name="Millares 48" xfId="35049" xr:uid="{00000000-0005-0000-0000-00009C190000}"/>
    <cellStyle name="Millares 49" xfId="35042" xr:uid="{00000000-0005-0000-0000-00009D190000}"/>
    <cellStyle name="Millares 5" xfId="18" xr:uid="{00000000-0005-0000-0000-00009E190000}"/>
    <cellStyle name="Millares 5 10" xfId="4476" xr:uid="{00000000-0005-0000-0000-00009F190000}"/>
    <cellStyle name="Millares 5 10 2" xfId="13220" xr:uid="{00000000-0005-0000-0000-0000A0190000}"/>
    <cellStyle name="Millares 5 10 2 2" xfId="30671" xr:uid="{00000000-0005-0000-0000-0000A1190000}"/>
    <cellStyle name="Millares 5 10 3" xfId="21951" xr:uid="{00000000-0005-0000-0000-0000A2190000}"/>
    <cellStyle name="Millares 5 10 4" xfId="36436" xr:uid="{00000000-0005-0000-0000-0000A3190000}"/>
    <cellStyle name="Millares 5 11" xfId="8859" xr:uid="{00000000-0005-0000-0000-0000A4190000}"/>
    <cellStyle name="Millares 5 11 2" xfId="26311" xr:uid="{00000000-0005-0000-0000-0000A5190000}"/>
    <cellStyle name="Millares 5 12" xfId="17590" xr:uid="{00000000-0005-0000-0000-0000A6190000}"/>
    <cellStyle name="Millares 5 13" xfId="36435" xr:uid="{00000000-0005-0000-0000-0000A7190000}"/>
    <cellStyle name="Millares 5 2" xfId="38" xr:uid="{00000000-0005-0000-0000-0000A8190000}"/>
    <cellStyle name="Millares 5 2 10" xfId="8870" xr:uid="{00000000-0005-0000-0000-0000A9190000}"/>
    <cellStyle name="Millares 5 2 10 2" xfId="26322" xr:uid="{00000000-0005-0000-0000-0000AA190000}"/>
    <cellStyle name="Millares 5 2 11" xfId="17601" xr:uid="{00000000-0005-0000-0000-0000AB190000}"/>
    <cellStyle name="Millares 5 2 12" xfId="36437" xr:uid="{00000000-0005-0000-0000-0000AC190000}"/>
    <cellStyle name="Millares 5 2 2" xfId="66" xr:uid="{00000000-0005-0000-0000-0000AD190000}"/>
    <cellStyle name="Millares 5 2 2 10" xfId="17624" xr:uid="{00000000-0005-0000-0000-0000AE190000}"/>
    <cellStyle name="Millares 5 2 2 11" xfId="36438" xr:uid="{00000000-0005-0000-0000-0000AF190000}"/>
    <cellStyle name="Millares 5 2 2 2" xfId="131" xr:uid="{00000000-0005-0000-0000-0000B0190000}"/>
    <cellStyle name="Millares 5 2 2 2 10" xfId="36439" xr:uid="{00000000-0005-0000-0000-0000B1190000}"/>
    <cellStyle name="Millares 5 2 2 2 2" xfId="263" xr:uid="{00000000-0005-0000-0000-0000B2190000}"/>
    <cellStyle name="Millares 5 2 2 2 2 2" xfId="528" xr:uid="{00000000-0005-0000-0000-0000B3190000}"/>
    <cellStyle name="Millares 5 2 2 2 2 2 2" xfId="1068" xr:uid="{00000000-0005-0000-0000-0000B4190000}"/>
    <cellStyle name="Millares 5 2 2 2 2 2 2 2" xfId="2141" xr:uid="{00000000-0005-0000-0000-0000B5190000}"/>
    <cellStyle name="Millares 5 2 2 2 2 2 2 2 2" xfId="4286" xr:uid="{00000000-0005-0000-0000-0000B6190000}"/>
    <cellStyle name="Millares 5 2 2 2 2 2 2 2 2 2" xfId="8697" xr:uid="{00000000-0005-0000-0000-0000B7190000}"/>
    <cellStyle name="Millares 5 2 2 2 2 2 2 2 2 2 2" xfId="17441" xr:uid="{00000000-0005-0000-0000-0000B8190000}"/>
    <cellStyle name="Millares 5 2 2 2 2 2 2 2 2 2 2 2" xfId="34892" xr:uid="{00000000-0005-0000-0000-0000B9190000}"/>
    <cellStyle name="Millares 5 2 2 2 2 2 2 2 2 2 3" xfId="26172" xr:uid="{00000000-0005-0000-0000-0000BA190000}"/>
    <cellStyle name="Millares 5 2 2 2 2 2 2 2 2 2 4" xfId="36445" xr:uid="{00000000-0005-0000-0000-0000BB190000}"/>
    <cellStyle name="Millares 5 2 2 2 2 2 2 2 2 3" xfId="13080" xr:uid="{00000000-0005-0000-0000-0000BC190000}"/>
    <cellStyle name="Millares 5 2 2 2 2 2 2 2 2 3 2" xfId="30532" xr:uid="{00000000-0005-0000-0000-0000BD190000}"/>
    <cellStyle name="Millares 5 2 2 2 2 2 2 2 2 4" xfId="21811" xr:uid="{00000000-0005-0000-0000-0000BE190000}"/>
    <cellStyle name="Millares 5 2 2 2 2 2 2 2 2 5" xfId="36444" xr:uid="{00000000-0005-0000-0000-0000BF190000}"/>
    <cellStyle name="Millares 5 2 2 2 2 2 2 2 3" xfId="6555" xr:uid="{00000000-0005-0000-0000-0000C0190000}"/>
    <cellStyle name="Millares 5 2 2 2 2 2 2 2 3 2" xfId="15299" xr:uid="{00000000-0005-0000-0000-0000C1190000}"/>
    <cellStyle name="Millares 5 2 2 2 2 2 2 2 3 2 2" xfId="32750" xr:uid="{00000000-0005-0000-0000-0000C2190000}"/>
    <cellStyle name="Millares 5 2 2 2 2 2 2 2 3 3" xfId="24030" xr:uid="{00000000-0005-0000-0000-0000C3190000}"/>
    <cellStyle name="Millares 5 2 2 2 2 2 2 2 3 4" xfId="36446" xr:uid="{00000000-0005-0000-0000-0000C4190000}"/>
    <cellStyle name="Millares 5 2 2 2 2 2 2 2 4" xfId="10938" xr:uid="{00000000-0005-0000-0000-0000C5190000}"/>
    <cellStyle name="Millares 5 2 2 2 2 2 2 2 4 2" xfId="28390" xr:uid="{00000000-0005-0000-0000-0000C6190000}"/>
    <cellStyle name="Millares 5 2 2 2 2 2 2 2 5" xfId="19669" xr:uid="{00000000-0005-0000-0000-0000C7190000}"/>
    <cellStyle name="Millares 5 2 2 2 2 2 2 2 6" xfId="36443" xr:uid="{00000000-0005-0000-0000-0000C8190000}"/>
    <cellStyle name="Millares 5 2 2 2 2 2 2 3" xfId="3217" xr:uid="{00000000-0005-0000-0000-0000C9190000}"/>
    <cellStyle name="Millares 5 2 2 2 2 2 2 3 2" xfId="7628" xr:uid="{00000000-0005-0000-0000-0000CA190000}"/>
    <cellStyle name="Millares 5 2 2 2 2 2 2 3 2 2" xfId="16372" xr:uid="{00000000-0005-0000-0000-0000CB190000}"/>
    <cellStyle name="Millares 5 2 2 2 2 2 2 3 2 2 2" xfId="33823" xr:uid="{00000000-0005-0000-0000-0000CC190000}"/>
    <cellStyle name="Millares 5 2 2 2 2 2 2 3 2 3" xfId="25103" xr:uid="{00000000-0005-0000-0000-0000CD190000}"/>
    <cellStyle name="Millares 5 2 2 2 2 2 2 3 2 4" xfId="36448" xr:uid="{00000000-0005-0000-0000-0000CE190000}"/>
    <cellStyle name="Millares 5 2 2 2 2 2 2 3 3" xfId="12011" xr:uid="{00000000-0005-0000-0000-0000CF190000}"/>
    <cellStyle name="Millares 5 2 2 2 2 2 2 3 3 2" xfId="29463" xr:uid="{00000000-0005-0000-0000-0000D0190000}"/>
    <cellStyle name="Millares 5 2 2 2 2 2 2 3 4" xfId="20742" xr:uid="{00000000-0005-0000-0000-0000D1190000}"/>
    <cellStyle name="Millares 5 2 2 2 2 2 2 3 5" xfId="36447" xr:uid="{00000000-0005-0000-0000-0000D2190000}"/>
    <cellStyle name="Millares 5 2 2 2 2 2 2 4" xfId="5486" xr:uid="{00000000-0005-0000-0000-0000D3190000}"/>
    <cellStyle name="Millares 5 2 2 2 2 2 2 4 2" xfId="14230" xr:uid="{00000000-0005-0000-0000-0000D4190000}"/>
    <cellStyle name="Millares 5 2 2 2 2 2 2 4 2 2" xfId="31681" xr:uid="{00000000-0005-0000-0000-0000D5190000}"/>
    <cellStyle name="Millares 5 2 2 2 2 2 2 4 3" xfId="22961" xr:uid="{00000000-0005-0000-0000-0000D6190000}"/>
    <cellStyle name="Millares 5 2 2 2 2 2 2 4 4" xfId="36449" xr:uid="{00000000-0005-0000-0000-0000D7190000}"/>
    <cellStyle name="Millares 5 2 2 2 2 2 2 5" xfId="9869" xr:uid="{00000000-0005-0000-0000-0000D8190000}"/>
    <cellStyle name="Millares 5 2 2 2 2 2 2 5 2" xfId="27321" xr:uid="{00000000-0005-0000-0000-0000D9190000}"/>
    <cellStyle name="Millares 5 2 2 2 2 2 2 6" xfId="18600" xr:uid="{00000000-0005-0000-0000-0000DA190000}"/>
    <cellStyle name="Millares 5 2 2 2 2 2 2 7" xfId="36442" xr:uid="{00000000-0005-0000-0000-0000DB190000}"/>
    <cellStyle name="Millares 5 2 2 2 2 2 3" xfId="1606" xr:uid="{00000000-0005-0000-0000-0000DC190000}"/>
    <cellStyle name="Millares 5 2 2 2 2 2 3 2" xfId="3752" xr:uid="{00000000-0005-0000-0000-0000DD190000}"/>
    <cellStyle name="Millares 5 2 2 2 2 2 3 2 2" xfId="8163" xr:uid="{00000000-0005-0000-0000-0000DE190000}"/>
    <cellStyle name="Millares 5 2 2 2 2 2 3 2 2 2" xfId="16907" xr:uid="{00000000-0005-0000-0000-0000DF190000}"/>
    <cellStyle name="Millares 5 2 2 2 2 2 3 2 2 2 2" xfId="34358" xr:uid="{00000000-0005-0000-0000-0000E0190000}"/>
    <cellStyle name="Millares 5 2 2 2 2 2 3 2 2 3" xfId="25638" xr:uid="{00000000-0005-0000-0000-0000E1190000}"/>
    <cellStyle name="Millares 5 2 2 2 2 2 3 2 2 4" xfId="36452" xr:uid="{00000000-0005-0000-0000-0000E2190000}"/>
    <cellStyle name="Millares 5 2 2 2 2 2 3 2 3" xfId="12546" xr:uid="{00000000-0005-0000-0000-0000E3190000}"/>
    <cellStyle name="Millares 5 2 2 2 2 2 3 2 3 2" xfId="29998" xr:uid="{00000000-0005-0000-0000-0000E4190000}"/>
    <cellStyle name="Millares 5 2 2 2 2 2 3 2 4" xfId="21277" xr:uid="{00000000-0005-0000-0000-0000E5190000}"/>
    <cellStyle name="Millares 5 2 2 2 2 2 3 2 5" xfId="36451" xr:uid="{00000000-0005-0000-0000-0000E6190000}"/>
    <cellStyle name="Millares 5 2 2 2 2 2 3 3" xfId="6021" xr:uid="{00000000-0005-0000-0000-0000E7190000}"/>
    <cellStyle name="Millares 5 2 2 2 2 2 3 3 2" xfId="14765" xr:uid="{00000000-0005-0000-0000-0000E8190000}"/>
    <cellStyle name="Millares 5 2 2 2 2 2 3 3 2 2" xfId="32216" xr:uid="{00000000-0005-0000-0000-0000E9190000}"/>
    <cellStyle name="Millares 5 2 2 2 2 2 3 3 3" xfId="23496" xr:uid="{00000000-0005-0000-0000-0000EA190000}"/>
    <cellStyle name="Millares 5 2 2 2 2 2 3 3 4" xfId="36453" xr:uid="{00000000-0005-0000-0000-0000EB190000}"/>
    <cellStyle name="Millares 5 2 2 2 2 2 3 4" xfId="10404" xr:uid="{00000000-0005-0000-0000-0000EC190000}"/>
    <cellStyle name="Millares 5 2 2 2 2 2 3 4 2" xfId="27856" xr:uid="{00000000-0005-0000-0000-0000ED190000}"/>
    <cellStyle name="Millares 5 2 2 2 2 2 3 5" xfId="19135" xr:uid="{00000000-0005-0000-0000-0000EE190000}"/>
    <cellStyle name="Millares 5 2 2 2 2 2 3 6" xfId="36450" xr:uid="{00000000-0005-0000-0000-0000EF190000}"/>
    <cellStyle name="Millares 5 2 2 2 2 2 4" xfId="2680" xr:uid="{00000000-0005-0000-0000-0000F0190000}"/>
    <cellStyle name="Millares 5 2 2 2 2 2 4 2" xfId="7091" xr:uid="{00000000-0005-0000-0000-0000F1190000}"/>
    <cellStyle name="Millares 5 2 2 2 2 2 4 2 2" xfId="15835" xr:uid="{00000000-0005-0000-0000-0000F2190000}"/>
    <cellStyle name="Millares 5 2 2 2 2 2 4 2 2 2" xfId="33286" xr:uid="{00000000-0005-0000-0000-0000F3190000}"/>
    <cellStyle name="Millares 5 2 2 2 2 2 4 2 3" xfId="24566" xr:uid="{00000000-0005-0000-0000-0000F4190000}"/>
    <cellStyle name="Millares 5 2 2 2 2 2 4 2 4" xfId="36455" xr:uid="{00000000-0005-0000-0000-0000F5190000}"/>
    <cellStyle name="Millares 5 2 2 2 2 2 4 3" xfId="11474" xr:uid="{00000000-0005-0000-0000-0000F6190000}"/>
    <cellStyle name="Millares 5 2 2 2 2 2 4 3 2" xfId="28926" xr:uid="{00000000-0005-0000-0000-0000F7190000}"/>
    <cellStyle name="Millares 5 2 2 2 2 2 4 4" xfId="20205" xr:uid="{00000000-0005-0000-0000-0000F8190000}"/>
    <cellStyle name="Millares 5 2 2 2 2 2 4 5" xfId="36454" xr:uid="{00000000-0005-0000-0000-0000F9190000}"/>
    <cellStyle name="Millares 5 2 2 2 2 2 5" xfId="4949" xr:uid="{00000000-0005-0000-0000-0000FA190000}"/>
    <cellStyle name="Millares 5 2 2 2 2 2 5 2" xfId="13693" xr:uid="{00000000-0005-0000-0000-0000FB190000}"/>
    <cellStyle name="Millares 5 2 2 2 2 2 5 2 2" xfId="31144" xr:uid="{00000000-0005-0000-0000-0000FC190000}"/>
    <cellStyle name="Millares 5 2 2 2 2 2 5 3" xfId="22424" xr:uid="{00000000-0005-0000-0000-0000FD190000}"/>
    <cellStyle name="Millares 5 2 2 2 2 2 5 4" xfId="36456" xr:uid="{00000000-0005-0000-0000-0000FE190000}"/>
    <cellStyle name="Millares 5 2 2 2 2 2 6" xfId="9332" xr:uid="{00000000-0005-0000-0000-0000FF190000}"/>
    <cellStyle name="Millares 5 2 2 2 2 2 6 2" xfId="26784" xr:uid="{00000000-0005-0000-0000-0000001A0000}"/>
    <cellStyle name="Millares 5 2 2 2 2 2 7" xfId="18063" xr:uid="{00000000-0005-0000-0000-0000011A0000}"/>
    <cellStyle name="Millares 5 2 2 2 2 2 8" xfId="36441" xr:uid="{00000000-0005-0000-0000-0000021A0000}"/>
    <cellStyle name="Millares 5 2 2 2 2 3" xfId="810" xr:uid="{00000000-0005-0000-0000-0000031A0000}"/>
    <cellStyle name="Millares 5 2 2 2 2 3 2" xfId="1883" xr:uid="{00000000-0005-0000-0000-0000041A0000}"/>
    <cellStyle name="Millares 5 2 2 2 2 3 2 2" xfId="4028" xr:uid="{00000000-0005-0000-0000-0000051A0000}"/>
    <cellStyle name="Millares 5 2 2 2 2 3 2 2 2" xfId="8439" xr:uid="{00000000-0005-0000-0000-0000061A0000}"/>
    <cellStyle name="Millares 5 2 2 2 2 3 2 2 2 2" xfId="17183" xr:uid="{00000000-0005-0000-0000-0000071A0000}"/>
    <cellStyle name="Millares 5 2 2 2 2 3 2 2 2 2 2" xfId="34634" xr:uid="{00000000-0005-0000-0000-0000081A0000}"/>
    <cellStyle name="Millares 5 2 2 2 2 3 2 2 2 3" xfId="25914" xr:uid="{00000000-0005-0000-0000-0000091A0000}"/>
    <cellStyle name="Millares 5 2 2 2 2 3 2 2 2 4" xfId="36460" xr:uid="{00000000-0005-0000-0000-00000A1A0000}"/>
    <cellStyle name="Millares 5 2 2 2 2 3 2 2 3" xfId="12822" xr:uid="{00000000-0005-0000-0000-00000B1A0000}"/>
    <cellStyle name="Millares 5 2 2 2 2 3 2 2 3 2" xfId="30274" xr:uid="{00000000-0005-0000-0000-00000C1A0000}"/>
    <cellStyle name="Millares 5 2 2 2 2 3 2 2 4" xfId="21553" xr:uid="{00000000-0005-0000-0000-00000D1A0000}"/>
    <cellStyle name="Millares 5 2 2 2 2 3 2 2 5" xfId="36459" xr:uid="{00000000-0005-0000-0000-00000E1A0000}"/>
    <cellStyle name="Millares 5 2 2 2 2 3 2 3" xfId="6297" xr:uid="{00000000-0005-0000-0000-00000F1A0000}"/>
    <cellStyle name="Millares 5 2 2 2 2 3 2 3 2" xfId="15041" xr:uid="{00000000-0005-0000-0000-0000101A0000}"/>
    <cellStyle name="Millares 5 2 2 2 2 3 2 3 2 2" xfId="32492" xr:uid="{00000000-0005-0000-0000-0000111A0000}"/>
    <cellStyle name="Millares 5 2 2 2 2 3 2 3 3" xfId="23772" xr:uid="{00000000-0005-0000-0000-0000121A0000}"/>
    <cellStyle name="Millares 5 2 2 2 2 3 2 3 4" xfId="36461" xr:uid="{00000000-0005-0000-0000-0000131A0000}"/>
    <cellStyle name="Millares 5 2 2 2 2 3 2 4" xfId="10680" xr:uid="{00000000-0005-0000-0000-0000141A0000}"/>
    <cellStyle name="Millares 5 2 2 2 2 3 2 4 2" xfId="28132" xr:uid="{00000000-0005-0000-0000-0000151A0000}"/>
    <cellStyle name="Millares 5 2 2 2 2 3 2 5" xfId="19411" xr:uid="{00000000-0005-0000-0000-0000161A0000}"/>
    <cellStyle name="Millares 5 2 2 2 2 3 2 6" xfId="36458" xr:uid="{00000000-0005-0000-0000-0000171A0000}"/>
    <cellStyle name="Millares 5 2 2 2 2 3 3" xfId="2959" xr:uid="{00000000-0005-0000-0000-0000181A0000}"/>
    <cellStyle name="Millares 5 2 2 2 2 3 3 2" xfId="7370" xr:uid="{00000000-0005-0000-0000-0000191A0000}"/>
    <cellStyle name="Millares 5 2 2 2 2 3 3 2 2" xfId="16114" xr:uid="{00000000-0005-0000-0000-00001A1A0000}"/>
    <cellStyle name="Millares 5 2 2 2 2 3 3 2 2 2" xfId="33565" xr:uid="{00000000-0005-0000-0000-00001B1A0000}"/>
    <cellStyle name="Millares 5 2 2 2 2 3 3 2 3" xfId="24845" xr:uid="{00000000-0005-0000-0000-00001C1A0000}"/>
    <cellStyle name="Millares 5 2 2 2 2 3 3 2 4" xfId="36463" xr:uid="{00000000-0005-0000-0000-00001D1A0000}"/>
    <cellStyle name="Millares 5 2 2 2 2 3 3 3" xfId="11753" xr:uid="{00000000-0005-0000-0000-00001E1A0000}"/>
    <cellStyle name="Millares 5 2 2 2 2 3 3 3 2" xfId="29205" xr:uid="{00000000-0005-0000-0000-00001F1A0000}"/>
    <cellStyle name="Millares 5 2 2 2 2 3 3 4" xfId="20484" xr:uid="{00000000-0005-0000-0000-0000201A0000}"/>
    <cellStyle name="Millares 5 2 2 2 2 3 3 5" xfId="36462" xr:uid="{00000000-0005-0000-0000-0000211A0000}"/>
    <cellStyle name="Millares 5 2 2 2 2 3 4" xfId="5228" xr:uid="{00000000-0005-0000-0000-0000221A0000}"/>
    <cellStyle name="Millares 5 2 2 2 2 3 4 2" xfId="13972" xr:uid="{00000000-0005-0000-0000-0000231A0000}"/>
    <cellStyle name="Millares 5 2 2 2 2 3 4 2 2" xfId="31423" xr:uid="{00000000-0005-0000-0000-0000241A0000}"/>
    <cellStyle name="Millares 5 2 2 2 2 3 4 3" xfId="22703" xr:uid="{00000000-0005-0000-0000-0000251A0000}"/>
    <cellStyle name="Millares 5 2 2 2 2 3 4 4" xfId="36464" xr:uid="{00000000-0005-0000-0000-0000261A0000}"/>
    <cellStyle name="Millares 5 2 2 2 2 3 5" xfId="9611" xr:uid="{00000000-0005-0000-0000-0000271A0000}"/>
    <cellStyle name="Millares 5 2 2 2 2 3 5 2" xfId="27063" xr:uid="{00000000-0005-0000-0000-0000281A0000}"/>
    <cellStyle name="Millares 5 2 2 2 2 3 6" xfId="18342" xr:uid="{00000000-0005-0000-0000-0000291A0000}"/>
    <cellStyle name="Millares 5 2 2 2 2 3 7" xfId="36457" xr:uid="{00000000-0005-0000-0000-00002A1A0000}"/>
    <cellStyle name="Millares 5 2 2 2 2 4" xfId="1349" xr:uid="{00000000-0005-0000-0000-00002B1A0000}"/>
    <cellStyle name="Millares 5 2 2 2 2 4 2" xfId="3495" xr:uid="{00000000-0005-0000-0000-00002C1A0000}"/>
    <cellStyle name="Millares 5 2 2 2 2 4 2 2" xfId="7906" xr:uid="{00000000-0005-0000-0000-00002D1A0000}"/>
    <cellStyle name="Millares 5 2 2 2 2 4 2 2 2" xfId="16650" xr:uid="{00000000-0005-0000-0000-00002E1A0000}"/>
    <cellStyle name="Millares 5 2 2 2 2 4 2 2 2 2" xfId="34101" xr:uid="{00000000-0005-0000-0000-00002F1A0000}"/>
    <cellStyle name="Millares 5 2 2 2 2 4 2 2 3" xfId="25381" xr:uid="{00000000-0005-0000-0000-0000301A0000}"/>
    <cellStyle name="Millares 5 2 2 2 2 4 2 2 4" xfId="36467" xr:uid="{00000000-0005-0000-0000-0000311A0000}"/>
    <cellStyle name="Millares 5 2 2 2 2 4 2 3" xfId="12289" xr:uid="{00000000-0005-0000-0000-0000321A0000}"/>
    <cellStyle name="Millares 5 2 2 2 2 4 2 3 2" xfId="29741" xr:uid="{00000000-0005-0000-0000-0000331A0000}"/>
    <cellStyle name="Millares 5 2 2 2 2 4 2 4" xfId="21020" xr:uid="{00000000-0005-0000-0000-0000341A0000}"/>
    <cellStyle name="Millares 5 2 2 2 2 4 2 5" xfId="36466" xr:uid="{00000000-0005-0000-0000-0000351A0000}"/>
    <cellStyle name="Millares 5 2 2 2 2 4 3" xfId="5764" xr:uid="{00000000-0005-0000-0000-0000361A0000}"/>
    <cellStyle name="Millares 5 2 2 2 2 4 3 2" xfId="14508" xr:uid="{00000000-0005-0000-0000-0000371A0000}"/>
    <cellStyle name="Millares 5 2 2 2 2 4 3 2 2" xfId="31959" xr:uid="{00000000-0005-0000-0000-0000381A0000}"/>
    <cellStyle name="Millares 5 2 2 2 2 4 3 3" xfId="23239" xr:uid="{00000000-0005-0000-0000-0000391A0000}"/>
    <cellStyle name="Millares 5 2 2 2 2 4 3 4" xfId="36468" xr:uid="{00000000-0005-0000-0000-00003A1A0000}"/>
    <cellStyle name="Millares 5 2 2 2 2 4 4" xfId="10147" xr:uid="{00000000-0005-0000-0000-00003B1A0000}"/>
    <cellStyle name="Millares 5 2 2 2 2 4 4 2" xfId="27599" xr:uid="{00000000-0005-0000-0000-00003C1A0000}"/>
    <cellStyle name="Millares 5 2 2 2 2 4 5" xfId="18878" xr:uid="{00000000-0005-0000-0000-00003D1A0000}"/>
    <cellStyle name="Millares 5 2 2 2 2 4 6" xfId="36465" xr:uid="{00000000-0005-0000-0000-00003E1A0000}"/>
    <cellStyle name="Millares 5 2 2 2 2 5" xfId="2423" xr:uid="{00000000-0005-0000-0000-00003F1A0000}"/>
    <cellStyle name="Millares 5 2 2 2 2 5 2" xfId="6834" xr:uid="{00000000-0005-0000-0000-0000401A0000}"/>
    <cellStyle name="Millares 5 2 2 2 2 5 2 2" xfId="15578" xr:uid="{00000000-0005-0000-0000-0000411A0000}"/>
    <cellStyle name="Millares 5 2 2 2 2 5 2 2 2" xfId="33029" xr:uid="{00000000-0005-0000-0000-0000421A0000}"/>
    <cellStyle name="Millares 5 2 2 2 2 5 2 3" xfId="24309" xr:uid="{00000000-0005-0000-0000-0000431A0000}"/>
    <cellStyle name="Millares 5 2 2 2 2 5 2 4" xfId="36470" xr:uid="{00000000-0005-0000-0000-0000441A0000}"/>
    <cellStyle name="Millares 5 2 2 2 2 5 3" xfId="11217" xr:uid="{00000000-0005-0000-0000-0000451A0000}"/>
    <cellStyle name="Millares 5 2 2 2 2 5 3 2" xfId="28669" xr:uid="{00000000-0005-0000-0000-0000461A0000}"/>
    <cellStyle name="Millares 5 2 2 2 2 5 4" xfId="19948" xr:uid="{00000000-0005-0000-0000-0000471A0000}"/>
    <cellStyle name="Millares 5 2 2 2 2 5 5" xfId="36469" xr:uid="{00000000-0005-0000-0000-0000481A0000}"/>
    <cellStyle name="Millares 5 2 2 2 2 6" xfId="4692" xr:uid="{00000000-0005-0000-0000-0000491A0000}"/>
    <cellStyle name="Millares 5 2 2 2 2 6 2" xfId="13436" xr:uid="{00000000-0005-0000-0000-00004A1A0000}"/>
    <cellStyle name="Millares 5 2 2 2 2 6 2 2" xfId="30887" xr:uid="{00000000-0005-0000-0000-00004B1A0000}"/>
    <cellStyle name="Millares 5 2 2 2 2 6 3" xfId="22167" xr:uid="{00000000-0005-0000-0000-00004C1A0000}"/>
    <cellStyle name="Millares 5 2 2 2 2 6 4" xfId="36471" xr:uid="{00000000-0005-0000-0000-00004D1A0000}"/>
    <cellStyle name="Millares 5 2 2 2 2 7" xfId="9075" xr:uid="{00000000-0005-0000-0000-00004E1A0000}"/>
    <cellStyle name="Millares 5 2 2 2 2 7 2" xfId="26527" xr:uid="{00000000-0005-0000-0000-00004F1A0000}"/>
    <cellStyle name="Millares 5 2 2 2 2 8" xfId="17806" xr:uid="{00000000-0005-0000-0000-0000501A0000}"/>
    <cellStyle name="Millares 5 2 2 2 2 9" xfId="36440" xr:uid="{00000000-0005-0000-0000-0000511A0000}"/>
    <cellStyle name="Millares 5 2 2 2 3" xfId="403" xr:uid="{00000000-0005-0000-0000-0000521A0000}"/>
    <cellStyle name="Millares 5 2 2 2 3 2" xfId="943" xr:uid="{00000000-0005-0000-0000-0000531A0000}"/>
    <cellStyle name="Millares 5 2 2 2 3 2 2" xfId="2016" xr:uid="{00000000-0005-0000-0000-0000541A0000}"/>
    <cellStyle name="Millares 5 2 2 2 3 2 2 2" xfId="4161" xr:uid="{00000000-0005-0000-0000-0000551A0000}"/>
    <cellStyle name="Millares 5 2 2 2 3 2 2 2 2" xfId="8572" xr:uid="{00000000-0005-0000-0000-0000561A0000}"/>
    <cellStyle name="Millares 5 2 2 2 3 2 2 2 2 2" xfId="17316" xr:uid="{00000000-0005-0000-0000-0000571A0000}"/>
    <cellStyle name="Millares 5 2 2 2 3 2 2 2 2 2 2" xfId="34767" xr:uid="{00000000-0005-0000-0000-0000581A0000}"/>
    <cellStyle name="Millares 5 2 2 2 3 2 2 2 2 3" xfId="26047" xr:uid="{00000000-0005-0000-0000-0000591A0000}"/>
    <cellStyle name="Millares 5 2 2 2 3 2 2 2 2 4" xfId="36476" xr:uid="{00000000-0005-0000-0000-00005A1A0000}"/>
    <cellStyle name="Millares 5 2 2 2 3 2 2 2 3" xfId="12955" xr:uid="{00000000-0005-0000-0000-00005B1A0000}"/>
    <cellStyle name="Millares 5 2 2 2 3 2 2 2 3 2" xfId="30407" xr:uid="{00000000-0005-0000-0000-00005C1A0000}"/>
    <cellStyle name="Millares 5 2 2 2 3 2 2 2 4" xfId="21686" xr:uid="{00000000-0005-0000-0000-00005D1A0000}"/>
    <cellStyle name="Millares 5 2 2 2 3 2 2 2 5" xfId="36475" xr:uid="{00000000-0005-0000-0000-00005E1A0000}"/>
    <cellStyle name="Millares 5 2 2 2 3 2 2 3" xfId="6430" xr:uid="{00000000-0005-0000-0000-00005F1A0000}"/>
    <cellStyle name="Millares 5 2 2 2 3 2 2 3 2" xfId="15174" xr:uid="{00000000-0005-0000-0000-0000601A0000}"/>
    <cellStyle name="Millares 5 2 2 2 3 2 2 3 2 2" xfId="32625" xr:uid="{00000000-0005-0000-0000-0000611A0000}"/>
    <cellStyle name="Millares 5 2 2 2 3 2 2 3 3" xfId="23905" xr:uid="{00000000-0005-0000-0000-0000621A0000}"/>
    <cellStyle name="Millares 5 2 2 2 3 2 2 3 4" xfId="36477" xr:uid="{00000000-0005-0000-0000-0000631A0000}"/>
    <cellStyle name="Millares 5 2 2 2 3 2 2 4" xfId="10813" xr:uid="{00000000-0005-0000-0000-0000641A0000}"/>
    <cellStyle name="Millares 5 2 2 2 3 2 2 4 2" xfId="28265" xr:uid="{00000000-0005-0000-0000-0000651A0000}"/>
    <cellStyle name="Millares 5 2 2 2 3 2 2 5" xfId="19544" xr:uid="{00000000-0005-0000-0000-0000661A0000}"/>
    <cellStyle name="Millares 5 2 2 2 3 2 2 6" xfId="36474" xr:uid="{00000000-0005-0000-0000-0000671A0000}"/>
    <cellStyle name="Millares 5 2 2 2 3 2 3" xfId="3092" xr:uid="{00000000-0005-0000-0000-0000681A0000}"/>
    <cellStyle name="Millares 5 2 2 2 3 2 3 2" xfId="7503" xr:uid="{00000000-0005-0000-0000-0000691A0000}"/>
    <cellStyle name="Millares 5 2 2 2 3 2 3 2 2" xfId="16247" xr:uid="{00000000-0005-0000-0000-00006A1A0000}"/>
    <cellStyle name="Millares 5 2 2 2 3 2 3 2 2 2" xfId="33698" xr:uid="{00000000-0005-0000-0000-00006B1A0000}"/>
    <cellStyle name="Millares 5 2 2 2 3 2 3 2 3" xfId="24978" xr:uid="{00000000-0005-0000-0000-00006C1A0000}"/>
    <cellStyle name="Millares 5 2 2 2 3 2 3 2 4" xfId="36479" xr:uid="{00000000-0005-0000-0000-00006D1A0000}"/>
    <cellStyle name="Millares 5 2 2 2 3 2 3 3" xfId="11886" xr:uid="{00000000-0005-0000-0000-00006E1A0000}"/>
    <cellStyle name="Millares 5 2 2 2 3 2 3 3 2" xfId="29338" xr:uid="{00000000-0005-0000-0000-00006F1A0000}"/>
    <cellStyle name="Millares 5 2 2 2 3 2 3 4" xfId="20617" xr:uid="{00000000-0005-0000-0000-0000701A0000}"/>
    <cellStyle name="Millares 5 2 2 2 3 2 3 5" xfId="36478" xr:uid="{00000000-0005-0000-0000-0000711A0000}"/>
    <cellStyle name="Millares 5 2 2 2 3 2 4" xfId="5361" xr:uid="{00000000-0005-0000-0000-0000721A0000}"/>
    <cellStyle name="Millares 5 2 2 2 3 2 4 2" xfId="14105" xr:uid="{00000000-0005-0000-0000-0000731A0000}"/>
    <cellStyle name="Millares 5 2 2 2 3 2 4 2 2" xfId="31556" xr:uid="{00000000-0005-0000-0000-0000741A0000}"/>
    <cellStyle name="Millares 5 2 2 2 3 2 4 3" xfId="22836" xr:uid="{00000000-0005-0000-0000-0000751A0000}"/>
    <cellStyle name="Millares 5 2 2 2 3 2 4 4" xfId="36480" xr:uid="{00000000-0005-0000-0000-0000761A0000}"/>
    <cellStyle name="Millares 5 2 2 2 3 2 5" xfId="9744" xr:uid="{00000000-0005-0000-0000-0000771A0000}"/>
    <cellStyle name="Millares 5 2 2 2 3 2 5 2" xfId="27196" xr:uid="{00000000-0005-0000-0000-0000781A0000}"/>
    <cellStyle name="Millares 5 2 2 2 3 2 6" xfId="18475" xr:uid="{00000000-0005-0000-0000-0000791A0000}"/>
    <cellStyle name="Millares 5 2 2 2 3 2 7" xfId="36473" xr:uid="{00000000-0005-0000-0000-00007A1A0000}"/>
    <cellStyle name="Millares 5 2 2 2 3 3" xfId="1481" xr:uid="{00000000-0005-0000-0000-00007B1A0000}"/>
    <cellStyle name="Millares 5 2 2 2 3 3 2" xfId="3627" xr:uid="{00000000-0005-0000-0000-00007C1A0000}"/>
    <cellStyle name="Millares 5 2 2 2 3 3 2 2" xfId="8038" xr:uid="{00000000-0005-0000-0000-00007D1A0000}"/>
    <cellStyle name="Millares 5 2 2 2 3 3 2 2 2" xfId="16782" xr:uid="{00000000-0005-0000-0000-00007E1A0000}"/>
    <cellStyle name="Millares 5 2 2 2 3 3 2 2 2 2" xfId="34233" xr:uid="{00000000-0005-0000-0000-00007F1A0000}"/>
    <cellStyle name="Millares 5 2 2 2 3 3 2 2 3" xfId="25513" xr:uid="{00000000-0005-0000-0000-0000801A0000}"/>
    <cellStyle name="Millares 5 2 2 2 3 3 2 2 4" xfId="36483" xr:uid="{00000000-0005-0000-0000-0000811A0000}"/>
    <cellStyle name="Millares 5 2 2 2 3 3 2 3" xfId="12421" xr:uid="{00000000-0005-0000-0000-0000821A0000}"/>
    <cellStyle name="Millares 5 2 2 2 3 3 2 3 2" xfId="29873" xr:uid="{00000000-0005-0000-0000-0000831A0000}"/>
    <cellStyle name="Millares 5 2 2 2 3 3 2 4" xfId="21152" xr:uid="{00000000-0005-0000-0000-0000841A0000}"/>
    <cellStyle name="Millares 5 2 2 2 3 3 2 5" xfId="36482" xr:uid="{00000000-0005-0000-0000-0000851A0000}"/>
    <cellStyle name="Millares 5 2 2 2 3 3 3" xfId="5896" xr:uid="{00000000-0005-0000-0000-0000861A0000}"/>
    <cellStyle name="Millares 5 2 2 2 3 3 3 2" xfId="14640" xr:uid="{00000000-0005-0000-0000-0000871A0000}"/>
    <cellStyle name="Millares 5 2 2 2 3 3 3 2 2" xfId="32091" xr:uid="{00000000-0005-0000-0000-0000881A0000}"/>
    <cellStyle name="Millares 5 2 2 2 3 3 3 3" xfId="23371" xr:uid="{00000000-0005-0000-0000-0000891A0000}"/>
    <cellStyle name="Millares 5 2 2 2 3 3 3 4" xfId="36484" xr:uid="{00000000-0005-0000-0000-00008A1A0000}"/>
    <cellStyle name="Millares 5 2 2 2 3 3 4" xfId="10279" xr:uid="{00000000-0005-0000-0000-00008B1A0000}"/>
    <cellStyle name="Millares 5 2 2 2 3 3 4 2" xfId="27731" xr:uid="{00000000-0005-0000-0000-00008C1A0000}"/>
    <cellStyle name="Millares 5 2 2 2 3 3 5" xfId="19010" xr:uid="{00000000-0005-0000-0000-00008D1A0000}"/>
    <cellStyle name="Millares 5 2 2 2 3 3 6" xfId="36481" xr:uid="{00000000-0005-0000-0000-00008E1A0000}"/>
    <cellStyle name="Millares 5 2 2 2 3 4" xfId="2555" xr:uid="{00000000-0005-0000-0000-00008F1A0000}"/>
    <cellStyle name="Millares 5 2 2 2 3 4 2" xfId="6966" xr:uid="{00000000-0005-0000-0000-0000901A0000}"/>
    <cellStyle name="Millares 5 2 2 2 3 4 2 2" xfId="15710" xr:uid="{00000000-0005-0000-0000-0000911A0000}"/>
    <cellStyle name="Millares 5 2 2 2 3 4 2 2 2" xfId="33161" xr:uid="{00000000-0005-0000-0000-0000921A0000}"/>
    <cellStyle name="Millares 5 2 2 2 3 4 2 3" xfId="24441" xr:uid="{00000000-0005-0000-0000-0000931A0000}"/>
    <cellStyle name="Millares 5 2 2 2 3 4 2 4" xfId="36486" xr:uid="{00000000-0005-0000-0000-0000941A0000}"/>
    <cellStyle name="Millares 5 2 2 2 3 4 3" xfId="11349" xr:uid="{00000000-0005-0000-0000-0000951A0000}"/>
    <cellStyle name="Millares 5 2 2 2 3 4 3 2" xfId="28801" xr:uid="{00000000-0005-0000-0000-0000961A0000}"/>
    <cellStyle name="Millares 5 2 2 2 3 4 4" xfId="20080" xr:uid="{00000000-0005-0000-0000-0000971A0000}"/>
    <cellStyle name="Millares 5 2 2 2 3 4 5" xfId="36485" xr:uid="{00000000-0005-0000-0000-0000981A0000}"/>
    <cellStyle name="Millares 5 2 2 2 3 5" xfId="4824" xr:uid="{00000000-0005-0000-0000-0000991A0000}"/>
    <cellStyle name="Millares 5 2 2 2 3 5 2" xfId="13568" xr:uid="{00000000-0005-0000-0000-00009A1A0000}"/>
    <cellStyle name="Millares 5 2 2 2 3 5 2 2" xfId="31019" xr:uid="{00000000-0005-0000-0000-00009B1A0000}"/>
    <cellStyle name="Millares 5 2 2 2 3 5 3" xfId="22299" xr:uid="{00000000-0005-0000-0000-00009C1A0000}"/>
    <cellStyle name="Millares 5 2 2 2 3 5 4" xfId="36487" xr:uid="{00000000-0005-0000-0000-00009D1A0000}"/>
    <cellStyle name="Millares 5 2 2 2 3 6" xfId="9207" xr:uid="{00000000-0005-0000-0000-00009E1A0000}"/>
    <cellStyle name="Millares 5 2 2 2 3 6 2" xfId="26659" xr:uid="{00000000-0005-0000-0000-00009F1A0000}"/>
    <cellStyle name="Millares 5 2 2 2 3 7" xfId="17938" xr:uid="{00000000-0005-0000-0000-0000A01A0000}"/>
    <cellStyle name="Millares 5 2 2 2 3 8" xfId="36472" xr:uid="{00000000-0005-0000-0000-0000A11A0000}"/>
    <cellStyle name="Millares 5 2 2 2 4" xfId="685" xr:uid="{00000000-0005-0000-0000-0000A21A0000}"/>
    <cellStyle name="Millares 5 2 2 2 4 2" xfId="1758" xr:uid="{00000000-0005-0000-0000-0000A31A0000}"/>
    <cellStyle name="Millares 5 2 2 2 4 2 2" xfId="3903" xr:uid="{00000000-0005-0000-0000-0000A41A0000}"/>
    <cellStyle name="Millares 5 2 2 2 4 2 2 2" xfId="8314" xr:uid="{00000000-0005-0000-0000-0000A51A0000}"/>
    <cellStyle name="Millares 5 2 2 2 4 2 2 2 2" xfId="17058" xr:uid="{00000000-0005-0000-0000-0000A61A0000}"/>
    <cellStyle name="Millares 5 2 2 2 4 2 2 2 2 2" xfId="34509" xr:uid="{00000000-0005-0000-0000-0000A71A0000}"/>
    <cellStyle name="Millares 5 2 2 2 4 2 2 2 3" xfId="25789" xr:uid="{00000000-0005-0000-0000-0000A81A0000}"/>
    <cellStyle name="Millares 5 2 2 2 4 2 2 2 4" xfId="36491" xr:uid="{00000000-0005-0000-0000-0000A91A0000}"/>
    <cellStyle name="Millares 5 2 2 2 4 2 2 3" xfId="12697" xr:uid="{00000000-0005-0000-0000-0000AA1A0000}"/>
    <cellStyle name="Millares 5 2 2 2 4 2 2 3 2" xfId="30149" xr:uid="{00000000-0005-0000-0000-0000AB1A0000}"/>
    <cellStyle name="Millares 5 2 2 2 4 2 2 4" xfId="21428" xr:uid="{00000000-0005-0000-0000-0000AC1A0000}"/>
    <cellStyle name="Millares 5 2 2 2 4 2 2 5" xfId="36490" xr:uid="{00000000-0005-0000-0000-0000AD1A0000}"/>
    <cellStyle name="Millares 5 2 2 2 4 2 3" xfId="6172" xr:uid="{00000000-0005-0000-0000-0000AE1A0000}"/>
    <cellStyle name="Millares 5 2 2 2 4 2 3 2" xfId="14916" xr:uid="{00000000-0005-0000-0000-0000AF1A0000}"/>
    <cellStyle name="Millares 5 2 2 2 4 2 3 2 2" xfId="32367" xr:uid="{00000000-0005-0000-0000-0000B01A0000}"/>
    <cellStyle name="Millares 5 2 2 2 4 2 3 3" xfId="23647" xr:uid="{00000000-0005-0000-0000-0000B11A0000}"/>
    <cellStyle name="Millares 5 2 2 2 4 2 3 4" xfId="36492" xr:uid="{00000000-0005-0000-0000-0000B21A0000}"/>
    <cellStyle name="Millares 5 2 2 2 4 2 4" xfId="10555" xr:uid="{00000000-0005-0000-0000-0000B31A0000}"/>
    <cellStyle name="Millares 5 2 2 2 4 2 4 2" xfId="28007" xr:uid="{00000000-0005-0000-0000-0000B41A0000}"/>
    <cellStyle name="Millares 5 2 2 2 4 2 5" xfId="19286" xr:uid="{00000000-0005-0000-0000-0000B51A0000}"/>
    <cellStyle name="Millares 5 2 2 2 4 2 6" xfId="36489" xr:uid="{00000000-0005-0000-0000-0000B61A0000}"/>
    <cellStyle name="Millares 5 2 2 2 4 3" xfId="2834" xr:uid="{00000000-0005-0000-0000-0000B71A0000}"/>
    <cellStyle name="Millares 5 2 2 2 4 3 2" xfId="7245" xr:uid="{00000000-0005-0000-0000-0000B81A0000}"/>
    <cellStyle name="Millares 5 2 2 2 4 3 2 2" xfId="15989" xr:uid="{00000000-0005-0000-0000-0000B91A0000}"/>
    <cellStyle name="Millares 5 2 2 2 4 3 2 2 2" xfId="33440" xr:uid="{00000000-0005-0000-0000-0000BA1A0000}"/>
    <cellStyle name="Millares 5 2 2 2 4 3 2 3" xfId="24720" xr:uid="{00000000-0005-0000-0000-0000BB1A0000}"/>
    <cellStyle name="Millares 5 2 2 2 4 3 2 4" xfId="36494" xr:uid="{00000000-0005-0000-0000-0000BC1A0000}"/>
    <cellStyle name="Millares 5 2 2 2 4 3 3" xfId="11628" xr:uid="{00000000-0005-0000-0000-0000BD1A0000}"/>
    <cellStyle name="Millares 5 2 2 2 4 3 3 2" xfId="29080" xr:uid="{00000000-0005-0000-0000-0000BE1A0000}"/>
    <cellStyle name="Millares 5 2 2 2 4 3 4" xfId="20359" xr:uid="{00000000-0005-0000-0000-0000BF1A0000}"/>
    <cellStyle name="Millares 5 2 2 2 4 3 5" xfId="36493" xr:uid="{00000000-0005-0000-0000-0000C01A0000}"/>
    <cellStyle name="Millares 5 2 2 2 4 4" xfId="5103" xr:uid="{00000000-0005-0000-0000-0000C11A0000}"/>
    <cellStyle name="Millares 5 2 2 2 4 4 2" xfId="13847" xr:uid="{00000000-0005-0000-0000-0000C21A0000}"/>
    <cellStyle name="Millares 5 2 2 2 4 4 2 2" xfId="31298" xr:uid="{00000000-0005-0000-0000-0000C31A0000}"/>
    <cellStyle name="Millares 5 2 2 2 4 4 3" xfId="22578" xr:uid="{00000000-0005-0000-0000-0000C41A0000}"/>
    <cellStyle name="Millares 5 2 2 2 4 4 4" xfId="36495" xr:uid="{00000000-0005-0000-0000-0000C51A0000}"/>
    <cellStyle name="Millares 5 2 2 2 4 5" xfId="9486" xr:uid="{00000000-0005-0000-0000-0000C61A0000}"/>
    <cellStyle name="Millares 5 2 2 2 4 5 2" xfId="26938" xr:uid="{00000000-0005-0000-0000-0000C71A0000}"/>
    <cellStyle name="Millares 5 2 2 2 4 6" xfId="18217" xr:uid="{00000000-0005-0000-0000-0000C81A0000}"/>
    <cellStyle name="Millares 5 2 2 2 4 7" xfId="36488" xr:uid="{00000000-0005-0000-0000-0000C91A0000}"/>
    <cellStyle name="Millares 5 2 2 2 5" xfId="1224" xr:uid="{00000000-0005-0000-0000-0000CA1A0000}"/>
    <cellStyle name="Millares 5 2 2 2 5 2" xfId="3370" xr:uid="{00000000-0005-0000-0000-0000CB1A0000}"/>
    <cellStyle name="Millares 5 2 2 2 5 2 2" xfId="7781" xr:uid="{00000000-0005-0000-0000-0000CC1A0000}"/>
    <cellStyle name="Millares 5 2 2 2 5 2 2 2" xfId="16525" xr:uid="{00000000-0005-0000-0000-0000CD1A0000}"/>
    <cellStyle name="Millares 5 2 2 2 5 2 2 2 2" xfId="33976" xr:uid="{00000000-0005-0000-0000-0000CE1A0000}"/>
    <cellStyle name="Millares 5 2 2 2 5 2 2 3" xfId="25256" xr:uid="{00000000-0005-0000-0000-0000CF1A0000}"/>
    <cellStyle name="Millares 5 2 2 2 5 2 2 4" xfId="36498" xr:uid="{00000000-0005-0000-0000-0000D01A0000}"/>
    <cellStyle name="Millares 5 2 2 2 5 2 3" xfId="12164" xr:uid="{00000000-0005-0000-0000-0000D11A0000}"/>
    <cellStyle name="Millares 5 2 2 2 5 2 3 2" xfId="29616" xr:uid="{00000000-0005-0000-0000-0000D21A0000}"/>
    <cellStyle name="Millares 5 2 2 2 5 2 4" xfId="20895" xr:uid="{00000000-0005-0000-0000-0000D31A0000}"/>
    <cellStyle name="Millares 5 2 2 2 5 2 5" xfId="36497" xr:uid="{00000000-0005-0000-0000-0000D41A0000}"/>
    <cellStyle name="Millares 5 2 2 2 5 3" xfId="5639" xr:uid="{00000000-0005-0000-0000-0000D51A0000}"/>
    <cellStyle name="Millares 5 2 2 2 5 3 2" xfId="14383" xr:uid="{00000000-0005-0000-0000-0000D61A0000}"/>
    <cellStyle name="Millares 5 2 2 2 5 3 2 2" xfId="31834" xr:uid="{00000000-0005-0000-0000-0000D71A0000}"/>
    <cellStyle name="Millares 5 2 2 2 5 3 3" xfId="23114" xr:uid="{00000000-0005-0000-0000-0000D81A0000}"/>
    <cellStyle name="Millares 5 2 2 2 5 3 4" xfId="36499" xr:uid="{00000000-0005-0000-0000-0000D91A0000}"/>
    <cellStyle name="Millares 5 2 2 2 5 4" xfId="10022" xr:uid="{00000000-0005-0000-0000-0000DA1A0000}"/>
    <cellStyle name="Millares 5 2 2 2 5 4 2" xfId="27474" xr:uid="{00000000-0005-0000-0000-0000DB1A0000}"/>
    <cellStyle name="Millares 5 2 2 2 5 5" xfId="18753" xr:uid="{00000000-0005-0000-0000-0000DC1A0000}"/>
    <cellStyle name="Millares 5 2 2 2 5 6" xfId="36496" xr:uid="{00000000-0005-0000-0000-0000DD1A0000}"/>
    <cellStyle name="Millares 5 2 2 2 6" xfId="2298" xr:uid="{00000000-0005-0000-0000-0000DE1A0000}"/>
    <cellStyle name="Millares 5 2 2 2 6 2" xfId="6709" xr:uid="{00000000-0005-0000-0000-0000DF1A0000}"/>
    <cellStyle name="Millares 5 2 2 2 6 2 2" xfId="15453" xr:uid="{00000000-0005-0000-0000-0000E01A0000}"/>
    <cellStyle name="Millares 5 2 2 2 6 2 2 2" xfId="32904" xr:uid="{00000000-0005-0000-0000-0000E11A0000}"/>
    <cellStyle name="Millares 5 2 2 2 6 2 3" xfId="24184" xr:uid="{00000000-0005-0000-0000-0000E21A0000}"/>
    <cellStyle name="Millares 5 2 2 2 6 2 4" xfId="36501" xr:uid="{00000000-0005-0000-0000-0000E31A0000}"/>
    <cellStyle name="Millares 5 2 2 2 6 3" xfId="11092" xr:uid="{00000000-0005-0000-0000-0000E41A0000}"/>
    <cellStyle name="Millares 5 2 2 2 6 3 2" xfId="28544" xr:uid="{00000000-0005-0000-0000-0000E51A0000}"/>
    <cellStyle name="Millares 5 2 2 2 6 4" xfId="19823" xr:uid="{00000000-0005-0000-0000-0000E61A0000}"/>
    <cellStyle name="Millares 5 2 2 2 6 5" xfId="36500" xr:uid="{00000000-0005-0000-0000-0000E71A0000}"/>
    <cellStyle name="Millares 5 2 2 2 7" xfId="4567" xr:uid="{00000000-0005-0000-0000-0000E81A0000}"/>
    <cellStyle name="Millares 5 2 2 2 7 2" xfId="13311" xr:uid="{00000000-0005-0000-0000-0000E91A0000}"/>
    <cellStyle name="Millares 5 2 2 2 7 2 2" xfId="30762" xr:uid="{00000000-0005-0000-0000-0000EA1A0000}"/>
    <cellStyle name="Millares 5 2 2 2 7 3" xfId="22042" xr:uid="{00000000-0005-0000-0000-0000EB1A0000}"/>
    <cellStyle name="Millares 5 2 2 2 7 4" xfId="36502" xr:uid="{00000000-0005-0000-0000-0000EC1A0000}"/>
    <cellStyle name="Millares 5 2 2 2 8" xfId="8950" xr:uid="{00000000-0005-0000-0000-0000ED1A0000}"/>
    <cellStyle name="Millares 5 2 2 2 8 2" xfId="26402" xr:uid="{00000000-0005-0000-0000-0000EE1A0000}"/>
    <cellStyle name="Millares 5 2 2 2 9" xfId="17681" xr:uid="{00000000-0005-0000-0000-0000EF1A0000}"/>
    <cellStyle name="Millares 5 2 2 3" xfId="206" xr:uid="{00000000-0005-0000-0000-0000F01A0000}"/>
    <cellStyle name="Millares 5 2 2 3 2" xfId="471" xr:uid="{00000000-0005-0000-0000-0000F11A0000}"/>
    <cellStyle name="Millares 5 2 2 3 2 2" xfId="1011" xr:uid="{00000000-0005-0000-0000-0000F21A0000}"/>
    <cellStyle name="Millares 5 2 2 3 2 2 2" xfId="2084" xr:uid="{00000000-0005-0000-0000-0000F31A0000}"/>
    <cellStyle name="Millares 5 2 2 3 2 2 2 2" xfId="4229" xr:uid="{00000000-0005-0000-0000-0000F41A0000}"/>
    <cellStyle name="Millares 5 2 2 3 2 2 2 2 2" xfId="8640" xr:uid="{00000000-0005-0000-0000-0000F51A0000}"/>
    <cellStyle name="Millares 5 2 2 3 2 2 2 2 2 2" xfId="17384" xr:uid="{00000000-0005-0000-0000-0000F61A0000}"/>
    <cellStyle name="Millares 5 2 2 3 2 2 2 2 2 2 2" xfId="34835" xr:uid="{00000000-0005-0000-0000-0000F71A0000}"/>
    <cellStyle name="Millares 5 2 2 3 2 2 2 2 2 3" xfId="26115" xr:uid="{00000000-0005-0000-0000-0000F81A0000}"/>
    <cellStyle name="Millares 5 2 2 3 2 2 2 2 2 4" xfId="36508" xr:uid="{00000000-0005-0000-0000-0000F91A0000}"/>
    <cellStyle name="Millares 5 2 2 3 2 2 2 2 3" xfId="13023" xr:uid="{00000000-0005-0000-0000-0000FA1A0000}"/>
    <cellStyle name="Millares 5 2 2 3 2 2 2 2 3 2" xfId="30475" xr:uid="{00000000-0005-0000-0000-0000FB1A0000}"/>
    <cellStyle name="Millares 5 2 2 3 2 2 2 2 4" xfId="21754" xr:uid="{00000000-0005-0000-0000-0000FC1A0000}"/>
    <cellStyle name="Millares 5 2 2 3 2 2 2 2 5" xfId="36507" xr:uid="{00000000-0005-0000-0000-0000FD1A0000}"/>
    <cellStyle name="Millares 5 2 2 3 2 2 2 3" xfId="6498" xr:uid="{00000000-0005-0000-0000-0000FE1A0000}"/>
    <cellStyle name="Millares 5 2 2 3 2 2 2 3 2" xfId="15242" xr:uid="{00000000-0005-0000-0000-0000FF1A0000}"/>
    <cellStyle name="Millares 5 2 2 3 2 2 2 3 2 2" xfId="32693" xr:uid="{00000000-0005-0000-0000-0000001B0000}"/>
    <cellStyle name="Millares 5 2 2 3 2 2 2 3 3" xfId="23973" xr:uid="{00000000-0005-0000-0000-0000011B0000}"/>
    <cellStyle name="Millares 5 2 2 3 2 2 2 3 4" xfId="36509" xr:uid="{00000000-0005-0000-0000-0000021B0000}"/>
    <cellStyle name="Millares 5 2 2 3 2 2 2 4" xfId="10881" xr:uid="{00000000-0005-0000-0000-0000031B0000}"/>
    <cellStyle name="Millares 5 2 2 3 2 2 2 4 2" xfId="28333" xr:uid="{00000000-0005-0000-0000-0000041B0000}"/>
    <cellStyle name="Millares 5 2 2 3 2 2 2 5" xfId="19612" xr:uid="{00000000-0005-0000-0000-0000051B0000}"/>
    <cellStyle name="Millares 5 2 2 3 2 2 2 6" xfId="36506" xr:uid="{00000000-0005-0000-0000-0000061B0000}"/>
    <cellStyle name="Millares 5 2 2 3 2 2 3" xfId="3160" xr:uid="{00000000-0005-0000-0000-0000071B0000}"/>
    <cellStyle name="Millares 5 2 2 3 2 2 3 2" xfId="7571" xr:uid="{00000000-0005-0000-0000-0000081B0000}"/>
    <cellStyle name="Millares 5 2 2 3 2 2 3 2 2" xfId="16315" xr:uid="{00000000-0005-0000-0000-0000091B0000}"/>
    <cellStyle name="Millares 5 2 2 3 2 2 3 2 2 2" xfId="33766" xr:uid="{00000000-0005-0000-0000-00000A1B0000}"/>
    <cellStyle name="Millares 5 2 2 3 2 2 3 2 3" xfId="25046" xr:uid="{00000000-0005-0000-0000-00000B1B0000}"/>
    <cellStyle name="Millares 5 2 2 3 2 2 3 2 4" xfId="36511" xr:uid="{00000000-0005-0000-0000-00000C1B0000}"/>
    <cellStyle name="Millares 5 2 2 3 2 2 3 3" xfId="11954" xr:uid="{00000000-0005-0000-0000-00000D1B0000}"/>
    <cellStyle name="Millares 5 2 2 3 2 2 3 3 2" xfId="29406" xr:uid="{00000000-0005-0000-0000-00000E1B0000}"/>
    <cellStyle name="Millares 5 2 2 3 2 2 3 4" xfId="20685" xr:uid="{00000000-0005-0000-0000-00000F1B0000}"/>
    <cellStyle name="Millares 5 2 2 3 2 2 3 5" xfId="36510" xr:uid="{00000000-0005-0000-0000-0000101B0000}"/>
    <cellStyle name="Millares 5 2 2 3 2 2 4" xfId="5429" xr:uid="{00000000-0005-0000-0000-0000111B0000}"/>
    <cellStyle name="Millares 5 2 2 3 2 2 4 2" xfId="14173" xr:uid="{00000000-0005-0000-0000-0000121B0000}"/>
    <cellStyle name="Millares 5 2 2 3 2 2 4 2 2" xfId="31624" xr:uid="{00000000-0005-0000-0000-0000131B0000}"/>
    <cellStyle name="Millares 5 2 2 3 2 2 4 3" xfId="22904" xr:uid="{00000000-0005-0000-0000-0000141B0000}"/>
    <cellStyle name="Millares 5 2 2 3 2 2 4 4" xfId="36512" xr:uid="{00000000-0005-0000-0000-0000151B0000}"/>
    <cellStyle name="Millares 5 2 2 3 2 2 5" xfId="9812" xr:uid="{00000000-0005-0000-0000-0000161B0000}"/>
    <cellStyle name="Millares 5 2 2 3 2 2 5 2" xfId="27264" xr:uid="{00000000-0005-0000-0000-0000171B0000}"/>
    <cellStyle name="Millares 5 2 2 3 2 2 6" xfId="18543" xr:uid="{00000000-0005-0000-0000-0000181B0000}"/>
    <cellStyle name="Millares 5 2 2 3 2 2 7" xfId="36505" xr:uid="{00000000-0005-0000-0000-0000191B0000}"/>
    <cellStyle name="Millares 5 2 2 3 2 3" xfId="1549" xr:uid="{00000000-0005-0000-0000-00001A1B0000}"/>
    <cellStyle name="Millares 5 2 2 3 2 3 2" xfId="3695" xr:uid="{00000000-0005-0000-0000-00001B1B0000}"/>
    <cellStyle name="Millares 5 2 2 3 2 3 2 2" xfId="8106" xr:uid="{00000000-0005-0000-0000-00001C1B0000}"/>
    <cellStyle name="Millares 5 2 2 3 2 3 2 2 2" xfId="16850" xr:uid="{00000000-0005-0000-0000-00001D1B0000}"/>
    <cellStyle name="Millares 5 2 2 3 2 3 2 2 2 2" xfId="34301" xr:uid="{00000000-0005-0000-0000-00001E1B0000}"/>
    <cellStyle name="Millares 5 2 2 3 2 3 2 2 3" xfId="25581" xr:uid="{00000000-0005-0000-0000-00001F1B0000}"/>
    <cellStyle name="Millares 5 2 2 3 2 3 2 2 4" xfId="36515" xr:uid="{00000000-0005-0000-0000-0000201B0000}"/>
    <cellStyle name="Millares 5 2 2 3 2 3 2 3" xfId="12489" xr:uid="{00000000-0005-0000-0000-0000211B0000}"/>
    <cellStyle name="Millares 5 2 2 3 2 3 2 3 2" xfId="29941" xr:uid="{00000000-0005-0000-0000-0000221B0000}"/>
    <cellStyle name="Millares 5 2 2 3 2 3 2 4" xfId="21220" xr:uid="{00000000-0005-0000-0000-0000231B0000}"/>
    <cellStyle name="Millares 5 2 2 3 2 3 2 5" xfId="36514" xr:uid="{00000000-0005-0000-0000-0000241B0000}"/>
    <cellStyle name="Millares 5 2 2 3 2 3 3" xfId="5964" xr:uid="{00000000-0005-0000-0000-0000251B0000}"/>
    <cellStyle name="Millares 5 2 2 3 2 3 3 2" xfId="14708" xr:uid="{00000000-0005-0000-0000-0000261B0000}"/>
    <cellStyle name="Millares 5 2 2 3 2 3 3 2 2" xfId="32159" xr:uid="{00000000-0005-0000-0000-0000271B0000}"/>
    <cellStyle name="Millares 5 2 2 3 2 3 3 3" xfId="23439" xr:uid="{00000000-0005-0000-0000-0000281B0000}"/>
    <cellStyle name="Millares 5 2 2 3 2 3 3 4" xfId="36516" xr:uid="{00000000-0005-0000-0000-0000291B0000}"/>
    <cellStyle name="Millares 5 2 2 3 2 3 4" xfId="10347" xr:uid="{00000000-0005-0000-0000-00002A1B0000}"/>
    <cellStyle name="Millares 5 2 2 3 2 3 4 2" xfId="27799" xr:uid="{00000000-0005-0000-0000-00002B1B0000}"/>
    <cellStyle name="Millares 5 2 2 3 2 3 5" xfId="19078" xr:uid="{00000000-0005-0000-0000-00002C1B0000}"/>
    <cellStyle name="Millares 5 2 2 3 2 3 6" xfId="36513" xr:uid="{00000000-0005-0000-0000-00002D1B0000}"/>
    <cellStyle name="Millares 5 2 2 3 2 4" xfId="2623" xr:uid="{00000000-0005-0000-0000-00002E1B0000}"/>
    <cellStyle name="Millares 5 2 2 3 2 4 2" xfId="7034" xr:uid="{00000000-0005-0000-0000-00002F1B0000}"/>
    <cellStyle name="Millares 5 2 2 3 2 4 2 2" xfId="15778" xr:uid="{00000000-0005-0000-0000-0000301B0000}"/>
    <cellStyle name="Millares 5 2 2 3 2 4 2 2 2" xfId="33229" xr:uid="{00000000-0005-0000-0000-0000311B0000}"/>
    <cellStyle name="Millares 5 2 2 3 2 4 2 3" xfId="24509" xr:uid="{00000000-0005-0000-0000-0000321B0000}"/>
    <cellStyle name="Millares 5 2 2 3 2 4 2 4" xfId="36518" xr:uid="{00000000-0005-0000-0000-0000331B0000}"/>
    <cellStyle name="Millares 5 2 2 3 2 4 3" xfId="11417" xr:uid="{00000000-0005-0000-0000-0000341B0000}"/>
    <cellStyle name="Millares 5 2 2 3 2 4 3 2" xfId="28869" xr:uid="{00000000-0005-0000-0000-0000351B0000}"/>
    <cellStyle name="Millares 5 2 2 3 2 4 4" xfId="20148" xr:uid="{00000000-0005-0000-0000-0000361B0000}"/>
    <cellStyle name="Millares 5 2 2 3 2 4 5" xfId="36517" xr:uid="{00000000-0005-0000-0000-0000371B0000}"/>
    <cellStyle name="Millares 5 2 2 3 2 5" xfId="4892" xr:uid="{00000000-0005-0000-0000-0000381B0000}"/>
    <cellStyle name="Millares 5 2 2 3 2 5 2" xfId="13636" xr:uid="{00000000-0005-0000-0000-0000391B0000}"/>
    <cellStyle name="Millares 5 2 2 3 2 5 2 2" xfId="31087" xr:uid="{00000000-0005-0000-0000-00003A1B0000}"/>
    <cellStyle name="Millares 5 2 2 3 2 5 3" xfId="22367" xr:uid="{00000000-0005-0000-0000-00003B1B0000}"/>
    <cellStyle name="Millares 5 2 2 3 2 5 4" xfId="36519" xr:uid="{00000000-0005-0000-0000-00003C1B0000}"/>
    <cellStyle name="Millares 5 2 2 3 2 6" xfId="9275" xr:uid="{00000000-0005-0000-0000-00003D1B0000}"/>
    <cellStyle name="Millares 5 2 2 3 2 6 2" xfId="26727" xr:uid="{00000000-0005-0000-0000-00003E1B0000}"/>
    <cellStyle name="Millares 5 2 2 3 2 7" xfId="18006" xr:uid="{00000000-0005-0000-0000-00003F1B0000}"/>
    <cellStyle name="Millares 5 2 2 3 2 8" xfId="36504" xr:uid="{00000000-0005-0000-0000-0000401B0000}"/>
    <cellStyle name="Millares 5 2 2 3 3" xfId="753" xr:uid="{00000000-0005-0000-0000-0000411B0000}"/>
    <cellStyle name="Millares 5 2 2 3 3 2" xfId="1826" xr:uid="{00000000-0005-0000-0000-0000421B0000}"/>
    <cellStyle name="Millares 5 2 2 3 3 2 2" xfId="3971" xr:uid="{00000000-0005-0000-0000-0000431B0000}"/>
    <cellStyle name="Millares 5 2 2 3 3 2 2 2" xfId="8382" xr:uid="{00000000-0005-0000-0000-0000441B0000}"/>
    <cellStyle name="Millares 5 2 2 3 3 2 2 2 2" xfId="17126" xr:uid="{00000000-0005-0000-0000-0000451B0000}"/>
    <cellStyle name="Millares 5 2 2 3 3 2 2 2 2 2" xfId="34577" xr:uid="{00000000-0005-0000-0000-0000461B0000}"/>
    <cellStyle name="Millares 5 2 2 3 3 2 2 2 3" xfId="25857" xr:uid="{00000000-0005-0000-0000-0000471B0000}"/>
    <cellStyle name="Millares 5 2 2 3 3 2 2 2 4" xfId="36523" xr:uid="{00000000-0005-0000-0000-0000481B0000}"/>
    <cellStyle name="Millares 5 2 2 3 3 2 2 3" xfId="12765" xr:uid="{00000000-0005-0000-0000-0000491B0000}"/>
    <cellStyle name="Millares 5 2 2 3 3 2 2 3 2" xfId="30217" xr:uid="{00000000-0005-0000-0000-00004A1B0000}"/>
    <cellStyle name="Millares 5 2 2 3 3 2 2 4" xfId="21496" xr:uid="{00000000-0005-0000-0000-00004B1B0000}"/>
    <cellStyle name="Millares 5 2 2 3 3 2 2 5" xfId="36522" xr:uid="{00000000-0005-0000-0000-00004C1B0000}"/>
    <cellStyle name="Millares 5 2 2 3 3 2 3" xfId="6240" xr:uid="{00000000-0005-0000-0000-00004D1B0000}"/>
    <cellStyle name="Millares 5 2 2 3 3 2 3 2" xfId="14984" xr:uid="{00000000-0005-0000-0000-00004E1B0000}"/>
    <cellStyle name="Millares 5 2 2 3 3 2 3 2 2" xfId="32435" xr:uid="{00000000-0005-0000-0000-00004F1B0000}"/>
    <cellStyle name="Millares 5 2 2 3 3 2 3 3" xfId="23715" xr:uid="{00000000-0005-0000-0000-0000501B0000}"/>
    <cellStyle name="Millares 5 2 2 3 3 2 3 4" xfId="36524" xr:uid="{00000000-0005-0000-0000-0000511B0000}"/>
    <cellStyle name="Millares 5 2 2 3 3 2 4" xfId="10623" xr:uid="{00000000-0005-0000-0000-0000521B0000}"/>
    <cellStyle name="Millares 5 2 2 3 3 2 4 2" xfId="28075" xr:uid="{00000000-0005-0000-0000-0000531B0000}"/>
    <cellStyle name="Millares 5 2 2 3 3 2 5" xfId="19354" xr:uid="{00000000-0005-0000-0000-0000541B0000}"/>
    <cellStyle name="Millares 5 2 2 3 3 2 6" xfId="36521" xr:uid="{00000000-0005-0000-0000-0000551B0000}"/>
    <cellStyle name="Millares 5 2 2 3 3 3" xfId="2902" xr:uid="{00000000-0005-0000-0000-0000561B0000}"/>
    <cellStyle name="Millares 5 2 2 3 3 3 2" xfId="7313" xr:uid="{00000000-0005-0000-0000-0000571B0000}"/>
    <cellStyle name="Millares 5 2 2 3 3 3 2 2" xfId="16057" xr:uid="{00000000-0005-0000-0000-0000581B0000}"/>
    <cellStyle name="Millares 5 2 2 3 3 3 2 2 2" xfId="33508" xr:uid="{00000000-0005-0000-0000-0000591B0000}"/>
    <cellStyle name="Millares 5 2 2 3 3 3 2 3" xfId="24788" xr:uid="{00000000-0005-0000-0000-00005A1B0000}"/>
    <cellStyle name="Millares 5 2 2 3 3 3 2 4" xfId="36526" xr:uid="{00000000-0005-0000-0000-00005B1B0000}"/>
    <cellStyle name="Millares 5 2 2 3 3 3 3" xfId="11696" xr:uid="{00000000-0005-0000-0000-00005C1B0000}"/>
    <cellStyle name="Millares 5 2 2 3 3 3 3 2" xfId="29148" xr:uid="{00000000-0005-0000-0000-00005D1B0000}"/>
    <cellStyle name="Millares 5 2 2 3 3 3 4" xfId="20427" xr:uid="{00000000-0005-0000-0000-00005E1B0000}"/>
    <cellStyle name="Millares 5 2 2 3 3 3 5" xfId="36525" xr:uid="{00000000-0005-0000-0000-00005F1B0000}"/>
    <cellStyle name="Millares 5 2 2 3 3 4" xfId="5171" xr:uid="{00000000-0005-0000-0000-0000601B0000}"/>
    <cellStyle name="Millares 5 2 2 3 3 4 2" xfId="13915" xr:uid="{00000000-0005-0000-0000-0000611B0000}"/>
    <cellStyle name="Millares 5 2 2 3 3 4 2 2" xfId="31366" xr:uid="{00000000-0005-0000-0000-0000621B0000}"/>
    <cellStyle name="Millares 5 2 2 3 3 4 3" xfId="22646" xr:uid="{00000000-0005-0000-0000-0000631B0000}"/>
    <cellStyle name="Millares 5 2 2 3 3 4 4" xfId="36527" xr:uid="{00000000-0005-0000-0000-0000641B0000}"/>
    <cellStyle name="Millares 5 2 2 3 3 5" xfId="9554" xr:uid="{00000000-0005-0000-0000-0000651B0000}"/>
    <cellStyle name="Millares 5 2 2 3 3 5 2" xfId="27006" xr:uid="{00000000-0005-0000-0000-0000661B0000}"/>
    <cellStyle name="Millares 5 2 2 3 3 6" xfId="18285" xr:uid="{00000000-0005-0000-0000-0000671B0000}"/>
    <cellStyle name="Millares 5 2 2 3 3 7" xfId="36520" xr:uid="{00000000-0005-0000-0000-0000681B0000}"/>
    <cellStyle name="Millares 5 2 2 3 4" xfId="1292" xr:uid="{00000000-0005-0000-0000-0000691B0000}"/>
    <cellStyle name="Millares 5 2 2 3 4 2" xfId="3438" xr:uid="{00000000-0005-0000-0000-00006A1B0000}"/>
    <cellStyle name="Millares 5 2 2 3 4 2 2" xfId="7849" xr:uid="{00000000-0005-0000-0000-00006B1B0000}"/>
    <cellStyle name="Millares 5 2 2 3 4 2 2 2" xfId="16593" xr:uid="{00000000-0005-0000-0000-00006C1B0000}"/>
    <cellStyle name="Millares 5 2 2 3 4 2 2 2 2" xfId="34044" xr:uid="{00000000-0005-0000-0000-00006D1B0000}"/>
    <cellStyle name="Millares 5 2 2 3 4 2 2 3" xfId="25324" xr:uid="{00000000-0005-0000-0000-00006E1B0000}"/>
    <cellStyle name="Millares 5 2 2 3 4 2 2 4" xfId="36530" xr:uid="{00000000-0005-0000-0000-00006F1B0000}"/>
    <cellStyle name="Millares 5 2 2 3 4 2 3" xfId="12232" xr:uid="{00000000-0005-0000-0000-0000701B0000}"/>
    <cellStyle name="Millares 5 2 2 3 4 2 3 2" xfId="29684" xr:uid="{00000000-0005-0000-0000-0000711B0000}"/>
    <cellStyle name="Millares 5 2 2 3 4 2 4" xfId="20963" xr:uid="{00000000-0005-0000-0000-0000721B0000}"/>
    <cellStyle name="Millares 5 2 2 3 4 2 5" xfId="36529" xr:uid="{00000000-0005-0000-0000-0000731B0000}"/>
    <cellStyle name="Millares 5 2 2 3 4 3" xfId="5707" xr:uid="{00000000-0005-0000-0000-0000741B0000}"/>
    <cellStyle name="Millares 5 2 2 3 4 3 2" xfId="14451" xr:uid="{00000000-0005-0000-0000-0000751B0000}"/>
    <cellStyle name="Millares 5 2 2 3 4 3 2 2" xfId="31902" xr:uid="{00000000-0005-0000-0000-0000761B0000}"/>
    <cellStyle name="Millares 5 2 2 3 4 3 3" xfId="23182" xr:uid="{00000000-0005-0000-0000-0000771B0000}"/>
    <cellStyle name="Millares 5 2 2 3 4 3 4" xfId="36531" xr:uid="{00000000-0005-0000-0000-0000781B0000}"/>
    <cellStyle name="Millares 5 2 2 3 4 4" xfId="10090" xr:uid="{00000000-0005-0000-0000-0000791B0000}"/>
    <cellStyle name="Millares 5 2 2 3 4 4 2" xfId="27542" xr:uid="{00000000-0005-0000-0000-00007A1B0000}"/>
    <cellStyle name="Millares 5 2 2 3 4 5" xfId="18821" xr:uid="{00000000-0005-0000-0000-00007B1B0000}"/>
    <cellStyle name="Millares 5 2 2 3 4 6" xfId="36528" xr:uid="{00000000-0005-0000-0000-00007C1B0000}"/>
    <cellStyle name="Millares 5 2 2 3 5" xfId="2366" xr:uid="{00000000-0005-0000-0000-00007D1B0000}"/>
    <cellStyle name="Millares 5 2 2 3 5 2" xfId="6777" xr:uid="{00000000-0005-0000-0000-00007E1B0000}"/>
    <cellStyle name="Millares 5 2 2 3 5 2 2" xfId="15521" xr:uid="{00000000-0005-0000-0000-00007F1B0000}"/>
    <cellStyle name="Millares 5 2 2 3 5 2 2 2" xfId="32972" xr:uid="{00000000-0005-0000-0000-0000801B0000}"/>
    <cellStyle name="Millares 5 2 2 3 5 2 3" xfId="24252" xr:uid="{00000000-0005-0000-0000-0000811B0000}"/>
    <cellStyle name="Millares 5 2 2 3 5 2 4" xfId="36533" xr:uid="{00000000-0005-0000-0000-0000821B0000}"/>
    <cellStyle name="Millares 5 2 2 3 5 3" xfId="11160" xr:uid="{00000000-0005-0000-0000-0000831B0000}"/>
    <cellStyle name="Millares 5 2 2 3 5 3 2" xfId="28612" xr:uid="{00000000-0005-0000-0000-0000841B0000}"/>
    <cellStyle name="Millares 5 2 2 3 5 4" xfId="19891" xr:uid="{00000000-0005-0000-0000-0000851B0000}"/>
    <cellStyle name="Millares 5 2 2 3 5 5" xfId="36532" xr:uid="{00000000-0005-0000-0000-0000861B0000}"/>
    <cellStyle name="Millares 5 2 2 3 6" xfId="4635" xr:uid="{00000000-0005-0000-0000-0000871B0000}"/>
    <cellStyle name="Millares 5 2 2 3 6 2" xfId="13379" xr:uid="{00000000-0005-0000-0000-0000881B0000}"/>
    <cellStyle name="Millares 5 2 2 3 6 2 2" xfId="30830" xr:uid="{00000000-0005-0000-0000-0000891B0000}"/>
    <cellStyle name="Millares 5 2 2 3 6 3" xfId="22110" xr:uid="{00000000-0005-0000-0000-00008A1B0000}"/>
    <cellStyle name="Millares 5 2 2 3 6 4" xfId="36534" xr:uid="{00000000-0005-0000-0000-00008B1B0000}"/>
    <cellStyle name="Millares 5 2 2 3 7" xfId="9018" xr:uid="{00000000-0005-0000-0000-00008C1B0000}"/>
    <cellStyle name="Millares 5 2 2 3 7 2" xfId="26470" xr:uid="{00000000-0005-0000-0000-00008D1B0000}"/>
    <cellStyle name="Millares 5 2 2 3 8" xfId="17749" xr:uid="{00000000-0005-0000-0000-00008E1B0000}"/>
    <cellStyle name="Millares 5 2 2 3 9" xfId="36503" xr:uid="{00000000-0005-0000-0000-00008F1B0000}"/>
    <cellStyle name="Millares 5 2 2 4" xfId="346" xr:uid="{00000000-0005-0000-0000-0000901B0000}"/>
    <cellStyle name="Millares 5 2 2 4 2" xfId="886" xr:uid="{00000000-0005-0000-0000-0000911B0000}"/>
    <cellStyle name="Millares 5 2 2 4 2 2" xfId="1959" xr:uid="{00000000-0005-0000-0000-0000921B0000}"/>
    <cellStyle name="Millares 5 2 2 4 2 2 2" xfId="4104" xr:uid="{00000000-0005-0000-0000-0000931B0000}"/>
    <cellStyle name="Millares 5 2 2 4 2 2 2 2" xfId="8515" xr:uid="{00000000-0005-0000-0000-0000941B0000}"/>
    <cellStyle name="Millares 5 2 2 4 2 2 2 2 2" xfId="17259" xr:uid="{00000000-0005-0000-0000-0000951B0000}"/>
    <cellStyle name="Millares 5 2 2 4 2 2 2 2 2 2" xfId="34710" xr:uid="{00000000-0005-0000-0000-0000961B0000}"/>
    <cellStyle name="Millares 5 2 2 4 2 2 2 2 3" xfId="25990" xr:uid="{00000000-0005-0000-0000-0000971B0000}"/>
    <cellStyle name="Millares 5 2 2 4 2 2 2 2 4" xfId="36539" xr:uid="{00000000-0005-0000-0000-0000981B0000}"/>
    <cellStyle name="Millares 5 2 2 4 2 2 2 3" xfId="12898" xr:uid="{00000000-0005-0000-0000-0000991B0000}"/>
    <cellStyle name="Millares 5 2 2 4 2 2 2 3 2" xfId="30350" xr:uid="{00000000-0005-0000-0000-00009A1B0000}"/>
    <cellStyle name="Millares 5 2 2 4 2 2 2 4" xfId="21629" xr:uid="{00000000-0005-0000-0000-00009B1B0000}"/>
    <cellStyle name="Millares 5 2 2 4 2 2 2 5" xfId="36538" xr:uid="{00000000-0005-0000-0000-00009C1B0000}"/>
    <cellStyle name="Millares 5 2 2 4 2 2 3" xfId="6373" xr:uid="{00000000-0005-0000-0000-00009D1B0000}"/>
    <cellStyle name="Millares 5 2 2 4 2 2 3 2" xfId="15117" xr:uid="{00000000-0005-0000-0000-00009E1B0000}"/>
    <cellStyle name="Millares 5 2 2 4 2 2 3 2 2" xfId="32568" xr:uid="{00000000-0005-0000-0000-00009F1B0000}"/>
    <cellStyle name="Millares 5 2 2 4 2 2 3 3" xfId="23848" xr:uid="{00000000-0005-0000-0000-0000A01B0000}"/>
    <cellStyle name="Millares 5 2 2 4 2 2 3 4" xfId="36540" xr:uid="{00000000-0005-0000-0000-0000A11B0000}"/>
    <cellStyle name="Millares 5 2 2 4 2 2 4" xfId="10756" xr:uid="{00000000-0005-0000-0000-0000A21B0000}"/>
    <cellStyle name="Millares 5 2 2 4 2 2 4 2" xfId="28208" xr:uid="{00000000-0005-0000-0000-0000A31B0000}"/>
    <cellStyle name="Millares 5 2 2 4 2 2 5" xfId="19487" xr:uid="{00000000-0005-0000-0000-0000A41B0000}"/>
    <cellStyle name="Millares 5 2 2 4 2 2 6" xfId="36537" xr:uid="{00000000-0005-0000-0000-0000A51B0000}"/>
    <cellStyle name="Millares 5 2 2 4 2 3" xfId="3035" xr:uid="{00000000-0005-0000-0000-0000A61B0000}"/>
    <cellStyle name="Millares 5 2 2 4 2 3 2" xfId="7446" xr:uid="{00000000-0005-0000-0000-0000A71B0000}"/>
    <cellStyle name="Millares 5 2 2 4 2 3 2 2" xfId="16190" xr:uid="{00000000-0005-0000-0000-0000A81B0000}"/>
    <cellStyle name="Millares 5 2 2 4 2 3 2 2 2" xfId="33641" xr:uid="{00000000-0005-0000-0000-0000A91B0000}"/>
    <cellStyle name="Millares 5 2 2 4 2 3 2 3" xfId="24921" xr:uid="{00000000-0005-0000-0000-0000AA1B0000}"/>
    <cellStyle name="Millares 5 2 2 4 2 3 2 4" xfId="36542" xr:uid="{00000000-0005-0000-0000-0000AB1B0000}"/>
    <cellStyle name="Millares 5 2 2 4 2 3 3" xfId="11829" xr:uid="{00000000-0005-0000-0000-0000AC1B0000}"/>
    <cellStyle name="Millares 5 2 2 4 2 3 3 2" xfId="29281" xr:uid="{00000000-0005-0000-0000-0000AD1B0000}"/>
    <cellStyle name="Millares 5 2 2 4 2 3 4" xfId="20560" xr:uid="{00000000-0005-0000-0000-0000AE1B0000}"/>
    <cellStyle name="Millares 5 2 2 4 2 3 5" xfId="36541" xr:uid="{00000000-0005-0000-0000-0000AF1B0000}"/>
    <cellStyle name="Millares 5 2 2 4 2 4" xfId="5304" xr:uid="{00000000-0005-0000-0000-0000B01B0000}"/>
    <cellStyle name="Millares 5 2 2 4 2 4 2" xfId="14048" xr:uid="{00000000-0005-0000-0000-0000B11B0000}"/>
    <cellStyle name="Millares 5 2 2 4 2 4 2 2" xfId="31499" xr:uid="{00000000-0005-0000-0000-0000B21B0000}"/>
    <cellStyle name="Millares 5 2 2 4 2 4 3" xfId="22779" xr:uid="{00000000-0005-0000-0000-0000B31B0000}"/>
    <cellStyle name="Millares 5 2 2 4 2 4 4" xfId="36543" xr:uid="{00000000-0005-0000-0000-0000B41B0000}"/>
    <cellStyle name="Millares 5 2 2 4 2 5" xfId="9687" xr:uid="{00000000-0005-0000-0000-0000B51B0000}"/>
    <cellStyle name="Millares 5 2 2 4 2 5 2" xfId="27139" xr:uid="{00000000-0005-0000-0000-0000B61B0000}"/>
    <cellStyle name="Millares 5 2 2 4 2 6" xfId="18418" xr:uid="{00000000-0005-0000-0000-0000B71B0000}"/>
    <cellStyle name="Millares 5 2 2 4 2 7" xfId="36536" xr:uid="{00000000-0005-0000-0000-0000B81B0000}"/>
    <cellStyle name="Millares 5 2 2 4 3" xfId="1424" xr:uid="{00000000-0005-0000-0000-0000B91B0000}"/>
    <cellStyle name="Millares 5 2 2 4 3 2" xfId="3570" xr:uid="{00000000-0005-0000-0000-0000BA1B0000}"/>
    <cellStyle name="Millares 5 2 2 4 3 2 2" xfId="7981" xr:uid="{00000000-0005-0000-0000-0000BB1B0000}"/>
    <cellStyle name="Millares 5 2 2 4 3 2 2 2" xfId="16725" xr:uid="{00000000-0005-0000-0000-0000BC1B0000}"/>
    <cellStyle name="Millares 5 2 2 4 3 2 2 2 2" xfId="34176" xr:uid="{00000000-0005-0000-0000-0000BD1B0000}"/>
    <cellStyle name="Millares 5 2 2 4 3 2 2 3" xfId="25456" xr:uid="{00000000-0005-0000-0000-0000BE1B0000}"/>
    <cellStyle name="Millares 5 2 2 4 3 2 2 4" xfId="36546" xr:uid="{00000000-0005-0000-0000-0000BF1B0000}"/>
    <cellStyle name="Millares 5 2 2 4 3 2 3" xfId="12364" xr:uid="{00000000-0005-0000-0000-0000C01B0000}"/>
    <cellStyle name="Millares 5 2 2 4 3 2 3 2" xfId="29816" xr:uid="{00000000-0005-0000-0000-0000C11B0000}"/>
    <cellStyle name="Millares 5 2 2 4 3 2 4" xfId="21095" xr:uid="{00000000-0005-0000-0000-0000C21B0000}"/>
    <cellStyle name="Millares 5 2 2 4 3 2 5" xfId="36545" xr:uid="{00000000-0005-0000-0000-0000C31B0000}"/>
    <cellStyle name="Millares 5 2 2 4 3 3" xfId="5839" xr:uid="{00000000-0005-0000-0000-0000C41B0000}"/>
    <cellStyle name="Millares 5 2 2 4 3 3 2" xfId="14583" xr:uid="{00000000-0005-0000-0000-0000C51B0000}"/>
    <cellStyle name="Millares 5 2 2 4 3 3 2 2" xfId="32034" xr:uid="{00000000-0005-0000-0000-0000C61B0000}"/>
    <cellStyle name="Millares 5 2 2 4 3 3 3" xfId="23314" xr:uid="{00000000-0005-0000-0000-0000C71B0000}"/>
    <cellStyle name="Millares 5 2 2 4 3 3 4" xfId="36547" xr:uid="{00000000-0005-0000-0000-0000C81B0000}"/>
    <cellStyle name="Millares 5 2 2 4 3 4" xfId="10222" xr:uid="{00000000-0005-0000-0000-0000C91B0000}"/>
    <cellStyle name="Millares 5 2 2 4 3 4 2" xfId="27674" xr:uid="{00000000-0005-0000-0000-0000CA1B0000}"/>
    <cellStyle name="Millares 5 2 2 4 3 5" xfId="18953" xr:uid="{00000000-0005-0000-0000-0000CB1B0000}"/>
    <cellStyle name="Millares 5 2 2 4 3 6" xfId="36544" xr:uid="{00000000-0005-0000-0000-0000CC1B0000}"/>
    <cellStyle name="Millares 5 2 2 4 4" xfId="2498" xr:uid="{00000000-0005-0000-0000-0000CD1B0000}"/>
    <cellStyle name="Millares 5 2 2 4 4 2" xfId="6909" xr:uid="{00000000-0005-0000-0000-0000CE1B0000}"/>
    <cellStyle name="Millares 5 2 2 4 4 2 2" xfId="15653" xr:uid="{00000000-0005-0000-0000-0000CF1B0000}"/>
    <cellStyle name="Millares 5 2 2 4 4 2 2 2" xfId="33104" xr:uid="{00000000-0005-0000-0000-0000D01B0000}"/>
    <cellStyle name="Millares 5 2 2 4 4 2 3" xfId="24384" xr:uid="{00000000-0005-0000-0000-0000D11B0000}"/>
    <cellStyle name="Millares 5 2 2 4 4 2 4" xfId="36549" xr:uid="{00000000-0005-0000-0000-0000D21B0000}"/>
    <cellStyle name="Millares 5 2 2 4 4 3" xfId="11292" xr:uid="{00000000-0005-0000-0000-0000D31B0000}"/>
    <cellStyle name="Millares 5 2 2 4 4 3 2" xfId="28744" xr:uid="{00000000-0005-0000-0000-0000D41B0000}"/>
    <cellStyle name="Millares 5 2 2 4 4 4" xfId="20023" xr:uid="{00000000-0005-0000-0000-0000D51B0000}"/>
    <cellStyle name="Millares 5 2 2 4 4 5" xfId="36548" xr:uid="{00000000-0005-0000-0000-0000D61B0000}"/>
    <cellStyle name="Millares 5 2 2 4 5" xfId="4767" xr:uid="{00000000-0005-0000-0000-0000D71B0000}"/>
    <cellStyle name="Millares 5 2 2 4 5 2" xfId="13511" xr:uid="{00000000-0005-0000-0000-0000D81B0000}"/>
    <cellStyle name="Millares 5 2 2 4 5 2 2" xfId="30962" xr:uid="{00000000-0005-0000-0000-0000D91B0000}"/>
    <cellStyle name="Millares 5 2 2 4 5 3" xfId="22242" xr:uid="{00000000-0005-0000-0000-0000DA1B0000}"/>
    <cellStyle name="Millares 5 2 2 4 5 4" xfId="36550" xr:uid="{00000000-0005-0000-0000-0000DB1B0000}"/>
    <cellStyle name="Millares 5 2 2 4 6" xfId="9150" xr:uid="{00000000-0005-0000-0000-0000DC1B0000}"/>
    <cellStyle name="Millares 5 2 2 4 6 2" xfId="26602" xr:uid="{00000000-0005-0000-0000-0000DD1B0000}"/>
    <cellStyle name="Millares 5 2 2 4 7" xfId="17881" xr:uid="{00000000-0005-0000-0000-0000DE1B0000}"/>
    <cellStyle name="Millares 5 2 2 4 8" xfId="36535" xr:uid="{00000000-0005-0000-0000-0000DF1B0000}"/>
    <cellStyle name="Millares 5 2 2 5" xfId="628" xr:uid="{00000000-0005-0000-0000-0000E01B0000}"/>
    <cellStyle name="Millares 5 2 2 5 2" xfId="1701" xr:uid="{00000000-0005-0000-0000-0000E11B0000}"/>
    <cellStyle name="Millares 5 2 2 5 2 2" xfId="3846" xr:uid="{00000000-0005-0000-0000-0000E21B0000}"/>
    <cellStyle name="Millares 5 2 2 5 2 2 2" xfId="8257" xr:uid="{00000000-0005-0000-0000-0000E31B0000}"/>
    <cellStyle name="Millares 5 2 2 5 2 2 2 2" xfId="17001" xr:uid="{00000000-0005-0000-0000-0000E41B0000}"/>
    <cellStyle name="Millares 5 2 2 5 2 2 2 2 2" xfId="34452" xr:uid="{00000000-0005-0000-0000-0000E51B0000}"/>
    <cellStyle name="Millares 5 2 2 5 2 2 2 3" xfId="25732" xr:uid="{00000000-0005-0000-0000-0000E61B0000}"/>
    <cellStyle name="Millares 5 2 2 5 2 2 2 4" xfId="36554" xr:uid="{00000000-0005-0000-0000-0000E71B0000}"/>
    <cellStyle name="Millares 5 2 2 5 2 2 3" xfId="12640" xr:uid="{00000000-0005-0000-0000-0000E81B0000}"/>
    <cellStyle name="Millares 5 2 2 5 2 2 3 2" xfId="30092" xr:uid="{00000000-0005-0000-0000-0000E91B0000}"/>
    <cellStyle name="Millares 5 2 2 5 2 2 4" xfId="21371" xr:uid="{00000000-0005-0000-0000-0000EA1B0000}"/>
    <cellStyle name="Millares 5 2 2 5 2 2 5" xfId="36553" xr:uid="{00000000-0005-0000-0000-0000EB1B0000}"/>
    <cellStyle name="Millares 5 2 2 5 2 3" xfId="6115" xr:uid="{00000000-0005-0000-0000-0000EC1B0000}"/>
    <cellStyle name="Millares 5 2 2 5 2 3 2" xfId="14859" xr:uid="{00000000-0005-0000-0000-0000ED1B0000}"/>
    <cellStyle name="Millares 5 2 2 5 2 3 2 2" xfId="32310" xr:uid="{00000000-0005-0000-0000-0000EE1B0000}"/>
    <cellStyle name="Millares 5 2 2 5 2 3 3" xfId="23590" xr:uid="{00000000-0005-0000-0000-0000EF1B0000}"/>
    <cellStyle name="Millares 5 2 2 5 2 3 4" xfId="36555" xr:uid="{00000000-0005-0000-0000-0000F01B0000}"/>
    <cellStyle name="Millares 5 2 2 5 2 4" xfId="10498" xr:uid="{00000000-0005-0000-0000-0000F11B0000}"/>
    <cellStyle name="Millares 5 2 2 5 2 4 2" xfId="27950" xr:uid="{00000000-0005-0000-0000-0000F21B0000}"/>
    <cellStyle name="Millares 5 2 2 5 2 5" xfId="19229" xr:uid="{00000000-0005-0000-0000-0000F31B0000}"/>
    <cellStyle name="Millares 5 2 2 5 2 6" xfId="36552" xr:uid="{00000000-0005-0000-0000-0000F41B0000}"/>
    <cellStyle name="Millares 5 2 2 5 3" xfId="2777" xr:uid="{00000000-0005-0000-0000-0000F51B0000}"/>
    <cellStyle name="Millares 5 2 2 5 3 2" xfId="7188" xr:uid="{00000000-0005-0000-0000-0000F61B0000}"/>
    <cellStyle name="Millares 5 2 2 5 3 2 2" xfId="15932" xr:uid="{00000000-0005-0000-0000-0000F71B0000}"/>
    <cellStyle name="Millares 5 2 2 5 3 2 2 2" xfId="33383" xr:uid="{00000000-0005-0000-0000-0000F81B0000}"/>
    <cellStyle name="Millares 5 2 2 5 3 2 3" xfId="24663" xr:uid="{00000000-0005-0000-0000-0000F91B0000}"/>
    <cellStyle name="Millares 5 2 2 5 3 2 4" xfId="36557" xr:uid="{00000000-0005-0000-0000-0000FA1B0000}"/>
    <cellStyle name="Millares 5 2 2 5 3 3" xfId="11571" xr:uid="{00000000-0005-0000-0000-0000FB1B0000}"/>
    <cellStyle name="Millares 5 2 2 5 3 3 2" xfId="29023" xr:uid="{00000000-0005-0000-0000-0000FC1B0000}"/>
    <cellStyle name="Millares 5 2 2 5 3 4" xfId="20302" xr:uid="{00000000-0005-0000-0000-0000FD1B0000}"/>
    <cellStyle name="Millares 5 2 2 5 3 5" xfId="36556" xr:uid="{00000000-0005-0000-0000-0000FE1B0000}"/>
    <cellStyle name="Millares 5 2 2 5 4" xfId="5046" xr:uid="{00000000-0005-0000-0000-0000FF1B0000}"/>
    <cellStyle name="Millares 5 2 2 5 4 2" xfId="13790" xr:uid="{00000000-0005-0000-0000-0000001C0000}"/>
    <cellStyle name="Millares 5 2 2 5 4 2 2" xfId="31241" xr:uid="{00000000-0005-0000-0000-0000011C0000}"/>
    <cellStyle name="Millares 5 2 2 5 4 3" xfId="22521" xr:uid="{00000000-0005-0000-0000-0000021C0000}"/>
    <cellStyle name="Millares 5 2 2 5 4 4" xfId="36558" xr:uid="{00000000-0005-0000-0000-0000031C0000}"/>
    <cellStyle name="Millares 5 2 2 5 5" xfId="9429" xr:uid="{00000000-0005-0000-0000-0000041C0000}"/>
    <cellStyle name="Millares 5 2 2 5 5 2" xfId="26881" xr:uid="{00000000-0005-0000-0000-0000051C0000}"/>
    <cellStyle name="Millares 5 2 2 5 6" xfId="18160" xr:uid="{00000000-0005-0000-0000-0000061C0000}"/>
    <cellStyle name="Millares 5 2 2 5 7" xfId="36551" xr:uid="{00000000-0005-0000-0000-0000071C0000}"/>
    <cellStyle name="Millares 5 2 2 6" xfId="1167" xr:uid="{00000000-0005-0000-0000-0000081C0000}"/>
    <cellStyle name="Millares 5 2 2 6 2" xfId="3313" xr:uid="{00000000-0005-0000-0000-0000091C0000}"/>
    <cellStyle name="Millares 5 2 2 6 2 2" xfId="7724" xr:uid="{00000000-0005-0000-0000-00000A1C0000}"/>
    <cellStyle name="Millares 5 2 2 6 2 2 2" xfId="16468" xr:uid="{00000000-0005-0000-0000-00000B1C0000}"/>
    <cellStyle name="Millares 5 2 2 6 2 2 2 2" xfId="33919" xr:uid="{00000000-0005-0000-0000-00000C1C0000}"/>
    <cellStyle name="Millares 5 2 2 6 2 2 3" xfId="25199" xr:uid="{00000000-0005-0000-0000-00000D1C0000}"/>
    <cellStyle name="Millares 5 2 2 6 2 2 4" xfId="36561" xr:uid="{00000000-0005-0000-0000-00000E1C0000}"/>
    <cellStyle name="Millares 5 2 2 6 2 3" xfId="12107" xr:uid="{00000000-0005-0000-0000-00000F1C0000}"/>
    <cellStyle name="Millares 5 2 2 6 2 3 2" xfId="29559" xr:uid="{00000000-0005-0000-0000-0000101C0000}"/>
    <cellStyle name="Millares 5 2 2 6 2 4" xfId="20838" xr:uid="{00000000-0005-0000-0000-0000111C0000}"/>
    <cellStyle name="Millares 5 2 2 6 2 5" xfId="36560" xr:uid="{00000000-0005-0000-0000-0000121C0000}"/>
    <cellStyle name="Millares 5 2 2 6 3" xfId="5582" xr:uid="{00000000-0005-0000-0000-0000131C0000}"/>
    <cellStyle name="Millares 5 2 2 6 3 2" xfId="14326" xr:uid="{00000000-0005-0000-0000-0000141C0000}"/>
    <cellStyle name="Millares 5 2 2 6 3 2 2" xfId="31777" xr:uid="{00000000-0005-0000-0000-0000151C0000}"/>
    <cellStyle name="Millares 5 2 2 6 3 3" xfId="23057" xr:uid="{00000000-0005-0000-0000-0000161C0000}"/>
    <cellStyle name="Millares 5 2 2 6 3 4" xfId="36562" xr:uid="{00000000-0005-0000-0000-0000171C0000}"/>
    <cellStyle name="Millares 5 2 2 6 4" xfId="9965" xr:uid="{00000000-0005-0000-0000-0000181C0000}"/>
    <cellStyle name="Millares 5 2 2 6 4 2" xfId="27417" xr:uid="{00000000-0005-0000-0000-0000191C0000}"/>
    <cellStyle name="Millares 5 2 2 6 5" xfId="18696" xr:uid="{00000000-0005-0000-0000-00001A1C0000}"/>
    <cellStyle name="Millares 5 2 2 6 6" xfId="36559" xr:uid="{00000000-0005-0000-0000-00001B1C0000}"/>
    <cellStyle name="Millares 5 2 2 7" xfId="2241" xr:uid="{00000000-0005-0000-0000-00001C1C0000}"/>
    <cellStyle name="Millares 5 2 2 7 2" xfId="6652" xr:uid="{00000000-0005-0000-0000-00001D1C0000}"/>
    <cellStyle name="Millares 5 2 2 7 2 2" xfId="15396" xr:uid="{00000000-0005-0000-0000-00001E1C0000}"/>
    <cellStyle name="Millares 5 2 2 7 2 2 2" xfId="32847" xr:uid="{00000000-0005-0000-0000-00001F1C0000}"/>
    <cellStyle name="Millares 5 2 2 7 2 3" xfId="24127" xr:uid="{00000000-0005-0000-0000-0000201C0000}"/>
    <cellStyle name="Millares 5 2 2 7 2 4" xfId="36564" xr:uid="{00000000-0005-0000-0000-0000211C0000}"/>
    <cellStyle name="Millares 5 2 2 7 3" xfId="11035" xr:uid="{00000000-0005-0000-0000-0000221C0000}"/>
    <cellStyle name="Millares 5 2 2 7 3 2" xfId="28487" xr:uid="{00000000-0005-0000-0000-0000231C0000}"/>
    <cellStyle name="Millares 5 2 2 7 4" xfId="19766" xr:uid="{00000000-0005-0000-0000-0000241C0000}"/>
    <cellStyle name="Millares 5 2 2 7 5" xfId="36563" xr:uid="{00000000-0005-0000-0000-0000251C0000}"/>
    <cellStyle name="Millares 5 2 2 8" xfId="4510" xr:uid="{00000000-0005-0000-0000-0000261C0000}"/>
    <cellStyle name="Millares 5 2 2 8 2" xfId="13254" xr:uid="{00000000-0005-0000-0000-0000271C0000}"/>
    <cellStyle name="Millares 5 2 2 8 2 2" xfId="30705" xr:uid="{00000000-0005-0000-0000-0000281C0000}"/>
    <cellStyle name="Millares 5 2 2 8 3" xfId="21985" xr:uid="{00000000-0005-0000-0000-0000291C0000}"/>
    <cellStyle name="Millares 5 2 2 8 4" xfId="36565" xr:uid="{00000000-0005-0000-0000-00002A1C0000}"/>
    <cellStyle name="Millares 5 2 2 9" xfId="8893" xr:uid="{00000000-0005-0000-0000-00002B1C0000}"/>
    <cellStyle name="Millares 5 2 2 9 2" xfId="26345" xr:uid="{00000000-0005-0000-0000-00002C1C0000}"/>
    <cellStyle name="Millares 5 2 3" xfId="107" xr:uid="{00000000-0005-0000-0000-00002D1C0000}"/>
    <cellStyle name="Millares 5 2 3 10" xfId="36566" xr:uid="{00000000-0005-0000-0000-00002E1C0000}"/>
    <cellStyle name="Millares 5 2 3 2" xfId="240" xr:uid="{00000000-0005-0000-0000-00002F1C0000}"/>
    <cellStyle name="Millares 5 2 3 2 2" xfId="505" xr:uid="{00000000-0005-0000-0000-0000301C0000}"/>
    <cellStyle name="Millares 5 2 3 2 2 2" xfId="1045" xr:uid="{00000000-0005-0000-0000-0000311C0000}"/>
    <cellStyle name="Millares 5 2 3 2 2 2 2" xfId="2118" xr:uid="{00000000-0005-0000-0000-0000321C0000}"/>
    <cellStyle name="Millares 5 2 3 2 2 2 2 2" xfId="4263" xr:uid="{00000000-0005-0000-0000-0000331C0000}"/>
    <cellStyle name="Millares 5 2 3 2 2 2 2 2 2" xfId="8674" xr:uid="{00000000-0005-0000-0000-0000341C0000}"/>
    <cellStyle name="Millares 5 2 3 2 2 2 2 2 2 2" xfId="17418" xr:uid="{00000000-0005-0000-0000-0000351C0000}"/>
    <cellStyle name="Millares 5 2 3 2 2 2 2 2 2 2 2" xfId="34869" xr:uid="{00000000-0005-0000-0000-0000361C0000}"/>
    <cellStyle name="Millares 5 2 3 2 2 2 2 2 2 3" xfId="26149" xr:uid="{00000000-0005-0000-0000-0000371C0000}"/>
    <cellStyle name="Millares 5 2 3 2 2 2 2 2 2 4" xfId="36572" xr:uid="{00000000-0005-0000-0000-0000381C0000}"/>
    <cellStyle name="Millares 5 2 3 2 2 2 2 2 3" xfId="13057" xr:uid="{00000000-0005-0000-0000-0000391C0000}"/>
    <cellStyle name="Millares 5 2 3 2 2 2 2 2 3 2" xfId="30509" xr:uid="{00000000-0005-0000-0000-00003A1C0000}"/>
    <cellStyle name="Millares 5 2 3 2 2 2 2 2 4" xfId="21788" xr:uid="{00000000-0005-0000-0000-00003B1C0000}"/>
    <cellStyle name="Millares 5 2 3 2 2 2 2 2 5" xfId="36571" xr:uid="{00000000-0005-0000-0000-00003C1C0000}"/>
    <cellStyle name="Millares 5 2 3 2 2 2 2 3" xfId="6532" xr:uid="{00000000-0005-0000-0000-00003D1C0000}"/>
    <cellStyle name="Millares 5 2 3 2 2 2 2 3 2" xfId="15276" xr:uid="{00000000-0005-0000-0000-00003E1C0000}"/>
    <cellStyle name="Millares 5 2 3 2 2 2 2 3 2 2" xfId="32727" xr:uid="{00000000-0005-0000-0000-00003F1C0000}"/>
    <cellStyle name="Millares 5 2 3 2 2 2 2 3 3" xfId="24007" xr:uid="{00000000-0005-0000-0000-0000401C0000}"/>
    <cellStyle name="Millares 5 2 3 2 2 2 2 3 4" xfId="36573" xr:uid="{00000000-0005-0000-0000-0000411C0000}"/>
    <cellStyle name="Millares 5 2 3 2 2 2 2 4" xfId="10915" xr:uid="{00000000-0005-0000-0000-0000421C0000}"/>
    <cellStyle name="Millares 5 2 3 2 2 2 2 4 2" xfId="28367" xr:uid="{00000000-0005-0000-0000-0000431C0000}"/>
    <cellStyle name="Millares 5 2 3 2 2 2 2 5" xfId="19646" xr:uid="{00000000-0005-0000-0000-0000441C0000}"/>
    <cellStyle name="Millares 5 2 3 2 2 2 2 6" xfId="36570" xr:uid="{00000000-0005-0000-0000-0000451C0000}"/>
    <cellStyle name="Millares 5 2 3 2 2 2 3" xfId="3194" xr:uid="{00000000-0005-0000-0000-0000461C0000}"/>
    <cellStyle name="Millares 5 2 3 2 2 2 3 2" xfId="7605" xr:uid="{00000000-0005-0000-0000-0000471C0000}"/>
    <cellStyle name="Millares 5 2 3 2 2 2 3 2 2" xfId="16349" xr:uid="{00000000-0005-0000-0000-0000481C0000}"/>
    <cellStyle name="Millares 5 2 3 2 2 2 3 2 2 2" xfId="33800" xr:uid="{00000000-0005-0000-0000-0000491C0000}"/>
    <cellStyle name="Millares 5 2 3 2 2 2 3 2 3" xfId="25080" xr:uid="{00000000-0005-0000-0000-00004A1C0000}"/>
    <cellStyle name="Millares 5 2 3 2 2 2 3 2 4" xfId="36575" xr:uid="{00000000-0005-0000-0000-00004B1C0000}"/>
    <cellStyle name="Millares 5 2 3 2 2 2 3 3" xfId="11988" xr:uid="{00000000-0005-0000-0000-00004C1C0000}"/>
    <cellStyle name="Millares 5 2 3 2 2 2 3 3 2" xfId="29440" xr:uid="{00000000-0005-0000-0000-00004D1C0000}"/>
    <cellStyle name="Millares 5 2 3 2 2 2 3 4" xfId="20719" xr:uid="{00000000-0005-0000-0000-00004E1C0000}"/>
    <cellStyle name="Millares 5 2 3 2 2 2 3 5" xfId="36574" xr:uid="{00000000-0005-0000-0000-00004F1C0000}"/>
    <cellStyle name="Millares 5 2 3 2 2 2 4" xfId="5463" xr:uid="{00000000-0005-0000-0000-0000501C0000}"/>
    <cellStyle name="Millares 5 2 3 2 2 2 4 2" xfId="14207" xr:uid="{00000000-0005-0000-0000-0000511C0000}"/>
    <cellStyle name="Millares 5 2 3 2 2 2 4 2 2" xfId="31658" xr:uid="{00000000-0005-0000-0000-0000521C0000}"/>
    <cellStyle name="Millares 5 2 3 2 2 2 4 3" xfId="22938" xr:uid="{00000000-0005-0000-0000-0000531C0000}"/>
    <cellStyle name="Millares 5 2 3 2 2 2 4 4" xfId="36576" xr:uid="{00000000-0005-0000-0000-0000541C0000}"/>
    <cellStyle name="Millares 5 2 3 2 2 2 5" xfId="9846" xr:uid="{00000000-0005-0000-0000-0000551C0000}"/>
    <cellStyle name="Millares 5 2 3 2 2 2 5 2" xfId="27298" xr:uid="{00000000-0005-0000-0000-0000561C0000}"/>
    <cellStyle name="Millares 5 2 3 2 2 2 6" xfId="18577" xr:uid="{00000000-0005-0000-0000-0000571C0000}"/>
    <cellStyle name="Millares 5 2 3 2 2 2 7" xfId="36569" xr:uid="{00000000-0005-0000-0000-0000581C0000}"/>
    <cellStyle name="Millares 5 2 3 2 2 3" xfId="1583" xr:uid="{00000000-0005-0000-0000-0000591C0000}"/>
    <cellStyle name="Millares 5 2 3 2 2 3 2" xfId="3729" xr:uid="{00000000-0005-0000-0000-00005A1C0000}"/>
    <cellStyle name="Millares 5 2 3 2 2 3 2 2" xfId="8140" xr:uid="{00000000-0005-0000-0000-00005B1C0000}"/>
    <cellStyle name="Millares 5 2 3 2 2 3 2 2 2" xfId="16884" xr:uid="{00000000-0005-0000-0000-00005C1C0000}"/>
    <cellStyle name="Millares 5 2 3 2 2 3 2 2 2 2" xfId="34335" xr:uid="{00000000-0005-0000-0000-00005D1C0000}"/>
    <cellStyle name="Millares 5 2 3 2 2 3 2 2 3" xfId="25615" xr:uid="{00000000-0005-0000-0000-00005E1C0000}"/>
    <cellStyle name="Millares 5 2 3 2 2 3 2 2 4" xfId="36579" xr:uid="{00000000-0005-0000-0000-00005F1C0000}"/>
    <cellStyle name="Millares 5 2 3 2 2 3 2 3" xfId="12523" xr:uid="{00000000-0005-0000-0000-0000601C0000}"/>
    <cellStyle name="Millares 5 2 3 2 2 3 2 3 2" xfId="29975" xr:uid="{00000000-0005-0000-0000-0000611C0000}"/>
    <cellStyle name="Millares 5 2 3 2 2 3 2 4" xfId="21254" xr:uid="{00000000-0005-0000-0000-0000621C0000}"/>
    <cellStyle name="Millares 5 2 3 2 2 3 2 5" xfId="36578" xr:uid="{00000000-0005-0000-0000-0000631C0000}"/>
    <cellStyle name="Millares 5 2 3 2 2 3 3" xfId="5998" xr:uid="{00000000-0005-0000-0000-0000641C0000}"/>
    <cellStyle name="Millares 5 2 3 2 2 3 3 2" xfId="14742" xr:uid="{00000000-0005-0000-0000-0000651C0000}"/>
    <cellStyle name="Millares 5 2 3 2 2 3 3 2 2" xfId="32193" xr:uid="{00000000-0005-0000-0000-0000661C0000}"/>
    <cellStyle name="Millares 5 2 3 2 2 3 3 3" xfId="23473" xr:uid="{00000000-0005-0000-0000-0000671C0000}"/>
    <cellStyle name="Millares 5 2 3 2 2 3 3 4" xfId="36580" xr:uid="{00000000-0005-0000-0000-0000681C0000}"/>
    <cellStyle name="Millares 5 2 3 2 2 3 4" xfId="10381" xr:uid="{00000000-0005-0000-0000-0000691C0000}"/>
    <cellStyle name="Millares 5 2 3 2 2 3 4 2" xfId="27833" xr:uid="{00000000-0005-0000-0000-00006A1C0000}"/>
    <cellStyle name="Millares 5 2 3 2 2 3 5" xfId="19112" xr:uid="{00000000-0005-0000-0000-00006B1C0000}"/>
    <cellStyle name="Millares 5 2 3 2 2 3 6" xfId="36577" xr:uid="{00000000-0005-0000-0000-00006C1C0000}"/>
    <cellStyle name="Millares 5 2 3 2 2 4" xfId="2657" xr:uid="{00000000-0005-0000-0000-00006D1C0000}"/>
    <cellStyle name="Millares 5 2 3 2 2 4 2" xfId="7068" xr:uid="{00000000-0005-0000-0000-00006E1C0000}"/>
    <cellStyle name="Millares 5 2 3 2 2 4 2 2" xfId="15812" xr:uid="{00000000-0005-0000-0000-00006F1C0000}"/>
    <cellStyle name="Millares 5 2 3 2 2 4 2 2 2" xfId="33263" xr:uid="{00000000-0005-0000-0000-0000701C0000}"/>
    <cellStyle name="Millares 5 2 3 2 2 4 2 3" xfId="24543" xr:uid="{00000000-0005-0000-0000-0000711C0000}"/>
    <cellStyle name="Millares 5 2 3 2 2 4 2 4" xfId="36582" xr:uid="{00000000-0005-0000-0000-0000721C0000}"/>
    <cellStyle name="Millares 5 2 3 2 2 4 3" xfId="11451" xr:uid="{00000000-0005-0000-0000-0000731C0000}"/>
    <cellStyle name="Millares 5 2 3 2 2 4 3 2" xfId="28903" xr:uid="{00000000-0005-0000-0000-0000741C0000}"/>
    <cellStyle name="Millares 5 2 3 2 2 4 4" xfId="20182" xr:uid="{00000000-0005-0000-0000-0000751C0000}"/>
    <cellStyle name="Millares 5 2 3 2 2 4 5" xfId="36581" xr:uid="{00000000-0005-0000-0000-0000761C0000}"/>
    <cellStyle name="Millares 5 2 3 2 2 5" xfId="4926" xr:uid="{00000000-0005-0000-0000-0000771C0000}"/>
    <cellStyle name="Millares 5 2 3 2 2 5 2" xfId="13670" xr:uid="{00000000-0005-0000-0000-0000781C0000}"/>
    <cellStyle name="Millares 5 2 3 2 2 5 2 2" xfId="31121" xr:uid="{00000000-0005-0000-0000-0000791C0000}"/>
    <cellStyle name="Millares 5 2 3 2 2 5 3" xfId="22401" xr:uid="{00000000-0005-0000-0000-00007A1C0000}"/>
    <cellStyle name="Millares 5 2 3 2 2 5 4" xfId="36583" xr:uid="{00000000-0005-0000-0000-00007B1C0000}"/>
    <cellStyle name="Millares 5 2 3 2 2 6" xfId="9309" xr:uid="{00000000-0005-0000-0000-00007C1C0000}"/>
    <cellStyle name="Millares 5 2 3 2 2 6 2" xfId="26761" xr:uid="{00000000-0005-0000-0000-00007D1C0000}"/>
    <cellStyle name="Millares 5 2 3 2 2 7" xfId="18040" xr:uid="{00000000-0005-0000-0000-00007E1C0000}"/>
    <cellStyle name="Millares 5 2 3 2 2 8" xfId="36568" xr:uid="{00000000-0005-0000-0000-00007F1C0000}"/>
    <cellStyle name="Millares 5 2 3 2 3" xfId="787" xr:uid="{00000000-0005-0000-0000-0000801C0000}"/>
    <cellStyle name="Millares 5 2 3 2 3 2" xfId="1860" xr:uid="{00000000-0005-0000-0000-0000811C0000}"/>
    <cellStyle name="Millares 5 2 3 2 3 2 2" xfId="4005" xr:uid="{00000000-0005-0000-0000-0000821C0000}"/>
    <cellStyle name="Millares 5 2 3 2 3 2 2 2" xfId="8416" xr:uid="{00000000-0005-0000-0000-0000831C0000}"/>
    <cellStyle name="Millares 5 2 3 2 3 2 2 2 2" xfId="17160" xr:uid="{00000000-0005-0000-0000-0000841C0000}"/>
    <cellStyle name="Millares 5 2 3 2 3 2 2 2 2 2" xfId="34611" xr:uid="{00000000-0005-0000-0000-0000851C0000}"/>
    <cellStyle name="Millares 5 2 3 2 3 2 2 2 3" xfId="25891" xr:uid="{00000000-0005-0000-0000-0000861C0000}"/>
    <cellStyle name="Millares 5 2 3 2 3 2 2 2 4" xfId="36587" xr:uid="{00000000-0005-0000-0000-0000871C0000}"/>
    <cellStyle name="Millares 5 2 3 2 3 2 2 3" xfId="12799" xr:uid="{00000000-0005-0000-0000-0000881C0000}"/>
    <cellStyle name="Millares 5 2 3 2 3 2 2 3 2" xfId="30251" xr:uid="{00000000-0005-0000-0000-0000891C0000}"/>
    <cellStyle name="Millares 5 2 3 2 3 2 2 4" xfId="21530" xr:uid="{00000000-0005-0000-0000-00008A1C0000}"/>
    <cellStyle name="Millares 5 2 3 2 3 2 2 5" xfId="36586" xr:uid="{00000000-0005-0000-0000-00008B1C0000}"/>
    <cellStyle name="Millares 5 2 3 2 3 2 3" xfId="6274" xr:uid="{00000000-0005-0000-0000-00008C1C0000}"/>
    <cellStyle name="Millares 5 2 3 2 3 2 3 2" xfId="15018" xr:uid="{00000000-0005-0000-0000-00008D1C0000}"/>
    <cellStyle name="Millares 5 2 3 2 3 2 3 2 2" xfId="32469" xr:uid="{00000000-0005-0000-0000-00008E1C0000}"/>
    <cellStyle name="Millares 5 2 3 2 3 2 3 3" xfId="23749" xr:uid="{00000000-0005-0000-0000-00008F1C0000}"/>
    <cellStyle name="Millares 5 2 3 2 3 2 3 4" xfId="36588" xr:uid="{00000000-0005-0000-0000-0000901C0000}"/>
    <cellStyle name="Millares 5 2 3 2 3 2 4" xfId="10657" xr:uid="{00000000-0005-0000-0000-0000911C0000}"/>
    <cellStyle name="Millares 5 2 3 2 3 2 4 2" xfId="28109" xr:uid="{00000000-0005-0000-0000-0000921C0000}"/>
    <cellStyle name="Millares 5 2 3 2 3 2 5" xfId="19388" xr:uid="{00000000-0005-0000-0000-0000931C0000}"/>
    <cellStyle name="Millares 5 2 3 2 3 2 6" xfId="36585" xr:uid="{00000000-0005-0000-0000-0000941C0000}"/>
    <cellStyle name="Millares 5 2 3 2 3 3" xfId="2936" xr:uid="{00000000-0005-0000-0000-0000951C0000}"/>
    <cellStyle name="Millares 5 2 3 2 3 3 2" xfId="7347" xr:uid="{00000000-0005-0000-0000-0000961C0000}"/>
    <cellStyle name="Millares 5 2 3 2 3 3 2 2" xfId="16091" xr:uid="{00000000-0005-0000-0000-0000971C0000}"/>
    <cellStyle name="Millares 5 2 3 2 3 3 2 2 2" xfId="33542" xr:uid="{00000000-0005-0000-0000-0000981C0000}"/>
    <cellStyle name="Millares 5 2 3 2 3 3 2 3" xfId="24822" xr:uid="{00000000-0005-0000-0000-0000991C0000}"/>
    <cellStyle name="Millares 5 2 3 2 3 3 2 4" xfId="36590" xr:uid="{00000000-0005-0000-0000-00009A1C0000}"/>
    <cellStyle name="Millares 5 2 3 2 3 3 3" xfId="11730" xr:uid="{00000000-0005-0000-0000-00009B1C0000}"/>
    <cellStyle name="Millares 5 2 3 2 3 3 3 2" xfId="29182" xr:uid="{00000000-0005-0000-0000-00009C1C0000}"/>
    <cellStyle name="Millares 5 2 3 2 3 3 4" xfId="20461" xr:uid="{00000000-0005-0000-0000-00009D1C0000}"/>
    <cellStyle name="Millares 5 2 3 2 3 3 5" xfId="36589" xr:uid="{00000000-0005-0000-0000-00009E1C0000}"/>
    <cellStyle name="Millares 5 2 3 2 3 4" xfId="5205" xr:uid="{00000000-0005-0000-0000-00009F1C0000}"/>
    <cellStyle name="Millares 5 2 3 2 3 4 2" xfId="13949" xr:uid="{00000000-0005-0000-0000-0000A01C0000}"/>
    <cellStyle name="Millares 5 2 3 2 3 4 2 2" xfId="31400" xr:uid="{00000000-0005-0000-0000-0000A11C0000}"/>
    <cellStyle name="Millares 5 2 3 2 3 4 3" xfId="22680" xr:uid="{00000000-0005-0000-0000-0000A21C0000}"/>
    <cellStyle name="Millares 5 2 3 2 3 4 4" xfId="36591" xr:uid="{00000000-0005-0000-0000-0000A31C0000}"/>
    <cellStyle name="Millares 5 2 3 2 3 5" xfId="9588" xr:uid="{00000000-0005-0000-0000-0000A41C0000}"/>
    <cellStyle name="Millares 5 2 3 2 3 5 2" xfId="27040" xr:uid="{00000000-0005-0000-0000-0000A51C0000}"/>
    <cellStyle name="Millares 5 2 3 2 3 6" xfId="18319" xr:uid="{00000000-0005-0000-0000-0000A61C0000}"/>
    <cellStyle name="Millares 5 2 3 2 3 7" xfId="36584" xr:uid="{00000000-0005-0000-0000-0000A71C0000}"/>
    <cellStyle name="Millares 5 2 3 2 4" xfId="1326" xr:uid="{00000000-0005-0000-0000-0000A81C0000}"/>
    <cellStyle name="Millares 5 2 3 2 4 2" xfId="3472" xr:uid="{00000000-0005-0000-0000-0000A91C0000}"/>
    <cellStyle name="Millares 5 2 3 2 4 2 2" xfId="7883" xr:uid="{00000000-0005-0000-0000-0000AA1C0000}"/>
    <cellStyle name="Millares 5 2 3 2 4 2 2 2" xfId="16627" xr:uid="{00000000-0005-0000-0000-0000AB1C0000}"/>
    <cellStyle name="Millares 5 2 3 2 4 2 2 2 2" xfId="34078" xr:uid="{00000000-0005-0000-0000-0000AC1C0000}"/>
    <cellStyle name="Millares 5 2 3 2 4 2 2 3" xfId="25358" xr:uid="{00000000-0005-0000-0000-0000AD1C0000}"/>
    <cellStyle name="Millares 5 2 3 2 4 2 2 4" xfId="36594" xr:uid="{00000000-0005-0000-0000-0000AE1C0000}"/>
    <cellStyle name="Millares 5 2 3 2 4 2 3" xfId="12266" xr:uid="{00000000-0005-0000-0000-0000AF1C0000}"/>
    <cellStyle name="Millares 5 2 3 2 4 2 3 2" xfId="29718" xr:uid="{00000000-0005-0000-0000-0000B01C0000}"/>
    <cellStyle name="Millares 5 2 3 2 4 2 4" xfId="20997" xr:uid="{00000000-0005-0000-0000-0000B11C0000}"/>
    <cellStyle name="Millares 5 2 3 2 4 2 5" xfId="36593" xr:uid="{00000000-0005-0000-0000-0000B21C0000}"/>
    <cellStyle name="Millares 5 2 3 2 4 3" xfId="5741" xr:uid="{00000000-0005-0000-0000-0000B31C0000}"/>
    <cellStyle name="Millares 5 2 3 2 4 3 2" xfId="14485" xr:uid="{00000000-0005-0000-0000-0000B41C0000}"/>
    <cellStyle name="Millares 5 2 3 2 4 3 2 2" xfId="31936" xr:uid="{00000000-0005-0000-0000-0000B51C0000}"/>
    <cellStyle name="Millares 5 2 3 2 4 3 3" xfId="23216" xr:uid="{00000000-0005-0000-0000-0000B61C0000}"/>
    <cellStyle name="Millares 5 2 3 2 4 3 4" xfId="36595" xr:uid="{00000000-0005-0000-0000-0000B71C0000}"/>
    <cellStyle name="Millares 5 2 3 2 4 4" xfId="10124" xr:uid="{00000000-0005-0000-0000-0000B81C0000}"/>
    <cellStyle name="Millares 5 2 3 2 4 4 2" xfId="27576" xr:uid="{00000000-0005-0000-0000-0000B91C0000}"/>
    <cellStyle name="Millares 5 2 3 2 4 5" xfId="18855" xr:uid="{00000000-0005-0000-0000-0000BA1C0000}"/>
    <cellStyle name="Millares 5 2 3 2 4 6" xfId="36592" xr:uid="{00000000-0005-0000-0000-0000BB1C0000}"/>
    <cellStyle name="Millares 5 2 3 2 5" xfId="2400" xr:uid="{00000000-0005-0000-0000-0000BC1C0000}"/>
    <cellStyle name="Millares 5 2 3 2 5 2" xfId="6811" xr:uid="{00000000-0005-0000-0000-0000BD1C0000}"/>
    <cellStyle name="Millares 5 2 3 2 5 2 2" xfId="15555" xr:uid="{00000000-0005-0000-0000-0000BE1C0000}"/>
    <cellStyle name="Millares 5 2 3 2 5 2 2 2" xfId="33006" xr:uid="{00000000-0005-0000-0000-0000BF1C0000}"/>
    <cellStyle name="Millares 5 2 3 2 5 2 3" xfId="24286" xr:uid="{00000000-0005-0000-0000-0000C01C0000}"/>
    <cellStyle name="Millares 5 2 3 2 5 2 4" xfId="36597" xr:uid="{00000000-0005-0000-0000-0000C11C0000}"/>
    <cellStyle name="Millares 5 2 3 2 5 3" xfId="11194" xr:uid="{00000000-0005-0000-0000-0000C21C0000}"/>
    <cellStyle name="Millares 5 2 3 2 5 3 2" xfId="28646" xr:uid="{00000000-0005-0000-0000-0000C31C0000}"/>
    <cellStyle name="Millares 5 2 3 2 5 4" xfId="19925" xr:uid="{00000000-0005-0000-0000-0000C41C0000}"/>
    <cellStyle name="Millares 5 2 3 2 5 5" xfId="36596" xr:uid="{00000000-0005-0000-0000-0000C51C0000}"/>
    <cellStyle name="Millares 5 2 3 2 6" xfId="4669" xr:uid="{00000000-0005-0000-0000-0000C61C0000}"/>
    <cellStyle name="Millares 5 2 3 2 6 2" xfId="13413" xr:uid="{00000000-0005-0000-0000-0000C71C0000}"/>
    <cellStyle name="Millares 5 2 3 2 6 2 2" xfId="30864" xr:uid="{00000000-0005-0000-0000-0000C81C0000}"/>
    <cellStyle name="Millares 5 2 3 2 6 3" xfId="22144" xr:uid="{00000000-0005-0000-0000-0000C91C0000}"/>
    <cellStyle name="Millares 5 2 3 2 6 4" xfId="36598" xr:uid="{00000000-0005-0000-0000-0000CA1C0000}"/>
    <cellStyle name="Millares 5 2 3 2 7" xfId="9052" xr:uid="{00000000-0005-0000-0000-0000CB1C0000}"/>
    <cellStyle name="Millares 5 2 3 2 7 2" xfId="26504" xr:uid="{00000000-0005-0000-0000-0000CC1C0000}"/>
    <cellStyle name="Millares 5 2 3 2 8" xfId="17783" xr:uid="{00000000-0005-0000-0000-0000CD1C0000}"/>
    <cellStyle name="Millares 5 2 3 2 9" xfId="36567" xr:uid="{00000000-0005-0000-0000-0000CE1C0000}"/>
    <cellStyle name="Millares 5 2 3 3" xfId="380" xr:uid="{00000000-0005-0000-0000-0000CF1C0000}"/>
    <cellStyle name="Millares 5 2 3 3 2" xfId="920" xr:uid="{00000000-0005-0000-0000-0000D01C0000}"/>
    <cellStyle name="Millares 5 2 3 3 2 2" xfId="1993" xr:uid="{00000000-0005-0000-0000-0000D11C0000}"/>
    <cellStyle name="Millares 5 2 3 3 2 2 2" xfId="4138" xr:uid="{00000000-0005-0000-0000-0000D21C0000}"/>
    <cellStyle name="Millares 5 2 3 3 2 2 2 2" xfId="8549" xr:uid="{00000000-0005-0000-0000-0000D31C0000}"/>
    <cellStyle name="Millares 5 2 3 3 2 2 2 2 2" xfId="17293" xr:uid="{00000000-0005-0000-0000-0000D41C0000}"/>
    <cellStyle name="Millares 5 2 3 3 2 2 2 2 2 2" xfId="34744" xr:uid="{00000000-0005-0000-0000-0000D51C0000}"/>
    <cellStyle name="Millares 5 2 3 3 2 2 2 2 3" xfId="26024" xr:uid="{00000000-0005-0000-0000-0000D61C0000}"/>
    <cellStyle name="Millares 5 2 3 3 2 2 2 2 4" xfId="36603" xr:uid="{00000000-0005-0000-0000-0000D71C0000}"/>
    <cellStyle name="Millares 5 2 3 3 2 2 2 3" xfId="12932" xr:uid="{00000000-0005-0000-0000-0000D81C0000}"/>
    <cellStyle name="Millares 5 2 3 3 2 2 2 3 2" xfId="30384" xr:uid="{00000000-0005-0000-0000-0000D91C0000}"/>
    <cellStyle name="Millares 5 2 3 3 2 2 2 4" xfId="21663" xr:uid="{00000000-0005-0000-0000-0000DA1C0000}"/>
    <cellStyle name="Millares 5 2 3 3 2 2 2 5" xfId="36602" xr:uid="{00000000-0005-0000-0000-0000DB1C0000}"/>
    <cellStyle name="Millares 5 2 3 3 2 2 3" xfId="6407" xr:uid="{00000000-0005-0000-0000-0000DC1C0000}"/>
    <cellStyle name="Millares 5 2 3 3 2 2 3 2" xfId="15151" xr:uid="{00000000-0005-0000-0000-0000DD1C0000}"/>
    <cellStyle name="Millares 5 2 3 3 2 2 3 2 2" xfId="32602" xr:uid="{00000000-0005-0000-0000-0000DE1C0000}"/>
    <cellStyle name="Millares 5 2 3 3 2 2 3 3" xfId="23882" xr:uid="{00000000-0005-0000-0000-0000DF1C0000}"/>
    <cellStyle name="Millares 5 2 3 3 2 2 3 4" xfId="36604" xr:uid="{00000000-0005-0000-0000-0000E01C0000}"/>
    <cellStyle name="Millares 5 2 3 3 2 2 4" xfId="10790" xr:uid="{00000000-0005-0000-0000-0000E11C0000}"/>
    <cellStyle name="Millares 5 2 3 3 2 2 4 2" xfId="28242" xr:uid="{00000000-0005-0000-0000-0000E21C0000}"/>
    <cellStyle name="Millares 5 2 3 3 2 2 5" xfId="19521" xr:uid="{00000000-0005-0000-0000-0000E31C0000}"/>
    <cellStyle name="Millares 5 2 3 3 2 2 6" xfId="36601" xr:uid="{00000000-0005-0000-0000-0000E41C0000}"/>
    <cellStyle name="Millares 5 2 3 3 2 3" xfId="3069" xr:uid="{00000000-0005-0000-0000-0000E51C0000}"/>
    <cellStyle name="Millares 5 2 3 3 2 3 2" xfId="7480" xr:uid="{00000000-0005-0000-0000-0000E61C0000}"/>
    <cellStyle name="Millares 5 2 3 3 2 3 2 2" xfId="16224" xr:uid="{00000000-0005-0000-0000-0000E71C0000}"/>
    <cellStyle name="Millares 5 2 3 3 2 3 2 2 2" xfId="33675" xr:uid="{00000000-0005-0000-0000-0000E81C0000}"/>
    <cellStyle name="Millares 5 2 3 3 2 3 2 3" xfId="24955" xr:uid="{00000000-0005-0000-0000-0000E91C0000}"/>
    <cellStyle name="Millares 5 2 3 3 2 3 2 4" xfId="36606" xr:uid="{00000000-0005-0000-0000-0000EA1C0000}"/>
    <cellStyle name="Millares 5 2 3 3 2 3 3" xfId="11863" xr:uid="{00000000-0005-0000-0000-0000EB1C0000}"/>
    <cellStyle name="Millares 5 2 3 3 2 3 3 2" xfId="29315" xr:uid="{00000000-0005-0000-0000-0000EC1C0000}"/>
    <cellStyle name="Millares 5 2 3 3 2 3 4" xfId="20594" xr:uid="{00000000-0005-0000-0000-0000ED1C0000}"/>
    <cellStyle name="Millares 5 2 3 3 2 3 5" xfId="36605" xr:uid="{00000000-0005-0000-0000-0000EE1C0000}"/>
    <cellStyle name="Millares 5 2 3 3 2 4" xfId="5338" xr:uid="{00000000-0005-0000-0000-0000EF1C0000}"/>
    <cellStyle name="Millares 5 2 3 3 2 4 2" xfId="14082" xr:uid="{00000000-0005-0000-0000-0000F01C0000}"/>
    <cellStyle name="Millares 5 2 3 3 2 4 2 2" xfId="31533" xr:uid="{00000000-0005-0000-0000-0000F11C0000}"/>
    <cellStyle name="Millares 5 2 3 3 2 4 3" xfId="22813" xr:uid="{00000000-0005-0000-0000-0000F21C0000}"/>
    <cellStyle name="Millares 5 2 3 3 2 4 4" xfId="36607" xr:uid="{00000000-0005-0000-0000-0000F31C0000}"/>
    <cellStyle name="Millares 5 2 3 3 2 5" xfId="9721" xr:uid="{00000000-0005-0000-0000-0000F41C0000}"/>
    <cellStyle name="Millares 5 2 3 3 2 5 2" xfId="27173" xr:uid="{00000000-0005-0000-0000-0000F51C0000}"/>
    <cellStyle name="Millares 5 2 3 3 2 6" xfId="18452" xr:uid="{00000000-0005-0000-0000-0000F61C0000}"/>
    <cellStyle name="Millares 5 2 3 3 2 7" xfId="36600" xr:uid="{00000000-0005-0000-0000-0000F71C0000}"/>
    <cellStyle name="Millares 5 2 3 3 3" xfId="1458" xr:uid="{00000000-0005-0000-0000-0000F81C0000}"/>
    <cellStyle name="Millares 5 2 3 3 3 2" xfId="3604" xr:uid="{00000000-0005-0000-0000-0000F91C0000}"/>
    <cellStyle name="Millares 5 2 3 3 3 2 2" xfId="8015" xr:uid="{00000000-0005-0000-0000-0000FA1C0000}"/>
    <cellStyle name="Millares 5 2 3 3 3 2 2 2" xfId="16759" xr:uid="{00000000-0005-0000-0000-0000FB1C0000}"/>
    <cellStyle name="Millares 5 2 3 3 3 2 2 2 2" xfId="34210" xr:uid="{00000000-0005-0000-0000-0000FC1C0000}"/>
    <cellStyle name="Millares 5 2 3 3 3 2 2 3" xfId="25490" xr:uid="{00000000-0005-0000-0000-0000FD1C0000}"/>
    <cellStyle name="Millares 5 2 3 3 3 2 2 4" xfId="36610" xr:uid="{00000000-0005-0000-0000-0000FE1C0000}"/>
    <cellStyle name="Millares 5 2 3 3 3 2 3" xfId="12398" xr:uid="{00000000-0005-0000-0000-0000FF1C0000}"/>
    <cellStyle name="Millares 5 2 3 3 3 2 3 2" xfId="29850" xr:uid="{00000000-0005-0000-0000-0000001D0000}"/>
    <cellStyle name="Millares 5 2 3 3 3 2 4" xfId="21129" xr:uid="{00000000-0005-0000-0000-0000011D0000}"/>
    <cellStyle name="Millares 5 2 3 3 3 2 5" xfId="36609" xr:uid="{00000000-0005-0000-0000-0000021D0000}"/>
    <cellStyle name="Millares 5 2 3 3 3 3" xfId="5873" xr:uid="{00000000-0005-0000-0000-0000031D0000}"/>
    <cellStyle name="Millares 5 2 3 3 3 3 2" xfId="14617" xr:uid="{00000000-0005-0000-0000-0000041D0000}"/>
    <cellStyle name="Millares 5 2 3 3 3 3 2 2" xfId="32068" xr:uid="{00000000-0005-0000-0000-0000051D0000}"/>
    <cellStyle name="Millares 5 2 3 3 3 3 3" xfId="23348" xr:uid="{00000000-0005-0000-0000-0000061D0000}"/>
    <cellStyle name="Millares 5 2 3 3 3 3 4" xfId="36611" xr:uid="{00000000-0005-0000-0000-0000071D0000}"/>
    <cellStyle name="Millares 5 2 3 3 3 4" xfId="10256" xr:uid="{00000000-0005-0000-0000-0000081D0000}"/>
    <cellStyle name="Millares 5 2 3 3 3 4 2" xfId="27708" xr:uid="{00000000-0005-0000-0000-0000091D0000}"/>
    <cellStyle name="Millares 5 2 3 3 3 5" xfId="18987" xr:uid="{00000000-0005-0000-0000-00000A1D0000}"/>
    <cellStyle name="Millares 5 2 3 3 3 6" xfId="36608" xr:uid="{00000000-0005-0000-0000-00000B1D0000}"/>
    <cellStyle name="Millares 5 2 3 3 4" xfId="2532" xr:uid="{00000000-0005-0000-0000-00000C1D0000}"/>
    <cellStyle name="Millares 5 2 3 3 4 2" xfId="6943" xr:uid="{00000000-0005-0000-0000-00000D1D0000}"/>
    <cellStyle name="Millares 5 2 3 3 4 2 2" xfId="15687" xr:uid="{00000000-0005-0000-0000-00000E1D0000}"/>
    <cellStyle name="Millares 5 2 3 3 4 2 2 2" xfId="33138" xr:uid="{00000000-0005-0000-0000-00000F1D0000}"/>
    <cellStyle name="Millares 5 2 3 3 4 2 3" xfId="24418" xr:uid="{00000000-0005-0000-0000-0000101D0000}"/>
    <cellStyle name="Millares 5 2 3 3 4 2 4" xfId="36613" xr:uid="{00000000-0005-0000-0000-0000111D0000}"/>
    <cellStyle name="Millares 5 2 3 3 4 3" xfId="11326" xr:uid="{00000000-0005-0000-0000-0000121D0000}"/>
    <cellStyle name="Millares 5 2 3 3 4 3 2" xfId="28778" xr:uid="{00000000-0005-0000-0000-0000131D0000}"/>
    <cellStyle name="Millares 5 2 3 3 4 4" xfId="20057" xr:uid="{00000000-0005-0000-0000-0000141D0000}"/>
    <cellStyle name="Millares 5 2 3 3 4 5" xfId="36612" xr:uid="{00000000-0005-0000-0000-0000151D0000}"/>
    <cellStyle name="Millares 5 2 3 3 5" xfId="4801" xr:uid="{00000000-0005-0000-0000-0000161D0000}"/>
    <cellStyle name="Millares 5 2 3 3 5 2" xfId="13545" xr:uid="{00000000-0005-0000-0000-0000171D0000}"/>
    <cellStyle name="Millares 5 2 3 3 5 2 2" xfId="30996" xr:uid="{00000000-0005-0000-0000-0000181D0000}"/>
    <cellStyle name="Millares 5 2 3 3 5 3" xfId="22276" xr:uid="{00000000-0005-0000-0000-0000191D0000}"/>
    <cellStyle name="Millares 5 2 3 3 5 4" xfId="36614" xr:uid="{00000000-0005-0000-0000-00001A1D0000}"/>
    <cellStyle name="Millares 5 2 3 3 6" xfId="9184" xr:uid="{00000000-0005-0000-0000-00001B1D0000}"/>
    <cellStyle name="Millares 5 2 3 3 6 2" xfId="26636" xr:uid="{00000000-0005-0000-0000-00001C1D0000}"/>
    <cellStyle name="Millares 5 2 3 3 7" xfId="17915" xr:uid="{00000000-0005-0000-0000-00001D1D0000}"/>
    <cellStyle name="Millares 5 2 3 3 8" xfId="36599" xr:uid="{00000000-0005-0000-0000-00001E1D0000}"/>
    <cellStyle name="Millares 5 2 3 4" xfId="662" xr:uid="{00000000-0005-0000-0000-00001F1D0000}"/>
    <cellStyle name="Millares 5 2 3 4 2" xfId="1735" xr:uid="{00000000-0005-0000-0000-0000201D0000}"/>
    <cellStyle name="Millares 5 2 3 4 2 2" xfId="3880" xr:uid="{00000000-0005-0000-0000-0000211D0000}"/>
    <cellStyle name="Millares 5 2 3 4 2 2 2" xfId="8291" xr:uid="{00000000-0005-0000-0000-0000221D0000}"/>
    <cellStyle name="Millares 5 2 3 4 2 2 2 2" xfId="17035" xr:uid="{00000000-0005-0000-0000-0000231D0000}"/>
    <cellStyle name="Millares 5 2 3 4 2 2 2 2 2" xfId="34486" xr:uid="{00000000-0005-0000-0000-0000241D0000}"/>
    <cellStyle name="Millares 5 2 3 4 2 2 2 3" xfId="25766" xr:uid="{00000000-0005-0000-0000-0000251D0000}"/>
    <cellStyle name="Millares 5 2 3 4 2 2 2 4" xfId="36618" xr:uid="{00000000-0005-0000-0000-0000261D0000}"/>
    <cellStyle name="Millares 5 2 3 4 2 2 3" xfId="12674" xr:uid="{00000000-0005-0000-0000-0000271D0000}"/>
    <cellStyle name="Millares 5 2 3 4 2 2 3 2" xfId="30126" xr:uid="{00000000-0005-0000-0000-0000281D0000}"/>
    <cellStyle name="Millares 5 2 3 4 2 2 4" xfId="21405" xr:uid="{00000000-0005-0000-0000-0000291D0000}"/>
    <cellStyle name="Millares 5 2 3 4 2 2 5" xfId="36617" xr:uid="{00000000-0005-0000-0000-00002A1D0000}"/>
    <cellStyle name="Millares 5 2 3 4 2 3" xfId="6149" xr:uid="{00000000-0005-0000-0000-00002B1D0000}"/>
    <cellStyle name="Millares 5 2 3 4 2 3 2" xfId="14893" xr:uid="{00000000-0005-0000-0000-00002C1D0000}"/>
    <cellStyle name="Millares 5 2 3 4 2 3 2 2" xfId="32344" xr:uid="{00000000-0005-0000-0000-00002D1D0000}"/>
    <cellStyle name="Millares 5 2 3 4 2 3 3" xfId="23624" xr:uid="{00000000-0005-0000-0000-00002E1D0000}"/>
    <cellStyle name="Millares 5 2 3 4 2 3 4" xfId="36619" xr:uid="{00000000-0005-0000-0000-00002F1D0000}"/>
    <cellStyle name="Millares 5 2 3 4 2 4" xfId="10532" xr:uid="{00000000-0005-0000-0000-0000301D0000}"/>
    <cellStyle name="Millares 5 2 3 4 2 4 2" xfId="27984" xr:uid="{00000000-0005-0000-0000-0000311D0000}"/>
    <cellStyle name="Millares 5 2 3 4 2 5" xfId="19263" xr:uid="{00000000-0005-0000-0000-0000321D0000}"/>
    <cellStyle name="Millares 5 2 3 4 2 6" xfId="36616" xr:uid="{00000000-0005-0000-0000-0000331D0000}"/>
    <cellStyle name="Millares 5 2 3 4 3" xfId="2811" xr:uid="{00000000-0005-0000-0000-0000341D0000}"/>
    <cellStyle name="Millares 5 2 3 4 3 2" xfId="7222" xr:uid="{00000000-0005-0000-0000-0000351D0000}"/>
    <cellStyle name="Millares 5 2 3 4 3 2 2" xfId="15966" xr:uid="{00000000-0005-0000-0000-0000361D0000}"/>
    <cellStyle name="Millares 5 2 3 4 3 2 2 2" xfId="33417" xr:uid="{00000000-0005-0000-0000-0000371D0000}"/>
    <cellStyle name="Millares 5 2 3 4 3 2 3" xfId="24697" xr:uid="{00000000-0005-0000-0000-0000381D0000}"/>
    <cellStyle name="Millares 5 2 3 4 3 2 4" xfId="36621" xr:uid="{00000000-0005-0000-0000-0000391D0000}"/>
    <cellStyle name="Millares 5 2 3 4 3 3" xfId="11605" xr:uid="{00000000-0005-0000-0000-00003A1D0000}"/>
    <cellStyle name="Millares 5 2 3 4 3 3 2" xfId="29057" xr:uid="{00000000-0005-0000-0000-00003B1D0000}"/>
    <cellStyle name="Millares 5 2 3 4 3 4" xfId="20336" xr:uid="{00000000-0005-0000-0000-00003C1D0000}"/>
    <cellStyle name="Millares 5 2 3 4 3 5" xfId="36620" xr:uid="{00000000-0005-0000-0000-00003D1D0000}"/>
    <cellStyle name="Millares 5 2 3 4 4" xfId="5080" xr:uid="{00000000-0005-0000-0000-00003E1D0000}"/>
    <cellStyle name="Millares 5 2 3 4 4 2" xfId="13824" xr:uid="{00000000-0005-0000-0000-00003F1D0000}"/>
    <cellStyle name="Millares 5 2 3 4 4 2 2" xfId="31275" xr:uid="{00000000-0005-0000-0000-0000401D0000}"/>
    <cellStyle name="Millares 5 2 3 4 4 3" xfId="22555" xr:uid="{00000000-0005-0000-0000-0000411D0000}"/>
    <cellStyle name="Millares 5 2 3 4 4 4" xfId="36622" xr:uid="{00000000-0005-0000-0000-0000421D0000}"/>
    <cellStyle name="Millares 5 2 3 4 5" xfId="9463" xr:uid="{00000000-0005-0000-0000-0000431D0000}"/>
    <cellStyle name="Millares 5 2 3 4 5 2" xfId="26915" xr:uid="{00000000-0005-0000-0000-0000441D0000}"/>
    <cellStyle name="Millares 5 2 3 4 6" xfId="18194" xr:uid="{00000000-0005-0000-0000-0000451D0000}"/>
    <cellStyle name="Millares 5 2 3 4 7" xfId="36615" xr:uid="{00000000-0005-0000-0000-0000461D0000}"/>
    <cellStyle name="Millares 5 2 3 5" xfId="1201" xr:uid="{00000000-0005-0000-0000-0000471D0000}"/>
    <cellStyle name="Millares 5 2 3 5 2" xfId="3347" xr:uid="{00000000-0005-0000-0000-0000481D0000}"/>
    <cellStyle name="Millares 5 2 3 5 2 2" xfId="7758" xr:uid="{00000000-0005-0000-0000-0000491D0000}"/>
    <cellStyle name="Millares 5 2 3 5 2 2 2" xfId="16502" xr:uid="{00000000-0005-0000-0000-00004A1D0000}"/>
    <cellStyle name="Millares 5 2 3 5 2 2 2 2" xfId="33953" xr:uid="{00000000-0005-0000-0000-00004B1D0000}"/>
    <cellStyle name="Millares 5 2 3 5 2 2 3" xfId="25233" xr:uid="{00000000-0005-0000-0000-00004C1D0000}"/>
    <cellStyle name="Millares 5 2 3 5 2 2 4" xfId="36625" xr:uid="{00000000-0005-0000-0000-00004D1D0000}"/>
    <cellStyle name="Millares 5 2 3 5 2 3" xfId="12141" xr:uid="{00000000-0005-0000-0000-00004E1D0000}"/>
    <cellStyle name="Millares 5 2 3 5 2 3 2" xfId="29593" xr:uid="{00000000-0005-0000-0000-00004F1D0000}"/>
    <cellStyle name="Millares 5 2 3 5 2 4" xfId="20872" xr:uid="{00000000-0005-0000-0000-0000501D0000}"/>
    <cellStyle name="Millares 5 2 3 5 2 5" xfId="36624" xr:uid="{00000000-0005-0000-0000-0000511D0000}"/>
    <cellStyle name="Millares 5 2 3 5 3" xfId="5616" xr:uid="{00000000-0005-0000-0000-0000521D0000}"/>
    <cellStyle name="Millares 5 2 3 5 3 2" xfId="14360" xr:uid="{00000000-0005-0000-0000-0000531D0000}"/>
    <cellStyle name="Millares 5 2 3 5 3 2 2" xfId="31811" xr:uid="{00000000-0005-0000-0000-0000541D0000}"/>
    <cellStyle name="Millares 5 2 3 5 3 3" xfId="23091" xr:uid="{00000000-0005-0000-0000-0000551D0000}"/>
    <cellStyle name="Millares 5 2 3 5 3 4" xfId="36626" xr:uid="{00000000-0005-0000-0000-0000561D0000}"/>
    <cellStyle name="Millares 5 2 3 5 4" xfId="9999" xr:uid="{00000000-0005-0000-0000-0000571D0000}"/>
    <cellStyle name="Millares 5 2 3 5 4 2" xfId="27451" xr:uid="{00000000-0005-0000-0000-0000581D0000}"/>
    <cellStyle name="Millares 5 2 3 5 5" xfId="18730" xr:uid="{00000000-0005-0000-0000-0000591D0000}"/>
    <cellStyle name="Millares 5 2 3 5 6" xfId="36623" xr:uid="{00000000-0005-0000-0000-00005A1D0000}"/>
    <cellStyle name="Millares 5 2 3 6" xfId="2275" xr:uid="{00000000-0005-0000-0000-00005B1D0000}"/>
    <cellStyle name="Millares 5 2 3 6 2" xfId="6686" xr:uid="{00000000-0005-0000-0000-00005C1D0000}"/>
    <cellStyle name="Millares 5 2 3 6 2 2" xfId="15430" xr:uid="{00000000-0005-0000-0000-00005D1D0000}"/>
    <cellStyle name="Millares 5 2 3 6 2 2 2" xfId="32881" xr:uid="{00000000-0005-0000-0000-00005E1D0000}"/>
    <cellStyle name="Millares 5 2 3 6 2 3" xfId="24161" xr:uid="{00000000-0005-0000-0000-00005F1D0000}"/>
    <cellStyle name="Millares 5 2 3 6 2 4" xfId="36628" xr:uid="{00000000-0005-0000-0000-0000601D0000}"/>
    <cellStyle name="Millares 5 2 3 6 3" xfId="11069" xr:uid="{00000000-0005-0000-0000-0000611D0000}"/>
    <cellStyle name="Millares 5 2 3 6 3 2" xfId="28521" xr:uid="{00000000-0005-0000-0000-0000621D0000}"/>
    <cellStyle name="Millares 5 2 3 6 4" xfId="19800" xr:uid="{00000000-0005-0000-0000-0000631D0000}"/>
    <cellStyle name="Millares 5 2 3 6 5" xfId="36627" xr:uid="{00000000-0005-0000-0000-0000641D0000}"/>
    <cellStyle name="Millares 5 2 3 7" xfId="4544" xr:uid="{00000000-0005-0000-0000-0000651D0000}"/>
    <cellStyle name="Millares 5 2 3 7 2" xfId="13288" xr:uid="{00000000-0005-0000-0000-0000661D0000}"/>
    <cellStyle name="Millares 5 2 3 7 2 2" xfId="30739" xr:uid="{00000000-0005-0000-0000-0000671D0000}"/>
    <cellStyle name="Millares 5 2 3 7 3" xfId="22019" xr:uid="{00000000-0005-0000-0000-0000681D0000}"/>
    <cellStyle name="Millares 5 2 3 7 4" xfId="36629" xr:uid="{00000000-0005-0000-0000-0000691D0000}"/>
    <cellStyle name="Millares 5 2 3 8" xfId="8927" xr:uid="{00000000-0005-0000-0000-00006A1D0000}"/>
    <cellStyle name="Millares 5 2 3 8 2" xfId="26379" xr:uid="{00000000-0005-0000-0000-00006B1D0000}"/>
    <cellStyle name="Millares 5 2 3 9" xfId="17658" xr:uid="{00000000-0005-0000-0000-00006C1D0000}"/>
    <cellStyle name="Millares 5 2 4" xfId="183" xr:uid="{00000000-0005-0000-0000-00006D1D0000}"/>
    <cellStyle name="Millares 5 2 4 2" xfId="448" xr:uid="{00000000-0005-0000-0000-00006E1D0000}"/>
    <cellStyle name="Millares 5 2 4 2 2" xfId="988" xr:uid="{00000000-0005-0000-0000-00006F1D0000}"/>
    <cellStyle name="Millares 5 2 4 2 2 2" xfId="2061" xr:uid="{00000000-0005-0000-0000-0000701D0000}"/>
    <cellStyle name="Millares 5 2 4 2 2 2 2" xfId="4206" xr:uid="{00000000-0005-0000-0000-0000711D0000}"/>
    <cellStyle name="Millares 5 2 4 2 2 2 2 2" xfId="8617" xr:uid="{00000000-0005-0000-0000-0000721D0000}"/>
    <cellStyle name="Millares 5 2 4 2 2 2 2 2 2" xfId="17361" xr:uid="{00000000-0005-0000-0000-0000731D0000}"/>
    <cellStyle name="Millares 5 2 4 2 2 2 2 2 2 2" xfId="34812" xr:uid="{00000000-0005-0000-0000-0000741D0000}"/>
    <cellStyle name="Millares 5 2 4 2 2 2 2 2 3" xfId="26092" xr:uid="{00000000-0005-0000-0000-0000751D0000}"/>
    <cellStyle name="Millares 5 2 4 2 2 2 2 2 4" xfId="36635" xr:uid="{00000000-0005-0000-0000-0000761D0000}"/>
    <cellStyle name="Millares 5 2 4 2 2 2 2 3" xfId="13000" xr:uid="{00000000-0005-0000-0000-0000771D0000}"/>
    <cellStyle name="Millares 5 2 4 2 2 2 2 3 2" xfId="30452" xr:uid="{00000000-0005-0000-0000-0000781D0000}"/>
    <cellStyle name="Millares 5 2 4 2 2 2 2 4" xfId="21731" xr:uid="{00000000-0005-0000-0000-0000791D0000}"/>
    <cellStyle name="Millares 5 2 4 2 2 2 2 5" xfId="36634" xr:uid="{00000000-0005-0000-0000-00007A1D0000}"/>
    <cellStyle name="Millares 5 2 4 2 2 2 3" xfId="6475" xr:uid="{00000000-0005-0000-0000-00007B1D0000}"/>
    <cellStyle name="Millares 5 2 4 2 2 2 3 2" xfId="15219" xr:uid="{00000000-0005-0000-0000-00007C1D0000}"/>
    <cellStyle name="Millares 5 2 4 2 2 2 3 2 2" xfId="32670" xr:uid="{00000000-0005-0000-0000-00007D1D0000}"/>
    <cellStyle name="Millares 5 2 4 2 2 2 3 3" xfId="23950" xr:uid="{00000000-0005-0000-0000-00007E1D0000}"/>
    <cellStyle name="Millares 5 2 4 2 2 2 3 4" xfId="36636" xr:uid="{00000000-0005-0000-0000-00007F1D0000}"/>
    <cellStyle name="Millares 5 2 4 2 2 2 4" xfId="10858" xr:uid="{00000000-0005-0000-0000-0000801D0000}"/>
    <cellStyle name="Millares 5 2 4 2 2 2 4 2" xfId="28310" xr:uid="{00000000-0005-0000-0000-0000811D0000}"/>
    <cellStyle name="Millares 5 2 4 2 2 2 5" xfId="19589" xr:uid="{00000000-0005-0000-0000-0000821D0000}"/>
    <cellStyle name="Millares 5 2 4 2 2 2 6" xfId="36633" xr:uid="{00000000-0005-0000-0000-0000831D0000}"/>
    <cellStyle name="Millares 5 2 4 2 2 3" xfId="3137" xr:uid="{00000000-0005-0000-0000-0000841D0000}"/>
    <cellStyle name="Millares 5 2 4 2 2 3 2" xfId="7548" xr:uid="{00000000-0005-0000-0000-0000851D0000}"/>
    <cellStyle name="Millares 5 2 4 2 2 3 2 2" xfId="16292" xr:uid="{00000000-0005-0000-0000-0000861D0000}"/>
    <cellStyle name="Millares 5 2 4 2 2 3 2 2 2" xfId="33743" xr:uid="{00000000-0005-0000-0000-0000871D0000}"/>
    <cellStyle name="Millares 5 2 4 2 2 3 2 3" xfId="25023" xr:uid="{00000000-0005-0000-0000-0000881D0000}"/>
    <cellStyle name="Millares 5 2 4 2 2 3 2 4" xfId="36638" xr:uid="{00000000-0005-0000-0000-0000891D0000}"/>
    <cellStyle name="Millares 5 2 4 2 2 3 3" xfId="11931" xr:uid="{00000000-0005-0000-0000-00008A1D0000}"/>
    <cellStyle name="Millares 5 2 4 2 2 3 3 2" xfId="29383" xr:uid="{00000000-0005-0000-0000-00008B1D0000}"/>
    <cellStyle name="Millares 5 2 4 2 2 3 4" xfId="20662" xr:uid="{00000000-0005-0000-0000-00008C1D0000}"/>
    <cellStyle name="Millares 5 2 4 2 2 3 5" xfId="36637" xr:uid="{00000000-0005-0000-0000-00008D1D0000}"/>
    <cellStyle name="Millares 5 2 4 2 2 4" xfId="5406" xr:uid="{00000000-0005-0000-0000-00008E1D0000}"/>
    <cellStyle name="Millares 5 2 4 2 2 4 2" xfId="14150" xr:uid="{00000000-0005-0000-0000-00008F1D0000}"/>
    <cellStyle name="Millares 5 2 4 2 2 4 2 2" xfId="31601" xr:uid="{00000000-0005-0000-0000-0000901D0000}"/>
    <cellStyle name="Millares 5 2 4 2 2 4 3" xfId="22881" xr:uid="{00000000-0005-0000-0000-0000911D0000}"/>
    <cellStyle name="Millares 5 2 4 2 2 4 4" xfId="36639" xr:uid="{00000000-0005-0000-0000-0000921D0000}"/>
    <cellStyle name="Millares 5 2 4 2 2 5" xfId="9789" xr:uid="{00000000-0005-0000-0000-0000931D0000}"/>
    <cellStyle name="Millares 5 2 4 2 2 5 2" xfId="27241" xr:uid="{00000000-0005-0000-0000-0000941D0000}"/>
    <cellStyle name="Millares 5 2 4 2 2 6" xfId="18520" xr:uid="{00000000-0005-0000-0000-0000951D0000}"/>
    <cellStyle name="Millares 5 2 4 2 2 7" xfId="36632" xr:uid="{00000000-0005-0000-0000-0000961D0000}"/>
    <cellStyle name="Millares 5 2 4 2 3" xfId="1526" xr:uid="{00000000-0005-0000-0000-0000971D0000}"/>
    <cellStyle name="Millares 5 2 4 2 3 2" xfId="3672" xr:uid="{00000000-0005-0000-0000-0000981D0000}"/>
    <cellStyle name="Millares 5 2 4 2 3 2 2" xfId="8083" xr:uid="{00000000-0005-0000-0000-0000991D0000}"/>
    <cellStyle name="Millares 5 2 4 2 3 2 2 2" xfId="16827" xr:uid="{00000000-0005-0000-0000-00009A1D0000}"/>
    <cellStyle name="Millares 5 2 4 2 3 2 2 2 2" xfId="34278" xr:uid="{00000000-0005-0000-0000-00009B1D0000}"/>
    <cellStyle name="Millares 5 2 4 2 3 2 2 3" xfId="25558" xr:uid="{00000000-0005-0000-0000-00009C1D0000}"/>
    <cellStyle name="Millares 5 2 4 2 3 2 2 4" xfId="36642" xr:uid="{00000000-0005-0000-0000-00009D1D0000}"/>
    <cellStyle name="Millares 5 2 4 2 3 2 3" xfId="12466" xr:uid="{00000000-0005-0000-0000-00009E1D0000}"/>
    <cellStyle name="Millares 5 2 4 2 3 2 3 2" xfId="29918" xr:uid="{00000000-0005-0000-0000-00009F1D0000}"/>
    <cellStyle name="Millares 5 2 4 2 3 2 4" xfId="21197" xr:uid="{00000000-0005-0000-0000-0000A01D0000}"/>
    <cellStyle name="Millares 5 2 4 2 3 2 5" xfId="36641" xr:uid="{00000000-0005-0000-0000-0000A11D0000}"/>
    <cellStyle name="Millares 5 2 4 2 3 3" xfId="5941" xr:uid="{00000000-0005-0000-0000-0000A21D0000}"/>
    <cellStyle name="Millares 5 2 4 2 3 3 2" xfId="14685" xr:uid="{00000000-0005-0000-0000-0000A31D0000}"/>
    <cellStyle name="Millares 5 2 4 2 3 3 2 2" xfId="32136" xr:uid="{00000000-0005-0000-0000-0000A41D0000}"/>
    <cellStyle name="Millares 5 2 4 2 3 3 3" xfId="23416" xr:uid="{00000000-0005-0000-0000-0000A51D0000}"/>
    <cellStyle name="Millares 5 2 4 2 3 3 4" xfId="36643" xr:uid="{00000000-0005-0000-0000-0000A61D0000}"/>
    <cellStyle name="Millares 5 2 4 2 3 4" xfId="10324" xr:uid="{00000000-0005-0000-0000-0000A71D0000}"/>
    <cellStyle name="Millares 5 2 4 2 3 4 2" xfId="27776" xr:uid="{00000000-0005-0000-0000-0000A81D0000}"/>
    <cellStyle name="Millares 5 2 4 2 3 5" xfId="19055" xr:uid="{00000000-0005-0000-0000-0000A91D0000}"/>
    <cellStyle name="Millares 5 2 4 2 3 6" xfId="36640" xr:uid="{00000000-0005-0000-0000-0000AA1D0000}"/>
    <cellStyle name="Millares 5 2 4 2 4" xfId="2600" xr:uid="{00000000-0005-0000-0000-0000AB1D0000}"/>
    <cellStyle name="Millares 5 2 4 2 4 2" xfId="7011" xr:uid="{00000000-0005-0000-0000-0000AC1D0000}"/>
    <cellStyle name="Millares 5 2 4 2 4 2 2" xfId="15755" xr:uid="{00000000-0005-0000-0000-0000AD1D0000}"/>
    <cellStyle name="Millares 5 2 4 2 4 2 2 2" xfId="33206" xr:uid="{00000000-0005-0000-0000-0000AE1D0000}"/>
    <cellStyle name="Millares 5 2 4 2 4 2 3" xfId="24486" xr:uid="{00000000-0005-0000-0000-0000AF1D0000}"/>
    <cellStyle name="Millares 5 2 4 2 4 2 4" xfId="36645" xr:uid="{00000000-0005-0000-0000-0000B01D0000}"/>
    <cellStyle name="Millares 5 2 4 2 4 3" xfId="11394" xr:uid="{00000000-0005-0000-0000-0000B11D0000}"/>
    <cellStyle name="Millares 5 2 4 2 4 3 2" xfId="28846" xr:uid="{00000000-0005-0000-0000-0000B21D0000}"/>
    <cellStyle name="Millares 5 2 4 2 4 4" xfId="20125" xr:uid="{00000000-0005-0000-0000-0000B31D0000}"/>
    <cellStyle name="Millares 5 2 4 2 4 5" xfId="36644" xr:uid="{00000000-0005-0000-0000-0000B41D0000}"/>
    <cellStyle name="Millares 5 2 4 2 5" xfId="4869" xr:uid="{00000000-0005-0000-0000-0000B51D0000}"/>
    <cellStyle name="Millares 5 2 4 2 5 2" xfId="13613" xr:uid="{00000000-0005-0000-0000-0000B61D0000}"/>
    <cellStyle name="Millares 5 2 4 2 5 2 2" xfId="31064" xr:uid="{00000000-0005-0000-0000-0000B71D0000}"/>
    <cellStyle name="Millares 5 2 4 2 5 3" xfId="22344" xr:uid="{00000000-0005-0000-0000-0000B81D0000}"/>
    <cellStyle name="Millares 5 2 4 2 5 4" xfId="36646" xr:uid="{00000000-0005-0000-0000-0000B91D0000}"/>
    <cellStyle name="Millares 5 2 4 2 6" xfId="9252" xr:uid="{00000000-0005-0000-0000-0000BA1D0000}"/>
    <cellStyle name="Millares 5 2 4 2 6 2" xfId="26704" xr:uid="{00000000-0005-0000-0000-0000BB1D0000}"/>
    <cellStyle name="Millares 5 2 4 2 7" xfId="17983" xr:uid="{00000000-0005-0000-0000-0000BC1D0000}"/>
    <cellStyle name="Millares 5 2 4 2 8" xfId="36631" xr:uid="{00000000-0005-0000-0000-0000BD1D0000}"/>
    <cellStyle name="Millares 5 2 4 3" xfId="730" xr:uid="{00000000-0005-0000-0000-0000BE1D0000}"/>
    <cellStyle name="Millares 5 2 4 3 2" xfId="1803" xr:uid="{00000000-0005-0000-0000-0000BF1D0000}"/>
    <cellStyle name="Millares 5 2 4 3 2 2" xfId="3948" xr:uid="{00000000-0005-0000-0000-0000C01D0000}"/>
    <cellStyle name="Millares 5 2 4 3 2 2 2" xfId="8359" xr:uid="{00000000-0005-0000-0000-0000C11D0000}"/>
    <cellStyle name="Millares 5 2 4 3 2 2 2 2" xfId="17103" xr:uid="{00000000-0005-0000-0000-0000C21D0000}"/>
    <cellStyle name="Millares 5 2 4 3 2 2 2 2 2" xfId="34554" xr:uid="{00000000-0005-0000-0000-0000C31D0000}"/>
    <cellStyle name="Millares 5 2 4 3 2 2 2 3" xfId="25834" xr:uid="{00000000-0005-0000-0000-0000C41D0000}"/>
    <cellStyle name="Millares 5 2 4 3 2 2 2 4" xfId="36650" xr:uid="{00000000-0005-0000-0000-0000C51D0000}"/>
    <cellStyle name="Millares 5 2 4 3 2 2 3" xfId="12742" xr:uid="{00000000-0005-0000-0000-0000C61D0000}"/>
    <cellStyle name="Millares 5 2 4 3 2 2 3 2" xfId="30194" xr:uid="{00000000-0005-0000-0000-0000C71D0000}"/>
    <cellStyle name="Millares 5 2 4 3 2 2 4" xfId="21473" xr:uid="{00000000-0005-0000-0000-0000C81D0000}"/>
    <cellStyle name="Millares 5 2 4 3 2 2 5" xfId="36649" xr:uid="{00000000-0005-0000-0000-0000C91D0000}"/>
    <cellStyle name="Millares 5 2 4 3 2 3" xfId="6217" xr:uid="{00000000-0005-0000-0000-0000CA1D0000}"/>
    <cellStyle name="Millares 5 2 4 3 2 3 2" xfId="14961" xr:uid="{00000000-0005-0000-0000-0000CB1D0000}"/>
    <cellStyle name="Millares 5 2 4 3 2 3 2 2" xfId="32412" xr:uid="{00000000-0005-0000-0000-0000CC1D0000}"/>
    <cellStyle name="Millares 5 2 4 3 2 3 3" xfId="23692" xr:uid="{00000000-0005-0000-0000-0000CD1D0000}"/>
    <cellStyle name="Millares 5 2 4 3 2 3 4" xfId="36651" xr:uid="{00000000-0005-0000-0000-0000CE1D0000}"/>
    <cellStyle name="Millares 5 2 4 3 2 4" xfId="10600" xr:uid="{00000000-0005-0000-0000-0000CF1D0000}"/>
    <cellStyle name="Millares 5 2 4 3 2 4 2" xfId="28052" xr:uid="{00000000-0005-0000-0000-0000D01D0000}"/>
    <cellStyle name="Millares 5 2 4 3 2 5" xfId="19331" xr:uid="{00000000-0005-0000-0000-0000D11D0000}"/>
    <cellStyle name="Millares 5 2 4 3 2 6" xfId="36648" xr:uid="{00000000-0005-0000-0000-0000D21D0000}"/>
    <cellStyle name="Millares 5 2 4 3 3" xfId="2879" xr:uid="{00000000-0005-0000-0000-0000D31D0000}"/>
    <cellStyle name="Millares 5 2 4 3 3 2" xfId="7290" xr:uid="{00000000-0005-0000-0000-0000D41D0000}"/>
    <cellStyle name="Millares 5 2 4 3 3 2 2" xfId="16034" xr:uid="{00000000-0005-0000-0000-0000D51D0000}"/>
    <cellStyle name="Millares 5 2 4 3 3 2 2 2" xfId="33485" xr:uid="{00000000-0005-0000-0000-0000D61D0000}"/>
    <cellStyle name="Millares 5 2 4 3 3 2 3" xfId="24765" xr:uid="{00000000-0005-0000-0000-0000D71D0000}"/>
    <cellStyle name="Millares 5 2 4 3 3 2 4" xfId="36653" xr:uid="{00000000-0005-0000-0000-0000D81D0000}"/>
    <cellStyle name="Millares 5 2 4 3 3 3" xfId="11673" xr:uid="{00000000-0005-0000-0000-0000D91D0000}"/>
    <cellStyle name="Millares 5 2 4 3 3 3 2" xfId="29125" xr:uid="{00000000-0005-0000-0000-0000DA1D0000}"/>
    <cellStyle name="Millares 5 2 4 3 3 4" xfId="20404" xr:uid="{00000000-0005-0000-0000-0000DB1D0000}"/>
    <cellStyle name="Millares 5 2 4 3 3 5" xfId="36652" xr:uid="{00000000-0005-0000-0000-0000DC1D0000}"/>
    <cellStyle name="Millares 5 2 4 3 4" xfId="5148" xr:uid="{00000000-0005-0000-0000-0000DD1D0000}"/>
    <cellStyle name="Millares 5 2 4 3 4 2" xfId="13892" xr:uid="{00000000-0005-0000-0000-0000DE1D0000}"/>
    <cellStyle name="Millares 5 2 4 3 4 2 2" xfId="31343" xr:uid="{00000000-0005-0000-0000-0000DF1D0000}"/>
    <cellStyle name="Millares 5 2 4 3 4 3" xfId="22623" xr:uid="{00000000-0005-0000-0000-0000E01D0000}"/>
    <cellStyle name="Millares 5 2 4 3 4 4" xfId="36654" xr:uid="{00000000-0005-0000-0000-0000E11D0000}"/>
    <cellStyle name="Millares 5 2 4 3 5" xfId="9531" xr:uid="{00000000-0005-0000-0000-0000E21D0000}"/>
    <cellStyle name="Millares 5 2 4 3 5 2" xfId="26983" xr:uid="{00000000-0005-0000-0000-0000E31D0000}"/>
    <cellStyle name="Millares 5 2 4 3 6" xfId="18262" xr:uid="{00000000-0005-0000-0000-0000E41D0000}"/>
    <cellStyle name="Millares 5 2 4 3 7" xfId="36647" xr:uid="{00000000-0005-0000-0000-0000E51D0000}"/>
    <cellStyle name="Millares 5 2 4 4" xfId="1269" xr:uid="{00000000-0005-0000-0000-0000E61D0000}"/>
    <cellStyle name="Millares 5 2 4 4 2" xfId="3415" xr:uid="{00000000-0005-0000-0000-0000E71D0000}"/>
    <cellStyle name="Millares 5 2 4 4 2 2" xfId="7826" xr:uid="{00000000-0005-0000-0000-0000E81D0000}"/>
    <cellStyle name="Millares 5 2 4 4 2 2 2" xfId="16570" xr:uid="{00000000-0005-0000-0000-0000E91D0000}"/>
    <cellStyle name="Millares 5 2 4 4 2 2 2 2" xfId="34021" xr:uid="{00000000-0005-0000-0000-0000EA1D0000}"/>
    <cellStyle name="Millares 5 2 4 4 2 2 3" xfId="25301" xr:uid="{00000000-0005-0000-0000-0000EB1D0000}"/>
    <cellStyle name="Millares 5 2 4 4 2 2 4" xfId="36657" xr:uid="{00000000-0005-0000-0000-0000EC1D0000}"/>
    <cellStyle name="Millares 5 2 4 4 2 3" xfId="12209" xr:uid="{00000000-0005-0000-0000-0000ED1D0000}"/>
    <cellStyle name="Millares 5 2 4 4 2 3 2" xfId="29661" xr:uid="{00000000-0005-0000-0000-0000EE1D0000}"/>
    <cellStyle name="Millares 5 2 4 4 2 4" xfId="20940" xr:uid="{00000000-0005-0000-0000-0000EF1D0000}"/>
    <cellStyle name="Millares 5 2 4 4 2 5" xfId="36656" xr:uid="{00000000-0005-0000-0000-0000F01D0000}"/>
    <cellStyle name="Millares 5 2 4 4 3" xfId="5684" xr:uid="{00000000-0005-0000-0000-0000F11D0000}"/>
    <cellStyle name="Millares 5 2 4 4 3 2" xfId="14428" xr:uid="{00000000-0005-0000-0000-0000F21D0000}"/>
    <cellStyle name="Millares 5 2 4 4 3 2 2" xfId="31879" xr:uid="{00000000-0005-0000-0000-0000F31D0000}"/>
    <cellStyle name="Millares 5 2 4 4 3 3" xfId="23159" xr:uid="{00000000-0005-0000-0000-0000F41D0000}"/>
    <cellStyle name="Millares 5 2 4 4 3 4" xfId="36658" xr:uid="{00000000-0005-0000-0000-0000F51D0000}"/>
    <cellStyle name="Millares 5 2 4 4 4" xfId="10067" xr:uid="{00000000-0005-0000-0000-0000F61D0000}"/>
    <cellStyle name="Millares 5 2 4 4 4 2" xfId="27519" xr:uid="{00000000-0005-0000-0000-0000F71D0000}"/>
    <cellStyle name="Millares 5 2 4 4 5" xfId="18798" xr:uid="{00000000-0005-0000-0000-0000F81D0000}"/>
    <cellStyle name="Millares 5 2 4 4 6" xfId="36655" xr:uid="{00000000-0005-0000-0000-0000F91D0000}"/>
    <cellStyle name="Millares 5 2 4 5" xfId="2343" xr:uid="{00000000-0005-0000-0000-0000FA1D0000}"/>
    <cellStyle name="Millares 5 2 4 5 2" xfId="6754" xr:uid="{00000000-0005-0000-0000-0000FB1D0000}"/>
    <cellStyle name="Millares 5 2 4 5 2 2" xfId="15498" xr:uid="{00000000-0005-0000-0000-0000FC1D0000}"/>
    <cellStyle name="Millares 5 2 4 5 2 2 2" xfId="32949" xr:uid="{00000000-0005-0000-0000-0000FD1D0000}"/>
    <cellStyle name="Millares 5 2 4 5 2 3" xfId="24229" xr:uid="{00000000-0005-0000-0000-0000FE1D0000}"/>
    <cellStyle name="Millares 5 2 4 5 2 4" xfId="36660" xr:uid="{00000000-0005-0000-0000-0000FF1D0000}"/>
    <cellStyle name="Millares 5 2 4 5 3" xfId="11137" xr:uid="{00000000-0005-0000-0000-0000001E0000}"/>
    <cellStyle name="Millares 5 2 4 5 3 2" xfId="28589" xr:uid="{00000000-0005-0000-0000-0000011E0000}"/>
    <cellStyle name="Millares 5 2 4 5 4" xfId="19868" xr:uid="{00000000-0005-0000-0000-0000021E0000}"/>
    <cellStyle name="Millares 5 2 4 5 5" xfId="36659" xr:uid="{00000000-0005-0000-0000-0000031E0000}"/>
    <cellStyle name="Millares 5 2 4 6" xfId="4612" xr:uid="{00000000-0005-0000-0000-0000041E0000}"/>
    <cellStyle name="Millares 5 2 4 6 2" xfId="13356" xr:uid="{00000000-0005-0000-0000-0000051E0000}"/>
    <cellStyle name="Millares 5 2 4 6 2 2" xfId="30807" xr:uid="{00000000-0005-0000-0000-0000061E0000}"/>
    <cellStyle name="Millares 5 2 4 6 3" xfId="22087" xr:uid="{00000000-0005-0000-0000-0000071E0000}"/>
    <cellStyle name="Millares 5 2 4 6 4" xfId="36661" xr:uid="{00000000-0005-0000-0000-0000081E0000}"/>
    <cellStyle name="Millares 5 2 4 7" xfId="8995" xr:uid="{00000000-0005-0000-0000-0000091E0000}"/>
    <cellStyle name="Millares 5 2 4 7 2" xfId="26447" xr:uid="{00000000-0005-0000-0000-00000A1E0000}"/>
    <cellStyle name="Millares 5 2 4 8" xfId="17726" xr:uid="{00000000-0005-0000-0000-00000B1E0000}"/>
    <cellStyle name="Millares 5 2 4 9" xfId="36630" xr:uid="{00000000-0005-0000-0000-00000C1E0000}"/>
    <cellStyle name="Millares 5 2 5" xfId="323" xr:uid="{00000000-0005-0000-0000-00000D1E0000}"/>
    <cellStyle name="Millares 5 2 5 2" xfId="863" xr:uid="{00000000-0005-0000-0000-00000E1E0000}"/>
    <cellStyle name="Millares 5 2 5 2 2" xfId="1936" xr:uid="{00000000-0005-0000-0000-00000F1E0000}"/>
    <cellStyle name="Millares 5 2 5 2 2 2" xfId="4081" xr:uid="{00000000-0005-0000-0000-0000101E0000}"/>
    <cellStyle name="Millares 5 2 5 2 2 2 2" xfId="8492" xr:uid="{00000000-0005-0000-0000-0000111E0000}"/>
    <cellStyle name="Millares 5 2 5 2 2 2 2 2" xfId="17236" xr:uid="{00000000-0005-0000-0000-0000121E0000}"/>
    <cellStyle name="Millares 5 2 5 2 2 2 2 2 2" xfId="34687" xr:uid="{00000000-0005-0000-0000-0000131E0000}"/>
    <cellStyle name="Millares 5 2 5 2 2 2 2 3" xfId="25967" xr:uid="{00000000-0005-0000-0000-0000141E0000}"/>
    <cellStyle name="Millares 5 2 5 2 2 2 2 4" xfId="36666" xr:uid="{00000000-0005-0000-0000-0000151E0000}"/>
    <cellStyle name="Millares 5 2 5 2 2 2 3" xfId="12875" xr:uid="{00000000-0005-0000-0000-0000161E0000}"/>
    <cellStyle name="Millares 5 2 5 2 2 2 3 2" xfId="30327" xr:uid="{00000000-0005-0000-0000-0000171E0000}"/>
    <cellStyle name="Millares 5 2 5 2 2 2 4" xfId="21606" xr:uid="{00000000-0005-0000-0000-0000181E0000}"/>
    <cellStyle name="Millares 5 2 5 2 2 2 5" xfId="36665" xr:uid="{00000000-0005-0000-0000-0000191E0000}"/>
    <cellStyle name="Millares 5 2 5 2 2 3" xfId="6350" xr:uid="{00000000-0005-0000-0000-00001A1E0000}"/>
    <cellStyle name="Millares 5 2 5 2 2 3 2" xfId="15094" xr:uid="{00000000-0005-0000-0000-00001B1E0000}"/>
    <cellStyle name="Millares 5 2 5 2 2 3 2 2" xfId="32545" xr:uid="{00000000-0005-0000-0000-00001C1E0000}"/>
    <cellStyle name="Millares 5 2 5 2 2 3 3" xfId="23825" xr:uid="{00000000-0005-0000-0000-00001D1E0000}"/>
    <cellStyle name="Millares 5 2 5 2 2 3 4" xfId="36667" xr:uid="{00000000-0005-0000-0000-00001E1E0000}"/>
    <cellStyle name="Millares 5 2 5 2 2 4" xfId="10733" xr:uid="{00000000-0005-0000-0000-00001F1E0000}"/>
    <cellStyle name="Millares 5 2 5 2 2 4 2" xfId="28185" xr:uid="{00000000-0005-0000-0000-0000201E0000}"/>
    <cellStyle name="Millares 5 2 5 2 2 5" xfId="19464" xr:uid="{00000000-0005-0000-0000-0000211E0000}"/>
    <cellStyle name="Millares 5 2 5 2 2 6" xfId="36664" xr:uid="{00000000-0005-0000-0000-0000221E0000}"/>
    <cellStyle name="Millares 5 2 5 2 3" xfId="3012" xr:uid="{00000000-0005-0000-0000-0000231E0000}"/>
    <cellStyle name="Millares 5 2 5 2 3 2" xfId="7423" xr:uid="{00000000-0005-0000-0000-0000241E0000}"/>
    <cellStyle name="Millares 5 2 5 2 3 2 2" xfId="16167" xr:uid="{00000000-0005-0000-0000-0000251E0000}"/>
    <cellStyle name="Millares 5 2 5 2 3 2 2 2" xfId="33618" xr:uid="{00000000-0005-0000-0000-0000261E0000}"/>
    <cellStyle name="Millares 5 2 5 2 3 2 3" xfId="24898" xr:uid="{00000000-0005-0000-0000-0000271E0000}"/>
    <cellStyle name="Millares 5 2 5 2 3 2 4" xfId="36669" xr:uid="{00000000-0005-0000-0000-0000281E0000}"/>
    <cellStyle name="Millares 5 2 5 2 3 3" xfId="11806" xr:uid="{00000000-0005-0000-0000-0000291E0000}"/>
    <cellStyle name="Millares 5 2 5 2 3 3 2" xfId="29258" xr:uid="{00000000-0005-0000-0000-00002A1E0000}"/>
    <cellStyle name="Millares 5 2 5 2 3 4" xfId="20537" xr:uid="{00000000-0005-0000-0000-00002B1E0000}"/>
    <cellStyle name="Millares 5 2 5 2 3 5" xfId="36668" xr:uid="{00000000-0005-0000-0000-00002C1E0000}"/>
    <cellStyle name="Millares 5 2 5 2 4" xfId="5281" xr:uid="{00000000-0005-0000-0000-00002D1E0000}"/>
    <cellStyle name="Millares 5 2 5 2 4 2" xfId="14025" xr:uid="{00000000-0005-0000-0000-00002E1E0000}"/>
    <cellStyle name="Millares 5 2 5 2 4 2 2" xfId="31476" xr:uid="{00000000-0005-0000-0000-00002F1E0000}"/>
    <cellStyle name="Millares 5 2 5 2 4 3" xfId="22756" xr:uid="{00000000-0005-0000-0000-0000301E0000}"/>
    <cellStyle name="Millares 5 2 5 2 4 4" xfId="36670" xr:uid="{00000000-0005-0000-0000-0000311E0000}"/>
    <cellStyle name="Millares 5 2 5 2 5" xfId="9664" xr:uid="{00000000-0005-0000-0000-0000321E0000}"/>
    <cellStyle name="Millares 5 2 5 2 5 2" xfId="27116" xr:uid="{00000000-0005-0000-0000-0000331E0000}"/>
    <cellStyle name="Millares 5 2 5 2 6" xfId="18395" xr:uid="{00000000-0005-0000-0000-0000341E0000}"/>
    <cellStyle name="Millares 5 2 5 2 7" xfId="36663" xr:uid="{00000000-0005-0000-0000-0000351E0000}"/>
    <cellStyle name="Millares 5 2 5 3" xfId="1401" xr:uid="{00000000-0005-0000-0000-0000361E0000}"/>
    <cellStyle name="Millares 5 2 5 3 2" xfId="3547" xr:uid="{00000000-0005-0000-0000-0000371E0000}"/>
    <cellStyle name="Millares 5 2 5 3 2 2" xfId="7958" xr:uid="{00000000-0005-0000-0000-0000381E0000}"/>
    <cellStyle name="Millares 5 2 5 3 2 2 2" xfId="16702" xr:uid="{00000000-0005-0000-0000-0000391E0000}"/>
    <cellStyle name="Millares 5 2 5 3 2 2 2 2" xfId="34153" xr:uid="{00000000-0005-0000-0000-00003A1E0000}"/>
    <cellStyle name="Millares 5 2 5 3 2 2 3" xfId="25433" xr:uid="{00000000-0005-0000-0000-00003B1E0000}"/>
    <cellStyle name="Millares 5 2 5 3 2 2 4" xfId="36673" xr:uid="{00000000-0005-0000-0000-00003C1E0000}"/>
    <cellStyle name="Millares 5 2 5 3 2 3" xfId="12341" xr:uid="{00000000-0005-0000-0000-00003D1E0000}"/>
    <cellStyle name="Millares 5 2 5 3 2 3 2" xfId="29793" xr:uid="{00000000-0005-0000-0000-00003E1E0000}"/>
    <cellStyle name="Millares 5 2 5 3 2 4" xfId="21072" xr:uid="{00000000-0005-0000-0000-00003F1E0000}"/>
    <cellStyle name="Millares 5 2 5 3 2 5" xfId="36672" xr:uid="{00000000-0005-0000-0000-0000401E0000}"/>
    <cellStyle name="Millares 5 2 5 3 3" xfId="5816" xr:uid="{00000000-0005-0000-0000-0000411E0000}"/>
    <cellStyle name="Millares 5 2 5 3 3 2" xfId="14560" xr:uid="{00000000-0005-0000-0000-0000421E0000}"/>
    <cellStyle name="Millares 5 2 5 3 3 2 2" xfId="32011" xr:uid="{00000000-0005-0000-0000-0000431E0000}"/>
    <cellStyle name="Millares 5 2 5 3 3 3" xfId="23291" xr:uid="{00000000-0005-0000-0000-0000441E0000}"/>
    <cellStyle name="Millares 5 2 5 3 3 4" xfId="36674" xr:uid="{00000000-0005-0000-0000-0000451E0000}"/>
    <cellStyle name="Millares 5 2 5 3 4" xfId="10199" xr:uid="{00000000-0005-0000-0000-0000461E0000}"/>
    <cellStyle name="Millares 5 2 5 3 4 2" xfId="27651" xr:uid="{00000000-0005-0000-0000-0000471E0000}"/>
    <cellStyle name="Millares 5 2 5 3 5" xfId="18930" xr:uid="{00000000-0005-0000-0000-0000481E0000}"/>
    <cellStyle name="Millares 5 2 5 3 6" xfId="36671" xr:uid="{00000000-0005-0000-0000-0000491E0000}"/>
    <cellStyle name="Millares 5 2 5 4" xfId="2475" xr:uid="{00000000-0005-0000-0000-00004A1E0000}"/>
    <cellStyle name="Millares 5 2 5 4 2" xfId="6886" xr:uid="{00000000-0005-0000-0000-00004B1E0000}"/>
    <cellStyle name="Millares 5 2 5 4 2 2" xfId="15630" xr:uid="{00000000-0005-0000-0000-00004C1E0000}"/>
    <cellStyle name="Millares 5 2 5 4 2 2 2" xfId="33081" xr:uid="{00000000-0005-0000-0000-00004D1E0000}"/>
    <cellStyle name="Millares 5 2 5 4 2 3" xfId="24361" xr:uid="{00000000-0005-0000-0000-00004E1E0000}"/>
    <cellStyle name="Millares 5 2 5 4 2 4" xfId="36676" xr:uid="{00000000-0005-0000-0000-00004F1E0000}"/>
    <cellStyle name="Millares 5 2 5 4 3" xfId="11269" xr:uid="{00000000-0005-0000-0000-0000501E0000}"/>
    <cellStyle name="Millares 5 2 5 4 3 2" xfId="28721" xr:uid="{00000000-0005-0000-0000-0000511E0000}"/>
    <cellStyle name="Millares 5 2 5 4 4" xfId="20000" xr:uid="{00000000-0005-0000-0000-0000521E0000}"/>
    <cellStyle name="Millares 5 2 5 4 5" xfId="36675" xr:uid="{00000000-0005-0000-0000-0000531E0000}"/>
    <cellStyle name="Millares 5 2 5 5" xfId="4744" xr:uid="{00000000-0005-0000-0000-0000541E0000}"/>
    <cellStyle name="Millares 5 2 5 5 2" xfId="13488" xr:uid="{00000000-0005-0000-0000-0000551E0000}"/>
    <cellStyle name="Millares 5 2 5 5 2 2" xfId="30939" xr:uid="{00000000-0005-0000-0000-0000561E0000}"/>
    <cellStyle name="Millares 5 2 5 5 3" xfId="22219" xr:uid="{00000000-0005-0000-0000-0000571E0000}"/>
    <cellStyle name="Millares 5 2 5 5 4" xfId="36677" xr:uid="{00000000-0005-0000-0000-0000581E0000}"/>
    <cellStyle name="Millares 5 2 5 6" xfId="9127" xr:uid="{00000000-0005-0000-0000-0000591E0000}"/>
    <cellStyle name="Millares 5 2 5 6 2" xfId="26579" xr:uid="{00000000-0005-0000-0000-00005A1E0000}"/>
    <cellStyle name="Millares 5 2 5 7" xfId="17858" xr:uid="{00000000-0005-0000-0000-00005B1E0000}"/>
    <cellStyle name="Millares 5 2 5 8" xfId="36662" xr:uid="{00000000-0005-0000-0000-00005C1E0000}"/>
    <cellStyle name="Millares 5 2 6" xfId="605" xr:uid="{00000000-0005-0000-0000-00005D1E0000}"/>
    <cellStyle name="Millares 5 2 6 2" xfId="1678" xr:uid="{00000000-0005-0000-0000-00005E1E0000}"/>
    <cellStyle name="Millares 5 2 6 2 2" xfId="3823" xr:uid="{00000000-0005-0000-0000-00005F1E0000}"/>
    <cellStyle name="Millares 5 2 6 2 2 2" xfId="8234" xr:uid="{00000000-0005-0000-0000-0000601E0000}"/>
    <cellStyle name="Millares 5 2 6 2 2 2 2" xfId="16978" xr:uid="{00000000-0005-0000-0000-0000611E0000}"/>
    <cellStyle name="Millares 5 2 6 2 2 2 2 2" xfId="34429" xr:uid="{00000000-0005-0000-0000-0000621E0000}"/>
    <cellStyle name="Millares 5 2 6 2 2 2 3" xfId="25709" xr:uid="{00000000-0005-0000-0000-0000631E0000}"/>
    <cellStyle name="Millares 5 2 6 2 2 2 4" xfId="36681" xr:uid="{00000000-0005-0000-0000-0000641E0000}"/>
    <cellStyle name="Millares 5 2 6 2 2 3" xfId="12617" xr:uid="{00000000-0005-0000-0000-0000651E0000}"/>
    <cellStyle name="Millares 5 2 6 2 2 3 2" xfId="30069" xr:uid="{00000000-0005-0000-0000-0000661E0000}"/>
    <cellStyle name="Millares 5 2 6 2 2 4" xfId="21348" xr:uid="{00000000-0005-0000-0000-0000671E0000}"/>
    <cellStyle name="Millares 5 2 6 2 2 5" xfId="36680" xr:uid="{00000000-0005-0000-0000-0000681E0000}"/>
    <cellStyle name="Millares 5 2 6 2 3" xfId="6092" xr:uid="{00000000-0005-0000-0000-0000691E0000}"/>
    <cellStyle name="Millares 5 2 6 2 3 2" xfId="14836" xr:uid="{00000000-0005-0000-0000-00006A1E0000}"/>
    <cellStyle name="Millares 5 2 6 2 3 2 2" xfId="32287" xr:uid="{00000000-0005-0000-0000-00006B1E0000}"/>
    <cellStyle name="Millares 5 2 6 2 3 3" xfId="23567" xr:uid="{00000000-0005-0000-0000-00006C1E0000}"/>
    <cellStyle name="Millares 5 2 6 2 3 4" xfId="36682" xr:uid="{00000000-0005-0000-0000-00006D1E0000}"/>
    <cellStyle name="Millares 5 2 6 2 4" xfId="10475" xr:uid="{00000000-0005-0000-0000-00006E1E0000}"/>
    <cellStyle name="Millares 5 2 6 2 4 2" xfId="27927" xr:uid="{00000000-0005-0000-0000-00006F1E0000}"/>
    <cellStyle name="Millares 5 2 6 2 5" xfId="19206" xr:uid="{00000000-0005-0000-0000-0000701E0000}"/>
    <cellStyle name="Millares 5 2 6 2 6" xfId="36679" xr:uid="{00000000-0005-0000-0000-0000711E0000}"/>
    <cellStyle name="Millares 5 2 6 3" xfId="2754" xr:uid="{00000000-0005-0000-0000-0000721E0000}"/>
    <cellStyle name="Millares 5 2 6 3 2" xfId="7165" xr:uid="{00000000-0005-0000-0000-0000731E0000}"/>
    <cellStyle name="Millares 5 2 6 3 2 2" xfId="15909" xr:uid="{00000000-0005-0000-0000-0000741E0000}"/>
    <cellStyle name="Millares 5 2 6 3 2 2 2" xfId="33360" xr:uid="{00000000-0005-0000-0000-0000751E0000}"/>
    <cellStyle name="Millares 5 2 6 3 2 3" xfId="24640" xr:uid="{00000000-0005-0000-0000-0000761E0000}"/>
    <cellStyle name="Millares 5 2 6 3 2 4" xfId="36684" xr:uid="{00000000-0005-0000-0000-0000771E0000}"/>
    <cellStyle name="Millares 5 2 6 3 3" xfId="11548" xr:uid="{00000000-0005-0000-0000-0000781E0000}"/>
    <cellStyle name="Millares 5 2 6 3 3 2" xfId="29000" xr:uid="{00000000-0005-0000-0000-0000791E0000}"/>
    <cellStyle name="Millares 5 2 6 3 4" xfId="20279" xr:uid="{00000000-0005-0000-0000-00007A1E0000}"/>
    <cellStyle name="Millares 5 2 6 3 5" xfId="36683" xr:uid="{00000000-0005-0000-0000-00007B1E0000}"/>
    <cellStyle name="Millares 5 2 6 4" xfId="5023" xr:uid="{00000000-0005-0000-0000-00007C1E0000}"/>
    <cellStyle name="Millares 5 2 6 4 2" xfId="13767" xr:uid="{00000000-0005-0000-0000-00007D1E0000}"/>
    <cellStyle name="Millares 5 2 6 4 2 2" xfId="31218" xr:uid="{00000000-0005-0000-0000-00007E1E0000}"/>
    <cellStyle name="Millares 5 2 6 4 3" xfId="22498" xr:uid="{00000000-0005-0000-0000-00007F1E0000}"/>
    <cellStyle name="Millares 5 2 6 4 4" xfId="36685" xr:uid="{00000000-0005-0000-0000-0000801E0000}"/>
    <cellStyle name="Millares 5 2 6 5" xfId="9406" xr:uid="{00000000-0005-0000-0000-0000811E0000}"/>
    <cellStyle name="Millares 5 2 6 5 2" xfId="26858" xr:uid="{00000000-0005-0000-0000-0000821E0000}"/>
    <cellStyle name="Millares 5 2 6 6" xfId="18137" xr:uid="{00000000-0005-0000-0000-0000831E0000}"/>
    <cellStyle name="Millares 5 2 6 7" xfId="36678" xr:uid="{00000000-0005-0000-0000-0000841E0000}"/>
    <cellStyle name="Millares 5 2 7" xfId="1144" xr:uid="{00000000-0005-0000-0000-0000851E0000}"/>
    <cellStyle name="Millares 5 2 7 2" xfId="3290" xr:uid="{00000000-0005-0000-0000-0000861E0000}"/>
    <cellStyle name="Millares 5 2 7 2 2" xfId="7701" xr:uid="{00000000-0005-0000-0000-0000871E0000}"/>
    <cellStyle name="Millares 5 2 7 2 2 2" xfId="16445" xr:uid="{00000000-0005-0000-0000-0000881E0000}"/>
    <cellStyle name="Millares 5 2 7 2 2 2 2" xfId="33896" xr:uid="{00000000-0005-0000-0000-0000891E0000}"/>
    <cellStyle name="Millares 5 2 7 2 2 3" xfId="25176" xr:uid="{00000000-0005-0000-0000-00008A1E0000}"/>
    <cellStyle name="Millares 5 2 7 2 2 4" xfId="36688" xr:uid="{00000000-0005-0000-0000-00008B1E0000}"/>
    <cellStyle name="Millares 5 2 7 2 3" xfId="12084" xr:uid="{00000000-0005-0000-0000-00008C1E0000}"/>
    <cellStyle name="Millares 5 2 7 2 3 2" xfId="29536" xr:uid="{00000000-0005-0000-0000-00008D1E0000}"/>
    <cellStyle name="Millares 5 2 7 2 4" xfId="20815" xr:uid="{00000000-0005-0000-0000-00008E1E0000}"/>
    <cellStyle name="Millares 5 2 7 2 5" xfId="36687" xr:uid="{00000000-0005-0000-0000-00008F1E0000}"/>
    <cellStyle name="Millares 5 2 7 3" xfId="5559" xr:uid="{00000000-0005-0000-0000-0000901E0000}"/>
    <cellStyle name="Millares 5 2 7 3 2" xfId="14303" xr:uid="{00000000-0005-0000-0000-0000911E0000}"/>
    <cellStyle name="Millares 5 2 7 3 2 2" xfId="31754" xr:uid="{00000000-0005-0000-0000-0000921E0000}"/>
    <cellStyle name="Millares 5 2 7 3 3" xfId="23034" xr:uid="{00000000-0005-0000-0000-0000931E0000}"/>
    <cellStyle name="Millares 5 2 7 3 4" xfId="36689" xr:uid="{00000000-0005-0000-0000-0000941E0000}"/>
    <cellStyle name="Millares 5 2 7 4" xfId="9942" xr:uid="{00000000-0005-0000-0000-0000951E0000}"/>
    <cellStyle name="Millares 5 2 7 4 2" xfId="27394" xr:uid="{00000000-0005-0000-0000-0000961E0000}"/>
    <cellStyle name="Millares 5 2 7 5" xfId="18673" xr:uid="{00000000-0005-0000-0000-0000971E0000}"/>
    <cellStyle name="Millares 5 2 7 6" xfId="36686" xr:uid="{00000000-0005-0000-0000-0000981E0000}"/>
    <cellStyle name="Millares 5 2 8" xfId="2218" xr:uid="{00000000-0005-0000-0000-0000991E0000}"/>
    <cellStyle name="Millares 5 2 8 2" xfId="6629" xr:uid="{00000000-0005-0000-0000-00009A1E0000}"/>
    <cellStyle name="Millares 5 2 8 2 2" xfId="15373" xr:uid="{00000000-0005-0000-0000-00009B1E0000}"/>
    <cellStyle name="Millares 5 2 8 2 2 2" xfId="32824" xr:uid="{00000000-0005-0000-0000-00009C1E0000}"/>
    <cellStyle name="Millares 5 2 8 2 3" xfId="24104" xr:uid="{00000000-0005-0000-0000-00009D1E0000}"/>
    <cellStyle name="Millares 5 2 8 2 4" xfId="36691" xr:uid="{00000000-0005-0000-0000-00009E1E0000}"/>
    <cellStyle name="Millares 5 2 8 3" xfId="11012" xr:uid="{00000000-0005-0000-0000-00009F1E0000}"/>
    <cellStyle name="Millares 5 2 8 3 2" xfId="28464" xr:uid="{00000000-0005-0000-0000-0000A01E0000}"/>
    <cellStyle name="Millares 5 2 8 4" xfId="19743" xr:uid="{00000000-0005-0000-0000-0000A11E0000}"/>
    <cellStyle name="Millares 5 2 8 5" xfId="36690" xr:uid="{00000000-0005-0000-0000-0000A21E0000}"/>
    <cellStyle name="Millares 5 2 9" xfId="4487" xr:uid="{00000000-0005-0000-0000-0000A31E0000}"/>
    <cellStyle name="Millares 5 2 9 2" xfId="13231" xr:uid="{00000000-0005-0000-0000-0000A41E0000}"/>
    <cellStyle name="Millares 5 2 9 2 2" xfId="30682" xr:uid="{00000000-0005-0000-0000-0000A51E0000}"/>
    <cellStyle name="Millares 5 2 9 3" xfId="21962" xr:uid="{00000000-0005-0000-0000-0000A61E0000}"/>
    <cellStyle name="Millares 5 2 9 4" xfId="36692" xr:uid="{00000000-0005-0000-0000-0000A71E0000}"/>
    <cellStyle name="Millares 5 3" xfId="55" xr:uid="{00000000-0005-0000-0000-0000A81E0000}"/>
    <cellStyle name="Millares 5 3 10" xfId="17613" xr:uid="{00000000-0005-0000-0000-0000A91E0000}"/>
    <cellStyle name="Millares 5 3 11" xfId="36693" xr:uid="{00000000-0005-0000-0000-0000AA1E0000}"/>
    <cellStyle name="Millares 5 3 2" xfId="120" xr:uid="{00000000-0005-0000-0000-0000AB1E0000}"/>
    <cellStyle name="Millares 5 3 2 10" xfId="36694" xr:uid="{00000000-0005-0000-0000-0000AC1E0000}"/>
    <cellStyle name="Millares 5 3 2 2" xfId="252" xr:uid="{00000000-0005-0000-0000-0000AD1E0000}"/>
    <cellStyle name="Millares 5 3 2 2 2" xfId="517" xr:uid="{00000000-0005-0000-0000-0000AE1E0000}"/>
    <cellStyle name="Millares 5 3 2 2 2 2" xfId="1057" xr:uid="{00000000-0005-0000-0000-0000AF1E0000}"/>
    <cellStyle name="Millares 5 3 2 2 2 2 2" xfId="2130" xr:uid="{00000000-0005-0000-0000-0000B01E0000}"/>
    <cellStyle name="Millares 5 3 2 2 2 2 2 2" xfId="4275" xr:uid="{00000000-0005-0000-0000-0000B11E0000}"/>
    <cellStyle name="Millares 5 3 2 2 2 2 2 2 2" xfId="8686" xr:uid="{00000000-0005-0000-0000-0000B21E0000}"/>
    <cellStyle name="Millares 5 3 2 2 2 2 2 2 2 2" xfId="17430" xr:uid="{00000000-0005-0000-0000-0000B31E0000}"/>
    <cellStyle name="Millares 5 3 2 2 2 2 2 2 2 2 2" xfId="34881" xr:uid="{00000000-0005-0000-0000-0000B41E0000}"/>
    <cellStyle name="Millares 5 3 2 2 2 2 2 2 2 3" xfId="26161" xr:uid="{00000000-0005-0000-0000-0000B51E0000}"/>
    <cellStyle name="Millares 5 3 2 2 2 2 2 2 2 4" xfId="36700" xr:uid="{00000000-0005-0000-0000-0000B61E0000}"/>
    <cellStyle name="Millares 5 3 2 2 2 2 2 2 3" xfId="13069" xr:uid="{00000000-0005-0000-0000-0000B71E0000}"/>
    <cellStyle name="Millares 5 3 2 2 2 2 2 2 3 2" xfId="30521" xr:uid="{00000000-0005-0000-0000-0000B81E0000}"/>
    <cellStyle name="Millares 5 3 2 2 2 2 2 2 4" xfId="21800" xr:uid="{00000000-0005-0000-0000-0000B91E0000}"/>
    <cellStyle name="Millares 5 3 2 2 2 2 2 2 5" xfId="36699" xr:uid="{00000000-0005-0000-0000-0000BA1E0000}"/>
    <cellStyle name="Millares 5 3 2 2 2 2 2 3" xfId="6544" xr:uid="{00000000-0005-0000-0000-0000BB1E0000}"/>
    <cellStyle name="Millares 5 3 2 2 2 2 2 3 2" xfId="15288" xr:uid="{00000000-0005-0000-0000-0000BC1E0000}"/>
    <cellStyle name="Millares 5 3 2 2 2 2 2 3 2 2" xfId="32739" xr:uid="{00000000-0005-0000-0000-0000BD1E0000}"/>
    <cellStyle name="Millares 5 3 2 2 2 2 2 3 3" xfId="24019" xr:uid="{00000000-0005-0000-0000-0000BE1E0000}"/>
    <cellStyle name="Millares 5 3 2 2 2 2 2 3 4" xfId="36701" xr:uid="{00000000-0005-0000-0000-0000BF1E0000}"/>
    <cellStyle name="Millares 5 3 2 2 2 2 2 4" xfId="10927" xr:uid="{00000000-0005-0000-0000-0000C01E0000}"/>
    <cellStyle name="Millares 5 3 2 2 2 2 2 4 2" xfId="28379" xr:uid="{00000000-0005-0000-0000-0000C11E0000}"/>
    <cellStyle name="Millares 5 3 2 2 2 2 2 5" xfId="19658" xr:uid="{00000000-0005-0000-0000-0000C21E0000}"/>
    <cellStyle name="Millares 5 3 2 2 2 2 2 6" xfId="36698" xr:uid="{00000000-0005-0000-0000-0000C31E0000}"/>
    <cellStyle name="Millares 5 3 2 2 2 2 3" xfId="3206" xr:uid="{00000000-0005-0000-0000-0000C41E0000}"/>
    <cellStyle name="Millares 5 3 2 2 2 2 3 2" xfId="7617" xr:uid="{00000000-0005-0000-0000-0000C51E0000}"/>
    <cellStyle name="Millares 5 3 2 2 2 2 3 2 2" xfId="16361" xr:uid="{00000000-0005-0000-0000-0000C61E0000}"/>
    <cellStyle name="Millares 5 3 2 2 2 2 3 2 2 2" xfId="33812" xr:uid="{00000000-0005-0000-0000-0000C71E0000}"/>
    <cellStyle name="Millares 5 3 2 2 2 2 3 2 3" xfId="25092" xr:uid="{00000000-0005-0000-0000-0000C81E0000}"/>
    <cellStyle name="Millares 5 3 2 2 2 2 3 2 4" xfId="36703" xr:uid="{00000000-0005-0000-0000-0000C91E0000}"/>
    <cellStyle name="Millares 5 3 2 2 2 2 3 3" xfId="12000" xr:uid="{00000000-0005-0000-0000-0000CA1E0000}"/>
    <cellStyle name="Millares 5 3 2 2 2 2 3 3 2" xfId="29452" xr:uid="{00000000-0005-0000-0000-0000CB1E0000}"/>
    <cellStyle name="Millares 5 3 2 2 2 2 3 4" xfId="20731" xr:uid="{00000000-0005-0000-0000-0000CC1E0000}"/>
    <cellStyle name="Millares 5 3 2 2 2 2 3 5" xfId="36702" xr:uid="{00000000-0005-0000-0000-0000CD1E0000}"/>
    <cellStyle name="Millares 5 3 2 2 2 2 4" xfId="5475" xr:uid="{00000000-0005-0000-0000-0000CE1E0000}"/>
    <cellStyle name="Millares 5 3 2 2 2 2 4 2" xfId="14219" xr:uid="{00000000-0005-0000-0000-0000CF1E0000}"/>
    <cellStyle name="Millares 5 3 2 2 2 2 4 2 2" xfId="31670" xr:uid="{00000000-0005-0000-0000-0000D01E0000}"/>
    <cellStyle name="Millares 5 3 2 2 2 2 4 3" xfId="22950" xr:uid="{00000000-0005-0000-0000-0000D11E0000}"/>
    <cellStyle name="Millares 5 3 2 2 2 2 4 4" xfId="36704" xr:uid="{00000000-0005-0000-0000-0000D21E0000}"/>
    <cellStyle name="Millares 5 3 2 2 2 2 5" xfId="9858" xr:uid="{00000000-0005-0000-0000-0000D31E0000}"/>
    <cellStyle name="Millares 5 3 2 2 2 2 5 2" xfId="27310" xr:uid="{00000000-0005-0000-0000-0000D41E0000}"/>
    <cellStyle name="Millares 5 3 2 2 2 2 6" xfId="18589" xr:uid="{00000000-0005-0000-0000-0000D51E0000}"/>
    <cellStyle name="Millares 5 3 2 2 2 2 7" xfId="36697" xr:uid="{00000000-0005-0000-0000-0000D61E0000}"/>
    <cellStyle name="Millares 5 3 2 2 2 3" xfId="1595" xr:uid="{00000000-0005-0000-0000-0000D71E0000}"/>
    <cellStyle name="Millares 5 3 2 2 2 3 2" xfId="3741" xr:uid="{00000000-0005-0000-0000-0000D81E0000}"/>
    <cellStyle name="Millares 5 3 2 2 2 3 2 2" xfId="8152" xr:uid="{00000000-0005-0000-0000-0000D91E0000}"/>
    <cellStyle name="Millares 5 3 2 2 2 3 2 2 2" xfId="16896" xr:uid="{00000000-0005-0000-0000-0000DA1E0000}"/>
    <cellStyle name="Millares 5 3 2 2 2 3 2 2 2 2" xfId="34347" xr:uid="{00000000-0005-0000-0000-0000DB1E0000}"/>
    <cellStyle name="Millares 5 3 2 2 2 3 2 2 3" xfId="25627" xr:uid="{00000000-0005-0000-0000-0000DC1E0000}"/>
    <cellStyle name="Millares 5 3 2 2 2 3 2 2 4" xfId="36707" xr:uid="{00000000-0005-0000-0000-0000DD1E0000}"/>
    <cellStyle name="Millares 5 3 2 2 2 3 2 3" xfId="12535" xr:uid="{00000000-0005-0000-0000-0000DE1E0000}"/>
    <cellStyle name="Millares 5 3 2 2 2 3 2 3 2" xfId="29987" xr:uid="{00000000-0005-0000-0000-0000DF1E0000}"/>
    <cellStyle name="Millares 5 3 2 2 2 3 2 4" xfId="21266" xr:uid="{00000000-0005-0000-0000-0000E01E0000}"/>
    <cellStyle name="Millares 5 3 2 2 2 3 2 5" xfId="36706" xr:uid="{00000000-0005-0000-0000-0000E11E0000}"/>
    <cellStyle name="Millares 5 3 2 2 2 3 3" xfId="6010" xr:uid="{00000000-0005-0000-0000-0000E21E0000}"/>
    <cellStyle name="Millares 5 3 2 2 2 3 3 2" xfId="14754" xr:uid="{00000000-0005-0000-0000-0000E31E0000}"/>
    <cellStyle name="Millares 5 3 2 2 2 3 3 2 2" xfId="32205" xr:uid="{00000000-0005-0000-0000-0000E41E0000}"/>
    <cellStyle name="Millares 5 3 2 2 2 3 3 3" xfId="23485" xr:uid="{00000000-0005-0000-0000-0000E51E0000}"/>
    <cellStyle name="Millares 5 3 2 2 2 3 3 4" xfId="36708" xr:uid="{00000000-0005-0000-0000-0000E61E0000}"/>
    <cellStyle name="Millares 5 3 2 2 2 3 4" xfId="10393" xr:uid="{00000000-0005-0000-0000-0000E71E0000}"/>
    <cellStyle name="Millares 5 3 2 2 2 3 4 2" xfId="27845" xr:uid="{00000000-0005-0000-0000-0000E81E0000}"/>
    <cellStyle name="Millares 5 3 2 2 2 3 5" xfId="19124" xr:uid="{00000000-0005-0000-0000-0000E91E0000}"/>
    <cellStyle name="Millares 5 3 2 2 2 3 6" xfId="36705" xr:uid="{00000000-0005-0000-0000-0000EA1E0000}"/>
    <cellStyle name="Millares 5 3 2 2 2 4" xfId="2669" xr:uid="{00000000-0005-0000-0000-0000EB1E0000}"/>
    <cellStyle name="Millares 5 3 2 2 2 4 2" xfId="7080" xr:uid="{00000000-0005-0000-0000-0000EC1E0000}"/>
    <cellStyle name="Millares 5 3 2 2 2 4 2 2" xfId="15824" xr:uid="{00000000-0005-0000-0000-0000ED1E0000}"/>
    <cellStyle name="Millares 5 3 2 2 2 4 2 2 2" xfId="33275" xr:uid="{00000000-0005-0000-0000-0000EE1E0000}"/>
    <cellStyle name="Millares 5 3 2 2 2 4 2 3" xfId="24555" xr:uid="{00000000-0005-0000-0000-0000EF1E0000}"/>
    <cellStyle name="Millares 5 3 2 2 2 4 2 4" xfId="36710" xr:uid="{00000000-0005-0000-0000-0000F01E0000}"/>
    <cellStyle name="Millares 5 3 2 2 2 4 3" xfId="11463" xr:uid="{00000000-0005-0000-0000-0000F11E0000}"/>
    <cellStyle name="Millares 5 3 2 2 2 4 3 2" xfId="28915" xr:uid="{00000000-0005-0000-0000-0000F21E0000}"/>
    <cellStyle name="Millares 5 3 2 2 2 4 4" xfId="20194" xr:uid="{00000000-0005-0000-0000-0000F31E0000}"/>
    <cellStyle name="Millares 5 3 2 2 2 4 5" xfId="36709" xr:uid="{00000000-0005-0000-0000-0000F41E0000}"/>
    <cellStyle name="Millares 5 3 2 2 2 5" xfId="4938" xr:uid="{00000000-0005-0000-0000-0000F51E0000}"/>
    <cellStyle name="Millares 5 3 2 2 2 5 2" xfId="13682" xr:uid="{00000000-0005-0000-0000-0000F61E0000}"/>
    <cellStyle name="Millares 5 3 2 2 2 5 2 2" xfId="31133" xr:uid="{00000000-0005-0000-0000-0000F71E0000}"/>
    <cellStyle name="Millares 5 3 2 2 2 5 3" xfId="22413" xr:uid="{00000000-0005-0000-0000-0000F81E0000}"/>
    <cellStyle name="Millares 5 3 2 2 2 5 4" xfId="36711" xr:uid="{00000000-0005-0000-0000-0000F91E0000}"/>
    <cellStyle name="Millares 5 3 2 2 2 6" xfId="9321" xr:uid="{00000000-0005-0000-0000-0000FA1E0000}"/>
    <cellStyle name="Millares 5 3 2 2 2 6 2" xfId="26773" xr:uid="{00000000-0005-0000-0000-0000FB1E0000}"/>
    <cellStyle name="Millares 5 3 2 2 2 7" xfId="18052" xr:uid="{00000000-0005-0000-0000-0000FC1E0000}"/>
    <cellStyle name="Millares 5 3 2 2 2 8" xfId="36696" xr:uid="{00000000-0005-0000-0000-0000FD1E0000}"/>
    <cellStyle name="Millares 5 3 2 2 3" xfId="799" xr:uid="{00000000-0005-0000-0000-0000FE1E0000}"/>
    <cellStyle name="Millares 5 3 2 2 3 2" xfId="1872" xr:uid="{00000000-0005-0000-0000-0000FF1E0000}"/>
    <cellStyle name="Millares 5 3 2 2 3 2 2" xfId="4017" xr:uid="{00000000-0005-0000-0000-0000001F0000}"/>
    <cellStyle name="Millares 5 3 2 2 3 2 2 2" xfId="8428" xr:uid="{00000000-0005-0000-0000-0000011F0000}"/>
    <cellStyle name="Millares 5 3 2 2 3 2 2 2 2" xfId="17172" xr:uid="{00000000-0005-0000-0000-0000021F0000}"/>
    <cellStyle name="Millares 5 3 2 2 3 2 2 2 2 2" xfId="34623" xr:uid="{00000000-0005-0000-0000-0000031F0000}"/>
    <cellStyle name="Millares 5 3 2 2 3 2 2 2 3" xfId="25903" xr:uid="{00000000-0005-0000-0000-0000041F0000}"/>
    <cellStyle name="Millares 5 3 2 2 3 2 2 2 4" xfId="36715" xr:uid="{00000000-0005-0000-0000-0000051F0000}"/>
    <cellStyle name="Millares 5 3 2 2 3 2 2 3" xfId="12811" xr:uid="{00000000-0005-0000-0000-0000061F0000}"/>
    <cellStyle name="Millares 5 3 2 2 3 2 2 3 2" xfId="30263" xr:uid="{00000000-0005-0000-0000-0000071F0000}"/>
    <cellStyle name="Millares 5 3 2 2 3 2 2 4" xfId="21542" xr:uid="{00000000-0005-0000-0000-0000081F0000}"/>
    <cellStyle name="Millares 5 3 2 2 3 2 2 5" xfId="36714" xr:uid="{00000000-0005-0000-0000-0000091F0000}"/>
    <cellStyle name="Millares 5 3 2 2 3 2 3" xfId="6286" xr:uid="{00000000-0005-0000-0000-00000A1F0000}"/>
    <cellStyle name="Millares 5 3 2 2 3 2 3 2" xfId="15030" xr:uid="{00000000-0005-0000-0000-00000B1F0000}"/>
    <cellStyle name="Millares 5 3 2 2 3 2 3 2 2" xfId="32481" xr:uid="{00000000-0005-0000-0000-00000C1F0000}"/>
    <cellStyle name="Millares 5 3 2 2 3 2 3 3" xfId="23761" xr:uid="{00000000-0005-0000-0000-00000D1F0000}"/>
    <cellStyle name="Millares 5 3 2 2 3 2 3 4" xfId="36716" xr:uid="{00000000-0005-0000-0000-00000E1F0000}"/>
    <cellStyle name="Millares 5 3 2 2 3 2 4" xfId="10669" xr:uid="{00000000-0005-0000-0000-00000F1F0000}"/>
    <cellStyle name="Millares 5 3 2 2 3 2 4 2" xfId="28121" xr:uid="{00000000-0005-0000-0000-0000101F0000}"/>
    <cellStyle name="Millares 5 3 2 2 3 2 5" xfId="19400" xr:uid="{00000000-0005-0000-0000-0000111F0000}"/>
    <cellStyle name="Millares 5 3 2 2 3 2 6" xfId="36713" xr:uid="{00000000-0005-0000-0000-0000121F0000}"/>
    <cellStyle name="Millares 5 3 2 2 3 3" xfId="2948" xr:uid="{00000000-0005-0000-0000-0000131F0000}"/>
    <cellStyle name="Millares 5 3 2 2 3 3 2" xfId="7359" xr:uid="{00000000-0005-0000-0000-0000141F0000}"/>
    <cellStyle name="Millares 5 3 2 2 3 3 2 2" xfId="16103" xr:uid="{00000000-0005-0000-0000-0000151F0000}"/>
    <cellStyle name="Millares 5 3 2 2 3 3 2 2 2" xfId="33554" xr:uid="{00000000-0005-0000-0000-0000161F0000}"/>
    <cellStyle name="Millares 5 3 2 2 3 3 2 3" xfId="24834" xr:uid="{00000000-0005-0000-0000-0000171F0000}"/>
    <cellStyle name="Millares 5 3 2 2 3 3 2 4" xfId="36718" xr:uid="{00000000-0005-0000-0000-0000181F0000}"/>
    <cellStyle name="Millares 5 3 2 2 3 3 3" xfId="11742" xr:uid="{00000000-0005-0000-0000-0000191F0000}"/>
    <cellStyle name="Millares 5 3 2 2 3 3 3 2" xfId="29194" xr:uid="{00000000-0005-0000-0000-00001A1F0000}"/>
    <cellStyle name="Millares 5 3 2 2 3 3 4" xfId="20473" xr:uid="{00000000-0005-0000-0000-00001B1F0000}"/>
    <cellStyle name="Millares 5 3 2 2 3 3 5" xfId="36717" xr:uid="{00000000-0005-0000-0000-00001C1F0000}"/>
    <cellStyle name="Millares 5 3 2 2 3 4" xfId="5217" xr:uid="{00000000-0005-0000-0000-00001D1F0000}"/>
    <cellStyle name="Millares 5 3 2 2 3 4 2" xfId="13961" xr:uid="{00000000-0005-0000-0000-00001E1F0000}"/>
    <cellStyle name="Millares 5 3 2 2 3 4 2 2" xfId="31412" xr:uid="{00000000-0005-0000-0000-00001F1F0000}"/>
    <cellStyle name="Millares 5 3 2 2 3 4 3" xfId="22692" xr:uid="{00000000-0005-0000-0000-0000201F0000}"/>
    <cellStyle name="Millares 5 3 2 2 3 4 4" xfId="36719" xr:uid="{00000000-0005-0000-0000-0000211F0000}"/>
    <cellStyle name="Millares 5 3 2 2 3 5" xfId="9600" xr:uid="{00000000-0005-0000-0000-0000221F0000}"/>
    <cellStyle name="Millares 5 3 2 2 3 5 2" xfId="27052" xr:uid="{00000000-0005-0000-0000-0000231F0000}"/>
    <cellStyle name="Millares 5 3 2 2 3 6" xfId="18331" xr:uid="{00000000-0005-0000-0000-0000241F0000}"/>
    <cellStyle name="Millares 5 3 2 2 3 7" xfId="36712" xr:uid="{00000000-0005-0000-0000-0000251F0000}"/>
    <cellStyle name="Millares 5 3 2 2 4" xfId="1338" xr:uid="{00000000-0005-0000-0000-0000261F0000}"/>
    <cellStyle name="Millares 5 3 2 2 4 2" xfId="3484" xr:uid="{00000000-0005-0000-0000-0000271F0000}"/>
    <cellStyle name="Millares 5 3 2 2 4 2 2" xfId="7895" xr:uid="{00000000-0005-0000-0000-0000281F0000}"/>
    <cellStyle name="Millares 5 3 2 2 4 2 2 2" xfId="16639" xr:uid="{00000000-0005-0000-0000-0000291F0000}"/>
    <cellStyle name="Millares 5 3 2 2 4 2 2 2 2" xfId="34090" xr:uid="{00000000-0005-0000-0000-00002A1F0000}"/>
    <cellStyle name="Millares 5 3 2 2 4 2 2 3" xfId="25370" xr:uid="{00000000-0005-0000-0000-00002B1F0000}"/>
    <cellStyle name="Millares 5 3 2 2 4 2 2 4" xfId="36722" xr:uid="{00000000-0005-0000-0000-00002C1F0000}"/>
    <cellStyle name="Millares 5 3 2 2 4 2 3" xfId="12278" xr:uid="{00000000-0005-0000-0000-00002D1F0000}"/>
    <cellStyle name="Millares 5 3 2 2 4 2 3 2" xfId="29730" xr:uid="{00000000-0005-0000-0000-00002E1F0000}"/>
    <cellStyle name="Millares 5 3 2 2 4 2 4" xfId="21009" xr:uid="{00000000-0005-0000-0000-00002F1F0000}"/>
    <cellStyle name="Millares 5 3 2 2 4 2 5" xfId="36721" xr:uid="{00000000-0005-0000-0000-0000301F0000}"/>
    <cellStyle name="Millares 5 3 2 2 4 3" xfId="5753" xr:uid="{00000000-0005-0000-0000-0000311F0000}"/>
    <cellStyle name="Millares 5 3 2 2 4 3 2" xfId="14497" xr:uid="{00000000-0005-0000-0000-0000321F0000}"/>
    <cellStyle name="Millares 5 3 2 2 4 3 2 2" xfId="31948" xr:uid="{00000000-0005-0000-0000-0000331F0000}"/>
    <cellStyle name="Millares 5 3 2 2 4 3 3" xfId="23228" xr:uid="{00000000-0005-0000-0000-0000341F0000}"/>
    <cellStyle name="Millares 5 3 2 2 4 3 4" xfId="36723" xr:uid="{00000000-0005-0000-0000-0000351F0000}"/>
    <cellStyle name="Millares 5 3 2 2 4 4" xfId="10136" xr:uid="{00000000-0005-0000-0000-0000361F0000}"/>
    <cellStyle name="Millares 5 3 2 2 4 4 2" xfId="27588" xr:uid="{00000000-0005-0000-0000-0000371F0000}"/>
    <cellStyle name="Millares 5 3 2 2 4 5" xfId="18867" xr:uid="{00000000-0005-0000-0000-0000381F0000}"/>
    <cellStyle name="Millares 5 3 2 2 4 6" xfId="36720" xr:uid="{00000000-0005-0000-0000-0000391F0000}"/>
    <cellStyle name="Millares 5 3 2 2 5" xfId="2412" xr:uid="{00000000-0005-0000-0000-00003A1F0000}"/>
    <cellStyle name="Millares 5 3 2 2 5 2" xfId="6823" xr:uid="{00000000-0005-0000-0000-00003B1F0000}"/>
    <cellStyle name="Millares 5 3 2 2 5 2 2" xfId="15567" xr:uid="{00000000-0005-0000-0000-00003C1F0000}"/>
    <cellStyle name="Millares 5 3 2 2 5 2 2 2" xfId="33018" xr:uid="{00000000-0005-0000-0000-00003D1F0000}"/>
    <cellStyle name="Millares 5 3 2 2 5 2 3" xfId="24298" xr:uid="{00000000-0005-0000-0000-00003E1F0000}"/>
    <cellStyle name="Millares 5 3 2 2 5 2 4" xfId="36725" xr:uid="{00000000-0005-0000-0000-00003F1F0000}"/>
    <cellStyle name="Millares 5 3 2 2 5 3" xfId="11206" xr:uid="{00000000-0005-0000-0000-0000401F0000}"/>
    <cellStyle name="Millares 5 3 2 2 5 3 2" xfId="28658" xr:uid="{00000000-0005-0000-0000-0000411F0000}"/>
    <cellStyle name="Millares 5 3 2 2 5 4" xfId="19937" xr:uid="{00000000-0005-0000-0000-0000421F0000}"/>
    <cellStyle name="Millares 5 3 2 2 5 5" xfId="36724" xr:uid="{00000000-0005-0000-0000-0000431F0000}"/>
    <cellStyle name="Millares 5 3 2 2 6" xfId="4681" xr:uid="{00000000-0005-0000-0000-0000441F0000}"/>
    <cellStyle name="Millares 5 3 2 2 6 2" xfId="13425" xr:uid="{00000000-0005-0000-0000-0000451F0000}"/>
    <cellStyle name="Millares 5 3 2 2 6 2 2" xfId="30876" xr:uid="{00000000-0005-0000-0000-0000461F0000}"/>
    <cellStyle name="Millares 5 3 2 2 6 3" xfId="22156" xr:uid="{00000000-0005-0000-0000-0000471F0000}"/>
    <cellStyle name="Millares 5 3 2 2 6 4" xfId="36726" xr:uid="{00000000-0005-0000-0000-0000481F0000}"/>
    <cellStyle name="Millares 5 3 2 2 7" xfId="9064" xr:uid="{00000000-0005-0000-0000-0000491F0000}"/>
    <cellStyle name="Millares 5 3 2 2 7 2" xfId="26516" xr:uid="{00000000-0005-0000-0000-00004A1F0000}"/>
    <cellStyle name="Millares 5 3 2 2 8" xfId="17795" xr:uid="{00000000-0005-0000-0000-00004B1F0000}"/>
    <cellStyle name="Millares 5 3 2 2 9" xfId="36695" xr:uid="{00000000-0005-0000-0000-00004C1F0000}"/>
    <cellStyle name="Millares 5 3 2 3" xfId="392" xr:uid="{00000000-0005-0000-0000-00004D1F0000}"/>
    <cellStyle name="Millares 5 3 2 3 2" xfId="932" xr:uid="{00000000-0005-0000-0000-00004E1F0000}"/>
    <cellStyle name="Millares 5 3 2 3 2 2" xfId="2005" xr:uid="{00000000-0005-0000-0000-00004F1F0000}"/>
    <cellStyle name="Millares 5 3 2 3 2 2 2" xfId="4150" xr:uid="{00000000-0005-0000-0000-0000501F0000}"/>
    <cellStyle name="Millares 5 3 2 3 2 2 2 2" xfId="8561" xr:uid="{00000000-0005-0000-0000-0000511F0000}"/>
    <cellStyle name="Millares 5 3 2 3 2 2 2 2 2" xfId="17305" xr:uid="{00000000-0005-0000-0000-0000521F0000}"/>
    <cellStyle name="Millares 5 3 2 3 2 2 2 2 2 2" xfId="34756" xr:uid="{00000000-0005-0000-0000-0000531F0000}"/>
    <cellStyle name="Millares 5 3 2 3 2 2 2 2 3" xfId="26036" xr:uid="{00000000-0005-0000-0000-0000541F0000}"/>
    <cellStyle name="Millares 5 3 2 3 2 2 2 2 4" xfId="36731" xr:uid="{00000000-0005-0000-0000-0000551F0000}"/>
    <cellStyle name="Millares 5 3 2 3 2 2 2 3" xfId="12944" xr:uid="{00000000-0005-0000-0000-0000561F0000}"/>
    <cellStyle name="Millares 5 3 2 3 2 2 2 3 2" xfId="30396" xr:uid="{00000000-0005-0000-0000-0000571F0000}"/>
    <cellStyle name="Millares 5 3 2 3 2 2 2 4" xfId="21675" xr:uid="{00000000-0005-0000-0000-0000581F0000}"/>
    <cellStyle name="Millares 5 3 2 3 2 2 2 5" xfId="36730" xr:uid="{00000000-0005-0000-0000-0000591F0000}"/>
    <cellStyle name="Millares 5 3 2 3 2 2 3" xfId="6419" xr:uid="{00000000-0005-0000-0000-00005A1F0000}"/>
    <cellStyle name="Millares 5 3 2 3 2 2 3 2" xfId="15163" xr:uid="{00000000-0005-0000-0000-00005B1F0000}"/>
    <cellStyle name="Millares 5 3 2 3 2 2 3 2 2" xfId="32614" xr:uid="{00000000-0005-0000-0000-00005C1F0000}"/>
    <cellStyle name="Millares 5 3 2 3 2 2 3 3" xfId="23894" xr:uid="{00000000-0005-0000-0000-00005D1F0000}"/>
    <cellStyle name="Millares 5 3 2 3 2 2 3 4" xfId="36732" xr:uid="{00000000-0005-0000-0000-00005E1F0000}"/>
    <cellStyle name="Millares 5 3 2 3 2 2 4" xfId="10802" xr:uid="{00000000-0005-0000-0000-00005F1F0000}"/>
    <cellStyle name="Millares 5 3 2 3 2 2 4 2" xfId="28254" xr:uid="{00000000-0005-0000-0000-0000601F0000}"/>
    <cellStyle name="Millares 5 3 2 3 2 2 5" xfId="19533" xr:uid="{00000000-0005-0000-0000-0000611F0000}"/>
    <cellStyle name="Millares 5 3 2 3 2 2 6" xfId="36729" xr:uid="{00000000-0005-0000-0000-0000621F0000}"/>
    <cellStyle name="Millares 5 3 2 3 2 3" xfId="3081" xr:uid="{00000000-0005-0000-0000-0000631F0000}"/>
    <cellStyle name="Millares 5 3 2 3 2 3 2" xfId="7492" xr:uid="{00000000-0005-0000-0000-0000641F0000}"/>
    <cellStyle name="Millares 5 3 2 3 2 3 2 2" xfId="16236" xr:uid="{00000000-0005-0000-0000-0000651F0000}"/>
    <cellStyle name="Millares 5 3 2 3 2 3 2 2 2" xfId="33687" xr:uid="{00000000-0005-0000-0000-0000661F0000}"/>
    <cellStyle name="Millares 5 3 2 3 2 3 2 3" xfId="24967" xr:uid="{00000000-0005-0000-0000-0000671F0000}"/>
    <cellStyle name="Millares 5 3 2 3 2 3 2 4" xfId="36734" xr:uid="{00000000-0005-0000-0000-0000681F0000}"/>
    <cellStyle name="Millares 5 3 2 3 2 3 3" xfId="11875" xr:uid="{00000000-0005-0000-0000-0000691F0000}"/>
    <cellStyle name="Millares 5 3 2 3 2 3 3 2" xfId="29327" xr:uid="{00000000-0005-0000-0000-00006A1F0000}"/>
    <cellStyle name="Millares 5 3 2 3 2 3 4" xfId="20606" xr:uid="{00000000-0005-0000-0000-00006B1F0000}"/>
    <cellStyle name="Millares 5 3 2 3 2 3 5" xfId="36733" xr:uid="{00000000-0005-0000-0000-00006C1F0000}"/>
    <cellStyle name="Millares 5 3 2 3 2 4" xfId="5350" xr:uid="{00000000-0005-0000-0000-00006D1F0000}"/>
    <cellStyle name="Millares 5 3 2 3 2 4 2" xfId="14094" xr:uid="{00000000-0005-0000-0000-00006E1F0000}"/>
    <cellStyle name="Millares 5 3 2 3 2 4 2 2" xfId="31545" xr:uid="{00000000-0005-0000-0000-00006F1F0000}"/>
    <cellStyle name="Millares 5 3 2 3 2 4 3" xfId="22825" xr:uid="{00000000-0005-0000-0000-0000701F0000}"/>
    <cellStyle name="Millares 5 3 2 3 2 4 4" xfId="36735" xr:uid="{00000000-0005-0000-0000-0000711F0000}"/>
    <cellStyle name="Millares 5 3 2 3 2 5" xfId="9733" xr:uid="{00000000-0005-0000-0000-0000721F0000}"/>
    <cellStyle name="Millares 5 3 2 3 2 5 2" xfId="27185" xr:uid="{00000000-0005-0000-0000-0000731F0000}"/>
    <cellStyle name="Millares 5 3 2 3 2 6" xfId="18464" xr:uid="{00000000-0005-0000-0000-0000741F0000}"/>
    <cellStyle name="Millares 5 3 2 3 2 7" xfId="36728" xr:uid="{00000000-0005-0000-0000-0000751F0000}"/>
    <cellStyle name="Millares 5 3 2 3 3" xfId="1470" xr:uid="{00000000-0005-0000-0000-0000761F0000}"/>
    <cellStyle name="Millares 5 3 2 3 3 2" xfId="3616" xr:uid="{00000000-0005-0000-0000-0000771F0000}"/>
    <cellStyle name="Millares 5 3 2 3 3 2 2" xfId="8027" xr:uid="{00000000-0005-0000-0000-0000781F0000}"/>
    <cellStyle name="Millares 5 3 2 3 3 2 2 2" xfId="16771" xr:uid="{00000000-0005-0000-0000-0000791F0000}"/>
    <cellStyle name="Millares 5 3 2 3 3 2 2 2 2" xfId="34222" xr:uid="{00000000-0005-0000-0000-00007A1F0000}"/>
    <cellStyle name="Millares 5 3 2 3 3 2 2 3" xfId="25502" xr:uid="{00000000-0005-0000-0000-00007B1F0000}"/>
    <cellStyle name="Millares 5 3 2 3 3 2 2 4" xfId="36738" xr:uid="{00000000-0005-0000-0000-00007C1F0000}"/>
    <cellStyle name="Millares 5 3 2 3 3 2 3" xfId="12410" xr:uid="{00000000-0005-0000-0000-00007D1F0000}"/>
    <cellStyle name="Millares 5 3 2 3 3 2 3 2" xfId="29862" xr:uid="{00000000-0005-0000-0000-00007E1F0000}"/>
    <cellStyle name="Millares 5 3 2 3 3 2 4" xfId="21141" xr:uid="{00000000-0005-0000-0000-00007F1F0000}"/>
    <cellStyle name="Millares 5 3 2 3 3 2 5" xfId="36737" xr:uid="{00000000-0005-0000-0000-0000801F0000}"/>
    <cellStyle name="Millares 5 3 2 3 3 3" xfId="5885" xr:uid="{00000000-0005-0000-0000-0000811F0000}"/>
    <cellStyle name="Millares 5 3 2 3 3 3 2" xfId="14629" xr:uid="{00000000-0005-0000-0000-0000821F0000}"/>
    <cellStyle name="Millares 5 3 2 3 3 3 2 2" xfId="32080" xr:uid="{00000000-0005-0000-0000-0000831F0000}"/>
    <cellStyle name="Millares 5 3 2 3 3 3 3" xfId="23360" xr:uid="{00000000-0005-0000-0000-0000841F0000}"/>
    <cellStyle name="Millares 5 3 2 3 3 3 4" xfId="36739" xr:uid="{00000000-0005-0000-0000-0000851F0000}"/>
    <cellStyle name="Millares 5 3 2 3 3 4" xfId="10268" xr:uid="{00000000-0005-0000-0000-0000861F0000}"/>
    <cellStyle name="Millares 5 3 2 3 3 4 2" xfId="27720" xr:uid="{00000000-0005-0000-0000-0000871F0000}"/>
    <cellStyle name="Millares 5 3 2 3 3 5" xfId="18999" xr:uid="{00000000-0005-0000-0000-0000881F0000}"/>
    <cellStyle name="Millares 5 3 2 3 3 6" xfId="36736" xr:uid="{00000000-0005-0000-0000-0000891F0000}"/>
    <cellStyle name="Millares 5 3 2 3 4" xfId="2544" xr:uid="{00000000-0005-0000-0000-00008A1F0000}"/>
    <cellStyle name="Millares 5 3 2 3 4 2" xfId="6955" xr:uid="{00000000-0005-0000-0000-00008B1F0000}"/>
    <cellStyle name="Millares 5 3 2 3 4 2 2" xfId="15699" xr:uid="{00000000-0005-0000-0000-00008C1F0000}"/>
    <cellStyle name="Millares 5 3 2 3 4 2 2 2" xfId="33150" xr:uid="{00000000-0005-0000-0000-00008D1F0000}"/>
    <cellStyle name="Millares 5 3 2 3 4 2 3" xfId="24430" xr:uid="{00000000-0005-0000-0000-00008E1F0000}"/>
    <cellStyle name="Millares 5 3 2 3 4 2 4" xfId="36741" xr:uid="{00000000-0005-0000-0000-00008F1F0000}"/>
    <cellStyle name="Millares 5 3 2 3 4 3" xfId="11338" xr:uid="{00000000-0005-0000-0000-0000901F0000}"/>
    <cellStyle name="Millares 5 3 2 3 4 3 2" xfId="28790" xr:uid="{00000000-0005-0000-0000-0000911F0000}"/>
    <cellStyle name="Millares 5 3 2 3 4 4" xfId="20069" xr:uid="{00000000-0005-0000-0000-0000921F0000}"/>
    <cellStyle name="Millares 5 3 2 3 4 5" xfId="36740" xr:uid="{00000000-0005-0000-0000-0000931F0000}"/>
    <cellStyle name="Millares 5 3 2 3 5" xfId="4813" xr:uid="{00000000-0005-0000-0000-0000941F0000}"/>
    <cellStyle name="Millares 5 3 2 3 5 2" xfId="13557" xr:uid="{00000000-0005-0000-0000-0000951F0000}"/>
    <cellStyle name="Millares 5 3 2 3 5 2 2" xfId="31008" xr:uid="{00000000-0005-0000-0000-0000961F0000}"/>
    <cellStyle name="Millares 5 3 2 3 5 3" xfId="22288" xr:uid="{00000000-0005-0000-0000-0000971F0000}"/>
    <cellStyle name="Millares 5 3 2 3 5 4" xfId="36742" xr:uid="{00000000-0005-0000-0000-0000981F0000}"/>
    <cellStyle name="Millares 5 3 2 3 6" xfId="9196" xr:uid="{00000000-0005-0000-0000-0000991F0000}"/>
    <cellStyle name="Millares 5 3 2 3 6 2" xfId="26648" xr:uid="{00000000-0005-0000-0000-00009A1F0000}"/>
    <cellStyle name="Millares 5 3 2 3 7" xfId="17927" xr:uid="{00000000-0005-0000-0000-00009B1F0000}"/>
    <cellStyle name="Millares 5 3 2 3 8" xfId="36727" xr:uid="{00000000-0005-0000-0000-00009C1F0000}"/>
    <cellStyle name="Millares 5 3 2 4" xfId="674" xr:uid="{00000000-0005-0000-0000-00009D1F0000}"/>
    <cellStyle name="Millares 5 3 2 4 2" xfId="1747" xr:uid="{00000000-0005-0000-0000-00009E1F0000}"/>
    <cellStyle name="Millares 5 3 2 4 2 2" xfId="3892" xr:uid="{00000000-0005-0000-0000-00009F1F0000}"/>
    <cellStyle name="Millares 5 3 2 4 2 2 2" xfId="8303" xr:uid="{00000000-0005-0000-0000-0000A01F0000}"/>
    <cellStyle name="Millares 5 3 2 4 2 2 2 2" xfId="17047" xr:uid="{00000000-0005-0000-0000-0000A11F0000}"/>
    <cellStyle name="Millares 5 3 2 4 2 2 2 2 2" xfId="34498" xr:uid="{00000000-0005-0000-0000-0000A21F0000}"/>
    <cellStyle name="Millares 5 3 2 4 2 2 2 3" xfId="25778" xr:uid="{00000000-0005-0000-0000-0000A31F0000}"/>
    <cellStyle name="Millares 5 3 2 4 2 2 2 4" xfId="36746" xr:uid="{00000000-0005-0000-0000-0000A41F0000}"/>
    <cellStyle name="Millares 5 3 2 4 2 2 3" xfId="12686" xr:uid="{00000000-0005-0000-0000-0000A51F0000}"/>
    <cellStyle name="Millares 5 3 2 4 2 2 3 2" xfId="30138" xr:uid="{00000000-0005-0000-0000-0000A61F0000}"/>
    <cellStyle name="Millares 5 3 2 4 2 2 4" xfId="21417" xr:uid="{00000000-0005-0000-0000-0000A71F0000}"/>
    <cellStyle name="Millares 5 3 2 4 2 2 5" xfId="36745" xr:uid="{00000000-0005-0000-0000-0000A81F0000}"/>
    <cellStyle name="Millares 5 3 2 4 2 3" xfId="6161" xr:uid="{00000000-0005-0000-0000-0000A91F0000}"/>
    <cellStyle name="Millares 5 3 2 4 2 3 2" xfId="14905" xr:uid="{00000000-0005-0000-0000-0000AA1F0000}"/>
    <cellStyle name="Millares 5 3 2 4 2 3 2 2" xfId="32356" xr:uid="{00000000-0005-0000-0000-0000AB1F0000}"/>
    <cellStyle name="Millares 5 3 2 4 2 3 3" xfId="23636" xr:uid="{00000000-0005-0000-0000-0000AC1F0000}"/>
    <cellStyle name="Millares 5 3 2 4 2 3 4" xfId="36747" xr:uid="{00000000-0005-0000-0000-0000AD1F0000}"/>
    <cellStyle name="Millares 5 3 2 4 2 4" xfId="10544" xr:uid="{00000000-0005-0000-0000-0000AE1F0000}"/>
    <cellStyle name="Millares 5 3 2 4 2 4 2" xfId="27996" xr:uid="{00000000-0005-0000-0000-0000AF1F0000}"/>
    <cellStyle name="Millares 5 3 2 4 2 5" xfId="19275" xr:uid="{00000000-0005-0000-0000-0000B01F0000}"/>
    <cellStyle name="Millares 5 3 2 4 2 6" xfId="36744" xr:uid="{00000000-0005-0000-0000-0000B11F0000}"/>
    <cellStyle name="Millares 5 3 2 4 3" xfId="2823" xr:uid="{00000000-0005-0000-0000-0000B21F0000}"/>
    <cellStyle name="Millares 5 3 2 4 3 2" xfId="7234" xr:uid="{00000000-0005-0000-0000-0000B31F0000}"/>
    <cellStyle name="Millares 5 3 2 4 3 2 2" xfId="15978" xr:uid="{00000000-0005-0000-0000-0000B41F0000}"/>
    <cellStyle name="Millares 5 3 2 4 3 2 2 2" xfId="33429" xr:uid="{00000000-0005-0000-0000-0000B51F0000}"/>
    <cellStyle name="Millares 5 3 2 4 3 2 3" xfId="24709" xr:uid="{00000000-0005-0000-0000-0000B61F0000}"/>
    <cellStyle name="Millares 5 3 2 4 3 2 4" xfId="36749" xr:uid="{00000000-0005-0000-0000-0000B71F0000}"/>
    <cellStyle name="Millares 5 3 2 4 3 3" xfId="11617" xr:uid="{00000000-0005-0000-0000-0000B81F0000}"/>
    <cellStyle name="Millares 5 3 2 4 3 3 2" xfId="29069" xr:uid="{00000000-0005-0000-0000-0000B91F0000}"/>
    <cellStyle name="Millares 5 3 2 4 3 4" xfId="20348" xr:uid="{00000000-0005-0000-0000-0000BA1F0000}"/>
    <cellStyle name="Millares 5 3 2 4 3 5" xfId="36748" xr:uid="{00000000-0005-0000-0000-0000BB1F0000}"/>
    <cellStyle name="Millares 5 3 2 4 4" xfId="5092" xr:uid="{00000000-0005-0000-0000-0000BC1F0000}"/>
    <cellStyle name="Millares 5 3 2 4 4 2" xfId="13836" xr:uid="{00000000-0005-0000-0000-0000BD1F0000}"/>
    <cellStyle name="Millares 5 3 2 4 4 2 2" xfId="31287" xr:uid="{00000000-0005-0000-0000-0000BE1F0000}"/>
    <cellStyle name="Millares 5 3 2 4 4 3" xfId="22567" xr:uid="{00000000-0005-0000-0000-0000BF1F0000}"/>
    <cellStyle name="Millares 5 3 2 4 4 4" xfId="36750" xr:uid="{00000000-0005-0000-0000-0000C01F0000}"/>
    <cellStyle name="Millares 5 3 2 4 5" xfId="9475" xr:uid="{00000000-0005-0000-0000-0000C11F0000}"/>
    <cellStyle name="Millares 5 3 2 4 5 2" xfId="26927" xr:uid="{00000000-0005-0000-0000-0000C21F0000}"/>
    <cellStyle name="Millares 5 3 2 4 6" xfId="18206" xr:uid="{00000000-0005-0000-0000-0000C31F0000}"/>
    <cellStyle name="Millares 5 3 2 4 7" xfId="36743" xr:uid="{00000000-0005-0000-0000-0000C41F0000}"/>
    <cellStyle name="Millares 5 3 2 5" xfId="1213" xr:uid="{00000000-0005-0000-0000-0000C51F0000}"/>
    <cellStyle name="Millares 5 3 2 5 2" xfId="3359" xr:uid="{00000000-0005-0000-0000-0000C61F0000}"/>
    <cellStyle name="Millares 5 3 2 5 2 2" xfId="7770" xr:uid="{00000000-0005-0000-0000-0000C71F0000}"/>
    <cellStyle name="Millares 5 3 2 5 2 2 2" xfId="16514" xr:uid="{00000000-0005-0000-0000-0000C81F0000}"/>
    <cellStyle name="Millares 5 3 2 5 2 2 2 2" xfId="33965" xr:uid="{00000000-0005-0000-0000-0000C91F0000}"/>
    <cellStyle name="Millares 5 3 2 5 2 2 3" xfId="25245" xr:uid="{00000000-0005-0000-0000-0000CA1F0000}"/>
    <cellStyle name="Millares 5 3 2 5 2 2 4" xfId="36753" xr:uid="{00000000-0005-0000-0000-0000CB1F0000}"/>
    <cellStyle name="Millares 5 3 2 5 2 3" xfId="12153" xr:uid="{00000000-0005-0000-0000-0000CC1F0000}"/>
    <cellStyle name="Millares 5 3 2 5 2 3 2" xfId="29605" xr:uid="{00000000-0005-0000-0000-0000CD1F0000}"/>
    <cellStyle name="Millares 5 3 2 5 2 4" xfId="20884" xr:uid="{00000000-0005-0000-0000-0000CE1F0000}"/>
    <cellStyle name="Millares 5 3 2 5 2 5" xfId="36752" xr:uid="{00000000-0005-0000-0000-0000CF1F0000}"/>
    <cellStyle name="Millares 5 3 2 5 3" xfId="5628" xr:uid="{00000000-0005-0000-0000-0000D01F0000}"/>
    <cellStyle name="Millares 5 3 2 5 3 2" xfId="14372" xr:uid="{00000000-0005-0000-0000-0000D11F0000}"/>
    <cellStyle name="Millares 5 3 2 5 3 2 2" xfId="31823" xr:uid="{00000000-0005-0000-0000-0000D21F0000}"/>
    <cellStyle name="Millares 5 3 2 5 3 3" xfId="23103" xr:uid="{00000000-0005-0000-0000-0000D31F0000}"/>
    <cellStyle name="Millares 5 3 2 5 3 4" xfId="36754" xr:uid="{00000000-0005-0000-0000-0000D41F0000}"/>
    <cellStyle name="Millares 5 3 2 5 4" xfId="10011" xr:uid="{00000000-0005-0000-0000-0000D51F0000}"/>
    <cellStyle name="Millares 5 3 2 5 4 2" xfId="27463" xr:uid="{00000000-0005-0000-0000-0000D61F0000}"/>
    <cellStyle name="Millares 5 3 2 5 5" xfId="18742" xr:uid="{00000000-0005-0000-0000-0000D71F0000}"/>
    <cellStyle name="Millares 5 3 2 5 6" xfId="36751" xr:uid="{00000000-0005-0000-0000-0000D81F0000}"/>
    <cellStyle name="Millares 5 3 2 6" xfId="2287" xr:uid="{00000000-0005-0000-0000-0000D91F0000}"/>
    <cellStyle name="Millares 5 3 2 6 2" xfId="6698" xr:uid="{00000000-0005-0000-0000-0000DA1F0000}"/>
    <cellStyle name="Millares 5 3 2 6 2 2" xfId="15442" xr:uid="{00000000-0005-0000-0000-0000DB1F0000}"/>
    <cellStyle name="Millares 5 3 2 6 2 2 2" xfId="32893" xr:uid="{00000000-0005-0000-0000-0000DC1F0000}"/>
    <cellStyle name="Millares 5 3 2 6 2 3" xfId="24173" xr:uid="{00000000-0005-0000-0000-0000DD1F0000}"/>
    <cellStyle name="Millares 5 3 2 6 2 4" xfId="36756" xr:uid="{00000000-0005-0000-0000-0000DE1F0000}"/>
    <cellStyle name="Millares 5 3 2 6 3" xfId="11081" xr:uid="{00000000-0005-0000-0000-0000DF1F0000}"/>
    <cellStyle name="Millares 5 3 2 6 3 2" xfId="28533" xr:uid="{00000000-0005-0000-0000-0000E01F0000}"/>
    <cellStyle name="Millares 5 3 2 6 4" xfId="19812" xr:uid="{00000000-0005-0000-0000-0000E11F0000}"/>
    <cellStyle name="Millares 5 3 2 6 5" xfId="36755" xr:uid="{00000000-0005-0000-0000-0000E21F0000}"/>
    <cellStyle name="Millares 5 3 2 7" xfId="4556" xr:uid="{00000000-0005-0000-0000-0000E31F0000}"/>
    <cellStyle name="Millares 5 3 2 7 2" xfId="13300" xr:uid="{00000000-0005-0000-0000-0000E41F0000}"/>
    <cellStyle name="Millares 5 3 2 7 2 2" xfId="30751" xr:uid="{00000000-0005-0000-0000-0000E51F0000}"/>
    <cellStyle name="Millares 5 3 2 7 3" xfId="22031" xr:uid="{00000000-0005-0000-0000-0000E61F0000}"/>
    <cellStyle name="Millares 5 3 2 7 4" xfId="36757" xr:uid="{00000000-0005-0000-0000-0000E71F0000}"/>
    <cellStyle name="Millares 5 3 2 8" xfId="8939" xr:uid="{00000000-0005-0000-0000-0000E81F0000}"/>
    <cellStyle name="Millares 5 3 2 8 2" xfId="26391" xr:uid="{00000000-0005-0000-0000-0000E91F0000}"/>
    <cellStyle name="Millares 5 3 2 9" xfId="17670" xr:uid="{00000000-0005-0000-0000-0000EA1F0000}"/>
    <cellStyle name="Millares 5 3 3" xfId="195" xr:uid="{00000000-0005-0000-0000-0000EB1F0000}"/>
    <cellStyle name="Millares 5 3 3 2" xfId="460" xr:uid="{00000000-0005-0000-0000-0000EC1F0000}"/>
    <cellStyle name="Millares 5 3 3 2 2" xfId="1000" xr:uid="{00000000-0005-0000-0000-0000ED1F0000}"/>
    <cellStyle name="Millares 5 3 3 2 2 2" xfId="2073" xr:uid="{00000000-0005-0000-0000-0000EE1F0000}"/>
    <cellStyle name="Millares 5 3 3 2 2 2 2" xfId="4218" xr:uid="{00000000-0005-0000-0000-0000EF1F0000}"/>
    <cellStyle name="Millares 5 3 3 2 2 2 2 2" xfId="8629" xr:uid="{00000000-0005-0000-0000-0000F01F0000}"/>
    <cellStyle name="Millares 5 3 3 2 2 2 2 2 2" xfId="17373" xr:uid="{00000000-0005-0000-0000-0000F11F0000}"/>
    <cellStyle name="Millares 5 3 3 2 2 2 2 2 2 2" xfId="34824" xr:uid="{00000000-0005-0000-0000-0000F21F0000}"/>
    <cellStyle name="Millares 5 3 3 2 2 2 2 2 3" xfId="26104" xr:uid="{00000000-0005-0000-0000-0000F31F0000}"/>
    <cellStyle name="Millares 5 3 3 2 2 2 2 2 4" xfId="36763" xr:uid="{00000000-0005-0000-0000-0000F41F0000}"/>
    <cellStyle name="Millares 5 3 3 2 2 2 2 3" xfId="13012" xr:uid="{00000000-0005-0000-0000-0000F51F0000}"/>
    <cellStyle name="Millares 5 3 3 2 2 2 2 3 2" xfId="30464" xr:uid="{00000000-0005-0000-0000-0000F61F0000}"/>
    <cellStyle name="Millares 5 3 3 2 2 2 2 4" xfId="21743" xr:uid="{00000000-0005-0000-0000-0000F71F0000}"/>
    <cellStyle name="Millares 5 3 3 2 2 2 2 5" xfId="36762" xr:uid="{00000000-0005-0000-0000-0000F81F0000}"/>
    <cellStyle name="Millares 5 3 3 2 2 2 3" xfId="6487" xr:uid="{00000000-0005-0000-0000-0000F91F0000}"/>
    <cellStyle name="Millares 5 3 3 2 2 2 3 2" xfId="15231" xr:uid="{00000000-0005-0000-0000-0000FA1F0000}"/>
    <cellStyle name="Millares 5 3 3 2 2 2 3 2 2" xfId="32682" xr:uid="{00000000-0005-0000-0000-0000FB1F0000}"/>
    <cellStyle name="Millares 5 3 3 2 2 2 3 3" xfId="23962" xr:uid="{00000000-0005-0000-0000-0000FC1F0000}"/>
    <cellStyle name="Millares 5 3 3 2 2 2 3 4" xfId="36764" xr:uid="{00000000-0005-0000-0000-0000FD1F0000}"/>
    <cellStyle name="Millares 5 3 3 2 2 2 4" xfId="10870" xr:uid="{00000000-0005-0000-0000-0000FE1F0000}"/>
    <cellStyle name="Millares 5 3 3 2 2 2 4 2" xfId="28322" xr:uid="{00000000-0005-0000-0000-0000FF1F0000}"/>
    <cellStyle name="Millares 5 3 3 2 2 2 5" xfId="19601" xr:uid="{00000000-0005-0000-0000-000000200000}"/>
    <cellStyle name="Millares 5 3 3 2 2 2 6" xfId="36761" xr:uid="{00000000-0005-0000-0000-000001200000}"/>
    <cellStyle name="Millares 5 3 3 2 2 3" xfId="3149" xr:uid="{00000000-0005-0000-0000-000002200000}"/>
    <cellStyle name="Millares 5 3 3 2 2 3 2" xfId="7560" xr:uid="{00000000-0005-0000-0000-000003200000}"/>
    <cellStyle name="Millares 5 3 3 2 2 3 2 2" xfId="16304" xr:uid="{00000000-0005-0000-0000-000004200000}"/>
    <cellStyle name="Millares 5 3 3 2 2 3 2 2 2" xfId="33755" xr:uid="{00000000-0005-0000-0000-000005200000}"/>
    <cellStyle name="Millares 5 3 3 2 2 3 2 3" xfId="25035" xr:uid="{00000000-0005-0000-0000-000006200000}"/>
    <cellStyle name="Millares 5 3 3 2 2 3 2 4" xfId="36766" xr:uid="{00000000-0005-0000-0000-000007200000}"/>
    <cellStyle name="Millares 5 3 3 2 2 3 3" xfId="11943" xr:uid="{00000000-0005-0000-0000-000008200000}"/>
    <cellStyle name="Millares 5 3 3 2 2 3 3 2" xfId="29395" xr:uid="{00000000-0005-0000-0000-000009200000}"/>
    <cellStyle name="Millares 5 3 3 2 2 3 4" xfId="20674" xr:uid="{00000000-0005-0000-0000-00000A200000}"/>
    <cellStyle name="Millares 5 3 3 2 2 3 5" xfId="36765" xr:uid="{00000000-0005-0000-0000-00000B200000}"/>
    <cellStyle name="Millares 5 3 3 2 2 4" xfId="5418" xr:uid="{00000000-0005-0000-0000-00000C200000}"/>
    <cellStyle name="Millares 5 3 3 2 2 4 2" xfId="14162" xr:uid="{00000000-0005-0000-0000-00000D200000}"/>
    <cellStyle name="Millares 5 3 3 2 2 4 2 2" xfId="31613" xr:uid="{00000000-0005-0000-0000-00000E200000}"/>
    <cellStyle name="Millares 5 3 3 2 2 4 3" xfId="22893" xr:uid="{00000000-0005-0000-0000-00000F200000}"/>
    <cellStyle name="Millares 5 3 3 2 2 4 4" xfId="36767" xr:uid="{00000000-0005-0000-0000-000010200000}"/>
    <cellStyle name="Millares 5 3 3 2 2 5" xfId="9801" xr:uid="{00000000-0005-0000-0000-000011200000}"/>
    <cellStyle name="Millares 5 3 3 2 2 5 2" xfId="27253" xr:uid="{00000000-0005-0000-0000-000012200000}"/>
    <cellStyle name="Millares 5 3 3 2 2 6" xfId="18532" xr:uid="{00000000-0005-0000-0000-000013200000}"/>
    <cellStyle name="Millares 5 3 3 2 2 7" xfId="36760" xr:uid="{00000000-0005-0000-0000-000014200000}"/>
    <cellStyle name="Millares 5 3 3 2 3" xfId="1538" xr:uid="{00000000-0005-0000-0000-000015200000}"/>
    <cellStyle name="Millares 5 3 3 2 3 2" xfId="3684" xr:uid="{00000000-0005-0000-0000-000016200000}"/>
    <cellStyle name="Millares 5 3 3 2 3 2 2" xfId="8095" xr:uid="{00000000-0005-0000-0000-000017200000}"/>
    <cellStyle name="Millares 5 3 3 2 3 2 2 2" xfId="16839" xr:uid="{00000000-0005-0000-0000-000018200000}"/>
    <cellStyle name="Millares 5 3 3 2 3 2 2 2 2" xfId="34290" xr:uid="{00000000-0005-0000-0000-000019200000}"/>
    <cellStyle name="Millares 5 3 3 2 3 2 2 3" xfId="25570" xr:uid="{00000000-0005-0000-0000-00001A200000}"/>
    <cellStyle name="Millares 5 3 3 2 3 2 2 4" xfId="36770" xr:uid="{00000000-0005-0000-0000-00001B200000}"/>
    <cellStyle name="Millares 5 3 3 2 3 2 3" xfId="12478" xr:uid="{00000000-0005-0000-0000-00001C200000}"/>
    <cellStyle name="Millares 5 3 3 2 3 2 3 2" xfId="29930" xr:uid="{00000000-0005-0000-0000-00001D200000}"/>
    <cellStyle name="Millares 5 3 3 2 3 2 4" xfId="21209" xr:uid="{00000000-0005-0000-0000-00001E200000}"/>
    <cellStyle name="Millares 5 3 3 2 3 2 5" xfId="36769" xr:uid="{00000000-0005-0000-0000-00001F200000}"/>
    <cellStyle name="Millares 5 3 3 2 3 3" xfId="5953" xr:uid="{00000000-0005-0000-0000-000020200000}"/>
    <cellStyle name="Millares 5 3 3 2 3 3 2" xfId="14697" xr:uid="{00000000-0005-0000-0000-000021200000}"/>
    <cellStyle name="Millares 5 3 3 2 3 3 2 2" xfId="32148" xr:uid="{00000000-0005-0000-0000-000022200000}"/>
    <cellStyle name="Millares 5 3 3 2 3 3 3" xfId="23428" xr:uid="{00000000-0005-0000-0000-000023200000}"/>
    <cellStyle name="Millares 5 3 3 2 3 3 4" xfId="36771" xr:uid="{00000000-0005-0000-0000-000024200000}"/>
    <cellStyle name="Millares 5 3 3 2 3 4" xfId="10336" xr:uid="{00000000-0005-0000-0000-000025200000}"/>
    <cellStyle name="Millares 5 3 3 2 3 4 2" xfId="27788" xr:uid="{00000000-0005-0000-0000-000026200000}"/>
    <cellStyle name="Millares 5 3 3 2 3 5" xfId="19067" xr:uid="{00000000-0005-0000-0000-000027200000}"/>
    <cellStyle name="Millares 5 3 3 2 3 6" xfId="36768" xr:uid="{00000000-0005-0000-0000-000028200000}"/>
    <cellStyle name="Millares 5 3 3 2 4" xfId="2612" xr:uid="{00000000-0005-0000-0000-000029200000}"/>
    <cellStyle name="Millares 5 3 3 2 4 2" xfId="7023" xr:uid="{00000000-0005-0000-0000-00002A200000}"/>
    <cellStyle name="Millares 5 3 3 2 4 2 2" xfId="15767" xr:uid="{00000000-0005-0000-0000-00002B200000}"/>
    <cellStyle name="Millares 5 3 3 2 4 2 2 2" xfId="33218" xr:uid="{00000000-0005-0000-0000-00002C200000}"/>
    <cellStyle name="Millares 5 3 3 2 4 2 3" xfId="24498" xr:uid="{00000000-0005-0000-0000-00002D200000}"/>
    <cellStyle name="Millares 5 3 3 2 4 2 4" xfId="36773" xr:uid="{00000000-0005-0000-0000-00002E200000}"/>
    <cellStyle name="Millares 5 3 3 2 4 3" xfId="11406" xr:uid="{00000000-0005-0000-0000-00002F200000}"/>
    <cellStyle name="Millares 5 3 3 2 4 3 2" xfId="28858" xr:uid="{00000000-0005-0000-0000-000030200000}"/>
    <cellStyle name="Millares 5 3 3 2 4 4" xfId="20137" xr:uid="{00000000-0005-0000-0000-000031200000}"/>
    <cellStyle name="Millares 5 3 3 2 4 5" xfId="36772" xr:uid="{00000000-0005-0000-0000-000032200000}"/>
    <cellStyle name="Millares 5 3 3 2 5" xfId="4881" xr:uid="{00000000-0005-0000-0000-000033200000}"/>
    <cellStyle name="Millares 5 3 3 2 5 2" xfId="13625" xr:uid="{00000000-0005-0000-0000-000034200000}"/>
    <cellStyle name="Millares 5 3 3 2 5 2 2" xfId="31076" xr:uid="{00000000-0005-0000-0000-000035200000}"/>
    <cellStyle name="Millares 5 3 3 2 5 3" xfId="22356" xr:uid="{00000000-0005-0000-0000-000036200000}"/>
    <cellStyle name="Millares 5 3 3 2 5 4" xfId="36774" xr:uid="{00000000-0005-0000-0000-000037200000}"/>
    <cellStyle name="Millares 5 3 3 2 6" xfId="9264" xr:uid="{00000000-0005-0000-0000-000038200000}"/>
    <cellStyle name="Millares 5 3 3 2 6 2" xfId="26716" xr:uid="{00000000-0005-0000-0000-000039200000}"/>
    <cellStyle name="Millares 5 3 3 2 7" xfId="17995" xr:uid="{00000000-0005-0000-0000-00003A200000}"/>
    <cellStyle name="Millares 5 3 3 2 8" xfId="36759" xr:uid="{00000000-0005-0000-0000-00003B200000}"/>
    <cellStyle name="Millares 5 3 3 3" xfId="742" xr:uid="{00000000-0005-0000-0000-00003C200000}"/>
    <cellStyle name="Millares 5 3 3 3 2" xfId="1815" xr:uid="{00000000-0005-0000-0000-00003D200000}"/>
    <cellStyle name="Millares 5 3 3 3 2 2" xfId="3960" xr:uid="{00000000-0005-0000-0000-00003E200000}"/>
    <cellStyle name="Millares 5 3 3 3 2 2 2" xfId="8371" xr:uid="{00000000-0005-0000-0000-00003F200000}"/>
    <cellStyle name="Millares 5 3 3 3 2 2 2 2" xfId="17115" xr:uid="{00000000-0005-0000-0000-000040200000}"/>
    <cellStyle name="Millares 5 3 3 3 2 2 2 2 2" xfId="34566" xr:uid="{00000000-0005-0000-0000-000041200000}"/>
    <cellStyle name="Millares 5 3 3 3 2 2 2 3" xfId="25846" xr:uid="{00000000-0005-0000-0000-000042200000}"/>
    <cellStyle name="Millares 5 3 3 3 2 2 2 4" xfId="36778" xr:uid="{00000000-0005-0000-0000-000043200000}"/>
    <cellStyle name="Millares 5 3 3 3 2 2 3" xfId="12754" xr:uid="{00000000-0005-0000-0000-000044200000}"/>
    <cellStyle name="Millares 5 3 3 3 2 2 3 2" xfId="30206" xr:uid="{00000000-0005-0000-0000-000045200000}"/>
    <cellStyle name="Millares 5 3 3 3 2 2 4" xfId="21485" xr:uid="{00000000-0005-0000-0000-000046200000}"/>
    <cellStyle name="Millares 5 3 3 3 2 2 5" xfId="36777" xr:uid="{00000000-0005-0000-0000-000047200000}"/>
    <cellStyle name="Millares 5 3 3 3 2 3" xfId="6229" xr:uid="{00000000-0005-0000-0000-000048200000}"/>
    <cellStyle name="Millares 5 3 3 3 2 3 2" xfId="14973" xr:uid="{00000000-0005-0000-0000-000049200000}"/>
    <cellStyle name="Millares 5 3 3 3 2 3 2 2" xfId="32424" xr:uid="{00000000-0005-0000-0000-00004A200000}"/>
    <cellStyle name="Millares 5 3 3 3 2 3 3" xfId="23704" xr:uid="{00000000-0005-0000-0000-00004B200000}"/>
    <cellStyle name="Millares 5 3 3 3 2 3 4" xfId="36779" xr:uid="{00000000-0005-0000-0000-00004C200000}"/>
    <cellStyle name="Millares 5 3 3 3 2 4" xfId="10612" xr:uid="{00000000-0005-0000-0000-00004D200000}"/>
    <cellStyle name="Millares 5 3 3 3 2 4 2" xfId="28064" xr:uid="{00000000-0005-0000-0000-00004E200000}"/>
    <cellStyle name="Millares 5 3 3 3 2 5" xfId="19343" xr:uid="{00000000-0005-0000-0000-00004F200000}"/>
    <cellStyle name="Millares 5 3 3 3 2 6" xfId="36776" xr:uid="{00000000-0005-0000-0000-000050200000}"/>
    <cellStyle name="Millares 5 3 3 3 3" xfId="2891" xr:uid="{00000000-0005-0000-0000-000051200000}"/>
    <cellStyle name="Millares 5 3 3 3 3 2" xfId="7302" xr:uid="{00000000-0005-0000-0000-000052200000}"/>
    <cellStyle name="Millares 5 3 3 3 3 2 2" xfId="16046" xr:uid="{00000000-0005-0000-0000-000053200000}"/>
    <cellStyle name="Millares 5 3 3 3 3 2 2 2" xfId="33497" xr:uid="{00000000-0005-0000-0000-000054200000}"/>
    <cellStyle name="Millares 5 3 3 3 3 2 3" xfId="24777" xr:uid="{00000000-0005-0000-0000-000055200000}"/>
    <cellStyle name="Millares 5 3 3 3 3 2 4" xfId="36781" xr:uid="{00000000-0005-0000-0000-000056200000}"/>
    <cellStyle name="Millares 5 3 3 3 3 3" xfId="11685" xr:uid="{00000000-0005-0000-0000-000057200000}"/>
    <cellStyle name="Millares 5 3 3 3 3 3 2" xfId="29137" xr:uid="{00000000-0005-0000-0000-000058200000}"/>
    <cellStyle name="Millares 5 3 3 3 3 4" xfId="20416" xr:uid="{00000000-0005-0000-0000-000059200000}"/>
    <cellStyle name="Millares 5 3 3 3 3 5" xfId="36780" xr:uid="{00000000-0005-0000-0000-00005A200000}"/>
    <cellStyle name="Millares 5 3 3 3 4" xfId="5160" xr:uid="{00000000-0005-0000-0000-00005B200000}"/>
    <cellStyle name="Millares 5 3 3 3 4 2" xfId="13904" xr:uid="{00000000-0005-0000-0000-00005C200000}"/>
    <cellStyle name="Millares 5 3 3 3 4 2 2" xfId="31355" xr:uid="{00000000-0005-0000-0000-00005D200000}"/>
    <cellStyle name="Millares 5 3 3 3 4 3" xfId="22635" xr:uid="{00000000-0005-0000-0000-00005E200000}"/>
    <cellStyle name="Millares 5 3 3 3 4 4" xfId="36782" xr:uid="{00000000-0005-0000-0000-00005F200000}"/>
    <cellStyle name="Millares 5 3 3 3 5" xfId="9543" xr:uid="{00000000-0005-0000-0000-000060200000}"/>
    <cellStyle name="Millares 5 3 3 3 5 2" xfId="26995" xr:uid="{00000000-0005-0000-0000-000061200000}"/>
    <cellStyle name="Millares 5 3 3 3 6" xfId="18274" xr:uid="{00000000-0005-0000-0000-000062200000}"/>
    <cellStyle name="Millares 5 3 3 3 7" xfId="36775" xr:uid="{00000000-0005-0000-0000-000063200000}"/>
    <cellStyle name="Millares 5 3 3 4" xfId="1281" xr:uid="{00000000-0005-0000-0000-000064200000}"/>
    <cellStyle name="Millares 5 3 3 4 2" xfId="3427" xr:uid="{00000000-0005-0000-0000-000065200000}"/>
    <cellStyle name="Millares 5 3 3 4 2 2" xfId="7838" xr:uid="{00000000-0005-0000-0000-000066200000}"/>
    <cellStyle name="Millares 5 3 3 4 2 2 2" xfId="16582" xr:uid="{00000000-0005-0000-0000-000067200000}"/>
    <cellStyle name="Millares 5 3 3 4 2 2 2 2" xfId="34033" xr:uid="{00000000-0005-0000-0000-000068200000}"/>
    <cellStyle name="Millares 5 3 3 4 2 2 3" xfId="25313" xr:uid="{00000000-0005-0000-0000-000069200000}"/>
    <cellStyle name="Millares 5 3 3 4 2 2 4" xfId="36785" xr:uid="{00000000-0005-0000-0000-00006A200000}"/>
    <cellStyle name="Millares 5 3 3 4 2 3" xfId="12221" xr:uid="{00000000-0005-0000-0000-00006B200000}"/>
    <cellStyle name="Millares 5 3 3 4 2 3 2" xfId="29673" xr:uid="{00000000-0005-0000-0000-00006C200000}"/>
    <cellStyle name="Millares 5 3 3 4 2 4" xfId="20952" xr:uid="{00000000-0005-0000-0000-00006D200000}"/>
    <cellStyle name="Millares 5 3 3 4 2 5" xfId="36784" xr:uid="{00000000-0005-0000-0000-00006E200000}"/>
    <cellStyle name="Millares 5 3 3 4 3" xfId="5696" xr:uid="{00000000-0005-0000-0000-00006F200000}"/>
    <cellStyle name="Millares 5 3 3 4 3 2" xfId="14440" xr:uid="{00000000-0005-0000-0000-000070200000}"/>
    <cellStyle name="Millares 5 3 3 4 3 2 2" xfId="31891" xr:uid="{00000000-0005-0000-0000-000071200000}"/>
    <cellStyle name="Millares 5 3 3 4 3 3" xfId="23171" xr:uid="{00000000-0005-0000-0000-000072200000}"/>
    <cellStyle name="Millares 5 3 3 4 3 4" xfId="36786" xr:uid="{00000000-0005-0000-0000-000073200000}"/>
    <cellStyle name="Millares 5 3 3 4 4" xfId="10079" xr:uid="{00000000-0005-0000-0000-000074200000}"/>
    <cellStyle name="Millares 5 3 3 4 4 2" xfId="27531" xr:uid="{00000000-0005-0000-0000-000075200000}"/>
    <cellStyle name="Millares 5 3 3 4 5" xfId="18810" xr:uid="{00000000-0005-0000-0000-000076200000}"/>
    <cellStyle name="Millares 5 3 3 4 6" xfId="36783" xr:uid="{00000000-0005-0000-0000-000077200000}"/>
    <cellStyle name="Millares 5 3 3 5" xfId="2355" xr:uid="{00000000-0005-0000-0000-000078200000}"/>
    <cellStyle name="Millares 5 3 3 5 2" xfId="6766" xr:uid="{00000000-0005-0000-0000-000079200000}"/>
    <cellStyle name="Millares 5 3 3 5 2 2" xfId="15510" xr:uid="{00000000-0005-0000-0000-00007A200000}"/>
    <cellStyle name="Millares 5 3 3 5 2 2 2" xfId="32961" xr:uid="{00000000-0005-0000-0000-00007B200000}"/>
    <cellStyle name="Millares 5 3 3 5 2 3" xfId="24241" xr:uid="{00000000-0005-0000-0000-00007C200000}"/>
    <cellStyle name="Millares 5 3 3 5 2 4" xfId="36788" xr:uid="{00000000-0005-0000-0000-00007D200000}"/>
    <cellStyle name="Millares 5 3 3 5 3" xfId="11149" xr:uid="{00000000-0005-0000-0000-00007E200000}"/>
    <cellStyle name="Millares 5 3 3 5 3 2" xfId="28601" xr:uid="{00000000-0005-0000-0000-00007F200000}"/>
    <cellStyle name="Millares 5 3 3 5 4" xfId="19880" xr:uid="{00000000-0005-0000-0000-000080200000}"/>
    <cellStyle name="Millares 5 3 3 5 5" xfId="36787" xr:uid="{00000000-0005-0000-0000-000081200000}"/>
    <cellStyle name="Millares 5 3 3 6" xfId="4624" xr:uid="{00000000-0005-0000-0000-000082200000}"/>
    <cellStyle name="Millares 5 3 3 6 2" xfId="13368" xr:uid="{00000000-0005-0000-0000-000083200000}"/>
    <cellStyle name="Millares 5 3 3 6 2 2" xfId="30819" xr:uid="{00000000-0005-0000-0000-000084200000}"/>
    <cellStyle name="Millares 5 3 3 6 3" xfId="22099" xr:uid="{00000000-0005-0000-0000-000085200000}"/>
    <cellStyle name="Millares 5 3 3 6 4" xfId="36789" xr:uid="{00000000-0005-0000-0000-000086200000}"/>
    <cellStyle name="Millares 5 3 3 7" xfId="9007" xr:uid="{00000000-0005-0000-0000-000087200000}"/>
    <cellStyle name="Millares 5 3 3 7 2" xfId="26459" xr:uid="{00000000-0005-0000-0000-000088200000}"/>
    <cellStyle name="Millares 5 3 3 8" xfId="17738" xr:uid="{00000000-0005-0000-0000-000089200000}"/>
    <cellStyle name="Millares 5 3 3 9" xfId="36758" xr:uid="{00000000-0005-0000-0000-00008A200000}"/>
    <cellStyle name="Millares 5 3 4" xfId="335" xr:uid="{00000000-0005-0000-0000-00008B200000}"/>
    <cellStyle name="Millares 5 3 4 2" xfId="875" xr:uid="{00000000-0005-0000-0000-00008C200000}"/>
    <cellStyle name="Millares 5 3 4 2 2" xfId="1948" xr:uid="{00000000-0005-0000-0000-00008D200000}"/>
    <cellStyle name="Millares 5 3 4 2 2 2" xfId="4093" xr:uid="{00000000-0005-0000-0000-00008E200000}"/>
    <cellStyle name="Millares 5 3 4 2 2 2 2" xfId="8504" xr:uid="{00000000-0005-0000-0000-00008F200000}"/>
    <cellStyle name="Millares 5 3 4 2 2 2 2 2" xfId="17248" xr:uid="{00000000-0005-0000-0000-000090200000}"/>
    <cellStyle name="Millares 5 3 4 2 2 2 2 2 2" xfId="34699" xr:uid="{00000000-0005-0000-0000-000091200000}"/>
    <cellStyle name="Millares 5 3 4 2 2 2 2 3" xfId="25979" xr:uid="{00000000-0005-0000-0000-000092200000}"/>
    <cellStyle name="Millares 5 3 4 2 2 2 2 4" xfId="36794" xr:uid="{00000000-0005-0000-0000-000093200000}"/>
    <cellStyle name="Millares 5 3 4 2 2 2 3" xfId="12887" xr:uid="{00000000-0005-0000-0000-000094200000}"/>
    <cellStyle name="Millares 5 3 4 2 2 2 3 2" xfId="30339" xr:uid="{00000000-0005-0000-0000-000095200000}"/>
    <cellStyle name="Millares 5 3 4 2 2 2 4" xfId="21618" xr:uid="{00000000-0005-0000-0000-000096200000}"/>
    <cellStyle name="Millares 5 3 4 2 2 2 5" xfId="36793" xr:uid="{00000000-0005-0000-0000-000097200000}"/>
    <cellStyle name="Millares 5 3 4 2 2 3" xfId="6362" xr:uid="{00000000-0005-0000-0000-000098200000}"/>
    <cellStyle name="Millares 5 3 4 2 2 3 2" xfId="15106" xr:uid="{00000000-0005-0000-0000-000099200000}"/>
    <cellStyle name="Millares 5 3 4 2 2 3 2 2" xfId="32557" xr:uid="{00000000-0005-0000-0000-00009A200000}"/>
    <cellStyle name="Millares 5 3 4 2 2 3 3" xfId="23837" xr:uid="{00000000-0005-0000-0000-00009B200000}"/>
    <cellStyle name="Millares 5 3 4 2 2 3 4" xfId="36795" xr:uid="{00000000-0005-0000-0000-00009C200000}"/>
    <cellStyle name="Millares 5 3 4 2 2 4" xfId="10745" xr:uid="{00000000-0005-0000-0000-00009D200000}"/>
    <cellStyle name="Millares 5 3 4 2 2 4 2" xfId="28197" xr:uid="{00000000-0005-0000-0000-00009E200000}"/>
    <cellStyle name="Millares 5 3 4 2 2 5" xfId="19476" xr:uid="{00000000-0005-0000-0000-00009F200000}"/>
    <cellStyle name="Millares 5 3 4 2 2 6" xfId="36792" xr:uid="{00000000-0005-0000-0000-0000A0200000}"/>
    <cellStyle name="Millares 5 3 4 2 3" xfId="3024" xr:uid="{00000000-0005-0000-0000-0000A1200000}"/>
    <cellStyle name="Millares 5 3 4 2 3 2" xfId="7435" xr:uid="{00000000-0005-0000-0000-0000A2200000}"/>
    <cellStyle name="Millares 5 3 4 2 3 2 2" xfId="16179" xr:uid="{00000000-0005-0000-0000-0000A3200000}"/>
    <cellStyle name="Millares 5 3 4 2 3 2 2 2" xfId="33630" xr:uid="{00000000-0005-0000-0000-0000A4200000}"/>
    <cellStyle name="Millares 5 3 4 2 3 2 3" xfId="24910" xr:uid="{00000000-0005-0000-0000-0000A5200000}"/>
    <cellStyle name="Millares 5 3 4 2 3 2 4" xfId="36797" xr:uid="{00000000-0005-0000-0000-0000A6200000}"/>
    <cellStyle name="Millares 5 3 4 2 3 3" xfId="11818" xr:uid="{00000000-0005-0000-0000-0000A7200000}"/>
    <cellStyle name="Millares 5 3 4 2 3 3 2" xfId="29270" xr:uid="{00000000-0005-0000-0000-0000A8200000}"/>
    <cellStyle name="Millares 5 3 4 2 3 4" xfId="20549" xr:uid="{00000000-0005-0000-0000-0000A9200000}"/>
    <cellStyle name="Millares 5 3 4 2 3 5" xfId="36796" xr:uid="{00000000-0005-0000-0000-0000AA200000}"/>
    <cellStyle name="Millares 5 3 4 2 4" xfId="5293" xr:uid="{00000000-0005-0000-0000-0000AB200000}"/>
    <cellStyle name="Millares 5 3 4 2 4 2" xfId="14037" xr:uid="{00000000-0005-0000-0000-0000AC200000}"/>
    <cellStyle name="Millares 5 3 4 2 4 2 2" xfId="31488" xr:uid="{00000000-0005-0000-0000-0000AD200000}"/>
    <cellStyle name="Millares 5 3 4 2 4 3" xfId="22768" xr:uid="{00000000-0005-0000-0000-0000AE200000}"/>
    <cellStyle name="Millares 5 3 4 2 4 4" xfId="36798" xr:uid="{00000000-0005-0000-0000-0000AF200000}"/>
    <cellStyle name="Millares 5 3 4 2 5" xfId="9676" xr:uid="{00000000-0005-0000-0000-0000B0200000}"/>
    <cellStyle name="Millares 5 3 4 2 5 2" xfId="27128" xr:uid="{00000000-0005-0000-0000-0000B1200000}"/>
    <cellStyle name="Millares 5 3 4 2 6" xfId="18407" xr:uid="{00000000-0005-0000-0000-0000B2200000}"/>
    <cellStyle name="Millares 5 3 4 2 7" xfId="36791" xr:uid="{00000000-0005-0000-0000-0000B3200000}"/>
    <cellStyle name="Millares 5 3 4 3" xfId="1413" xr:uid="{00000000-0005-0000-0000-0000B4200000}"/>
    <cellStyle name="Millares 5 3 4 3 2" xfId="3559" xr:uid="{00000000-0005-0000-0000-0000B5200000}"/>
    <cellStyle name="Millares 5 3 4 3 2 2" xfId="7970" xr:uid="{00000000-0005-0000-0000-0000B6200000}"/>
    <cellStyle name="Millares 5 3 4 3 2 2 2" xfId="16714" xr:uid="{00000000-0005-0000-0000-0000B7200000}"/>
    <cellStyle name="Millares 5 3 4 3 2 2 2 2" xfId="34165" xr:uid="{00000000-0005-0000-0000-0000B8200000}"/>
    <cellStyle name="Millares 5 3 4 3 2 2 3" xfId="25445" xr:uid="{00000000-0005-0000-0000-0000B9200000}"/>
    <cellStyle name="Millares 5 3 4 3 2 2 4" xfId="36801" xr:uid="{00000000-0005-0000-0000-0000BA200000}"/>
    <cellStyle name="Millares 5 3 4 3 2 3" xfId="12353" xr:uid="{00000000-0005-0000-0000-0000BB200000}"/>
    <cellStyle name="Millares 5 3 4 3 2 3 2" xfId="29805" xr:uid="{00000000-0005-0000-0000-0000BC200000}"/>
    <cellStyle name="Millares 5 3 4 3 2 4" xfId="21084" xr:uid="{00000000-0005-0000-0000-0000BD200000}"/>
    <cellStyle name="Millares 5 3 4 3 2 5" xfId="36800" xr:uid="{00000000-0005-0000-0000-0000BE200000}"/>
    <cellStyle name="Millares 5 3 4 3 3" xfId="5828" xr:uid="{00000000-0005-0000-0000-0000BF200000}"/>
    <cellStyle name="Millares 5 3 4 3 3 2" xfId="14572" xr:uid="{00000000-0005-0000-0000-0000C0200000}"/>
    <cellStyle name="Millares 5 3 4 3 3 2 2" xfId="32023" xr:uid="{00000000-0005-0000-0000-0000C1200000}"/>
    <cellStyle name="Millares 5 3 4 3 3 3" xfId="23303" xr:uid="{00000000-0005-0000-0000-0000C2200000}"/>
    <cellStyle name="Millares 5 3 4 3 3 4" xfId="36802" xr:uid="{00000000-0005-0000-0000-0000C3200000}"/>
    <cellStyle name="Millares 5 3 4 3 4" xfId="10211" xr:uid="{00000000-0005-0000-0000-0000C4200000}"/>
    <cellStyle name="Millares 5 3 4 3 4 2" xfId="27663" xr:uid="{00000000-0005-0000-0000-0000C5200000}"/>
    <cellStyle name="Millares 5 3 4 3 5" xfId="18942" xr:uid="{00000000-0005-0000-0000-0000C6200000}"/>
    <cellStyle name="Millares 5 3 4 3 6" xfId="36799" xr:uid="{00000000-0005-0000-0000-0000C7200000}"/>
    <cellStyle name="Millares 5 3 4 4" xfId="2487" xr:uid="{00000000-0005-0000-0000-0000C8200000}"/>
    <cellStyle name="Millares 5 3 4 4 2" xfId="6898" xr:uid="{00000000-0005-0000-0000-0000C9200000}"/>
    <cellStyle name="Millares 5 3 4 4 2 2" xfId="15642" xr:uid="{00000000-0005-0000-0000-0000CA200000}"/>
    <cellStyle name="Millares 5 3 4 4 2 2 2" xfId="33093" xr:uid="{00000000-0005-0000-0000-0000CB200000}"/>
    <cellStyle name="Millares 5 3 4 4 2 3" xfId="24373" xr:uid="{00000000-0005-0000-0000-0000CC200000}"/>
    <cellStyle name="Millares 5 3 4 4 2 4" xfId="36804" xr:uid="{00000000-0005-0000-0000-0000CD200000}"/>
    <cellStyle name="Millares 5 3 4 4 3" xfId="11281" xr:uid="{00000000-0005-0000-0000-0000CE200000}"/>
    <cellStyle name="Millares 5 3 4 4 3 2" xfId="28733" xr:uid="{00000000-0005-0000-0000-0000CF200000}"/>
    <cellStyle name="Millares 5 3 4 4 4" xfId="20012" xr:uid="{00000000-0005-0000-0000-0000D0200000}"/>
    <cellStyle name="Millares 5 3 4 4 5" xfId="36803" xr:uid="{00000000-0005-0000-0000-0000D1200000}"/>
    <cellStyle name="Millares 5 3 4 5" xfId="4756" xr:uid="{00000000-0005-0000-0000-0000D2200000}"/>
    <cellStyle name="Millares 5 3 4 5 2" xfId="13500" xr:uid="{00000000-0005-0000-0000-0000D3200000}"/>
    <cellStyle name="Millares 5 3 4 5 2 2" xfId="30951" xr:uid="{00000000-0005-0000-0000-0000D4200000}"/>
    <cellStyle name="Millares 5 3 4 5 3" xfId="22231" xr:uid="{00000000-0005-0000-0000-0000D5200000}"/>
    <cellStyle name="Millares 5 3 4 5 4" xfId="36805" xr:uid="{00000000-0005-0000-0000-0000D6200000}"/>
    <cellStyle name="Millares 5 3 4 6" xfId="9139" xr:uid="{00000000-0005-0000-0000-0000D7200000}"/>
    <cellStyle name="Millares 5 3 4 6 2" xfId="26591" xr:uid="{00000000-0005-0000-0000-0000D8200000}"/>
    <cellStyle name="Millares 5 3 4 7" xfId="17870" xr:uid="{00000000-0005-0000-0000-0000D9200000}"/>
    <cellStyle name="Millares 5 3 4 8" xfId="36790" xr:uid="{00000000-0005-0000-0000-0000DA200000}"/>
    <cellStyle name="Millares 5 3 5" xfId="617" xr:uid="{00000000-0005-0000-0000-0000DB200000}"/>
    <cellStyle name="Millares 5 3 5 2" xfId="1690" xr:uid="{00000000-0005-0000-0000-0000DC200000}"/>
    <cellStyle name="Millares 5 3 5 2 2" xfId="3835" xr:uid="{00000000-0005-0000-0000-0000DD200000}"/>
    <cellStyle name="Millares 5 3 5 2 2 2" xfId="8246" xr:uid="{00000000-0005-0000-0000-0000DE200000}"/>
    <cellStyle name="Millares 5 3 5 2 2 2 2" xfId="16990" xr:uid="{00000000-0005-0000-0000-0000DF200000}"/>
    <cellStyle name="Millares 5 3 5 2 2 2 2 2" xfId="34441" xr:uid="{00000000-0005-0000-0000-0000E0200000}"/>
    <cellStyle name="Millares 5 3 5 2 2 2 3" xfId="25721" xr:uid="{00000000-0005-0000-0000-0000E1200000}"/>
    <cellStyle name="Millares 5 3 5 2 2 2 4" xfId="36809" xr:uid="{00000000-0005-0000-0000-0000E2200000}"/>
    <cellStyle name="Millares 5 3 5 2 2 3" xfId="12629" xr:uid="{00000000-0005-0000-0000-0000E3200000}"/>
    <cellStyle name="Millares 5 3 5 2 2 3 2" xfId="30081" xr:uid="{00000000-0005-0000-0000-0000E4200000}"/>
    <cellStyle name="Millares 5 3 5 2 2 4" xfId="21360" xr:uid="{00000000-0005-0000-0000-0000E5200000}"/>
    <cellStyle name="Millares 5 3 5 2 2 5" xfId="36808" xr:uid="{00000000-0005-0000-0000-0000E6200000}"/>
    <cellStyle name="Millares 5 3 5 2 3" xfId="6104" xr:uid="{00000000-0005-0000-0000-0000E7200000}"/>
    <cellStyle name="Millares 5 3 5 2 3 2" xfId="14848" xr:uid="{00000000-0005-0000-0000-0000E8200000}"/>
    <cellStyle name="Millares 5 3 5 2 3 2 2" xfId="32299" xr:uid="{00000000-0005-0000-0000-0000E9200000}"/>
    <cellStyle name="Millares 5 3 5 2 3 3" xfId="23579" xr:uid="{00000000-0005-0000-0000-0000EA200000}"/>
    <cellStyle name="Millares 5 3 5 2 3 4" xfId="36810" xr:uid="{00000000-0005-0000-0000-0000EB200000}"/>
    <cellStyle name="Millares 5 3 5 2 4" xfId="10487" xr:uid="{00000000-0005-0000-0000-0000EC200000}"/>
    <cellStyle name="Millares 5 3 5 2 4 2" xfId="27939" xr:uid="{00000000-0005-0000-0000-0000ED200000}"/>
    <cellStyle name="Millares 5 3 5 2 5" xfId="19218" xr:uid="{00000000-0005-0000-0000-0000EE200000}"/>
    <cellStyle name="Millares 5 3 5 2 6" xfId="36807" xr:uid="{00000000-0005-0000-0000-0000EF200000}"/>
    <cellStyle name="Millares 5 3 5 3" xfId="2766" xr:uid="{00000000-0005-0000-0000-0000F0200000}"/>
    <cellStyle name="Millares 5 3 5 3 2" xfId="7177" xr:uid="{00000000-0005-0000-0000-0000F1200000}"/>
    <cellStyle name="Millares 5 3 5 3 2 2" xfId="15921" xr:uid="{00000000-0005-0000-0000-0000F2200000}"/>
    <cellStyle name="Millares 5 3 5 3 2 2 2" xfId="33372" xr:uid="{00000000-0005-0000-0000-0000F3200000}"/>
    <cellStyle name="Millares 5 3 5 3 2 3" xfId="24652" xr:uid="{00000000-0005-0000-0000-0000F4200000}"/>
    <cellStyle name="Millares 5 3 5 3 2 4" xfId="36812" xr:uid="{00000000-0005-0000-0000-0000F5200000}"/>
    <cellStyle name="Millares 5 3 5 3 3" xfId="11560" xr:uid="{00000000-0005-0000-0000-0000F6200000}"/>
    <cellStyle name="Millares 5 3 5 3 3 2" xfId="29012" xr:uid="{00000000-0005-0000-0000-0000F7200000}"/>
    <cellStyle name="Millares 5 3 5 3 4" xfId="20291" xr:uid="{00000000-0005-0000-0000-0000F8200000}"/>
    <cellStyle name="Millares 5 3 5 3 5" xfId="36811" xr:uid="{00000000-0005-0000-0000-0000F9200000}"/>
    <cellStyle name="Millares 5 3 5 4" xfId="5035" xr:uid="{00000000-0005-0000-0000-0000FA200000}"/>
    <cellStyle name="Millares 5 3 5 4 2" xfId="13779" xr:uid="{00000000-0005-0000-0000-0000FB200000}"/>
    <cellStyle name="Millares 5 3 5 4 2 2" xfId="31230" xr:uid="{00000000-0005-0000-0000-0000FC200000}"/>
    <cellStyle name="Millares 5 3 5 4 3" xfId="22510" xr:uid="{00000000-0005-0000-0000-0000FD200000}"/>
    <cellStyle name="Millares 5 3 5 4 4" xfId="36813" xr:uid="{00000000-0005-0000-0000-0000FE200000}"/>
    <cellStyle name="Millares 5 3 5 5" xfId="9418" xr:uid="{00000000-0005-0000-0000-0000FF200000}"/>
    <cellStyle name="Millares 5 3 5 5 2" xfId="26870" xr:uid="{00000000-0005-0000-0000-000000210000}"/>
    <cellStyle name="Millares 5 3 5 6" xfId="18149" xr:uid="{00000000-0005-0000-0000-000001210000}"/>
    <cellStyle name="Millares 5 3 5 7" xfId="36806" xr:uid="{00000000-0005-0000-0000-000002210000}"/>
    <cellStyle name="Millares 5 3 6" xfId="1156" xr:uid="{00000000-0005-0000-0000-000003210000}"/>
    <cellStyle name="Millares 5 3 6 2" xfId="3302" xr:uid="{00000000-0005-0000-0000-000004210000}"/>
    <cellStyle name="Millares 5 3 6 2 2" xfId="7713" xr:uid="{00000000-0005-0000-0000-000005210000}"/>
    <cellStyle name="Millares 5 3 6 2 2 2" xfId="16457" xr:uid="{00000000-0005-0000-0000-000006210000}"/>
    <cellStyle name="Millares 5 3 6 2 2 2 2" xfId="33908" xr:uid="{00000000-0005-0000-0000-000007210000}"/>
    <cellStyle name="Millares 5 3 6 2 2 3" xfId="25188" xr:uid="{00000000-0005-0000-0000-000008210000}"/>
    <cellStyle name="Millares 5 3 6 2 2 4" xfId="36816" xr:uid="{00000000-0005-0000-0000-000009210000}"/>
    <cellStyle name="Millares 5 3 6 2 3" xfId="12096" xr:uid="{00000000-0005-0000-0000-00000A210000}"/>
    <cellStyle name="Millares 5 3 6 2 3 2" xfId="29548" xr:uid="{00000000-0005-0000-0000-00000B210000}"/>
    <cellStyle name="Millares 5 3 6 2 4" xfId="20827" xr:uid="{00000000-0005-0000-0000-00000C210000}"/>
    <cellStyle name="Millares 5 3 6 2 5" xfId="36815" xr:uid="{00000000-0005-0000-0000-00000D210000}"/>
    <cellStyle name="Millares 5 3 6 3" xfId="5571" xr:uid="{00000000-0005-0000-0000-00000E210000}"/>
    <cellStyle name="Millares 5 3 6 3 2" xfId="14315" xr:uid="{00000000-0005-0000-0000-00000F210000}"/>
    <cellStyle name="Millares 5 3 6 3 2 2" xfId="31766" xr:uid="{00000000-0005-0000-0000-000010210000}"/>
    <cellStyle name="Millares 5 3 6 3 3" xfId="23046" xr:uid="{00000000-0005-0000-0000-000011210000}"/>
    <cellStyle name="Millares 5 3 6 3 4" xfId="36817" xr:uid="{00000000-0005-0000-0000-000012210000}"/>
    <cellStyle name="Millares 5 3 6 4" xfId="9954" xr:uid="{00000000-0005-0000-0000-000013210000}"/>
    <cellStyle name="Millares 5 3 6 4 2" xfId="27406" xr:uid="{00000000-0005-0000-0000-000014210000}"/>
    <cellStyle name="Millares 5 3 6 5" xfId="18685" xr:uid="{00000000-0005-0000-0000-000015210000}"/>
    <cellStyle name="Millares 5 3 6 6" xfId="36814" xr:uid="{00000000-0005-0000-0000-000016210000}"/>
    <cellStyle name="Millares 5 3 7" xfId="2230" xr:uid="{00000000-0005-0000-0000-000017210000}"/>
    <cellStyle name="Millares 5 3 7 2" xfId="6641" xr:uid="{00000000-0005-0000-0000-000018210000}"/>
    <cellStyle name="Millares 5 3 7 2 2" xfId="15385" xr:uid="{00000000-0005-0000-0000-000019210000}"/>
    <cellStyle name="Millares 5 3 7 2 2 2" xfId="32836" xr:uid="{00000000-0005-0000-0000-00001A210000}"/>
    <cellStyle name="Millares 5 3 7 2 3" xfId="24116" xr:uid="{00000000-0005-0000-0000-00001B210000}"/>
    <cellStyle name="Millares 5 3 7 2 4" xfId="36819" xr:uid="{00000000-0005-0000-0000-00001C210000}"/>
    <cellStyle name="Millares 5 3 7 3" xfId="11024" xr:uid="{00000000-0005-0000-0000-00001D210000}"/>
    <cellStyle name="Millares 5 3 7 3 2" xfId="28476" xr:uid="{00000000-0005-0000-0000-00001E210000}"/>
    <cellStyle name="Millares 5 3 7 4" xfId="19755" xr:uid="{00000000-0005-0000-0000-00001F210000}"/>
    <cellStyle name="Millares 5 3 7 5" xfId="36818" xr:uid="{00000000-0005-0000-0000-000020210000}"/>
    <cellStyle name="Millares 5 3 8" xfId="4499" xr:uid="{00000000-0005-0000-0000-000021210000}"/>
    <cellStyle name="Millares 5 3 8 2" xfId="13243" xr:uid="{00000000-0005-0000-0000-000022210000}"/>
    <cellStyle name="Millares 5 3 8 2 2" xfId="30694" xr:uid="{00000000-0005-0000-0000-000023210000}"/>
    <cellStyle name="Millares 5 3 8 3" xfId="21974" xr:uid="{00000000-0005-0000-0000-000024210000}"/>
    <cellStyle name="Millares 5 3 8 4" xfId="36820" xr:uid="{00000000-0005-0000-0000-000025210000}"/>
    <cellStyle name="Millares 5 3 9" xfId="8882" xr:uid="{00000000-0005-0000-0000-000026210000}"/>
    <cellStyle name="Millares 5 3 9 2" xfId="26334" xr:uid="{00000000-0005-0000-0000-000027210000}"/>
    <cellStyle name="Millares 5 4" xfId="96" xr:uid="{00000000-0005-0000-0000-000028210000}"/>
    <cellStyle name="Millares 5 4 10" xfId="36821" xr:uid="{00000000-0005-0000-0000-000029210000}"/>
    <cellStyle name="Millares 5 4 2" xfId="229" xr:uid="{00000000-0005-0000-0000-00002A210000}"/>
    <cellStyle name="Millares 5 4 2 2" xfId="494" xr:uid="{00000000-0005-0000-0000-00002B210000}"/>
    <cellStyle name="Millares 5 4 2 2 2" xfId="1034" xr:uid="{00000000-0005-0000-0000-00002C210000}"/>
    <cellStyle name="Millares 5 4 2 2 2 2" xfId="2107" xr:uid="{00000000-0005-0000-0000-00002D210000}"/>
    <cellStyle name="Millares 5 4 2 2 2 2 2" xfId="4252" xr:uid="{00000000-0005-0000-0000-00002E210000}"/>
    <cellStyle name="Millares 5 4 2 2 2 2 2 2" xfId="8663" xr:uid="{00000000-0005-0000-0000-00002F210000}"/>
    <cellStyle name="Millares 5 4 2 2 2 2 2 2 2" xfId="17407" xr:uid="{00000000-0005-0000-0000-000030210000}"/>
    <cellStyle name="Millares 5 4 2 2 2 2 2 2 2 2" xfId="34858" xr:uid="{00000000-0005-0000-0000-000031210000}"/>
    <cellStyle name="Millares 5 4 2 2 2 2 2 2 3" xfId="26138" xr:uid="{00000000-0005-0000-0000-000032210000}"/>
    <cellStyle name="Millares 5 4 2 2 2 2 2 2 4" xfId="36827" xr:uid="{00000000-0005-0000-0000-000033210000}"/>
    <cellStyle name="Millares 5 4 2 2 2 2 2 3" xfId="13046" xr:uid="{00000000-0005-0000-0000-000034210000}"/>
    <cellStyle name="Millares 5 4 2 2 2 2 2 3 2" xfId="30498" xr:uid="{00000000-0005-0000-0000-000035210000}"/>
    <cellStyle name="Millares 5 4 2 2 2 2 2 4" xfId="21777" xr:uid="{00000000-0005-0000-0000-000036210000}"/>
    <cellStyle name="Millares 5 4 2 2 2 2 2 5" xfId="36826" xr:uid="{00000000-0005-0000-0000-000037210000}"/>
    <cellStyle name="Millares 5 4 2 2 2 2 3" xfId="6521" xr:uid="{00000000-0005-0000-0000-000038210000}"/>
    <cellStyle name="Millares 5 4 2 2 2 2 3 2" xfId="15265" xr:uid="{00000000-0005-0000-0000-000039210000}"/>
    <cellStyle name="Millares 5 4 2 2 2 2 3 2 2" xfId="32716" xr:uid="{00000000-0005-0000-0000-00003A210000}"/>
    <cellStyle name="Millares 5 4 2 2 2 2 3 3" xfId="23996" xr:uid="{00000000-0005-0000-0000-00003B210000}"/>
    <cellStyle name="Millares 5 4 2 2 2 2 3 4" xfId="36828" xr:uid="{00000000-0005-0000-0000-00003C210000}"/>
    <cellStyle name="Millares 5 4 2 2 2 2 4" xfId="10904" xr:uid="{00000000-0005-0000-0000-00003D210000}"/>
    <cellStyle name="Millares 5 4 2 2 2 2 4 2" xfId="28356" xr:uid="{00000000-0005-0000-0000-00003E210000}"/>
    <cellStyle name="Millares 5 4 2 2 2 2 5" xfId="19635" xr:uid="{00000000-0005-0000-0000-00003F210000}"/>
    <cellStyle name="Millares 5 4 2 2 2 2 6" xfId="36825" xr:uid="{00000000-0005-0000-0000-000040210000}"/>
    <cellStyle name="Millares 5 4 2 2 2 3" xfId="3183" xr:uid="{00000000-0005-0000-0000-000041210000}"/>
    <cellStyle name="Millares 5 4 2 2 2 3 2" xfId="7594" xr:uid="{00000000-0005-0000-0000-000042210000}"/>
    <cellStyle name="Millares 5 4 2 2 2 3 2 2" xfId="16338" xr:uid="{00000000-0005-0000-0000-000043210000}"/>
    <cellStyle name="Millares 5 4 2 2 2 3 2 2 2" xfId="33789" xr:uid="{00000000-0005-0000-0000-000044210000}"/>
    <cellStyle name="Millares 5 4 2 2 2 3 2 3" xfId="25069" xr:uid="{00000000-0005-0000-0000-000045210000}"/>
    <cellStyle name="Millares 5 4 2 2 2 3 2 4" xfId="36830" xr:uid="{00000000-0005-0000-0000-000046210000}"/>
    <cellStyle name="Millares 5 4 2 2 2 3 3" xfId="11977" xr:uid="{00000000-0005-0000-0000-000047210000}"/>
    <cellStyle name="Millares 5 4 2 2 2 3 3 2" xfId="29429" xr:uid="{00000000-0005-0000-0000-000048210000}"/>
    <cellStyle name="Millares 5 4 2 2 2 3 4" xfId="20708" xr:uid="{00000000-0005-0000-0000-000049210000}"/>
    <cellStyle name="Millares 5 4 2 2 2 3 5" xfId="36829" xr:uid="{00000000-0005-0000-0000-00004A210000}"/>
    <cellStyle name="Millares 5 4 2 2 2 4" xfId="5452" xr:uid="{00000000-0005-0000-0000-00004B210000}"/>
    <cellStyle name="Millares 5 4 2 2 2 4 2" xfId="14196" xr:uid="{00000000-0005-0000-0000-00004C210000}"/>
    <cellStyle name="Millares 5 4 2 2 2 4 2 2" xfId="31647" xr:uid="{00000000-0005-0000-0000-00004D210000}"/>
    <cellStyle name="Millares 5 4 2 2 2 4 3" xfId="22927" xr:uid="{00000000-0005-0000-0000-00004E210000}"/>
    <cellStyle name="Millares 5 4 2 2 2 4 4" xfId="36831" xr:uid="{00000000-0005-0000-0000-00004F210000}"/>
    <cellStyle name="Millares 5 4 2 2 2 5" xfId="9835" xr:uid="{00000000-0005-0000-0000-000050210000}"/>
    <cellStyle name="Millares 5 4 2 2 2 5 2" xfId="27287" xr:uid="{00000000-0005-0000-0000-000051210000}"/>
    <cellStyle name="Millares 5 4 2 2 2 6" xfId="18566" xr:uid="{00000000-0005-0000-0000-000052210000}"/>
    <cellStyle name="Millares 5 4 2 2 2 7" xfId="36824" xr:uid="{00000000-0005-0000-0000-000053210000}"/>
    <cellStyle name="Millares 5 4 2 2 3" xfId="1572" xr:uid="{00000000-0005-0000-0000-000054210000}"/>
    <cellStyle name="Millares 5 4 2 2 3 2" xfId="3718" xr:uid="{00000000-0005-0000-0000-000055210000}"/>
    <cellStyle name="Millares 5 4 2 2 3 2 2" xfId="8129" xr:uid="{00000000-0005-0000-0000-000056210000}"/>
    <cellStyle name="Millares 5 4 2 2 3 2 2 2" xfId="16873" xr:uid="{00000000-0005-0000-0000-000057210000}"/>
    <cellStyle name="Millares 5 4 2 2 3 2 2 2 2" xfId="34324" xr:uid="{00000000-0005-0000-0000-000058210000}"/>
    <cellStyle name="Millares 5 4 2 2 3 2 2 3" xfId="25604" xr:uid="{00000000-0005-0000-0000-000059210000}"/>
    <cellStyle name="Millares 5 4 2 2 3 2 2 4" xfId="36834" xr:uid="{00000000-0005-0000-0000-00005A210000}"/>
    <cellStyle name="Millares 5 4 2 2 3 2 3" xfId="12512" xr:uid="{00000000-0005-0000-0000-00005B210000}"/>
    <cellStyle name="Millares 5 4 2 2 3 2 3 2" xfId="29964" xr:uid="{00000000-0005-0000-0000-00005C210000}"/>
    <cellStyle name="Millares 5 4 2 2 3 2 4" xfId="21243" xr:uid="{00000000-0005-0000-0000-00005D210000}"/>
    <cellStyle name="Millares 5 4 2 2 3 2 5" xfId="36833" xr:uid="{00000000-0005-0000-0000-00005E210000}"/>
    <cellStyle name="Millares 5 4 2 2 3 3" xfId="5987" xr:uid="{00000000-0005-0000-0000-00005F210000}"/>
    <cellStyle name="Millares 5 4 2 2 3 3 2" xfId="14731" xr:uid="{00000000-0005-0000-0000-000060210000}"/>
    <cellStyle name="Millares 5 4 2 2 3 3 2 2" xfId="32182" xr:uid="{00000000-0005-0000-0000-000061210000}"/>
    <cellStyle name="Millares 5 4 2 2 3 3 3" xfId="23462" xr:uid="{00000000-0005-0000-0000-000062210000}"/>
    <cellStyle name="Millares 5 4 2 2 3 3 4" xfId="36835" xr:uid="{00000000-0005-0000-0000-000063210000}"/>
    <cellStyle name="Millares 5 4 2 2 3 4" xfId="10370" xr:uid="{00000000-0005-0000-0000-000064210000}"/>
    <cellStyle name="Millares 5 4 2 2 3 4 2" xfId="27822" xr:uid="{00000000-0005-0000-0000-000065210000}"/>
    <cellStyle name="Millares 5 4 2 2 3 5" xfId="19101" xr:uid="{00000000-0005-0000-0000-000066210000}"/>
    <cellStyle name="Millares 5 4 2 2 3 6" xfId="36832" xr:uid="{00000000-0005-0000-0000-000067210000}"/>
    <cellStyle name="Millares 5 4 2 2 4" xfId="2646" xr:uid="{00000000-0005-0000-0000-000068210000}"/>
    <cellStyle name="Millares 5 4 2 2 4 2" xfId="7057" xr:uid="{00000000-0005-0000-0000-000069210000}"/>
    <cellStyle name="Millares 5 4 2 2 4 2 2" xfId="15801" xr:uid="{00000000-0005-0000-0000-00006A210000}"/>
    <cellStyle name="Millares 5 4 2 2 4 2 2 2" xfId="33252" xr:uid="{00000000-0005-0000-0000-00006B210000}"/>
    <cellStyle name="Millares 5 4 2 2 4 2 3" xfId="24532" xr:uid="{00000000-0005-0000-0000-00006C210000}"/>
    <cellStyle name="Millares 5 4 2 2 4 2 4" xfId="36837" xr:uid="{00000000-0005-0000-0000-00006D210000}"/>
    <cellStyle name="Millares 5 4 2 2 4 3" xfId="11440" xr:uid="{00000000-0005-0000-0000-00006E210000}"/>
    <cellStyle name="Millares 5 4 2 2 4 3 2" xfId="28892" xr:uid="{00000000-0005-0000-0000-00006F210000}"/>
    <cellStyle name="Millares 5 4 2 2 4 4" xfId="20171" xr:uid="{00000000-0005-0000-0000-000070210000}"/>
    <cellStyle name="Millares 5 4 2 2 4 5" xfId="36836" xr:uid="{00000000-0005-0000-0000-000071210000}"/>
    <cellStyle name="Millares 5 4 2 2 5" xfId="4915" xr:uid="{00000000-0005-0000-0000-000072210000}"/>
    <cellStyle name="Millares 5 4 2 2 5 2" xfId="13659" xr:uid="{00000000-0005-0000-0000-000073210000}"/>
    <cellStyle name="Millares 5 4 2 2 5 2 2" xfId="31110" xr:uid="{00000000-0005-0000-0000-000074210000}"/>
    <cellStyle name="Millares 5 4 2 2 5 3" xfId="22390" xr:uid="{00000000-0005-0000-0000-000075210000}"/>
    <cellStyle name="Millares 5 4 2 2 5 4" xfId="36838" xr:uid="{00000000-0005-0000-0000-000076210000}"/>
    <cellStyle name="Millares 5 4 2 2 6" xfId="9298" xr:uid="{00000000-0005-0000-0000-000077210000}"/>
    <cellStyle name="Millares 5 4 2 2 6 2" xfId="26750" xr:uid="{00000000-0005-0000-0000-000078210000}"/>
    <cellStyle name="Millares 5 4 2 2 7" xfId="18029" xr:uid="{00000000-0005-0000-0000-000079210000}"/>
    <cellStyle name="Millares 5 4 2 2 8" xfId="36823" xr:uid="{00000000-0005-0000-0000-00007A210000}"/>
    <cellStyle name="Millares 5 4 2 3" xfId="776" xr:uid="{00000000-0005-0000-0000-00007B210000}"/>
    <cellStyle name="Millares 5 4 2 3 2" xfId="1849" xr:uid="{00000000-0005-0000-0000-00007C210000}"/>
    <cellStyle name="Millares 5 4 2 3 2 2" xfId="3994" xr:uid="{00000000-0005-0000-0000-00007D210000}"/>
    <cellStyle name="Millares 5 4 2 3 2 2 2" xfId="8405" xr:uid="{00000000-0005-0000-0000-00007E210000}"/>
    <cellStyle name="Millares 5 4 2 3 2 2 2 2" xfId="17149" xr:uid="{00000000-0005-0000-0000-00007F210000}"/>
    <cellStyle name="Millares 5 4 2 3 2 2 2 2 2" xfId="34600" xr:uid="{00000000-0005-0000-0000-000080210000}"/>
    <cellStyle name="Millares 5 4 2 3 2 2 2 3" xfId="25880" xr:uid="{00000000-0005-0000-0000-000081210000}"/>
    <cellStyle name="Millares 5 4 2 3 2 2 2 4" xfId="36842" xr:uid="{00000000-0005-0000-0000-000082210000}"/>
    <cellStyle name="Millares 5 4 2 3 2 2 3" xfId="12788" xr:uid="{00000000-0005-0000-0000-000083210000}"/>
    <cellStyle name="Millares 5 4 2 3 2 2 3 2" xfId="30240" xr:uid="{00000000-0005-0000-0000-000084210000}"/>
    <cellStyle name="Millares 5 4 2 3 2 2 4" xfId="21519" xr:uid="{00000000-0005-0000-0000-000085210000}"/>
    <cellStyle name="Millares 5 4 2 3 2 2 5" xfId="36841" xr:uid="{00000000-0005-0000-0000-000086210000}"/>
    <cellStyle name="Millares 5 4 2 3 2 3" xfId="6263" xr:uid="{00000000-0005-0000-0000-000087210000}"/>
    <cellStyle name="Millares 5 4 2 3 2 3 2" xfId="15007" xr:uid="{00000000-0005-0000-0000-000088210000}"/>
    <cellStyle name="Millares 5 4 2 3 2 3 2 2" xfId="32458" xr:uid="{00000000-0005-0000-0000-000089210000}"/>
    <cellStyle name="Millares 5 4 2 3 2 3 3" xfId="23738" xr:uid="{00000000-0005-0000-0000-00008A210000}"/>
    <cellStyle name="Millares 5 4 2 3 2 3 4" xfId="36843" xr:uid="{00000000-0005-0000-0000-00008B210000}"/>
    <cellStyle name="Millares 5 4 2 3 2 4" xfId="10646" xr:uid="{00000000-0005-0000-0000-00008C210000}"/>
    <cellStyle name="Millares 5 4 2 3 2 4 2" xfId="28098" xr:uid="{00000000-0005-0000-0000-00008D210000}"/>
    <cellStyle name="Millares 5 4 2 3 2 5" xfId="19377" xr:uid="{00000000-0005-0000-0000-00008E210000}"/>
    <cellStyle name="Millares 5 4 2 3 2 6" xfId="36840" xr:uid="{00000000-0005-0000-0000-00008F210000}"/>
    <cellStyle name="Millares 5 4 2 3 3" xfId="2925" xr:uid="{00000000-0005-0000-0000-000090210000}"/>
    <cellStyle name="Millares 5 4 2 3 3 2" xfId="7336" xr:uid="{00000000-0005-0000-0000-000091210000}"/>
    <cellStyle name="Millares 5 4 2 3 3 2 2" xfId="16080" xr:uid="{00000000-0005-0000-0000-000092210000}"/>
    <cellStyle name="Millares 5 4 2 3 3 2 2 2" xfId="33531" xr:uid="{00000000-0005-0000-0000-000093210000}"/>
    <cellStyle name="Millares 5 4 2 3 3 2 3" xfId="24811" xr:uid="{00000000-0005-0000-0000-000094210000}"/>
    <cellStyle name="Millares 5 4 2 3 3 2 4" xfId="36845" xr:uid="{00000000-0005-0000-0000-000095210000}"/>
    <cellStyle name="Millares 5 4 2 3 3 3" xfId="11719" xr:uid="{00000000-0005-0000-0000-000096210000}"/>
    <cellStyle name="Millares 5 4 2 3 3 3 2" xfId="29171" xr:uid="{00000000-0005-0000-0000-000097210000}"/>
    <cellStyle name="Millares 5 4 2 3 3 4" xfId="20450" xr:uid="{00000000-0005-0000-0000-000098210000}"/>
    <cellStyle name="Millares 5 4 2 3 3 5" xfId="36844" xr:uid="{00000000-0005-0000-0000-000099210000}"/>
    <cellStyle name="Millares 5 4 2 3 4" xfId="5194" xr:uid="{00000000-0005-0000-0000-00009A210000}"/>
    <cellStyle name="Millares 5 4 2 3 4 2" xfId="13938" xr:uid="{00000000-0005-0000-0000-00009B210000}"/>
    <cellStyle name="Millares 5 4 2 3 4 2 2" xfId="31389" xr:uid="{00000000-0005-0000-0000-00009C210000}"/>
    <cellStyle name="Millares 5 4 2 3 4 3" xfId="22669" xr:uid="{00000000-0005-0000-0000-00009D210000}"/>
    <cellStyle name="Millares 5 4 2 3 4 4" xfId="36846" xr:uid="{00000000-0005-0000-0000-00009E210000}"/>
    <cellStyle name="Millares 5 4 2 3 5" xfId="9577" xr:uid="{00000000-0005-0000-0000-00009F210000}"/>
    <cellStyle name="Millares 5 4 2 3 5 2" xfId="27029" xr:uid="{00000000-0005-0000-0000-0000A0210000}"/>
    <cellStyle name="Millares 5 4 2 3 6" xfId="18308" xr:uid="{00000000-0005-0000-0000-0000A1210000}"/>
    <cellStyle name="Millares 5 4 2 3 7" xfId="36839" xr:uid="{00000000-0005-0000-0000-0000A2210000}"/>
    <cellStyle name="Millares 5 4 2 4" xfId="1315" xr:uid="{00000000-0005-0000-0000-0000A3210000}"/>
    <cellStyle name="Millares 5 4 2 4 2" xfId="3461" xr:uid="{00000000-0005-0000-0000-0000A4210000}"/>
    <cellStyle name="Millares 5 4 2 4 2 2" xfId="7872" xr:uid="{00000000-0005-0000-0000-0000A5210000}"/>
    <cellStyle name="Millares 5 4 2 4 2 2 2" xfId="16616" xr:uid="{00000000-0005-0000-0000-0000A6210000}"/>
    <cellStyle name="Millares 5 4 2 4 2 2 2 2" xfId="34067" xr:uid="{00000000-0005-0000-0000-0000A7210000}"/>
    <cellStyle name="Millares 5 4 2 4 2 2 3" xfId="25347" xr:uid="{00000000-0005-0000-0000-0000A8210000}"/>
    <cellStyle name="Millares 5 4 2 4 2 2 4" xfId="36849" xr:uid="{00000000-0005-0000-0000-0000A9210000}"/>
    <cellStyle name="Millares 5 4 2 4 2 3" xfId="12255" xr:uid="{00000000-0005-0000-0000-0000AA210000}"/>
    <cellStyle name="Millares 5 4 2 4 2 3 2" xfId="29707" xr:uid="{00000000-0005-0000-0000-0000AB210000}"/>
    <cellStyle name="Millares 5 4 2 4 2 4" xfId="20986" xr:uid="{00000000-0005-0000-0000-0000AC210000}"/>
    <cellStyle name="Millares 5 4 2 4 2 5" xfId="36848" xr:uid="{00000000-0005-0000-0000-0000AD210000}"/>
    <cellStyle name="Millares 5 4 2 4 3" xfId="5730" xr:uid="{00000000-0005-0000-0000-0000AE210000}"/>
    <cellStyle name="Millares 5 4 2 4 3 2" xfId="14474" xr:uid="{00000000-0005-0000-0000-0000AF210000}"/>
    <cellStyle name="Millares 5 4 2 4 3 2 2" xfId="31925" xr:uid="{00000000-0005-0000-0000-0000B0210000}"/>
    <cellStyle name="Millares 5 4 2 4 3 3" xfId="23205" xr:uid="{00000000-0005-0000-0000-0000B1210000}"/>
    <cellStyle name="Millares 5 4 2 4 3 4" xfId="36850" xr:uid="{00000000-0005-0000-0000-0000B2210000}"/>
    <cellStyle name="Millares 5 4 2 4 4" xfId="10113" xr:uid="{00000000-0005-0000-0000-0000B3210000}"/>
    <cellStyle name="Millares 5 4 2 4 4 2" xfId="27565" xr:uid="{00000000-0005-0000-0000-0000B4210000}"/>
    <cellStyle name="Millares 5 4 2 4 5" xfId="18844" xr:uid="{00000000-0005-0000-0000-0000B5210000}"/>
    <cellStyle name="Millares 5 4 2 4 6" xfId="36847" xr:uid="{00000000-0005-0000-0000-0000B6210000}"/>
    <cellStyle name="Millares 5 4 2 5" xfId="2389" xr:uid="{00000000-0005-0000-0000-0000B7210000}"/>
    <cellStyle name="Millares 5 4 2 5 2" xfId="6800" xr:uid="{00000000-0005-0000-0000-0000B8210000}"/>
    <cellStyle name="Millares 5 4 2 5 2 2" xfId="15544" xr:uid="{00000000-0005-0000-0000-0000B9210000}"/>
    <cellStyle name="Millares 5 4 2 5 2 2 2" xfId="32995" xr:uid="{00000000-0005-0000-0000-0000BA210000}"/>
    <cellStyle name="Millares 5 4 2 5 2 3" xfId="24275" xr:uid="{00000000-0005-0000-0000-0000BB210000}"/>
    <cellStyle name="Millares 5 4 2 5 2 4" xfId="36852" xr:uid="{00000000-0005-0000-0000-0000BC210000}"/>
    <cellStyle name="Millares 5 4 2 5 3" xfId="11183" xr:uid="{00000000-0005-0000-0000-0000BD210000}"/>
    <cellStyle name="Millares 5 4 2 5 3 2" xfId="28635" xr:uid="{00000000-0005-0000-0000-0000BE210000}"/>
    <cellStyle name="Millares 5 4 2 5 4" xfId="19914" xr:uid="{00000000-0005-0000-0000-0000BF210000}"/>
    <cellStyle name="Millares 5 4 2 5 5" xfId="36851" xr:uid="{00000000-0005-0000-0000-0000C0210000}"/>
    <cellStyle name="Millares 5 4 2 6" xfId="4658" xr:uid="{00000000-0005-0000-0000-0000C1210000}"/>
    <cellStyle name="Millares 5 4 2 6 2" xfId="13402" xr:uid="{00000000-0005-0000-0000-0000C2210000}"/>
    <cellStyle name="Millares 5 4 2 6 2 2" xfId="30853" xr:uid="{00000000-0005-0000-0000-0000C3210000}"/>
    <cellStyle name="Millares 5 4 2 6 3" xfId="22133" xr:uid="{00000000-0005-0000-0000-0000C4210000}"/>
    <cellStyle name="Millares 5 4 2 6 4" xfId="36853" xr:uid="{00000000-0005-0000-0000-0000C5210000}"/>
    <cellStyle name="Millares 5 4 2 7" xfId="9041" xr:uid="{00000000-0005-0000-0000-0000C6210000}"/>
    <cellStyle name="Millares 5 4 2 7 2" xfId="26493" xr:uid="{00000000-0005-0000-0000-0000C7210000}"/>
    <cellStyle name="Millares 5 4 2 8" xfId="17772" xr:uid="{00000000-0005-0000-0000-0000C8210000}"/>
    <cellStyle name="Millares 5 4 2 9" xfId="36822" xr:uid="{00000000-0005-0000-0000-0000C9210000}"/>
    <cellStyle name="Millares 5 4 3" xfId="369" xr:uid="{00000000-0005-0000-0000-0000CA210000}"/>
    <cellStyle name="Millares 5 4 3 2" xfId="909" xr:uid="{00000000-0005-0000-0000-0000CB210000}"/>
    <cellStyle name="Millares 5 4 3 2 2" xfId="1982" xr:uid="{00000000-0005-0000-0000-0000CC210000}"/>
    <cellStyle name="Millares 5 4 3 2 2 2" xfId="4127" xr:uid="{00000000-0005-0000-0000-0000CD210000}"/>
    <cellStyle name="Millares 5 4 3 2 2 2 2" xfId="8538" xr:uid="{00000000-0005-0000-0000-0000CE210000}"/>
    <cellStyle name="Millares 5 4 3 2 2 2 2 2" xfId="17282" xr:uid="{00000000-0005-0000-0000-0000CF210000}"/>
    <cellStyle name="Millares 5 4 3 2 2 2 2 2 2" xfId="34733" xr:uid="{00000000-0005-0000-0000-0000D0210000}"/>
    <cellStyle name="Millares 5 4 3 2 2 2 2 3" xfId="26013" xr:uid="{00000000-0005-0000-0000-0000D1210000}"/>
    <cellStyle name="Millares 5 4 3 2 2 2 2 4" xfId="36858" xr:uid="{00000000-0005-0000-0000-0000D2210000}"/>
    <cellStyle name="Millares 5 4 3 2 2 2 3" xfId="12921" xr:uid="{00000000-0005-0000-0000-0000D3210000}"/>
    <cellStyle name="Millares 5 4 3 2 2 2 3 2" xfId="30373" xr:uid="{00000000-0005-0000-0000-0000D4210000}"/>
    <cellStyle name="Millares 5 4 3 2 2 2 4" xfId="21652" xr:uid="{00000000-0005-0000-0000-0000D5210000}"/>
    <cellStyle name="Millares 5 4 3 2 2 2 5" xfId="36857" xr:uid="{00000000-0005-0000-0000-0000D6210000}"/>
    <cellStyle name="Millares 5 4 3 2 2 3" xfId="6396" xr:uid="{00000000-0005-0000-0000-0000D7210000}"/>
    <cellStyle name="Millares 5 4 3 2 2 3 2" xfId="15140" xr:uid="{00000000-0005-0000-0000-0000D8210000}"/>
    <cellStyle name="Millares 5 4 3 2 2 3 2 2" xfId="32591" xr:uid="{00000000-0005-0000-0000-0000D9210000}"/>
    <cellStyle name="Millares 5 4 3 2 2 3 3" xfId="23871" xr:uid="{00000000-0005-0000-0000-0000DA210000}"/>
    <cellStyle name="Millares 5 4 3 2 2 3 4" xfId="36859" xr:uid="{00000000-0005-0000-0000-0000DB210000}"/>
    <cellStyle name="Millares 5 4 3 2 2 4" xfId="10779" xr:uid="{00000000-0005-0000-0000-0000DC210000}"/>
    <cellStyle name="Millares 5 4 3 2 2 4 2" xfId="28231" xr:uid="{00000000-0005-0000-0000-0000DD210000}"/>
    <cellStyle name="Millares 5 4 3 2 2 5" xfId="19510" xr:uid="{00000000-0005-0000-0000-0000DE210000}"/>
    <cellStyle name="Millares 5 4 3 2 2 6" xfId="36856" xr:uid="{00000000-0005-0000-0000-0000DF210000}"/>
    <cellStyle name="Millares 5 4 3 2 3" xfId="3058" xr:uid="{00000000-0005-0000-0000-0000E0210000}"/>
    <cellStyle name="Millares 5 4 3 2 3 2" xfId="7469" xr:uid="{00000000-0005-0000-0000-0000E1210000}"/>
    <cellStyle name="Millares 5 4 3 2 3 2 2" xfId="16213" xr:uid="{00000000-0005-0000-0000-0000E2210000}"/>
    <cellStyle name="Millares 5 4 3 2 3 2 2 2" xfId="33664" xr:uid="{00000000-0005-0000-0000-0000E3210000}"/>
    <cellStyle name="Millares 5 4 3 2 3 2 3" xfId="24944" xr:uid="{00000000-0005-0000-0000-0000E4210000}"/>
    <cellStyle name="Millares 5 4 3 2 3 2 4" xfId="36861" xr:uid="{00000000-0005-0000-0000-0000E5210000}"/>
    <cellStyle name="Millares 5 4 3 2 3 3" xfId="11852" xr:uid="{00000000-0005-0000-0000-0000E6210000}"/>
    <cellStyle name="Millares 5 4 3 2 3 3 2" xfId="29304" xr:uid="{00000000-0005-0000-0000-0000E7210000}"/>
    <cellStyle name="Millares 5 4 3 2 3 4" xfId="20583" xr:uid="{00000000-0005-0000-0000-0000E8210000}"/>
    <cellStyle name="Millares 5 4 3 2 3 5" xfId="36860" xr:uid="{00000000-0005-0000-0000-0000E9210000}"/>
    <cellStyle name="Millares 5 4 3 2 4" xfId="5327" xr:uid="{00000000-0005-0000-0000-0000EA210000}"/>
    <cellStyle name="Millares 5 4 3 2 4 2" xfId="14071" xr:uid="{00000000-0005-0000-0000-0000EB210000}"/>
    <cellStyle name="Millares 5 4 3 2 4 2 2" xfId="31522" xr:uid="{00000000-0005-0000-0000-0000EC210000}"/>
    <cellStyle name="Millares 5 4 3 2 4 3" xfId="22802" xr:uid="{00000000-0005-0000-0000-0000ED210000}"/>
    <cellStyle name="Millares 5 4 3 2 4 4" xfId="36862" xr:uid="{00000000-0005-0000-0000-0000EE210000}"/>
    <cellStyle name="Millares 5 4 3 2 5" xfId="9710" xr:uid="{00000000-0005-0000-0000-0000EF210000}"/>
    <cellStyle name="Millares 5 4 3 2 5 2" xfId="27162" xr:uid="{00000000-0005-0000-0000-0000F0210000}"/>
    <cellStyle name="Millares 5 4 3 2 6" xfId="18441" xr:uid="{00000000-0005-0000-0000-0000F1210000}"/>
    <cellStyle name="Millares 5 4 3 2 7" xfId="36855" xr:uid="{00000000-0005-0000-0000-0000F2210000}"/>
    <cellStyle name="Millares 5 4 3 3" xfId="1447" xr:uid="{00000000-0005-0000-0000-0000F3210000}"/>
    <cellStyle name="Millares 5 4 3 3 2" xfId="3593" xr:uid="{00000000-0005-0000-0000-0000F4210000}"/>
    <cellStyle name="Millares 5 4 3 3 2 2" xfId="8004" xr:uid="{00000000-0005-0000-0000-0000F5210000}"/>
    <cellStyle name="Millares 5 4 3 3 2 2 2" xfId="16748" xr:uid="{00000000-0005-0000-0000-0000F6210000}"/>
    <cellStyle name="Millares 5 4 3 3 2 2 2 2" xfId="34199" xr:uid="{00000000-0005-0000-0000-0000F7210000}"/>
    <cellStyle name="Millares 5 4 3 3 2 2 3" xfId="25479" xr:uid="{00000000-0005-0000-0000-0000F8210000}"/>
    <cellStyle name="Millares 5 4 3 3 2 2 4" xfId="36865" xr:uid="{00000000-0005-0000-0000-0000F9210000}"/>
    <cellStyle name="Millares 5 4 3 3 2 3" xfId="12387" xr:uid="{00000000-0005-0000-0000-0000FA210000}"/>
    <cellStyle name="Millares 5 4 3 3 2 3 2" xfId="29839" xr:uid="{00000000-0005-0000-0000-0000FB210000}"/>
    <cellStyle name="Millares 5 4 3 3 2 4" xfId="21118" xr:uid="{00000000-0005-0000-0000-0000FC210000}"/>
    <cellStyle name="Millares 5 4 3 3 2 5" xfId="36864" xr:uid="{00000000-0005-0000-0000-0000FD210000}"/>
    <cellStyle name="Millares 5 4 3 3 3" xfId="5862" xr:uid="{00000000-0005-0000-0000-0000FE210000}"/>
    <cellStyle name="Millares 5 4 3 3 3 2" xfId="14606" xr:uid="{00000000-0005-0000-0000-0000FF210000}"/>
    <cellStyle name="Millares 5 4 3 3 3 2 2" xfId="32057" xr:uid="{00000000-0005-0000-0000-000000220000}"/>
    <cellStyle name="Millares 5 4 3 3 3 3" xfId="23337" xr:uid="{00000000-0005-0000-0000-000001220000}"/>
    <cellStyle name="Millares 5 4 3 3 3 4" xfId="36866" xr:uid="{00000000-0005-0000-0000-000002220000}"/>
    <cellStyle name="Millares 5 4 3 3 4" xfId="10245" xr:uid="{00000000-0005-0000-0000-000003220000}"/>
    <cellStyle name="Millares 5 4 3 3 4 2" xfId="27697" xr:uid="{00000000-0005-0000-0000-000004220000}"/>
    <cellStyle name="Millares 5 4 3 3 5" xfId="18976" xr:uid="{00000000-0005-0000-0000-000005220000}"/>
    <cellStyle name="Millares 5 4 3 3 6" xfId="36863" xr:uid="{00000000-0005-0000-0000-000006220000}"/>
    <cellStyle name="Millares 5 4 3 4" xfId="2521" xr:uid="{00000000-0005-0000-0000-000007220000}"/>
    <cellStyle name="Millares 5 4 3 4 2" xfId="6932" xr:uid="{00000000-0005-0000-0000-000008220000}"/>
    <cellStyle name="Millares 5 4 3 4 2 2" xfId="15676" xr:uid="{00000000-0005-0000-0000-000009220000}"/>
    <cellStyle name="Millares 5 4 3 4 2 2 2" xfId="33127" xr:uid="{00000000-0005-0000-0000-00000A220000}"/>
    <cellStyle name="Millares 5 4 3 4 2 3" xfId="24407" xr:uid="{00000000-0005-0000-0000-00000B220000}"/>
    <cellStyle name="Millares 5 4 3 4 2 4" xfId="36868" xr:uid="{00000000-0005-0000-0000-00000C220000}"/>
    <cellStyle name="Millares 5 4 3 4 3" xfId="11315" xr:uid="{00000000-0005-0000-0000-00000D220000}"/>
    <cellStyle name="Millares 5 4 3 4 3 2" xfId="28767" xr:uid="{00000000-0005-0000-0000-00000E220000}"/>
    <cellStyle name="Millares 5 4 3 4 4" xfId="20046" xr:uid="{00000000-0005-0000-0000-00000F220000}"/>
    <cellStyle name="Millares 5 4 3 4 5" xfId="36867" xr:uid="{00000000-0005-0000-0000-000010220000}"/>
    <cellStyle name="Millares 5 4 3 5" xfId="4790" xr:uid="{00000000-0005-0000-0000-000011220000}"/>
    <cellStyle name="Millares 5 4 3 5 2" xfId="13534" xr:uid="{00000000-0005-0000-0000-000012220000}"/>
    <cellStyle name="Millares 5 4 3 5 2 2" xfId="30985" xr:uid="{00000000-0005-0000-0000-000013220000}"/>
    <cellStyle name="Millares 5 4 3 5 3" xfId="22265" xr:uid="{00000000-0005-0000-0000-000014220000}"/>
    <cellStyle name="Millares 5 4 3 5 4" xfId="36869" xr:uid="{00000000-0005-0000-0000-000015220000}"/>
    <cellStyle name="Millares 5 4 3 6" xfId="9173" xr:uid="{00000000-0005-0000-0000-000016220000}"/>
    <cellStyle name="Millares 5 4 3 6 2" xfId="26625" xr:uid="{00000000-0005-0000-0000-000017220000}"/>
    <cellStyle name="Millares 5 4 3 7" xfId="17904" xr:uid="{00000000-0005-0000-0000-000018220000}"/>
    <cellStyle name="Millares 5 4 3 8" xfId="36854" xr:uid="{00000000-0005-0000-0000-000019220000}"/>
    <cellStyle name="Millares 5 4 4" xfId="651" xr:uid="{00000000-0005-0000-0000-00001A220000}"/>
    <cellStyle name="Millares 5 4 4 2" xfId="1724" xr:uid="{00000000-0005-0000-0000-00001B220000}"/>
    <cellStyle name="Millares 5 4 4 2 2" xfId="3869" xr:uid="{00000000-0005-0000-0000-00001C220000}"/>
    <cellStyle name="Millares 5 4 4 2 2 2" xfId="8280" xr:uid="{00000000-0005-0000-0000-00001D220000}"/>
    <cellStyle name="Millares 5 4 4 2 2 2 2" xfId="17024" xr:uid="{00000000-0005-0000-0000-00001E220000}"/>
    <cellStyle name="Millares 5 4 4 2 2 2 2 2" xfId="34475" xr:uid="{00000000-0005-0000-0000-00001F220000}"/>
    <cellStyle name="Millares 5 4 4 2 2 2 3" xfId="25755" xr:uid="{00000000-0005-0000-0000-000020220000}"/>
    <cellStyle name="Millares 5 4 4 2 2 2 4" xfId="36873" xr:uid="{00000000-0005-0000-0000-000021220000}"/>
    <cellStyle name="Millares 5 4 4 2 2 3" xfId="12663" xr:uid="{00000000-0005-0000-0000-000022220000}"/>
    <cellStyle name="Millares 5 4 4 2 2 3 2" xfId="30115" xr:uid="{00000000-0005-0000-0000-000023220000}"/>
    <cellStyle name="Millares 5 4 4 2 2 4" xfId="21394" xr:uid="{00000000-0005-0000-0000-000024220000}"/>
    <cellStyle name="Millares 5 4 4 2 2 5" xfId="36872" xr:uid="{00000000-0005-0000-0000-000025220000}"/>
    <cellStyle name="Millares 5 4 4 2 3" xfId="6138" xr:uid="{00000000-0005-0000-0000-000026220000}"/>
    <cellStyle name="Millares 5 4 4 2 3 2" xfId="14882" xr:uid="{00000000-0005-0000-0000-000027220000}"/>
    <cellStyle name="Millares 5 4 4 2 3 2 2" xfId="32333" xr:uid="{00000000-0005-0000-0000-000028220000}"/>
    <cellStyle name="Millares 5 4 4 2 3 3" xfId="23613" xr:uid="{00000000-0005-0000-0000-000029220000}"/>
    <cellStyle name="Millares 5 4 4 2 3 4" xfId="36874" xr:uid="{00000000-0005-0000-0000-00002A220000}"/>
    <cellStyle name="Millares 5 4 4 2 4" xfId="10521" xr:uid="{00000000-0005-0000-0000-00002B220000}"/>
    <cellStyle name="Millares 5 4 4 2 4 2" xfId="27973" xr:uid="{00000000-0005-0000-0000-00002C220000}"/>
    <cellStyle name="Millares 5 4 4 2 5" xfId="19252" xr:uid="{00000000-0005-0000-0000-00002D220000}"/>
    <cellStyle name="Millares 5 4 4 2 6" xfId="36871" xr:uid="{00000000-0005-0000-0000-00002E220000}"/>
    <cellStyle name="Millares 5 4 4 3" xfId="2800" xr:uid="{00000000-0005-0000-0000-00002F220000}"/>
    <cellStyle name="Millares 5 4 4 3 2" xfId="7211" xr:uid="{00000000-0005-0000-0000-000030220000}"/>
    <cellStyle name="Millares 5 4 4 3 2 2" xfId="15955" xr:uid="{00000000-0005-0000-0000-000031220000}"/>
    <cellStyle name="Millares 5 4 4 3 2 2 2" xfId="33406" xr:uid="{00000000-0005-0000-0000-000032220000}"/>
    <cellStyle name="Millares 5 4 4 3 2 3" xfId="24686" xr:uid="{00000000-0005-0000-0000-000033220000}"/>
    <cellStyle name="Millares 5 4 4 3 2 4" xfId="36876" xr:uid="{00000000-0005-0000-0000-000034220000}"/>
    <cellStyle name="Millares 5 4 4 3 3" xfId="11594" xr:uid="{00000000-0005-0000-0000-000035220000}"/>
    <cellStyle name="Millares 5 4 4 3 3 2" xfId="29046" xr:uid="{00000000-0005-0000-0000-000036220000}"/>
    <cellStyle name="Millares 5 4 4 3 4" xfId="20325" xr:uid="{00000000-0005-0000-0000-000037220000}"/>
    <cellStyle name="Millares 5 4 4 3 5" xfId="36875" xr:uid="{00000000-0005-0000-0000-000038220000}"/>
    <cellStyle name="Millares 5 4 4 4" xfId="5069" xr:uid="{00000000-0005-0000-0000-000039220000}"/>
    <cellStyle name="Millares 5 4 4 4 2" xfId="13813" xr:uid="{00000000-0005-0000-0000-00003A220000}"/>
    <cellStyle name="Millares 5 4 4 4 2 2" xfId="31264" xr:uid="{00000000-0005-0000-0000-00003B220000}"/>
    <cellStyle name="Millares 5 4 4 4 3" xfId="22544" xr:uid="{00000000-0005-0000-0000-00003C220000}"/>
    <cellStyle name="Millares 5 4 4 4 4" xfId="36877" xr:uid="{00000000-0005-0000-0000-00003D220000}"/>
    <cellStyle name="Millares 5 4 4 5" xfId="9452" xr:uid="{00000000-0005-0000-0000-00003E220000}"/>
    <cellStyle name="Millares 5 4 4 5 2" xfId="26904" xr:uid="{00000000-0005-0000-0000-00003F220000}"/>
    <cellStyle name="Millares 5 4 4 6" xfId="18183" xr:uid="{00000000-0005-0000-0000-000040220000}"/>
    <cellStyle name="Millares 5 4 4 7" xfId="36870" xr:uid="{00000000-0005-0000-0000-000041220000}"/>
    <cellStyle name="Millares 5 4 5" xfId="1190" xr:uid="{00000000-0005-0000-0000-000042220000}"/>
    <cellStyle name="Millares 5 4 5 2" xfId="3336" xr:uid="{00000000-0005-0000-0000-000043220000}"/>
    <cellStyle name="Millares 5 4 5 2 2" xfId="7747" xr:uid="{00000000-0005-0000-0000-000044220000}"/>
    <cellStyle name="Millares 5 4 5 2 2 2" xfId="16491" xr:uid="{00000000-0005-0000-0000-000045220000}"/>
    <cellStyle name="Millares 5 4 5 2 2 2 2" xfId="33942" xr:uid="{00000000-0005-0000-0000-000046220000}"/>
    <cellStyle name="Millares 5 4 5 2 2 3" xfId="25222" xr:uid="{00000000-0005-0000-0000-000047220000}"/>
    <cellStyle name="Millares 5 4 5 2 2 4" xfId="36880" xr:uid="{00000000-0005-0000-0000-000048220000}"/>
    <cellStyle name="Millares 5 4 5 2 3" xfId="12130" xr:uid="{00000000-0005-0000-0000-000049220000}"/>
    <cellStyle name="Millares 5 4 5 2 3 2" xfId="29582" xr:uid="{00000000-0005-0000-0000-00004A220000}"/>
    <cellStyle name="Millares 5 4 5 2 4" xfId="20861" xr:uid="{00000000-0005-0000-0000-00004B220000}"/>
    <cellStyle name="Millares 5 4 5 2 5" xfId="36879" xr:uid="{00000000-0005-0000-0000-00004C220000}"/>
    <cellStyle name="Millares 5 4 5 3" xfId="5605" xr:uid="{00000000-0005-0000-0000-00004D220000}"/>
    <cellStyle name="Millares 5 4 5 3 2" xfId="14349" xr:uid="{00000000-0005-0000-0000-00004E220000}"/>
    <cellStyle name="Millares 5 4 5 3 2 2" xfId="31800" xr:uid="{00000000-0005-0000-0000-00004F220000}"/>
    <cellStyle name="Millares 5 4 5 3 3" xfId="23080" xr:uid="{00000000-0005-0000-0000-000050220000}"/>
    <cellStyle name="Millares 5 4 5 3 4" xfId="36881" xr:uid="{00000000-0005-0000-0000-000051220000}"/>
    <cellStyle name="Millares 5 4 5 4" xfId="9988" xr:uid="{00000000-0005-0000-0000-000052220000}"/>
    <cellStyle name="Millares 5 4 5 4 2" xfId="27440" xr:uid="{00000000-0005-0000-0000-000053220000}"/>
    <cellStyle name="Millares 5 4 5 5" xfId="18719" xr:uid="{00000000-0005-0000-0000-000054220000}"/>
    <cellStyle name="Millares 5 4 5 6" xfId="36878" xr:uid="{00000000-0005-0000-0000-000055220000}"/>
    <cellStyle name="Millares 5 4 6" xfId="2264" xr:uid="{00000000-0005-0000-0000-000056220000}"/>
    <cellStyle name="Millares 5 4 6 2" xfId="6675" xr:uid="{00000000-0005-0000-0000-000057220000}"/>
    <cellStyle name="Millares 5 4 6 2 2" xfId="15419" xr:uid="{00000000-0005-0000-0000-000058220000}"/>
    <cellStyle name="Millares 5 4 6 2 2 2" xfId="32870" xr:uid="{00000000-0005-0000-0000-000059220000}"/>
    <cellStyle name="Millares 5 4 6 2 3" xfId="24150" xr:uid="{00000000-0005-0000-0000-00005A220000}"/>
    <cellStyle name="Millares 5 4 6 2 4" xfId="36883" xr:uid="{00000000-0005-0000-0000-00005B220000}"/>
    <cellStyle name="Millares 5 4 6 3" xfId="11058" xr:uid="{00000000-0005-0000-0000-00005C220000}"/>
    <cellStyle name="Millares 5 4 6 3 2" xfId="28510" xr:uid="{00000000-0005-0000-0000-00005D220000}"/>
    <cellStyle name="Millares 5 4 6 4" xfId="19789" xr:uid="{00000000-0005-0000-0000-00005E220000}"/>
    <cellStyle name="Millares 5 4 6 5" xfId="36882" xr:uid="{00000000-0005-0000-0000-00005F220000}"/>
    <cellStyle name="Millares 5 4 7" xfId="4533" xr:uid="{00000000-0005-0000-0000-000060220000}"/>
    <cellStyle name="Millares 5 4 7 2" xfId="13277" xr:uid="{00000000-0005-0000-0000-000061220000}"/>
    <cellStyle name="Millares 5 4 7 2 2" xfId="30728" xr:uid="{00000000-0005-0000-0000-000062220000}"/>
    <cellStyle name="Millares 5 4 7 3" xfId="22008" xr:uid="{00000000-0005-0000-0000-000063220000}"/>
    <cellStyle name="Millares 5 4 7 4" xfId="36884" xr:uid="{00000000-0005-0000-0000-000064220000}"/>
    <cellStyle name="Millares 5 4 8" xfId="8916" xr:uid="{00000000-0005-0000-0000-000065220000}"/>
    <cellStyle name="Millares 5 4 8 2" xfId="26368" xr:uid="{00000000-0005-0000-0000-000066220000}"/>
    <cellStyle name="Millares 5 4 9" xfId="17647" xr:uid="{00000000-0005-0000-0000-000067220000}"/>
    <cellStyle name="Millares 5 5" xfId="172" xr:uid="{00000000-0005-0000-0000-000068220000}"/>
    <cellStyle name="Millares 5 5 2" xfId="437" xr:uid="{00000000-0005-0000-0000-000069220000}"/>
    <cellStyle name="Millares 5 5 2 2" xfId="977" xr:uid="{00000000-0005-0000-0000-00006A220000}"/>
    <cellStyle name="Millares 5 5 2 2 2" xfId="2050" xr:uid="{00000000-0005-0000-0000-00006B220000}"/>
    <cellStyle name="Millares 5 5 2 2 2 2" xfId="4195" xr:uid="{00000000-0005-0000-0000-00006C220000}"/>
    <cellStyle name="Millares 5 5 2 2 2 2 2" xfId="8606" xr:uid="{00000000-0005-0000-0000-00006D220000}"/>
    <cellStyle name="Millares 5 5 2 2 2 2 2 2" xfId="17350" xr:uid="{00000000-0005-0000-0000-00006E220000}"/>
    <cellStyle name="Millares 5 5 2 2 2 2 2 2 2" xfId="34801" xr:uid="{00000000-0005-0000-0000-00006F220000}"/>
    <cellStyle name="Millares 5 5 2 2 2 2 2 3" xfId="26081" xr:uid="{00000000-0005-0000-0000-000070220000}"/>
    <cellStyle name="Millares 5 5 2 2 2 2 2 4" xfId="36890" xr:uid="{00000000-0005-0000-0000-000071220000}"/>
    <cellStyle name="Millares 5 5 2 2 2 2 3" xfId="12989" xr:uid="{00000000-0005-0000-0000-000072220000}"/>
    <cellStyle name="Millares 5 5 2 2 2 2 3 2" xfId="30441" xr:uid="{00000000-0005-0000-0000-000073220000}"/>
    <cellStyle name="Millares 5 5 2 2 2 2 4" xfId="21720" xr:uid="{00000000-0005-0000-0000-000074220000}"/>
    <cellStyle name="Millares 5 5 2 2 2 2 5" xfId="36889" xr:uid="{00000000-0005-0000-0000-000075220000}"/>
    <cellStyle name="Millares 5 5 2 2 2 3" xfId="6464" xr:uid="{00000000-0005-0000-0000-000076220000}"/>
    <cellStyle name="Millares 5 5 2 2 2 3 2" xfId="15208" xr:uid="{00000000-0005-0000-0000-000077220000}"/>
    <cellStyle name="Millares 5 5 2 2 2 3 2 2" xfId="32659" xr:uid="{00000000-0005-0000-0000-000078220000}"/>
    <cellStyle name="Millares 5 5 2 2 2 3 3" xfId="23939" xr:uid="{00000000-0005-0000-0000-000079220000}"/>
    <cellStyle name="Millares 5 5 2 2 2 3 4" xfId="36891" xr:uid="{00000000-0005-0000-0000-00007A220000}"/>
    <cellStyle name="Millares 5 5 2 2 2 4" xfId="10847" xr:uid="{00000000-0005-0000-0000-00007B220000}"/>
    <cellStyle name="Millares 5 5 2 2 2 4 2" xfId="28299" xr:uid="{00000000-0005-0000-0000-00007C220000}"/>
    <cellStyle name="Millares 5 5 2 2 2 5" xfId="19578" xr:uid="{00000000-0005-0000-0000-00007D220000}"/>
    <cellStyle name="Millares 5 5 2 2 2 6" xfId="36888" xr:uid="{00000000-0005-0000-0000-00007E220000}"/>
    <cellStyle name="Millares 5 5 2 2 3" xfId="3126" xr:uid="{00000000-0005-0000-0000-00007F220000}"/>
    <cellStyle name="Millares 5 5 2 2 3 2" xfId="7537" xr:uid="{00000000-0005-0000-0000-000080220000}"/>
    <cellStyle name="Millares 5 5 2 2 3 2 2" xfId="16281" xr:uid="{00000000-0005-0000-0000-000081220000}"/>
    <cellStyle name="Millares 5 5 2 2 3 2 2 2" xfId="33732" xr:uid="{00000000-0005-0000-0000-000082220000}"/>
    <cellStyle name="Millares 5 5 2 2 3 2 3" xfId="25012" xr:uid="{00000000-0005-0000-0000-000083220000}"/>
    <cellStyle name="Millares 5 5 2 2 3 2 4" xfId="36893" xr:uid="{00000000-0005-0000-0000-000084220000}"/>
    <cellStyle name="Millares 5 5 2 2 3 3" xfId="11920" xr:uid="{00000000-0005-0000-0000-000085220000}"/>
    <cellStyle name="Millares 5 5 2 2 3 3 2" xfId="29372" xr:uid="{00000000-0005-0000-0000-000086220000}"/>
    <cellStyle name="Millares 5 5 2 2 3 4" xfId="20651" xr:uid="{00000000-0005-0000-0000-000087220000}"/>
    <cellStyle name="Millares 5 5 2 2 3 5" xfId="36892" xr:uid="{00000000-0005-0000-0000-000088220000}"/>
    <cellStyle name="Millares 5 5 2 2 4" xfId="5395" xr:uid="{00000000-0005-0000-0000-000089220000}"/>
    <cellStyle name="Millares 5 5 2 2 4 2" xfId="14139" xr:uid="{00000000-0005-0000-0000-00008A220000}"/>
    <cellStyle name="Millares 5 5 2 2 4 2 2" xfId="31590" xr:uid="{00000000-0005-0000-0000-00008B220000}"/>
    <cellStyle name="Millares 5 5 2 2 4 3" xfId="22870" xr:uid="{00000000-0005-0000-0000-00008C220000}"/>
    <cellStyle name="Millares 5 5 2 2 4 4" xfId="36894" xr:uid="{00000000-0005-0000-0000-00008D220000}"/>
    <cellStyle name="Millares 5 5 2 2 5" xfId="9778" xr:uid="{00000000-0005-0000-0000-00008E220000}"/>
    <cellStyle name="Millares 5 5 2 2 5 2" xfId="27230" xr:uid="{00000000-0005-0000-0000-00008F220000}"/>
    <cellStyle name="Millares 5 5 2 2 6" xfId="18509" xr:uid="{00000000-0005-0000-0000-000090220000}"/>
    <cellStyle name="Millares 5 5 2 2 7" xfId="36887" xr:uid="{00000000-0005-0000-0000-000091220000}"/>
    <cellStyle name="Millares 5 5 2 3" xfId="1515" xr:uid="{00000000-0005-0000-0000-000092220000}"/>
    <cellStyle name="Millares 5 5 2 3 2" xfId="3661" xr:uid="{00000000-0005-0000-0000-000093220000}"/>
    <cellStyle name="Millares 5 5 2 3 2 2" xfId="8072" xr:uid="{00000000-0005-0000-0000-000094220000}"/>
    <cellStyle name="Millares 5 5 2 3 2 2 2" xfId="16816" xr:uid="{00000000-0005-0000-0000-000095220000}"/>
    <cellStyle name="Millares 5 5 2 3 2 2 2 2" xfId="34267" xr:uid="{00000000-0005-0000-0000-000096220000}"/>
    <cellStyle name="Millares 5 5 2 3 2 2 3" xfId="25547" xr:uid="{00000000-0005-0000-0000-000097220000}"/>
    <cellStyle name="Millares 5 5 2 3 2 2 4" xfId="36897" xr:uid="{00000000-0005-0000-0000-000098220000}"/>
    <cellStyle name="Millares 5 5 2 3 2 3" xfId="12455" xr:uid="{00000000-0005-0000-0000-000099220000}"/>
    <cellStyle name="Millares 5 5 2 3 2 3 2" xfId="29907" xr:uid="{00000000-0005-0000-0000-00009A220000}"/>
    <cellStyle name="Millares 5 5 2 3 2 4" xfId="21186" xr:uid="{00000000-0005-0000-0000-00009B220000}"/>
    <cellStyle name="Millares 5 5 2 3 2 5" xfId="36896" xr:uid="{00000000-0005-0000-0000-00009C220000}"/>
    <cellStyle name="Millares 5 5 2 3 3" xfId="5930" xr:uid="{00000000-0005-0000-0000-00009D220000}"/>
    <cellStyle name="Millares 5 5 2 3 3 2" xfId="14674" xr:uid="{00000000-0005-0000-0000-00009E220000}"/>
    <cellStyle name="Millares 5 5 2 3 3 2 2" xfId="32125" xr:uid="{00000000-0005-0000-0000-00009F220000}"/>
    <cellStyle name="Millares 5 5 2 3 3 3" xfId="23405" xr:uid="{00000000-0005-0000-0000-0000A0220000}"/>
    <cellStyle name="Millares 5 5 2 3 3 4" xfId="36898" xr:uid="{00000000-0005-0000-0000-0000A1220000}"/>
    <cellStyle name="Millares 5 5 2 3 4" xfId="10313" xr:uid="{00000000-0005-0000-0000-0000A2220000}"/>
    <cellStyle name="Millares 5 5 2 3 4 2" xfId="27765" xr:uid="{00000000-0005-0000-0000-0000A3220000}"/>
    <cellStyle name="Millares 5 5 2 3 5" xfId="19044" xr:uid="{00000000-0005-0000-0000-0000A4220000}"/>
    <cellStyle name="Millares 5 5 2 3 6" xfId="36895" xr:uid="{00000000-0005-0000-0000-0000A5220000}"/>
    <cellStyle name="Millares 5 5 2 4" xfId="2589" xr:uid="{00000000-0005-0000-0000-0000A6220000}"/>
    <cellStyle name="Millares 5 5 2 4 2" xfId="7000" xr:uid="{00000000-0005-0000-0000-0000A7220000}"/>
    <cellStyle name="Millares 5 5 2 4 2 2" xfId="15744" xr:uid="{00000000-0005-0000-0000-0000A8220000}"/>
    <cellStyle name="Millares 5 5 2 4 2 2 2" xfId="33195" xr:uid="{00000000-0005-0000-0000-0000A9220000}"/>
    <cellStyle name="Millares 5 5 2 4 2 3" xfId="24475" xr:uid="{00000000-0005-0000-0000-0000AA220000}"/>
    <cellStyle name="Millares 5 5 2 4 2 4" xfId="36900" xr:uid="{00000000-0005-0000-0000-0000AB220000}"/>
    <cellStyle name="Millares 5 5 2 4 3" xfId="11383" xr:uid="{00000000-0005-0000-0000-0000AC220000}"/>
    <cellStyle name="Millares 5 5 2 4 3 2" xfId="28835" xr:uid="{00000000-0005-0000-0000-0000AD220000}"/>
    <cellStyle name="Millares 5 5 2 4 4" xfId="20114" xr:uid="{00000000-0005-0000-0000-0000AE220000}"/>
    <cellStyle name="Millares 5 5 2 4 5" xfId="36899" xr:uid="{00000000-0005-0000-0000-0000AF220000}"/>
    <cellStyle name="Millares 5 5 2 5" xfId="4858" xr:uid="{00000000-0005-0000-0000-0000B0220000}"/>
    <cellStyle name="Millares 5 5 2 5 2" xfId="13602" xr:uid="{00000000-0005-0000-0000-0000B1220000}"/>
    <cellStyle name="Millares 5 5 2 5 2 2" xfId="31053" xr:uid="{00000000-0005-0000-0000-0000B2220000}"/>
    <cellStyle name="Millares 5 5 2 5 3" xfId="22333" xr:uid="{00000000-0005-0000-0000-0000B3220000}"/>
    <cellStyle name="Millares 5 5 2 5 4" xfId="36901" xr:uid="{00000000-0005-0000-0000-0000B4220000}"/>
    <cellStyle name="Millares 5 5 2 6" xfId="9241" xr:uid="{00000000-0005-0000-0000-0000B5220000}"/>
    <cellStyle name="Millares 5 5 2 6 2" xfId="26693" xr:uid="{00000000-0005-0000-0000-0000B6220000}"/>
    <cellStyle name="Millares 5 5 2 7" xfId="17972" xr:uid="{00000000-0005-0000-0000-0000B7220000}"/>
    <cellStyle name="Millares 5 5 2 8" xfId="36886" xr:uid="{00000000-0005-0000-0000-0000B8220000}"/>
    <cellStyle name="Millares 5 5 3" xfId="719" xr:uid="{00000000-0005-0000-0000-0000B9220000}"/>
    <cellStyle name="Millares 5 5 3 2" xfId="1792" xr:uid="{00000000-0005-0000-0000-0000BA220000}"/>
    <cellStyle name="Millares 5 5 3 2 2" xfId="3937" xr:uid="{00000000-0005-0000-0000-0000BB220000}"/>
    <cellStyle name="Millares 5 5 3 2 2 2" xfId="8348" xr:uid="{00000000-0005-0000-0000-0000BC220000}"/>
    <cellStyle name="Millares 5 5 3 2 2 2 2" xfId="17092" xr:uid="{00000000-0005-0000-0000-0000BD220000}"/>
    <cellStyle name="Millares 5 5 3 2 2 2 2 2" xfId="34543" xr:uid="{00000000-0005-0000-0000-0000BE220000}"/>
    <cellStyle name="Millares 5 5 3 2 2 2 3" xfId="25823" xr:uid="{00000000-0005-0000-0000-0000BF220000}"/>
    <cellStyle name="Millares 5 5 3 2 2 2 4" xfId="36905" xr:uid="{00000000-0005-0000-0000-0000C0220000}"/>
    <cellStyle name="Millares 5 5 3 2 2 3" xfId="12731" xr:uid="{00000000-0005-0000-0000-0000C1220000}"/>
    <cellStyle name="Millares 5 5 3 2 2 3 2" xfId="30183" xr:uid="{00000000-0005-0000-0000-0000C2220000}"/>
    <cellStyle name="Millares 5 5 3 2 2 4" xfId="21462" xr:uid="{00000000-0005-0000-0000-0000C3220000}"/>
    <cellStyle name="Millares 5 5 3 2 2 5" xfId="36904" xr:uid="{00000000-0005-0000-0000-0000C4220000}"/>
    <cellStyle name="Millares 5 5 3 2 3" xfId="6206" xr:uid="{00000000-0005-0000-0000-0000C5220000}"/>
    <cellStyle name="Millares 5 5 3 2 3 2" xfId="14950" xr:uid="{00000000-0005-0000-0000-0000C6220000}"/>
    <cellStyle name="Millares 5 5 3 2 3 2 2" xfId="32401" xr:uid="{00000000-0005-0000-0000-0000C7220000}"/>
    <cellStyle name="Millares 5 5 3 2 3 3" xfId="23681" xr:uid="{00000000-0005-0000-0000-0000C8220000}"/>
    <cellStyle name="Millares 5 5 3 2 3 4" xfId="36906" xr:uid="{00000000-0005-0000-0000-0000C9220000}"/>
    <cellStyle name="Millares 5 5 3 2 4" xfId="10589" xr:uid="{00000000-0005-0000-0000-0000CA220000}"/>
    <cellStyle name="Millares 5 5 3 2 4 2" xfId="28041" xr:uid="{00000000-0005-0000-0000-0000CB220000}"/>
    <cellStyle name="Millares 5 5 3 2 5" xfId="19320" xr:uid="{00000000-0005-0000-0000-0000CC220000}"/>
    <cellStyle name="Millares 5 5 3 2 6" xfId="36903" xr:uid="{00000000-0005-0000-0000-0000CD220000}"/>
    <cellStyle name="Millares 5 5 3 3" xfId="2868" xr:uid="{00000000-0005-0000-0000-0000CE220000}"/>
    <cellStyle name="Millares 5 5 3 3 2" xfId="7279" xr:uid="{00000000-0005-0000-0000-0000CF220000}"/>
    <cellStyle name="Millares 5 5 3 3 2 2" xfId="16023" xr:uid="{00000000-0005-0000-0000-0000D0220000}"/>
    <cellStyle name="Millares 5 5 3 3 2 2 2" xfId="33474" xr:uid="{00000000-0005-0000-0000-0000D1220000}"/>
    <cellStyle name="Millares 5 5 3 3 2 3" xfId="24754" xr:uid="{00000000-0005-0000-0000-0000D2220000}"/>
    <cellStyle name="Millares 5 5 3 3 2 4" xfId="36908" xr:uid="{00000000-0005-0000-0000-0000D3220000}"/>
    <cellStyle name="Millares 5 5 3 3 3" xfId="11662" xr:uid="{00000000-0005-0000-0000-0000D4220000}"/>
    <cellStyle name="Millares 5 5 3 3 3 2" xfId="29114" xr:uid="{00000000-0005-0000-0000-0000D5220000}"/>
    <cellStyle name="Millares 5 5 3 3 4" xfId="20393" xr:uid="{00000000-0005-0000-0000-0000D6220000}"/>
    <cellStyle name="Millares 5 5 3 3 5" xfId="36907" xr:uid="{00000000-0005-0000-0000-0000D7220000}"/>
    <cellStyle name="Millares 5 5 3 4" xfId="5137" xr:uid="{00000000-0005-0000-0000-0000D8220000}"/>
    <cellStyle name="Millares 5 5 3 4 2" xfId="13881" xr:uid="{00000000-0005-0000-0000-0000D9220000}"/>
    <cellStyle name="Millares 5 5 3 4 2 2" xfId="31332" xr:uid="{00000000-0005-0000-0000-0000DA220000}"/>
    <cellStyle name="Millares 5 5 3 4 3" xfId="22612" xr:uid="{00000000-0005-0000-0000-0000DB220000}"/>
    <cellStyle name="Millares 5 5 3 4 4" xfId="36909" xr:uid="{00000000-0005-0000-0000-0000DC220000}"/>
    <cellStyle name="Millares 5 5 3 5" xfId="9520" xr:uid="{00000000-0005-0000-0000-0000DD220000}"/>
    <cellStyle name="Millares 5 5 3 5 2" xfId="26972" xr:uid="{00000000-0005-0000-0000-0000DE220000}"/>
    <cellStyle name="Millares 5 5 3 6" xfId="18251" xr:uid="{00000000-0005-0000-0000-0000DF220000}"/>
    <cellStyle name="Millares 5 5 3 7" xfId="36902" xr:uid="{00000000-0005-0000-0000-0000E0220000}"/>
    <cellStyle name="Millares 5 5 4" xfId="1258" xr:uid="{00000000-0005-0000-0000-0000E1220000}"/>
    <cellStyle name="Millares 5 5 4 2" xfId="3404" xr:uid="{00000000-0005-0000-0000-0000E2220000}"/>
    <cellStyle name="Millares 5 5 4 2 2" xfId="7815" xr:uid="{00000000-0005-0000-0000-0000E3220000}"/>
    <cellStyle name="Millares 5 5 4 2 2 2" xfId="16559" xr:uid="{00000000-0005-0000-0000-0000E4220000}"/>
    <cellStyle name="Millares 5 5 4 2 2 2 2" xfId="34010" xr:uid="{00000000-0005-0000-0000-0000E5220000}"/>
    <cellStyle name="Millares 5 5 4 2 2 3" xfId="25290" xr:uid="{00000000-0005-0000-0000-0000E6220000}"/>
    <cellStyle name="Millares 5 5 4 2 2 4" xfId="36912" xr:uid="{00000000-0005-0000-0000-0000E7220000}"/>
    <cellStyle name="Millares 5 5 4 2 3" xfId="12198" xr:uid="{00000000-0005-0000-0000-0000E8220000}"/>
    <cellStyle name="Millares 5 5 4 2 3 2" xfId="29650" xr:uid="{00000000-0005-0000-0000-0000E9220000}"/>
    <cellStyle name="Millares 5 5 4 2 4" xfId="20929" xr:uid="{00000000-0005-0000-0000-0000EA220000}"/>
    <cellStyle name="Millares 5 5 4 2 5" xfId="36911" xr:uid="{00000000-0005-0000-0000-0000EB220000}"/>
    <cellStyle name="Millares 5 5 4 3" xfId="5673" xr:uid="{00000000-0005-0000-0000-0000EC220000}"/>
    <cellStyle name="Millares 5 5 4 3 2" xfId="14417" xr:uid="{00000000-0005-0000-0000-0000ED220000}"/>
    <cellStyle name="Millares 5 5 4 3 2 2" xfId="31868" xr:uid="{00000000-0005-0000-0000-0000EE220000}"/>
    <cellStyle name="Millares 5 5 4 3 3" xfId="23148" xr:uid="{00000000-0005-0000-0000-0000EF220000}"/>
    <cellStyle name="Millares 5 5 4 3 4" xfId="36913" xr:uid="{00000000-0005-0000-0000-0000F0220000}"/>
    <cellStyle name="Millares 5 5 4 4" xfId="10056" xr:uid="{00000000-0005-0000-0000-0000F1220000}"/>
    <cellStyle name="Millares 5 5 4 4 2" xfId="27508" xr:uid="{00000000-0005-0000-0000-0000F2220000}"/>
    <cellStyle name="Millares 5 5 4 5" xfId="18787" xr:uid="{00000000-0005-0000-0000-0000F3220000}"/>
    <cellStyle name="Millares 5 5 4 6" xfId="36910" xr:uid="{00000000-0005-0000-0000-0000F4220000}"/>
    <cellStyle name="Millares 5 5 5" xfId="2332" xr:uid="{00000000-0005-0000-0000-0000F5220000}"/>
    <cellStyle name="Millares 5 5 5 2" xfId="6743" xr:uid="{00000000-0005-0000-0000-0000F6220000}"/>
    <cellStyle name="Millares 5 5 5 2 2" xfId="15487" xr:uid="{00000000-0005-0000-0000-0000F7220000}"/>
    <cellStyle name="Millares 5 5 5 2 2 2" xfId="32938" xr:uid="{00000000-0005-0000-0000-0000F8220000}"/>
    <cellStyle name="Millares 5 5 5 2 3" xfId="24218" xr:uid="{00000000-0005-0000-0000-0000F9220000}"/>
    <cellStyle name="Millares 5 5 5 2 4" xfId="36915" xr:uid="{00000000-0005-0000-0000-0000FA220000}"/>
    <cellStyle name="Millares 5 5 5 3" xfId="11126" xr:uid="{00000000-0005-0000-0000-0000FB220000}"/>
    <cellStyle name="Millares 5 5 5 3 2" xfId="28578" xr:uid="{00000000-0005-0000-0000-0000FC220000}"/>
    <cellStyle name="Millares 5 5 5 4" xfId="19857" xr:uid="{00000000-0005-0000-0000-0000FD220000}"/>
    <cellStyle name="Millares 5 5 5 5" xfId="36914" xr:uid="{00000000-0005-0000-0000-0000FE220000}"/>
    <cellStyle name="Millares 5 5 6" xfId="4601" xr:uid="{00000000-0005-0000-0000-0000FF220000}"/>
    <cellStyle name="Millares 5 5 6 2" xfId="13345" xr:uid="{00000000-0005-0000-0000-000000230000}"/>
    <cellStyle name="Millares 5 5 6 2 2" xfId="30796" xr:uid="{00000000-0005-0000-0000-000001230000}"/>
    <cellStyle name="Millares 5 5 6 3" xfId="22076" xr:uid="{00000000-0005-0000-0000-000002230000}"/>
    <cellStyle name="Millares 5 5 6 4" xfId="36916" xr:uid="{00000000-0005-0000-0000-000003230000}"/>
    <cellStyle name="Millares 5 5 7" xfId="8984" xr:uid="{00000000-0005-0000-0000-000004230000}"/>
    <cellStyle name="Millares 5 5 7 2" xfId="26436" xr:uid="{00000000-0005-0000-0000-000005230000}"/>
    <cellStyle name="Millares 5 5 8" xfId="17715" xr:uid="{00000000-0005-0000-0000-000006230000}"/>
    <cellStyle name="Millares 5 5 9" xfId="36885" xr:uid="{00000000-0005-0000-0000-000007230000}"/>
    <cellStyle name="Millares 5 6" xfId="312" xr:uid="{00000000-0005-0000-0000-000008230000}"/>
    <cellStyle name="Millares 5 6 2" xfId="852" xr:uid="{00000000-0005-0000-0000-000009230000}"/>
    <cellStyle name="Millares 5 6 2 2" xfId="1925" xr:uid="{00000000-0005-0000-0000-00000A230000}"/>
    <cellStyle name="Millares 5 6 2 2 2" xfId="4070" xr:uid="{00000000-0005-0000-0000-00000B230000}"/>
    <cellStyle name="Millares 5 6 2 2 2 2" xfId="8481" xr:uid="{00000000-0005-0000-0000-00000C230000}"/>
    <cellStyle name="Millares 5 6 2 2 2 2 2" xfId="17225" xr:uid="{00000000-0005-0000-0000-00000D230000}"/>
    <cellStyle name="Millares 5 6 2 2 2 2 2 2" xfId="34676" xr:uid="{00000000-0005-0000-0000-00000E230000}"/>
    <cellStyle name="Millares 5 6 2 2 2 2 3" xfId="25956" xr:uid="{00000000-0005-0000-0000-00000F230000}"/>
    <cellStyle name="Millares 5 6 2 2 2 2 4" xfId="36921" xr:uid="{00000000-0005-0000-0000-000010230000}"/>
    <cellStyle name="Millares 5 6 2 2 2 3" xfId="12864" xr:uid="{00000000-0005-0000-0000-000011230000}"/>
    <cellStyle name="Millares 5 6 2 2 2 3 2" xfId="30316" xr:uid="{00000000-0005-0000-0000-000012230000}"/>
    <cellStyle name="Millares 5 6 2 2 2 4" xfId="21595" xr:uid="{00000000-0005-0000-0000-000013230000}"/>
    <cellStyle name="Millares 5 6 2 2 2 5" xfId="36920" xr:uid="{00000000-0005-0000-0000-000014230000}"/>
    <cellStyle name="Millares 5 6 2 2 3" xfId="6339" xr:uid="{00000000-0005-0000-0000-000015230000}"/>
    <cellStyle name="Millares 5 6 2 2 3 2" xfId="15083" xr:uid="{00000000-0005-0000-0000-000016230000}"/>
    <cellStyle name="Millares 5 6 2 2 3 2 2" xfId="32534" xr:uid="{00000000-0005-0000-0000-000017230000}"/>
    <cellStyle name="Millares 5 6 2 2 3 3" xfId="23814" xr:uid="{00000000-0005-0000-0000-000018230000}"/>
    <cellStyle name="Millares 5 6 2 2 3 4" xfId="36922" xr:uid="{00000000-0005-0000-0000-000019230000}"/>
    <cellStyle name="Millares 5 6 2 2 4" xfId="10722" xr:uid="{00000000-0005-0000-0000-00001A230000}"/>
    <cellStyle name="Millares 5 6 2 2 4 2" xfId="28174" xr:uid="{00000000-0005-0000-0000-00001B230000}"/>
    <cellStyle name="Millares 5 6 2 2 5" xfId="19453" xr:uid="{00000000-0005-0000-0000-00001C230000}"/>
    <cellStyle name="Millares 5 6 2 2 6" xfId="36919" xr:uid="{00000000-0005-0000-0000-00001D230000}"/>
    <cellStyle name="Millares 5 6 2 3" xfId="3001" xr:uid="{00000000-0005-0000-0000-00001E230000}"/>
    <cellStyle name="Millares 5 6 2 3 2" xfId="7412" xr:uid="{00000000-0005-0000-0000-00001F230000}"/>
    <cellStyle name="Millares 5 6 2 3 2 2" xfId="16156" xr:uid="{00000000-0005-0000-0000-000020230000}"/>
    <cellStyle name="Millares 5 6 2 3 2 2 2" xfId="33607" xr:uid="{00000000-0005-0000-0000-000021230000}"/>
    <cellStyle name="Millares 5 6 2 3 2 3" xfId="24887" xr:uid="{00000000-0005-0000-0000-000022230000}"/>
    <cellStyle name="Millares 5 6 2 3 2 4" xfId="36924" xr:uid="{00000000-0005-0000-0000-000023230000}"/>
    <cellStyle name="Millares 5 6 2 3 3" xfId="11795" xr:uid="{00000000-0005-0000-0000-000024230000}"/>
    <cellStyle name="Millares 5 6 2 3 3 2" xfId="29247" xr:uid="{00000000-0005-0000-0000-000025230000}"/>
    <cellStyle name="Millares 5 6 2 3 4" xfId="20526" xr:uid="{00000000-0005-0000-0000-000026230000}"/>
    <cellStyle name="Millares 5 6 2 3 5" xfId="36923" xr:uid="{00000000-0005-0000-0000-000027230000}"/>
    <cellStyle name="Millares 5 6 2 4" xfId="5270" xr:uid="{00000000-0005-0000-0000-000028230000}"/>
    <cellStyle name="Millares 5 6 2 4 2" xfId="14014" xr:uid="{00000000-0005-0000-0000-000029230000}"/>
    <cellStyle name="Millares 5 6 2 4 2 2" xfId="31465" xr:uid="{00000000-0005-0000-0000-00002A230000}"/>
    <cellStyle name="Millares 5 6 2 4 3" xfId="22745" xr:uid="{00000000-0005-0000-0000-00002B230000}"/>
    <cellStyle name="Millares 5 6 2 4 4" xfId="36925" xr:uid="{00000000-0005-0000-0000-00002C230000}"/>
    <cellStyle name="Millares 5 6 2 5" xfId="9653" xr:uid="{00000000-0005-0000-0000-00002D230000}"/>
    <cellStyle name="Millares 5 6 2 5 2" xfId="27105" xr:uid="{00000000-0005-0000-0000-00002E230000}"/>
    <cellStyle name="Millares 5 6 2 6" xfId="18384" xr:uid="{00000000-0005-0000-0000-00002F230000}"/>
    <cellStyle name="Millares 5 6 2 7" xfId="36918" xr:uid="{00000000-0005-0000-0000-000030230000}"/>
    <cellStyle name="Millares 5 6 3" xfId="1390" xr:uid="{00000000-0005-0000-0000-000031230000}"/>
    <cellStyle name="Millares 5 6 3 2" xfId="3536" xr:uid="{00000000-0005-0000-0000-000032230000}"/>
    <cellStyle name="Millares 5 6 3 2 2" xfId="7947" xr:uid="{00000000-0005-0000-0000-000033230000}"/>
    <cellStyle name="Millares 5 6 3 2 2 2" xfId="16691" xr:uid="{00000000-0005-0000-0000-000034230000}"/>
    <cellStyle name="Millares 5 6 3 2 2 2 2" xfId="34142" xr:uid="{00000000-0005-0000-0000-000035230000}"/>
    <cellStyle name="Millares 5 6 3 2 2 3" xfId="25422" xr:uid="{00000000-0005-0000-0000-000036230000}"/>
    <cellStyle name="Millares 5 6 3 2 2 4" xfId="36928" xr:uid="{00000000-0005-0000-0000-000037230000}"/>
    <cellStyle name="Millares 5 6 3 2 3" xfId="12330" xr:uid="{00000000-0005-0000-0000-000038230000}"/>
    <cellStyle name="Millares 5 6 3 2 3 2" xfId="29782" xr:uid="{00000000-0005-0000-0000-000039230000}"/>
    <cellStyle name="Millares 5 6 3 2 4" xfId="21061" xr:uid="{00000000-0005-0000-0000-00003A230000}"/>
    <cellStyle name="Millares 5 6 3 2 5" xfId="36927" xr:uid="{00000000-0005-0000-0000-00003B230000}"/>
    <cellStyle name="Millares 5 6 3 3" xfId="5805" xr:uid="{00000000-0005-0000-0000-00003C230000}"/>
    <cellStyle name="Millares 5 6 3 3 2" xfId="14549" xr:uid="{00000000-0005-0000-0000-00003D230000}"/>
    <cellStyle name="Millares 5 6 3 3 2 2" xfId="32000" xr:uid="{00000000-0005-0000-0000-00003E230000}"/>
    <cellStyle name="Millares 5 6 3 3 3" xfId="23280" xr:uid="{00000000-0005-0000-0000-00003F230000}"/>
    <cellStyle name="Millares 5 6 3 3 4" xfId="36929" xr:uid="{00000000-0005-0000-0000-000040230000}"/>
    <cellStyle name="Millares 5 6 3 4" xfId="10188" xr:uid="{00000000-0005-0000-0000-000041230000}"/>
    <cellStyle name="Millares 5 6 3 4 2" xfId="27640" xr:uid="{00000000-0005-0000-0000-000042230000}"/>
    <cellStyle name="Millares 5 6 3 5" xfId="18919" xr:uid="{00000000-0005-0000-0000-000043230000}"/>
    <cellStyle name="Millares 5 6 3 6" xfId="36926" xr:uid="{00000000-0005-0000-0000-000044230000}"/>
    <cellStyle name="Millares 5 6 4" xfId="2464" xr:uid="{00000000-0005-0000-0000-000045230000}"/>
    <cellStyle name="Millares 5 6 4 2" xfId="6875" xr:uid="{00000000-0005-0000-0000-000046230000}"/>
    <cellStyle name="Millares 5 6 4 2 2" xfId="15619" xr:uid="{00000000-0005-0000-0000-000047230000}"/>
    <cellStyle name="Millares 5 6 4 2 2 2" xfId="33070" xr:uid="{00000000-0005-0000-0000-000048230000}"/>
    <cellStyle name="Millares 5 6 4 2 3" xfId="24350" xr:uid="{00000000-0005-0000-0000-000049230000}"/>
    <cellStyle name="Millares 5 6 4 2 4" xfId="36931" xr:uid="{00000000-0005-0000-0000-00004A230000}"/>
    <cellStyle name="Millares 5 6 4 3" xfId="11258" xr:uid="{00000000-0005-0000-0000-00004B230000}"/>
    <cellStyle name="Millares 5 6 4 3 2" xfId="28710" xr:uid="{00000000-0005-0000-0000-00004C230000}"/>
    <cellStyle name="Millares 5 6 4 4" xfId="19989" xr:uid="{00000000-0005-0000-0000-00004D230000}"/>
    <cellStyle name="Millares 5 6 4 5" xfId="36930" xr:uid="{00000000-0005-0000-0000-00004E230000}"/>
    <cellStyle name="Millares 5 6 5" xfId="4733" xr:uid="{00000000-0005-0000-0000-00004F230000}"/>
    <cellStyle name="Millares 5 6 5 2" xfId="13477" xr:uid="{00000000-0005-0000-0000-000050230000}"/>
    <cellStyle name="Millares 5 6 5 2 2" xfId="30928" xr:uid="{00000000-0005-0000-0000-000051230000}"/>
    <cellStyle name="Millares 5 6 5 3" xfId="22208" xr:uid="{00000000-0005-0000-0000-000052230000}"/>
    <cellStyle name="Millares 5 6 5 4" xfId="36932" xr:uid="{00000000-0005-0000-0000-000053230000}"/>
    <cellStyle name="Millares 5 6 6" xfId="9116" xr:uid="{00000000-0005-0000-0000-000054230000}"/>
    <cellStyle name="Millares 5 6 6 2" xfId="26568" xr:uid="{00000000-0005-0000-0000-000055230000}"/>
    <cellStyle name="Millares 5 6 7" xfId="17847" xr:uid="{00000000-0005-0000-0000-000056230000}"/>
    <cellStyle name="Millares 5 6 8" xfId="36917" xr:uid="{00000000-0005-0000-0000-000057230000}"/>
    <cellStyle name="Millares 5 7" xfId="594" xr:uid="{00000000-0005-0000-0000-000058230000}"/>
    <cellStyle name="Millares 5 7 2" xfId="1667" xr:uid="{00000000-0005-0000-0000-000059230000}"/>
    <cellStyle name="Millares 5 7 2 2" xfId="3812" xr:uid="{00000000-0005-0000-0000-00005A230000}"/>
    <cellStyle name="Millares 5 7 2 2 2" xfId="8223" xr:uid="{00000000-0005-0000-0000-00005B230000}"/>
    <cellStyle name="Millares 5 7 2 2 2 2" xfId="16967" xr:uid="{00000000-0005-0000-0000-00005C230000}"/>
    <cellStyle name="Millares 5 7 2 2 2 2 2" xfId="34418" xr:uid="{00000000-0005-0000-0000-00005D230000}"/>
    <cellStyle name="Millares 5 7 2 2 2 3" xfId="25698" xr:uid="{00000000-0005-0000-0000-00005E230000}"/>
    <cellStyle name="Millares 5 7 2 2 2 4" xfId="36936" xr:uid="{00000000-0005-0000-0000-00005F230000}"/>
    <cellStyle name="Millares 5 7 2 2 3" xfId="12606" xr:uid="{00000000-0005-0000-0000-000060230000}"/>
    <cellStyle name="Millares 5 7 2 2 3 2" xfId="30058" xr:uid="{00000000-0005-0000-0000-000061230000}"/>
    <cellStyle name="Millares 5 7 2 2 4" xfId="21337" xr:uid="{00000000-0005-0000-0000-000062230000}"/>
    <cellStyle name="Millares 5 7 2 2 5" xfId="36935" xr:uid="{00000000-0005-0000-0000-000063230000}"/>
    <cellStyle name="Millares 5 7 2 3" xfId="6081" xr:uid="{00000000-0005-0000-0000-000064230000}"/>
    <cellStyle name="Millares 5 7 2 3 2" xfId="14825" xr:uid="{00000000-0005-0000-0000-000065230000}"/>
    <cellStyle name="Millares 5 7 2 3 2 2" xfId="32276" xr:uid="{00000000-0005-0000-0000-000066230000}"/>
    <cellStyle name="Millares 5 7 2 3 3" xfId="23556" xr:uid="{00000000-0005-0000-0000-000067230000}"/>
    <cellStyle name="Millares 5 7 2 3 4" xfId="36937" xr:uid="{00000000-0005-0000-0000-000068230000}"/>
    <cellStyle name="Millares 5 7 2 4" xfId="10464" xr:uid="{00000000-0005-0000-0000-000069230000}"/>
    <cellStyle name="Millares 5 7 2 4 2" xfId="27916" xr:uid="{00000000-0005-0000-0000-00006A230000}"/>
    <cellStyle name="Millares 5 7 2 5" xfId="19195" xr:uid="{00000000-0005-0000-0000-00006B230000}"/>
    <cellStyle name="Millares 5 7 2 6" xfId="36934" xr:uid="{00000000-0005-0000-0000-00006C230000}"/>
    <cellStyle name="Millares 5 7 3" xfId="2743" xr:uid="{00000000-0005-0000-0000-00006D230000}"/>
    <cellStyle name="Millares 5 7 3 2" xfId="7154" xr:uid="{00000000-0005-0000-0000-00006E230000}"/>
    <cellStyle name="Millares 5 7 3 2 2" xfId="15898" xr:uid="{00000000-0005-0000-0000-00006F230000}"/>
    <cellStyle name="Millares 5 7 3 2 2 2" xfId="33349" xr:uid="{00000000-0005-0000-0000-000070230000}"/>
    <cellStyle name="Millares 5 7 3 2 3" xfId="24629" xr:uid="{00000000-0005-0000-0000-000071230000}"/>
    <cellStyle name="Millares 5 7 3 2 4" xfId="36939" xr:uid="{00000000-0005-0000-0000-000072230000}"/>
    <cellStyle name="Millares 5 7 3 3" xfId="11537" xr:uid="{00000000-0005-0000-0000-000073230000}"/>
    <cellStyle name="Millares 5 7 3 3 2" xfId="28989" xr:uid="{00000000-0005-0000-0000-000074230000}"/>
    <cellStyle name="Millares 5 7 3 4" xfId="20268" xr:uid="{00000000-0005-0000-0000-000075230000}"/>
    <cellStyle name="Millares 5 7 3 5" xfId="36938" xr:uid="{00000000-0005-0000-0000-000076230000}"/>
    <cellStyle name="Millares 5 7 4" xfId="5012" xr:uid="{00000000-0005-0000-0000-000077230000}"/>
    <cellStyle name="Millares 5 7 4 2" xfId="13756" xr:uid="{00000000-0005-0000-0000-000078230000}"/>
    <cellStyle name="Millares 5 7 4 2 2" xfId="31207" xr:uid="{00000000-0005-0000-0000-000079230000}"/>
    <cellStyle name="Millares 5 7 4 3" xfId="22487" xr:uid="{00000000-0005-0000-0000-00007A230000}"/>
    <cellStyle name="Millares 5 7 4 4" xfId="36940" xr:uid="{00000000-0005-0000-0000-00007B230000}"/>
    <cellStyle name="Millares 5 7 5" xfId="9395" xr:uid="{00000000-0005-0000-0000-00007C230000}"/>
    <cellStyle name="Millares 5 7 5 2" xfId="26847" xr:uid="{00000000-0005-0000-0000-00007D230000}"/>
    <cellStyle name="Millares 5 7 6" xfId="18126" xr:uid="{00000000-0005-0000-0000-00007E230000}"/>
    <cellStyle name="Millares 5 7 7" xfId="36933" xr:uid="{00000000-0005-0000-0000-00007F230000}"/>
    <cellStyle name="Millares 5 8" xfId="1133" xr:uid="{00000000-0005-0000-0000-000080230000}"/>
    <cellStyle name="Millares 5 8 2" xfId="3279" xr:uid="{00000000-0005-0000-0000-000081230000}"/>
    <cellStyle name="Millares 5 8 2 2" xfId="7690" xr:uid="{00000000-0005-0000-0000-000082230000}"/>
    <cellStyle name="Millares 5 8 2 2 2" xfId="16434" xr:uid="{00000000-0005-0000-0000-000083230000}"/>
    <cellStyle name="Millares 5 8 2 2 2 2" xfId="33885" xr:uid="{00000000-0005-0000-0000-000084230000}"/>
    <cellStyle name="Millares 5 8 2 2 3" xfId="25165" xr:uid="{00000000-0005-0000-0000-000085230000}"/>
    <cellStyle name="Millares 5 8 2 2 4" xfId="36943" xr:uid="{00000000-0005-0000-0000-000086230000}"/>
    <cellStyle name="Millares 5 8 2 3" xfId="12073" xr:uid="{00000000-0005-0000-0000-000087230000}"/>
    <cellStyle name="Millares 5 8 2 3 2" xfId="29525" xr:uid="{00000000-0005-0000-0000-000088230000}"/>
    <cellStyle name="Millares 5 8 2 4" xfId="20804" xr:uid="{00000000-0005-0000-0000-000089230000}"/>
    <cellStyle name="Millares 5 8 2 5" xfId="36942" xr:uid="{00000000-0005-0000-0000-00008A230000}"/>
    <cellStyle name="Millares 5 8 3" xfId="5548" xr:uid="{00000000-0005-0000-0000-00008B230000}"/>
    <cellStyle name="Millares 5 8 3 2" xfId="14292" xr:uid="{00000000-0005-0000-0000-00008C230000}"/>
    <cellStyle name="Millares 5 8 3 2 2" xfId="31743" xr:uid="{00000000-0005-0000-0000-00008D230000}"/>
    <cellStyle name="Millares 5 8 3 3" xfId="23023" xr:uid="{00000000-0005-0000-0000-00008E230000}"/>
    <cellStyle name="Millares 5 8 3 4" xfId="36944" xr:uid="{00000000-0005-0000-0000-00008F230000}"/>
    <cellStyle name="Millares 5 8 4" xfId="9931" xr:uid="{00000000-0005-0000-0000-000090230000}"/>
    <cellStyle name="Millares 5 8 4 2" xfId="27383" xr:uid="{00000000-0005-0000-0000-000091230000}"/>
    <cellStyle name="Millares 5 8 5" xfId="18662" xr:uid="{00000000-0005-0000-0000-000092230000}"/>
    <cellStyle name="Millares 5 8 6" xfId="36941" xr:uid="{00000000-0005-0000-0000-000093230000}"/>
    <cellStyle name="Millares 5 9" xfId="2207" xr:uid="{00000000-0005-0000-0000-000094230000}"/>
    <cellStyle name="Millares 5 9 2" xfId="6618" xr:uid="{00000000-0005-0000-0000-000095230000}"/>
    <cellStyle name="Millares 5 9 2 2" xfId="15362" xr:uid="{00000000-0005-0000-0000-000096230000}"/>
    <cellStyle name="Millares 5 9 2 2 2" xfId="32813" xr:uid="{00000000-0005-0000-0000-000097230000}"/>
    <cellStyle name="Millares 5 9 2 3" xfId="24093" xr:uid="{00000000-0005-0000-0000-000098230000}"/>
    <cellStyle name="Millares 5 9 2 4" xfId="36946" xr:uid="{00000000-0005-0000-0000-000099230000}"/>
    <cellStyle name="Millares 5 9 3" xfId="11001" xr:uid="{00000000-0005-0000-0000-00009A230000}"/>
    <cellStyle name="Millares 5 9 3 2" xfId="28453" xr:uid="{00000000-0005-0000-0000-00009B230000}"/>
    <cellStyle name="Millares 5 9 4" xfId="19732" xr:uid="{00000000-0005-0000-0000-00009C230000}"/>
    <cellStyle name="Millares 5 9 5" xfId="36945" xr:uid="{00000000-0005-0000-0000-00009D230000}"/>
    <cellStyle name="Millares 50" xfId="35041" xr:uid="{00000000-0005-0000-0000-00009E230000}"/>
    <cellStyle name="Millares 51" xfId="35043" xr:uid="{00000000-0005-0000-0000-00009F230000}"/>
    <cellStyle name="Millares 52" xfId="35029" xr:uid="{00000000-0005-0000-0000-0000A0230000}"/>
    <cellStyle name="Millares 53" xfId="35045" xr:uid="{00000000-0005-0000-0000-0000A1230000}"/>
    <cellStyle name="Millares 54" xfId="35033" xr:uid="{00000000-0005-0000-0000-0000A2230000}"/>
    <cellStyle name="Millares 55" xfId="35032" xr:uid="{00000000-0005-0000-0000-0000A3230000}"/>
    <cellStyle name="Millares 56" xfId="35025" xr:uid="{00000000-0005-0000-0000-0000A4230000}"/>
    <cellStyle name="Millares 57" xfId="35027" xr:uid="{00000000-0005-0000-0000-0000A5230000}"/>
    <cellStyle name="Millares 58" xfId="35039" xr:uid="{00000000-0005-0000-0000-0000A6230000}"/>
    <cellStyle name="Millares 59" xfId="35047" xr:uid="{00000000-0005-0000-0000-0000A7230000}"/>
    <cellStyle name="Millares 6" xfId="23" xr:uid="{00000000-0005-0000-0000-0000A8230000}"/>
    <cellStyle name="Millares 6 10" xfId="4480" xr:uid="{00000000-0005-0000-0000-0000A9230000}"/>
    <cellStyle name="Millares 6 10 2" xfId="13224" xr:uid="{00000000-0005-0000-0000-0000AA230000}"/>
    <cellStyle name="Millares 6 10 2 2" xfId="30675" xr:uid="{00000000-0005-0000-0000-0000AB230000}"/>
    <cellStyle name="Millares 6 10 3" xfId="21955" xr:uid="{00000000-0005-0000-0000-0000AC230000}"/>
    <cellStyle name="Millares 6 10 4" xfId="36948" xr:uid="{00000000-0005-0000-0000-0000AD230000}"/>
    <cellStyle name="Millares 6 11" xfId="8863" xr:uid="{00000000-0005-0000-0000-0000AE230000}"/>
    <cellStyle name="Millares 6 11 2" xfId="26315" xr:uid="{00000000-0005-0000-0000-0000AF230000}"/>
    <cellStyle name="Millares 6 12" xfId="17594" xr:uid="{00000000-0005-0000-0000-0000B0230000}"/>
    <cellStyle name="Millares 6 13" xfId="36947" xr:uid="{00000000-0005-0000-0000-0000B1230000}"/>
    <cellStyle name="Millares 6 2" xfId="42" xr:uid="{00000000-0005-0000-0000-0000B2230000}"/>
    <cellStyle name="Millares 6 2 10" xfId="8874" xr:uid="{00000000-0005-0000-0000-0000B3230000}"/>
    <cellStyle name="Millares 6 2 10 2" xfId="26326" xr:uid="{00000000-0005-0000-0000-0000B4230000}"/>
    <cellStyle name="Millares 6 2 11" xfId="17605" xr:uid="{00000000-0005-0000-0000-0000B5230000}"/>
    <cellStyle name="Millares 6 2 12" xfId="36949" xr:uid="{00000000-0005-0000-0000-0000B6230000}"/>
    <cellStyle name="Millares 6 2 2" xfId="70" xr:uid="{00000000-0005-0000-0000-0000B7230000}"/>
    <cellStyle name="Millares 6 2 2 10" xfId="17628" xr:uid="{00000000-0005-0000-0000-0000B8230000}"/>
    <cellStyle name="Millares 6 2 2 11" xfId="36950" xr:uid="{00000000-0005-0000-0000-0000B9230000}"/>
    <cellStyle name="Millares 6 2 2 2" xfId="135" xr:uid="{00000000-0005-0000-0000-0000BA230000}"/>
    <cellStyle name="Millares 6 2 2 2 10" xfId="36951" xr:uid="{00000000-0005-0000-0000-0000BB230000}"/>
    <cellStyle name="Millares 6 2 2 2 2" xfId="267" xr:uid="{00000000-0005-0000-0000-0000BC230000}"/>
    <cellStyle name="Millares 6 2 2 2 2 2" xfId="532" xr:uid="{00000000-0005-0000-0000-0000BD230000}"/>
    <cellStyle name="Millares 6 2 2 2 2 2 2" xfId="1072" xr:uid="{00000000-0005-0000-0000-0000BE230000}"/>
    <cellStyle name="Millares 6 2 2 2 2 2 2 2" xfId="2145" xr:uid="{00000000-0005-0000-0000-0000BF230000}"/>
    <cellStyle name="Millares 6 2 2 2 2 2 2 2 2" xfId="4290" xr:uid="{00000000-0005-0000-0000-0000C0230000}"/>
    <cellStyle name="Millares 6 2 2 2 2 2 2 2 2 2" xfId="8701" xr:uid="{00000000-0005-0000-0000-0000C1230000}"/>
    <cellStyle name="Millares 6 2 2 2 2 2 2 2 2 2 2" xfId="17445" xr:uid="{00000000-0005-0000-0000-0000C2230000}"/>
    <cellStyle name="Millares 6 2 2 2 2 2 2 2 2 2 2 2" xfId="34896" xr:uid="{00000000-0005-0000-0000-0000C3230000}"/>
    <cellStyle name="Millares 6 2 2 2 2 2 2 2 2 2 3" xfId="26176" xr:uid="{00000000-0005-0000-0000-0000C4230000}"/>
    <cellStyle name="Millares 6 2 2 2 2 2 2 2 2 2 4" xfId="36957" xr:uid="{00000000-0005-0000-0000-0000C5230000}"/>
    <cellStyle name="Millares 6 2 2 2 2 2 2 2 2 3" xfId="13084" xr:uid="{00000000-0005-0000-0000-0000C6230000}"/>
    <cellStyle name="Millares 6 2 2 2 2 2 2 2 2 3 2" xfId="30536" xr:uid="{00000000-0005-0000-0000-0000C7230000}"/>
    <cellStyle name="Millares 6 2 2 2 2 2 2 2 2 4" xfId="21815" xr:uid="{00000000-0005-0000-0000-0000C8230000}"/>
    <cellStyle name="Millares 6 2 2 2 2 2 2 2 2 5" xfId="36956" xr:uid="{00000000-0005-0000-0000-0000C9230000}"/>
    <cellStyle name="Millares 6 2 2 2 2 2 2 2 3" xfId="6559" xr:uid="{00000000-0005-0000-0000-0000CA230000}"/>
    <cellStyle name="Millares 6 2 2 2 2 2 2 2 3 2" xfId="15303" xr:uid="{00000000-0005-0000-0000-0000CB230000}"/>
    <cellStyle name="Millares 6 2 2 2 2 2 2 2 3 2 2" xfId="32754" xr:uid="{00000000-0005-0000-0000-0000CC230000}"/>
    <cellStyle name="Millares 6 2 2 2 2 2 2 2 3 3" xfId="24034" xr:uid="{00000000-0005-0000-0000-0000CD230000}"/>
    <cellStyle name="Millares 6 2 2 2 2 2 2 2 3 4" xfId="36958" xr:uid="{00000000-0005-0000-0000-0000CE230000}"/>
    <cellStyle name="Millares 6 2 2 2 2 2 2 2 4" xfId="10942" xr:uid="{00000000-0005-0000-0000-0000CF230000}"/>
    <cellStyle name="Millares 6 2 2 2 2 2 2 2 4 2" xfId="28394" xr:uid="{00000000-0005-0000-0000-0000D0230000}"/>
    <cellStyle name="Millares 6 2 2 2 2 2 2 2 5" xfId="19673" xr:uid="{00000000-0005-0000-0000-0000D1230000}"/>
    <cellStyle name="Millares 6 2 2 2 2 2 2 2 6" xfId="36955" xr:uid="{00000000-0005-0000-0000-0000D2230000}"/>
    <cellStyle name="Millares 6 2 2 2 2 2 2 3" xfId="3221" xr:uid="{00000000-0005-0000-0000-0000D3230000}"/>
    <cellStyle name="Millares 6 2 2 2 2 2 2 3 2" xfId="7632" xr:uid="{00000000-0005-0000-0000-0000D4230000}"/>
    <cellStyle name="Millares 6 2 2 2 2 2 2 3 2 2" xfId="16376" xr:uid="{00000000-0005-0000-0000-0000D5230000}"/>
    <cellStyle name="Millares 6 2 2 2 2 2 2 3 2 2 2" xfId="33827" xr:uid="{00000000-0005-0000-0000-0000D6230000}"/>
    <cellStyle name="Millares 6 2 2 2 2 2 2 3 2 3" xfId="25107" xr:uid="{00000000-0005-0000-0000-0000D7230000}"/>
    <cellStyle name="Millares 6 2 2 2 2 2 2 3 2 4" xfId="36960" xr:uid="{00000000-0005-0000-0000-0000D8230000}"/>
    <cellStyle name="Millares 6 2 2 2 2 2 2 3 3" xfId="12015" xr:uid="{00000000-0005-0000-0000-0000D9230000}"/>
    <cellStyle name="Millares 6 2 2 2 2 2 2 3 3 2" xfId="29467" xr:uid="{00000000-0005-0000-0000-0000DA230000}"/>
    <cellStyle name="Millares 6 2 2 2 2 2 2 3 4" xfId="20746" xr:uid="{00000000-0005-0000-0000-0000DB230000}"/>
    <cellStyle name="Millares 6 2 2 2 2 2 2 3 5" xfId="36959" xr:uid="{00000000-0005-0000-0000-0000DC230000}"/>
    <cellStyle name="Millares 6 2 2 2 2 2 2 4" xfId="5490" xr:uid="{00000000-0005-0000-0000-0000DD230000}"/>
    <cellStyle name="Millares 6 2 2 2 2 2 2 4 2" xfId="14234" xr:uid="{00000000-0005-0000-0000-0000DE230000}"/>
    <cellStyle name="Millares 6 2 2 2 2 2 2 4 2 2" xfId="31685" xr:uid="{00000000-0005-0000-0000-0000DF230000}"/>
    <cellStyle name="Millares 6 2 2 2 2 2 2 4 3" xfId="22965" xr:uid="{00000000-0005-0000-0000-0000E0230000}"/>
    <cellStyle name="Millares 6 2 2 2 2 2 2 4 4" xfId="36961" xr:uid="{00000000-0005-0000-0000-0000E1230000}"/>
    <cellStyle name="Millares 6 2 2 2 2 2 2 5" xfId="9873" xr:uid="{00000000-0005-0000-0000-0000E2230000}"/>
    <cellStyle name="Millares 6 2 2 2 2 2 2 5 2" xfId="27325" xr:uid="{00000000-0005-0000-0000-0000E3230000}"/>
    <cellStyle name="Millares 6 2 2 2 2 2 2 6" xfId="18604" xr:uid="{00000000-0005-0000-0000-0000E4230000}"/>
    <cellStyle name="Millares 6 2 2 2 2 2 2 7" xfId="36954" xr:uid="{00000000-0005-0000-0000-0000E5230000}"/>
    <cellStyle name="Millares 6 2 2 2 2 2 3" xfId="1610" xr:uid="{00000000-0005-0000-0000-0000E6230000}"/>
    <cellStyle name="Millares 6 2 2 2 2 2 3 2" xfId="3756" xr:uid="{00000000-0005-0000-0000-0000E7230000}"/>
    <cellStyle name="Millares 6 2 2 2 2 2 3 2 2" xfId="8167" xr:uid="{00000000-0005-0000-0000-0000E8230000}"/>
    <cellStyle name="Millares 6 2 2 2 2 2 3 2 2 2" xfId="16911" xr:uid="{00000000-0005-0000-0000-0000E9230000}"/>
    <cellStyle name="Millares 6 2 2 2 2 2 3 2 2 2 2" xfId="34362" xr:uid="{00000000-0005-0000-0000-0000EA230000}"/>
    <cellStyle name="Millares 6 2 2 2 2 2 3 2 2 3" xfId="25642" xr:uid="{00000000-0005-0000-0000-0000EB230000}"/>
    <cellStyle name="Millares 6 2 2 2 2 2 3 2 2 4" xfId="36964" xr:uid="{00000000-0005-0000-0000-0000EC230000}"/>
    <cellStyle name="Millares 6 2 2 2 2 2 3 2 3" xfId="12550" xr:uid="{00000000-0005-0000-0000-0000ED230000}"/>
    <cellStyle name="Millares 6 2 2 2 2 2 3 2 3 2" xfId="30002" xr:uid="{00000000-0005-0000-0000-0000EE230000}"/>
    <cellStyle name="Millares 6 2 2 2 2 2 3 2 4" xfId="21281" xr:uid="{00000000-0005-0000-0000-0000EF230000}"/>
    <cellStyle name="Millares 6 2 2 2 2 2 3 2 5" xfId="36963" xr:uid="{00000000-0005-0000-0000-0000F0230000}"/>
    <cellStyle name="Millares 6 2 2 2 2 2 3 3" xfId="6025" xr:uid="{00000000-0005-0000-0000-0000F1230000}"/>
    <cellStyle name="Millares 6 2 2 2 2 2 3 3 2" xfId="14769" xr:uid="{00000000-0005-0000-0000-0000F2230000}"/>
    <cellStyle name="Millares 6 2 2 2 2 2 3 3 2 2" xfId="32220" xr:uid="{00000000-0005-0000-0000-0000F3230000}"/>
    <cellStyle name="Millares 6 2 2 2 2 2 3 3 3" xfId="23500" xr:uid="{00000000-0005-0000-0000-0000F4230000}"/>
    <cellStyle name="Millares 6 2 2 2 2 2 3 3 4" xfId="36965" xr:uid="{00000000-0005-0000-0000-0000F5230000}"/>
    <cellStyle name="Millares 6 2 2 2 2 2 3 4" xfId="10408" xr:uid="{00000000-0005-0000-0000-0000F6230000}"/>
    <cellStyle name="Millares 6 2 2 2 2 2 3 4 2" xfId="27860" xr:uid="{00000000-0005-0000-0000-0000F7230000}"/>
    <cellStyle name="Millares 6 2 2 2 2 2 3 5" xfId="19139" xr:uid="{00000000-0005-0000-0000-0000F8230000}"/>
    <cellStyle name="Millares 6 2 2 2 2 2 3 6" xfId="36962" xr:uid="{00000000-0005-0000-0000-0000F9230000}"/>
    <cellStyle name="Millares 6 2 2 2 2 2 4" xfId="2684" xr:uid="{00000000-0005-0000-0000-0000FA230000}"/>
    <cellStyle name="Millares 6 2 2 2 2 2 4 2" xfId="7095" xr:uid="{00000000-0005-0000-0000-0000FB230000}"/>
    <cellStyle name="Millares 6 2 2 2 2 2 4 2 2" xfId="15839" xr:uid="{00000000-0005-0000-0000-0000FC230000}"/>
    <cellStyle name="Millares 6 2 2 2 2 2 4 2 2 2" xfId="33290" xr:uid="{00000000-0005-0000-0000-0000FD230000}"/>
    <cellStyle name="Millares 6 2 2 2 2 2 4 2 3" xfId="24570" xr:uid="{00000000-0005-0000-0000-0000FE230000}"/>
    <cellStyle name="Millares 6 2 2 2 2 2 4 2 4" xfId="36967" xr:uid="{00000000-0005-0000-0000-0000FF230000}"/>
    <cellStyle name="Millares 6 2 2 2 2 2 4 3" xfId="11478" xr:uid="{00000000-0005-0000-0000-000000240000}"/>
    <cellStyle name="Millares 6 2 2 2 2 2 4 3 2" xfId="28930" xr:uid="{00000000-0005-0000-0000-000001240000}"/>
    <cellStyle name="Millares 6 2 2 2 2 2 4 4" xfId="20209" xr:uid="{00000000-0005-0000-0000-000002240000}"/>
    <cellStyle name="Millares 6 2 2 2 2 2 4 5" xfId="36966" xr:uid="{00000000-0005-0000-0000-000003240000}"/>
    <cellStyle name="Millares 6 2 2 2 2 2 5" xfId="4953" xr:uid="{00000000-0005-0000-0000-000004240000}"/>
    <cellStyle name="Millares 6 2 2 2 2 2 5 2" xfId="13697" xr:uid="{00000000-0005-0000-0000-000005240000}"/>
    <cellStyle name="Millares 6 2 2 2 2 2 5 2 2" xfId="31148" xr:uid="{00000000-0005-0000-0000-000006240000}"/>
    <cellStyle name="Millares 6 2 2 2 2 2 5 3" xfId="22428" xr:uid="{00000000-0005-0000-0000-000007240000}"/>
    <cellStyle name="Millares 6 2 2 2 2 2 5 4" xfId="36968" xr:uid="{00000000-0005-0000-0000-000008240000}"/>
    <cellStyle name="Millares 6 2 2 2 2 2 6" xfId="9336" xr:uid="{00000000-0005-0000-0000-000009240000}"/>
    <cellStyle name="Millares 6 2 2 2 2 2 6 2" xfId="26788" xr:uid="{00000000-0005-0000-0000-00000A240000}"/>
    <cellStyle name="Millares 6 2 2 2 2 2 7" xfId="18067" xr:uid="{00000000-0005-0000-0000-00000B240000}"/>
    <cellStyle name="Millares 6 2 2 2 2 2 8" xfId="36953" xr:uid="{00000000-0005-0000-0000-00000C240000}"/>
    <cellStyle name="Millares 6 2 2 2 2 3" xfId="814" xr:uid="{00000000-0005-0000-0000-00000D240000}"/>
    <cellStyle name="Millares 6 2 2 2 2 3 2" xfId="1887" xr:uid="{00000000-0005-0000-0000-00000E240000}"/>
    <cellStyle name="Millares 6 2 2 2 2 3 2 2" xfId="4032" xr:uid="{00000000-0005-0000-0000-00000F240000}"/>
    <cellStyle name="Millares 6 2 2 2 2 3 2 2 2" xfId="8443" xr:uid="{00000000-0005-0000-0000-000010240000}"/>
    <cellStyle name="Millares 6 2 2 2 2 3 2 2 2 2" xfId="17187" xr:uid="{00000000-0005-0000-0000-000011240000}"/>
    <cellStyle name="Millares 6 2 2 2 2 3 2 2 2 2 2" xfId="34638" xr:uid="{00000000-0005-0000-0000-000012240000}"/>
    <cellStyle name="Millares 6 2 2 2 2 3 2 2 2 3" xfId="25918" xr:uid="{00000000-0005-0000-0000-000013240000}"/>
    <cellStyle name="Millares 6 2 2 2 2 3 2 2 2 4" xfId="36972" xr:uid="{00000000-0005-0000-0000-000014240000}"/>
    <cellStyle name="Millares 6 2 2 2 2 3 2 2 3" xfId="12826" xr:uid="{00000000-0005-0000-0000-000015240000}"/>
    <cellStyle name="Millares 6 2 2 2 2 3 2 2 3 2" xfId="30278" xr:uid="{00000000-0005-0000-0000-000016240000}"/>
    <cellStyle name="Millares 6 2 2 2 2 3 2 2 4" xfId="21557" xr:uid="{00000000-0005-0000-0000-000017240000}"/>
    <cellStyle name="Millares 6 2 2 2 2 3 2 2 5" xfId="36971" xr:uid="{00000000-0005-0000-0000-000018240000}"/>
    <cellStyle name="Millares 6 2 2 2 2 3 2 3" xfId="6301" xr:uid="{00000000-0005-0000-0000-000019240000}"/>
    <cellStyle name="Millares 6 2 2 2 2 3 2 3 2" xfId="15045" xr:uid="{00000000-0005-0000-0000-00001A240000}"/>
    <cellStyle name="Millares 6 2 2 2 2 3 2 3 2 2" xfId="32496" xr:uid="{00000000-0005-0000-0000-00001B240000}"/>
    <cellStyle name="Millares 6 2 2 2 2 3 2 3 3" xfId="23776" xr:uid="{00000000-0005-0000-0000-00001C240000}"/>
    <cellStyle name="Millares 6 2 2 2 2 3 2 3 4" xfId="36973" xr:uid="{00000000-0005-0000-0000-00001D240000}"/>
    <cellStyle name="Millares 6 2 2 2 2 3 2 4" xfId="10684" xr:uid="{00000000-0005-0000-0000-00001E240000}"/>
    <cellStyle name="Millares 6 2 2 2 2 3 2 4 2" xfId="28136" xr:uid="{00000000-0005-0000-0000-00001F240000}"/>
    <cellStyle name="Millares 6 2 2 2 2 3 2 5" xfId="19415" xr:uid="{00000000-0005-0000-0000-000020240000}"/>
    <cellStyle name="Millares 6 2 2 2 2 3 2 6" xfId="36970" xr:uid="{00000000-0005-0000-0000-000021240000}"/>
    <cellStyle name="Millares 6 2 2 2 2 3 3" xfId="2963" xr:uid="{00000000-0005-0000-0000-000022240000}"/>
    <cellStyle name="Millares 6 2 2 2 2 3 3 2" xfId="7374" xr:uid="{00000000-0005-0000-0000-000023240000}"/>
    <cellStyle name="Millares 6 2 2 2 2 3 3 2 2" xfId="16118" xr:uid="{00000000-0005-0000-0000-000024240000}"/>
    <cellStyle name="Millares 6 2 2 2 2 3 3 2 2 2" xfId="33569" xr:uid="{00000000-0005-0000-0000-000025240000}"/>
    <cellStyle name="Millares 6 2 2 2 2 3 3 2 3" xfId="24849" xr:uid="{00000000-0005-0000-0000-000026240000}"/>
    <cellStyle name="Millares 6 2 2 2 2 3 3 2 4" xfId="36975" xr:uid="{00000000-0005-0000-0000-000027240000}"/>
    <cellStyle name="Millares 6 2 2 2 2 3 3 3" xfId="11757" xr:uid="{00000000-0005-0000-0000-000028240000}"/>
    <cellStyle name="Millares 6 2 2 2 2 3 3 3 2" xfId="29209" xr:uid="{00000000-0005-0000-0000-000029240000}"/>
    <cellStyle name="Millares 6 2 2 2 2 3 3 4" xfId="20488" xr:uid="{00000000-0005-0000-0000-00002A240000}"/>
    <cellStyle name="Millares 6 2 2 2 2 3 3 5" xfId="36974" xr:uid="{00000000-0005-0000-0000-00002B240000}"/>
    <cellStyle name="Millares 6 2 2 2 2 3 4" xfId="5232" xr:uid="{00000000-0005-0000-0000-00002C240000}"/>
    <cellStyle name="Millares 6 2 2 2 2 3 4 2" xfId="13976" xr:uid="{00000000-0005-0000-0000-00002D240000}"/>
    <cellStyle name="Millares 6 2 2 2 2 3 4 2 2" xfId="31427" xr:uid="{00000000-0005-0000-0000-00002E240000}"/>
    <cellStyle name="Millares 6 2 2 2 2 3 4 3" xfId="22707" xr:uid="{00000000-0005-0000-0000-00002F240000}"/>
    <cellStyle name="Millares 6 2 2 2 2 3 4 4" xfId="36976" xr:uid="{00000000-0005-0000-0000-000030240000}"/>
    <cellStyle name="Millares 6 2 2 2 2 3 5" xfId="9615" xr:uid="{00000000-0005-0000-0000-000031240000}"/>
    <cellStyle name="Millares 6 2 2 2 2 3 5 2" xfId="27067" xr:uid="{00000000-0005-0000-0000-000032240000}"/>
    <cellStyle name="Millares 6 2 2 2 2 3 6" xfId="18346" xr:uid="{00000000-0005-0000-0000-000033240000}"/>
    <cellStyle name="Millares 6 2 2 2 2 3 7" xfId="36969" xr:uid="{00000000-0005-0000-0000-000034240000}"/>
    <cellStyle name="Millares 6 2 2 2 2 4" xfId="1353" xr:uid="{00000000-0005-0000-0000-000035240000}"/>
    <cellStyle name="Millares 6 2 2 2 2 4 2" xfId="3499" xr:uid="{00000000-0005-0000-0000-000036240000}"/>
    <cellStyle name="Millares 6 2 2 2 2 4 2 2" xfId="7910" xr:uid="{00000000-0005-0000-0000-000037240000}"/>
    <cellStyle name="Millares 6 2 2 2 2 4 2 2 2" xfId="16654" xr:uid="{00000000-0005-0000-0000-000038240000}"/>
    <cellStyle name="Millares 6 2 2 2 2 4 2 2 2 2" xfId="34105" xr:uid="{00000000-0005-0000-0000-000039240000}"/>
    <cellStyle name="Millares 6 2 2 2 2 4 2 2 3" xfId="25385" xr:uid="{00000000-0005-0000-0000-00003A240000}"/>
    <cellStyle name="Millares 6 2 2 2 2 4 2 2 4" xfId="36979" xr:uid="{00000000-0005-0000-0000-00003B240000}"/>
    <cellStyle name="Millares 6 2 2 2 2 4 2 3" xfId="12293" xr:uid="{00000000-0005-0000-0000-00003C240000}"/>
    <cellStyle name="Millares 6 2 2 2 2 4 2 3 2" xfId="29745" xr:uid="{00000000-0005-0000-0000-00003D240000}"/>
    <cellStyle name="Millares 6 2 2 2 2 4 2 4" xfId="21024" xr:uid="{00000000-0005-0000-0000-00003E240000}"/>
    <cellStyle name="Millares 6 2 2 2 2 4 2 5" xfId="36978" xr:uid="{00000000-0005-0000-0000-00003F240000}"/>
    <cellStyle name="Millares 6 2 2 2 2 4 3" xfId="5768" xr:uid="{00000000-0005-0000-0000-000040240000}"/>
    <cellStyle name="Millares 6 2 2 2 2 4 3 2" xfId="14512" xr:uid="{00000000-0005-0000-0000-000041240000}"/>
    <cellStyle name="Millares 6 2 2 2 2 4 3 2 2" xfId="31963" xr:uid="{00000000-0005-0000-0000-000042240000}"/>
    <cellStyle name="Millares 6 2 2 2 2 4 3 3" xfId="23243" xr:uid="{00000000-0005-0000-0000-000043240000}"/>
    <cellStyle name="Millares 6 2 2 2 2 4 3 4" xfId="36980" xr:uid="{00000000-0005-0000-0000-000044240000}"/>
    <cellStyle name="Millares 6 2 2 2 2 4 4" xfId="10151" xr:uid="{00000000-0005-0000-0000-000045240000}"/>
    <cellStyle name="Millares 6 2 2 2 2 4 4 2" xfId="27603" xr:uid="{00000000-0005-0000-0000-000046240000}"/>
    <cellStyle name="Millares 6 2 2 2 2 4 5" xfId="18882" xr:uid="{00000000-0005-0000-0000-000047240000}"/>
    <cellStyle name="Millares 6 2 2 2 2 4 6" xfId="36977" xr:uid="{00000000-0005-0000-0000-000048240000}"/>
    <cellStyle name="Millares 6 2 2 2 2 5" xfId="2427" xr:uid="{00000000-0005-0000-0000-000049240000}"/>
    <cellStyle name="Millares 6 2 2 2 2 5 2" xfId="6838" xr:uid="{00000000-0005-0000-0000-00004A240000}"/>
    <cellStyle name="Millares 6 2 2 2 2 5 2 2" xfId="15582" xr:uid="{00000000-0005-0000-0000-00004B240000}"/>
    <cellStyle name="Millares 6 2 2 2 2 5 2 2 2" xfId="33033" xr:uid="{00000000-0005-0000-0000-00004C240000}"/>
    <cellStyle name="Millares 6 2 2 2 2 5 2 3" xfId="24313" xr:uid="{00000000-0005-0000-0000-00004D240000}"/>
    <cellStyle name="Millares 6 2 2 2 2 5 2 4" xfId="36982" xr:uid="{00000000-0005-0000-0000-00004E240000}"/>
    <cellStyle name="Millares 6 2 2 2 2 5 3" xfId="11221" xr:uid="{00000000-0005-0000-0000-00004F240000}"/>
    <cellStyle name="Millares 6 2 2 2 2 5 3 2" xfId="28673" xr:uid="{00000000-0005-0000-0000-000050240000}"/>
    <cellStyle name="Millares 6 2 2 2 2 5 4" xfId="19952" xr:uid="{00000000-0005-0000-0000-000051240000}"/>
    <cellStyle name="Millares 6 2 2 2 2 5 5" xfId="36981" xr:uid="{00000000-0005-0000-0000-000052240000}"/>
    <cellStyle name="Millares 6 2 2 2 2 6" xfId="4696" xr:uid="{00000000-0005-0000-0000-000053240000}"/>
    <cellStyle name="Millares 6 2 2 2 2 6 2" xfId="13440" xr:uid="{00000000-0005-0000-0000-000054240000}"/>
    <cellStyle name="Millares 6 2 2 2 2 6 2 2" xfId="30891" xr:uid="{00000000-0005-0000-0000-000055240000}"/>
    <cellStyle name="Millares 6 2 2 2 2 6 3" xfId="22171" xr:uid="{00000000-0005-0000-0000-000056240000}"/>
    <cellStyle name="Millares 6 2 2 2 2 6 4" xfId="36983" xr:uid="{00000000-0005-0000-0000-000057240000}"/>
    <cellStyle name="Millares 6 2 2 2 2 7" xfId="9079" xr:uid="{00000000-0005-0000-0000-000058240000}"/>
    <cellStyle name="Millares 6 2 2 2 2 7 2" xfId="26531" xr:uid="{00000000-0005-0000-0000-000059240000}"/>
    <cellStyle name="Millares 6 2 2 2 2 8" xfId="17810" xr:uid="{00000000-0005-0000-0000-00005A240000}"/>
    <cellStyle name="Millares 6 2 2 2 2 9" xfId="36952" xr:uid="{00000000-0005-0000-0000-00005B240000}"/>
    <cellStyle name="Millares 6 2 2 2 3" xfId="407" xr:uid="{00000000-0005-0000-0000-00005C240000}"/>
    <cellStyle name="Millares 6 2 2 2 3 2" xfId="947" xr:uid="{00000000-0005-0000-0000-00005D240000}"/>
    <cellStyle name="Millares 6 2 2 2 3 2 2" xfId="2020" xr:uid="{00000000-0005-0000-0000-00005E240000}"/>
    <cellStyle name="Millares 6 2 2 2 3 2 2 2" xfId="4165" xr:uid="{00000000-0005-0000-0000-00005F240000}"/>
    <cellStyle name="Millares 6 2 2 2 3 2 2 2 2" xfId="8576" xr:uid="{00000000-0005-0000-0000-000060240000}"/>
    <cellStyle name="Millares 6 2 2 2 3 2 2 2 2 2" xfId="17320" xr:uid="{00000000-0005-0000-0000-000061240000}"/>
    <cellStyle name="Millares 6 2 2 2 3 2 2 2 2 2 2" xfId="34771" xr:uid="{00000000-0005-0000-0000-000062240000}"/>
    <cellStyle name="Millares 6 2 2 2 3 2 2 2 2 3" xfId="26051" xr:uid="{00000000-0005-0000-0000-000063240000}"/>
    <cellStyle name="Millares 6 2 2 2 3 2 2 2 2 4" xfId="36988" xr:uid="{00000000-0005-0000-0000-000064240000}"/>
    <cellStyle name="Millares 6 2 2 2 3 2 2 2 3" xfId="12959" xr:uid="{00000000-0005-0000-0000-000065240000}"/>
    <cellStyle name="Millares 6 2 2 2 3 2 2 2 3 2" xfId="30411" xr:uid="{00000000-0005-0000-0000-000066240000}"/>
    <cellStyle name="Millares 6 2 2 2 3 2 2 2 4" xfId="21690" xr:uid="{00000000-0005-0000-0000-000067240000}"/>
    <cellStyle name="Millares 6 2 2 2 3 2 2 2 5" xfId="36987" xr:uid="{00000000-0005-0000-0000-000068240000}"/>
    <cellStyle name="Millares 6 2 2 2 3 2 2 3" xfId="6434" xr:uid="{00000000-0005-0000-0000-000069240000}"/>
    <cellStyle name="Millares 6 2 2 2 3 2 2 3 2" xfId="15178" xr:uid="{00000000-0005-0000-0000-00006A240000}"/>
    <cellStyle name="Millares 6 2 2 2 3 2 2 3 2 2" xfId="32629" xr:uid="{00000000-0005-0000-0000-00006B240000}"/>
    <cellStyle name="Millares 6 2 2 2 3 2 2 3 3" xfId="23909" xr:uid="{00000000-0005-0000-0000-00006C240000}"/>
    <cellStyle name="Millares 6 2 2 2 3 2 2 3 4" xfId="36989" xr:uid="{00000000-0005-0000-0000-00006D240000}"/>
    <cellStyle name="Millares 6 2 2 2 3 2 2 4" xfId="10817" xr:uid="{00000000-0005-0000-0000-00006E240000}"/>
    <cellStyle name="Millares 6 2 2 2 3 2 2 4 2" xfId="28269" xr:uid="{00000000-0005-0000-0000-00006F240000}"/>
    <cellStyle name="Millares 6 2 2 2 3 2 2 5" xfId="19548" xr:uid="{00000000-0005-0000-0000-000070240000}"/>
    <cellStyle name="Millares 6 2 2 2 3 2 2 6" xfId="36986" xr:uid="{00000000-0005-0000-0000-000071240000}"/>
    <cellStyle name="Millares 6 2 2 2 3 2 3" xfId="3096" xr:uid="{00000000-0005-0000-0000-000072240000}"/>
    <cellStyle name="Millares 6 2 2 2 3 2 3 2" xfId="7507" xr:uid="{00000000-0005-0000-0000-000073240000}"/>
    <cellStyle name="Millares 6 2 2 2 3 2 3 2 2" xfId="16251" xr:uid="{00000000-0005-0000-0000-000074240000}"/>
    <cellStyle name="Millares 6 2 2 2 3 2 3 2 2 2" xfId="33702" xr:uid="{00000000-0005-0000-0000-000075240000}"/>
    <cellStyle name="Millares 6 2 2 2 3 2 3 2 3" xfId="24982" xr:uid="{00000000-0005-0000-0000-000076240000}"/>
    <cellStyle name="Millares 6 2 2 2 3 2 3 2 4" xfId="36991" xr:uid="{00000000-0005-0000-0000-000077240000}"/>
    <cellStyle name="Millares 6 2 2 2 3 2 3 3" xfId="11890" xr:uid="{00000000-0005-0000-0000-000078240000}"/>
    <cellStyle name="Millares 6 2 2 2 3 2 3 3 2" xfId="29342" xr:uid="{00000000-0005-0000-0000-000079240000}"/>
    <cellStyle name="Millares 6 2 2 2 3 2 3 4" xfId="20621" xr:uid="{00000000-0005-0000-0000-00007A240000}"/>
    <cellStyle name="Millares 6 2 2 2 3 2 3 5" xfId="36990" xr:uid="{00000000-0005-0000-0000-00007B240000}"/>
    <cellStyle name="Millares 6 2 2 2 3 2 4" xfId="5365" xr:uid="{00000000-0005-0000-0000-00007C240000}"/>
    <cellStyle name="Millares 6 2 2 2 3 2 4 2" xfId="14109" xr:uid="{00000000-0005-0000-0000-00007D240000}"/>
    <cellStyle name="Millares 6 2 2 2 3 2 4 2 2" xfId="31560" xr:uid="{00000000-0005-0000-0000-00007E240000}"/>
    <cellStyle name="Millares 6 2 2 2 3 2 4 3" xfId="22840" xr:uid="{00000000-0005-0000-0000-00007F240000}"/>
    <cellStyle name="Millares 6 2 2 2 3 2 4 4" xfId="36992" xr:uid="{00000000-0005-0000-0000-000080240000}"/>
    <cellStyle name="Millares 6 2 2 2 3 2 5" xfId="9748" xr:uid="{00000000-0005-0000-0000-000081240000}"/>
    <cellStyle name="Millares 6 2 2 2 3 2 5 2" xfId="27200" xr:uid="{00000000-0005-0000-0000-000082240000}"/>
    <cellStyle name="Millares 6 2 2 2 3 2 6" xfId="18479" xr:uid="{00000000-0005-0000-0000-000083240000}"/>
    <cellStyle name="Millares 6 2 2 2 3 2 7" xfId="36985" xr:uid="{00000000-0005-0000-0000-000084240000}"/>
    <cellStyle name="Millares 6 2 2 2 3 3" xfId="1485" xr:uid="{00000000-0005-0000-0000-000085240000}"/>
    <cellStyle name="Millares 6 2 2 2 3 3 2" xfId="3631" xr:uid="{00000000-0005-0000-0000-000086240000}"/>
    <cellStyle name="Millares 6 2 2 2 3 3 2 2" xfId="8042" xr:uid="{00000000-0005-0000-0000-000087240000}"/>
    <cellStyle name="Millares 6 2 2 2 3 3 2 2 2" xfId="16786" xr:uid="{00000000-0005-0000-0000-000088240000}"/>
    <cellStyle name="Millares 6 2 2 2 3 3 2 2 2 2" xfId="34237" xr:uid="{00000000-0005-0000-0000-000089240000}"/>
    <cellStyle name="Millares 6 2 2 2 3 3 2 2 3" xfId="25517" xr:uid="{00000000-0005-0000-0000-00008A240000}"/>
    <cellStyle name="Millares 6 2 2 2 3 3 2 2 4" xfId="36995" xr:uid="{00000000-0005-0000-0000-00008B240000}"/>
    <cellStyle name="Millares 6 2 2 2 3 3 2 3" xfId="12425" xr:uid="{00000000-0005-0000-0000-00008C240000}"/>
    <cellStyle name="Millares 6 2 2 2 3 3 2 3 2" xfId="29877" xr:uid="{00000000-0005-0000-0000-00008D240000}"/>
    <cellStyle name="Millares 6 2 2 2 3 3 2 4" xfId="21156" xr:uid="{00000000-0005-0000-0000-00008E240000}"/>
    <cellStyle name="Millares 6 2 2 2 3 3 2 5" xfId="36994" xr:uid="{00000000-0005-0000-0000-00008F240000}"/>
    <cellStyle name="Millares 6 2 2 2 3 3 3" xfId="5900" xr:uid="{00000000-0005-0000-0000-000090240000}"/>
    <cellStyle name="Millares 6 2 2 2 3 3 3 2" xfId="14644" xr:uid="{00000000-0005-0000-0000-000091240000}"/>
    <cellStyle name="Millares 6 2 2 2 3 3 3 2 2" xfId="32095" xr:uid="{00000000-0005-0000-0000-000092240000}"/>
    <cellStyle name="Millares 6 2 2 2 3 3 3 3" xfId="23375" xr:uid="{00000000-0005-0000-0000-000093240000}"/>
    <cellStyle name="Millares 6 2 2 2 3 3 3 4" xfId="36996" xr:uid="{00000000-0005-0000-0000-000094240000}"/>
    <cellStyle name="Millares 6 2 2 2 3 3 4" xfId="10283" xr:uid="{00000000-0005-0000-0000-000095240000}"/>
    <cellStyle name="Millares 6 2 2 2 3 3 4 2" xfId="27735" xr:uid="{00000000-0005-0000-0000-000096240000}"/>
    <cellStyle name="Millares 6 2 2 2 3 3 5" xfId="19014" xr:uid="{00000000-0005-0000-0000-000097240000}"/>
    <cellStyle name="Millares 6 2 2 2 3 3 6" xfId="36993" xr:uid="{00000000-0005-0000-0000-000098240000}"/>
    <cellStyle name="Millares 6 2 2 2 3 4" xfId="2559" xr:uid="{00000000-0005-0000-0000-000099240000}"/>
    <cellStyle name="Millares 6 2 2 2 3 4 2" xfId="6970" xr:uid="{00000000-0005-0000-0000-00009A240000}"/>
    <cellStyle name="Millares 6 2 2 2 3 4 2 2" xfId="15714" xr:uid="{00000000-0005-0000-0000-00009B240000}"/>
    <cellStyle name="Millares 6 2 2 2 3 4 2 2 2" xfId="33165" xr:uid="{00000000-0005-0000-0000-00009C240000}"/>
    <cellStyle name="Millares 6 2 2 2 3 4 2 3" xfId="24445" xr:uid="{00000000-0005-0000-0000-00009D240000}"/>
    <cellStyle name="Millares 6 2 2 2 3 4 2 4" xfId="36998" xr:uid="{00000000-0005-0000-0000-00009E240000}"/>
    <cellStyle name="Millares 6 2 2 2 3 4 3" xfId="11353" xr:uid="{00000000-0005-0000-0000-00009F240000}"/>
    <cellStyle name="Millares 6 2 2 2 3 4 3 2" xfId="28805" xr:uid="{00000000-0005-0000-0000-0000A0240000}"/>
    <cellStyle name="Millares 6 2 2 2 3 4 4" xfId="20084" xr:uid="{00000000-0005-0000-0000-0000A1240000}"/>
    <cellStyle name="Millares 6 2 2 2 3 4 5" xfId="36997" xr:uid="{00000000-0005-0000-0000-0000A2240000}"/>
    <cellStyle name="Millares 6 2 2 2 3 5" xfId="4828" xr:uid="{00000000-0005-0000-0000-0000A3240000}"/>
    <cellStyle name="Millares 6 2 2 2 3 5 2" xfId="13572" xr:uid="{00000000-0005-0000-0000-0000A4240000}"/>
    <cellStyle name="Millares 6 2 2 2 3 5 2 2" xfId="31023" xr:uid="{00000000-0005-0000-0000-0000A5240000}"/>
    <cellStyle name="Millares 6 2 2 2 3 5 3" xfId="22303" xr:uid="{00000000-0005-0000-0000-0000A6240000}"/>
    <cellStyle name="Millares 6 2 2 2 3 5 4" xfId="36999" xr:uid="{00000000-0005-0000-0000-0000A7240000}"/>
    <cellStyle name="Millares 6 2 2 2 3 6" xfId="9211" xr:uid="{00000000-0005-0000-0000-0000A8240000}"/>
    <cellStyle name="Millares 6 2 2 2 3 6 2" xfId="26663" xr:uid="{00000000-0005-0000-0000-0000A9240000}"/>
    <cellStyle name="Millares 6 2 2 2 3 7" xfId="17942" xr:uid="{00000000-0005-0000-0000-0000AA240000}"/>
    <cellStyle name="Millares 6 2 2 2 3 8" xfId="36984" xr:uid="{00000000-0005-0000-0000-0000AB240000}"/>
    <cellStyle name="Millares 6 2 2 2 4" xfId="689" xr:uid="{00000000-0005-0000-0000-0000AC240000}"/>
    <cellStyle name="Millares 6 2 2 2 4 2" xfId="1762" xr:uid="{00000000-0005-0000-0000-0000AD240000}"/>
    <cellStyle name="Millares 6 2 2 2 4 2 2" xfId="3907" xr:uid="{00000000-0005-0000-0000-0000AE240000}"/>
    <cellStyle name="Millares 6 2 2 2 4 2 2 2" xfId="8318" xr:uid="{00000000-0005-0000-0000-0000AF240000}"/>
    <cellStyle name="Millares 6 2 2 2 4 2 2 2 2" xfId="17062" xr:uid="{00000000-0005-0000-0000-0000B0240000}"/>
    <cellStyle name="Millares 6 2 2 2 4 2 2 2 2 2" xfId="34513" xr:uid="{00000000-0005-0000-0000-0000B1240000}"/>
    <cellStyle name="Millares 6 2 2 2 4 2 2 2 3" xfId="25793" xr:uid="{00000000-0005-0000-0000-0000B2240000}"/>
    <cellStyle name="Millares 6 2 2 2 4 2 2 2 4" xfId="37003" xr:uid="{00000000-0005-0000-0000-0000B3240000}"/>
    <cellStyle name="Millares 6 2 2 2 4 2 2 3" xfId="12701" xr:uid="{00000000-0005-0000-0000-0000B4240000}"/>
    <cellStyle name="Millares 6 2 2 2 4 2 2 3 2" xfId="30153" xr:uid="{00000000-0005-0000-0000-0000B5240000}"/>
    <cellStyle name="Millares 6 2 2 2 4 2 2 4" xfId="21432" xr:uid="{00000000-0005-0000-0000-0000B6240000}"/>
    <cellStyle name="Millares 6 2 2 2 4 2 2 5" xfId="37002" xr:uid="{00000000-0005-0000-0000-0000B7240000}"/>
    <cellStyle name="Millares 6 2 2 2 4 2 3" xfId="6176" xr:uid="{00000000-0005-0000-0000-0000B8240000}"/>
    <cellStyle name="Millares 6 2 2 2 4 2 3 2" xfId="14920" xr:uid="{00000000-0005-0000-0000-0000B9240000}"/>
    <cellStyle name="Millares 6 2 2 2 4 2 3 2 2" xfId="32371" xr:uid="{00000000-0005-0000-0000-0000BA240000}"/>
    <cellStyle name="Millares 6 2 2 2 4 2 3 3" xfId="23651" xr:uid="{00000000-0005-0000-0000-0000BB240000}"/>
    <cellStyle name="Millares 6 2 2 2 4 2 3 4" xfId="37004" xr:uid="{00000000-0005-0000-0000-0000BC240000}"/>
    <cellStyle name="Millares 6 2 2 2 4 2 4" xfId="10559" xr:uid="{00000000-0005-0000-0000-0000BD240000}"/>
    <cellStyle name="Millares 6 2 2 2 4 2 4 2" xfId="28011" xr:uid="{00000000-0005-0000-0000-0000BE240000}"/>
    <cellStyle name="Millares 6 2 2 2 4 2 5" xfId="19290" xr:uid="{00000000-0005-0000-0000-0000BF240000}"/>
    <cellStyle name="Millares 6 2 2 2 4 2 6" xfId="37001" xr:uid="{00000000-0005-0000-0000-0000C0240000}"/>
    <cellStyle name="Millares 6 2 2 2 4 3" xfId="2838" xr:uid="{00000000-0005-0000-0000-0000C1240000}"/>
    <cellStyle name="Millares 6 2 2 2 4 3 2" xfId="7249" xr:uid="{00000000-0005-0000-0000-0000C2240000}"/>
    <cellStyle name="Millares 6 2 2 2 4 3 2 2" xfId="15993" xr:uid="{00000000-0005-0000-0000-0000C3240000}"/>
    <cellStyle name="Millares 6 2 2 2 4 3 2 2 2" xfId="33444" xr:uid="{00000000-0005-0000-0000-0000C4240000}"/>
    <cellStyle name="Millares 6 2 2 2 4 3 2 3" xfId="24724" xr:uid="{00000000-0005-0000-0000-0000C5240000}"/>
    <cellStyle name="Millares 6 2 2 2 4 3 2 4" xfId="37006" xr:uid="{00000000-0005-0000-0000-0000C6240000}"/>
    <cellStyle name="Millares 6 2 2 2 4 3 3" xfId="11632" xr:uid="{00000000-0005-0000-0000-0000C7240000}"/>
    <cellStyle name="Millares 6 2 2 2 4 3 3 2" xfId="29084" xr:uid="{00000000-0005-0000-0000-0000C8240000}"/>
    <cellStyle name="Millares 6 2 2 2 4 3 4" xfId="20363" xr:uid="{00000000-0005-0000-0000-0000C9240000}"/>
    <cellStyle name="Millares 6 2 2 2 4 3 5" xfId="37005" xr:uid="{00000000-0005-0000-0000-0000CA240000}"/>
    <cellStyle name="Millares 6 2 2 2 4 4" xfId="5107" xr:uid="{00000000-0005-0000-0000-0000CB240000}"/>
    <cellStyle name="Millares 6 2 2 2 4 4 2" xfId="13851" xr:uid="{00000000-0005-0000-0000-0000CC240000}"/>
    <cellStyle name="Millares 6 2 2 2 4 4 2 2" xfId="31302" xr:uid="{00000000-0005-0000-0000-0000CD240000}"/>
    <cellStyle name="Millares 6 2 2 2 4 4 3" xfId="22582" xr:uid="{00000000-0005-0000-0000-0000CE240000}"/>
    <cellStyle name="Millares 6 2 2 2 4 4 4" xfId="37007" xr:uid="{00000000-0005-0000-0000-0000CF240000}"/>
    <cellStyle name="Millares 6 2 2 2 4 5" xfId="9490" xr:uid="{00000000-0005-0000-0000-0000D0240000}"/>
    <cellStyle name="Millares 6 2 2 2 4 5 2" xfId="26942" xr:uid="{00000000-0005-0000-0000-0000D1240000}"/>
    <cellStyle name="Millares 6 2 2 2 4 6" xfId="18221" xr:uid="{00000000-0005-0000-0000-0000D2240000}"/>
    <cellStyle name="Millares 6 2 2 2 4 7" xfId="37000" xr:uid="{00000000-0005-0000-0000-0000D3240000}"/>
    <cellStyle name="Millares 6 2 2 2 5" xfId="1228" xr:uid="{00000000-0005-0000-0000-0000D4240000}"/>
    <cellStyle name="Millares 6 2 2 2 5 2" xfId="3374" xr:uid="{00000000-0005-0000-0000-0000D5240000}"/>
    <cellStyle name="Millares 6 2 2 2 5 2 2" xfId="7785" xr:uid="{00000000-0005-0000-0000-0000D6240000}"/>
    <cellStyle name="Millares 6 2 2 2 5 2 2 2" xfId="16529" xr:uid="{00000000-0005-0000-0000-0000D7240000}"/>
    <cellStyle name="Millares 6 2 2 2 5 2 2 2 2" xfId="33980" xr:uid="{00000000-0005-0000-0000-0000D8240000}"/>
    <cellStyle name="Millares 6 2 2 2 5 2 2 3" xfId="25260" xr:uid="{00000000-0005-0000-0000-0000D9240000}"/>
    <cellStyle name="Millares 6 2 2 2 5 2 2 4" xfId="37010" xr:uid="{00000000-0005-0000-0000-0000DA240000}"/>
    <cellStyle name="Millares 6 2 2 2 5 2 3" xfId="12168" xr:uid="{00000000-0005-0000-0000-0000DB240000}"/>
    <cellStyle name="Millares 6 2 2 2 5 2 3 2" xfId="29620" xr:uid="{00000000-0005-0000-0000-0000DC240000}"/>
    <cellStyle name="Millares 6 2 2 2 5 2 4" xfId="20899" xr:uid="{00000000-0005-0000-0000-0000DD240000}"/>
    <cellStyle name="Millares 6 2 2 2 5 2 5" xfId="37009" xr:uid="{00000000-0005-0000-0000-0000DE240000}"/>
    <cellStyle name="Millares 6 2 2 2 5 3" xfId="5643" xr:uid="{00000000-0005-0000-0000-0000DF240000}"/>
    <cellStyle name="Millares 6 2 2 2 5 3 2" xfId="14387" xr:uid="{00000000-0005-0000-0000-0000E0240000}"/>
    <cellStyle name="Millares 6 2 2 2 5 3 2 2" xfId="31838" xr:uid="{00000000-0005-0000-0000-0000E1240000}"/>
    <cellStyle name="Millares 6 2 2 2 5 3 3" xfId="23118" xr:uid="{00000000-0005-0000-0000-0000E2240000}"/>
    <cellStyle name="Millares 6 2 2 2 5 3 4" xfId="37011" xr:uid="{00000000-0005-0000-0000-0000E3240000}"/>
    <cellStyle name="Millares 6 2 2 2 5 4" xfId="10026" xr:uid="{00000000-0005-0000-0000-0000E4240000}"/>
    <cellStyle name="Millares 6 2 2 2 5 4 2" xfId="27478" xr:uid="{00000000-0005-0000-0000-0000E5240000}"/>
    <cellStyle name="Millares 6 2 2 2 5 5" xfId="18757" xr:uid="{00000000-0005-0000-0000-0000E6240000}"/>
    <cellStyle name="Millares 6 2 2 2 5 6" xfId="37008" xr:uid="{00000000-0005-0000-0000-0000E7240000}"/>
    <cellStyle name="Millares 6 2 2 2 6" xfId="2302" xr:uid="{00000000-0005-0000-0000-0000E8240000}"/>
    <cellStyle name="Millares 6 2 2 2 6 2" xfId="6713" xr:uid="{00000000-0005-0000-0000-0000E9240000}"/>
    <cellStyle name="Millares 6 2 2 2 6 2 2" xfId="15457" xr:uid="{00000000-0005-0000-0000-0000EA240000}"/>
    <cellStyle name="Millares 6 2 2 2 6 2 2 2" xfId="32908" xr:uid="{00000000-0005-0000-0000-0000EB240000}"/>
    <cellStyle name="Millares 6 2 2 2 6 2 3" xfId="24188" xr:uid="{00000000-0005-0000-0000-0000EC240000}"/>
    <cellStyle name="Millares 6 2 2 2 6 2 4" xfId="37013" xr:uid="{00000000-0005-0000-0000-0000ED240000}"/>
    <cellStyle name="Millares 6 2 2 2 6 3" xfId="11096" xr:uid="{00000000-0005-0000-0000-0000EE240000}"/>
    <cellStyle name="Millares 6 2 2 2 6 3 2" xfId="28548" xr:uid="{00000000-0005-0000-0000-0000EF240000}"/>
    <cellStyle name="Millares 6 2 2 2 6 4" xfId="19827" xr:uid="{00000000-0005-0000-0000-0000F0240000}"/>
    <cellStyle name="Millares 6 2 2 2 6 5" xfId="37012" xr:uid="{00000000-0005-0000-0000-0000F1240000}"/>
    <cellStyle name="Millares 6 2 2 2 7" xfId="4571" xr:uid="{00000000-0005-0000-0000-0000F2240000}"/>
    <cellStyle name="Millares 6 2 2 2 7 2" xfId="13315" xr:uid="{00000000-0005-0000-0000-0000F3240000}"/>
    <cellStyle name="Millares 6 2 2 2 7 2 2" xfId="30766" xr:uid="{00000000-0005-0000-0000-0000F4240000}"/>
    <cellStyle name="Millares 6 2 2 2 7 3" xfId="22046" xr:uid="{00000000-0005-0000-0000-0000F5240000}"/>
    <cellStyle name="Millares 6 2 2 2 7 4" xfId="37014" xr:uid="{00000000-0005-0000-0000-0000F6240000}"/>
    <cellStyle name="Millares 6 2 2 2 8" xfId="8954" xr:uid="{00000000-0005-0000-0000-0000F7240000}"/>
    <cellStyle name="Millares 6 2 2 2 8 2" xfId="26406" xr:uid="{00000000-0005-0000-0000-0000F8240000}"/>
    <cellStyle name="Millares 6 2 2 2 9" xfId="17685" xr:uid="{00000000-0005-0000-0000-0000F9240000}"/>
    <cellStyle name="Millares 6 2 2 3" xfId="210" xr:uid="{00000000-0005-0000-0000-0000FA240000}"/>
    <cellStyle name="Millares 6 2 2 3 2" xfId="475" xr:uid="{00000000-0005-0000-0000-0000FB240000}"/>
    <cellStyle name="Millares 6 2 2 3 2 2" xfId="1015" xr:uid="{00000000-0005-0000-0000-0000FC240000}"/>
    <cellStyle name="Millares 6 2 2 3 2 2 2" xfId="2088" xr:uid="{00000000-0005-0000-0000-0000FD240000}"/>
    <cellStyle name="Millares 6 2 2 3 2 2 2 2" xfId="4233" xr:uid="{00000000-0005-0000-0000-0000FE240000}"/>
    <cellStyle name="Millares 6 2 2 3 2 2 2 2 2" xfId="8644" xr:uid="{00000000-0005-0000-0000-0000FF240000}"/>
    <cellStyle name="Millares 6 2 2 3 2 2 2 2 2 2" xfId="17388" xr:uid="{00000000-0005-0000-0000-000000250000}"/>
    <cellStyle name="Millares 6 2 2 3 2 2 2 2 2 2 2" xfId="34839" xr:uid="{00000000-0005-0000-0000-000001250000}"/>
    <cellStyle name="Millares 6 2 2 3 2 2 2 2 2 3" xfId="26119" xr:uid="{00000000-0005-0000-0000-000002250000}"/>
    <cellStyle name="Millares 6 2 2 3 2 2 2 2 2 4" xfId="37020" xr:uid="{00000000-0005-0000-0000-000003250000}"/>
    <cellStyle name="Millares 6 2 2 3 2 2 2 2 3" xfId="13027" xr:uid="{00000000-0005-0000-0000-000004250000}"/>
    <cellStyle name="Millares 6 2 2 3 2 2 2 2 3 2" xfId="30479" xr:uid="{00000000-0005-0000-0000-000005250000}"/>
    <cellStyle name="Millares 6 2 2 3 2 2 2 2 4" xfId="21758" xr:uid="{00000000-0005-0000-0000-000006250000}"/>
    <cellStyle name="Millares 6 2 2 3 2 2 2 2 5" xfId="37019" xr:uid="{00000000-0005-0000-0000-000007250000}"/>
    <cellStyle name="Millares 6 2 2 3 2 2 2 3" xfId="6502" xr:uid="{00000000-0005-0000-0000-000008250000}"/>
    <cellStyle name="Millares 6 2 2 3 2 2 2 3 2" xfId="15246" xr:uid="{00000000-0005-0000-0000-000009250000}"/>
    <cellStyle name="Millares 6 2 2 3 2 2 2 3 2 2" xfId="32697" xr:uid="{00000000-0005-0000-0000-00000A250000}"/>
    <cellStyle name="Millares 6 2 2 3 2 2 2 3 3" xfId="23977" xr:uid="{00000000-0005-0000-0000-00000B250000}"/>
    <cellStyle name="Millares 6 2 2 3 2 2 2 3 4" xfId="37021" xr:uid="{00000000-0005-0000-0000-00000C250000}"/>
    <cellStyle name="Millares 6 2 2 3 2 2 2 4" xfId="10885" xr:uid="{00000000-0005-0000-0000-00000D250000}"/>
    <cellStyle name="Millares 6 2 2 3 2 2 2 4 2" xfId="28337" xr:uid="{00000000-0005-0000-0000-00000E250000}"/>
    <cellStyle name="Millares 6 2 2 3 2 2 2 5" xfId="19616" xr:uid="{00000000-0005-0000-0000-00000F250000}"/>
    <cellStyle name="Millares 6 2 2 3 2 2 2 6" xfId="37018" xr:uid="{00000000-0005-0000-0000-000010250000}"/>
    <cellStyle name="Millares 6 2 2 3 2 2 3" xfId="3164" xr:uid="{00000000-0005-0000-0000-000011250000}"/>
    <cellStyle name="Millares 6 2 2 3 2 2 3 2" xfId="7575" xr:uid="{00000000-0005-0000-0000-000012250000}"/>
    <cellStyle name="Millares 6 2 2 3 2 2 3 2 2" xfId="16319" xr:uid="{00000000-0005-0000-0000-000013250000}"/>
    <cellStyle name="Millares 6 2 2 3 2 2 3 2 2 2" xfId="33770" xr:uid="{00000000-0005-0000-0000-000014250000}"/>
    <cellStyle name="Millares 6 2 2 3 2 2 3 2 3" xfId="25050" xr:uid="{00000000-0005-0000-0000-000015250000}"/>
    <cellStyle name="Millares 6 2 2 3 2 2 3 2 4" xfId="37023" xr:uid="{00000000-0005-0000-0000-000016250000}"/>
    <cellStyle name="Millares 6 2 2 3 2 2 3 3" xfId="11958" xr:uid="{00000000-0005-0000-0000-000017250000}"/>
    <cellStyle name="Millares 6 2 2 3 2 2 3 3 2" xfId="29410" xr:uid="{00000000-0005-0000-0000-000018250000}"/>
    <cellStyle name="Millares 6 2 2 3 2 2 3 4" xfId="20689" xr:uid="{00000000-0005-0000-0000-000019250000}"/>
    <cellStyle name="Millares 6 2 2 3 2 2 3 5" xfId="37022" xr:uid="{00000000-0005-0000-0000-00001A250000}"/>
    <cellStyle name="Millares 6 2 2 3 2 2 4" xfId="5433" xr:uid="{00000000-0005-0000-0000-00001B250000}"/>
    <cellStyle name="Millares 6 2 2 3 2 2 4 2" xfId="14177" xr:uid="{00000000-0005-0000-0000-00001C250000}"/>
    <cellStyle name="Millares 6 2 2 3 2 2 4 2 2" xfId="31628" xr:uid="{00000000-0005-0000-0000-00001D250000}"/>
    <cellStyle name="Millares 6 2 2 3 2 2 4 3" xfId="22908" xr:uid="{00000000-0005-0000-0000-00001E250000}"/>
    <cellStyle name="Millares 6 2 2 3 2 2 4 4" xfId="37024" xr:uid="{00000000-0005-0000-0000-00001F250000}"/>
    <cellStyle name="Millares 6 2 2 3 2 2 5" xfId="9816" xr:uid="{00000000-0005-0000-0000-000020250000}"/>
    <cellStyle name="Millares 6 2 2 3 2 2 5 2" xfId="27268" xr:uid="{00000000-0005-0000-0000-000021250000}"/>
    <cellStyle name="Millares 6 2 2 3 2 2 6" xfId="18547" xr:uid="{00000000-0005-0000-0000-000022250000}"/>
    <cellStyle name="Millares 6 2 2 3 2 2 7" xfId="37017" xr:uid="{00000000-0005-0000-0000-000023250000}"/>
    <cellStyle name="Millares 6 2 2 3 2 3" xfId="1553" xr:uid="{00000000-0005-0000-0000-000024250000}"/>
    <cellStyle name="Millares 6 2 2 3 2 3 2" xfId="3699" xr:uid="{00000000-0005-0000-0000-000025250000}"/>
    <cellStyle name="Millares 6 2 2 3 2 3 2 2" xfId="8110" xr:uid="{00000000-0005-0000-0000-000026250000}"/>
    <cellStyle name="Millares 6 2 2 3 2 3 2 2 2" xfId="16854" xr:uid="{00000000-0005-0000-0000-000027250000}"/>
    <cellStyle name="Millares 6 2 2 3 2 3 2 2 2 2" xfId="34305" xr:uid="{00000000-0005-0000-0000-000028250000}"/>
    <cellStyle name="Millares 6 2 2 3 2 3 2 2 3" xfId="25585" xr:uid="{00000000-0005-0000-0000-000029250000}"/>
    <cellStyle name="Millares 6 2 2 3 2 3 2 2 4" xfId="37027" xr:uid="{00000000-0005-0000-0000-00002A250000}"/>
    <cellStyle name="Millares 6 2 2 3 2 3 2 3" xfId="12493" xr:uid="{00000000-0005-0000-0000-00002B250000}"/>
    <cellStyle name="Millares 6 2 2 3 2 3 2 3 2" xfId="29945" xr:uid="{00000000-0005-0000-0000-00002C250000}"/>
    <cellStyle name="Millares 6 2 2 3 2 3 2 4" xfId="21224" xr:uid="{00000000-0005-0000-0000-00002D250000}"/>
    <cellStyle name="Millares 6 2 2 3 2 3 2 5" xfId="37026" xr:uid="{00000000-0005-0000-0000-00002E250000}"/>
    <cellStyle name="Millares 6 2 2 3 2 3 3" xfId="5968" xr:uid="{00000000-0005-0000-0000-00002F250000}"/>
    <cellStyle name="Millares 6 2 2 3 2 3 3 2" xfId="14712" xr:uid="{00000000-0005-0000-0000-000030250000}"/>
    <cellStyle name="Millares 6 2 2 3 2 3 3 2 2" xfId="32163" xr:uid="{00000000-0005-0000-0000-000031250000}"/>
    <cellStyle name="Millares 6 2 2 3 2 3 3 3" xfId="23443" xr:uid="{00000000-0005-0000-0000-000032250000}"/>
    <cellStyle name="Millares 6 2 2 3 2 3 3 4" xfId="37028" xr:uid="{00000000-0005-0000-0000-000033250000}"/>
    <cellStyle name="Millares 6 2 2 3 2 3 4" xfId="10351" xr:uid="{00000000-0005-0000-0000-000034250000}"/>
    <cellStyle name="Millares 6 2 2 3 2 3 4 2" xfId="27803" xr:uid="{00000000-0005-0000-0000-000035250000}"/>
    <cellStyle name="Millares 6 2 2 3 2 3 5" xfId="19082" xr:uid="{00000000-0005-0000-0000-000036250000}"/>
    <cellStyle name="Millares 6 2 2 3 2 3 6" xfId="37025" xr:uid="{00000000-0005-0000-0000-000037250000}"/>
    <cellStyle name="Millares 6 2 2 3 2 4" xfId="2627" xr:uid="{00000000-0005-0000-0000-000038250000}"/>
    <cellStyle name="Millares 6 2 2 3 2 4 2" xfId="7038" xr:uid="{00000000-0005-0000-0000-000039250000}"/>
    <cellStyle name="Millares 6 2 2 3 2 4 2 2" xfId="15782" xr:uid="{00000000-0005-0000-0000-00003A250000}"/>
    <cellStyle name="Millares 6 2 2 3 2 4 2 2 2" xfId="33233" xr:uid="{00000000-0005-0000-0000-00003B250000}"/>
    <cellStyle name="Millares 6 2 2 3 2 4 2 3" xfId="24513" xr:uid="{00000000-0005-0000-0000-00003C250000}"/>
    <cellStyle name="Millares 6 2 2 3 2 4 2 4" xfId="37030" xr:uid="{00000000-0005-0000-0000-00003D250000}"/>
    <cellStyle name="Millares 6 2 2 3 2 4 3" xfId="11421" xr:uid="{00000000-0005-0000-0000-00003E250000}"/>
    <cellStyle name="Millares 6 2 2 3 2 4 3 2" xfId="28873" xr:uid="{00000000-0005-0000-0000-00003F250000}"/>
    <cellStyle name="Millares 6 2 2 3 2 4 4" xfId="20152" xr:uid="{00000000-0005-0000-0000-000040250000}"/>
    <cellStyle name="Millares 6 2 2 3 2 4 5" xfId="37029" xr:uid="{00000000-0005-0000-0000-000041250000}"/>
    <cellStyle name="Millares 6 2 2 3 2 5" xfId="4896" xr:uid="{00000000-0005-0000-0000-000042250000}"/>
    <cellStyle name="Millares 6 2 2 3 2 5 2" xfId="13640" xr:uid="{00000000-0005-0000-0000-000043250000}"/>
    <cellStyle name="Millares 6 2 2 3 2 5 2 2" xfId="31091" xr:uid="{00000000-0005-0000-0000-000044250000}"/>
    <cellStyle name="Millares 6 2 2 3 2 5 3" xfId="22371" xr:uid="{00000000-0005-0000-0000-000045250000}"/>
    <cellStyle name="Millares 6 2 2 3 2 5 4" xfId="37031" xr:uid="{00000000-0005-0000-0000-000046250000}"/>
    <cellStyle name="Millares 6 2 2 3 2 6" xfId="9279" xr:uid="{00000000-0005-0000-0000-000047250000}"/>
    <cellStyle name="Millares 6 2 2 3 2 6 2" xfId="26731" xr:uid="{00000000-0005-0000-0000-000048250000}"/>
    <cellStyle name="Millares 6 2 2 3 2 7" xfId="18010" xr:uid="{00000000-0005-0000-0000-000049250000}"/>
    <cellStyle name="Millares 6 2 2 3 2 8" xfId="37016" xr:uid="{00000000-0005-0000-0000-00004A250000}"/>
    <cellStyle name="Millares 6 2 2 3 3" xfId="757" xr:uid="{00000000-0005-0000-0000-00004B250000}"/>
    <cellStyle name="Millares 6 2 2 3 3 2" xfId="1830" xr:uid="{00000000-0005-0000-0000-00004C250000}"/>
    <cellStyle name="Millares 6 2 2 3 3 2 2" xfId="3975" xr:uid="{00000000-0005-0000-0000-00004D250000}"/>
    <cellStyle name="Millares 6 2 2 3 3 2 2 2" xfId="8386" xr:uid="{00000000-0005-0000-0000-00004E250000}"/>
    <cellStyle name="Millares 6 2 2 3 3 2 2 2 2" xfId="17130" xr:uid="{00000000-0005-0000-0000-00004F250000}"/>
    <cellStyle name="Millares 6 2 2 3 3 2 2 2 2 2" xfId="34581" xr:uid="{00000000-0005-0000-0000-000050250000}"/>
    <cellStyle name="Millares 6 2 2 3 3 2 2 2 3" xfId="25861" xr:uid="{00000000-0005-0000-0000-000051250000}"/>
    <cellStyle name="Millares 6 2 2 3 3 2 2 2 4" xfId="37035" xr:uid="{00000000-0005-0000-0000-000052250000}"/>
    <cellStyle name="Millares 6 2 2 3 3 2 2 3" xfId="12769" xr:uid="{00000000-0005-0000-0000-000053250000}"/>
    <cellStyle name="Millares 6 2 2 3 3 2 2 3 2" xfId="30221" xr:uid="{00000000-0005-0000-0000-000054250000}"/>
    <cellStyle name="Millares 6 2 2 3 3 2 2 4" xfId="21500" xr:uid="{00000000-0005-0000-0000-000055250000}"/>
    <cellStyle name="Millares 6 2 2 3 3 2 2 5" xfId="37034" xr:uid="{00000000-0005-0000-0000-000056250000}"/>
    <cellStyle name="Millares 6 2 2 3 3 2 3" xfId="6244" xr:uid="{00000000-0005-0000-0000-000057250000}"/>
    <cellStyle name="Millares 6 2 2 3 3 2 3 2" xfId="14988" xr:uid="{00000000-0005-0000-0000-000058250000}"/>
    <cellStyle name="Millares 6 2 2 3 3 2 3 2 2" xfId="32439" xr:uid="{00000000-0005-0000-0000-000059250000}"/>
    <cellStyle name="Millares 6 2 2 3 3 2 3 3" xfId="23719" xr:uid="{00000000-0005-0000-0000-00005A250000}"/>
    <cellStyle name="Millares 6 2 2 3 3 2 3 4" xfId="37036" xr:uid="{00000000-0005-0000-0000-00005B250000}"/>
    <cellStyle name="Millares 6 2 2 3 3 2 4" xfId="10627" xr:uid="{00000000-0005-0000-0000-00005C250000}"/>
    <cellStyle name="Millares 6 2 2 3 3 2 4 2" xfId="28079" xr:uid="{00000000-0005-0000-0000-00005D250000}"/>
    <cellStyle name="Millares 6 2 2 3 3 2 5" xfId="19358" xr:uid="{00000000-0005-0000-0000-00005E250000}"/>
    <cellStyle name="Millares 6 2 2 3 3 2 6" xfId="37033" xr:uid="{00000000-0005-0000-0000-00005F250000}"/>
    <cellStyle name="Millares 6 2 2 3 3 3" xfId="2906" xr:uid="{00000000-0005-0000-0000-000060250000}"/>
    <cellStyle name="Millares 6 2 2 3 3 3 2" xfId="7317" xr:uid="{00000000-0005-0000-0000-000061250000}"/>
    <cellStyle name="Millares 6 2 2 3 3 3 2 2" xfId="16061" xr:uid="{00000000-0005-0000-0000-000062250000}"/>
    <cellStyle name="Millares 6 2 2 3 3 3 2 2 2" xfId="33512" xr:uid="{00000000-0005-0000-0000-000063250000}"/>
    <cellStyle name="Millares 6 2 2 3 3 3 2 3" xfId="24792" xr:uid="{00000000-0005-0000-0000-000064250000}"/>
    <cellStyle name="Millares 6 2 2 3 3 3 2 4" xfId="37038" xr:uid="{00000000-0005-0000-0000-000065250000}"/>
    <cellStyle name="Millares 6 2 2 3 3 3 3" xfId="11700" xr:uid="{00000000-0005-0000-0000-000066250000}"/>
    <cellStyle name="Millares 6 2 2 3 3 3 3 2" xfId="29152" xr:uid="{00000000-0005-0000-0000-000067250000}"/>
    <cellStyle name="Millares 6 2 2 3 3 3 4" xfId="20431" xr:uid="{00000000-0005-0000-0000-000068250000}"/>
    <cellStyle name="Millares 6 2 2 3 3 3 5" xfId="37037" xr:uid="{00000000-0005-0000-0000-000069250000}"/>
    <cellStyle name="Millares 6 2 2 3 3 4" xfId="5175" xr:uid="{00000000-0005-0000-0000-00006A250000}"/>
    <cellStyle name="Millares 6 2 2 3 3 4 2" xfId="13919" xr:uid="{00000000-0005-0000-0000-00006B250000}"/>
    <cellStyle name="Millares 6 2 2 3 3 4 2 2" xfId="31370" xr:uid="{00000000-0005-0000-0000-00006C250000}"/>
    <cellStyle name="Millares 6 2 2 3 3 4 3" xfId="22650" xr:uid="{00000000-0005-0000-0000-00006D250000}"/>
    <cellStyle name="Millares 6 2 2 3 3 4 4" xfId="37039" xr:uid="{00000000-0005-0000-0000-00006E250000}"/>
    <cellStyle name="Millares 6 2 2 3 3 5" xfId="9558" xr:uid="{00000000-0005-0000-0000-00006F250000}"/>
    <cellStyle name="Millares 6 2 2 3 3 5 2" xfId="27010" xr:uid="{00000000-0005-0000-0000-000070250000}"/>
    <cellStyle name="Millares 6 2 2 3 3 6" xfId="18289" xr:uid="{00000000-0005-0000-0000-000071250000}"/>
    <cellStyle name="Millares 6 2 2 3 3 7" xfId="37032" xr:uid="{00000000-0005-0000-0000-000072250000}"/>
    <cellStyle name="Millares 6 2 2 3 4" xfId="1296" xr:uid="{00000000-0005-0000-0000-000073250000}"/>
    <cellStyle name="Millares 6 2 2 3 4 2" xfId="3442" xr:uid="{00000000-0005-0000-0000-000074250000}"/>
    <cellStyle name="Millares 6 2 2 3 4 2 2" xfId="7853" xr:uid="{00000000-0005-0000-0000-000075250000}"/>
    <cellStyle name="Millares 6 2 2 3 4 2 2 2" xfId="16597" xr:uid="{00000000-0005-0000-0000-000076250000}"/>
    <cellStyle name="Millares 6 2 2 3 4 2 2 2 2" xfId="34048" xr:uid="{00000000-0005-0000-0000-000077250000}"/>
    <cellStyle name="Millares 6 2 2 3 4 2 2 3" xfId="25328" xr:uid="{00000000-0005-0000-0000-000078250000}"/>
    <cellStyle name="Millares 6 2 2 3 4 2 2 4" xfId="37042" xr:uid="{00000000-0005-0000-0000-000079250000}"/>
    <cellStyle name="Millares 6 2 2 3 4 2 3" xfId="12236" xr:uid="{00000000-0005-0000-0000-00007A250000}"/>
    <cellStyle name="Millares 6 2 2 3 4 2 3 2" xfId="29688" xr:uid="{00000000-0005-0000-0000-00007B250000}"/>
    <cellStyle name="Millares 6 2 2 3 4 2 4" xfId="20967" xr:uid="{00000000-0005-0000-0000-00007C250000}"/>
    <cellStyle name="Millares 6 2 2 3 4 2 5" xfId="37041" xr:uid="{00000000-0005-0000-0000-00007D250000}"/>
    <cellStyle name="Millares 6 2 2 3 4 3" xfId="5711" xr:uid="{00000000-0005-0000-0000-00007E250000}"/>
    <cellStyle name="Millares 6 2 2 3 4 3 2" xfId="14455" xr:uid="{00000000-0005-0000-0000-00007F250000}"/>
    <cellStyle name="Millares 6 2 2 3 4 3 2 2" xfId="31906" xr:uid="{00000000-0005-0000-0000-000080250000}"/>
    <cellStyle name="Millares 6 2 2 3 4 3 3" xfId="23186" xr:uid="{00000000-0005-0000-0000-000081250000}"/>
    <cellStyle name="Millares 6 2 2 3 4 3 4" xfId="37043" xr:uid="{00000000-0005-0000-0000-000082250000}"/>
    <cellStyle name="Millares 6 2 2 3 4 4" xfId="10094" xr:uid="{00000000-0005-0000-0000-000083250000}"/>
    <cellStyle name="Millares 6 2 2 3 4 4 2" xfId="27546" xr:uid="{00000000-0005-0000-0000-000084250000}"/>
    <cellStyle name="Millares 6 2 2 3 4 5" xfId="18825" xr:uid="{00000000-0005-0000-0000-000085250000}"/>
    <cellStyle name="Millares 6 2 2 3 4 6" xfId="37040" xr:uid="{00000000-0005-0000-0000-000086250000}"/>
    <cellStyle name="Millares 6 2 2 3 5" xfId="2370" xr:uid="{00000000-0005-0000-0000-000087250000}"/>
    <cellStyle name="Millares 6 2 2 3 5 2" xfId="6781" xr:uid="{00000000-0005-0000-0000-000088250000}"/>
    <cellStyle name="Millares 6 2 2 3 5 2 2" xfId="15525" xr:uid="{00000000-0005-0000-0000-000089250000}"/>
    <cellStyle name="Millares 6 2 2 3 5 2 2 2" xfId="32976" xr:uid="{00000000-0005-0000-0000-00008A250000}"/>
    <cellStyle name="Millares 6 2 2 3 5 2 3" xfId="24256" xr:uid="{00000000-0005-0000-0000-00008B250000}"/>
    <cellStyle name="Millares 6 2 2 3 5 2 4" xfId="37045" xr:uid="{00000000-0005-0000-0000-00008C250000}"/>
    <cellStyle name="Millares 6 2 2 3 5 3" xfId="11164" xr:uid="{00000000-0005-0000-0000-00008D250000}"/>
    <cellStyle name="Millares 6 2 2 3 5 3 2" xfId="28616" xr:uid="{00000000-0005-0000-0000-00008E250000}"/>
    <cellStyle name="Millares 6 2 2 3 5 4" xfId="19895" xr:uid="{00000000-0005-0000-0000-00008F250000}"/>
    <cellStyle name="Millares 6 2 2 3 5 5" xfId="37044" xr:uid="{00000000-0005-0000-0000-000090250000}"/>
    <cellStyle name="Millares 6 2 2 3 6" xfId="4639" xr:uid="{00000000-0005-0000-0000-000091250000}"/>
    <cellStyle name="Millares 6 2 2 3 6 2" xfId="13383" xr:uid="{00000000-0005-0000-0000-000092250000}"/>
    <cellStyle name="Millares 6 2 2 3 6 2 2" xfId="30834" xr:uid="{00000000-0005-0000-0000-000093250000}"/>
    <cellStyle name="Millares 6 2 2 3 6 3" xfId="22114" xr:uid="{00000000-0005-0000-0000-000094250000}"/>
    <cellStyle name="Millares 6 2 2 3 6 4" xfId="37046" xr:uid="{00000000-0005-0000-0000-000095250000}"/>
    <cellStyle name="Millares 6 2 2 3 7" xfId="9022" xr:uid="{00000000-0005-0000-0000-000096250000}"/>
    <cellStyle name="Millares 6 2 2 3 7 2" xfId="26474" xr:uid="{00000000-0005-0000-0000-000097250000}"/>
    <cellStyle name="Millares 6 2 2 3 8" xfId="17753" xr:uid="{00000000-0005-0000-0000-000098250000}"/>
    <cellStyle name="Millares 6 2 2 3 9" xfId="37015" xr:uid="{00000000-0005-0000-0000-000099250000}"/>
    <cellStyle name="Millares 6 2 2 4" xfId="350" xr:uid="{00000000-0005-0000-0000-00009A250000}"/>
    <cellStyle name="Millares 6 2 2 4 2" xfId="890" xr:uid="{00000000-0005-0000-0000-00009B250000}"/>
    <cellStyle name="Millares 6 2 2 4 2 2" xfId="1963" xr:uid="{00000000-0005-0000-0000-00009C250000}"/>
    <cellStyle name="Millares 6 2 2 4 2 2 2" xfId="4108" xr:uid="{00000000-0005-0000-0000-00009D250000}"/>
    <cellStyle name="Millares 6 2 2 4 2 2 2 2" xfId="8519" xr:uid="{00000000-0005-0000-0000-00009E250000}"/>
    <cellStyle name="Millares 6 2 2 4 2 2 2 2 2" xfId="17263" xr:uid="{00000000-0005-0000-0000-00009F250000}"/>
    <cellStyle name="Millares 6 2 2 4 2 2 2 2 2 2" xfId="34714" xr:uid="{00000000-0005-0000-0000-0000A0250000}"/>
    <cellStyle name="Millares 6 2 2 4 2 2 2 2 3" xfId="25994" xr:uid="{00000000-0005-0000-0000-0000A1250000}"/>
    <cellStyle name="Millares 6 2 2 4 2 2 2 2 4" xfId="37051" xr:uid="{00000000-0005-0000-0000-0000A2250000}"/>
    <cellStyle name="Millares 6 2 2 4 2 2 2 3" xfId="12902" xr:uid="{00000000-0005-0000-0000-0000A3250000}"/>
    <cellStyle name="Millares 6 2 2 4 2 2 2 3 2" xfId="30354" xr:uid="{00000000-0005-0000-0000-0000A4250000}"/>
    <cellStyle name="Millares 6 2 2 4 2 2 2 4" xfId="21633" xr:uid="{00000000-0005-0000-0000-0000A5250000}"/>
    <cellStyle name="Millares 6 2 2 4 2 2 2 5" xfId="37050" xr:uid="{00000000-0005-0000-0000-0000A6250000}"/>
    <cellStyle name="Millares 6 2 2 4 2 2 3" xfId="6377" xr:uid="{00000000-0005-0000-0000-0000A7250000}"/>
    <cellStyle name="Millares 6 2 2 4 2 2 3 2" xfId="15121" xr:uid="{00000000-0005-0000-0000-0000A8250000}"/>
    <cellStyle name="Millares 6 2 2 4 2 2 3 2 2" xfId="32572" xr:uid="{00000000-0005-0000-0000-0000A9250000}"/>
    <cellStyle name="Millares 6 2 2 4 2 2 3 3" xfId="23852" xr:uid="{00000000-0005-0000-0000-0000AA250000}"/>
    <cellStyle name="Millares 6 2 2 4 2 2 3 4" xfId="37052" xr:uid="{00000000-0005-0000-0000-0000AB250000}"/>
    <cellStyle name="Millares 6 2 2 4 2 2 4" xfId="10760" xr:uid="{00000000-0005-0000-0000-0000AC250000}"/>
    <cellStyle name="Millares 6 2 2 4 2 2 4 2" xfId="28212" xr:uid="{00000000-0005-0000-0000-0000AD250000}"/>
    <cellStyle name="Millares 6 2 2 4 2 2 5" xfId="19491" xr:uid="{00000000-0005-0000-0000-0000AE250000}"/>
    <cellStyle name="Millares 6 2 2 4 2 2 6" xfId="37049" xr:uid="{00000000-0005-0000-0000-0000AF250000}"/>
    <cellStyle name="Millares 6 2 2 4 2 3" xfId="3039" xr:uid="{00000000-0005-0000-0000-0000B0250000}"/>
    <cellStyle name="Millares 6 2 2 4 2 3 2" xfId="7450" xr:uid="{00000000-0005-0000-0000-0000B1250000}"/>
    <cellStyle name="Millares 6 2 2 4 2 3 2 2" xfId="16194" xr:uid="{00000000-0005-0000-0000-0000B2250000}"/>
    <cellStyle name="Millares 6 2 2 4 2 3 2 2 2" xfId="33645" xr:uid="{00000000-0005-0000-0000-0000B3250000}"/>
    <cellStyle name="Millares 6 2 2 4 2 3 2 3" xfId="24925" xr:uid="{00000000-0005-0000-0000-0000B4250000}"/>
    <cellStyle name="Millares 6 2 2 4 2 3 2 4" xfId="37054" xr:uid="{00000000-0005-0000-0000-0000B5250000}"/>
    <cellStyle name="Millares 6 2 2 4 2 3 3" xfId="11833" xr:uid="{00000000-0005-0000-0000-0000B6250000}"/>
    <cellStyle name="Millares 6 2 2 4 2 3 3 2" xfId="29285" xr:uid="{00000000-0005-0000-0000-0000B7250000}"/>
    <cellStyle name="Millares 6 2 2 4 2 3 4" xfId="20564" xr:uid="{00000000-0005-0000-0000-0000B8250000}"/>
    <cellStyle name="Millares 6 2 2 4 2 3 5" xfId="37053" xr:uid="{00000000-0005-0000-0000-0000B9250000}"/>
    <cellStyle name="Millares 6 2 2 4 2 4" xfId="5308" xr:uid="{00000000-0005-0000-0000-0000BA250000}"/>
    <cellStyle name="Millares 6 2 2 4 2 4 2" xfId="14052" xr:uid="{00000000-0005-0000-0000-0000BB250000}"/>
    <cellStyle name="Millares 6 2 2 4 2 4 2 2" xfId="31503" xr:uid="{00000000-0005-0000-0000-0000BC250000}"/>
    <cellStyle name="Millares 6 2 2 4 2 4 3" xfId="22783" xr:uid="{00000000-0005-0000-0000-0000BD250000}"/>
    <cellStyle name="Millares 6 2 2 4 2 4 4" xfId="37055" xr:uid="{00000000-0005-0000-0000-0000BE250000}"/>
    <cellStyle name="Millares 6 2 2 4 2 5" xfId="9691" xr:uid="{00000000-0005-0000-0000-0000BF250000}"/>
    <cellStyle name="Millares 6 2 2 4 2 5 2" xfId="27143" xr:uid="{00000000-0005-0000-0000-0000C0250000}"/>
    <cellStyle name="Millares 6 2 2 4 2 6" xfId="18422" xr:uid="{00000000-0005-0000-0000-0000C1250000}"/>
    <cellStyle name="Millares 6 2 2 4 2 7" xfId="37048" xr:uid="{00000000-0005-0000-0000-0000C2250000}"/>
    <cellStyle name="Millares 6 2 2 4 3" xfId="1428" xr:uid="{00000000-0005-0000-0000-0000C3250000}"/>
    <cellStyle name="Millares 6 2 2 4 3 2" xfId="3574" xr:uid="{00000000-0005-0000-0000-0000C4250000}"/>
    <cellStyle name="Millares 6 2 2 4 3 2 2" xfId="7985" xr:uid="{00000000-0005-0000-0000-0000C5250000}"/>
    <cellStyle name="Millares 6 2 2 4 3 2 2 2" xfId="16729" xr:uid="{00000000-0005-0000-0000-0000C6250000}"/>
    <cellStyle name="Millares 6 2 2 4 3 2 2 2 2" xfId="34180" xr:uid="{00000000-0005-0000-0000-0000C7250000}"/>
    <cellStyle name="Millares 6 2 2 4 3 2 2 3" xfId="25460" xr:uid="{00000000-0005-0000-0000-0000C8250000}"/>
    <cellStyle name="Millares 6 2 2 4 3 2 2 4" xfId="37058" xr:uid="{00000000-0005-0000-0000-0000C9250000}"/>
    <cellStyle name="Millares 6 2 2 4 3 2 3" xfId="12368" xr:uid="{00000000-0005-0000-0000-0000CA250000}"/>
    <cellStyle name="Millares 6 2 2 4 3 2 3 2" xfId="29820" xr:uid="{00000000-0005-0000-0000-0000CB250000}"/>
    <cellStyle name="Millares 6 2 2 4 3 2 4" xfId="21099" xr:uid="{00000000-0005-0000-0000-0000CC250000}"/>
    <cellStyle name="Millares 6 2 2 4 3 2 5" xfId="37057" xr:uid="{00000000-0005-0000-0000-0000CD250000}"/>
    <cellStyle name="Millares 6 2 2 4 3 3" xfId="5843" xr:uid="{00000000-0005-0000-0000-0000CE250000}"/>
    <cellStyle name="Millares 6 2 2 4 3 3 2" xfId="14587" xr:uid="{00000000-0005-0000-0000-0000CF250000}"/>
    <cellStyle name="Millares 6 2 2 4 3 3 2 2" xfId="32038" xr:uid="{00000000-0005-0000-0000-0000D0250000}"/>
    <cellStyle name="Millares 6 2 2 4 3 3 3" xfId="23318" xr:uid="{00000000-0005-0000-0000-0000D1250000}"/>
    <cellStyle name="Millares 6 2 2 4 3 3 4" xfId="37059" xr:uid="{00000000-0005-0000-0000-0000D2250000}"/>
    <cellStyle name="Millares 6 2 2 4 3 4" xfId="10226" xr:uid="{00000000-0005-0000-0000-0000D3250000}"/>
    <cellStyle name="Millares 6 2 2 4 3 4 2" xfId="27678" xr:uid="{00000000-0005-0000-0000-0000D4250000}"/>
    <cellStyle name="Millares 6 2 2 4 3 5" xfId="18957" xr:uid="{00000000-0005-0000-0000-0000D5250000}"/>
    <cellStyle name="Millares 6 2 2 4 3 6" xfId="37056" xr:uid="{00000000-0005-0000-0000-0000D6250000}"/>
    <cellStyle name="Millares 6 2 2 4 4" xfId="2502" xr:uid="{00000000-0005-0000-0000-0000D7250000}"/>
    <cellStyle name="Millares 6 2 2 4 4 2" xfId="6913" xr:uid="{00000000-0005-0000-0000-0000D8250000}"/>
    <cellStyle name="Millares 6 2 2 4 4 2 2" xfId="15657" xr:uid="{00000000-0005-0000-0000-0000D9250000}"/>
    <cellStyle name="Millares 6 2 2 4 4 2 2 2" xfId="33108" xr:uid="{00000000-0005-0000-0000-0000DA250000}"/>
    <cellStyle name="Millares 6 2 2 4 4 2 3" xfId="24388" xr:uid="{00000000-0005-0000-0000-0000DB250000}"/>
    <cellStyle name="Millares 6 2 2 4 4 2 4" xfId="37061" xr:uid="{00000000-0005-0000-0000-0000DC250000}"/>
    <cellStyle name="Millares 6 2 2 4 4 3" xfId="11296" xr:uid="{00000000-0005-0000-0000-0000DD250000}"/>
    <cellStyle name="Millares 6 2 2 4 4 3 2" xfId="28748" xr:uid="{00000000-0005-0000-0000-0000DE250000}"/>
    <cellStyle name="Millares 6 2 2 4 4 4" xfId="20027" xr:uid="{00000000-0005-0000-0000-0000DF250000}"/>
    <cellStyle name="Millares 6 2 2 4 4 5" xfId="37060" xr:uid="{00000000-0005-0000-0000-0000E0250000}"/>
    <cellStyle name="Millares 6 2 2 4 5" xfId="4771" xr:uid="{00000000-0005-0000-0000-0000E1250000}"/>
    <cellStyle name="Millares 6 2 2 4 5 2" xfId="13515" xr:uid="{00000000-0005-0000-0000-0000E2250000}"/>
    <cellStyle name="Millares 6 2 2 4 5 2 2" xfId="30966" xr:uid="{00000000-0005-0000-0000-0000E3250000}"/>
    <cellStyle name="Millares 6 2 2 4 5 3" xfId="22246" xr:uid="{00000000-0005-0000-0000-0000E4250000}"/>
    <cellStyle name="Millares 6 2 2 4 5 4" xfId="37062" xr:uid="{00000000-0005-0000-0000-0000E5250000}"/>
    <cellStyle name="Millares 6 2 2 4 6" xfId="9154" xr:uid="{00000000-0005-0000-0000-0000E6250000}"/>
    <cellStyle name="Millares 6 2 2 4 6 2" xfId="26606" xr:uid="{00000000-0005-0000-0000-0000E7250000}"/>
    <cellStyle name="Millares 6 2 2 4 7" xfId="17885" xr:uid="{00000000-0005-0000-0000-0000E8250000}"/>
    <cellStyle name="Millares 6 2 2 4 8" xfId="37047" xr:uid="{00000000-0005-0000-0000-0000E9250000}"/>
    <cellStyle name="Millares 6 2 2 5" xfId="632" xr:uid="{00000000-0005-0000-0000-0000EA250000}"/>
    <cellStyle name="Millares 6 2 2 5 2" xfId="1705" xr:uid="{00000000-0005-0000-0000-0000EB250000}"/>
    <cellStyle name="Millares 6 2 2 5 2 2" xfId="3850" xr:uid="{00000000-0005-0000-0000-0000EC250000}"/>
    <cellStyle name="Millares 6 2 2 5 2 2 2" xfId="8261" xr:uid="{00000000-0005-0000-0000-0000ED250000}"/>
    <cellStyle name="Millares 6 2 2 5 2 2 2 2" xfId="17005" xr:uid="{00000000-0005-0000-0000-0000EE250000}"/>
    <cellStyle name="Millares 6 2 2 5 2 2 2 2 2" xfId="34456" xr:uid="{00000000-0005-0000-0000-0000EF250000}"/>
    <cellStyle name="Millares 6 2 2 5 2 2 2 3" xfId="25736" xr:uid="{00000000-0005-0000-0000-0000F0250000}"/>
    <cellStyle name="Millares 6 2 2 5 2 2 2 4" xfId="37066" xr:uid="{00000000-0005-0000-0000-0000F1250000}"/>
    <cellStyle name="Millares 6 2 2 5 2 2 3" xfId="12644" xr:uid="{00000000-0005-0000-0000-0000F2250000}"/>
    <cellStyle name="Millares 6 2 2 5 2 2 3 2" xfId="30096" xr:uid="{00000000-0005-0000-0000-0000F3250000}"/>
    <cellStyle name="Millares 6 2 2 5 2 2 4" xfId="21375" xr:uid="{00000000-0005-0000-0000-0000F4250000}"/>
    <cellStyle name="Millares 6 2 2 5 2 2 5" xfId="37065" xr:uid="{00000000-0005-0000-0000-0000F5250000}"/>
    <cellStyle name="Millares 6 2 2 5 2 3" xfId="6119" xr:uid="{00000000-0005-0000-0000-0000F6250000}"/>
    <cellStyle name="Millares 6 2 2 5 2 3 2" xfId="14863" xr:uid="{00000000-0005-0000-0000-0000F7250000}"/>
    <cellStyle name="Millares 6 2 2 5 2 3 2 2" xfId="32314" xr:uid="{00000000-0005-0000-0000-0000F8250000}"/>
    <cellStyle name="Millares 6 2 2 5 2 3 3" xfId="23594" xr:uid="{00000000-0005-0000-0000-0000F9250000}"/>
    <cellStyle name="Millares 6 2 2 5 2 3 4" xfId="37067" xr:uid="{00000000-0005-0000-0000-0000FA250000}"/>
    <cellStyle name="Millares 6 2 2 5 2 4" xfId="10502" xr:uid="{00000000-0005-0000-0000-0000FB250000}"/>
    <cellStyle name="Millares 6 2 2 5 2 4 2" xfId="27954" xr:uid="{00000000-0005-0000-0000-0000FC250000}"/>
    <cellStyle name="Millares 6 2 2 5 2 5" xfId="19233" xr:uid="{00000000-0005-0000-0000-0000FD250000}"/>
    <cellStyle name="Millares 6 2 2 5 2 6" xfId="37064" xr:uid="{00000000-0005-0000-0000-0000FE250000}"/>
    <cellStyle name="Millares 6 2 2 5 3" xfId="2781" xr:uid="{00000000-0005-0000-0000-0000FF250000}"/>
    <cellStyle name="Millares 6 2 2 5 3 2" xfId="7192" xr:uid="{00000000-0005-0000-0000-000000260000}"/>
    <cellStyle name="Millares 6 2 2 5 3 2 2" xfId="15936" xr:uid="{00000000-0005-0000-0000-000001260000}"/>
    <cellStyle name="Millares 6 2 2 5 3 2 2 2" xfId="33387" xr:uid="{00000000-0005-0000-0000-000002260000}"/>
    <cellStyle name="Millares 6 2 2 5 3 2 3" xfId="24667" xr:uid="{00000000-0005-0000-0000-000003260000}"/>
    <cellStyle name="Millares 6 2 2 5 3 2 4" xfId="37069" xr:uid="{00000000-0005-0000-0000-000004260000}"/>
    <cellStyle name="Millares 6 2 2 5 3 3" xfId="11575" xr:uid="{00000000-0005-0000-0000-000005260000}"/>
    <cellStyle name="Millares 6 2 2 5 3 3 2" xfId="29027" xr:uid="{00000000-0005-0000-0000-000006260000}"/>
    <cellStyle name="Millares 6 2 2 5 3 4" xfId="20306" xr:uid="{00000000-0005-0000-0000-000007260000}"/>
    <cellStyle name="Millares 6 2 2 5 3 5" xfId="37068" xr:uid="{00000000-0005-0000-0000-000008260000}"/>
    <cellStyle name="Millares 6 2 2 5 4" xfId="5050" xr:uid="{00000000-0005-0000-0000-000009260000}"/>
    <cellStyle name="Millares 6 2 2 5 4 2" xfId="13794" xr:uid="{00000000-0005-0000-0000-00000A260000}"/>
    <cellStyle name="Millares 6 2 2 5 4 2 2" xfId="31245" xr:uid="{00000000-0005-0000-0000-00000B260000}"/>
    <cellStyle name="Millares 6 2 2 5 4 3" xfId="22525" xr:uid="{00000000-0005-0000-0000-00000C260000}"/>
    <cellStyle name="Millares 6 2 2 5 4 4" xfId="37070" xr:uid="{00000000-0005-0000-0000-00000D260000}"/>
    <cellStyle name="Millares 6 2 2 5 5" xfId="9433" xr:uid="{00000000-0005-0000-0000-00000E260000}"/>
    <cellStyle name="Millares 6 2 2 5 5 2" xfId="26885" xr:uid="{00000000-0005-0000-0000-00000F260000}"/>
    <cellStyle name="Millares 6 2 2 5 6" xfId="18164" xr:uid="{00000000-0005-0000-0000-000010260000}"/>
    <cellStyle name="Millares 6 2 2 5 7" xfId="37063" xr:uid="{00000000-0005-0000-0000-000011260000}"/>
    <cellStyle name="Millares 6 2 2 6" xfId="1171" xr:uid="{00000000-0005-0000-0000-000012260000}"/>
    <cellStyle name="Millares 6 2 2 6 2" xfId="3317" xr:uid="{00000000-0005-0000-0000-000013260000}"/>
    <cellStyle name="Millares 6 2 2 6 2 2" xfId="7728" xr:uid="{00000000-0005-0000-0000-000014260000}"/>
    <cellStyle name="Millares 6 2 2 6 2 2 2" xfId="16472" xr:uid="{00000000-0005-0000-0000-000015260000}"/>
    <cellStyle name="Millares 6 2 2 6 2 2 2 2" xfId="33923" xr:uid="{00000000-0005-0000-0000-000016260000}"/>
    <cellStyle name="Millares 6 2 2 6 2 2 3" xfId="25203" xr:uid="{00000000-0005-0000-0000-000017260000}"/>
    <cellStyle name="Millares 6 2 2 6 2 2 4" xfId="37073" xr:uid="{00000000-0005-0000-0000-000018260000}"/>
    <cellStyle name="Millares 6 2 2 6 2 3" xfId="12111" xr:uid="{00000000-0005-0000-0000-000019260000}"/>
    <cellStyle name="Millares 6 2 2 6 2 3 2" xfId="29563" xr:uid="{00000000-0005-0000-0000-00001A260000}"/>
    <cellStyle name="Millares 6 2 2 6 2 4" xfId="20842" xr:uid="{00000000-0005-0000-0000-00001B260000}"/>
    <cellStyle name="Millares 6 2 2 6 2 5" xfId="37072" xr:uid="{00000000-0005-0000-0000-00001C260000}"/>
    <cellStyle name="Millares 6 2 2 6 3" xfId="5586" xr:uid="{00000000-0005-0000-0000-00001D260000}"/>
    <cellStyle name="Millares 6 2 2 6 3 2" xfId="14330" xr:uid="{00000000-0005-0000-0000-00001E260000}"/>
    <cellStyle name="Millares 6 2 2 6 3 2 2" xfId="31781" xr:uid="{00000000-0005-0000-0000-00001F260000}"/>
    <cellStyle name="Millares 6 2 2 6 3 3" xfId="23061" xr:uid="{00000000-0005-0000-0000-000020260000}"/>
    <cellStyle name="Millares 6 2 2 6 3 4" xfId="37074" xr:uid="{00000000-0005-0000-0000-000021260000}"/>
    <cellStyle name="Millares 6 2 2 6 4" xfId="9969" xr:uid="{00000000-0005-0000-0000-000022260000}"/>
    <cellStyle name="Millares 6 2 2 6 4 2" xfId="27421" xr:uid="{00000000-0005-0000-0000-000023260000}"/>
    <cellStyle name="Millares 6 2 2 6 5" xfId="18700" xr:uid="{00000000-0005-0000-0000-000024260000}"/>
    <cellStyle name="Millares 6 2 2 6 6" xfId="37071" xr:uid="{00000000-0005-0000-0000-000025260000}"/>
    <cellStyle name="Millares 6 2 2 7" xfId="2245" xr:uid="{00000000-0005-0000-0000-000026260000}"/>
    <cellStyle name="Millares 6 2 2 7 2" xfId="6656" xr:uid="{00000000-0005-0000-0000-000027260000}"/>
    <cellStyle name="Millares 6 2 2 7 2 2" xfId="15400" xr:uid="{00000000-0005-0000-0000-000028260000}"/>
    <cellStyle name="Millares 6 2 2 7 2 2 2" xfId="32851" xr:uid="{00000000-0005-0000-0000-000029260000}"/>
    <cellStyle name="Millares 6 2 2 7 2 3" xfId="24131" xr:uid="{00000000-0005-0000-0000-00002A260000}"/>
    <cellStyle name="Millares 6 2 2 7 2 4" xfId="37076" xr:uid="{00000000-0005-0000-0000-00002B260000}"/>
    <cellStyle name="Millares 6 2 2 7 3" xfId="11039" xr:uid="{00000000-0005-0000-0000-00002C260000}"/>
    <cellStyle name="Millares 6 2 2 7 3 2" xfId="28491" xr:uid="{00000000-0005-0000-0000-00002D260000}"/>
    <cellStyle name="Millares 6 2 2 7 4" xfId="19770" xr:uid="{00000000-0005-0000-0000-00002E260000}"/>
    <cellStyle name="Millares 6 2 2 7 5" xfId="37075" xr:uid="{00000000-0005-0000-0000-00002F260000}"/>
    <cellStyle name="Millares 6 2 2 8" xfId="4514" xr:uid="{00000000-0005-0000-0000-000030260000}"/>
    <cellStyle name="Millares 6 2 2 8 2" xfId="13258" xr:uid="{00000000-0005-0000-0000-000031260000}"/>
    <cellStyle name="Millares 6 2 2 8 2 2" xfId="30709" xr:uid="{00000000-0005-0000-0000-000032260000}"/>
    <cellStyle name="Millares 6 2 2 8 3" xfId="21989" xr:uid="{00000000-0005-0000-0000-000033260000}"/>
    <cellStyle name="Millares 6 2 2 8 4" xfId="37077" xr:uid="{00000000-0005-0000-0000-000034260000}"/>
    <cellStyle name="Millares 6 2 2 9" xfId="8897" xr:uid="{00000000-0005-0000-0000-000035260000}"/>
    <cellStyle name="Millares 6 2 2 9 2" xfId="26349" xr:uid="{00000000-0005-0000-0000-000036260000}"/>
    <cellStyle name="Millares 6 2 3" xfId="111" xr:uid="{00000000-0005-0000-0000-000037260000}"/>
    <cellStyle name="Millares 6 2 3 10" xfId="37078" xr:uid="{00000000-0005-0000-0000-000038260000}"/>
    <cellStyle name="Millares 6 2 3 2" xfId="244" xr:uid="{00000000-0005-0000-0000-000039260000}"/>
    <cellStyle name="Millares 6 2 3 2 2" xfId="509" xr:uid="{00000000-0005-0000-0000-00003A260000}"/>
    <cellStyle name="Millares 6 2 3 2 2 2" xfId="1049" xr:uid="{00000000-0005-0000-0000-00003B260000}"/>
    <cellStyle name="Millares 6 2 3 2 2 2 2" xfId="2122" xr:uid="{00000000-0005-0000-0000-00003C260000}"/>
    <cellStyle name="Millares 6 2 3 2 2 2 2 2" xfId="4267" xr:uid="{00000000-0005-0000-0000-00003D260000}"/>
    <cellStyle name="Millares 6 2 3 2 2 2 2 2 2" xfId="8678" xr:uid="{00000000-0005-0000-0000-00003E260000}"/>
    <cellStyle name="Millares 6 2 3 2 2 2 2 2 2 2" xfId="17422" xr:uid="{00000000-0005-0000-0000-00003F260000}"/>
    <cellStyle name="Millares 6 2 3 2 2 2 2 2 2 2 2" xfId="34873" xr:uid="{00000000-0005-0000-0000-000040260000}"/>
    <cellStyle name="Millares 6 2 3 2 2 2 2 2 2 3" xfId="26153" xr:uid="{00000000-0005-0000-0000-000041260000}"/>
    <cellStyle name="Millares 6 2 3 2 2 2 2 2 2 4" xfId="37084" xr:uid="{00000000-0005-0000-0000-000042260000}"/>
    <cellStyle name="Millares 6 2 3 2 2 2 2 2 3" xfId="13061" xr:uid="{00000000-0005-0000-0000-000043260000}"/>
    <cellStyle name="Millares 6 2 3 2 2 2 2 2 3 2" xfId="30513" xr:uid="{00000000-0005-0000-0000-000044260000}"/>
    <cellStyle name="Millares 6 2 3 2 2 2 2 2 4" xfId="21792" xr:uid="{00000000-0005-0000-0000-000045260000}"/>
    <cellStyle name="Millares 6 2 3 2 2 2 2 2 5" xfId="37083" xr:uid="{00000000-0005-0000-0000-000046260000}"/>
    <cellStyle name="Millares 6 2 3 2 2 2 2 3" xfId="6536" xr:uid="{00000000-0005-0000-0000-000047260000}"/>
    <cellStyle name="Millares 6 2 3 2 2 2 2 3 2" xfId="15280" xr:uid="{00000000-0005-0000-0000-000048260000}"/>
    <cellStyle name="Millares 6 2 3 2 2 2 2 3 2 2" xfId="32731" xr:uid="{00000000-0005-0000-0000-000049260000}"/>
    <cellStyle name="Millares 6 2 3 2 2 2 2 3 3" xfId="24011" xr:uid="{00000000-0005-0000-0000-00004A260000}"/>
    <cellStyle name="Millares 6 2 3 2 2 2 2 3 4" xfId="37085" xr:uid="{00000000-0005-0000-0000-00004B260000}"/>
    <cellStyle name="Millares 6 2 3 2 2 2 2 4" xfId="10919" xr:uid="{00000000-0005-0000-0000-00004C260000}"/>
    <cellStyle name="Millares 6 2 3 2 2 2 2 4 2" xfId="28371" xr:uid="{00000000-0005-0000-0000-00004D260000}"/>
    <cellStyle name="Millares 6 2 3 2 2 2 2 5" xfId="19650" xr:uid="{00000000-0005-0000-0000-00004E260000}"/>
    <cellStyle name="Millares 6 2 3 2 2 2 2 6" xfId="37082" xr:uid="{00000000-0005-0000-0000-00004F260000}"/>
    <cellStyle name="Millares 6 2 3 2 2 2 3" xfId="3198" xr:uid="{00000000-0005-0000-0000-000050260000}"/>
    <cellStyle name="Millares 6 2 3 2 2 2 3 2" xfId="7609" xr:uid="{00000000-0005-0000-0000-000051260000}"/>
    <cellStyle name="Millares 6 2 3 2 2 2 3 2 2" xfId="16353" xr:uid="{00000000-0005-0000-0000-000052260000}"/>
    <cellStyle name="Millares 6 2 3 2 2 2 3 2 2 2" xfId="33804" xr:uid="{00000000-0005-0000-0000-000053260000}"/>
    <cellStyle name="Millares 6 2 3 2 2 2 3 2 3" xfId="25084" xr:uid="{00000000-0005-0000-0000-000054260000}"/>
    <cellStyle name="Millares 6 2 3 2 2 2 3 2 4" xfId="37087" xr:uid="{00000000-0005-0000-0000-000055260000}"/>
    <cellStyle name="Millares 6 2 3 2 2 2 3 3" xfId="11992" xr:uid="{00000000-0005-0000-0000-000056260000}"/>
    <cellStyle name="Millares 6 2 3 2 2 2 3 3 2" xfId="29444" xr:uid="{00000000-0005-0000-0000-000057260000}"/>
    <cellStyle name="Millares 6 2 3 2 2 2 3 4" xfId="20723" xr:uid="{00000000-0005-0000-0000-000058260000}"/>
    <cellStyle name="Millares 6 2 3 2 2 2 3 5" xfId="37086" xr:uid="{00000000-0005-0000-0000-000059260000}"/>
    <cellStyle name="Millares 6 2 3 2 2 2 4" xfId="5467" xr:uid="{00000000-0005-0000-0000-00005A260000}"/>
    <cellStyle name="Millares 6 2 3 2 2 2 4 2" xfId="14211" xr:uid="{00000000-0005-0000-0000-00005B260000}"/>
    <cellStyle name="Millares 6 2 3 2 2 2 4 2 2" xfId="31662" xr:uid="{00000000-0005-0000-0000-00005C260000}"/>
    <cellStyle name="Millares 6 2 3 2 2 2 4 3" xfId="22942" xr:uid="{00000000-0005-0000-0000-00005D260000}"/>
    <cellStyle name="Millares 6 2 3 2 2 2 4 4" xfId="37088" xr:uid="{00000000-0005-0000-0000-00005E260000}"/>
    <cellStyle name="Millares 6 2 3 2 2 2 5" xfId="9850" xr:uid="{00000000-0005-0000-0000-00005F260000}"/>
    <cellStyle name="Millares 6 2 3 2 2 2 5 2" xfId="27302" xr:uid="{00000000-0005-0000-0000-000060260000}"/>
    <cellStyle name="Millares 6 2 3 2 2 2 6" xfId="18581" xr:uid="{00000000-0005-0000-0000-000061260000}"/>
    <cellStyle name="Millares 6 2 3 2 2 2 7" xfId="37081" xr:uid="{00000000-0005-0000-0000-000062260000}"/>
    <cellStyle name="Millares 6 2 3 2 2 3" xfId="1587" xr:uid="{00000000-0005-0000-0000-000063260000}"/>
    <cellStyle name="Millares 6 2 3 2 2 3 2" xfId="3733" xr:uid="{00000000-0005-0000-0000-000064260000}"/>
    <cellStyle name="Millares 6 2 3 2 2 3 2 2" xfId="8144" xr:uid="{00000000-0005-0000-0000-000065260000}"/>
    <cellStyle name="Millares 6 2 3 2 2 3 2 2 2" xfId="16888" xr:uid="{00000000-0005-0000-0000-000066260000}"/>
    <cellStyle name="Millares 6 2 3 2 2 3 2 2 2 2" xfId="34339" xr:uid="{00000000-0005-0000-0000-000067260000}"/>
    <cellStyle name="Millares 6 2 3 2 2 3 2 2 3" xfId="25619" xr:uid="{00000000-0005-0000-0000-000068260000}"/>
    <cellStyle name="Millares 6 2 3 2 2 3 2 2 4" xfId="37091" xr:uid="{00000000-0005-0000-0000-000069260000}"/>
    <cellStyle name="Millares 6 2 3 2 2 3 2 3" xfId="12527" xr:uid="{00000000-0005-0000-0000-00006A260000}"/>
    <cellStyle name="Millares 6 2 3 2 2 3 2 3 2" xfId="29979" xr:uid="{00000000-0005-0000-0000-00006B260000}"/>
    <cellStyle name="Millares 6 2 3 2 2 3 2 4" xfId="21258" xr:uid="{00000000-0005-0000-0000-00006C260000}"/>
    <cellStyle name="Millares 6 2 3 2 2 3 2 5" xfId="37090" xr:uid="{00000000-0005-0000-0000-00006D260000}"/>
    <cellStyle name="Millares 6 2 3 2 2 3 3" xfId="6002" xr:uid="{00000000-0005-0000-0000-00006E260000}"/>
    <cellStyle name="Millares 6 2 3 2 2 3 3 2" xfId="14746" xr:uid="{00000000-0005-0000-0000-00006F260000}"/>
    <cellStyle name="Millares 6 2 3 2 2 3 3 2 2" xfId="32197" xr:uid="{00000000-0005-0000-0000-000070260000}"/>
    <cellStyle name="Millares 6 2 3 2 2 3 3 3" xfId="23477" xr:uid="{00000000-0005-0000-0000-000071260000}"/>
    <cellStyle name="Millares 6 2 3 2 2 3 3 4" xfId="37092" xr:uid="{00000000-0005-0000-0000-000072260000}"/>
    <cellStyle name="Millares 6 2 3 2 2 3 4" xfId="10385" xr:uid="{00000000-0005-0000-0000-000073260000}"/>
    <cellStyle name="Millares 6 2 3 2 2 3 4 2" xfId="27837" xr:uid="{00000000-0005-0000-0000-000074260000}"/>
    <cellStyle name="Millares 6 2 3 2 2 3 5" xfId="19116" xr:uid="{00000000-0005-0000-0000-000075260000}"/>
    <cellStyle name="Millares 6 2 3 2 2 3 6" xfId="37089" xr:uid="{00000000-0005-0000-0000-000076260000}"/>
    <cellStyle name="Millares 6 2 3 2 2 4" xfId="2661" xr:uid="{00000000-0005-0000-0000-000077260000}"/>
    <cellStyle name="Millares 6 2 3 2 2 4 2" xfId="7072" xr:uid="{00000000-0005-0000-0000-000078260000}"/>
    <cellStyle name="Millares 6 2 3 2 2 4 2 2" xfId="15816" xr:uid="{00000000-0005-0000-0000-000079260000}"/>
    <cellStyle name="Millares 6 2 3 2 2 4 2 2 2" xfId="33267" xr:uid="{00000000-0005-0000-0000-00007A260000}"/>
    <cellStyle name="Millares 6 2 3 2 2 4 2 3" xfId="24547" xr:uid="{00000000-0005-0000-0000-00007B260000}"/>
    <cellStyle name="Millares 6 2 3 2 2 4 2 4" xfId="37094" xr:uid="{00000000-0005-0000-0000-00007C260000}"/>
    <cellStyle name="Millares 6 2 3 2 2 4 3" xfId="11455" xr:uid="{00000000-0005-0000-0000-00007D260000}"/>
    <cellStyle name="Millares 6 2 3 2 2 4 3 2" xfId="28907" xr:uid="{00000000-0005-0000-0000-00007E260000}"/>
    <cellStyle name="Millares 6 2 3 2 2 4 4" xfId="20186" xr:uid="{00000000-0005-0000-0000-00007F260000}"/>
    <cellStyle name="Millares 6 2 3 2 2 4 5" xfId="37093" xr:uid="{00000000-0005-0000-0000-000080260000}"/>
    <cellStyle name="Millares 6 2 3 2 2 5" xfId="4930" xr:uid="{00000000-0005-0000-0000-000081260000}"/>
    <cellStyle name="Millares 6 2 3 2 2 5 2" xfId="13674" xr:uid="{00000000-0005-0000-0000-000082260000}"/>
    <cellStyle name="Millares 6 2 3 2 2 5 2 2" xfId="31125" xr:uid="{00000000-0005-0000-0000-000083260000}"/>
    <cellStyle name="Millares 6 2 3 2 2 5 3" xfId="22405" xr:uid="{00000000-0005-0000-0000-000084260000}"/>
    <cellStyle name="Millares 6 2 3 2 2 5 4" xfId="37095" xr:uid="{00000000-0005-0000-0000-000085260000}"/>
    <cellStyle name="Millares 6 2 3 2 2 6" xfId="9313" xr:uid="{00000000-0005-0000-0000-000086260000}"/>
    <cellStyle name="Millares 6 2 3 2 2 6 2" xfId="26765" xr:uid="{00000000-0005-0000-0000-000087260000}"/>
    <cellStyle name="Millares 6 2 3 2 2 7" xfId="18044" xr:uid="{00000000-0005-0000-0000-000088260000}"/>
    <cellStyle name="Millares 6 2 3 2 2 8" xfId="37080" xr:uid="{00000000-0005-0000-0000-000089260000}"/>
    <cellStyle name="Millares 6 2 3 2 3" xfId="791" xr:uid="{00000000-0005-0000-0000-00008A260000}"/>
    <cellStyle name="Millares 6 2 3 2 3 2" xfId="1864" xr:uid="{00000000-0005-0000-0000-00008B260000}"/>
    <cellStyle name="Millares 6 2 3 2 3 2 2" xfId="4009" xr:uid="{00000000-0005-0000-0000-00008C260000}"/>
    <cellStyle name="Millares 6 2 3 2 3 2 2 2" xfId="8420" xr:uid="{00000000-0005-0000-0000-00008D260000}"/>
    <cellStyle name="Millares 6 2 3 2 3 2 2 2 2" xfId="17164" xr:uid="{00000000-0005-0000-0000-00008E260000}"/>
    <cellStyle name="Millares 6 2 3 2 3 2 2 2 2 2" xfId="34615" xr:uid="{00000000-0005-0000-0000-00008F260000}"/>
    <cellStyle name="Millares 6 2 3 2 3 2 2 2 3" xfId="25895" xr:uid="{00000000-0005-0000-0000-000090260000}"/>
    <cellStyle name="Millares 6 2 3 2 3 2 2 2 4" xfId="37099" xr:uid="{00000000-0005-0000-0000-000091260000}"/>
    <cellStyle name="Millares 6 2 3 2 3 2 2 3" xfId="12803" xr:uid="{00000000-0005-0000-0000-000092260000}"/>
    <cellStyle name="Millares 6 2 3 2 3 2 2 3 2" xfId="30255" xr:uid="{00000000-0005-0000-0000-000093260000}"/>
    <cellStyle name="Millares 6 2 3 2 3 2 2 4" xfId="21534" xr:uid="{00000000-0005-0000-0000-000094260000}"/>
    <cellStyle name="Millares 6 2 3 2 3 2 2 5" xfId="37098" xr:uid="{00000000-0005-0000-0000-000095260000}"/>
    <cellStyle name="Millares 6 2 3 2 3 2 3" xfId="6278" xr:uid="{00000000-0005-0000-0000-000096260000}"/>
    <cellStyle name="Millares 6 2 3 2 3 2 3 2" xfId="15022" xr:uid="{00000000-0005-0000-0000-000097260000}"/>
    <cellStyle name="Millares 6 2 3 2 3 2 3 2 2" xfId="32473" xr:uid="{00000000-0005-0000-0000-000098260000}"/>
    <cellStyle name="Millares 6 2 3 2 3 2 3 3" xfId="23753" xr:uid="{00000000-0005-0000-0000-000099260000}"/>
    <cellStyle name="Millares 6 2 3 2 3 2 3 4" xfId="37100" xr:uid="{00000000-0005-0000-0000-00009A260000}"/>
    <cellStyle name="Millares 6 2 3 2 3 2 4" xfId="10661" xr:uid="{00000000-0005-0000-0000-00009B260000}"/>
    <cellStyle name="Millares 6 2 3 2 3 2 4 2" xfId="28113" xr:uid="{00000000-0005-0000-0000-00009C260000}"/>
    <cellStyle name="Millares 6 2 3 2 3 2 5" xfId="19392" xr:uid="{00000000-0005-0000-0000-00009D260000}"/>
    <cellStyle name="Millares 6 2 3 2 3 2 6" xfId="37097" xr:uid="{00000000-0005-0000-0000-00009E260000}"/>
    <cellStyle name="Millares 6 2 3 2 3 3" xfId="2940" xr:uid="{00000000-0005-0000-0000-00009F260000}"/>
    <cellStyle name="Millares 6 2 3 2 3 3 2" xfId="7351" xr:uid="{00000000-0005-0000-0000-0000A0260000}"/>
    <cellStyle name="Millares 6 2 3 2 3 3 2 2" xfId="16095" xr:uid="{00000000-0005-0000-0000-0000A1260000}"/>
    <cellStyle name="Millares 6 2 3 2 3 3 2 2 2" xfId="33546" xr:uid="{00000000-0005-0000-0000-0000A2260000}"/>
    <cellStyle name="Millares 6 2 3 2 3 3 2 3" xfId="24826" xr:uid="{00000000-0005-0000-0000-0000A3260000}"/>
    <cellStyle name="Millares 6 2 3 2 3 3 2 4" xfId="37102" xr:uid="{00000000-0005-0000-0000-0000A4260000}"/>
    <cellStyle name="Millares 6 2 3 2 3 3 3" xfId="11734" xr:uid="{00000000-0005-0000-0000-0000A5260000}"/>
    <cellStyle name="Millares 6 2 3 2 3 3 3 2" xfId="29186" xr:uid="{00000000-0005-0000-0000-0000A6260000}"/>
    <cellStyle name="Millares 6 2 3 2 3 3 4" xfId="20465" xr:uid="{00000000-0005-0000-0000-0000A7260000}"/>
    <cellStyle name="Millares 6 2 3 2 3 3 5" xfId="37101" xr:uid="{00000000-0005-0000-0000-0000A8260000}"/>
    <cellStyle name="Millares 6 2 3 2 3 4" xfId="5209" xr:uid="{00000000-0005-0000-0000-0000A9260000}"/>
    <cellStyle name="Millares 6 2 3 2 3 4 2" xfId="13953" xr:uid="{00000000-0005-0000-0000-0000AA260000}"/>
    <cellStyle name="Millares 6 2 3 2 3 4 2 2" xfId="31404" xr:uid="{00000000-0005-0000-0000-0000AB260000}"/>
    <cellStyle name="Millares 6 2 3 2 3 4 3" xfId="22684" xr:uid="{00000000-0005-0000-0000-0000AC260000}"/>
    <cellStyle name="Millares 6 2 3 2 3 4 4" xfId="37103" xr:uid="{00000000-0005-0000-0000-0000AD260000}"/>
    <cellStyle name="Millares 6 2 3 2 3 5" xfId="9592" xr:uid="{00000000-0005-0000-0000-0000AE260000}"/>
    <cellStyle name="Millares 6 2 3 2 3 5 2" xfId="27044" xr:uid="{00000000-0005-0000-0000-0000AF260000}"/>
    <cellStyle name="Millares 6 2 3 2 3 6" xfId="18323" xr:uid="{00000000-0005-0000-0000-0000B0260000}"/>
    <cellStyle name="Millares 6 2 3 2 3 7" xfId="37096" xr:uid="{00000000-0005-0000-0000-0000B1260000}"/>
    <cellStyle name="Millares 6 2 3 2 4" xfId="1330" xr:uid="{00000000-0005-0000-0000-0000B2260000}"/>
    <cellStyle name="Millares 6 2 3 2 4 2" xfId="3476" xr:uid="{00000000-0005-0000-0000-0000B3260000}"/>
    <cellStyle name="Millares 6 2 3 2 4 2 2" xfId="7887" xr:uid="{00000000-0005-0000-0000-0000B4260000}"/>
    <cellStyle name="Millares 6 2 3 2 4 2 2 2" xfId="16631" xr:uid="{00000000-0005-0000-0000-0000B5260000}"/>
    <cellStyle name="Millares 6 2 3 2 4 2 2 2 2" xfId="34082" xr:uid="{00000000-0005-0000-0000-0000B6260000}"/>
    <cellStyle name="Millares 6 2 3 2 4 2 2 3" xfId="25362" xr:uid="{00000000-0005-0000-0000-0000B7260000}"/>
    <cellStyle name="Millares 6 2 3 2 4 2 2 4" xfId="37106" xr:uid="{00000000-0005-0000-0000-0000B8260000}"/>
    <cellStyle name="Millares 6 2 3 2 4 2 3" xfId="12270" xr:uid="{00000000-0005-0000-0000-0000B9260000}"/>
    <cellStyle name="Millares 6 2 3 2 4 2 3 2" xfId="29722" xr:uid="{00000000-0005-0000-0000-0000BA260000}"/>
    <cellStyle name="Millares 6 2 3 2 4 2 4" xfId="21001" xr:uid="{00000000-0005-0000-0000-0000BB260000}"/>
    <cellStyle name="Millares 6 2 3 2 4 2 5" xfId="37105" xr:uid="{00000000-0005-0000-0000-0000BC260000}"/>
    <cellStyle name="Millares 6 2 3 2 4 3" xfId="5745" xr:uid="{00000000-0005-0000-0000-0000BD260000}"/>
    <cellStyle name="Millares 6 2 3 2 4 3 2" xfId="14489" xr:uid="{00000000-0005-0000-0000-0000BE260000}"/>
    <cellStyle name="Millares 6 2 3 2 4 3 2 2" xfId="31940" xr:uid="{00000000-0005-0000-0000-0000BF260000}"/>
    <cellStyle name="Millares 6 2 3 2 4 3 3" xfId="23220" xr:uid="{00000000-0005-0000-0000-0000C0260000}"/>
    <cellStyle name="Millares 6 2 3 2 4 3 4" xfId="37107" xr:uid="{00000000-0005-0000-0000-0000C1260000}"/>
    <cellStyle name="Millares 6 2 3 2 4 4" xfId="10128" xr:uid="{00000000-0005-0000-0000-0000C2260000}"/>
    <cellStyle name="Millares 6 2 3 2 4 4 2" xfId="27580" xr:uid="{00000000-0005-0000-0000-0000C3260000}"/>
    <cellStyle name="Millares 6 2 3 2 4 5" xfId="18859" xr:uid="{00000000-0005-0000-0000-0000C4260000}"/>
    <cellStyle name="Millares 6 2 3 2 4 6" xfId="37104" xr:uid="{00000000-0005-0000-0000-0000C5260000}"/>
    <cellStyle name="Millares 6 2 3 2 5" xfId="2404" xr:uid="{00000000-0005-0000-0000-0000C6260000}"/>
    <cellStyle name="Millares 6 2 3 2 5 2" xfId="6815" xr:uid="{00000000-0005-0000-0000-0000C7260000}"/>
    <cellStyle name="Millares 6 2 3 2 5 2 2" xfId="15559" xr:uid="{00000000-0005-0000-0000-0000C8260000}"/>
    <cellStyle name="Millares 6 2 3 2 5 2 2 2" xfId="33010" xr:uid="{00000000-0005-0000-0000-0000C9260000}"/>
    <cellStyle name="Millares 6 2 3 2 5 2 3" xfId="24290" xr:uid="{00000000-0005-0000-0000-0000CA260000}"/>
    <cellStyle name="Millares 6 2 3 2 5 2 4" xfId="37109" xr:uid="{00000000-0005-0000-0000-0000CB260000}"/>
    <cellStyle name="Millares 6 2 3 2 5 3" xfId="11198" xr:uid="{00000000-0005-0000-0000-0000CC260000}"/>
    <cellStyle name="Millares 6 2 3 2 5 3 2" xfId="28650" xr:uid="{00000000-0005-0000-0000-0000CD260000}"/>
    <cellStyle name="Millares 6 2 3 2 5 4" xfId="19929" xr:uid="{00000000-0005-0000-0000-0000CE260000}"/>
    <cellStyle name="Millares 6 2 3 2 5 5" xfId="37108" xr:uid="{00000000-0005-0000-0000-0000CF260000}"/>
    <cellStyle name="Millares 6 2 3 2 6" xfId="4673" xr:uid="{00000000-0005-0000-0000-0000D0260000}"/>
    <cellStyle name="Millares 6 2 3 2 6 2" xfId="13417" xr:uid="{00000000-0005-0000-0000-0000D1260000}"/>
    <cellStyle name="Millares 6 2 3 2 6 2 2" xfId="30868" xr:uid="{00000000-0005-0000-0000-0000D2260000}"/>
    <cellStyle name="Millares 6 2 3 2 6 3" xfId="22148" xr:uid="{00000000-0005-0000-0000-0000D3260000}"/>
    <cellStyle name="Millares 6 2 3 2 6 4" xfId="37110" xr:uid="{00000000-0005-0000-0000-0000D4260000}"/>
    <cellStyle name="Millares 6 2 3 2 7" xfId="9056" xr:uid="{00000000-0005-0000-0000-0000D5260000}"/>
    <cellStyle name="Millares 6 2 3 2 7 2" xfId="26508" xr:uid="{00000000-0005-0000-0000-0000D6260000}"/>
    <cellStyle name="Millares 6 2 3 2 8" xfId="17787" xr:uid="{00000000-0005-0000-0000-0000D7260000}"/>
    <cellStyle name="Millares 6 2 3 2 9" xfId="37079" xr:uid="{00000000-0005-0000-0000-0000D8260000}"/>
    <cellStyle name="Millares 6 2 3 3" xfId="384" xr:uid="{00000000-0005-0000-0000-0000D9260000}"/>
    <cellStyle name="Millares 6 2 3 3 2" xfId="924" xr:uid="{00000000-0005-0000-0000-0000DA260000}"/>
    <cellStyle name="Millares 6 2 3 3 2 2" xfId="1997" xr:uid="{00000000-0005-0000-0000-0000DB260000}"/>
    <cellStyle name="Millares 6 2 3 3 2 2 2" xfId="4142" xr:uid="{00000000-0005-0000-0000-0000DC260000}"/>
    <cellStyle name="Millares 6 2 3 3 2 2 2 2" xfId="8553" xr:uid="{00000000-0005-0000-0000-0000DD260000}"/>
    <cellStyle name="Millares 6 2 3 3 2 2 2 2 2" xfId="17297" xr:uid="{00000000-0005-0000-0000-0000DE260000}"/>
    <cellStyle name="Millares 6 2 3 3 2 2 2 2 2 2" xfId="34748" xr:uid="{00000000-0005-0000-0000-0000DF260000}"/>
    <cellStyle name="Millares 6 2 3 3 2 2 2 2 3" xfId="26028" xr:uid="{00000000-0005-0000-0000-0000E0260000}"/>
    <cellStyle name="Millares 6 2 3 3 2 2 2 2 4" xfId="37115" xr:uid="{00000000-0005-0000-0000-0000E1260000}"/>
    <cellStyle name="Millares 6 2 3 3 2 2 2 3" xfId="12936" xr:uid="{00000000-0005-0000-0000-0000E2260000}"/>
    <cellStyle name="Millares 6 2 3 3 2 2 2 3 2" xfId="30388" xr:uid="{00000000-0005-0000-0000-0000E3260000}"/>
    <cellStyle name="Millares 6 2 3 3 2 2 2 4" xfId="21667" xr:uid="{00000000-0005-0000-0000-0000E4260000}"/>
    <cellStyle name="Millares 6 2 3 3 2 2 2 5" xfId="37114" xr:uid="{00000000-0005-0000-0000-0000E5260000}"/>
    <cellStyle name="Millares 6 2 3 3 2 2 3" xfId="6411" xr:uid="{00000000-0005-0000-0000-0000E6260000}"/>
    <cellStyle name="Millares 6 2 3 3 2 2 3 2" xfId="15155" xr:uid="{00000000-0005-0000-0000-0000E7260000}"/>
    <cellStyle name="Millares 6 2 3 3 2 2 3 2 2" xfId="32606" xr:uid="{00000000-0005-0000-0000-0000E8260000}"/>
    <cellStyle name="Millares 6 2 3 3 2 2 3 3" xfId="23886" xr:uid="{00000000-0005-0000-0000-0000E9260000}"/>
    <cellStyle name="Millares 6 2 3 3 2 2 3 4" xfId="37116" xr:uid="{00000000-0005-0000-0000-0000EA260000}"/>
    <cellStyle name="Millares 6 2 3 3 2 2 4" xfId="10794" xr:uid="{00000000-0005-0000-0000-0000EB260000}"/>
    <cellStyle name="Millares 6 2 3 3 2 2 4 2" xfId="28246" xr:uid="{00000000-0005-0000-0000-0000EC260000}"/>
    <cellStyle name="Millares 6 2 3 3 2 2 5" xfId="19525" xr:uid="{00000000-0005-0000-0000-0000ED260000}"/>
    <cellStyle name="Millares 6 2 3 3 2 2 6" xfId="37113" xr:uid="{00000000-0005-0000-0000-0000EE260000}"/>
    <cellStyle name="Millares 6 2 3 3 2 3" xfId="3073" xr:uid="{00000000-0005-0000-0000-0000EF260000}"/>
    <cellStyle name="Millares 6 2 3 3 2 3 2" xfId="7484" xr:uid="{00000000-0005-0000-0000-0000F0260000}"/>
    <cellStyle name="Millares 6 2 3 3 2 3 2 2" xfId="16228" xr:uid="{00000000-0005-0000-0000-0000F1260000}"/>
    <cellStyle name="Millares 6 2 3 3 2 3 2 2 2" xfId="33679" xr:uid="{00000000-0005-0000-0000-0000F2260000}"/>
    <cellStyle name="Millares 6 2 3 3 2 3 2 3" xfId="24959" xr:uid="{00000000-0005-0000-0000-0000F3260000}"/>
    <cellStyle name="Millares 6 2 3 3 2 3 2 4" xfId="37118" xr:uid="{00000000-0005-0000-0000-0000F4260000}"/>
    <cellStyle name="Millares 6 2 3 3 2 3 3" xfId="11867" xr:uid="{00000000-0005-0000-0000-0000F5260000}"/>
    <cellStyle name="Millares 6 2 3 3 2 3 3 2" xfId="29319" xr:uid="{00000000-0005-0000-0000-0000F6260000}"/>
    <cellStyle name="Millares 6 2 3 3 2 3 4" xfId="20598" xr:uid="{00000000-0005-0000-0000-0000F7260000}"/>
    <cellStyle name="Millares 6 2 3 3 2 3 5" xfId="37117" xr:uid="{00000000-0005-0000-0000-0000F8260000}"/>
    <cellStyle name="Millares 6 2 3 3 2 4" xfId="5342" xr:uid="{00000000-0005-0000-0000-0000F9260000}"/>
    <cellStyle name="Millares 6 2 3 3 2 4 2" xfId="14086" xr:uid="{00000000-0005-0000-0000-0000FA260000}"/>
    <cellStyle name="Millares 6 2 3 3 2 4 2 2" xfId="31537" xr:uid="{00000000-0005-0000-0000-0000FB260000}"/>
    <cellStyle name="Millares 6 2 3 3 2 4 3" xfId="22817" xr:uid="{00000000-0005-0000-0000-0000FC260000}"/>
    <cellStyle name="Millares 6 2 3 3 2 4 4" xfId="37119" xr:uid="{00000000-0005-0000-0000-0000FD260000}"/>
    <cellStyle name="Millares 6 2 3 3 2 5" xfId="9725" xr:uid="{00000000-0005-0000-0000-0000FE260000}"/>
    <cellStyle name="Millares 6 2 3 3 2 5 2" xfId="27177" xr:uid="{00000000-0005-0000-0000-0000FF260000}"/>
    <cellStyle name="Millares 6 2 3 3 2 6" xfId="18456" xr:uid="{00000000-0005-0000-0000-000000270000}"/>
    <cellStyle name="Millares 6 2 3 3 2 7" xfId="37112" xr:uid="{00000000-0005-0000-0000-000001270000}"/>
    <cellStyle name="Millares 6 2 3 3 3" xfId="1462" xr:uid="{00000000-0005-0000-0000-000002270000}"/>
    <cellStyle name="Millares 6 2 3 3 3 2" xfId="3608" xr:uid="{00000000-0005-0000-0000-000003270000}"/>
    <cellStyle name="Millares 6 2 3 3 3 2 2" xfId="8019" xr:uid="{00000000-0005-0000-0000-000004270000}"/>
    <cellStyle name="Millares 6 2 3 3 3 2 2 2" xfId="16763" xr:uid="{00000000-0005-0000-0000-000005270000}"/>
    <cellStyle name="Millares 6 2 3 3 3 2 2 2 2" xfId="34214" xr:uid="{00000000-0005-0000-0000-000006270000}"/>
    <cellStyle name="Millares 6 2 3 3 3 2 2 3" xfId="25494" xr:uid="{00000000-0005-0000-0000-000007270000}"/>
    <cellStyle name="Millares 6 2 3 3 3 2 2 4" xfId="37122" xr:uid="{00000000-0005-0000-0000-000008270000}"/>
    <cellStyle name="Millares 6 2 3 3 3 2 3" xfId="12402" xr:uid="{00000000-0005-0000-0000-000009270000}"/>
    <cellStyle name="Millares 6 2 3 3 3 2 3 2" xfId="29854" xr:uid="{00000000-0005-0000-0000-00000A270000}"/>
    <cellStyle name="Millares 6 2 3 3 3 2 4" xfId="21133" xr:uid="{00000000-0005-0000-0000-00000B270000}"/>
    <cellStyle name="Millares 6 2 3 3 3 2 5" xfId="37121" xr:uid="{00000000-0005-0000-0000-00000C270000}"/>
    <cellStyle name="Millares 6 2 3 3 3 3" xfId="5877" xr:uid="{00000000-0005-0000-0000-00000D270000}"/>
    <cellStyle name="Millares 6 2 3 3 3 3 2" xfId="14621" xr:uid="{00000000-0005-0000-0000-00000E270000}"/>
    <cellStyle name="Millares 6 2 3 3 3 3 2 2" xfId="32072" xr:uid="{00000000-0005-0000-0000-00000F270000}"/>
    <cellStyle name="Millares 6 2 3 3 3 3 3" xfId="23352" xr:uid="{00000000-0005-0000-0000-000010270000}"/>
    <cellStyle name="Millares 6 2 3 3 3 3 4" xfId="37123" xr:uid="{00000000-0005-0000-0000-000011270000}"/>
    <cellStyle name="Millares 6 2 3 3 3 4" xfId="10260" xr:uid="{00000000-0005-0000-0000-000012270000}"/>
    <cellStyle name="Millares 6 2 3 3 3 4 2" xfId="27712" xr:uid="{00000000-0005-0000-0000-000013270000}"/>
    <cellStyle name="Millares 6 2 3 3 3 5" xfId="18991" xr:uid="{00000000-0005-0000-0000-000014270000}"/>
    <cellStyle name="Millares 6 2 3 3 3 6" xfId="37120" xr:uid="{00000000-0005-0000-0000-000015270000}"/>
    <cellStyle name="Millares 6 2 3 3 4" xfId="2536" xr:uid="{00000000-0005-0000-0000-000016270000}"/>
    <cellStyle name="Millares 6 2 3 3 4 2" xfId="6947" xr:uid="{00000000-0005-0000-0000-000017270000}"/>
    <cellStyle name="Millares 6 2 3 3 4 2 2" xfId="15691" xr:uid="{00000000-0005-0000-0000-000018270000}"/>
    <cellStyle name="Millares 6 2 3 3 4 2 2 2" xfId="33142" xr:uid="{00000000-0005-0000-0000-000019270000}"/>
    <cellStyle name="Millares 6 2 3 3 4 2 3" xfId="24422" xr:uid="{00000000-0005-0000-0000-00001A270000}"/>
    <cellStyle name="Millares 6 2 3 3 4 2 4" xfId="37125" xr:uid="{00000000-0005-0000-0000-00001B270000}"/>
    <cellStyle name="Millares 6 2 3 3 4 3" xfId="11330" xr:uid="{00000000-0005-0000-0000-00001C270000}"/>
    <cellStyle name="Millares 6 2 3 3 4 3 2" xfId="28782" xr:uid="{00000000-0005-0000-0000-00001D270000}"/>
    <cellStyle name="Millares 6 2 3 3 4 4" xfId="20061" xr:uid="{00000000-0005-0000-0000-00001E270000}"/>
    <cellStyle name="Millares 6 2 3 3 4 5" xfId="37124" xr:uid="{00000000-0005-0000-0000-00001F270000}"/>
    <cellStyle name="Millares 6 2 3 3 5" xfId="4805" xr:uid="{00000000-0005-0000-0000-000020270000}"/>
    <cellStyle name="Millares 6 2 3 3 5 2" xfId="13549" xr:uid="{00000000-0005-0000-0000-000021270000}"/>
    <cellStyle name="Millares 6 2 3 3 5 2 2" xfId="31000" xr:uid="{00000000-0005-0000-0000-000022270000}"/>
    <cellStyle name="Millares 6 2 3 3 5 3" xfId="22280" xr:uid="{00000000-0005-0000-0000-000023270000}"/>
    <cellStyle name="Millares 6 2 3 3 5 4" xfId="37126" xr:uid="{00000000-0005-0000-0000-000024270000}"/>
    <cellStyle name="Millares 6 2 3 3 6" xfId="9188" xr:uid="{00000000-0005-0000-0000-000025270000}"/>
    <cellStyle name="Millares 6 2 3 3 6 2" xfId="26640" xr:uid="{00000000-0005-0000-0000-000026270000}"/>
    <cellStyle name="Millares 6 2 3 3 7" xfId="17919" xr:uid="{00000000-0005-0000-0000-000027270000}"/>
    <cellStyle name="Millares 6 2 3 3 8" xfId="37111" xr:uid="{00000000-0005-0000-0000-000028270000}"/>
    <cellStyle name="Millares 6 2 3 4" xfId="666" xr:uid="{00000000-0005-0000-0000-000029270000}"/>
    <cellStyle name="Millares 6 2 3 4 2" xfId="1739" xr:uid="{00000000-0005-0000-0000-00002A270000}"/>
    <cellStyle name="Millares 6 2 3 4 2 2" xfId="3884" xr:uid="{00000000-0005-0000-0000-00002B270000}"/>
    <cellStyle name="Millares 6 2 3 4 2 2 2" xfId="8295" xr:uid="{00000000-0005-0000-0000-00002C270000}"/>
    <cellStyle name="Millares 6 2 3 4 2 2 2 2" xfId="17039" xr:uid="{00000000-0005-0000-0000-00002D270000}"/>
    <cellStyle name="Millares 6 2 3 4 2 2 2 2 2" xfId="34490" xr:uid="{00000000-0005-0000-0000-00002E270000}"/>
    <cellStyle name="Millares 6 2 3 4 2 2 2 3" xfId="25770" xr:uid="{00000000-0005-0000-0000-00002F270000}"/>
    <cellStyle name="Millares 6 2 3 4 2 2 2 4" xfId="37130" xr:uid="{00000000-0005-0000-0000-000030270000}"/>
    <cellStyle name="Millares 6 2 3 4 2 2 3" xfId="12678" xr:uid="{00000000-0005-0000-0000-000031270000}"/>
    <cellStyle name="Millares 6 2 3 4 2 2 3 2" xfId="30130" xr:uid="{00000000-0005-0000-0000-000032270000}"/>
    <cellStyle name="Millares 6 2 3 4 2 2 4" xfId="21409" xr:uid="{00000000-0005-0000-0000-000033270000}"/>
    <cellStyle name="Millares 6 2 3 4 2 2 5" xfId="37129" xr:uid="{00000000-0005-0000-0000-000034270000}"/>
    <cellStyle name="Millares 6 2 3 4 2 3" xfId="6153" xr:uid="{00000000-0005-0000-0000-000035270000}"/>
    <cellStyle name="Millares 6 2 3 4 2 3 2" xfId="14897" xr:uid="{00000000-0005-0000-0000-000036270000}"/>
    <cellStyle name="Millares 6 2 3 4 2 3 2 2" xfId="32348" xr:uid="{00000000-0005-0000-0000-000037270000}"/>
    <cellStyle name="Millares 6 2 3 4 2 3 3" xfId="23628" xr:uid="{00000000-0005-0000-0000-000038270000}"/>
    <cellStyle name="Millares 6 2 3 4 2 3 4" xfId="37131" xr:uid="{00000000-0005-0000-0000-000039270000}"/>
    <cellStyle name="Millares 6 2 3 4 2 4" xfId="10536" xr:uid="{00000000-0005-0000-0000-00003A270000}"/>
    <cellStyle name="Millares 6 2 3 4 2 4 2" xfId="27988" xr:uid="{00000000-0005-0000-0000-00003B270000}"/>
    <cellStyle name="Millares 6 2 3 4 2 5" xfId="19267" xr:uid="{00000000-0005-0000-0000-00003C270000}"/>
    <cellStyle name="Millares 6 2 3 4 2 6" xfId="37128" xr:uid="{00000000-0005-0000-0000-00003D270000}"/>
    <cellStyle name="Millares 6 2 3 4 3" xfId="2815" xr:uid="{00000000-0005-0000-0000-00003E270000}"/>
    <cellStyle name="Millares 6 2 3 4 3 2" xfId="7226" xr:uid="{00000000-0005-0000-0000-00003F270000}"/>
    <cellStyle name="Millares 6 2 3 4 3 2 2" xfId="15970" xr:uid="{00000000-0005-0000-0000-000040270000}"/>
    <cellStyle name="Millares 6 2 3 4 3 2 2 2" xfId="33421" xr:uid="{00000000-0005-0000-0000-000041270000}"/>
    <cellStyle name="Millares 6 2 3 4 3 2 3" xfId="24701" xr:uid="{00000000-0005-0000-0000-000042270000}"/>
    <cellStyle name="Millares 6 2 3 4 3 2 4" xfId="37133" xr:uid="{00000000-0005-0000-0000-000043270000}"/>
    <cellStyle name="Millares 6 2 3 4 3 3" xfId="11609" xr:uid="{00000000-0005-0000-0000-000044270000}"/>
    <cellStyle name="Millares 6 2 3 4 3 3 2" xfId="29061" xr:uid="{00000000-0005-0000-0000-000045270000}"/>
    <cellStyle name="Millares 6 2 3 4 3 4" xfId="20340" xr:uid="{00000000-0005-0000-0000-000046270000}"/>
    <cellStyle name="Millares 6 2 3 4 3 5" xfId="37132" xr:uid="{00000000-0005-0000-0000-000047270000}"/>
    <cellStyle name="Millares 6 2 3 4 4" xfId="5084" xr:uid="{00000000-0005-0000-0000-000048270000}"/>
    <cellStyle name="Millares 6 2 3 4 4 2" xfId="13828" xr:uid="{00000000-0005-0000-0000-000049270000}"/>
    <cellStyle name="Millares 6 2 3 4 4 2 2" xfId="31279" xr:uid="{00000000-0005-0000-0000-00004A270000}"/>
    <cellStyle name="Millares 6 2 3 4 4 3" xfId="22559" xr:uid="{00000000-0005-0000-0000-00004B270000}"/>
    <cellStyle name="Millares 6 2 3 4 4 4" xfId="37134" xr:uid="{00000000-0005-0000-0000-00004C270000}"/>
    <cellStyle name="Millares 6 2 3 4 5" xfId="9467" xr:uid="{00000000-0005-0000-0000-00004D270000}"/>
    <cellStyle name="Millares 6 2 3 4 5 2" xfId="26919" xr:uid="{00000000-0005-0000-0000-00004E270000}"/>
    <cellStyle name="Millares 6 2 3 4 6" xfId="18198" xr:uid="{00000000-0005-0000-0000-00004F270000}"/>
    <cellStyle name="Millares 6 2 3 4 7" xfId="37127" xr:uid="{00000000-0005-0000-0000-000050270000}"/>
    <cellStyle name="Millares 6 2 3 5" xfId="1205" xr:uid="{00000000-0005-0000-0000-000051270000}"/>
    <cellStyle name="Millares 6 2 3 5 2" xfId="3351" xr:uid="{00000000-0005-0000-0000-000052270000}"/>
    <cellStyle name="Millares 6 2 3 5 2 2" xfId="7762" xr:uid="{00000000-0005-0000-0000-000053270000}"/>
    <cellStyle name="Millares 6 2 3 5 2 2 2" xfId="16506" xr:uid="{00000000-0005-0000-0000-000054270000}"/>
    <cellStyle name="Millares 6 2 3 5 2 2 2 2" xfId="33957" xr:uid="{00000000-0005-0000-0000-000055270000}"/>
    <cellStyle name="Millares 6 2 3 5 2 2 3" xfId="25237" xr:uid="{00000000-0005-0000-0000-000056270000}"/>
    <cellStyle name="Millares 6 2 3 5 2 2 4" xfId="37137" xr:uid="{00000000-0005-0000-0000-000057270000}"/>
    <cellStyle name="Millares 6 2 3 5 2 3" xfId="12145" xr:uid="{00000000-0005-0000-0000-000058270000}"/>
    <cellStyle name="Millares 6 2 3 5 2 3 2" xfId="29597" xr:uid="{00000000-0005-0000-0000-000059270000}"/>
    <cellStyle name="Millares 6 2 3 5 2 4" xfId="20876" xr:uid="{00000000-0005-0000-0000-00005A270000}"/>
    <cellStyle name="Millares 6 2 3 5 2 5" xfId="37136" xr:uid="{00000000-0005-0000-0000-00005B270000}"/>
    <cellStyle name="Millares 6 2 3 5 3" xfId="5620" xr:uid="{00000000-0005-0000-0000-00005C270000}"/>
    <cellStyle name="Millares 6 2 3 5 3 2" xfId="14364" xr:uid="{00000000-0005-0000-0000-00005D270000}"/>
    <cellStyle name="Millares 6 2 3 5 3 2 2" xfId="31815" xr:uid="{00000000-0005-0000-0000-00005E270000}"/>
    <cellStyle name="Millares 6 2 3 5 3 3" xfId="23095" xr:uid="{00000000-0005-0000-0000-00005F270000}"/>
    <cellStyle name="Millares 6 2 3 5 3 4" xfId="37138" xr:uid="{00000000-0005-0000-0000-000060270000}"/>
    <cellStyle name="Millares 6 2 3 5 4" xfId="10003" xr:uid="{00000000-0005-0000-0000-000061270000}"/>
    <cellStyle name="Millares 6 2 3 5 4 2" xfId="27455" xr:uid="{00000000-0005-0000-0000-000062270000}"/>
    <cellStyle name="Millares 6 2 3 5 5" xfId="18734" xr:uid="{00000000-0005-0000-0000-000063270000}"/>
    <cellStyle name="Millares 6 2 3 5 6" xfId="37135" xr:uid="{00000000-0005-0000-0000-000064270000}"/>
    <cellStyle name="Millares 6 2 3 6" xfId="2279" xr:uid="{00000000-0005-0000-0000-000065270000}"/>
    <cellStyle name="Millares 6 2 3 6 2" xfId="6690" xr:uid="{00000000-0005-0000-0000-000066270000}"/>
    <cellStyle name="Millares 6 2 3 6 2 2" xfId="15434" xr:uid="{00000000-0005-0000-0000-000067270000}"/>
    <cellStyle name="Millares 6 2 3 6 2 2 2" xfId="32885" xr:uid="{00000000-0005-0000-0000-000068270000}"/>
    <cellStyle name="Millares 6 2 3 6 2 3" xfId="24165" xr:uid="{00000000-0005-0000-0000-000069270000}"/>
    <cellStyle name="Millares 6 2 3 6 2 4" xfId="37140" xr:uid="{00000000-0005-0000-0000-00006A270000}"/>
    <cellStyle name="Millares 6 2 3 6 3" xfId="11073" xr:uid="{00000000-0005-0000-0000-00006B270000}"/>
    <cellStyle name="Millares 6 2 3 6 3 2" xfId="28525" xr:uid="{00000000-0005-0000-0000-00006C270000}"/>
    <cellStyle name="Millares 6 2 3 6 4" xfId="19804" xr:uid="{00000000-0005-0000-0000-00006D270000}"/>
    <cellStyle name="Millares 6 2 3 6 5" xfId="37139" xr:uid="{00000000-0005-0000-0000-00006E270000}"/>
    <cellStyle name="Millares 6 2 3 7" xfId="4548" xr:uid="{00000000-0005-0000-0000-00006F270000}"/>
    <cellStyle name="Millares 6 2 3 7 2" xfId="13292" xr:uid="{00000000-0005-0000-0000-000070270000}"/>
    <cellStyle name="Millares 6 2 3 7 2 2" xfId="30743" xr:uid="{00000000-0005-0000-0000-000071270000}"/>
    <cellStyle name="Millares 6 2 3 7 3" xfId="22023" xr:uid="{00000000-0005-0000-0000-000072270000}"/>
    <cellStyle name="Millares 6 2 3 7 4" xfId="37141" xr:uid="{00000000-0005-0000-0000-000073270000}"/>
    <cellStyle name="Millares 6 2 3 8" xfId="8931" xr:uid="{00000000-0005-0000-0000-000074270000}"/>
    <cellStyle name="Millares 6 2 3 8 2" xfId="26383" xr:uid="{00000000-0005-0000-0000-000075270000}"/>
    <cellStyle name="Millares 6 2 3 9" xfId="17662" xr:uid="{00000000-0005-0000-0000-000076270000}"/>
    <cellStyle name="Millares 6 2 4" xfId="187" xr:uid="{00000000-0005-0000-0000-000077270000}"/>
    <cellStyle name="Millares 6 2 4 2" xfId="452" xr:uid="{00000000-0005-0000-0000-000078270000}"/>
    <cellStyle name="Millares 6 2 4 2 2" xfId="992" xr:uid="{00000000-0005-0000-0000-000079270000}"/>
    <cellStyle name="Millares 6 2 4 2 2 2" xfId="2065" xr:uid="{00000000-0005-0000-0000-00007A270000}"/>
    <cellStyle name="Millares 6 2 4 2 2 2 2" xfId="4210" xr:uid="{00000000-0005-0000-0000-00007B270000}"/>
    <cellStyle name="Millares 6 2 4 2 2 2 2 2" xfId="8621" xr:uid="{00000000-0005-0000-0000-00007C270000}"/>
    <cellStyle name="Millares 6 2 4 2 2 2 2 2 2" xfId="17365" xr:uid="{00000000-0005-0000-0000-00007D270000}"/>
    <cellStyle name="Millares 6 2 4 2 2 2 2 2 2 2" xfId="34816" xr:uid="{00000000-0005-0000-0000-00007E270000}"/>
    <cellStyle name="Millares 6 2 4 2 2 2 2 2 3" xfId="26096" xr:uid="{00000000-0005-0000-0000-00007F270000}"/>
    <cellStyle name="Millares 6 2 4 2 2 2 2 2 4" xfId="37147" xr:uid="{00000000-0005-0000-0000-000080270000}"/>
    <cellStyle name="Millares 6 2 4 2 2 2 2 3" xfId="13004" xr:uid="{00000000-0005-0000-0000-000081270000}"/>
    <cellStyle name="Millares 6 2 4 2 2 2 2 3 2" xfId="30456" xr:uid="{00000000-0005-0000-0000-000082270000}"/>
    <cellStyle name="Millares 6 2 4 2 2 2 2 4" xfId="21735" xr:uid="{00000000-0005-0000-0000-000083270000}"/>
    <cellStyle name="Millares 6 2 4 2 2 2 2 5" xfId="37146" xr:uid="{00000000-0005-0000-0000-000084270000}"/>
    <cellStyle name="Millares 6 2 4 2 2 2 3" xfId="6479" xr:uid="{00000000-0005-0000-0000-000085270000}"/>
    <cellStyle name="Millares 6 2 4 2 2 2 3 2" xfId="15223" xr:uid="{00000000-0005-0000-0000-000086270000}"/>
    <cellStyle name="Millares 6 2 4 2 2 2 3 2 2" xfId="32674" xr:uid="{00000000-0005-0000-0000-000087270000}"/>
    <cellStyle name="Millares 6 2 4 2 2 2 3 3" xfId="23954" xr:uid="{00000000-0005-0000-0000-000088270000}"/>
    <cellStyle name="Millares 6 2 4 2 2 2 3 4" xfId="37148" xr:uid="{00000000-0005-0000-0000-000089270000}"/>
    <cellStyle name="Millares 6 2 4 2 2 2 4" xfId="10862" xr:uid="{00000000-0005-0000-0000-00008A270000}"/>
    <cellStyle name="Millares 6 2 4 2 2 2 4 2" xfId="28314" xr:uid="{00000000-0005-0000-0000-00008B270000}"/>
    <cellStyle name="Millares 6 2 4 2 2 2 5" xfId="19593" xr:uid="{00000000-0005-0000-0000-00008C270000}"/>
    <cellStyle name="Millares 6 2 4 2 2 2 6" xfId="37145" xr:uid="{00000000-0005-0000-0000-00008D270000}"/>
    <cellStyle name="Millares 6 2 4 2 2 3" xfId="3141" xr:uid="{00000000-0005-0000-0000-00008E270000}"/>
    <cellStyle name="Millares 6 2 4 2 2 3 2" xfId="7552" xr:uid="{00000000-0005-0000-0000-00008F270000}"/>
    <cellStyle name="Millares 6 2 4 2 2 3 2 2" xfId="16296" xr:uid="{00000000-0005-0000-0000-000090270000}"/>
    <cellStyle name="Millares 6 2 4 2 2 3 2 2 2" xfId="33747" xr:uid="{00000000-0005-0000-0000-000091270000}"/>
    <cellStyle name="Millares 6 2 4 2 2 3 2 3" xfId="25027" xr:uid="{00000000-0005-0000-0000-000092270000}"/>
    <cellStyle name="Millares 6 2 4 2 2 3 2 4" xfId="37150" xr:uid="{00000000-0005-0000-0000-000093270000}"/>
    <cellStyle name="Millares 6 2 4 2 2 3 3" xfId="11935" xr:uid="{00000000-0005-0000-0000-000094270000}"/>
    <cellStyle name="Millares 6 2 4 2 2 3 3 2" xfId="29387" xr:uid="{00000000-0005-0000-0000-000095270000}"/>
    <cellStyle name="Millares 6 2 4 2 2 3 4" xfId="20666" xr:uid="{00000000-0005-0000-0000-000096270000}"/>
    <cellStyle name="Millares 6 2 4 2 2 3 5" xfId="37149" xr:uid="{00000000-0005-0000-0000-000097270000}"/>
    <cellStyle name="Millares 6 2 4 2 2 4" xfId="5410" xr:uid="{00000000-0005-0000-0000-000098270000}"/>
    <cellStyle name="Millares 6 2 4 2 2 4 2" xfId="14154" xr:uid="{00000000-0005-0000-0000-000099270000}"/>
    <cellStyle name="Millares 6 2 4 2 2 4 2 2" xfId="31605" xr:uid="{00000000-0005-0000-0000-00009A270000}"/>
    <cellStyle name="Millares 6 2 4 2 2 4 3" xfId="22885" xr:uid="{00000000-0005-0000-0000-00009B270000}"/>
    <cellStyle name="Millares 6 2 4 2 2 4 4" xfId="37151" xr:uid="{00000000-0005-0000-0000-00009C270000}"/>
    <cellStyle name="Millares 6 2 4 2 2 5" xfId="9793" xr:uid="{00000000-0005-0000-0000-00009D270000}"/>
    <cellStyle name="Millares 6 2 4 2 2 5 2" xfId="27245" xr:uid="{00000000-0005-0000-0000-00009E270000}"/>
    <cellStyle name="Millares 6 2 4 2 2 6" xfId="18524" xr:uid="{00000000-0005-0000-0000-00009F270000}"/>
    <cellStyle name="Millares 6 2 4 2 2 7" xfId="37144" xr:uid="{00000000-0005-0000-0000-0000A0270000}"/>
    <cellStyle name="Millares 6 2 4 2 3" xfId="1530" xr:uid="{00000000-0005-0000-0000-0000A1270000}"/>
    <cellStyle name="Millares 6 2 4 2 3 2" xfId="3676" xr:uid="{00000000-0005-0000-0000-0000A2270000}"/>
    <cellStyle name="Millares 6 2 4 2 3 2 2" xfId="8087" xr:uid="{00000000-0005-0000-0000-0000A3270000}"/>
    <cellStyle name="Millares 6 2 4 2 3 2 2 2" xfId="16831" xr:uid="{00000000-0005-0000-0000-0000A4270000}"/>
    <cellStyle name="Millares 6 2 4 2 3 2 2 2 2" xfId="34282" xr:uid="{00000000-0005-0000-0000-0000A5270000}"/>
    <cellStyle name="Millares 6 2 4 2 3 2 2 3" xfId="25562" xr:uid="{00000000-0005-0000-0000-0000A6270000}"/>
    <cellStyle name="Millares 6 2 4 2 3 2 2 4" xfId="37154" xr:uid="{00000000-0005-0000-0000-0000A7270000}"/>
    <cellStyle name="Millares 6 2 4 2 3 2 3" xfId="12470" xr:uid="{00000000-0005-0000-0000-0000A8270000}"/>
    <cellStyle name="Millares 6 2 4 2 3 2 3 2" xfId="29922" xr:uid="{00000000-0005-0000-0000-0000A9270000}"/>
    <cellStyle name="Millares 6 2 4 2 3 2 4" xfId="21201" xr:uid="{00000000-0005-0000-0000-0000AA270000}"/>
    <cellStyle name="Millares 6 2 4 2 3 2 5" xfId="37153" xr:uid="{00000000-0005-0000-0000-0000AB270000}"/>
    <cellStyle name="Millares 6 2 4 2 3 3" xfId="5945" xr:uid="{00000000-0005-0000-0000-0000AC270000}"/>
    <cellStyle name="Millares 6 2 4 2 3 3 2" xfId="14689" xr:uid="{00000000-0005-0000-0000-0000AD270000}"/>
    <cellStyle name="Millares 6 2 4 2 3 3 2 2" xfId="32140" xr:uid="{00000000-0005-0000-0000-0000AE270000}"/>
    <cellStyle name="Millares 6 2 4 2 3 3 3" xfId="23420" xr:uid="{00000000-0005-0000-0000-0000AF270000}"/>
    <cellStyle name="Millares 6 2 4 2 3 3 4" xfId="37155" xr:uid="{00000000-0005-0000-0000-0000B0270000}"/>
    <cellStyle name="Millares 6 2 4 2 3 4" xfId="10328" xr:uid="{00000000-0005-0000-0000-0000B1270000}"/>
    <cellStyle name="Millares 6 2 4 2 3 4 2" xfId="27780" xr:uid="{00000000-0005-0000-0000-0000B2270000}"/>
    <cellStyle name="Millares 6 2 4 2 3 5" xfId="19059" xr:uid="{00000000-0005-0000-0000-0000B3270000}"/>
    <cellStyle name="Millares 6 2 4 2 3 6" xfId="37152" xr:uid="{00000000-0005-0000-0000-0000B4270000}"/>
    <cellStyle name="Millares 6 2 4 2 4" xfId="2604" xr:uid="{00000000-0005-0000-0000-0000B5270000}"/>
    <cellStyle name="Millares 6 2 4 2 4 2" xfId="7015" xr:uid="{00000000-0005-0000-0000-0000B6270000}"/>
    <cellStyle name="Millares 6 2 4 2 4 2 2" xfId="15759" xr:uid="{00000000-0005-0000-0000-0000B7270000}"/>
    <cellStyle name="Millares 6 2 4 2 4 2 2 2" xfId="33210" xr:uid="{00000000-0005-0000-0000-0000B8270000}"/>
    <cellStyle name="Millares 6 2 4 2 4 2 3" xfId="24490" xr:uid="{00000000-0005-0000-0000-0000B9270000}"/>
    <cellStyle name="Millares 6 2 4 2 4 2 4" xfId="37157" xr:uid="{00000000-0005-0000-0000-0000BA270000}"/>
    <cellStyle name="Millares 6 2 4 2 4 3" xfId="11398" xr:uid="{00000000-0005-0000-0000-0000BB270000}"/>
    <cellStyle name="Millares 6 2 4 2 4 3 2" xfId="28850" xr:uid="{00000000-0005-0000-0000-0000BC270000}"/>
    <cellStyle name="Millares 6 2 4 2 4 4" xfId="20129" xr:uid="{00000000-0005-0000-0000-0000BD270000}"/>
    <cellStyle name="Millares 6 2 4 2 4 5" xfId="37156" xr:uid="{00000000-0005-0000-0000-0000BE270000}"/>
    <cellStyle name="Millares 6 2 4 2 5" xfId="4873" xr:uid="{00000000-0005-0000-0000-0000BF270000}"/>
    <cellStyle name="Millares 6 2 4 2 5 2" xfId="13617" xr:uid="{00000000-0005-0000-0000-0000C0270000}"/>
    <cellStyle name="Millares 6 2 4 2 5 2 2" xfId="31068" xr:uid="{00000000-0005-0000-0000-0000C1270000}"/>
    <cellStyle name="Millares 6 2 4 2 5 3" xfId="22348" xr:uid="{00000000-0005-0000-0000-0000C2270000}"/>
    <cellStyle name="Millares 6 2 4 2 5 4" xfId="37158" xr:uid="{00000000-0005-0000-0000-0000C3270000}"/>
    <cellStyle name="Millares 6 2 4 2 6" xfId="9256" xr:uid="{00000000-0005-0000-0000-0000C4270000}"/>
    <cellStyle name="Millares 6 2 4 2 6 2" xfId="26708" xr:uid="{00000000-0005-0000-0000-0000C5270000}"/>
    <cellStyle name="Millares 6 2 4 2 7" xfId="17987" xr:uid="{00000000-0005-0000-0000-0000C6270000}"/>
    <cellStyle name="Millares 6 2 4 2 8" xfId="37143" xr:uid="{00000000-0005-0000-0000-0000C7270000}"/>
    <cellStyle name="Millares 6 2 4 3" xfId="734" xr:uid="{00000000-0005-0000-0000-0000C8270000}"/>
    <cellStyle name="Millares 6 2 4 3 2" xfId="1807" xr:uid="{00000000-0005-0000-0000-0000C9270000}"/>
    <cellStyle name="Millares 6 2 4 3 2 2" xfId="3952" xr:uid="{00000000-0005-0000-0000-0000CA270000}"/>
    <cellStyle name="Millares 6 2 4 3 2 2 2" xfId="8363" xr:uid="{00000000-0005-0000-0000-0000CB270000}"/>
    <cellStyle name="Millares 6 2 4 3 2 2 2 2" xfId="17107" xr:uid="{00000000-0005-0000-0000-0000CC270000}"/>
    <cellStyle name="Millares 6 2 4 3 2 2 2 2 2" xfId="34558" xr:uid="{00000000-0005-0000-0000-0000CD270000}"/>
    <cellStyle name="Millares 6 2 4 3 2 2 2 3" xfId="25838" xr:uid="{00000000-0005-0000-0000-0000CE270000}"/>
    <cellStyle name="Millares 6 2 4 3 2 2 2 4" xfId="37162" xr:uid="{00000000-0005-0000-0000-0000CF270000}"/>
    <cellStyle name="Millares 6 2 4 3 2 2 3" xfId="12746" xr:uid="{00000000-0005-0000-0000-0000D0270000}"/>
    <cellStyle name="Millares 6 2 4 3 2 2 3 2" xfId="30198" xr:uid="{00000000-0005-0000-0000-0000D1270000}"/>
    <cellStyle name="Millares 6 2 4 3 2 2 4" xfId="21477" xr:uid="{00000000-0005-0000-0000-0000D2270000}"/>
    <cellStyle name="Millares 6 2 4 3 2 2 5" xfId="37161" xr:uid="{00000000-0005-0000-0000-0000D3270000}"/>
    <cellStyle name="Millares 6 2 4 3 2 3" xfId="6221" xr:uid="{00000000-0005-0000-0000-0000D4270000}"/>
    <cellStyle name="Millares 6 2 4 3 2 3 2" xfId="14965" xr:uid="{00000000-0005-0000-0000-0000D5270000}"/>
    <cellStyle name="Millares 6 2 4 3 2 3 2 2" xfId="32416" xr:uid="{00000000-0005-0000-0000-0000D6270000}"/>
    <cellStyle name="Millares 6 2 4 3 2 3 3" xfId="23696" xr:uid="{00000000-0005-0000-0000-0000D7270000}"/>
    <cellStyle name="Millares 6 2 4 3 2 3 4" xfId="37163" xr:uid="{00000000-0005-0000-0000-0000D8270000}"/>
    <cellStyle name="Millares 6 2 4 3 2 4" xfId="10604" xr:uid="{00000000-0005-0000-0000-0000D9270000}"/>
    <cellStyle name="Millares 6 2 4 3 2 4 2" xfId="28056" xr:uid="{00000000-0005-0000-0000-0000DA270000}"/>
    <cellStyle name="Millares 6 2 4 3 2 5" xfId="19335" xr:uid="{00000000-0005-0000-0000-0000DB270000}"/>
    <cellStyle name="Millares 6 2 4 3 2 6" xfId="37160" xr:uid="{00000000-0005-0000-0000-0000DC270000}"/>
    <cellStyle name="Millares 6 2 4 3 3" xfId="2883" xr:uid="{00000000-0005-0000-0000-0000DD270000}"/>
    <cellStyle name="Millares 6 2 4 3 3 2" xfId="7294" xr:uid="{00000000-0005-0000-0000-0000DE270000}"/>
    <cellStyle name="Millares 6 2 4 3 3 2 2" xfId="16038" xr:uid="{00000000-0005-0000-0000-0000DF270000}"/>
    <cellStyle name="Millares 6 2 4 3 3 2 2 2" xfId="33489" xr:uid="{00000000-0005-0000-0000-0000E0270000}"/>
    <cellStyle name="Millares 6 2 4 3 3 2 3" xfId="24769" xr:uid="{00000000-0005-0000-0000-0000E1270000}"/>
    <cellStyle name="Millares 6 2 4 3 3 2 4" xfId="37165" xr:uid="{00000000-0005-0000-0000-0000E2270000}"/>
    <cellStyle name="Millares 6 2 4 3 3 3" xfId="11677" xr:uid="{00000000-0005-0000-0000-0000E3270000}"/>
    <cellStyle name="Millares 6 2 4 3 3 3 2" xfId="29129" xr:uid="{00000000-0005-0000-0000-0000E4270000}"/>
    <cellStyle name="Millares 6 2 4 3 3 4" xfId="20408" xr:uid="{00000000-0005-0000-0000-0000E5270000}"/>
    <cellStyle name="Millares 6 2 4 3 3 5" xfId="37164" xr:uid="{00000000-0005-0000-0000-0000E6270000}"/>
    <cellStyle name="Millares 6 2 4 3 4" xfId="5152" xr:uid="{00000000-0005-0000-0000-0000E7270000}"/>
    <cellStyle name="Millares 6 2 4 3 4 2" xfId="13896" xr:uid="{00000000-0005-0000-0000-0000E8270000}"/>
    <cellStyle name="Millares 6 2 4 3 4 2 2" xfId="31347" xr:uid="{00000000-0005-0000-0000-0000E9270000}"/>
    <cellStyle name="Millares 6 2 4 3 4 3" xfId="22627" xr:uid="{00000000-0005-0000-0000-0000EA270000}"/>
    <cellStyle name="Millares 6 2 4 3 4 4" xfId="37166" xr:uid="{00000000-0005-0000-0000-0000EB270000}"/>
    <cellStyle name="Millares 6 2 4 3 5" xfId="9535" xr:uid="{00000000-0005-0000-0000-0000EC270000}"/>
    <cellStyle name="Millares 6 2 4 3 5 2" xfId="26987" xr:uid="{00000000-0005-0000-0000-0000ED270000}"/>
    <cellStyle name="Millares 6 2 4 3 6" xfId="18266" xr:uid="{00000000-0005-0000-0000-0000EE270000}"/>
    <cellStyle name="Millares 6 2 4 3 7" xfId="37159" xr:uid="{00000000-0005-0000-0000-0000EF270000}"/>
    <cellStyle name="Millares 6 2 4 4" xfId="1273" xr:uid="{00000000-0005-0000-0000-0000F0270000}"/>
    <cellStyle name="Millares 6 2 4 4 2" xfId="3419" xr:uid="{00000000-0005-0000-0000-0000F1270000}"/>
    <cellStyle name="Millares 6 2 4 4 2 2" xfId="7830" xr:uid="{00000000-0005-0000-0000-0000F2270000}"/>
    <cellStyle name="Millares 6 2 4 4 2 2 2" xfId="16574" xr:uid="{00000000-0005-0000-0000-0000F3270000}"/>
    <cellStyle name="Millares 6 2 4 4 2 2 2 2" xfId="34025" xr:uid="{00000000-0005-0000-0000-0000F4270000}"/>
    <cellStyle name="Millares 6 2 4 4 2 2 3" xfId="25305" xr:uid="{00000000-0005-0000-0000-0000F5270000}"/>
    <cellStyle name="Millares 6 2 4 4 2 2 4" xfId="37169" xr:uid="{00000000-0005-0000-0000-0000F6270000}"/>
    <cellStyle name="Millares 6 2 4 4 2 3" xfId="12213" xr:uid="{00000000-0005-0000-0000-0000F7270000}"/>
    <cellStyle name="Millares 6 2 4 4 2 3 2" xfId="29665" xr:uid="{00000000-0005-0000-0000-0000F8270000}"/>
    <cellStyle name="Millares 6 2 4 4 2 4" xfId="20944" xr:uid="{00000000-0005-0000-0000-0000F9270000}"/>
    <cellStyle name="Millares 6 2 4 4 2 5" xfId="37168" xr:uid="{00000000-0005-0000-0000-0000FA270000}"/>
    <cellStyle name="Millares 6 2 4 4 3" xfId="5688" xr:uid="{00000000-0005-0000-0000-0000FB270000}"/>
    <cellStyle name="Millares 6 2 4 4 3 2" xfId="14432" xr:uid="{00000000-0005-0000-0000-0000FC270000}"/>
    <cellStyle name="Millares 6 2 4 4 3 2 2" xfId="31883" xr:uid="{00000000-0005-0000-0000-0000FD270000}"/>
    <cellStyle name="Millares 6 2 4 4 3 3" xfId="23163" xr:uid="{00000000-0005-0000-0000-0000FE270000}"/>
    <cellStyle name="Millares 6 2 4 4 3 4" xfId="37170" xr:uid="{00000000-0005-0000-0000-0000FF270000}"/>
    <cellStyle name="Millares 6 2 4 4 4" xfId="10071" xr:uid="{00000000-0005-0000-0000-000000280000}"/>
    <cellStyle name="Millares 6 2 4 4 4 2" xfId="27523" xr:uid="{00000000-0005-0000-0000-000001280000}"/>
    <cellStyle name="Millares 6 2 4 4 5" xfId="18802" xr:uid="{00000000-0005-0000-0000-000002280000}"/>
    <cellStyle name="Millares 6 2 4 4 6" xfId="37167" xr:uid="{00000000-0005-0000-0000-000003280000}"/>
    <cellStyle name="Millares 6 2 4 5" xfId="2347" xr:uid="{00000000-0005-0000-0000-000004280000}"/>
    <cellStyle name="Millares 6 2 4 5 2" xfId="6758" xr:uid="{00000000-0005-0000-0000-000005280000}"/>
    <cellStyle name="Millares 6 2 4 5 2 2" xfId="15502" xr:uid="{00000000-0005-0000-0000-000006280000}"/>
    <cellStyle name="Millares 6 2 4 5 2 2 2" xfId="32953" xr:uid="{00000000-0005-0000-0000-000007280000}"/>
    <cellStyle name="Millares 6 2 4 5 2 3" xfId="24233" xr:uid="{00000000-0005-0000-0000-000008280000}"/>
    <cellStyle name="Millares 6 2 4 5 2 4" xfId="37172" xr:uid="{00000000-0005-0000-0000-000009280000}"/>
    <cellStyle name="Millares 6 2 4 5 3" xfId="11141" xr:uid="{00000000-0005-0000-0000-00000A280000}"/>
    <cellStyle name="Millares 6 2 4 5 3 2" xfId="28593" xr:uid="{00000000-0005-0000-0000-00000B280000}"/>
    <cellStyle name="Millares 6 2 4 5 4" xfId="19872" xr:uid="{00000000-0005-0000-0000-00000C280000}"/>
    <cellStyle name="Millares 6 2 4 5 5" xfId="37171" xr:uid="{00000000-0005-0000-0000-00000D280000}"/>
    <cellStyle name="Millares 6 2 4 6" xfId="4616" xr:uid="{00000000-0005-0000-0000-00000E280000}"/>
    <cellStyle name="Millares 6 2 4 6 2" xfId="13360" xr:uid="{00000000-0005-0000-0000-00000F280000}"/>
    <cellStyle name="Millares 6 2 4 6 2 2" xfId="30811" xr:uid="{00000000-0005-0000-0000-000010280000}"/>
    <cellStyle name="Millares 6 2 4 6 3" xfId="22091" xr:uid="{00000000-0005-0000-0000-000011280000}"/>
    <cellStyle name="Millares 6 2 4 6 4" xfId="37173" xr:uid="{00000000-0005-0000-0000-000012280000}"/>
    <cellStyle name="Millares 6 2 4 7" xfId="8999" xr:uid="{00000000-0005-0000-0000-000013280000}"/>
    <cellStyle name="Millares 6 2 4 7 2" xfId="26451" xr:uid="{00000000-0005-0000-0000-000014280000}"/>
    <cellStyle name="Millares 6 2 4 8" xfId="17730" xr:uid="{00000000-0005-0000-0000-000015280000}"/>
    <cellStyle name="Millares 6 2 4 9" xfId="37142" xr:uid="{00000000-0005-0000-0000-000016280000}"/>
    <cellStyle name="Millares 6 2 5" xfId="327" xr:uid="{00000000-0005-0000-0000-000017280000}"/>
    <cellStyle name="Millares 6 2 5 2" xfId="867" xr:uid="{00000000-0005-0000-0000-000018280000}"/>
    <cellStyle name="Millares 6 2 5 2 2" xfId="1940" xr:uid="{00000000-0005-0000-0000-000019280000}"/>
    <cellStyle name="Millares 6 2 5 2 2 2" xfId="4085" xr:uid="{00000000-0005-0000-0000-00001A280000}"/>
    <cellStyle name="Millares 6 2 5 2 2 2 2" xfId="8496" xr:uid="{00000000-0005-0000-0000-00001B280000}"/>
    <cellStyle name="Millares 6 2 5 2 2 2 2 2" xfId="17240" xr:uid="{00000000-0005-0000-0000-00001C280000}"/>
    <cellStyle name="Millares 6 2 5 2 2 2 2 2 2" xfId="34691" xr:uid="{00000000-0005-0000-0000-00001D280000}"/>
    <cellStyle name="Millares 6 2 5 2 2 2 2 3" xfId="25971" xr:uid="{00000000-0005-0000-0000-00001E280000}"/>
    <cellStyle name="Millares 6 2 5 2 2 2 2 4" xfId="37178" xr:uid="{00000000-0005-0000-0000-00001F280000}"/>
    <cellStyle name="Millares 6 2 5 2 2 2 3" xfId="12879" xr:uid="{00000000-0005-0000-0000-000020280000}"/>
    <cellStyle name="Millares 6 2 5 2 2 2 3 2" xfId="30331" xr:uid="{00000000-0005-0000-0000-000021280000}"/>
    <cellStyle name="Millares 6 2 5 2 2 2 4" xfId="21610" xr:uid="{00000000-0005-0000-0000-000022280000}"/>
    <cellStyle name="Millares 6 2 5 2 2 2 5" xfId="37177" xr:uid="{00000000-0005-0000-0000-000023280000}"/>
    <cellStyle name="Millares 6 2 5 2 2 3" xfId="6354" xr:uid="{00000000-0005-0000-0000-000024280000}"/>
    <cellStyle name="Millares 6 2 5 2 2 3 2" xfId="15098" xr:uid="{00000000-0005-0000-0000-000025280000}"/>
    <cellStyle name="Millares 6 2 5 2 2 3 2 2" xfId="32549" xr:uid="{00000000-0005-0000-0000-000026280000}"/>
    <cellStyle name="Millares 6 2 5 2 2 3 3" xfId="23829" xr:uid="{00000000-0005-0000-0000-000027280000}"/>
    <cellStyle name="Millares 6 2 5 2 2 3 4" xfId="37179" xr:uid="{00000000-0005-0000-0000-000028280000}"/>
    <cellStyle name="Millares 6 2 5 2 2 4" xfId="10737" xr:uid="{00000000-0005-0000-0000-000029280000}"/>
    <cellStyle name="Millares 6 2 5 2 2 4 2" xfId="28189" xr:uid="{00000000-0005-0000-0000-00002A280000}"/>
    <cellStyle name="Millares 6 2 5 2 2 5" xfId="19468" xr:uid="{00000000-0005-0000-0000-00002B280000}"/>
    <cellStyle name="Millares 6 2 5 2 2 6" xfId="37176" xr:uid="{00000000-0005-0000-0000-00002C280000}"/>
    <cellStyle name="Millares 6 2 5 2 3" xfId="3016" xr:uid="{00000000-0005-0000-0000-00002D280000}"/>
    <cellStyle name="Millares 6 2 5 2 3 2" xfId="7427" xr:uid="{00000000-0005-0000-0000-00002E280000}"/>
    <cellStyle name="Millares 6 2 5 2 3 2 2" xfId="16171" xr:uid="{00000000-0005-0000-0000-00002F280000}"/>
    <cellStyle name="Millares 6 2 5 2 3 2 2 2" xfId="33622" xr:uid="{00000000-0005-0000-0000-000030280000}"/>
    <cellStyle name="Millares 6 2 5 2 3 2 3" xfId="24902" xr:uid="{00000000-0005-0000-0000-000031280000}"/>
    <cellStyle name="Millares 6 2 5 2 3 2 4" xfId="37181" xr:uid="{00000000-0005-0000-0000-000032280000}"/>
    <cellStyle name="Millares 6 2 5 2 3 3" xfId="11810" xr:uid="{00000000-0005-0000-0000-000033280000}"/>
    <cellStyle name="Millares 6 2 5 2 3 3 2" xfId="29262" xr:uid="{00000000-0005-0000-0000-000034280000}"/>
    <cellStyle name="Millares 6 2 5 2 3 4" xfId="20541" xr:uid="{00000000-0005-0000-0000-000035280000}"/>
    <cellStyle name="Millares 6 2 5 2 3 5" xfId="37180" xr:uid="{00000000-0005-0000-0000-000036280000}"/>
    <cellStyle name="Millares 6 2 5 2 4" xfId="5285" xr:uid="{00000000-0005-0000-0000-000037280000}"/>
    <cellStyle name="Millares 6 2 5 2 4 2" xfId="14029" xr:uid="{00000000-0005-0000-0000-000038280000}"/>
    <cellStyle name="Millares 6 2 5 2 4 2 2" xfId="31480" xr:uid="{00000000-0005-0000-0000-000039280000}"/>
    <cellStyle name="Millares 6 2 5 2 4 3" xfId="22760" xr:uid="{00000000-0005-0000-0000-00003A280000}"/>
    <cellStyle name="Millares 6 2 5 2 4 4" xfId="37182" xr:uid="{00000000-0005-0000-0000-00003B280000}"/>
    <cellStyle name="Millares 6 2 5 2 5" xfId="9668" xr:uid="{00000000-0005-0000-0000-00003C280000}"/>
    <cellStyle name="Millares 6 2 5 2 5 2" xfId="27120" xr:uid="{00000000-0005-0000-0000-00003D280000}"/>
    <cellStyle name="Millares 6 2 5 2 6" xfId="18399" xr:uid="{00000000-0005-0000-0000-00003E280000}"/>
    <cellStyle name="Millares 6 2 5 2 7" xfId="37175" xr:uid="{00000000-0005-0000-0000-00003F280000}"/>
    <cellStyle name="Millares 6 2 5 3" xfId="1405" xr:uid="{00000000-0005-0000-0000-000040280000}"/>
    <cellStyle name="Millares 6 2 5 3 2" xfId="3551" xr:uid="{00000000-0005-0000-0000-000041280000}"/>
    <cellStyle name="Millares 6 2 5 3 2 2" xfId="7962" xr:uid="{00000000-0005-0000-0000-000042280000}"/>
    <cellStyle name="Millares 6 2 5 3 2 2 2" xfId="16706" xr:uid="{00000000-0005-0000-0000-000043280000}"/>
    <cellStyle name="Millares 6 2 5 3 2 2 2 2" xfId="34157" xr:uid="{00000000-0005-0000-0000-000044280000}"/>
    <cellStyle name="Millares 6 2 5 3 2 2 3" xfId="25437" xr:uid="{00000000-0005-0000-0000-000045280000}"/>
    <cellStyle name="Millares 6 2 5 3 2 2 4" xfId="37185" xr:uid="{00000000-0005-0000-0000-000046280000}"/>
    <cellStyle name="Millares 6 2 5 3 2 3" xfId="12345" xr:uid="{00000000-0005-0000-0000-000047280000}"/>
    <cellStyle name="Millares 6 2 5 3 2 3 2" xfId="29797" xr:uid="{00000000-0005-0000-0000-000048280000}"/>
    <cellStyle name="Millares 6 2 5 3 2 4" xfId="21076" xr:uid="{00000000-0005-0000-0000-000049280000}"/>
    <cellStyle name="Millares 6 2 5 3 2 5" xfId="37184" xr:uid="{00000000-0005-0000-0000-00004A280000}"/>
    <cellStyle name="Millares 6 2 5 3 3" xfId="5820" xr:uid="{00000000-0005-0000-0000-00004B280000}"/>
    <cellStyle name="Millares 6 2 5 3 3 2" xfId="14564" xr:uid="{00000000-0005-0000-0000-00004C280000}"/>
    <cellStyle name="Millares 6 2 5 3 3 2 2" xfId="32015" xr:uid="{00000000-0005-0000-0000-00004D280000}"/>
    <cellStyle name="Millares 6 2 5 3 3 3" xfId="23295" xr:uid="{00000000-0005-0000-0000-00004E280000}"/>
    <cellStyle name="Millares 6 2 5 3 3 4" xfId="37186" xr:uid="{00000000-0005-0000-0000-00004F280000}"/>
    <cellStyle name="Millares 6 2 5 3 4" xfId="10203" xr:uid="{00000000-0005-0000-0000-000050280000}"/>
    <cellStyle name="Millares 6 2 5 3 4 2" xfId="27655" xr:uid="{00000000-0005-0000-0000-000051280000}"/>
    <cellStyle name="Millares 6 2 5 3 5" xfId="18934" xr:uid="{00000000-0005-0000-0000-000052280000}"/>
    <cellStyle name="Millares 6 2 5 3 6" xfId="37183" xr:uid="{00000000-0005-0000-0000-000053280000}"/>
    <cellStyle name="Millares 6 2 5 4" xfId="2479" xr:uid="{00000000-0005-0000-0000-000054280000}"/>
    <cellStyle name="Millares 6 2 5 4 2" xfId="6890" xr:uid="{00000000-0005-0000-0000-000055280000}"/>
    <cellStyle name="Millares 6 2 5 4 2 2" xfId="15634" xr:uid="{00000000-0005-0000-0000-000056280000}"/>
    <cellStyle name="Millares 6 2 5 4 2 2 2" xfId="33085" xr:uid="{00000000-0005-0000-0000-000057280000}"/>
    <cellStyle name="Millares 6 2 5 4 2 3" xfId="24365" xr:uid="{00000000-0005-0000-0000-000058280000}"/>
    <cellStyle name="Millares 6 2 5 4 2 4" xfId="37188" xr:uid="{00000000-0005-0000-0000-000059280000}"/>
    <cellStyle name="Millares 6 2 5 4 3" xfId="11273" xr:uid="{00000000-0005-0000-0000-00005A280000}"/>
    <cellStyle name="Millares 6 2 5 4 3 2" xfId="28725" xr:uid="{00000000-0005-0000-0000-00005B280000}"/>
    <cellStyle name="Millares 6 2 5 4 4" xfId="20004" xr:uid="{00000000-0005-0000-0000-00005C280000}"/>
    <cellStyle name="Millares 6 2 5 4 5" xfId="37187" xr:uid="{00000000-0005-0000-0000-00005D280000}"/>
    <cellStyle name="Millares 6 2 5 5" xfId="4748" xr:uid="{00000000-0005-0000-0000-00005E280000}"/>
    <cellStyle name="Millares 6 2 5 5 2" xfId="13492" xr:uid="{00000000-0005-0000-0000-00005F280000}"/>
    <cellStyle name="Millares 6 2 5 5 2 2" xfId="30943" xr:uid="{00000000-0005-0000-0000-000060280000}"/>
    <cellStyle name="Millares 6 2 5 5 3" xfId="22223" xr:uid="{00000000-0005-0000-0000-000061280000}"/>
    <cellStyle name="Millares 6 2 5 5 4" xfId="37189" xr:uid="{00000000-0005-0000-0000-000062280000}"/>
    <cellStyle name="Millares 6 2 5 6" xfId="9131" xr:uid="{00000000-0005-0000-0000-000063280000}"/>
    <cellStyle name="Millares 6 2 5 6 2" xfId="26583" xr:uid="{00000000-0005-0000-0000-000064280000}"/>
    <cellStyle name="Millares 6 2 5 7" xfId="17862" xr:uid="{00000000-0005-0000-0000-000065280000}"/>
    <cellStyle name="Millares 6 2 5 8" xfId="37174" xr:uid="{00000000-0005-0000-0000-000066280000}"/>
    <cellStyle name="Millares 6 2 6" xfId="609" xr:uid="{00000000-0005-0000-0000-000067280000}"/>
    <cellStyle name="Millares 6 2 6 2" xfId="1682" xr:uid="{00000000-0005-0000-0000-000068280000}"/>
    <cellStyle name="Millares 6 2 6 2 2" xfId="3827" xr:uid="{00000000-0005-0000-0000-000069280000}"/>
    <cellStyle name="Millares 6 2 6 2 2 2" xfId="8238" xr:uid="{00000000-0005-0000-0000-00006A280000}"/>
    <cellStyle name="Millares 6 2 6 2 2 2 2" xfId="16982" xr:uid="{00000000-0005-0000-0000-00006B280000}"/>
    <cellStyle name="Millares 6 2 6 2 2 2 2 2" xfId="34433" xr:uid="{00000000-0005-0000-0000-00006C280000}"/>
    <cellStyle name="Millares 6 2 6 2 2 2 3" xfId="25713" xr:uid="{00000000-0005-0000-0000-00006D280000}"/>
    <cellStyle name="Millares 6 2 6 2 2 2 4" xfId="37193" xr:uid="{00000000-0005-0000-0000-00006E280000}"/>
    <cellStyle name="Millares 6 2 6 2 2 3" xfId="12621" xr:uid="{00000000-0005-0000-0000-00006F280000}"/>
    <cellStyle name="Millares 6 2 6 2 2 3 2" xfId="30073" xr:uid="{00000000-0005-0000-0000-000070280000}"/>
    <cellStyle name="Millares 6 2 6 2 2 4" xfId="21352" xr:uid="{00000000-0005-0000-0000-000071280000}"/>
    <cellStyle name="Millares 6 2 6 2 2 5" xfId="37192" xr:uid="{00000000-0005-0000-0000-000072280000}"/>
    <cellStyle name="Millares 6 2 6 2 3" xfId="6096" xr:uid="{00000000-0005-0000-0000-000073280000}"/>
    <cellStyle name="Millares 6 2 6 2 3 2" xfId="14840" xr:uid="{00000000-0005-0000-0000-000074280000}"/>
    <cellStyle name="Millares 6 2 6 2 3 2 2" xfId="32291" xr:uid="{00000000-0005-0000-0000-000075280000}"/>
    <cellStyle name="Millares 6 2 6 2 3 3" xfId="23571" xr:uid="{00000000-0005-0000-0000-000076280000}"/>
    <cellStyle name="Millares 6 2 6 2 3 4" xfId="37194" xr:uid="{00000000-0005-0000-0000-000077280000}"/>
    <cellStyle name="Millares 6 2 6 2 4" xfId="10479" xr:uid="{00000000-0005-0000-0000-000078280000}"/>
    <cellStyle name="Millares 6 2 6 2 4 2" xfId="27931" xr:uid="{00000000-0005-0000-0000-000079280000}"/>
    <cellStyle name="Millares 6 2 6 2 5" xfId="19210" xr:uid="{00000000-0005-0000-0000-00007A280000}"/>
    <cellStyle name="Millares 6 2 6 2 6" xfId="37191" xr:uid="{00000000-0005-0000-0000-00007B280000}"/>
    <cellStyle name="Millares 6 2 6 3" xfId="2758" xr:uid="{00000000-0005-0000-0000-00007C280000}"/>
    <cellStyle name="Millares 6 2 6 3 2" xfId="7169" xr:uid="{00000000-0005-0000-0000-00007D280000}"/>
    <cellStyle name="Millares 6 2 6 3 2 2" xfId="15913" xr:uid="{00000000-0005-0000-0000-00007E280000}"/>
    <cellStyle name="Millares 6 2 6 3 2 2 2" xfId="33364" xr:uid="{00000000-0005-0000-0000-00007F280000}"/>
    <cellStyle name="Millares 6 2 6 3 2 3" xfId="24644" xr:uid="{00000000-0005-0000-0000-000080280000}"/>
    <cellStyle name="Millares 6 2 6 3 2 4" xfId="37196" xr:uid="{00000000-0005-0000-0000-000081280000}"/>
    <cellStyle name="Millares 6 2 6 3 3" xfId="11552" xr:uid="{00000000-0005-0000-0000-000082280000}"/>
    <cellStyle name="Millares 6 2 6 3 3 2" xfId="29004" xr:uid="{00000000-0005-0000-0000-000083280000}"/>
    <cellStyle name="Millares 6 2 6 3 4" xfId="20283" xr:uid="{00000000-0005-0000-0000-000084280000}"/>
    <cellStyle name="Millares 6 2 6 3 5" xfId="37195" xr:uid="{00000000-0005-0000-0000-000085280000}"/>
    <cellStyle name="Millares 6 2 6 4" xfId="5027" xr:uid="{00000000-0005-0000-0000-000086280000}"/>
    <cellStyle name="Millares 6 2 6 4 2" xfId="13771" xr:uid="{00000000-0005-0000-0000-000087280000}"/>
    <cellStyle name="Millares 6 2 6 4 2 2" xfId="31222" xr:uid="{00000000-0005-0000-0000-000088280000}"/>
    <cellStyle name="Millares 6 2 6 4 3" xfId="22502" xr:uid="{00000000-0005-0000-0000-000089280000}"/>
    <cellStyle name="Millares 6 2 6 4 4" xfId="37197" xr:uid="{00000000-0005-0000-0000-00008A280000}"/>
    <cellStyle name="Millares 6 2 6 5" xfId="9410" xr:uid="{00000000-0005-0000-0000-00008B280000}"/>
    <cellStyle name="Millares 6 2 6 5 2" xfId="26862" xr:uid="{00000000-0005-0000-0000-00008C280000}"/>
    <cellStyle name="Millares 6 2 6 6" xfId="18141" xr:uid="{00000000-0005-0000-0000-00008D280000}"/>
    <cellStyle name="Millares 6 2 6 7" xfId="37190" xr:uid="{00000000-0005-0000-0000-00008E280000}"/>
    <cellStyle name="Millares 6 2 7" xfId="1148" xr:uid="{00000000-0005-0000-0000-00008F280000}"/>
    <cellStyle name="Millares 6 2 7 2" xfId="3294" xr:uid="{00000000-0005-0000-0000-000090280000}"/>
    <cellStyle name="Millares 6 2 7 2 2" xfId="7705" xr:uid="{00000000-0005-0000-0000-000091280000}"/>
    <cellStyle name="Millares 6 2 7 2 2 2" xfId="16449" xr:uid="{00000000-0005-0000-0000-000092280000}"/>
    <cellStyle name="Millares 6 2 7 2 2 2 2" xfId="33900" xr:uid="{00000000-0005-0000-0000-000093280000}"/>
    <cellStyle name="Millares 6 2 7 2 2 3" xfId="25180" xr:uid="{00000000-0005-0000-0000-000094280000}"/>
    <cellStyle name="Millares 6 2 7 2 2 4" xfId="37200" xr:uid="{00000000-0005-0000-0000-000095280000}"/>
    <cellStyle name="Millares 6 2 7 2 3" xfId="12088" xr:uid="{00000000-0005-0000-0000-000096280000}"/>
    <cellStyle name="Millares 6 2 7 2 3 2" xfId="29540" xr:uid="{00000000-0005-0000-0000-000097280000}"/>
    <cellStyle name="Millares 6 2 7 2 4" xfId="20819" xr:uid="{00000000-0005-0000-0000-000098280000}"/>
    <cellStyle name="Millares 6 2 7 2 5" xfId="37199" xr:uid="{00000000-0005-0000-0000-000099280000}"/>
    <cellStyle name="Millares 6 2 7 3" xfId="5563" xr:uid="{00000000-0005-0000-0000-00009A280000}"/>
    <cellStyle name="Millares 6 2 7 3 2" xfId="14307" xr:uid="{00000000-0005-0000-0000-00009B280000}"/>
    <cellStyle name="Millares 6 2 7 3 2 2" xfId="31758" xr:uid="{00000000-0005-0000-0000-00009C280000}"/>
    <cellStyle name="Millares 6 2 7 3 3" xfId="23038" xr:uid="{00000000-0005-0000-0000-00009D280000}"/>
    <cellStyle name="Millares 6 2 7 3 4" xfId="37201" xr:uid="{00000000-0005-0000-0000-00009E280000}"/>
    <cellStyle name="Millares 6 2 7 4" xfId="9946" xr:uid="{00000000-0005-0000-0000-00009F280000}"/>
    <cellStyle name="Millares 6 2 7 4 2" xfId="27398" xr:uid="{00000000-0005-0000-0000-0000A0280000}"/>
    <cellStyle name="Millares 6 2 7 5" xfId="18677" xr:uid="{00000000-0005-0000-0000-0000A1280000}"/>
    <cellStyle name="Millares 6 2 7 6" xfId="37198" xr:uid="{00000000-0005-0000-0000-0000A2280000}"/>
    <cellStyle name="Millares 6 2 8" xfId="2222" xr:uid="{00000000-0005-0000-0000-0000A3280000}"/>
    <cellStyle name="Millares 6 2 8 2" xfId="6633" xr:uid="{00000000-0005-0000-0000-0000A4280000}"/>
    <cellStyle name="Millares 6 2 8 2 2" xfId="15377" xr:uid="{00000000-0005-0000-0000-0000A5280000}"/>
    <cellStyle name="Millares 6 2 8 2 2 2" xfId="32828" xr:uid="{00000000-0005-0000-0000-0000A6280000}"/>
    <cellStyle name="Millares 6 2 8 2 3" xfId="24108" xr:uid="{00000000-0005-0000-0000-0000A7280000}"/>
    <cellStyle name="Millares 6 2 8 2 4" xfId="37203" xr:uid="{00000000-0005-0000-0000-0000A8280000}"/>
    <cellStyle name="Millares 6 2 8 3" xfId="11016" xr:uid="{00000000-0005-0000-0000-0000A9280000}"/>
    <cellStyle name="Millares 6 2 8 3 2" xfId="28468" xr:uid="{00000000-0005-0000-0000-0000AA280000}"/>
    <cellStyle name="Millares 6 2 8 4" xfId="19747" xr:uid="{00000000-0005-0000-0000-0000AB280000}"/>
    <cellStyle name="Millares 6 2 8 5" xfId="37202" xr:uid="{00000000-0005-0000-0000-0000AC280000}"/>
    <cellStyle name="Millares 6 2 9" xfId="4491" xr:uid="{00000000-0005-0000-0000-0000AD280000}"/>
    <cellStyle name="Millares 6 2 9 2" xfId="13235" xr:uid="{00000000-0005-0000-0000-0000AE280000}"/>
    <cellStyle name="Millares 6 2 9 2 2" xfId="30686" xr:uid="{00000000-0005-0000-0000-0000AF280000}"/>
    <cellStyle name="Millares 6 2 9 3" xfId="21966" xr:uid="{00000000-0005-0000-0000-0000B0280000}"/>
    <cellStyle name="Millares 6 2 9 4" xfId="37204" xr:uid="{00000000-0005-0000-0000-0000B1280000}"/>
    <cellStyle name="Millares 6 3" xfId="59" xr:uid="{00000000-0005-0000-0000-0000B2280000}"/>
    <cellStyle name="Millares 6 3 10" xfId="17617" xr:uid="{00000000-0005-0000-0000-0000B3280000}"/>
    <cellStyle name="Millares 6 3 11" xfId="37205" xr:uid="{00000000-0005-0000-0000-0000B4280000}"/>
    <cellStyle name="Millares 6 3 2" xfId="124" xr:uid="{00000000-0005-0000-0000-0000B5280000}"/>
    <cellStyle name="Millares 6 3 2 10" xfId="37206" xr:uid="{00000000-0005-0000-0000-0000B6280000}"/>
    <cellStyle name="Millares 6 3 2 2" xfId="256" xr:uid="{00000000-0005-0000-0000-0000B7280000}"/>
    <cellStyle name="Millares 6 3 2 2 2" xfId="521" xr:uid="{00000000-0005-0000-0000-0000B8280000}"/>
    <cellStyle name="Millares 6 3 2 2 2 2" xfId="1061" xr:uid="{00000000-0005-0000-0000-0000B9280000}"/>
    <cellStyle name="Millares 6 3 2 2 2 2 2" xfId="2134" xr:uid="{00000000-0005-0000-0000-0000BA280000}"/>
    <cellStyle name="Millares 6 3 2 2 2 2 2 2" xfId="4279" xr:uid="{00000000-0005-0000-0000-0000BB280000}"/>
    <cellStyle name="Millares 6 3 2 2 2 2 2 2 2" xfId="8690" xr:uid="{00000000-0005-0000-0000-0000BC280000}"/>
    <cellStyle name="Millares 6 3 2 2 2 2 2 2 2 2" xfId="17434" xr:uid="{00000000-0005-0000-0000-0000BD280000}"/>
    <cellStyle name="Millares 6 3 2 2 2 2 2 2 2 2 2" xfId="34885" xr:uid="{00000000-0005-0000-0000-0000BE280000}"/>
    <cellStyle name="Millares 6 3 2 2 2 2 2 2 2 3" xfId="26165" xr:uid="{00000000-0005-0000-0000-0000BF280000}"/>
    <cellStyle name="Millares 6 3 2 2 2 2 2 2 2 4" xfId="37212" xr:uid="{00000000-0005-0000-0000-0000C0280000}"/>
    <cellStyle name="Millares 6 3 2 2 2 2 2 2 3" xfId="13073" xr:uid="{00000000-0005-0000-0000-0000C1280000}"/>
    <cellStyle name="Millares 6 3 2 2 2 2 2 2 3 2" xfId="30525" xr:uid="{00000000-0005-0000-0000-0000C2280000}"/>
    <cellStyle name="Millares 6 3 2 2 2 2 2 2 4" xfId="21804" xr:uid="{00000000-0005-0000-0000-0000C3280000}"/>
    <cellStyle name="Millares 6 3 2 2 2 2 2 2 5" xfId="37211" xr:uid="{00000000-0005-0000-0000-0000C4280000}"/>
    <cellStyle name="Millares 6 3 2 2 2 2 2 3" xfId="6548" xr:uid="{00000000-0005-0000-0000-0000C5280000}"/>
    <cellStyle name="Millares 6 3 2 2 2 2 2 3 2" xfId="15292" xr:uid="{00000000-0005-0000-0000-0000C6280000}"/>
    <cellStyle name="Millares 6 3 2 2 2 2 2 3 2 2" xfId="32743" xr:uid="{00000000-0005-0000-0000-0000C7280000}"/>
    <cellStyle name="Millares 6 3 2 2 2 2 2 3 3" xfId="24023" xr:uid="{00000000-0005-0000-0000-0000C8280000}"/>
    <cellStyle name="Millares 6 3 2 2 2 2 2 3 4" xfId="37213" xr:uid="{00000000-0005-0000-0000-0000C9280000}"/>
    <cellStyle name="Millares 6 3 2 2 2 2 2 4" xfId="10931" xr:uid="{00000000-0005-0000-0000-0000CA280000}"/>
    <cellStyle name="Millares 6 3 2 2 2 2 2 4 2" xfId="28383" xr:uid="{00000000-0005-0000-0000-0000CB280000}"/>
    <cellStyle name="Millares 6 3 2 2 2 2 2 5" xfId="19662" xr:uid="{00000000-0005-0000-0000-0000CC280000}"/>
    <cellStyle name="Millares 6 3 2 2 2 2 2 6" xfId="37210" xr:uid="{00000000-0005-0000-0000-0000CD280000}"/>
    <cellStyle name="Millares 6 3 2 2 2 2 3" xfId="3210" xr:uid="{00000000-0005-0000-0000-0000CE280000}"/>
    <cellStyle name="Millares 6 3 2 2 2 2 3 2" xfId="7621" xr:uid="{00000000-0005-0000-0000-0000CF280000}"/>
    <cellStyle name="Millares 6 3 2 2 2 2 3 2 2" xfId="16365" xr:uid="{00000000-0005-0000-0000-0000D0280000}"/>
    <cellStyle name="Millares 6 3 2 2 2 2 3 2 2 2" xfId="33816" xr:uid="{00000000-0005-0000-0000-0000D1280000}"/>
    <cellStyle name="Millares 6 3 2 2 2 2 3 2 3" xfId="25096" xr:uid="{00000000-0005-0000-0000-0000D2280000}"/>
    <cellStyle name="Millares 6 3 2 2 2 2 3 2 4" xfId="37215" xr:uid="{00000000-0005-0000-0000-0000D3280000}"/>
    <cellStyle name="Millares 6 3 2 2 2 2 3 3" xfId="12004" xr:uid="{00000000-0005-0000-0000-0000D4280000}"/>
    <cellStyle name="Millares 6 3 2 2 2 2 3 3 2" xfId="29456" xr:uid="{00000000-0005-0000-0000-0000D5280000}"/>
    <cellStyle name="Millares 6 3 2 2 2 2 3 4" xfId="20735" xr:uid="{00000000-0005-0000-0000-0000D6280000}"/>
    <cellStyle name="Millares 6 3 2 2 2 2 3 5" xfId="37214" xr:uid="{00000000-0005-0000-0000-0000D7280000}"/>
    <cellStyle name="Millares 6 3 2 2 2 2 4" xfId="5479" xr:uid="{00000000-0005-0000-0000-0000D8280000}"/>
    <cellStyle name="Millares 6 3 2 2 2 2 4 2" xfId="14223" xr:uid="{00000000-0005-0000-0000-0000D9280000}"/>
    <cellStyle name="Millares 6 3 2 2 2 2 4 2 2" xfId="31674" xr:uid="{00000000-0005-0000-0000-0000DA280000}"/>
    <cellStyle name="Millares 6 3 2 2 2 2 4 3" xfId="22954" xr:uid="{00000000-0005-0000-0000-0000DB280000}"/>
    <cellStyle name="Millares 6 3 2 2 2 2 4 4" xfId="37216" xr:uid="{00000000-0005-0000-0000-0000DC280000}"/>
    <cellStyle name="Millares 6 3 2 2 2 2 5" xfId="9862" xr:uid="{00000000-0005-0000-0000-0000DD280000}"/>
    <cellStyle name="Millares 6 3 2 2 2 2 5 2" xfId="27314" xr:uid="{00000000-0005-0000-0000-0000DE280000}"/>
    <cellStyle name="Millares 6 3 2 2 2 2 6" xfId="18593" xr:uid="{00000000-0005-0000-0000-0000DF280000}"/>
    <cellStyle name="Millares 6 3 2 2 2 2 7" xfId="37209" xr:uid="{00000000-0005-0000-0000-0000E0280000}"/>
    <cellStyle name="Millares 6 3 2 2 2 3" xfId="1599" xr:uid="{00000000-0005-0000-0000-0000E1280000}"/>
    <cellStyle name="Millares 6 3 2 2 2 3 2" xfId="3745" xr:uid="{00000000-0005-0000-0000-0000E2280000}"/>
    <cellStyle name="Millares 6 3 2 2 2 3 2 2" xfId="8156" xr:uid="{00000000-0005-0000-0000-0000E3280000}"/>
    <cellStyle name="Millares 6 3 2 2 2 3 2 2 2" xfId="16900" xr:uid="{00000000-0005-0000-0000-0000E4280000}"/>
    <cellStyle name="Millares 6 3 2 2 2 3 2 2 2 2" xfId="34351" xr:uid="{00000000-0005-0000-0000-0000E5280000}"/>
    <cellStyle name="Millares 6 3 2 2 2 3 2 2 3" xfId="25631" xr:uid="{00000000-0005-0000-0000-0000E6280000}"/>
    <cellStyle name="Millares 6 3 2 2 2 3 2 2 4" xfId="37219" xr:uid="{00000000-0005-0000-0000-0000E7280000}"/>
    <cellStyle name="Millares 6 3 2 2 2 3 2 3" xfId="12539" xr:uid="{00000000-0005-0000-0000-0000E8280000}"/>
    <cellStyle name="Millares 6 3 2 2 2 3 2 3 2" xfId="29991" xr:uid="{00000000-0005-0000-0000-0000E9280000}"/>
    <cellStyle name="Millares 6 3 2 2 2 3 2 4" xfId="21270" xr:uid="{00000000-0005-0000-0000-0000EA280000}"/>
    <cellStyle name="Millares 6 3 2 2 2 3 2 5" xfId="37218" xr:uid="{00000000-0005-0000-0000-0000EB280000}"/>
    <cellStyle name="Millares 6 3 2 2 2 3 3" xfId="6014" xr:uid="{00000000-0005-0000-0000-0000EC280000}"/>
    <cellStyle name="Millares 6 3 2 2 2 3 3 2" xfId="14758" xr:uid="{00000000-0005-0000-0000-0000ED280000}"/>
    <cellStyle name="Millares 6 3 2 2 2 3 3 2 2" xfId="32209" xr:uid="{00000000-0005-0000-0000-0000EE280000}"/>
    <cellStyle name="Millares 6 3 2 2 2 3 3 3" xfId="23489" xr:uid="{00000000-0005-0000-0000-0000EF280000}"/>
    <cellStyle name="Millares 6 3 2 2 2 3 3 4" xfId="37220" xr:uid="{00000000-0005-0000-0000-0000F0280000}"/>
    <cellStyle name="Millares 6 3 2 2 2 3 4" xfId="10397" xr:uid="{00000000-0005-0000-0000-0000F1280000}"/>
    <cellStyle name="Millares 6 3 2 2 2 3 4 2" xfId="27849" xr:uid="{00000000-0005-0000-0000-0000F2280000}"/>
    <cellStyle name="Millares 6 3 2 2 2 3 5" xfId="19128" xr:uid="{00000000-0005-0000-0000-0000F3280000}"/>
    <cellStyle name="Millares 6 3 2 2 2 3 6" xfId="37217" xr:uid="{00000000-0005-0000-0000-0000F4280000}"/>
    <cellStyle name="Millares 6 3 2 2 2 4" xfId="2673" xr:uid="{00000000-0005-0000-0000-0000F5280000}"/>
    <cellStyle name="Millares 6 3 2 2 2 4 2" xfId="7084" xr:uid="{00000000-0005-0000-0000-0000F6280000}"/>
    <cellStyle name="Millares 6 3 2 2 2 4 2 2" xfId="15828" xr:uid="{00000000-0005-0000-0000-0000F7280000}"/>
    <cellStyle name="Millares 6 3 2 2 2 4 2 2 2" xfId="33279" xr:uid="{00000000-0005-0000-0000-0000F8280000}"/>
    <cellStyle name="Millares 6 3 2 2 2 4 2 3" xfId="24559" xr:uid="{00000000-0005-0000-0000-0000F9280000}"/>
    <cellStyle name="Millares 6 3 2 2 2 4 2 4" xfId="37222" xr:uid="{00000000-0005-0000-0000-0000FA280000}"/>
    <cellStyle name="Millares 6 3 2 2 2 4 3" xfId="11467" xr:uid="{00000000-0005-0000-0000-0000FB280000}"/>
    <cellStyle name="Millares 6 3 2 2 2 4 3 2" xfId="28919" xr:uid="{00000000-0005-0000-0000-0000FC280000}"/>
    <cellStyle name="Millares 6 3 2 2 2 4 4" xfId="20198" xr:uid="{00000000-0005-0000-0000-0000FD280000}"/>
    <cellStyle name="Millares 6 3 2 2 2 4 5" xfId="37221" xr:uid="{00000000-0005-0000-0000-0000FE280000}"/>
    <cellStyle name="Millares 6 3 2 2 2 5" xfId="4942" xr:uid="{00000000-0005-0000-0000-0000FF280000}"/>
    <cellStyle name="Millares 6 3 2 2 2 5 2" xfId="13686" xr:uid="{00000000-0005-0000-0000-000000290000}"/>
    <cellStyle name="Millares 6 3 2 2 2 5 2 2" xfId="31137" xr:uid="{00000000-0005-0000-0000-000001290000}"/>
    <cellStyle name="Millares 6 3 2 2 2 5 3" xfId="22417" xr:uid="{00000000-0005-0000-0000-000002290000}"/>
    <cellStyle name="Millares 6 3 2 2 2 5 4" xfId="37223" xr:uid="{00000000-0005-0000-0000-000003290000}"/>
    <cellStyle name="Millares 6 3 2 2 2 6" xfId="9325" xr:uid="{00000000-0005-0000-0000-000004290000}"/>
    <cellStyle name="Millares 6 3 2 2 2 6 2" xfId="26777" xr:uid="{00000000-0005-0000-0000-000005290000}"/>
    <cellStyle name="Millares 6 3 2 2 2 7" xfId="18056" xr:uid="{00000000-0005-0000-0000-000006290000}"/>
    <cellStyle name="Millares 6 3 2 2 2 8" xfId="37208" xr:uid="{00000000-0005-0000-0000-000007290000}"/>
    <cellStyle name="Millares 6 3 2 2 3" xfId="803" xr:uid="{00000000-0005-0000-0000-000008290000}"/>
    <cellStyle name="Millares 6 3 2 2 3 2" xfId="1876" xr:uid="{00000000-0005-0000-0000-000009290000}"/>
    <cellStyle name="Millares 6 3 2 2 3 2 2" xfId="4021" xr:uid="{00000000-0005-0000-0000-00000A290000}"/>
    <cellStyle name="Millares 6 3 2 2 3 2 2 2" xfId="8432" xr:uid="{00000000-0005-0000-0000-00000B290000}"/>
    <cellStyle name="Millares 6 3 2 2 3 2 2 2 2" xfId="17176" xr:uid="{00000000-0005-0000-0000-00000C290000}"/>
    <cellStyle name="Millares 6 3 2 2 3 2 2 2 2 2" xfId="34627" xr:uid="{00000000-0005-0000-0000-00000D290000}"/>
    <cellStyle name="Millares 6 3 2 2 3 2 2 2 3" xfId="25907" xr:uid="{00000000-0005-0000-0000-00000E290000}"/>
    <cellStyle name="Millares 6 3 2 2 3 2 2 2 4" xfId="37227" xr:uid="{00000000-0005-0000-0000-00000F290000}"/>
    <cellStyle name="Millares 6 3 2 2 3 2 2 3" xfId="12815" xr:uid="{00000000-0005-0000-0000-000010290000}"/>
    <cellStyle name="Millares 6 3 2 2 3 2 2 3 2" xfId="30267" xr:uid="{00000000-0005-0000-0000-000011290000}"/>
    <cellStyle name="Millares 6 3 2 2 3 2 2 4" xfId="21546" xr:uid="{00000000-0005-0000-0000-000012290000}"/>
    <cellStyle name="Millares 6 3 2 2 3 2 2 5" xfId="37226" xr:uid="{00000000-0005-0000-0000-000013290000}"/>
    <cellStyle name="Millares 6 3 2 2 3 2 3" xfId="6290" xr:uid="{00000000-0005-0000-0000-000014290000}"/>
    <cellStyle name="Millares 6 3 2 2 3 2 3 2" xfId="15034" xr:uid="{00000000-0005-0000-0000-000015290000}"/>
    <cellStyle name="Millares 6 3 2 2 3 2 3 2 2" xfId="32485" xr:uid="{00000000-0005-0000-0000-000016290000}"/>
    <cellStyle name="Millares 6 3 2 2 3 2 3 3" xfId="23765" xr:uid="{00000000-0005-0000-0000-000017290000}"/>
    <cellStyle name="Millares 6 3 2 2 3 2 3 4" xfId="37228" xr:uid="{00000000-0005-0000-0000-000018290000}"/>
    <cellStyle name="Millares 6 3 2 2 3 2 4" xfId="10673" xr:uid="{00000000-0005-0000-0000-000019290000}"/>
    <cellStyle name="Millares 6 3 2 2 3 2 4 2" xfId="28125" xr:uid="{00000000-0005-0000-0000-00001A290000}"/>
    <cellStyle name="Millares 6 3 2 2 3 2 5" xfId="19404" xr:uid="{00000000-0005-0000-0000-00001B290000}"/>
    <cellStyle name="Millares 6 3 2 2 3 2 6" xfId="37225" xr:uid="{00000000-0005-0000-0000-00001C290000}"/>
    <cellStyle name="Millares 6 3 2 2 3 3" xfId="2952" xr:uid="{00000000-0005-0000-0000-00001D290000}"/>
    <cellStyle name="Millares 6 3 2 2 3 3 2" xfId="7363" xr:uid="{00000000-0005-0000-0000-00001E290000}"/>
    <cellStyle name="Millares 6 3 2 2 3 3 2 2" xfId="16107" xr:uid="{00000000-0005-0000-0000-00001F290000}"/>
    <cellStyle name="Millares 6 3 2 2 3 3 2 2 2" xfId="33558" xr:uid="{00000000-0005-0000-0000-000020290000}"/>
    <cellStyle name="Millares 6 3 2 2 3 3 2 3" xfId="24838" xr:uid="{00000000-0005-0000-0000-000021290000}"/>
    <cellStyle name="Millares 6 3 2 2 3 3 2 4" xfId="37230" xr:uid="{00000000-0005-0000-0000-000022290000}"/>
    <cellStyle name="Millares 6 3 2 2 3 3 3" xfId="11746" xr:uid="{00000000-0005-0000-0000-000023290000}"/>
    <cellStyle name="Millares 6 3 2 2 3 3 3 2" xfId="29198" xr:uid="{00000000-0005-0000-0000-000024290000}"/>
    <cellStyle name="Millares 6 3 2 2 3 3 4" xfId="20477" xr:uid="{00000000-0005-0000-0000-000025290000}"/>
    <cellStyle name="Millares 6 3 2 2 3 3 5" xfId="37229" xr:uid="{00000000-0005-0000-0000-000026290000}"/>
    <cellStyle name="Millares 6 3 2 2 3 4" xfId="5221" xr:uid="{00000000-0005-0000-0000-000027290000}"/>
    <cellStyle name="Millares 6 3 2 2 3 4 2" xfId="13965" xr:uid="{00000000-0005-0000-0000-000028290000}"/>
    <cellStyle name="Millares 6 3 2 2 3 4 2 2" xfId="31416" xr:uid="{00000000-0005-0000-0000-000029290000}"/>
    <cellStyle name="Millares 6 3 2 2 3 4 3" xfId="22696" xr:uid="{00000000-0005-0000-0000-00002A290000}"/>
    <cellStyle name="Millares 6 3 2 2 3 4 4" xfId="37231" xr:uid="{00000000-0005-0000-0000-00002B290000}"/>
    <cellStyle name="Millares 6 3 2 2 3 5" xfId="9604" xr:uid="{00000000-0005-0000-0000-00002C290000}"/>
    <cellStyle name="Millares 6 3 2 2 3 5 2" xfId="27056" xr:uid="{00000000-0005-0000-0000-00002D290000}"/>
    <cellStyle name="Millares 6 3 2 2 3 6" xfId="18335" xr:uid="{00000000-0005-0000-0000-00002E290000}"/>
    <cellStyle name="Millares 6 3 2 2 3 7" xfId="37224" xr:uid="{00000000-0005-0000-0000-00002F290000}"/>
    <cellStyle name="Millares 6 3 2 2 4" xfId="1342" xr:uid="{00000000-0005-0000-0000-000030290000}"/>
    <cellStyle name="Millares 6 3 2 2 4 2" xfId="3488" xr:uid="{00000000-0005-0000-0000-000031290000}"/>
    <cellStyle name="Millares 6 3 2 2 4 2 2" xfId="7899" xr:uid="{00000000-0005-0000-0000-000032290000}"/>
    <cellStyle name="Millares 6 3 2 2 4 2 2 2" xfId="16643" xr:uid="{00000000-0005-0000-0000-000033290000}"/>
    <cellStyle name="Millares 6 3 2 2 4 2 2 2 2" xfId="34094" xr:uid="{00000000-0005-0000-0000-000034290000}"/>
    <cellStyle name="Millares 6 3 2 2 4 2 2 3" xfId="25374" xr:uid="{00000000-0005-0000-0000-000035290000}"/>
    <cellStyle name="Millares 6 3 2 2 4 2 2 4" xfId="37234" xr:uid="{00000000-0005-0000-0000-000036290000}"/>
    <cellStyle name="Millares 6 3 2 2 4 2 3" xfId="12282" xr:uid="{00000000-0005-0000-0000-000037290000}"/>
    <cellStyle name="Millares 6 3 2 2 4 2 3 2" xfId="29734" xr:uid="{00000000-0005-0000-0000-000038290000}"/>
    <cellStyle name="Millares 6 3 2 2 4 2 4" xfId="21013" xr:uid="{00000000-0005-0000-0000-000039290000}"/>
    <cellStyle name="Millares 6 3 2 2 4 2 5" xfId="37233" xr:uid="{00000000-0005-0000-0000-00003A290000}"/>
    <cellStyle name="Millares 6 3 2 2 4 3" xfId="5757" xr:uid="{00000000-0005-0000-0000-00003B290000}"/>
    <cellStyle name="Millares 6 3 2 2 4 3 2" xfId="14501" xr:uid="{00000000-0005-0000-0000-00003C290000}"/>
    <cellStyle name="Millares 6 3 2 2 4 3 2 2" xfId="31952" xr:uid="{00000000-0005-0000-0000-00003D290000}"/>
    <cellStyle name="Millares 6 3 2 2 4 3 3" xfId="23232" xr:uid="{00000000-0005-0000-0000-00003E290000}"/>
    <cellStyle name="Millares 6 3 2 2 4 3 4" xfId="37235" xr:uid="{00000000-0005-0000-0000-00003F290000}"/>
    <cellStyle name="Millares 6 3 2 2 4 4" xfId="10140" xr:uid="{00000000-0005-0000-0000-000040290000}"/>
    <cellStyle name="Millares 6 3 2 2 4 4 2" xfId="27592" xr:uid="{00000000-0005-0000-0000-000041290000}"/>
    <cellStyle name="Millares 6 3 2 2 4 5" xfId="18871" xr:uid="{00000000-0005-0000-0000-000042290000}"/>
    <cellStyle name="Millares 6 3 2 2 4 6" xfId="37232" xr:uid="{00000000-0005-0000-0000-000043290000}"/>
    <cellStyle name="Millares 6 3 2 2 5" xfId="2416" xr:uid="{00000000-0005-0000-0000-000044290000}"/>
    <cellStyle name="Millares 6 3 2 2 5 2" xfId="6827" xr:uid="{00000000-0005-0000-0000-000045290000}"/>
    <cellStyle name="Millares 6 3 2 2 5 2 2" xfId="15571" xr:uid="{00000000-0005-0000-0000-000046290000}"/>
    <cellStyle name="Millares 6 3 2 2 5 2 2 2" xfId="33022" xr:uid="{00000000-0005-0000-0000-000047290000}"/>
    <cellStyle name="Millares 6 3 2 2 5 2 3" xfId="24302" xr:uid="{00000000-0005-0000-0000-000048290000}"/>
    <cellStyle name="Millares 6 3 2 2 5 2 4" xfId="37237" xr:uid="{00000000-0005-0000-0000-000049290000}"/>
    <cellStyle name="Millares 6 3 2 2 5 3" xfId="11210" xr:uid="{00000000-0005-0000-0000-00004A290000}"/>
    <cellStyle name="Millares 6 3 2 2 5 3 2" xfId="28662" xr:uid="{00000000-0005-0000-0000-00004B290000}"/>
    <cellStyle name="Millares 6 3 2 2 5 4" xfId="19941" xr:uid="{00000000-0005-0000-0000-00004C290000}"/>
    <cellStyle name="Millares 6 3 2 2 5 5" xfId="37236" xr:uid="{00000000-0005-0000-0000-00004D290000}"/>
    <cellStyle name="Millares 6 3 2 2 6" xfId="4685" xr:uid="{00000000-0005-0000-0000-00004E290000}"/>
    <cellStyle name="Millares 6 3 2 2 6 2" xfId="13429" xr:uid="{00000000-0005-0000-0000-00004F290000}"/>
    <cellStyle name="Millares 6 3 2 2 6 2 2" xfId="30880" xr:uid="{00000000-0005-0000-0000-000050290000}"/>
    <cellStyle name="Millares 6 3 2 2 6 3" xfId="22160" xr:uid="{00000000-0005-0000-0000-000051290000}"/>
    <cellStyle name="Millares 6 3 2 2 6 4" xfId="37238" xr:uid="{00000000-0005-0000-0000-000052290000}"/>
    <cellStyle name="Millares 6 3 2 2 7" xfId="9068" xr:uid="{00000000-0005-0000-0000-000053290000}"/>
    <cellStyle name="Millares 6 3 2 2 7 2" xfId="26520" xr:uid="{00000000-0005-0000-0000-000054290000}"/>
    <cellStyle name="Millares 6 3 2 2 8" xfId="17799" xr:uid="{00000000-0005-0000-0000-000055290000}"/>
    <cellStyle name="Millares 6 3 2 2 9" xfId="37207" xr:uid="{00000000-0005-0000-0000-000056290000}"/>
    <cellStyle name="Millares 6 3 2 3" xfId="396" xr:uid="{00000000-0005-0000-0000-000057290000}"/>
    <cellStyle name="Millares 6 3 2 3 2" xfId="936" xr:uid="{00000000-0005-0000-0000-000058290000}"/>
    <cellStyle name="Millares 6 3 2 3 2 2" xfId="2009" xr:uid="{00000000-0005-0000-0000-000059290000}"/>
    <cellStyle name="Millares 6 3 2 3 2 2 2" xfId="4154" xr:uid="{00000000-0005-0000-0000-00005A290000}"/>
    <cellStyle name="Millares 6 3 2 3 2 2 2 2" xfId="8565" xr:uid="{00000000-0005-0000-0000-00005B290000}"/>
    <cellStyle name="Millares 6 3 2 3 2 2 2 2 2" xfId="17309" xr:uid="{00000000-0005-0000-0000-00005C290000}"/>
    <cellStyle name="Millares 6 3 2 3 2 2 2 2 2 2" xfId="34760" xr:uid="{00000000-0005-0000-0000-00005D290000}"/>
    <cellStyle name="Millares 6 3 2 3 2 2 2 2 3" xfId="26040" xr:uid="{00000000-0005-0000-0000-00005E290000}"/>
    <cellStyle name="Millares 6 3 2 3 2 2 2 2 4" xfId="37243" xr:uid="{00000000-0005-0000-0000-00005F290000}"/>
    <cellStyle name="Millares 6 3 2 3 2 2 2 3" xfId="12948" xr:uid="{00000000-0005-0000-0000-000060290000}"/>
    <cellStyle name="Millares 6 3 2 3 2 2 2 3 2" xfId="30400" xr:uid="{00000000-0005-0000-0000-000061290000}"/>
    <cellStyle name="Millares 6 3 2 3 2 2 2 4" xfId="21679" xr:uid="{00000000-0005-0000-0000-000062290000}"/>
    <cellStyle name="Millares 6 3 2 3 2 2 2 5" xfId="37242" xr:uid="{00000000-0005-0000-0000-000063290000}"/>
    <cellStyle name="Millares 6 3 2 3 2 2 3" xfId="6423" xr:uid="{00000000-0005-0000-0000-000064290000}"/>
    <cellStyle name="Millares 6 3 2 3 2 2 3 2" xfId="15167" xr:uid="{00000000-0005-0000-0000-000065290000}"/>
    <cellStyle name="Millares 6 3 2 3 2 2 3 2 2" xfId="32618" xr:uid="{00000000-0005-0000-0000-000066290000}"/>
    <cellStyle name="Millares 6 3 2 3 2 2 3 3" xfId="23898" xr:uid="{00000000-0005-0000-0000-000067290000}"/>
    <cellStyle name="Millares 6 3 2 3 2 2 3 4" xfId="37244" xr:uid="{00000000-0005-0000-0000-000068290000}"/>
    <cellStyle name="Millares 6 3 2 3 2 2 4" xfId="10806" xr:uid="{00000000-0005-0000-0000-000069290000}"/>
    <cellStyle name="Millares 6 3 2 3 2 2 4 2" xfId="28258" xr:uid="{00000000-0005-0000-0000-00006A290000}"/>
    <cellStyle name="Millares 6 3 2 3 2 2 5" xfId="19537" xr:uid="{00000000-0005-0000-0000-00006B290000}"/>
    <cellStyle name="Millares 6 3 2 3 2 2 6" xfId="37241" xr:uid="{00000000-0005-0000-0000-00006C290000}"/>
    <cellStyle name="Millares 6 3 2 3 2 3" xfId="3085" xr:uid="{00000000-0005-0000-0000-00006D290000}"/>
    <cellStyle name="Millares 6 3 2 3 2 3 2" xfId="7496" xr:uid="{00000000-0005-0000-0000-00006E290000}"/>
    <cellStyle name="Millares 6 3 2 3 2 3 2 2" xfId="16240" xr:uid="{00000000-0005-0000-0000-00006F290000}"/>
    <cellStyle name="Millares 6 3 2 3 2 3 2 2 2" xfId="33691" xr:uid="{00000000-0005-0000-0000-000070290000}"/>
    <cellStyle name="Millares 6 3 2 3 2 3 2 3" xfId="24971" xr:uid="{00000000-0005-0000-0000-000071290000}"/>
    <cellStyle name="Millares 6 3 2 3 2 3 2 4" xfId="37246" xr:uid="{00000000-0005-0000-0000-000072290000}"/>
    <cellStyle name="Millares 6 3 2 3 2 3 3" xfId="11879" xr:uid="{00000000-0005-0000-0000-000073290000}"/>
    <cellStyle name="Millares 6 3 2 3 2 3 3 2" xfId="29331" xr:uid="{00000000-0005-0000-0000-000074290000}"/>
    <cellStyle name="Millares 6 3 2 3 2 3 4" xfId="20610" xr:uid="{00000000-0005-0000-0000-000075290000}"/>
    <cellStyle name="Millares 6 3 2 3 2 3 5" xfId="37245" xr:uid="{00000000-0005-0000-0000-000076290000}"/>
    <cellStyle name="Millares 6 3 2 3 2 4" xfId="5354" xr:uid="{00000000-0005-0000-0000-000077290000}"/>
    <cellStyle name="Millares 6 3 2 3 2 4 2" xfId="14098" xr:uid="{00000000-0005-0000-0000-000078290000}"/>
    <cellStyle name="Millares 6 3 2 3 2 4 2 2" xfId="31549" xr:uid="{00000000-0005-0000-0000-000079290000}"/>
    <cellStyle name="Millares 6 3 2 3 2 4 3" xfId="22829" xr:uid="{00000000-0005-0000-0000-00007A290000}"/>
    <cellStyle name="Millares 6 3 2 3 2 4 4" xfId="37247" xr:uid="{00000000-0005-0000-0000-00007B290000}"/>
    <cellStyle name="Millares 6 3 2 3 2 5" xfId="9737" xr:uid="{00000000-0005-0000-0000-00007C290000}"/>
    <cellStyle name="Millares 6 3 2 3 2 5 2" xfId="27189" xr:uid="{00000000-0005-0000-0000-00007D290000}"/>
    <cellStyle name="Millares 6 3 2 3 2 6" xfId="18468" xr:uid="{00000000-0005-0000-0000-00007E290000}"/>
    <cellStyle name="Millares 6 3 2 3 2 7" xfId="37240" xr:uid="{00000000-0005-0000-0000-00007F290000}"/>
    <cellStyle name="Millares 6 3 2 3 3" xfId="1474" xr:uid="{00000000-0005-0000-0000-000080290000}"/>
    <cellStyle name="Millares 6 3 2 3 3 2" xfId="3620" xr:uid="{00000000-0005-0000-0000-000081290000}"/>
    <cellStyle name="Millares 6 3 2 3 3 2 2" xfId="8031" xr:uid="{00000000-0005-0000-0000-000082290000}"/>
    <cellStyle name="Millares 6 3 2 3 3 2 2 2" xfId="16775" xr:uid="{00000000-0005-0000-0000-000083290000}"/>
    <cellStyle name="Millares 6 3 2 3 3 2 2 2 2" xfId="34226" xr:uid="{00000000-0005-0000-0000-000084290000}"/>
    <cellStyle name="Millares 6 3 2 3 3 2 2 3" xfId="25506" xr:uid="{00000000-0005-0000-0000-000085290000}"/>
    <cellStyle name="Millares 6 3 2 3 3 2 2 4" xfId="37250" xr:uid="{00000000-0005-0000-0000-000086290000}"/>
    <cellStyle name="Millares 6 3 2 3 3 2 3" xfId="12414" xr:uid="{00000000-0005-0000-0000-000087290000}"/>
    <cellStyle name="Millares 6 3 2 3 3 2 3 2" xfId="29866" xr:uid="{00000000-0005-0000-0000-000088290000}"/>
    <cellStyle name="Millares 6 3 2 3 3 2 4" xfId="21145" xr:uid="{00000000-0005-0000-0000-000089290000}"/>
    <cellStyle name="Millares 6 3 2 3 3 2 5" xfId="37249" xr:uid="{00000000-0005-0000-0000-00008A290000}"/>
    <cellStyle name="Millares 6 3 2 3 3 3" xfId="5889" xr:uid="{00000000-0005-0000-0000-00008B290000}"/>
    <cellStyle name="Millares 6 3 2 3 3 3 2" xfId="14633" xr:uid="{00000000-0005-0000-0000-00008C290000}"/>
    <cellStyle name="Millares 6 3 2 3 3 3 2 2" xfId="32084" xr:uid="{00000000-0005-0000-0000-00008D290000}"/>
    <cellStyle name="Millares 6 3 2 3 3 3 3" xfId="23364" xr:uid="{00000000-0005-0000-0000-00008E290000}"/>
    <cellStyle name="Millares 6 3 2 3 3 3 4" xfId="37251" xr:uid="{00000000-0005-0000-0000-00008F290000}"/>
    <cellStyle name="Millares 6 3 2 3 3 4" xfId="10272" xr:uid="{00000000-0005-0000-0000-000090290000}"/>
    <cellStyle name="Millares 6 3 2 3 3 4 2" xfId="27724" xr:uid="{00000000-0005-0000-0000-000091290000}"/>
    <cellStyle name="Millares 6 3 2 3 3 5" xfId="19003" xr:uid="{00000000-0005-0000-0000-000092290000}"/>
    <cellStyle name="Millares 6 3 2 3 3 6" xfId="37248" xr:uid="{00000000-0005-0000-0000-000093290000}"/>
    <cellStyle name="Millares 6 3 2 3 4" xfId="2548" xr:uid="{00000000-0005-0000-0000-000094290000}"/>
    <cellStyle name="Millares 6 3 2 3 4 2" xfId="6959" xr:uid="{00000000-0005-0000-0000-000095290000}"/>
    <cellStyle name="Millares 6 3 2 3 4 2 2" xfId="15703" xr:uid="{00000000-0005-0000-0000-000096290000}"/>
    <cellStyle name="Millares 6 3 2 3 4 2 2 2" xfId="33154" xr:uid="{00000000-0005-0000-0000-000097290000}"/>
    <cellStyle name="Millares 6 3 2 3 4 2 3" xfId="24434" xr:uid="{00000000-0005-0000-0000-000098290000}"/>
    <cellStyle name="Millares 6 3 2 3 4 2 4" xfId="37253" xr:uid="{00000000-0005-0000-0000-000099290000}"/>
    <cellStyle name="Millares 6 3 2 3 4 3" xfId="11342" xr:uid="{00000000-0005-0000-0000-00009A290000}"/>
    <cellStyle name="Millares 6 3 2 3 4 3 2" xfId="28794" xr:uid="{00000000-0005-0000-0000-00009B290000}"/>
    <cellStyle name="Millares 6 3 2 3 4 4" xfId="20073" xr:uid="{00000000-0005-0000-0000-00009C290000}"/>
    <cellStyle name="Millares 6 3 2 3 4 5" xfId="37252" xr:uid="{00000000-0005-0000-0000-00009D290000}"/>
    <cellStyle name="Millares 6 3 2 3 5" xfId="4817" xr:uid="{00000000-0005-0000-0000-00009E290000}"/>
    <cellStyle name="Millares 6 3 2 3 5 2" xfId="13561" xr:uid="{00000000-0005-0000-0000-00009F290000}"/>
    <cellStyle name="Millares 6 3 2 3 5 2 2" xfId="31012" xr:uid="{00000000-0005-0000-0000-0000A0290000}"/>
    <cellStyle name="Millares 6 3 2 3 5 3" xfId="22292" xr:uid="{00000000-0005-0000-0000-0000A1290000}"/>
    <cellStyle name="Millares 6 3 2 3 5 4" xfId="37254" xr:uid="{00000000-0005-0000-0000-0000A2290000}"/>
    <cellStyle name="Millares 6 3 2 3 6" xfId="9200" xr:uid="{00000000-0005-0000-0000-0000A3290000}"/>
    <cellStyle name="Millares 6 3 2 3 6 2" xfId="26652" xr:uid="{00000000-0005-0000-0000-0000A4290000}"/>
    <cellStyle name="Millares 6 3 2 3 7" xfId="17931" xr:uid="{00000000-0005-0000-0000-0000A5290000}"/>
    <cellStyle name="Millares 6 3 2 3 8" xfId="37239" xr:uid="{00000000-0005-0000-0000-0000A6290000}"/>
    <cellStyle name="Millares 6 3 2 4" xfId="678" xr:uid="{00000000-0005-0000-0000-0000A7290000}"/>
    <cellStyle name="Millares 6 3 2 4 2" xfId="1751" xr:uid="{00000000-0005-0000-0000-0000A8290000}"/>
    <cellStyle name="Millares 6 3 2 4 2 2" xfId="3896" xr:uid="{00000000-0005-0000-0000-0000A9290000}"/>
    <cellStyle name="Millares 6 3 2 4 2 2 2" xfId="8307" xr:uid="{00000000-0005-0000-0000-0000AA290000}"/>
    <cellStyle name="Millares 6 3 2 4 2 2 2 2" xfId="17051" xr:uid="{00000000-0005-0000-0000-0000AB290000}"/>
    <cellStyle name="Millares 6 3 2 4 2 2 2 2 2" xfId="34502" xr:uid="{00000000-0005-0000-0000-0000AC290000}"/>
    <cellStyle name="Millares 6 3 2 4 2 2 2 3" xfId="25782" xr:uid="{00000000-0005-0000-0000-0000AD290000}"/>
    <cellStyle name="Millares 6 3 2 4 2 2 2 4" xfId="37258" xr:uid="{00000000-0005-0000-0000-0000AE290000}"/>
    <cellStyle name="Millares 6 3 2 4 2 2 3" xfId="12690" xr:uid="{00000000-0005-0000-0000-0000AF290000}"/>
    <cellStyle name="Millares 6 3 2 4 2 2 3 2" xfId="30142" xr:uid="{00000000-0005-0000-0000-0000B0290000}"/>
    <cellStyle name="Millares 6 3 2 4 2 2 4" xfId="21421" xr:uid="{00000000-0005-0000-0000-0000B1290000}"/>
    <cellStyle name="Millares 6 3 2 4 2 2 5" xfId="37257" xr:uid="{00000000-0005-0000-0000-0000B2290000}"/>
    <cellStyle name="Millares 6 3 2 4 2 3" xfId="6165" xr:uid="{00000000-0005-0000-0000-0000B3290000}"/>
    <cellStyle name="Millares 6 3 2 4 2 3 2" xfId="14909" xr:uid="{00000000-0005-0000-0000-0000B4290000}"/>
    <cellStyle name="Millares 6 3 2 4 2 3 2 2" xfId="32360" xr:uid="{00000000-0005-0000-0000-0000B5290000}"/>
    <cellStyle name="Millares 6 3 2 4 2 3 3" xfId="23640" xr:uid="{00000000-0005-0000-0000-0000B6290000}"/>
    <cellStyle name="Millares 6 3 2 4 2 3 4" xfId="37259" xr:uid="{00000000-0005-0000-0000-0000B7290000}"/>
    <cellStyle name="Millares 6 3 2 4 2 4" xfId="10548" xr:uid="{00000000-0005-0000-0000-0000B8290000}"/>
    <cellStyle name="Millares 6 3 2 4 2 4 2" xfId="28000" xr:uid="{00000000-0005-0000-0000-0000B9290000}"/>
    <cellStyle name="Millares 6 3 2 4 2 5" xfId="19279" xr:uid="{00000000-0005-0000-0000-0000BA290000}"/>
    <cellStyle name="Millares 6 3 2 4 2 6" xfId="37256" xr:uid="{00000000-0005-0000-0000-0000BB290000}"/>
    <cellStyle name="Millares 6 3 2 4 3" xfId="2827" xr:uid="{00000000-0005-0000-0000-0000BC290000}"/>
    <cellStyle name="Millares 6 3 2 4 3 2" xfId="7238" xr:uid="{00000000-0005-0000-0000-0000BD290000}"/>
    <cellStyle name="Millares 6 3 2 4 3 2 2" xfId="15982" xr:uid="{00000000-0005-0000-0000-0000BE290000}"/>
    <cellStyle name="Millares 6 3 2 4 3 2 2 2" xfId="33433" xr:uid="{00000000-0005-0000-0000-0000BF290000}"/>
    <cellStyle name="Millares 6 3 2 4 3 2 3" xfId="24713" xr:uid="{00000000-0005-0000-0000-0000C0290000}"/>
    <cellStyle name="Millares 6 3 2 4 3 2 4" xfId="37261" xr:uid="{00000000-0005-0000-0000-0000C1290000}"/>
    <cellStyle name="Millares 6 3 2 4 3 3" xfId="11621" xr:uid="{00000000-0005-0000-0000-0000C2290000}"/>
    <cellStyle name="Millares 6 3 2 4 3 3 2" xfId="29073" xr:uid="{00000000-0005-0000-0000-0000C3290000}"/>
    <cellStyle name="Millares 6 3 2 4 3 4" xfId="20352" xr:uid="{00000000-0005-0000-0000-0000C4290000}"/>
    <cellStyle name="Millares 6 3 2 4 3 5" xfId="37260" xr:uid="{00000000-0005-0000-0000-0000C5290000}"/>
    <cellStyle name="Millares 6 3 2 4 4" xfId="5096" xr:uid="{00000000-0005-0000-0000-0000C6290000}"/>
    <cellStyle name="Millares 6 3 2 4 4 2" xfId="13840" xr:uid="{00000000-0005-0000-0000-0000C7290000}"/>
    <cellStyle name="Millares 6 3 2 4 4 2 2" xfId="31291" xr:uid="{00000000-0005-0000-0000-0000C8290000}"/>
    <cellStyle name="Millares 6 3 2 4 4 3" xfId="22571" xr:uid="{00000000-0005-0000-0000-0000C9290000}"/>
    <cellStyle name="Millares 6 3 2 4 4 4" xfId="37262" xr:uid="{00000000-0005-0000-0000-0000CA290000}"/>
    <cellStyle name="Millares 6 3 2 4 5" xfId="9479" xr:uid="{00000000-0005-0000-0000-0000CB290000}"/>
    <cellStyle name="Millares 6 3 2 4 5 2" xfId="26931" xr:uid="{00000000-0005-0000-0000-0000CC290000}"/>
    <cellStyle name="Millares 6 3 2 4 6" xfId="18210" xr:uid="{00000000-0005-0000-0000-0000CD290000}"/>
    <cellStyle name="Millares 6 3 2 4 7" xfId="37255" xr:uid="{00000000-0005-0000-0000-0000CE290000}"/>
    <cellStyle name="Millares 6 3 2 5" xfId="1217" xr:uid="{00000000-0005-0000-0000-0000CF290000}"/>
    <cellStyle name="Millares 6 3 2 5 2" xfId="3363" xr:uid="{00000000-0005-0000-0000-0000D0290000}"/>
    <cellStyle name="Millares 6 3 2 5 2 2" xfId="7774" xr:uid="{00000000-0005-0000-0000-0000D1290000}"/>
    <cellStyle name="Millares 6 3 2 5 2 2 2" xfId="16518" xr:uid="{00000000-0005-0000-0000-0000D2290000}"/>
    <cellStyle name="Millares 6 3 2 5 2 2 2 2" xfId="33969" xr:uid="{00000000-0005-0000-0000-0000D3290000}"/>
    <cellStyle name="Millares 6 3 2 5 2 2 3" xfId="25249" xr:uid="{00000000-0005-0000-0000-0000D4290000}"/>
    <cellStyle name="Millares 6 3 2 5 2 2 4" xfId="37265" xr:uid="{00000000-0005-0000-0000-0000D5290000}"/>
    <cellStyle name="Millares 6 3 2 5 2 3" xfId="12157" xr:uid="{00000000-0005-0000-0000-0000D6290000}"/>
    <cellStyle name="Millares 6 3 2 5 2 3 2" xfId="29609" xr:uid="{00000000-0005-0000-0000-0000D7290000}"/>
    <cellStyle name="Millares 6 3 2 5 2 4" xfId="20888" xr:uid="{00000000-0005-0000-0000-0000D8290000}"/>
    <cellStyle name="Millares 6 3 2 5 2 5" xfId="37264" xr:uid="{00000000-0005-0000-0000-0000D9290000}"/>
    <cellStyle name="Millares 6 3 2 5 3" xfId="5632" xr:uid="{00000000-0005-0000-0000-0000DA290000}"/>
    <cellStyle name="Millares 6 3 2 5 3 2" xfId="14376" xr:uid="{00000000-0005-0000-0000-0000DB290000}"/>
    <cellStyle name="Millares 6 3 2 5 3 2 2" xfId="31827" xr:uid="{00000000-0005-0000-0000-0000DC290000}"/>
    <cellStyle name="Millares 6 3 2 5 3 3" xfId="23107" xr:uid="{00000000-0005-0000-0000-0000DD290000}"/>
    <cellStyle name="Millares 6 3 2 5 3 4" xfId="37266" xr:uid="{00000000-0005-0000-0000-0000DE290000}"/>
    <cellStyle name="Millares 6 3 2 5 4" xfId="10015" xr:uid="{00000000-0005-0000-0000-0000DF290000}"/>
    <cellStyle name="Millares 6 3 2 5 4 2" xfId="27467" xr:uid="{00000000-0005-0000-0000-0000E0290000}"/>
    <cellStyle name="Millares 6 3 2 5 5" xfId="18746" xr:uid="{00000000-0005-0000-0000-0000E1290000}"/>
    <cellStyle name="Millares 6 3 2 5 6" xfId="37263" xr:uid="{00000000-0005-0000-0000-0000E2290000}"/>
    <cellStyle name="Millares 6 3 2 6" xfId="2291" xr:uid="{00000000-0005-0000-0000-0000E3290000}"/>
    <cellStyle name="Millares 6 3 2 6 2" xfId="6702" xr:uid="{00000000-0005-0000-0000-0000E4290000}"/>
    <cellStyle name="Millares 6 3 2 6 2 2" xfId="15446" xr:uid="{00000000-0005-0000-0000-0000E5290000}"/>
    <cellStyle name="Millares 6 3 2 6 2 2 2" xfId="32897" xr:uid="{00000000-0005-0000-0000-0000E6290000}"/>
    <cellStyle name="Millares 6 3 2 6 2 3" xfId="24177" xr:uid="{00000000-0005-0000-0000-0000E7290000}"/>
    <cellStyle name="Millares 6 3 2 6 2 4" xfId="37268" xr:uid="{00000000-0005-0000-0000-0000E8290000}"/>
    <cellStyle name="Millares 6 3 2 6 3" xfId="11085" xr:uid="{00000000-0005-0000-0000-0000E9290000}"/>
    <cellStyle name="Millares 6 3 2 6 3 2" xfId="28537" xr:uid="{00000000-0005-0000-0000-0000EA290000}"/>
    <cellStyle name="Millares 6 3 2 6 4" xfId="19816" xr:uid="{00000000-0005-0000-0000-0000EB290000}"/>
    <cellStyle name="Millares 6 3 2 6 5" xfId="37267" xr:uid="{00000000-0005-0000-0000-0000EC290000}"/>
    <cellStyle name="Millares 6 3 2 7" xfId="4560" xr:uid="{00000000-0005-0000-0000-0000ED290000}"/>
    <cellStyle name="Millares 6 3 2 7 2" xfId="13304" xr:uid="{00000000-0005-0000-0000-0000EE290000}"/>
    <cellStyle name="Millares 6 3 2 7 2 2" xfId="30755" xr:uid="{00000000-0005-0000-0000-0000EF290000}"/>
    <cellStyle name="Millares 6 3 2 7 3" xfId="22035" xr:uid="{00000000-0005-0000-0000-0000F0290000}"/>
    <cellStyle name="Millares 6 3 2 7 4" xfId="37269" xr:uid="{00000000-0005-0000-0000-0000F1290000}"/>
    <cellStyle name="Millares 6 3 2 8" xfId="8943" xr:uid="{00000000-0005-0000-0000-0000F2290000}"/>
    <cellStyle name="Millares 6 3 2 8 2" xfId="26395" xr:uid="{00000000-0005-0000-0000-0000F3290000}"/>
    <cellStyle name="Millares 6 3 2 9" xfId="17674" xr:uid="{00000000-0005-0000-0000-0000F4290000}"/>
    <cellStyle name="Millares 6 3 3" xfId="199" xr:uid="{00000000-0005-0000-0000-0000F5290000}"/>
    <cellStyle name="Millares 6 3 3 2" xfId="464" xr:uid="{00000000-0005-0000-0000-0000F6290000}"/>
    <cellStyle name="Millares 6 3 3 2 2" xfId="1004" xr:uid="{00000000-0005-0000-0000-0000F7290000}"/>
    <cellStyle name="Millares 6 3 3 2 2 2" xfId="2077" xr:uid="{00000000-0005-0000-0000-0000F8290000}"/>
    <cellStyle name="Millares 6 3 3 2 2 2 2" xfId="4222" xr:uid="{00000000-0005-0000-0000-0000F9290000}"/>
    <cellStyle name="Millares 6 3 3 2 2 2 2 2" xfId="8633" xr:uid="{00000000-0005-0000-0000-0000FA290000}"/>
    <cellStyle name="Millares 6 3 3 2 2 2 2 2 2" xfId="17377" xr:uid="{00000000-0005-0000-0000-0000FB290000}"/>
    <cellStyle name="Millares 6 3 3 2 2 2 2 2 2 2" xfId="34828" xr:uid="{00000000-0005-0000-0000-0000FC290000}"/>
    <cellStyle name="Millares 6 3 3 2 2 2 2 2 3" xfId="26108" xr:uid="{00000000-0005-0000-0000-0000FD290000}"/>
    <cellStyle name="Millares 6 3 3 2 2 2 2 2 4" xfId="37275" xr:uid="{00000000-0005-0000-0000-0000FE290000}"/>
    <cellStyle name="Millares 6 3 3 2 2 2 2 3" xfId="13016" xr:uid="{00000000-0005-0000-0000-0000FF290000}"/>
    <cellStyle name="Millares 6 3 3 2 2 2 2 3 2" xfId="30468" xr:uid="{00000000-0005-0000-0000-0000002A0000}"/>
    <cellStyle name="Millares 6 3 3 2 2 2 2 4" xfId="21747" xr:uid="{00000000-0005-0000-0000-0000012A0000}"/>
    <cellStyle name="Millares 6 3 3 2 2 2 2 5" xfId="37274" xr:uid="{00000000-0005-0000-0000-0000022A0000}"/>
    <cellStyle name="Millares 6 3 3 2 2 2 3" xfId="6491" xr:uid="{00000000-0005-0000-0000-0000032A0000}"/>
    <cellStyle name="Millares 6 3 3 2 2 2 3 2" xfId="15235" xr:uid="{00000000-0005-0000-0000-0000042A0000}"/>
    <cellStyle name="Millares 6 3 3 2 2 2 3 2 2" xfId="32686" xr:uid="{00000000-0005-0000-0000-0000052A0000}"/>
    <cellStyle name="Millares 6 3 3 2 2 2 3 3" xfId="23966" xr:uid="{00000000-0005-0000-0000-0000062A0000}"/>
    <cellStyle name="Millares 6 3 3 2 2 2 3 4" xfId="37276" xr:uid="{00000000-0005-0000-0000-0000072A0000}"/>
    <cellStyle name="Millares 6 3 3 2 2 2 4" xfId="10874" xr:uid="{00000000-0005-0000-0000-0000082A0000}"/>
    <cellStyle name="Millares 6 3 3 2 2 2 4 2" xfId="28326" xr:uid="{00000000-0005-0000-0000-0000092A0000}"/>
    <cellStyle name="Millares 6 3 3 2 2 2 5" xfId="19605" xr:uid="{00000000-0005-0000-0000-00000A2A0000}"/>
    <cellStyle name="Millares 6 3 3 2 2 2 6" xfId="37273" xr:uid="{00000000-0005-0000-0000-00000B2A0000}"/>
    <cellStyle name="Millares 6 3 3 2 2 3" xfId="3153" xr:uid="{00000000-0005-0000-0000-00000C2A0000}"/>
    <cellStyle name="Millares 6 3 3 2 2 3 2" xfId="7564" xr:uid="{00000000-0005-0000-0000-00000D2A0000}"/>
    <cellStyle name="Millares 6 3 3 2 2 3 2 2" xfId="16308" xr:uid="{00000000-0005-0000-0000-00000E2A0000}"/>
    <cellStyle name="Millares 6 3 3 2 2 3 2 2 2" xfId="33759" xr:uid="{00000000-0005-0000-0000-00000F2A0000}"/>
    <cellStyle name="Millares 6 3 3 2 2 3 2 3" xfId="25039" xr:uid="{00000000-0005-0000-0000-0000102A0000}"/>
    <cellStyle name="Millares 6 3 3 2 2 3 2 4" xfId="37278" xr:uid="{00000000-0005-0000-0000-0000112A0000}"/>
    <cellStyle name="Millares 6 3 3 2 2 3 3" xfId="11947" xr:uid="{00000000-0005-0000-0000-0000122A0000}"/>
    <cellStyle name="Millares 6 3 3 2 2 3 3 2" xfId="29399" xr:uid="{00000000-0005-0000-0000-0000132A0000}"/>
    <cellStyle name="Millares 6 3 3 2 2 3 4" xfId="20678" xr:uid="{00000000-0005-0000-0000-0000142A0000}"/>
    <cellStyle name="Millares 6 3 3 2 2 3 5" xfId="37277" xr:uid="{00000000-0005-0000-0000-0000152A0000}"/>
    <cellStyle name="Millares 6 3 3 2 2 4" xfId="5422" xr:uid="{00000000-0005-0000-0000-0000162A0000}"/>
    <cellStyle name="Millares 6 3 3 2 2 4 2" xfId="14166" xr:uid="{00000000-0005-0000-0000-0000172A0000}"/>
    <cellStyle name="Millares 6 3 3 2 2 4 2 2" xfId="31617" xr:uid="{00000000-0005-0000-0000-0000182A0000}"/>
    <cellStyle name="Millares 6 3 3 2 2 4 3" xfId="22897" xr:uid="{00000000-0005-0000-0000-0000192A0000}"/>
    <cellStyle name="Millares 6 3 3 2 2 4 4" xfId="37279" xr:uid="{00000000-0005-0000-0000-00001A2A0000}"/>
    <cellStyle name="Millares 6 3 3 2 2 5" xfId="9805" xr:uid="{00000000-0005-0000-0000-00001B2A0000}"/>
    <cellStyle name="Millares 6 3 3 2 2 5 2" xfId="27257" xr:uid="{00000000-0005-0000-0000-00001C2A0000}"/>
    <cellStyle name="Millares 6 3 3 2 2 6" xfId="18536" xr:uid="{00000000-0005-0000-0000-00001D2A0000}"/>
    <cellStyle name="Millares 6 3 3 2 2 7" xfId="37272" xr:uid="{00000000-0005-0000-0000-00001E2A0000}"/>
    <cellStyle name="Millares 6 3 3 2 3" xfId="1542" xr:uid="{00000000-0005-0000-0000-00001F2A0000}"/>
    <cellStyle name="Millares 6 3 3 2 3 2" xfId="3688" xr:uid="{00000000-0005-0000-0000-0000202A0000}"/>
    <cellStyle name="Millares 6 3 3 2 3 2 2" xfId="8099" xr:uid="{00000000-0005-0000-0000-0000212A0000}"/>
    <cellStyle name="Millares 6 3 3 2 3 2 2 2" xfId="16843" xr:uid="{00000000-0005-0000-0000-0000222A0000}"/>
    <cellStyle name="Millares 6 3 3 2 3 2 2 2 2" xfId="34294" xr:uid="{00000000-0005-0000-0000-0000232A0000}"/>
    <cellStyle name="Millares 6 3 3 2 3 2 2 3" xfId="25574" xr:uid="{00000000-0005-0000-0000-0000242A0000}"/>
    <cellStyle name="Millares 6 3 3 2 3 2 2 4" xfId="37282" xr:uid="{00000000-0005-0000-0000-0000252A0000}"/>
    <cellStyle name="Millares 6 3 3 2 3 2 3" xfId="12482" xr:uid="{00000000-0005-0000-0000-0000262A0000}"/>
    <cellStyle name="Millares 6 3 3 2 3 2 3 2" xfId="29934" xr:uid="{00000000-0005-0000-0000-0000272A0000}"/>
    <cellStyle name="Millares 6 3 3 2 3 2 4" xfId="21213" xr:uid="{00000000-0005-0000-0000-0000282A0000}"/>
    <cellStyle name="Millares 6 3 3 2 3 2 5" xfId="37281" xr:uid="{00000000-0005-0000-0000-0000292A0000}"/>
    <cellStyle name="Millares 6 3 3 2 3 3" xfId="5957" xr:uid="{00000000-0005-0000-0000-00002A2A0000}"/>
    <cellStyle name="Millares 6 3 3 2 3 3 2" xfId="14701" xr:uid="{00000000-0005-0000-0000-00002B2A0000}"/>
    <cellStyle name="Millares 6 3 3 2 3 3 2 2" xfId="32152" xr:uid="{00000000-0005-0000-0000-00002C2A0000}"/>
    <cellStyle name="Millares 6 3 3 2 3 3 3" xfId="23432" xr:uid="{00000000-0005-0000-0000-00002D2A0000}"/>
    <cellStyle name="Millares 6 3 3 2 3 3 4" xfId="37283" xr:uid="{00000000-0005-0000-0000-00002E2A0000}"/>
    <cellStyle name="Millares 6 3 3 2 3 4" xfId="10340" xr:uid="{00000000-0005-0000-0000-00002F2A0000}"/>
    <cellStyle name="Millares 6 3 3 2 3 4 2" xfId="27792" xr:uid="{00000000-0005-0000-0000-0000302A0000}"/>
    <cellStyle name="Millares 6 3 3 2 3 5" xfId="19071" xr:uid="{00000000-0005-0000-0000-0000312A0000}"/>
    <cellStyle name="Millares 6 3 3 2 3 6" xfId="37280" xr:uid="{00000000-0005-0000-0000-0000322A0000}"/>
    <cellStyle name="Millares 6 3 3 2 4" xfId="2616" xr:uid="{00000000-0005-0000-0000-0000332A0000}"/>
    <cellStyle name="Millares 6 3 3 2 4 2" xfId="7027" xr:uid="{00000000-0005-0000-0000-0000342A0000}"/>
    <cellStyle name="Millares 6 3 3 2 4 2 2" xfId="15771" xr:uid="{00000000-0005-0000-0000-0000352A0000}"/>
    <cellStyle name="Millares 6 3 3 2 4 2 2 2" xfId="33222" xr:uid="{00000000-0005-0000-0000-0000362A0000}"/>
    <cellStyle name="Millares 6 3 3 2 4 2 3" xfId="24502" xr:uid="{00000000-0005-0000-0000-0000372A0000}"/>
    <cellStyle name="Millares 6 3 3 2 4 2 4" xfId="37285" xr:uid="{00000000-0005-0000-0000-0000382A0000}"/>
    <cellStyle name="Millares 6 3 3 2 4 3" xfId="11410" xr:uid="{00000000-0005-0000-0000-0000392A0000}"/>
    <cellStyle name="Millares 6 3 3 2 4 3 2" xfId="28862" xr:uid="{00000000-0005-0000-0000-00003A2A0000}"/>
    <cellStyle name="Millares 6 3 3 2 4 4" xfId="20141" xr:uid="{00000000-0005-0000-0000-00003B2A0000}"/>
    <cellStyle name="Millares 6 3 3 2 4 5" xfId="37284" xr:uid="{00000000-0005-0000-0000-00003C2A0000}"/>
    <cellStyle name="Millares 6 3 3 2 5" xfId="4885" xr:uid="{00000000-0005-0000-0000-00003D2A0000}"/>
    <cellStyle name="Millares 6 3 3 2 5 2" xfId="13629" xr:uid="{00000000-0005-0000-0000-00003E2A0000}"/>
    <cellStyle name="Millares 6 3 3 2 5 2 2" xfId="31080" xr:uid="{00000000-0005-0000-0000-00003F2A0000}"/>
    <cellStyle name="Millares 6 3 3 2 5 3" xfId="22360" xr:uid="{00000000-0005-0000-0000-0000402A0000}"/>
    <cellStyle name="Millares 6 3 3 2 5 4" xfId="37286" xr:uid="{00000000-0005-0000-0000-0000412A0000}"/>
    <cellStyle name="Millares 6 3 3 2 6" xfId="9268" xr:uid="{00000000-0005-0000-0000-0000422A0000}"/>
    <cellStyle name="Millares 6 3 3 2 6 2" xfId="26720" xr:uid="{00000000-0005-0000-0000-0000432A0000}"/>
    <cellStyle name="Millares 6 3 3 2 7" xfId="17999" xr:uid="{00000000-0005-0000-0000-0000442A0000}"/>
    <cellStyle name="Millares 6 3 3 2 8" xfId="37271" xr:uid="{00000000-0005-0000-0000-0000452A0000}"/>
    <cellStyle name="Millares 6 3 3 3" xfId="746" xr:uid="{00000000-0005-0000-0000-0000462A0000}"/>
    <cellStyle name="Millares 6 3 3 3 2" xfId="1819" xr:uid="{00000000-0005-0000-0000-0000472A0000}"/>
    <cellStyle name="Millares 6 3 3 3 2 2" xfId="3964" xr:uid="{00000000-0005-0000-0000-0000482A0000}"/>
    <cellStyle name="Millares 6 3 3 3 2 2 2" xfId="8375" xr:uid="{00000000-0005-0000-0000-0000492A0000}"/>
    <cellStyle name="Millares 6 3 3 3 2 2 2 2" xfId="17119" xr:uid="{00000000-0005-0000-0000-00004A2A0000}"/>
    <cellStyle name="Millares 6 3 3 3 2 2 2 2 2" xfId="34570" xr:uid="{00000000-0005-0000-0000-00004B2A0000}"/>
    <cellStyle name="Millares 6 3 3 3 2 2 2 3" xfId="25850" xr:uid="{00000000-0005-0000-0000-00004C2A0000}"/>
    <cellStyle name="Millares 6 3 3 3 2 2 2 4" xfId="37290" xr:uid="{00000000-0005-0000-0000-00004D2A0000}"/>
    <cellStyle name="Millares 6 3 3 3 2 2 3" xfId="12758" xr:uid="{00000000-0005-0000-0000-00004E2A0000}"/>
    <cellStyle name="Millares 6 3 3 3 2 2 3 2" xfId="30210" xr:uid="{00000000-0005-0000-0000-00004F2A0000}"/>
    <cellStyle name="Millares 6 3 3 3 2 2 4" xfId="21489" xr:uid="{00000000-0005-0000-0000-0000502A0000}"/>
    <cellStyle name="Millares 6 3 3 3 2 2 5" xfId="37289" xr:uid="{00000000-0005-0000-0000-0000512A0000}"/>
    <cellStyle name="Millares 6 3 3 3 2 3" xfId="6233" xr:uid="{00000000-0005-0000-0000-0000522A0000}"/>
    <cellStyle name="Millares 6 3 3 3 2 3 2" xfId="14977" xr:uid="{00000000-0005-0000-0000-0000532A0000}"/>
    <cellStyle name="Millares 6 3 3 3 2 3 2 2" xfId="32428" xr:uid="{00000000-0005-0000-0000-0000542A0000}"/>
    <cellStyle name="Millares 6 3 3 3 2 3 3" xfId="23708" xr:uid="{00000000-0005-0000-0000-0000552A0000}"/>
    <cellStyle name="Millares 6 3 3 3 2 3 4" xfId="37291" xr:uid="{00000000-0005-0000-0000-0000562A0000}"/>
    <cellStyle name="Millares 6 3 3 3 2 4" xfId="10616" xr:uid="{00000000-0005-0000-0000-0000572A0000}"/>
    <cellStyle name="Millares 6 3 3 3 2 4 2" xfId="28068" xr:uid="{00000000-0005-0000-0000-0000582A0000}"/>
    <cellStyle name="Millares 6 3 3 3 2 5" xfId="19347" xr:uid="{00000000-0005-0000-0000-0000592A0000}"/>
    <cellStyle name="Millares 6 3 3 3 2 6" xfId="37288" xr:uid="{00000000-0005-0000-0000-00005A2A0000}"/>
    <cellStyle name="Millares 6 3 3 3 3" xfId="2895" xr:uid="{00000000-0005-0000-0000-00005B2A0000}"/>
    <cellStyle name="Millares 6 3 3 3 3 2" xfId="7306" xr:uid="{00000000-0005-0000-0000-00005C2A0000}"/>
    <cellStyle name="Millares 6 3 3 3 3 2 2" xfId="16050" xr:uid="{00000000-0005-0000-0000-00005D2A0000}"/>
    <cellStyle name="Millares 6 3 3 3 3 2 2 2" xfId="33501" xr:uid="{00000000-0005-0000-0000-00005E2A0000}"/>
    <cellStyle name="Millares 6 3 3 3 3 2 3" xfId="24781" xr:uid="{00000000-0005-0000-0000-00005F2A0000}"/>
    <cellStyle name="Millares 6 3 3 3 3 2 4" xfId="37293" xr:uid="{00000000-0005-0000-0000-0000602A0000}"/>
    <cellStyle name="Millares 6 3 3 3 3 3" xfId="11689" xr:uid="{00000000-0005-0000-0000-0000612A0000}"/>
    <cellStyle name="Millares 6 3 3 3 3 3 2" xfId="29141" xr:uid="{00000000-0005-0000-0000-0000622A0000}"/>
    <cellStyle name="Millares 6 3 3 3 3 4" xfId="20420" xr:uid="{00000000-0005-0000-0000-0000632A0000}"/>
    <cellStyle name="Millares 6 3 3 3 3 5" xfId="37292" xr:uid="{00000000-0005-0000-0000-0000642A0000}"/>
    <cellStyle name="Millares 6 3 3 3 4" xfId="5164" xr:uid="{00000000-0005-0000-0000-0000652A0000}"/>
    <cellStyle name="Millares 6 3 3 3 4 2" xfId="13908" xr:uid="{00000000-0005-0000-0000-0000662A0000}"/>
    <cellStyle name="Millares 6 3 3 3 4 2 2" xfId="31359" xr:uid="{00000000-0005-0000-0000-0000672A0000}"/>
    <cellStyle name="Millares 6 3 3 3 4 3" xfId="22639" xr:uid="{00000000-0005-0000-0000-0000682A0000}"/>
    <cellStyle name="Millares 6 3 3 3 4 4" xfId="37294" xr:uid="{00000000-0005-0000-0000-0000692A0000}"/>
    <cellStyle name="Millares 6 3 3 3 5" xfId="9547" xr:uid="{00000000-0005-0000-0000-00006A2A0000}"/>
    <cellStyle name="Millares 6 3 3 3 5 2" xfId="26999" xr:uid="{00000000-0005-0000-0000-00006B2A0000}"/>
    <cellStyle name="Millares 6 3 3 3 6" xfId="18278" xr:uid="{00000000-0005-0000-0000-00006C2A0000}"/>
    <cellStyle name="Millares 6 3 3 3 7" xfId="37287" xr:uid="{00000000-0005-0000-0000-00006D2A0000}"/>
    <cellStyle name="Millares 6 3 3 4" xfId="1285" xr:uid="{00000000-0005-0000-0000-00006E2A0000}"/>
    <cellStyle name="Millares 6 3 3 4 2" xfId="3431" xr:uid="{00000000-0005-0000-0000-00006F2A0000}"/>
    <cellStyle name="Millares 6 3 3 4 2 2" xfId="7842" xr:uid="{00000000-0005-0000-0000-0000702A0000}"/>
    <cellStyle name="Millares 6 3 3 4 2 2 2" xfId="16586" xr:uid="{00000000-0005-0000-0000-0000712A0000}"/>
    <cellStyle name="Millares 6 3 3 4 2 2 2 2" xfId="34037" xr:uid="{00000000-0005-0000-0000-0000722A0000}"/>
    <cellStyle name="Millares 6 3 3 4 2 2 3" xfId="25317" xr:uid="{00000000-0005-0000-0000-0000732A0000}"/>
    <cellStyle name="Millares 6 3 3 4 2 2 4" xfId="37297" xr:uid="{00000000-0005-0000-0000-0000742A0000}"/>
    <cellStyle name="Millares 6 3 3 4 2 3" xfId="12225" xr:uid="{00000000-0005-0000-0000-0000752A0000}"/>
    <cellStyle name="Millares 6 3 3 4 2 3 2" xfId="29677" xr:uid="{00000000-0005-0000-0000-0000762A0000}"/>
    <cellStyle name="Millares 6 3 3 4 2 4" xfId="20956" xr:uid="{00000000-0005-0000-0000-0000772A0000}"/>
    <cellStyle name="Millares 6 3 3 4 2 5" xfId="37296" xr:uid="{00000000-0005-0000-0000-0000782A0000}"/>
    <cellStyle name="Millares 6 3 3 4 3" xfId="5700" xr:uid="{00000000-0005-0000-0000-0000792A0000}"/>
    <cellStyle name="Millares 6 3 3 4 3 2" xfId="14444" xr:uid="{00000000-0005-0000-0000-00007A2A0000}"/>
    <cellStyle name="Millares 6 3 3 4 3 2 2" xfId="31895" xr:uid="{00000000-0005-0000-0000-00007B2A0000}"/>
    <cellStyle name="Millares 6 3 3 4 3 3" xfId="23175" xr:uid="{00000000-0005-0000-0000-00007C2A0000}"/>
    <cellStyle name="Millares 6 3 3 4 3 4" xfId="37298" xr:uid="{00000000-0005-0000-0000-00007D2A0000}"/>
    <cellStyle name="Millares 6 3 3 4 4" xfId="10083" xr:uid="{00000000-0005-0000-0000-00007E2A0000}"/>
    <cellStyle name="Millares 6 3 3 4 4 2" xfId="27535" xr:uid="{00000000-0005-0000-0000-00007F2A0000}"/>
    <cellStyle name="Millares 6 3 3 4 5" xfId="18814" xr:uid="{00000000-0005-0000-0000-0000802A0000}"/>
    <cellStyle name="Millares 6 3 3 4 6" xfId="37295" xr:uid="{00000000-0005-0000-0000-0000812A0000}"/>
    <cellStyle name="Millares 6 3 3 5" xfId="2359" xr:uid="{00000000-0005-0000-0000-0000822A0000}"/>
    <cellStyle name="Millares 6 3 3 5 2" xfId="6770" xr:uid="{00000000-0005-0000-0000-0000832A0000}"/>
    <cellStyle name="Millares 6 3 3 5 2 2" xfId="15514" xr:uid="{00000000-0005-0000-0000-0000842A0000}"/>
    <cellStyle name="Millares 6 3 3 5 2 2 2" xfId="32965" xr:uid="{00000000-0005-0000-0000-0000852A0000}"/>
    <cellStyle name="Millares 6 3 3 5 2 3" xfId="24245" xr:uid="{00000000-0005-0000-0000-0000862A0000}"/>
    <cellStyle name="Millares 6 3 3 5 2 4" xfId="37300" xr:uid="{00000000-0005-0000-0000-0000872A0000}"/>
    <cellStyle name="Millares 6 3 3 5 3" xfId="11153" xr:uid="{00000000-0005-0000-0000-0000882A0000}"/>
    <cellStyle name="Millares 6 3 3 5 3 2" xfId="28605" xr:uid="{00000000-0005-0000-0000-0000892A0000}"/>
    <cellStyle name="Millares 6 3 3 5 4" xfId="19884" xr:uid="{00000000-0005-0000-0000-00008A2A0000}"/>
    <cellStyle name="Millares 6 3 3 5 5" xfId="37299" xr:uid="{00000000-0005-0000-0000-00008B2A0000}"/>
    <cellStyle name="Millares 6 3 3 6" xfId="4628" xr:uid="{00000000-0005-0000-0000-00008C2A0000}"/>
    <cellStyle name="Millares 6 3 3 6 2" xfId="13372" xr:uid="{00000000-0005-0000-0000-00008D2A0000}"/>
    <cellStyle name="Millares 6 3 3 6 2 2" xfId="30823" xr:uid="{00000000-0005-0000-0000-00008E2A0000}"/>
    <cellStyle name="Millares 6 3 3 6 3" xfId="22103" xr:uid="{00000000-0005-0000-0000-00008F2A0000}"/>
    <cellStyle name="Millares 6 3 3 6 4" xfId="37301" xr:uid="{00000000-0005-0000-0000-0000902A0000}"/>
    <cellStyle name="Millares 6 3 3 7" xfId="9011" xr:uid="{00000000-0005-0000-0000-0000912A0000}"/>
    <cellStyle name="Millares 6 3 3 7 2" xfId="26463" xr:uid="{00000000-0005-0000-0000-0000922A0000}"/>
    <cellStyle name="Millares 6 3 3 8" xfId="17742" xr:uid="{00000000-0005-0000-0000-0000932A0000}"/>
    <cellStyle name="Millares 6 3 3 9" xfId="37270" xr:uid="{00000000-0005-0000-0000-0000942A0000}"/>
    <cellStyle name="Millares 6 3 4" xfId="339" xr:uid="{00000000-0005-0000-0000-0000952A0000}"/>
    <cellStyle name="Millares 6 3 4 2" xfId="879" xr:uid="{00000000-0005-0000-0000-0000962A0000}"/>
    <cellStyle name="Millares 6 3 4 2 2" xfId="1952" xr:uid="{00000000-0005-0000-0000-0000972A0000}"/>
    <cellStyle name="Millares 6 3 4 2 2 2" xfId="4097" xr:uid="{00000000-0005-0000-0000-0000982A0000}"/>
    <cellStyle name="Millares 6 3 4 2 2 2 2" xfId="8508" xr:uid="{00000000-0005-0000-0000-0000992A0000}"/>
    <cellStyle name="Millares 6 3 4 2 2 2 2 2" xfId="17252" xr:uid="{00000000-0005-0000-0000-00009A2A0000}"/>
    <cellStyle name="Millares 6 3 4 2 2 2 2 2 2" xfId="34703" xr:uid="{00000000-0005-0000-0000-00009B2A0000}"/>
    <cellStyle name="Millares 6 3 4 2 2 2 2 3" xfId="25983" xr:uid="{00000000-0005-0000-0000-00009C2A0000}"/>
    <cellStyle name="Millares 6 3 4 2 2 2 2 4" xfId="37306" xr:uid="{00000000-0005-0000-0000-00009D2A0000}"/>
    <cellStyle name="Millares 6 3 4 2 2 2 3" xfId="12891" xr:uid="{00000000-0005-0000-0000-00009E2A0000}"/>
    <cellStyle name="Millares 6 3 4 2 2 2 3 2" xfId="30343" xr:uid="{00000000-0005-0000-0000-00009F2A0000}"/>
    <cellStyle name="Millares 6 3 4 2 2 2 4" xfId="21622" xr:uid="{00000000-0005-0000-0000-0000A02A0000}"/>
    <cellStyle name="Millares 6 3 4 2 2 2 5" xfId="37305" xr:uid="{00000000-0005-0000-0000-0000A12A0000}"/>
    <cellStyle name="Millares 6 3 4 2 2 3" xfId="6366" xr:uid="{00000000-0005-0000-0000-0000A22A0000}"/>
    <cellStyle name="Millares 6 3 4 2 2 3 2" xfId="15110" xr:uid="{00000000-0005-0000-0000-0000A32A0000}"/>
    <cellStyle name="Millares 6 3 4 2 2 3 2 2" xfId="32561" xr:uid="{00000000-0005-0000-0000-0000A42A0000}"/>
    <cellStyle name="Millares 6 3 4 2 2 3 3" xfId="23841" xr:uid="{00000000-0005-0000-0000-0000A52A0000}"/>
    <cellStyle name="Millares 6 3 4 2 2 3 4" xfId="37307" xr:uid="{00000000-0005-0000-0000-0000A62A0000}"/>
    <cellStyle name="Millares 6 3 4 2 2 4" xfId="10749" xr:uid="{00000000-0005-0000-0000-0000A72A0000}"/>
    <cellStyle name="Millares 6 3 4 2 2 4 2" xfId="28201" xr:uid="{00000000-0005-0000-0000-0000A82A0000}"/>
    <cellStyle name="Millares 6 3 4 2 2 5" xfId="19480" xr:uid="{00000000-0005-0000-0000-0000A92A0000}"/>
    <cellStyle name="Millares 6 3 4 2 2 6" xfId="37304" xr:uid="{00000000-0005-0000-0000-0000AA2A0000}"/>
    <cellStyle name="Millares 6 3 4 2 3" xfId="3028" xr:uid="{00000000-0005-0000-0000-0000AB2A0000}"/>
    <cellStyle name="Millares 6 3 4 2 3 2" xfId="7439" xr:uid="{00000000-0005-0000-0000-0000AC2A0000}"/>
    <cellStyle name="Millares 6 3 4 2 3 2 2" xfId="16183" xr:uid="{00000000-0005-0000-0000-0000AD2A0000}"/>
    <cellStyle name="Millares 6 3 4 2 3 2 2 2" xfId="33634" xr:uid="{00000000-0005-0000-0000-0000AE2A0000}"/>
    <cellStyle name="Millares 6 3 4 2 3 2 3" xfId="24914" xr:uid="{00000000-0005-0000-0000-0000AF2A0000}"/>
    <cellStyle name="Millares 6 3 4 2 3 2 4" xfId="37309" xr:uid="{00000000-0005-0000-0000-0000B02A0000}"/>
    <cellStyle name="Millares 6 3 4 2 3 3" xfId="11822" xr:uid="{00000000-0005-0000-0000-0000B12A0000}"/>
    <cellStyle name="Millares 6 3 4 2 3 3 2" xfId="29274" xr:uid="{00000000-0005-0000-0000-0000B22A0000}"/>
    <cellStyle name="Millares 6 3 4 2 3 4" xfId="20553" xr:uid="{00000000-0005-0000-0000-0000B32A0000}"/>
    <cellStyle name="Millares 6 3 4 2 3 5" xfId="37308" xr:uid="{00000000-0005-0000-0000-0000B42A0000}"/>
    <cellStyle name="Millares 6 3 4 2 4" xfId="5297" xr:uid="{00000000-0005-0000-0000-0000B52A0000}"/>
    <cellStyle name="Millares 6 3 4 2 4 2" xfId="14041" xr:uid="{00000000-0005-0000-0000-0000B62A0000}"/>
    <cellStyle name="Millares 6 3 4 2 4 2 2" xfId="31492" xr:uid="{00000000-0005-0000-0000-0000B72A0000}"/>
    <cellStyle name="Millares 6 3 4 2 4 3" xfId="22772" xr:uid="{00000000-0005-0000-0000-0000B82A0000}"/>
    <cellStyle name="Millares 6 3 4 2 4 4" xfId="37310" xr:uid="{00000000-0005-0000-0000-0000B92A0000}"/>
    <cellStyle name="Millares 6 3 4 2 5" xfId="9680" xr:uid="{00000000-0005-0000-0000-0000BA2A0000}"/>
    <cellStyle name="Millares 6 3 4 2 5 2" xfId="27132" xr:uid="{00000000-0005-0000-0000-0000BB2A0000}"/>
    <cellStyle name="Millares 6 3 4 2 6" xfId="18411" xr:uid="{00000000-0005-0000-0000-0000BC2A0000}"/>
    <cellStyle name="Millares 6 3 4 2 7" xfId="37303" xr:uid="{00000000-0005-0000-0000-0000BD2A0000}"/>
    <cellStyle name="Millares 6 3 4 3" xfId="1417" xr:uid="{00000000-0005-0000-0000-0000BE2A0000}"/>
    <cellStyle name="Millares 6 3 4 3 2" xfId="3563" xr:uid="{00000000-0005-0000-0000-0000BF2A0000}"/>
    <cellStyle name="Millares 6 3 4 3 2 2" xfId="7974" xr:uid="{00000000-0005-0000-0000-0000C02A0000}"/>
    <cellStyle name="Millares 6 3 4 3 2 2 2" xfId="16718" xr:uid="{00000000-0005-0000-0000-0000C12A0000}"/>
    <cellStyle name="Millares 6 3 4 3 2 2 2 2" xfId="34169" xr:uid="{00000000-0005-0000-0000-0000C22A0000}"/>
    <cellStyle name="Millares 6 3 4 3 2 2 3" xfId="25449" xr:uid="{00000000-0005-0000-0000-0000C32A0000}"/>
    <cellStyle name="Millares 6 3 4 3 2 2 4" xfId="37313" xr:uid="{00000000-0005-0000-0000-0000C42A0000}"/>
    <cellStyle name="Millares 6 3 4 3 2 3" xfId="12357" xr:uid="{00000000-0005-0000-0000-0000C52A0000}"/>
    <cellStyle name="Millares 6 3 4 3 2 3 2" xfId="29809" xr:uid="{00000000-0005-0000-0000-0000C62A0000}"/>
    <cellStyle name="Millares 6 3 4 3 2 4" xfId="21088" xr:uid="{00000000-0005-0000-0000-0000C72A0000}"/>
    <cellStyle name="Millares 6 3 4 3 2 5" xfId="37312" xr:uid="{00000000-0005-0000-0000-0000C82A0000}"/>
    <cellStyle name="Millares 6 3 4 3 3" xfId="5832" xr:uid="{00000000-0005-0000-0000-0000C92A0000}"/>
    <cellStyle name="Millares 6 3 4 3 3 2" xfId="14576" xr:uid="{00000000-0005-0000-0000-0000CA2A0000}"/>
    <cellStyle name="Millares 6 3 4 3 3 2 2" xfId="32027" xr:uid="{00000000-0005-0000-0000-0000CB2A0000}"/>
    <cellStyle name="Millares 6 3 4 3 3 3" xfId="23307" xr:uid="{00000000-0005-0000-0000-0000CC2A0000}"/>
    <cellStyle name="Millares 6 3 4 3 3 4" xfId="37314" xr:uid="{00000000-0005-0000-0000-0000CD2A0000}"/>
    <cellStyle name="Millares 6 3 4 3 4" xfId="10215" xr:uid="{00000000-0005-0000-0000-0000CE2A0000}"/>
    <cellStyle name="Millares 6 3 4 3 4 2" xfId="27667" xr:uid="{00000000-0005-0000-0000-0000CF2A0000}"/>
    <cellStyle name="Millares 6 3 4 3 5" xfId="18946" xr:uid="{00000000-0005-0000-0000-0000D02A0000}"/>
    <cellStyle name="Millares 6 3 4 3 6" xfId="37311" xr:uid="{00000000-0005-0000-0000-0000D12A0000}"/>
    <cellStyle name="Millares 6 3 4 4" xfId="2491" xr:uid="{00000000-0005-0000-0000-0000D22A0000}"/>
    <cellStyle name="Millares 6 3 4 4 2" xfId="6902" xr:uid="{00000000-0005-0000-0000-0000D32A0000}"/>
    <cellStyle name="Millares 6 3 4 4 2 2" xfId="15646" xr:uid="{00000000-0005-0000-0000-0000D42A0000}"/>
    <cellStyle name="Millares 6 3 4 4 2 2 2" xfId="33097" xr:uid="{00000000-0005-0000-0000-0000D52A0000}"/>
    <cellStyle name="Millares 6 3 4 4 2 3" xfId="24377" xr:uid="{00000000-0005-0000-0000-0000D62A0000}"/>
    <cellStyle name="Millares 6 3 4 4 2 4" xfId="37316" xr:uid="{00000000-0005-0000-0000-0000D72A0000}"/>
    <cellStyle name="Millares 6 3 4 4 3" xfId="11285" xr:uid="{00000000-0005-0000-0000-0000D82A0000}"/>
    <cellStyle name="Millares 6 3 4 4 3 2" xfId="28737" xr:uid="{00000000-0005-0000-0000-0000D92A0000}"/>
    <cellStyle name="Millares 6 3 4 4 4" xfId="20016" xr:uid="{00000000-0005-0000-0000-0000DA2A0000}"/>
    <cellStyle name="Millares 6 3 4 4 5" xfId="37315" xr:uid="{00000000-0005-0000-0000-0000DB2A0000}"/>
    <cellStyle name="Millares 6 3 4 5" xfId="4760" xr:uid="{00000000-0005-0000-0000-0000DC2A0000}"/>
    <cellStyle name="Millares 6 3 4 5 2" xfId="13504" xr:uid="{00000000-0005-0000-0000-0000DD2A0000}"/>
    <cellStyle name="Millares 6 3 4 5 2 2" xfId="30955" xr:uid="{00000000-0005-0000-0000-0000DE2A0000}"/>
    <cellStyle name="Millares 6 3 4 5 3" xfId="22235" xr:uid="{00000000-0005-0000-0000-0000DF2A0000}"/>
    <cellStyle name="Millares 6 3 4 5 4" xfId="37317" xr:uid="{00000000-0005-0000-0000-0000E02A0000}"/>
    <cellStyle name="Millares 6 3 4 6" xfId="9143" xr:uid="{00000000-0005-0000-0000-0000E12A0000}"/>
    <cellStyle name="Millares 6 3 4 6 2" xfId="26595" xr:uid="{00000000-0005-0000-0000-0000E22A0000}"/>
    <cellStyle name="Millares 6 3 4 7" xfId="17874" xr:uid="{00000000-0005-0000-0000-0000E32A0000}"/>
    <cellStyle name="Millares 6 3 4 8" xfId="37302" xr:uid="{00000000-0005-0000-0000-0000E42A0000}"/>
    <cellStyle name="Millares 6 3 5" xfId="621" xr:uid="{00000000-0005-0000-0000-0000E52A0000}"/>
    <cellStyle name="Millares 6 3 5 2" xfId="1694" xr:uid="{00000000-0005-0000-0000-0000E62A0000}"/>
    <cellStyle name="Millares 6 3 5 2 2" xfId="3839" xr:uid="{00000000-0005-0000-0000-0000E72A0000}"/>
    <cellStyle name="Millares 6 3 5 2 2 2" xfId="8250" xr:uid="{00000000-0005-0000-0000-0000E82A0000}"/>
    <cellStyle name="Millares 6 3 5 2 2 2 2" xfId="16994" xr:uid="{00000000-0005-0000-0000-0000E92A0000}"/>
    <cellStyle name="Millares 6 3 5 2 2 2 2 2" xfId="34445" xr:uid="{00000000-0005-0000-0000-0000EA2A0000}"/>
    <cellStyle name="Millares 6 3 5 2 2 2 3" xfId="25725" xr:uid="{00000000-0005-0000-0000-0000EB2A0000}"/>
    <cellStyle name="Millares 6 3 5 2 2 2 4" xfId="37321" xr:uid="{00000000-0005-0000-0000-0000EC2A0000}"/>
    <cellStyle name="Millares 6 3 5 2 2 3" xfId="12633" xr:uid="{00000000-0005-0000-0000-0000ED2A0000}"/>
    <cellStyle name="Millares 6 3 5 2 2 3 2" xfId="30085" xr:uid="{00000000-0005-0000-0000-0000EE2A0000}"/>
    <cellStyle name="Millares 6 3 5 2 2 4" xfId="21364" xr:uid="{00000000-0005-0000-0000-0000EF2A0000}"/>
    <cellStyle name="Millares 6 3 5 2 2 5" xfId="37320" xr:uid="{00000000-0005-0000-0000-0000F02A0000}"/>
    <cellStyle name="Millares 6 3 5 2 3" xfId="6108" xr:uid="{00000000-0005-0000-0000-0000F12A0000}"/>
    <cellStyle name="Millares 6 3 5 2 3 2" xfId="14852" xr:uid="{00000000-0005-0000-0000-0000F22A0000}"/>
    <cellStyle name="Millares 6 3 5 2 3 2 2" xfId="32303" xr:uid="{00000000-0005-0000-0000-0000F32A0000}"/>
    <cellStyle name="Millares 6 3 5 2 3 3" xfId="23583" xr:uid="{00000000-0005-0000-0000-0000F42A0000}"/>
    <cellStyle name="Millares 6 3 5 2 3 4" xfId="37322" xr:uid="{00000000-0005-0000-0000-0000F52A0000}"/>
    <cellStyle name="Millares 6 3 5 2 4" xfId="10491" xr:uid="{00000000-0005-0000-0000-0000F62A0000}"/>
    <cellStyle name="Millares 6 3 5 2 4 2" xfId="27943" xr:uid="{00000000-0005-0000-0000-0000F72A0000}"/>
    <cellStyle name="Millares 6 3 5 2 5" xfId="19222" xr:uid="{00000000-0005-0000-0000-0000F82A0000}"/>
    <cellStyle name="Millares 6 3 5 2 6" xfId="37319" xr:uid="{00000000-0005-0000-0000-0000F92A0000}"/>
    <cellStyle name="Millares 6 3 5 3" xfId="2770" xr:uid="{00000000-0005-0000-0000-0000FA2A0000}"/>
    <cellStyle name="Millares 6 3 5 3 2" xfId="7181" xr:uid="{00000000-0005-0000-0000-0000FB2A0000}"/>
    <cellStyle name="Millares 6 3 5 3 2 2" xfId="15925" xr:uid="{00000000-0005-0000-0000-0000FC2A0000}"/>
    <cellStyle name="Millares 6 3 5 3 2 2 2" xfId="33376" xr:uid="{00000000-0005-0000-0000-0000FD2A0000}"/>
    <cellStyle name="Millares 6 3 5 3 2 3" xfId="24656" xr:uid="{00000000-0005-0000-0000-0000FE2A0000}"/>
    <cellStyle name="Millares 6 3 5 3 2 4" xfId="37324" xr:uid="{00000000-0005-0000-0000-0000FF2A0000}"/>
    <cellStyle name="Millares 6 3 5 3 3" xfId="11564" xr:uid="{00000000-0005-0000-0000-0000002B0000}"/>
    <cellStyle name="Millares 6 3 5 3 3 2" xfId="29016" xr:uid="{00000000-0005-0000-0000-0000012B0000}"/>
    <cellStyle name="Millares 6 3 5 3 4" xfId="20295" xr:uid="{00000000-0005-0000-0000-0000022B0000}"/>
    <cellStyle name="Millares 6 3 5 3 5" xfId="37323" xr:uid="{00000000-0005-0000-0000-0000032B0000}"/>
    <cellStyle name="Millares 6 3 5 4" xfId="5039" xr:uid="{00000000-0005-0000-0000-0000042B0000}"/>
    <cellStyle name="Millares 6 3 5 4 2" xfId="13783" xr:uid="{00000000-0005-0000-0000-0000052B0000}"/>
    <cellStyle name="Millares 6 3 5 4 2 2" xfId="31234" xr:uid="{00000000-0005-0000-0000-0000062B0000}"/>
    <cellStyle name="Millares 6 3 5 4 3" xfId="22514" xr:uid="{00000000-0005-0000-0000-0000072B0000}"/>
    <cellStyle name="Millares 6 3 5 4 4" xfId="37325" xr:uid="{00000000-0005-0000-0000-0000082B0000}"/>
    <cellStyle name="Millares 6 3 5 5" xfId="9422" xr:uid="{00000000-0005-0000-0000-0000092B0000}"/>
    <cellStyle name="Millares 6 3 5 5 2" xfId="26874" xr:uid="{00000000-0005-0000-0000-00000A2B0000}"/>
    <cellStyle name="Millares 6 3 5 6" xfId="18153" xr:uid="{00000000-0005-0000-0000-00000B2B0000}"/>
    <cellStyle name="Millares 6 3 5 7" xfId="37318" xr:uid="{00000000-0005-0000-0000-00000C2B0000}"/>
    <cellStyle name="Millares 6 3 6" xfId="1160" xr:uid="{00000000-0005-0000-0000-00000D2B0000}"/>
    <cellStyle name="Millares 6 3 6 2" xfId="3306" xr:uid="{00000000-0005-0000-0000-00000E2B0000}"/>
    <cellStyle name="Millares 6 3 6 2 2" xfId="7717" xr:uid="{00000000-0005-0000-0000-00000F2B0000}"/>
    <cellStyle name="Millares 6 3 6 2 2 2" xfId="16461" xr:uid="{00000000-0005-0000-0000-0000102B0000}"/>
    <cellStyle name="Millares 6 3 6 2 2 2 2" xfId="33912" xr:uid="{00000000-0005-0000-0000-0000112B0000}"/>
    <cellStyle name="Millares 6 3 6 2 2 3" xfId="25192" xr:uid="{00000000-0005-0000-0000-0000122B0000}"/>
    <cellStyle name="Millares 6 3 6 2 2 4" xfId="37328" xr:uid="{00000000-0005-0000-0000-0000132B0000}"/>
    <cellStyle name="Millares 6 3 6 2 3" xfId="12100" xr:uid="{00000000-0005-0000-0000-0000142B0000}"/>
    <cellStyle name="Millares 6 3 6 2 3 2" xfId="29552" xr:uid="{00000000-0005-0000-0000-0000152B0000}"/>
    <cellStyle name="Millares 6 3 6 2 4" xfId="20831" xr:uid="{00000000-0005-0000-0000-0000162B0000}"/>
    <cellStyle name="Millares 6 3 6 2 5" xfId="37327" xr:uid="{00000000-0005-0000-0000-0000172B0000}"/>
    <cellStyle name="Millares 6 3 6 3" xfId="5575" xr:uid="{00000000-0005-0000-0000-0000182B0000}"/>
    <cellStyle name="Millares 6 3 6 3 2" xfId="14319" xr:uid="{00000000-0005-0000-0000-0000192B0000}"/>
    <cellStyle name="Millares 6 3 6 3 2 2" xfId="31770" xr:uid="{00000000-0005-0000-0000-00001A2B0000}"/>
    <cellStyle name="Millares 6 3 6 3 3" xfId="23050" xr:uid="{00000000-0005-0000-0000-00001B2B0000}"/>
    <cellStyle name="Millares 6 3 6 3 4" xfId="37329" xr:uid="{00000000-0005-0000-0000-00001C2B0000}"/>
    <cellStyle name="Millares 6 3 6 4" xfId="9958" xr:uid="{00000000-0005-0000-0000-00001D2B0000}"/>
    <cellStyle name="Millares 6 3 6 4 2" xfId="27410" xr:uid="{00000000-0005-0000-0000-00001E2B0000}"/>
    <cellStyle name="Millares 6 3 6 5" xfId="18689" xr:uid="{00000000-0005-0000-0000-00001F2B0000}"/>
    <cellStyle name="Millares 6 3 6 6" xfId="37326" xr:uid="{00000000-0005-0000-0000-0000202B0000}"/>
    <cellStyle name="Millares 6 3 7" xfId="2234" xr:uid="{00000000-0005-0000-0000-0000212B0000}"/>
    <cellStyle name="Millares 6 3 7 2" xfId="6645" xr:uid="{00000000-0005-0000-0000-0000222B0000}"/>
    <cellStyle name="Millares 6 3 7 2 2" xfId="15389" xr:uid="{00000000-0005-0000-0000-0000232B0000}"/>
    <cellStyle name="Millares 6 3 7 2 2 2" xfId="32840" xr:uid="{00000000-0005-0000-0000-0000242B0000}"/>
    <cellStyle name="Millares 6 3 7 2 3" xfId="24120" xr:uid="{00000000-0005-0000-0000-0000252B0000}"/>
    <cellStyle name="Millares 6 3 7 2 4" xfId="37331" xr:uid="{00000000-0005-0000-0000-0000262B0000}"/>
    <cellStyle name="Millares 6 3 7 3" xfId="11028" xr:uid="{00000000-0005-0000-0000-0000272B0000}"/>
    <cellStyle name="Millares 6 3 7 3 2" xfId="28480" xr:uid="{00000000-0005-0000-0000-0000282B0000}"/>
    <cellStyle name="Millares 6 3 7 4" xfId="19759" xr:uid="{00000000-0005-0000-0000-0000292B0000}"/>
    <cellStyle name="Millares 6 3 7 5" xfId="37330" xr:uid="{00000000-0005-0000-0000-00002A2B0000}"/>
    <cellStyle name="Millares 6 3 8" xfId="4503" xr:uid="{00000000-0005-0000-0000-00002B2B0000}"/>
    <cellStyle name="Millares 6 3 8 2" xfId="13247" xr:uid="{00000000-0005-0000-0000-00002C2B0000}"/>
    <cellStyle name="Millares 6 3 8 2 2" xfId="30698" xr:uid="{00000000-0005-0000-0000-00002D2B0000}"/>
    <cellStyle name="Millares 6 3 8 3" xfId="21978" xr:uid="{00000000-0005-0000-0000-00002E2B0000}"/>
    <cellStyle name="Millares 6 3 8 4" xfId="37332" xr:uid="{00000000-0005-0000-0000-00002F2B0000}"/>
    <cellStyle name="Millares 6 3 9" xfId="8886" xr:uid="{00000000-0005-0000-0000-0000302B0000}"/>
    <cellStyle name="Millares 6 3 9 2" xfId="26338" xr:uid="{00000000-0005-0000-0000-0000312B0000}"/>
    <cellStyle name="Millares 6 4" xfId="100" xr:uid="{00000000-0005-0000-0000-0000322B0000}"/>
    <cellStyle name="Millares 6 4 10" xfId="37333" xr:uid="{00000000-0005-0000-0000-0000332B0000}"/>
    <cellStyle name="Millares 6 4 2" xfId="233" xr:uid="{00000000-0005-0000-0000-0000342B0000}"/>
    <cellStyle name="Millares 6 4 2 2" xfId="498" xr:uid="{00000000-0005-0000-0000-0000352B0000}"/>
    <cellStyle name="Millares 6 4 2 2 2" xfId="1038" xr:uid="{00000000-0005-0000-0000-0000362B0000}"/>
    <cellStyle name="Millares 6 4 2 2 2 2" xfId="2111" xr:uid="{00000000-0005-0000-0000-0000372B0000}"/>
    <cellStyle name="Millares 6 4 2 2 2 2 2" xfId="4256" xr:uid="{00000000-0005-0000-0000-0000382B0000}"/>
    <cellStyle name="Millares 6 4 2 2 2 2 2 2" xfId="8667" xr:uid="{00000000-0005-0000-0000-0000392B0000}"/>
    <cellStyle name="Millares 6 4 2 2 2 2 2 2 2" xfId="17411" xr:uid="{00000000-0005-0000-0000-00003A2B0000}"/>
    <cellStyle name="Millares 6 4 2 2 2 2 2 2 2 2" xfId="34862" xr:uid="{00000000-0005-0000-0000-00003B2B0000}"/>
    <cellStyle name="Millares 6 4 2 2 2 2 2 2 3" xfId="26142" xr:uid="{00000000-0005-0000-0000-00003C2B0000}"/>
    <cellStyle name="Millares 6 4 2 2 2 2 2 2 4" xfId="37339" xr:uid="{00000000-0005-0000-0000-00003D2B0000}"/>
    <cellStyle name="Millares 6 4 2 2 2 2 2 3" xfId="13050" xr:uid="{00000000-0005-0000-0000-00003E2B0000}"/>
    <cellStyle name="Millares 6 4 2 2 2 2 2 3 2" xfId="30502" xr:uid="{00000000-0005-0000-0000-00003F2B0000}"/>
    <cellStyle name="Millares 6 4 2 2 2 2 2 4" xfId="21781" xr:uid="{00000000-0005-0000-0000-0000402B0000}"/>
    <cellStyle name="Millares 6 4 2 2 2 2 2 5" xfId="37338" xr:uid="{00000000-0005-0000-0000-0000412B0000}"/>
    <cellStyle name="Millares 6 4 2 2 2 2 3" xfId="6525" xr:uid="{00000000-0005-0000-0000-0000422B0000}"/>
    <cellStyle name="Millares 6 4 2 2 2 2 3 2" xfId="15269" xr:uid="{00000000-0005-0000-0000-0000432B0000}"/>
    <cellStyle name="Millares 6 4 2 2 2 2 3 2 2" xfId="32720" xr:uid="{00000000-0005-0000-0000-0000442B0000}"/>
    <cellStyle name="Millares 6 4 2 2 2 2 3 3" xfId="24000" xr:uid="{00000000-0005-0000-0000-0000452B0000}"/>
    <cellStyle name="Millares 6 4 2 2 2 2 3 4" xfId="37340" xr:uid="{00000000-0005-0000-0000-0000462B0000}"/>
    <cellStyle name="Millares 6 4 2 2 2 2 4" xfId="10908" xr:uid="{00000000-0005-0000-0000-0000472B0000}"/>
    <cellStyle name="Millares 6 4 2 2 2 2 4 2" xfId="28360" xr:uid="{00000000-0005-0000-0000-0000482B0000}"/>
    <cellStyle name="Millares 6 4 2 2 2 2 5" xfId="19639" xr:uid="{00000000-0005-0000-0000-0000492B0000}"/>
    <cellStyle name="Millares 6 4 2 2 2 2 6" xfId="37337" xr:uid="{00000000-0005-0000-0000-00004A2B0000}"/>
    <cellStyle name="Millares 6 4 2 2 2 3" xfId="3187" xr:uid="{00000000-0005-0000-0000-00004B2B0000}"/>
    <cellStyle name="Millares 6 4 2 2 2 3 2" xfId="7598" xr:uid="{00000000-0005-0000-0000-00004C2B0000}"/>
    <cellStyle name="Millares 6 4 2 2 2 3 2 2" xfId="16342" xr:uid="{00000000-0005-0000-0000-00004D2B0000}"/>
    <cellStyle name="Millares 6 4 2 2 2 3 2 2 2" xfId="33793" xr:uid="{00000000-0005-0000-0000-00004E2B0000}"/>
    <cellStyle name="Millares 6 4 2 2 2 3 2 3" xfId="25073" xr:uid="{00000000-0005-0000-0000-00004F2B0000}"/>
    <cellStyle name="Millares 6 4 2 2 2 3 2 4" xfId="37342" xr:uid="{00000000-0005-0000-0000-0000502B0000}"/>
    <cellStyle name="Millares 6 4 2 2 2 3 3" xfId="11981" xr:uid="{00000000-0005-0000-0000-0000512B0000}"/>
    <cellStyle name="Millares 6 4 2 2 2 3 3 2" xfId="29433" xr:uid="{00000000-0005-0000-0000-0000522B0000}"/>
    <cellStyle name="Millares 6 4 2 2 2 3 4" xfId="20712" xr:uid="{00000000-0005-0000-0000-0000532B0000}"/>
    <cellStyle name="Millares 6 4 2 2 2 3 5" xfId="37341" xr:uid="{00000000-0005-0000-0000-0000542B0000}"/>
    <cellStyle name="Millares 6 4 2 2 2 4" xfId="5456" xr:uid="{00000000-0005-0000-0000-0000552B0000}"/>
    <cellStyle name="Millares 6 4 2 2 2 4 2" xfId="14200" xr:uid="{00000000-0005-0000-0000-0000562B0000}"/>
    <cellStyle name="Millares 6 4 2 2 2 4 2 2" xfId="31651" xr:uid="{00000000-0005-0000-0000-0000572B0000}"/>
    <cellStyle name="Millares 6 4 2 2 2 4 3" xfId="22931" xr:uid="{00000000-0005-0000-0000-0000582B0000}"/>
    <cellStyle name="Millares 6 4 2 2 2 4 4" xfId="37343" xr:uid="{00000000-0005-0000-0000-0000592B0000}"/>
    <cellStyle name="Millares 6 4 2 2 2 5" xfId="9839" xr:uid="{00000000-0005-0000-0000-00005A2B0000}"/>
    <cellStyle name="Millares 6 4 2 2 2 5 2" xfId="27291" xr:uid="{00000000-0005-0000-0000-00005B2B0000}"/>
    <cellStyle name="Millares 6 4 2 2 2 6" xfId="18570" xr:uid="{00000000-0005-0000-0000-00005C2B0000}"/>
    <cellStyle name="Millares 6 4 2 2 2 7" xfId="37336" xr:uid="{00000000-0005-0000-0000-00005D2B0000}"/>
    <cellStyle name="Millares 6 4 2 2 3" xfId="1576" xr:uid="{00000000-0005-0000-0000-00005E2B0000}"/>
    <cellStyle name="Millares 6 4 2 2 3 2" xfId="3722" xr:uid="{00000000-0005-0000-0000-00005F2B0000}"/>
    <cellStyle name="Millares 6 4 2 2 3 2 2" xfId="8133" xr:uid="{00000000-0005-0000-0000-0000602B0000}"/>
    <cellStyle name="Millares 6 4 2 2 3 2 2 2" xfId="16877" xr:uid="{00000000-0005-0000-0000-0000612B0000}"/>
    <cellStyle name="Millares 6 4 2 2 3 2 2 2 2" xfId="34328" xr:uid="{00000000-0005-0000-0000-0000622B0000}"/>
    <cellStyle name="Millares 6 4 2 2 3 2 2 3" xfId="25608" xr:uid="{00000000-0005-0000-0000-0000632B0000}"/>
    <cellStyle name="Millares 6 4 2 2 3 2 2 4" xfId="37346" xr:uid="{00000000-0005-0000-0000-0000642B0000}"/>
    <cellStyle name="Millares 6 4 2 2 3 2 3" xfId="12516" xr:uid="{00000000-0005-0000-0000-0000652B0000}"/>
    <cellStyle name="Millares 6 4 2 2 3 2 3 2" xfId="29968" xr:uid="{00000000-0005-0000-0000-0000662B0000}"/>
    <cellStyle name="Millares 6 4 2 2 3 2 4" xfId="21247" xr:uid="{00000000-0005-0000-0000-0000672B0000}"/>
    <cellStyle name="Millares 6 4 2 2 3 2 5" xfId="37345" xr:uid="{00000000-0005-0000-0000-0000682B0000}"/>
    <cellStyle name="Millares 6 4 2 2 3 3" xfId="5991" xr:uid="{00000000-0005-0000-0000-0000692B0000}"/>
    <cellStyle name="Millares 6 4 2 2 3 3 2" xfId="14735" xr:uid="{00000000-0005-0000-0000-00006A2B0000}"/>
    <cellStyle name="Millares 6 4 2 2 3 3 2 2" xfId="32186" xr:uid="{00000000-0005-0000-0000-00006B2B0000}"/>
    <cellStyle name="Millares 6 4 2 2 3 3 3" xfId="23466" xr:uid="{00000000-0005-0000-0000-00006C2B0000}"/>
    <cellStyle name="Millares 6 4 2 2 3 3 4" xfId="37347" xr:uid="{00000000-0005-0000-0000-00006D2B0000}"/>
    <cellStyle name="Millares 6 4 2 2 3 4" xfId="10374" xr:uid="{00000000-0005-0000-0000-00006E2B0000}"/>
    <cellStyle name="Millares 6 4 2 2 3 4 2" xfId="27826" xr:uid="{00000000-0005-0000-0000-00006F2B0000}"/>
    <cellStyle name="Millares 6 4 2 2 3 5" xfId="19105" xr:uid="{00000000-0005-0000-0000-0000702B0000}"/>
    <cellStyle name="Millares 6 4 2 2 3 6" xfId="37344" xr:uid="{00000000-0005-0000-0000-0000712B0000}"/>
    <cellStyle name="Millares 6 4 2 2 4" xfId="2650" xr:uid="{00000000-0005-0000-0000-0000722B0000}"/>
    <cellStyle name="Millares 6 4 2 2 4 2" xfId="7061" xr:uid="{00000000-0005-0000-0000-0000732B0000}"/>
    <cellStyle name="Millares 6 4 2 2 4 2 2" xfId="15805" xr:uid="{00000000-0005-0000-0000-0000742B0000}"/>
    <cellStyle name="Millares 6 4 2 2 4 2 2 2" xfId="33256" xr:uid="{00000000-0005-0000-0000-0000752B0000}"/>
    <cellStyle name="Millares 6 4 2 2 4 2 3" xfId="24536" xr:uid="{00000000-0005-0000-0000-0000762B0000}"/>
    <cellStyle name="Millares 6 4 2 2 4 2 4" xfId="37349" xr:uid="{00000000-0005-0000-0000-0000772B0000}"/>
    <cellStyle name="Millares 6 4 2 2 4 3" xfId="11444" xr:uid="{00000000-0005-0000-0000-0000782B0000}"/>
    <cellStyle name="Millares 6 4 2 2 4 3 2" xfId="28896" xr:uid="{00000000-0005-0000-0000-0000792B0000}"/>
    <cellStyle name="Millares 6 4 2 2 4 4" xfId="20175" xr:uid="{00000000-0005-0000-0000-00007A2B0000}"/>
    <cellStyle name="Millares 6 4 2 2 4 5" xfId="37348" xr:uid="{00000000-0005-0000-0000-00007B2B0000}"/>
    <cellStyle name="Millares 6 4 2 2 5" xfId="4919" xr:uid="{00000000-0005-0000-0000-00007C2B0000}"/>
    <cellStyle name="Millares 6 4 2 2 5 2" xfId="13663" xr:uid="{00000000-0005-0000-0000-00007D2B0000}"/>
    <cellStyle name="Millares 6 4 2 2 5 2 2" xfId="31114" xr:uid="{00000000-0005-0000-0000-00007E2B0000}"/>
    <cellStyle name="Millares 6 4 2 2 5 3" xfId="22394" xr:uid="{00000000-0005-0000-0000-00007F2B0000}"/>
    <cellStyle name="Millares 6 4 2 2 5 4" xfId="37350" xr:uid="{00000000-0005-0000-0000-0000802B0000}"/>
    <cellStyle name="Millares 6 4 2 2 6" xfId="9302" xr:uid="{00000000-0005-0000-0000-0000812B0000}"/>
    <cellStyle name="Millares 6 4 2 2 6 2" xfId="26754" xr:uid="{00000000-0005-0000-0000-0000822B0000}"/>
    <cellStyle name="Millares 6 4 2 2 7" xfId="18033" xr:uid="{00000000-0005-0000-0000-0000832B0000}"/>
    <cellStyle name="Millares 6 4 2 2 8" xfId="37335" xr:uid="{00000000-0005-0000-0000-0000842B0000}"/>
    <cellStyle name="Millares 6 4 2 3" xfId="780" xr:uid="{00000000-0005-0000-0000-0000852B0000}"/>
    <cellStyle name="Millares 6 4 2 3 2" xfId="1853" xr:uid="{00000000-0005-0000-0000-0000862B0000}"/>
    <cellStyle name="Millares 6 4 2 3 2 2" xfId="3998" xr:uid="{00000000-0005-0000-0000-0000872B0000}"/>
    <cellStyle name="Millares 6 4 2 3 2 2 2" xfId="8409" xr:uid="{00000000-0005-0000-0000-0000882B0000}"/>
    <cellStyle name="Millares 6 4 2 3 2 2 2 2" xfId="17153" xr:uid="{00000000-0005-0000-0000-0000892B0000}"/>
    <cellStyle name="Millares 6 4 2 3 2 2 2 2 2" xfId="34604" xr:uid="{00000000-0005-0000-0000-00008A2B0000}"/>
    <cellStyle name="Millares 6 4 2 3 2 2 2 3" xfId="25884" xr:uid="{00000000-0005-0000-0000-00008B2B0000}"/>
    <cellStyle name="Millares 6 4 2 3 2 2 2 4" xfId="37354" xr:uid="{00000000-0005-0000-0000-00008C2B0000}"/>
    <cellStyle name="Millares 6 4 2 3 2 2 3" xfId="12792" xr:uid="{00000000-0005-0000-0000-00008D2B0000}"/>
    <cellStyle name="Millares 6 4 2 3 2 2 3 2" xfId="30244" xr:uid="{00000000-0005-0000-0000-00008E2B0000}"/>
    <cellStyle name="Millares 6 4 2 3 2 2 4" xfId="21523" xr:uid="{00000000-0005-0000-0000-00008F2B0000}"/>
    <cellStyle name="Millares 6 4 2 3 2 2 5" xfId="37353" xr:uid="{00000000-0005-0000-0000-0000902B0000}"/>
    <cellStyle name="Millares 6 4 2 3 2 3" xfId="6267" xr:uid="{00000000-0005-0000-0000-0000912B0000}"/>
    <cellStyle name="Millares 6 4 2 3 2 3 2" xfId="15011" xr:uid="{00000000-0005-0000-0000-0000922B0000}"/>
    <cellStyle name="Millares 6 4 2 3 2 3 2 2" xfId="32462" xr:uid="{00000000-0005-0000-0000-0000932B0000}"/>
    <cellStyle name="Millares 6 4 2 3 2 3 3" xfId="23742" xr:uid="{00000000-0005-0000-0000-0000942B0000}"/>
    <cellStyle name="Millares 6 4 2 3 2 3 4" xfId="37355" xr:uid="{00000000-0005-0000-0000-0000952B0000}"/>
    <cellStyle name="Millares 6 4 2 3 2 4" xfId="10650" xr:uid="{00000000-0005-0000-0000-0000962B0000}"/>
    <cellStyle name="Millares 6 4 2 3 2 4 2" xfId="28102" xr:uid="{00000000-0005-0000-0000-0000972B0000}"/>
    <cellStyle name="Millares 6 4 2 3 2 5" xfId="19381" xr:uid="{00000000-0005-0000-0000-0000982B0000}"/>
    <cellStyle name="Millares 6 4 2 3 2 6" xfId="37352" xr:uid="{00000000-0005-0000-0000-0000992B0000}"/>
    <cellStyle name="Millares 6 4 2 3 3" xfId="2929" xr:uid="{00000000-0005-0000-0000-00009A2B0000}"/>
    <cellStyle name="Millares 6 4 2 3 3 2" xfId="7340" xr:uid="{00000000-0005-0000-0000-00009B2B0000}"/>
    <cellStyle name="Millares 6 4 2 3 3 2 2" xfId="16084" xr:uid="{00000000-0005-0000-0000-00009C2B0000}"/>
    <cellStyle name="Millares 6 4 2 3 3 2 2 2" xfId="33535" xr:uid="{00000000-0005-0000-0000-00009D2B0000}"/>
    <cellStyle name="Millares 6 4 2 3 3 2 3" xfId="24815" xr:uid="{00000000-0005-0000-0000-00009E2B0000}"/>
    <cellStyle name="Millares 6 4 2 3 3 2 4" xfId="37357" xr:uid="{00000000-0005-0000-0000-00009F2B0000}"/>
    <cellStyle name="Millares 6 4 2 3 3 3" xfId="11723" xr:uid="{00000000-0005-0000-0000-0000A02B0000}"/>
    <cellStyle name="Millares 6 4 2 3 3 3 2" xfId="29175" xr:uid="{00000000-0005-0000-0000-0000A12B0000}"/>
    <cellStyle name="Millares 6 4 2 3 3 4" xfId="20454" xr:uid="{00000000-0005-0000-0000-0000A22B0000}"/>
    <cellStyle name="Millares 6 4 2 3 3 5" xfId="37356" xr:uid="{00000000-0005-0000-0000-0000A32B0000}"/>
    <cellStyle name="Millares 6 4 2 3 4" xfId="5198" xr:uid="{00000000-0005-0000-0000-0000A42B0000}"/>
    <cellStyle name="Millares 6 4 2 3 4 2" xfId="13942" xr:uid="{00000000-0005-0000-0000-0000A52B0000}"/>
    <cellStyle name="Millares 6 4 2 3 4 2 2" xfId="31393" xr:uid="{00000000-0005-0000-0000-0000A62B0000}"/>
    <cellStyle name="Millares 6 4 2 3 4 3" xfId="22673" xr:uid="{00000000-0005-0000-0000-0000A72B0000}"/>
    <cellStyle name="Millares 6 4 2 3 4 4" xfId="37358" xr:uid="{00000000-0005-0000-0000-0000A82B0000}"/>
    <cellStyle name="Millares 6 4 2 3 5" xfId="9581" xr:uid="{00000000-0005-0000-0000-0000A92B0000}"/>
    <cellStyle name="Millares 6 4 2 3 5 2" xfId="27033" xr:uid="{00000000-0005-0000-0000-0000AA2B0000}"/>
    <cellStyle name="Millares 6 4 2 3 6" xfId="18312" xr:uid="{00000000-0005-0000-0000-0000AB2B0000}"/>
    <cellStyle name="Millares 6 4 2 3 7" xfId="37351" xr:uid="{00000000-0005-0000-0000-0000AC2B0000}"/>
    <cellStyle name="Millares 6 4 2 4" xfId="1319" xr:uid="{00000000-0005-0000-0000-0000AD2B0000}"/>
    <cellStyle name="Millares 6 4 2 4 2" xfId="3465" xr:uid="{00000000-0005-0000-0000-0000AE2B0000}"/>
    <cellStyle name="Millares 6 4 2 4 2 2" xfId="7876" xr:uid="{00000000-0005-0000-0000-0000AF2B0000}"/>
    <cellStyle name="Millares 6 4 2 4 2 2 2" xfId="16620" xr:uid="{00000000-0005-0000-0000-0000B02B0000}"/>
    <cellStyle name="Millares 6 4 2 4 2 2 2 2" xfId="34071" xr:uid="{00000000-0005-0000-0000-0000B12B0000}"/>
    <cellStyle name="Millares 6 4 2 4 2 2 3" xfId="25351" xr:uid="{00000000-0005-0000-0000-0000B22B0000}"/>
    <cellStyle name="Millares 6 4 2 4 2 2 4" xfId="37361" xr:uid="{00000000-0005-0000-0000-0000B32B0000}"/>
    <cellStyle name="Millares 6 4 2 4 2 3" xfId="12259" xr:uid="{00000000-0005-0000-0000-0000B42B0000}"/>
    <cellStyle name="Millares 6 4 2 4 2 3 2" xfId="29711" xr:uid="{00000000-0005-0000-0000-0000B52B0000}"/>
    <cellStyle name="Millares 6 4 2 4 2 4" xfId="20990" xr:uid="{00000000-0005-0000-0000-0000B62B0000}"/>
    <cellStyle name="Millares 6 4 2 4 2 5" xfId="37360" xr:uid="{00000000-0005-0000-0000-0000B72B0000}"/>
    <cellStyle name="Millares 6 4 2 4 3" xfId="5734" xr:uid="{00000000-0005-0000-0000-0000B82B0000}"/>
    <cellStyle name="Millares 6 4 2 4 3 2" xfId="14478" xr:uid="{00000000-0005-0000-0000-0000B92B0000}"/>
    <cellStyle name="Millares 6 4 2 4 3 2 2" xfId="31929" xr:uid="{00000000-0005-0000-0000-0000BA2B0000}"/>
    <cellStyle name="Millares 6 4 2 4 3 3" xfId="23209" xr:uid="{00000000-0005-0000-0000-0000BB2B0000}"/>
    <cellStyle name="Millares 6 4 2 4 3 4" xfId="37362" xr:uid="{00000000-0005-0000-0000-0000BC2B0000}"/>
    <cellStyle name="Millares 6 4 2 4 4" xfId="10117" xr:uid="{00000000-0005-0000-0000-0000BD2B0000}"/>
    <cellStyle name="Millares 6 4 2 4 4 2" xfId="27569" xr:uid="{00000000-0005-0000-0000-0000BE2B0000}"/>
    <cellStyle name="Millares 6 4 2 4 5" xfId="18848" xr:uid="{00000000-0005-0000-0000-0000BF2B0000}"/>
    <cellStyle name="Millares 6 4 2 4 6" xfId="37359" xr:uid="{00000000-0005-0000-0000-0000C02B0000}"/>
    <cellStyle name="Millares 6 4 2 5" xfId="2393" xr:uid="{00000000-0005-0000-0000-0000C12B0000}"/>
    <cellStyle name="Millares 6 4 2 5 2" xfId="6804" xr:uid="{00000000-0005-0000-0000-0000C22B0000}"/>
    <cellStyle name="Millares 6 4 2 5 2 2" xfId="15548" xr:uid="{00000000-0005-0000-0000-0000C32B0000}"/>
    <cellStyle name="Millares 6 4 2 5 2 2 2" xfId="32999" xr:uid="{00000000-0005-0000-0000-0000C42B0000}"/>
    <cellStyle name="Millares 6 4 2 5 2 3" xfId="24279" xr:uid="{00000000-0005-0000-0000-0000C52B0000}"/>
    <cellStyle name="Millares 6 4 2 5 2 4" xfId="37364" xr:uid="{00000000-0005-0000-0000-0000C62B0000}"/>
    <cellStyle name="Millares 6 4 2 5 3" xfId="11187" xr:uid="{00000000-0005-0000-0000-0000C72B0000}"/>
    <cellStyle name="Millares 6 4 2 5 3 2" xfId="28639" xr:uid="{00000000-0005-0000-0000-0000C82B0000}"/>
    <cellStyle name="Millares 6 4 2 5 4" xfId="19918" xr:uid="{00000000-0005-0000-0000-0000C92B0000}"/>
    <cellStyle name="Millares 6 4 2 5 5" xfId="37363" xr:uid="{00000000-0005-0000-0000-0000CA2B0000}"/>
    <cellStyle name="Millares 6 4 2 6" xfId="4662" xr:uid="{00000000-0005-0000-0000-0000CB2B0000}"/>
    <cellStyle name="Millares 6 4 2 6 2" xfId="13406" xr:uid="{00000000-0005-0000-0000-0000CC2B0000}"/>
    <cellStyle name="Millares 6 4 2 6 2 2" xfId="30857" xr:uid="{00000000-0005-0000-0000-0000CD2B0000}"/>
    <cellStyle name="Millares 6 4 2 6 3" xfId="22137" xr:uid="{00000000-0005-0000-0000-0000CE2B0000}"/>
    <cellStyle name="Millares 6 4 2 6 4" xfId="37365" xr:uid="{00000000-0005-0000-0000-0000CF2B0000}"/>
    <cellStyle name="Millares 6 4 2 7" xfId="9045" xr:uid="{00000000-0005-0000-0000-0000D02B0000}"/>
    <cellStyle name="Millares 6 4 2 7 2" xfId="26497" xr:uid="{00000000-0005-0000-0000-0000D12B0000}"/>
    <cellStyle name="Millares 6 4 2 8" xfId="17776" xr:uid="{00000000-0005-0000-0000-0000D22B0000}"/>
    <cellStyle name="Millares 6 4 2 9" xfId="37334" xr:uid="{00000000-0005-0000-0000-0000D32B0000}"/>
    <cellStyle name="Millares 6 4 3" xfId="373" xr:uid="{00000000-0005-0000-0000-0000D42B0000}"/>
    <cellStyle name="Millares 6 4 3 2" xfId="913" xr:uid="{00000000-0005-0000-0000-0000D52B0000}"/>
    <cellStyle name="Millares 6 4 3 2 2" xfId="1986" xr:uid="{00000000-0005-0000-0000-0000D62B0000}"/>
    <cellStyle name="Millares 6 4 3 2 2 2" xfId="4131" xr:uid="{00000000-0005-0000-0000-0000D72B0000}"/>
    <cellStyle name="Millares 6 4 3 2 2 2 2" xfId="8542" xr:uid="{00000000-0005-0000-0000-0000D82B0000}"/>
    <cellStyle name="Millares 6 4 3 2 2 2 2 2" xfId="17286" xr:uid="{00000000-0005-0000-0000-0000D92B0000}"/>
    <cellStyle name="Millares 6 4 3 2 2 2 2 2 2" xfId="34737" xr:uid="{00000000-0005-0000-0000-0000DA2B0000}"/>
    <cellStyle name="Millares 6 4 3 2 2 2 2 3" xfId="26017" xr:uid="{00000000-0005-0000-0000-0000DB2B0000}"/>
    <cellStyle name="Millares 6 4 3 2 2 2 2 4" xfId="37370" xr:uid="{00000000-0005-0000-0000-0000DC2B0000}"/>
    <cellStyle name="Millares 6 4 3 2 2 2 3" xfId="12925" xr:uid="{00000000-0005-0000-0000-0000DD2B0000}"/>
    <cellStyle name="Millares 6 4 3 2 2 2 3 2" xfId="30377" xr:uid="{00000000-0005-0000-0000-0000DE2B0000}"/>
    <cellStyle name="Millares 6 4 3 2 2 2 4" xfId="21656" xr:uid="{00000000-0005-0000-0000-0000DF2B0000}"/>
    <cellStyle name="Millares 6 4 3 2 2 2 5" xfId="37369" xr:uid="{00000000-0005-0000-0000-0000E02B0000}"/>
    <cellStyle name="Millares 6 4 3 2 2 3" xfId="6400" xr:uid="{00000000-0005-0000-0000-0000E12B0000}"/>
    <cellStyle name="Millares 6 4 3 2 2 3 2" xfId="15144" xr:uid="{00000000-0005-0000-0000-0000E22B0000}"/>
    <cellStyle name="Millares 6 4 3 2 2 3 2 2" xfId="32595" xr:uid="{00000000-0005-0000-0000-0000E32B0000}"/>
    <cellStyle name="Millares 6 4 3 2 2 3 3" xfId="23875" xr:uid="{00000000-0005-0000-0000-0000E42B0000}"/>
    <cellStyle name="Millares 6 4 3 2 2 3 4" xfId="37371" xr:uid="{00000000-0005-0000-0000-0000E52B0000}"/>
    <cellStyle name="Millares 6 4 3 2 2 4" xfId="10783" xr:uid="{00000000-0005-0000-0000-0000E62B0000}"/>
    <cellStyle name="Millares 6 4 3 2 2 4 2" xfId="28235" xr:uid="{00000000-0005-0000-0000-0000E72B0000}"/>
    <cellStyle name="Millares 6 4 3 2 2 5" xfId="19514" xr:uid="{00000000-0005-0000-0000-0000E82B0000}"/>
    <cellStyle name="Millares 6 4 3 2 2 6" xfId="37368" xr:uid="{00000000-0005-0000-0000-0000E92B0000}"/>
    <cellStyle name="Millares 6 4 3 2 3" xfId="3062" xr:uid="{00000000-0005-0000-0000-0000EA2B0000}"/>
    <cellStyle name="Millares 6 4 3 2 3 2" xfId="7473" xr:uid="{00000000-0005-0000-0000-0000EB2B0000}"/>
    <cellStyle name="Millares 6 4 3 2 3 2 2" xfId="16217" xr:uid="{00000000-0005-0000-0000-0000EC2B0000}"/>
    <cellStyle name="Millares 6 4 3 2 3 2 2 2" xfId="33668" xr:uid="{00000000-0005-0000-0000-0000ED2B0000}"/>
    <cellStyle name="Millares 6 4 3 2 3 2 3" xfId="24948" xr:uid="{00000000-0005-0000-0000-0000EE2B0000}"/>
    <cellStyle name="Millares 6 4 3 2 3 2 4" xfId="37373" xr:uid="{00000000-0005-0000-0000-0000EF2B0000}"/>
    <cellStyle name="Millares 6 4 3 2 3 3" xfId="11856" xr:uid="{00000000-0005-0000-0000-0000F02B0000}"/>
    <cellStyle name="Millares 6 4 3 2 3 3 2" xfId="29308" xr:uid="{00000000-0005-0000-0000-0000F12B0000}"/>
    <cellStyle name="Millares 6 4 3 2 3 4" xfId="20587" xr:uid="{00000000-0005-0000-0000-0000F22B0000}"/>
    <cellStyle name="Millares 6 4 3 2 3 5" xfId="37372" xr:uid="{00000000-0005-0000-0000-0000F32B0000}"/>
    <cellStyle name="Millares 6 4 3 2 4" xfId="5331" xr:uid="{00000000-0005-0000-0000-0000F42B0000}"/>
    <cellStyle name="Millares 6 4 3 2 4 2" xfId="14075" xr:uid="{00000000-0005-0000-0000-0000F52B0000}"/>
    <cellStyle name="Millares 6 4 3 2 4 2 2" xfId="31526" xr:uid="{00000000-0005-0000-0000-0000F62B0000}"/>
    <cellStyle name="Millares 6 4 3 2 4 3" xfId="22806" xr:uid="{00000000-0005-0000-0000-0000F72B0000}"/>
    <cellStyle name="Millares 6 4 3 2 4 4" xfId="37374" xr:uid="{00000000-0005-0000-0000-0000F82B0000}"/>
    <cellStyle name="Millares 6 4 3 2 5" xfId="9714" xr:uid="{00000000-0005-0000-0000-0000F92B0000}"/>
    <cellStyle name="Millares 6 4 3 2 5 2" xfId="27166" xr:uid="{00000000-0005-0000-0000-0000FA2B0000}"/>
    <cellStyle name="Millares 6 4 3 2 6" xfId="18445" xr:uid="{00000000-0005-0000-0000-0000FB2B0000}"/>
    <cellStyle name="Millares 6 4 3 2 7" xfId="37367" xr:uid="{00000000-0005-0000-0000-0000FC2B0000}"/>
    <cellStyle name="Millares 6 4 3 3" xfId="1451" xr:uid="{00000000-0005-0000-0000-0000FD2B0000}"/>
    <cellStyle name="Millares 6 4 3 3 2" xfId="3597" xr:uid="{00000000-0005-0000-0000-0000FE2B0000}"/>
    <cellStyle name="Millares 6 4 3 3 2 2" xfId="8008" xr:uid="{00000000-0005-0000-0000-0000FF2B0000}"/>
    <cellStyle name="Millares 6 4 3 3 2 2 2" xfId="16752" xr:uid="{00000000-0005-0000-0000-0000002C0000}"/>
    <cellStyle name="Millares 6 4 3 3 2 2 2 2" xfId="34203" xr:uid="{00000000-0005-0000-0000-0000012C0000}"/>
    <cellStyle name="Millares 6 4 3 3 2 2 3" xfId="25483" xr:uid="{00000000-0005-0000-0000-0000022C0000}"/>
    <cellStyle name="Millares 6 4 3 3 2 2 4" xfId="37377" xr:uid="{00000000-0005-0000-0000-0000032C0000}"/>
    <cellStyle name="Millares 6 4 3 3 2 3" xfId="12391" xr:uid="{00000000-0005-0000-0000-0000042C0000}"/>
    <cellStyle name="Millares 6 4 3 3 2 3 2" xfId="29843" xr:uid="{00000000-0005-0000-0000-0000052C0000}"/>
    <cellStyle name="Millares 6 4 3 3 2 4" xfId="21122" xr:uid="{00000000-0005-0000-0000-0000062C0000}"/>
    <cellStyle name="Millares 6 4 3 3 2 5" xfId="37376" xr:uid="{00000000-0005-0000-0000-0000072C0000}"/>
    <cellStyle name="Millares 6 4 3 3 3" xfId="5866" xr:uid="{00000000-0005-0000-0000-0000082C0000}"/>
    <cellStyle name="Millares 6 4 3 3 3 2" xfId="14610" xr:uid="{00000000-0005-0000-0000-0000092C0000}"/>
    <cellStyle name="Millares 6 4 3 3 3 2 2" xfId="32061" xr:uid="{00000000-0005-0000-0000-00000A2C0000}"/>
    <cellStyle name="Millares 6 4 3 3 3 3" xfId="23341" xr:uid="{00000000-0005-0000-0000-00000B2C0000}"/>
    <cellStyle name="Millares 6 4 3 3 3 4" xfId="37378" xr:uid="{00000000-0005-0000-0000-00000C2C0000}"/>
    <cellStyle name="Millares 6 4 3 3 4" xfId="10249" xr:uid="{00000000-0005-0000-0000-00000D2C0000}"/>
    <cellStyle name="Millares 6 4 3 3 4 2" xfId="27701" xr:uid="{00000000-0005-0000-0000-00000E2C0000}"/>
    <cellStyle name="Millares 6 4 3 3 5" xfId="18980" xr:uid="{00000000-0005-0000-0000-00000F2C0000}"/>
    <cellStyle name="Millares 6 4 3 3 6" xfId="37375" xr:uid="{00000000-0005-0000-0000-0000102C0000}"/>
    <cellStyle name="Millares 6 4 3 4" xfId="2525" xr:uid="{00000000-0005-0000-0000-0000112C0000}"/>
    <cellStyle name="Millares 6 4 3 4 2" xfId="6936" xr:uid="{00000000-0005-0000-0000-0000122C0000}"/>
    <cellStyle name="Millares 6 4 3 4 2 2" xfId="15680" xr:uid="{00000000-0005-0000-0000-0000132C0000}"/>
    <cellStyle name="Millares 6 4 3 4 2 2 2" xfId="33131" xr:uid="{00000000-0005-0000-0000-0000142C0000}"/>
    <cellStyle name="Millares 6 4 3 4 2 3" xfId="24411" xr:uid="{00000000-0005-0000-0000-0000152C0000}"/>
    <cellStyle name="Millares 6 4 3 4 2 4" xfId="37380" xr:uid="{00000000-0005-0000-0000-0000162C0000}"/>
    <cellStyle name="Millares 6 4 3 4 3" xfId="11319" xr:uid="{00000000-0005-0000-0000-0000172C0000}"/>
    <cellStyle name="Millares 6 4 3 4 3 2" xfId="28771" xr:uid="{00000000-0005-0000-0000-0000182C0000}"/>
    <cellStyle name="Millares 6 4 3 4 4" xfId="20050" xr:uid="{00000000-0005-0000-0000-0000192C0000}"/>
    <cellStyle name="Millares 6 4 3 4 5" xfId="37379" xr:uid="{00000000-0005-0000-0000-00001A2C0000}"/>
    <cellStyle name="Millares 6 4 3 5" xfId="4794" xr:uid="{00000000-0005-0000-0000-00001B2C0000}"/>
    <cellStyle name="Millares 6 4 3 5 2" xfId="13538" xr:uid="{00000000-0005-0000-0000-00001C2C0000}"/>
    <cellStyle name="Millares 6 4 3 5 2 2" xfId="30989" xr:uid="{00000000-0005-0000-0000-00001D2C0000}"/>
    <cellStyle name="Millares 6 4 3 5 3" xfId="22269" xr:uid="{00000000-0005-0000-0000-00001E2C0000}"/>
    <cellStyle name="Millares 6 4 3 5 4" xfId="37381" xr:uid="{00000000-0005-0000-0000-00001F2C0000}"/>
    <cellStyle name="Millares 6 4 3 6" xfId="9177" xr:uid="{00000000-0005-0000-0000-0000202C0000}"/>
    <cellStyle name="Millares 6 4 3 6 2" xfId="26629" xr:uid="{00000000-0005-0000-0000-0000212C0000}"/>
    <cellStyle name="Millares 6 4 3 7" xfId="17908" xr:uid="{00000000-0005-0000-0000-0000222C0000}"/>
    <cellStyle name="Millares 6 4 3 8" xfId="37366" xr:uid="{00000000-0005-0000-0000-0000232C0000}"/>
    <cellStyle name="Millares 6 4 4" xfId="655" xr:uid="{00000000-0005-0000-0000-0000242C0000}"/>
    <cellStyle name="Millares 6 4 4 2" xfId="1728" xr:uid="{00000000-0005-0000-0000-0000252C0000}"/>
    <cellStyle name="Millares 6 4 4 2 2" xfId="3873" xr:uid="{00000000-0005-0000-0000-0000262C0000}"/>
    <cellStyle name="Millares 6 4 4 2 2 2" xfId="8284" xr:uid="{00000000-0005-0000-0000-0000272C0000}"/>
    <cellStyle name="Millares 6 4 4 2 2 2 2" xfId="17028" xr:uid="{00000000-0005-0000-0000-0000282C0000}"/>
    <cellStyle name="Millares 6 4 4 2 2 2 2 2" xfId="34479" xr:uid="{00000000-0005-0000-0000-0000292C0000}"/>
    <cellStyle name="Millares 6 4 4 2 2 2 3" xfId="25759" xr:uid="{00000000-0005-0000-0000-00002A2C0000}"/>
    <cellStyle name="Millares 6 4 4 2 2 2 4" xfId="37385" xr:uid="{00000000-0005-0000-0000-00002B2C0000}"/>
    <cellStyle name="Millares 6 4 4 2 2 3" xfId="12667" xr:uid="{00000000-0005-0000-0000-00002C2C0000}"/>
    <cellStyle name="Millares 6 4 4 2 2 3 2" xfId="30119" xr:uid="{00000000-0005-0000-0000-00002D2C0000}"/>
    <cellStyle name="Millares 6 4 4 2 2 4" xfId="21398" xr:uid="{00000000-0005-0000-0000-00002E2C0000}"/>
    <cellStyle name="Millares 6 4 4 2 2 5" xfId="37384" xr:uid="{00000000-0005-0000-0000-00002F2C0000}"/>
    <cellStyle name="Millares 6 4 4 2 3" xfId="6142" xr:uid="{00000000-0005-0000-0000-0000302C0000}"/>
    <cellStyle name="Millares 6 4 4 2 3 2" xfId="14886" xr:uid="{00000000-0005-0000-0000-0000312C0000}"/>
    <cellStyle name="Millares 6 4 4 2 3 2 2" xfId="32337" xr:uid="{00000000-0005-0000-0000-0000322C0000}"/>
    <cellStyle name="Millares 6 4 4 2 3 3" xfId="23617" xr:uid="{00000000-0005-0000-0000-0000332C0000}"/>
    <cellStyle name="Millares 6 4 4 2 3 4" xfId="37386" xr:uid="{00000000-0005-0000-0000-0000342C0000}"/>
    <cellStyle name="Millares 6 4 4 2 4" xfId="10525" xr:uid="{00000000-0005-0000-0000-0000352C0000}"/>
    <cellStyle name="Millares 6 4 4 2 4 2" xfId="27977" xr:uid="{00000000-0005-0000-0000-0000362C0000}"/>
    <cellStyle name="Millares 6 4 4 2 5" xfId="19256" xr:uid="{00000000-0005-0000-0000-0000372C0000}"/>
    <cellStyle name="Millares 6 4 4 2 6" xfId="37383" xr:uid="{00000000-0005-0000-0000-0000382C0000}"/>
    <cellStyle name="Millares 6 4 4 3" xfId="2804" xr:uid="{00000000-0005-0000-0000-0000392C0000}"/>
    <cellStyle name="Millares 6 4 4 3 2" xfId="7215" xr:uid="{00000000-0005-0000-0000-00003A2C0000}"/>
    <cellStyle name="Millares 6 4 4 3 2 2" xfId="15959" xr:uid="{00000000-0005-0000-0000-00003B2C0000}"/>
    <cellStyle name="Millares 6 4 4 3 2 2 2" xfId="33410" xr:uid="{00000000-0005-0000-0000-00003C2C0000}"/>
    <cellStyle name="Millares 6 4 4 3 2 3" xfId="24690" xr:uid="{00000000-0005-0000-0000-00003D2C0000}"/>
    <cellStyle name="Millares 6 4 4 3 2 4" xfId="37388" xr:uid="{00000000-0005-0000-0000-00003E2C0000}"/>
    <cellStyle name="Millares 6 4 4 3 3" xfId="11598" xr:uid="{00000000-0005-0000-0000-00003F2C0000}"/>
    <cellStyle name="Millares 6 4 4 3 3 2" xfId="29050" xr:uid="{00000000-0005-0000-0000-0000402C0000}"/>
    <cellStyle name="Millares 6 4 4 3 4" xfId="20329" xr:uid="{00000000-0005-0000-0000-0000412C0000}"/>
    <cellStyle name="Millares 6 4 4 3 5" xfId="37387" xr:uid="{00000000-0005-0000-0000-0000422C0000}"/>
    <cellStyle name="Millares 6 4 4 4" xfId="5073" xr:uid="{00000000-0005-0000-0000-0000432C0000}"/>
    <cellStyle name="Millares 6 4 4 4 2" xfId="13817" xr:uid="{00000000-0005-0000-0000-0000442C0000}"/>
    <cellStyle name="Millares 6 4 4 4 2 2" xfId="31268" xr:uid="{00000000-0005-0000-0000-0000452C0000}"/>
    <cellStyle name="Millares 6 4 4 4 3" xfId="22548" xr:uid="{00000000-0005-0000-0000-0000462C0000}"/>
    <cellStyle name="Millares 6 4 4 4 4" xfId="37389" xr:uid="{00000000-0005-0000-0000-0000472C0000}"/>
    <cellStyle name="Millares 6 4 4 5" xfId="9456" xr:uid="{00000000-0005-0000-0000-0000482C0000}"/>
    <cellStyle name="Millares 6 4 4 5 2" xfId="26908" xr:uid="{00000000-0005-0000-0000-0000492C0000}"/>
    <cellStyle name="Millares 6 4 4 6" xfId="18187" xr:uid="{00000000-0005-0000-0000-00004A2C0000}"/>
    <cellStyle name="Millares 6 4 4 7" xfId="37382" xr:uid="{00000000-0005-0000-0000-00004B2C0000}"/>
    <cellStyle name="Millares 6 4 5" xfId="1194" xr:uid="{00000000-0005-0000-0000-00004C2C0000}"/>
    <cellStyle name="Millares 6 4 5 2" xfId="3340" xr:uid="{00000000-0005-0000-0000-00004D2C0000}"/>
    <cellStyle name="Millares 6 4 5 2 2" xfId="7751" xr:uid="{00000000-0005-0000-0000-00004E2C0000}"/>
    <cellStyle name="Millares 6 4 5 2 2 2" xfId="16495" xr:uid="{00000000-0005-0000-0000-00004F2C0000}"/>
    <cellStyle name="Millares 6 4 5 2 2 2 2" xfId="33946" xr:uid="{00000000-0005-0000-0000-0000502C0000}"/>
    <cellStyle name="Millares 6 4 5 2 2 3" xfId="25226" xr:uid="{00000000-0005-0000-0000-0000512C0000}"/>
    <cellStyle name="Millares 6 4 5 2 2 4" xfId="37392" xr:uid="{00000000-0005-0000-0000-0000522C0000}"/>
    <cellStyle name="Millares 6 4 5 2 3" xfId="12134" xr:uid="{00000000-0005-0000-0000-0000532C0000}"/>
    <cellStyle name="Millares 6 4 5 2 3 2" xfId="29586" xr:uid="{00000000-0005-0000-0000-0000542C0000}"/>
    <cellStyle name="Millares 6 4 5 2 4" xfId="20865" xr:uid="{00000000-0005-0000-0000-0000552C0000}"/>
    <cellStyle name="Millares 6 4 5 2 5" xfId="37391" xr:uid="{00000000-0005-0000-0000-0000562C0000}"/>
    <cellStyle name="Millares 6 4 5 3" xfId="5609" xr:uid="{00000000-0005-0000-0000-0000572C0000}"/>
    <cellStyle name="Millares 6 4 5 3 2" xfId="14353" xr:uid="{00000000-0005-0000-0000-0000582C0000}"/>
    <cellStyle name="Millares 6 4 5 3 2 2" xfId="31804" xr:uid="{00000000-0005-0000-0000-0000592C0000}"/>
    <cellStyle name="Millares 6 4 5 3 3" xfId="23084" xr:uid="{00000000-0005-0000-0000-00005A2C0000}"/>
    <cellStyle name="Millares 6 4 5 3 4" xfId="37393" xr:uid="{00000000-0005-0000-0000-00005B2C0000}"/>
    <cellStyle name="Millares 6 4 5 4" xfId="9992" xr:uid="{00000000-0005-0000-0000-00005C2C0000}"/>
    <cellStyle name="Millares 6 4 5 4 2" xfId="27444" xr:uid="{00000000-0005-0000-0000-00005D2C0000}"/>
    <cellStyle name="Millares 6 4 5 5" xfId="18723" xr:uid="{00000000-0005-0000-0000-00005E2C0000}"/>
    <cellStyle name="Millares 6 4 5 6" xfId="37390" xr:uid="{00000000-0005-0000-0000-00005F2C0000}"/>
    <cellStyle name="Millares 6 4 6" xfId="2268" xr:uid="{00000000-0005-0000-0000-0000602C0000}"/>
    <cellStyle name="Millares 6 4 6 2" xfId="6679" xr:uid="{00000000-0005-0000-0000-0000612C0000}"/>
    <cellStyle name="Millares 6 4 6 2 2" xfId="15423" xr:uid="{00000000-0005-0000-0000-0000622C0000}"/>
    <cellStyle name="Millares 6 4 6 2 2 2" xfId="32874" xr:uid="{00000000-0005-0000-0000-0000632C0000}"/>
    <cellStyle name="Millares 6 4 6 2 3" xfId="24154" xr:uid="{00000000-0005-0000-0000-0000642C0000}"/>
    <cellStyle name="Millares 6 4 6 2 4" xfId="37395" xr:uid="{00000000-0005-0000-0000-0000652C0000}"/>
    <cellStyle name="Millares 6 4 6 3" xfId="11062" xr:uid="{00000000-0005-0000-0000-0000662C0000}"/>
    <cellStyle name="Millares 6 4 6 3 2" xfId="28514" xr:uid="{00000000-0005-0000-0000-0000672C0000}"/>
    <cellStyle name="Millares 6 4 6 4" xfId="19793" xr:uid="{00000000-0005-0000-0000-0000682C0000}"/>
    <cellStyle name="Millares 6 4 6 5" xfId="37394" xr:uid="{00000000-0005-0000-0000-0000692C0000}"/>
    <cellStyle name="Millares 6 4 7" xfId="4537" xr:uid="{00000000-0005-0000-0000-00006A2C0000}"/>
    <cellStyle name="Millares 6 4 7 2" xfId="13281" xr:uid="{00000000-0005-0000-0000-00006B2C0000}"/>
    <cellStyle name="Millares 6 4 7 2 2" xfId="30732" xr:uid="{00000000-0005-0000-0000-00006C2C0000}"/>
    <cellStyle name="Millares 6 4 7 3" xfId="22012" xr:uid="{00000000-0005-0000-0000-00006D2C0000}"/>
    <cellStyle name="Millares 6 4 7 4" xfId="37396" xr:uid="{00000000-0005-0000-0000-00006E2C0000}"/>
    <cellStyle name="Millares 6 4 8" xfId="8920" xr:uid="{00000000-0005-0000-0000-00006F2C0000}"/>
    <cellStyle name="Millares 6 4 8 2" xfId="26372" xr:uid="{00000000-0005-0000-0000-0000702C0000}"/>
    <cellStyle name="Millares 6 4 9" xfId="17651" xr:uid="{00000000-0005-0000-0000-0000712C0000}"/>
    <cellStyle name="Millares 6 5" xfId="176" xr:uid="{00000000-0005-0000-0000-0000722C0000}"/>
    <cellStyle name="Millares 6 5 2" xfId="441" xr:uid="{00000000-0005-0000-0000-0000732C0000}"/>
    <cellStyle name="Millares 6 5 2 2" xfId="981" xr:uid="{00000000-0005-0000-0000-0000742C0000}"/>
    <cellStyle name="Millares 6 5 2 2 2" xfId="2054" xr:uid="{00000000-0005-0000-0000-0000752C0000}"/>
    <cellStyle name="Millares 6 5 2 2 2 2" xfId="4199" xr:uid="{00000000-0005-0000-0000-0000762C0000}"/>
    <cellStyle name="Millares 6 5 2 2 2 2 2" xfId="8610" xr:uid="{00000000-0005-0000-0000-0000772C0000}"/>
    <cellStyle name="Millares 6 5 2 2 2 2 2 2" xfId="17354" xr:uid="{00000000-0005-0000-0000-0000782C0000}"/>
    <cellStyle name="Millares 6 5 2 2 2 2 2 2 2" xfId="34805" xr:uid="{00000000-0005-0000-0000-0000792C0000}"/>
    <cellStyle name="Millares 6 5 2 2 2 2 2 3" xfId="26085" xr:uid="{00000000-0005-0000-0000-00007A2C0000}"/>
    <cellStyle name="Millares 6 5 2 2 2 2 2 4" xfId="37402" xr:uid="{00000000-0005-0000-0000-00007B2C0000}"/>
    <cellStyle name="Millares 6 5 2 2 2 2 3" xfId="12993" xr:uid="{00000000-0005-0000-0000-00007C2C0000}"/>
    <cellStyle name="Millares 6 5 2 2 2 2 3 2" xfId="30445" xr:uid="{00000000-0005-0000-0000-00007D2C0000}"/>
    <cellStyle name="Millares 6 5 2 2 2 2 4" xfId="21724" xr:uid="{00000000-0005-0000-0000-00007E2C0000}"/>
    <cellStyle name="Millares 6 5 2 2 2 2 5" xfId="37401" xr:uid="{00000000-0005-0000-0000-00007F2C0000}"/>
    <cellStyle name="Millares 6 5 2 2 2 3" xfId="6468" xr:uid="{00000000-0005-0000-0000-0000802C0000}"/>
    <cellStyle name="Millares 6 5 2 2 2 3 2" xfId="15212" xr:uid="{00000000-0005-0000-0000-0000812C0000}"/>
    <cellStyle name="Millares 6 5 2 2 2 3 2 2" xfId="32663" xr:uid="{00000000-0005-0000-0000-0000822C0000}"/>
    <cellStyle name="Millares 6 5 2 2 2 3 3" xfId="23943" xr:uid="{00000000-0005-0000-0000-0000832C0000}"/>
    <cellStyle name="Millares 6 5 2 2 2 3 4" xfId="37403" xr:uid="{00000000-0005-0000-0000-0000842C0000}"/>
    <cellStyle name="Millares 6 5 2 2 2 4" xfId="10851" xr:uid="{00000000-0005-0000-0000-0000852C0000}"/>
    <cellStyle name="Millares 6 5 2 2 2 4 2" xfId="28303" xr:uid="{00000000-0005-0000-0000-0000862C0000}"/>
    <cellStyle name="Millares 6 5 2 2 2 5" xfId="19582" xr:uid="{00000000-0005-0000-0000-0000872C0000}"/>
    <cellStyle name="Millares 6 5 2 2 2 6" xfId="37400" xr:uid="{00000000-0005-0000-0000-0000882C0000}"/>
    <cellStyle name="Millares 6 5 2 2 3" xfId="3130" xr:uid="{00000000-0005-0000-0000-0000892C0000}"/>
    <cellStyle name="Millares 6 5 2 2 3 2" xfId="7541" xr:uid="{00000000-0005-0000-0000-00008A2C0000}"/>
    <cellStyle name="Millares 6 5 2 2 3 2 2" xfId="16285" xr:uid="{00000000-0005-0000-0000-00008B2C0000}"/>
    <cellStyle name="Millares 6 5 2 2 3 2 2 2" xfId="33736" xr:uid="{00000000-0005-0000-0000-00008C2C0000}"/>
    <cellStyle name="Millares 6 5 2 2 3 2 3" xfId="25016" xr:uid="{00000000-0005-0000-0000-00008D2C0000}"/>
    <cellStyle name="Millares 6 5 2 2 3 2 4" xfId="37405" xr:uid="{00000000-0005-0000-0000-00008E2C0000}"/>
    <cellStyle name="Millares 6 5 2 2 3 3" xfId="11924" xr:uid="{00000000-0005-0000-0000-00008F2C0000}"/>
    <cellStyle name="Millares 6 5 2 2 3 3 2" xfId="29376" xr:uid="{00000000-0005-0000-0000-0000902C0000}"/>
    <cellStyle name="Millares 6 5 2 2 3 4" xfId="20655" xr:uid="{00000000-0005-0000-0000-0000912C0000}"/>
    <cellStyle name="Millares 6 5 2 2 3 5" xfId="37404" xr:uid="{00000000-0005-0000-0000-0000922C0000}"/>
    <cellStyle name="Millares 6 5 2 2 4" xfId="5399" xr:uid="{00000000-0005-0000-0000-0000932C0000}"/>
    <cellStyle name="Millares 6 5 2 2 4 2" xfId="14143" xr:uid="{00000000-0005-0000-0000-0000942C0000}"/>
    <cellStyle name="Millares 6 5 2 2 4 2 2" xfId="31594" xr:uid="{00000000-0005-0000-0000-0000952C0000}"/>
    <cellStyle name="Millares 6 5 2 2 4 3" xfId="22874" xr:uid="{00000000-0005-0000-0000-0000962C0000}"/>
    <cellStyle name="Millares 6 5 2 2 4 4" xfId="37406" xr:uid="{00000000-0005-0000-0000-0000972C0000}"/>
    <cellStyle name="Millares 6 5 2 2 5" xfId="9782" xr:uid="{00000000-0005-0000-0000-0000982C0000}"/>
    <cellStyle name="Millares 6 5 2 2 5 2" xfId="27234" xr:uid="{00000000-0005-0000-0000-0000992C0000}"/>
    <cellStyle name="Millares 6 5 2 2 6" xfId="18513" xr:uid="{00000000-0005-0000-0000-00009A2C0000}"/>
    <cellStyle name="Millares 6 5 2 2 7" xfId="37399" xr:uid="{00000000-0005-0000-0000-00009B2C0000}"/>
    <cellStyle name="Millares 6 5 2 3" xfId="1519" xr:uid="{00000000-0005-0000-0000-00009C2C0000}"/>
    <cellStyle name="Millares 6 5 2 3 2" xfId="3665" xr:uid="{00000000-0005-0000-0000-00009D2C0000}"/>
    <cellStyle name="Millares 6 5 2 3 2 2" xfId="8076" xr:uid="{00000000-0005-0000-0000-00009E2C0000}"/>
    <cellStyle name="Millares 6 5 2 3 2 2 2" xfId="16820" xr:uid="{00000000-0005-0000-0000-00009F2C0000}"/>
    <cellStyle name="Millares 6 5 2 3 2 2 2 2" xfId="34271" xr:uid="{00000000-0005-0000-0000-0000A02C0000}"/>
    <cellStyle name="Millares 6 5 2 3 2 2 3" xfId="25551" xr:uid="{00000000-0005-0000-0000-0000A12C0000}"/>
    <cellStyle name="Millares 6 5 2 3 2 2 4" xfId="37409" xr:uid="{00000000-0005-0000-0000-0000A22C0000}"/>
    <cellStyle name="Millares 6 5 2 3 2 3" xfId="12459" xr:uid="{00000000-0005-0000-0000-0000A32C0000}"/>
    <cellStyle name="Millares 6 5 2 3 2 3 2" xfId="29911" xr:uid="{00000000-0005-0000-0000-0000A42C0000}"/>
    <cellStyle name="Millares 6 5 2 3 2 4" xfId="21190" xr:uid="{00000000-0005-0000-0000-0000A52C0000}"/>
    <cellStyle name="Millares 6 5 2 3 2 5" xfId="37408" xr:uid="{00000000-0005-0000-0000-0000A62C0000}"/>
    <cellStyle name="Millares 6 5 2 3 3" xfId="5934" xr:uid="{00000000-0005-0000-0000-0000A72C0000}"/>
    <cellStyle name="Millares 6 5 2 3 3 2" xfId="14678" xr:uid="{00000000-0005-0000-0000-0000A82C0000}"/>
    <cellStyle name="Millares 6 5 2 3 3 2 2" xfId="32129" xr:uid="{00000000-0005-0000-0000-0000A92C0000}"/>
    <cellStyle name="Millares 6 5 2 3 3 3" xfId="23409" xr:uid="{00000000-0005-0000-0000-0000AA2C0000}"/>
    <cellStyle name="Millares 6 5 2 3 3 4" xfId="37410" xr:uid="{00000000-0005-0000-0000-0000AB2C0000}"/>
    <cellStyle name="Millares 6 5 2 3 4" xfId="10317" xr:uid="{00000000-0005-0000-0000-0000AC2C0000}"/>
    <cellStyle name="Millares 6 5 2 3 4 2" xfId="27769" xr:uid="{00000000-0005-0000-0000-0000AD2C0000}"/>
    <cellStyle name="Millares 6 5 2 3 5" xfId="19048" xr:uid="{00000000-0005-0000-0000-0000AE2C0000}"/>
    <cellStyle name="Millares 6 5 2 3 6" xfId="37407" xr:uid="{00000000-0005-0000-0000-0000AF2C0000}"/>
    <cellStyle name="Millares 6 5 2 4" xfId="2593" xr:uid="{00000000-0005-0000-0000-0000B02C0000}"/>
    <cellStyle name="Millares 6 5 2 4 2" xfId="7004" xr:uid="{00000000-0005-0000-0000-0000B12C0000}"/>
    <cellStyle name="Millares 6 5 2 4 2 2" xfId="15748" xr:uid="{00000000-0005-0000-0000-0000B22C0000}"/>
    <cellStyle name="Millares 6 5 2 4 2 2 2" xfId="33199" xr:uid="{00000000-0005-0000-0000-0000B32C0000}"/>
    <cellStyle name="Millares 6 5 2 4 2 3" xfId="24479" xr:uid="{00000000-0005-0000-0000-0000B42C0000}"/>
    <cellStyle name="Millares 6 5 2 4 2 4" xfId="37412" xr:uid="{00000000-0005-0000-0000-0000B52C0000}"/>
    <cellStyle name="Millares 6 5 2 4 3" xfId="11387" xr:uid="{00000000-0005-0000-0000-0000B62C0000}"/>
    <cellStyle name="Millares 6 5 2 4 3 2" xfId="28839" xr:uid="{00000000-0005-0000-0000-0000B72C0000}"/>
    <cellStyle name="Millares 6 5 2 4 4" xfId="20118" xr:uid="{00000000-0005-0000-0000-0000B82C0000}"/>
    <cellStyle name="Millares 6 5 2 4 5" xfId="37411" xr:uid="{00000000-0005-0000-0000-0000B92C0000}"/>
    <cellStyle name="Millares 6 5 2 5" xfId="4862" xr:uid="{00000000-0005-0000-0000-0000BA2C0000}"/>
    <cellStyle name="Millares 6 5 2 5 2" xfId="13606" xr:uid="{00000000-0005-0000-0000-0000BB2C0000}"/>
    <cellStyle name="Millares 6 5 2 5 2 2" xfId="31057" xr:uid="{00000000-0005-0000-0000-0000BC2C0000}"/>
    <cellStyle name="Millares 6 5 2 5 3" xfId="22337" xr:uid="{00000000-0005-0000-0000-0000BD2C0000}"/>
    <cellStyle name="Millares 6 5 2 5 4" xfId="37413" xr:uid="{00000000-0005-0000-0000-0000BE2C0000}"/>
    <cellStyle name="Millares 6 5 2 6" xfId="9245" xr:uid="{00000000-0005-0000-0000-0000BF2C0000}"/>
    <cellStyle name="Millares 6 5 2 6 2" xfId="26697" xr:uid="{00000000-0005-0000-0000-0000C02C0000}"/>
    <cellStyle name="Millares 6 5 2 7" xfId="17976" xr:uid="{00000000-0005-0000-0000-0000C12C0000}"/>
    <cellStyle name="Millares 6 5 2 8" xfId="37398" xr:uid="{00000000-0005-0000-0000-0000C22C0000}"/>
    <cellStyle name="Millares 6 5 3" xfId="723" xr:uid="{00000000-0005-0000-0000-0000C32C0000}"/>
    <cellStyle name="Millares 6 5 3 2" xfId="1796" xr:uid="{00000000-0005-0000-0000-0000C42C0000}"/>
    <cellStyle name="Millares 6 5 3 2 2" xfId="3941" xr:uid="{00000000-0005-0000-0000-0000C52C0000}"/>
    <cellStyle name="Millares 6 5 3 2 2 2" xfId="8352" xr:uid="{00000000-0005-0000-0000-0000C62C0000}"/>
    <cellStyle name="Millares 6 5 3 2 2 2 2" xfId="17096" xr:uid="{00000000-0005-0000-0000-0000C72C0000}"/>
    <cellStyle name="Millares 6 5 3 2 2 2 2 2" xfId="34547" xr:uid="{00000000-0005-0000-0000-0000C82C0000}"/>
    <cellStyle name="Millares 6 5 3 2 2 2 3" xfId="25827" xr:uid="{00000000-0005-0000-0000-0000C92C0000}"/>
    <cellStyle name="Millares 6 5 3 2 2 2 4" xfId="37417" xr:uid="{00000000-0005-0000-0000-0000CA2C0000}"/>
    <cellStyle name="Millares 6 5 3 2 2 3" xfId="12735" xr:uid="{00000000-0005-0000-0000-0000CB2C0000}"/>
    <cellStyle name="Millares 6 5 3 2 2 3 2" xfId="30187" xr:uid="{00000000-0005-0000-0000-0000CC2C0000}"/>
    <cellStyle name="Millares 6 5 3 2 2 4" xfId="21466" xr:uid="{00000000-0005-0000-0000-0000CD2C0000}"/>
    <cellStyle name="Millares 6 5 3 2 2 5" xfId="37416" xr:uid="{00000000-0005-0000-0000-0000CE2C0000}"/>
    <cellStyle name="Millares 6 5 3 2 3" xfId="6210" xr:uid="{00000000-0005-0000-0000-0000CF2C0000}"/>
    <cellStyle name="Millares 6 5 3 2 3 2" xfId="14954" xr:uid="{00000000-0005-0000-0000-0000D02C0000}"/>
    <cellStyle name="Millares 6 5 3 2 3 2 2" xfId="32405" xr:uid="{00000000-0005-0000-0000-0000D12C0000}"/>
    <cellStyle name="Millares 6 5 3 2 3 3" xfId="23685" xr:uid="{00000000-0005-0000-0000-0000D22C0000}"/>
    <cellStyle name="Millares 6 5 3 2 3 4" xfId="37418" xr:uid="{00000000-0005-0000-0000-0000D32C0000}"/>
    <cellStyle name="Millares 6 5 3 2 4" xfId="10593" xr:uid="{00000000-0005-0000-0000-0000D42C0000}"/>
    <cellStyle name="Millares 6 5 3 2 4 2" xfId="28045" xr:uid="{00000000-0005-0000-0000-0000D52C0000}"/>
    <cellStyle name="Millares 6 5 3 2 5" xfId="19324" xr:uid="{00000000-0005-0000-0000-0000D62C0000}"/>
    <cellStyle name="Millares 6 5 3 2 6" xfId="37415" xr:uid="{00000000-0005-0000-0000-0000D72C0000}"/>
    <cellStyle name="Millares 6 5 3 3" xfId="2872" xr:uid="{00000000-0005-0000-0000-0000D82C0000}"/>
    <cellStyle name="Millares 6 5 3 3 2" xfId="7283" xr:uid="{00000000-0005-0000-0000-0000D92C0000}"/>
    <cellStyle name="Millares 6 5 3 3 2 2" xfId="16027" xr:uid="{00000000-0005-0000-0000-0000DA2C0000}"/>
    <cellStyle name="Millares 6 5 3 3 2 2 2" xfId="33478" xr:uid="{00000000-0005-0000-0000-0000DB2C0000}"/>
    <cellStyle name="Millares 6 5 3 3 2 3" xfId="24758" xr:uid="{00000000-0005-0000-0000-0000DC2C0000}"/>
    <cellStyle name="Millares 6 5 3 3 2 4" xfId="37420" xr:uid="{00000000-0005-0000-0000-0000DD2C0000}"/>
    <cellStyle name="Millares 6 5 3 3 3" xfId="11666" xr:uid="{00000000-0005-0000-0000-0000DE2C0000}"/>
    <cellStyle name="Millares 6 5 3 3 3 2" xfId="29118" xr:uid="{00000000-0005-0000-0000-0000DF2C0000}"/>
    <cellStyle name="Millares 6 5 3 3 4" xfId="20397" xr:uid="{00000000-0005-0000-0000-0000E02C0000}"/>
    <cellStyle name="Millares 6 5 3 3 5" xfId="37419" xr:uid="{00000000-0005-0000-0000-0000E12C0000}"/>
    <cellStyle name="Millares 6 5 3 4" xfId="5141" xr:uid="{00000000-0005-0000-0000-0000E22C0000}"/>
    <cellStyle name="Millares 6 5 3 4 2" xfId="13885" xr:uid="{00000000-0005-0000-0000-0000E32C0000}"/>
    <cellStyle name="Millares 6 5 3 4 2 2" xfId="31336" xr:uid="{00000000-0005-0000-0000-0000E42C0000}"/>
    <cellStyle name="Millares 6 5 3 4 3" xfId="22616" xr:uid="{00000000-0005-0000-0000-0000E52C0000}"/>
    <cellStyle name="Millares 6 5 3 4 4" xfId="37421" xr:uid="{00000000-0005-0000-0000-0000E62C0000}"/>
    <cellStyle name="Millares 6 5 3 5" xfId="9524" xr:uid="{00000000-0005-0000-0000-0000E72C0000}"/>
    <cellStyle name="Millares 6 5 3 5 2" xfId="26976" xr:uid="{00000000-0005-0000-0000-0000E82C0000}"/>
    <cellStyle name="Millares 6 5 3 6" xfId="18255" xr:uid="{00000000-0005-0000-0000-0000E92C0000}"/>
    <cellStyle name="Millares 6 5 3 7" xfId="37414" xr:uid="{00000000-0005-0000-0000-0000EA2C0000}"/>
    <cellStyle name="Millares 6 5 4" xfId="1262" xr:uid="{00000000-0005-0000-0000-0000EB2C0000}"/>
    <cellStyle name="Millares 6 5 4 2" xfId="3408" xr:uid="{00000000-0005-0000-0000-0000EC2C0000}"/>
    <cellStyle name="Millares 6 5 4 2 2" xfId="7819" xr:uid="{00000000-0005-0000-0000-0000ED2C0000}"/>
    <cellStyle name="Millares 6 5 4 2 2 2" xfId="16563" xr:uid="{00000000-0005-0000-0000-0000EE2C0000}"/>
    <cellStyle name="Millares 6 5 4 2 2 2 2" xfId="34014" xr:uid="{00000000-0005-0000-0000-0000EF2C0000}"/>
    <cellStyle name="Millares 6 5 4 2 2 3" xfId="25294" xr:uid="{00000000-0005-0000-0000-0000F02C0000}"/>
    <cellStyle name="Millares 6 5 4 2 2 4" xfId="37424" xr:uid="{00000000-0005-0000-0000-0000F12C0000}"/>
    <cellStyle name="Millares 6 5 4 2 3" xfId="12202" xr:uid="{00000000-0005-0000-0000-0000F22C0000}"/>
    <cellStyle name="Millares 6 5 4 2 3 2" xfId="29654" xr:uid="{00000000-0005-0000-0000-0000F32C0000}"/>
    <cellStyle name="Millares 6 5 4 2 4" xfId="20933" xr:uid="{00000000-0005-0000-0000-0000F42C0000}"/>
    <cellStyle name="Millares 6 5 4 2 5" xfId="37423" xr:uid="{00000000-0005-0000-0000-0000F52C0000}"/>
    <cellStyle name="Millares 6 5 4 3" xfId="5677" xr:uid="{00000000-0005-0000-0000-0000F62C0000}"/>
    <cellStyle name="Millares 6 5 4 3 2" xfId="14421" xr:uid="{00000000-0005-0000-0000-0000F72C0000}"/>
    <cellStyle name="Millares 6 5 4 3 2 2" xfId="31872" xr:uid="{00000000-0005-0000-0000-0000F82C0000}"/>
    <cellStyle name="Millares 6 5 4 3 3" xfId="23152" xr:uid="{00000000-0005-0000-0000-0000F92C0000}"/>
    <cellStyle name="Millares 6 5 4 3 4" xfId="37425" xr:uid="{00000000-0005-0000-0000-0000FA2C0000}"/>
    <cellStyle name="Millares 6 5 4 4" xfId="10060" xr:uid="{00000000-0005-0000-0000-0000FB2C0000}"/>
    <cellStyle name="Millares 6 5 4 4 2" xfId="27512" xr:uid="{00000000-0005-0000-0000-0000FC2C0000}"/>
    <cellStyle name="Millares 6 5 4 5" xfId="18791" xr:uid="{00000000-0005-0000-0000-0000FD2C0000}"/>
    <cellStyle name="Millares 6 5 4 6" xfId="37422" xr:uid="{00000000-0005-0000-0000-0000FE2C0000}"/>
    <cellStyle name="Millares 6 5 5" xfId="2336" xr:uid="{00000000-0005-0000-0000-0000FF2C0000}"/>
    <cellStyle name="Millares 6 5 5 2" xfId="6747" xr:uid="{00000000-0005-0000-0000-0000002D0000}"/>
    <cellStyle name="Millares 6 5 5 2 2" xfId="15491" xr:uid="{00000000-0005-0000-0000-0000012D0000}"/>
    <cellStyle name="Millares 6 5 5 2 2 2" xfId="32942" xr:uid="{00000000-0005-0000-0000-0000022D0000}"/>
    <cellStyle name="Millares 6 5 5 2 3" xfId="24222" xr:uid="{00000000-0005-0000-0000-0000032D0000}"/>
    <cellStyle name="Millares 6 5 5 2 4" xfId="37427" xr:uid="{00000000-0005-0000-0000-0000042D0000}"/>
    <cellStyle name="Millares 6 5 5 3" xfId="11130" xr:uid="{00000000-0005-0000-0000-0000052D0000}"/>
    <cellStyle name="Millares 6 5 5 3 2" xfId="28582" xr:uid="{00000000-0005-0000-0000-0000062D0000}"/>
    <cellStyle name="Millares 6 5 5 4" xfId="19861" xr:uid="{00000000-0005-0000-0000-0000072D0000}"/>
    <cellStyle name="Millares 6 5 5 5" xfId="37426" xr:uid="{00000000-0005-0000-0000-0000082D0000}"/>
    <cellStyle name="Millares 6 5 6" xfId="4605" xr:uid="{00000000-0005-0000-0000-0000092D0000}"/>
    <cellStyle name="Millares 6 5 6 2" xfId="13349" xr:uid="{00000000-0005-0000-0000-00000A2D0000}"/>
    <cellStyle name="Millares 6 5 6 2 2" xfId="30800" xr:uid="{00000000-0005-0000-0000-00000B2D0000}"/>
    <cellStyle name="Millares 6 5 6 3" xfId="22080" xr:uid="{00000000-0005-0000-0000-00000C2D0000}"/>
    <cellStyle name="Millares 6 5 6 4" xfId="37428" xr:uid="{00000000-0005-0000-0000-00000D2D0000}"/>
    <cellStyle name="Millares 6 5 7" xfId="8988" xr:uid="{00000000-0005-0000-0000-00000E2D0000}"/>
    <cellStyle name="Millares 6 5 7 2" xfId="26440" xr:uid="{00000000-0005-0000-0000-00000F2D0000}"/>
    <cellStyle name="Millares 6 5 8" xfId="17719" xr:uid="{00000000-0005-0000-0000-0000102D0000}"/>
    <cellStyle name="Millares 6 5 9" xfId="37397" xr:uid="{00000000-0005-0000-0000-0000112D0000}"/>
    <cellStyle name="Millares 6 6" xfId="316" xr:uid="{00000000-0005-0000-0000-0000122D0000}"/>
    <cellStyle name="Millares 6 6 2" xfId="856" xr:uid="{00000000-0005-0000-0000-0000132D0000}"/>
    <cellStyle name="Millares 6 6 2 2" xfId="1929" xr:uid="{00000000-0005-0000-0000-0000142D0000}"/>
    <cellStyle name="Millares 6 6 2 2 2" xfId="4074" xr:uid="{00000000-0005-0000-0000-0000152D0000}"/>
    <cellStyle name="Millares 6 6 2 2 2 2" xfId="8485" xr:uid="{00000000-0005-0000-0000-0000162D0000}"/>
    <cellStyle name="Millares 6 6 2 2 2 2 2" xfId="17229" xr:uid="{00000000-0005-0000-0000-0000172D0000}"/>
    <cellStyle name="Millares 6 6 2 2 2 2 2 2" xfId="34680" xr:uid="{00000000-0005-0000-0000-0000182D0000}"/>
    <cellStyle name="Millares 6 6 2 2 2 2 3" xfId="25960" xr:uid="{00000000-0005-0000-0000-0000192D0000}"/>
    <cellStyle name="Millares 6 6 2 2 2 2 4" xfId="37433" xr:uid="{00000000-0005-0000-0000-00001A2D0000}"/>
    <cellStyle name="Millares 6 6 2 2 2 3" xfId="12868" xr:uid="{00000000-0005-0000-0000-00001B2D0000}"/>
    <cellStyle name="Millares 6 6 2 2 2 3 2" xfId="30320" xr:uid="{00000000-0005-0000-0000-00001C2D0000}"/>
    <cellStyle name="Millares 6 6 2 2 2 4" xfId="21599" xr:uid="{00000000-0005-0000-0000-00001D2D0000}"/>
    <cellStyle name="Millares 6 6 2 2 2 5" xfId="37432" xr:uid="{00000000-0005-0000-0000-00001E2D0000}"/>
    <cellStyle name="Millares 6 6 2 2 3" xfId="6343" xr:uid="{00000000-0005-0000-0000-00001F2D0000}"/>
    <cellStyle name="Millares 6 6 2 2 3 2" xfId="15087" xr:uid="{00000000-0005-0000-0000-0000202D0000}"/>
    <cellStyle name="Millares 6 6 2 2 3 2 2" xfId="32538" xr:uid="{00000000-0005-0000-0000-0000212D0000}"/>
    <cellStyle name="Millares 6 6 2 2 3 3" xfId="23818" xr:uid="{00000000-0005-0000-0000-0000222D0000}"/>
    <cellStyle name="Millares 6 6 2 2 3 4" xfId="37434" xr:uid="{00000000-0005-0000-0000-0000232D0000}"/>
    <cellStyle name="Millares 6 6 2 2 4" xfId="10726" xr:uid="{00000000-0005-0000-0000-0000242D0000}"/>
    <cellStyle name="Millares 6 6 2 2 4 2" xfId="28178" xr:uid="{00000000-0005-0000-0000-0000252D0000}"/>
    <cellStyle name="Millares 6 6 2 2 5" xfId="19457" xr:uid="{00000000-0005-0000-0000-0000262D0000}"/>
    <cellStyle name="Millares 6 6 2 2 6" xfId="37431" xr:uid="{00000000-0005-0000-0000-0000272D0000}"/>
    <cellStyle name="Millares 6 6 2 3" xfId="3005" xr:uid="{00000000-0005-0000-0000-0000282D0000}"/>
    <cellStyle name="Millares 6 6 2 3 2" xfId="7416" xr:uid="{00000000-0005-0000-0000-0000292D0000}"/>
    <cellStyle name="Millares 6 6 2 3 2 2" xfId="16160" xr:uid="{00000000-0005-0000-0000-00002A2D0000}"/>
    <cellStyle name="Millares 6 6 2 3 2 2 2" xfId="33611" xr:uid="{00000000-0005-0000-0000-00002B2D0000}"/>
    <cellStyle name="Millares 6 6 2 3 2 3" xfId="24891" xr:uid="{00000000-0005-0000-0000-00002C2D0000}"/>
    <cellStyle name="Millares 6 6 2 3 2 4" xfId="37436" xr:uid="{00000000-0005-0000-0000-00002D2D0000}"/>
    <cellStyle name="Millares 6 6 2 3 3" xfId="11799" xr:uid="{00000000-0005-0000-0000-00002E2D0000}"/>
    <cellStyle name="Millares 6 6 2 3 3 2" xfId="29251" xr:uid="{00000000-0005-0000-0000-00002F2D0000}"/>
    <cellStyle name="Millares 6 6 2 3 4" xfId="20530" xr:uid="{00000000-0005-0000-0000-0000302D0000}"/>
    <cellStyle name="Millares 6 6 2 3 5" xfId="37435" xr:uid="{00000000-0005-0000-0000-0000312D0000}"/>
    <cellStyle name="Millares 6 6 2 4" xfId="5274" xr:uid="{00000000-0005-0000-0000-0000322D0000}"/>
    <cellStyle name="Millares 6 6 2 4 2" xfId="14018" xr:uid="{00000000-0005-0000-0000-0000332D0000}"/>
    <cellStyle name="Millares 6 6 2 4 2 2" xfId="31469" xr:uid="{00000000-0005-0000-0000-0000342D0000}"/>
    <cellStyle name="Millares 6 6 2 4 3" xfId="22749" xr:uid="{00000000-0005-0000-0000-0000352D0000}"/>
    <cellStyle name="Millares 6 6 2 4 4" xfId="37437" xr:uid="{00000000-0005-0000-0000-0000362D0000}"/>
    <cellStyle name="Millares 6 6 2 5" xfId="9657" xr:uid="{00000000-0005-0000-0000-0000372D0000}"/>
    <cellStyle name="Millares 6 6 2 5 2" xfId="27109" xr:uid="{00000000-0005-0000-0000-0000382D0000}"/>
    <cellStyle name="Millares 6 6 2 6" xfId="18388" xr:uid="{00000000-0005-0000-0000-0000392D0000}"/>
    <cellStyle name="Millares 6 6 2 7" xfId="37430" xr:uid="{00000000-0005-0000-0000-00003A2D0000}"/>
    <cellStyle name="Millares 6 6 3" xfId="1394" xr:uid="{00000000-0005-0000-0000-00003B2D0000}"/>
    <cellStyle name="Millares 6 6 3 2" xfId="3540" xr:uid="{00000000-0005-0000-0000-00003C2D0000}"/>
    <cellStyle name="Millares 6 6 3 2 2" xfId="7951" xr:uid="{00000000-0005-0000-0000-00003D2D0000}"/>
    <cellStyle name="Millares 6 6 3 2 2 2" xfId="16695" xr:uid="{00000000-0005-0000-0000-00003E2D0000}"/>
    <cellStyle name="Millares 6 6 3 2 2 2 2" xfId="34146" xr:uid="{00000000-0005-0000-0000-00003F2D0000}"/>
    <cellStyle name="Millares 6 6 3 2 2 3" xfId="25426" xr:uid="{00000000-0005-0000-0000-0000402D0000}"/>
    <cellStyle name="Millares 6 6 3 2 2 4" xfId="37440" xr:uid="{00000000-0005-0000-0000-0000412D0000}"/>
    <cellStyle name="Millares 6 6 3 2 3" xfId="12334" xr:uid="{00000000-0005-0000-0000-0000422D0000}"/>
    <cellStyle name="Millares 6 6 3 2 3 2" xfId="29786" xr:uid="{00000000-0005-0000-0000-0000432D0000}"/>
    <cellStyle name="Millares 6 6 3 2 4" xfId="21065" xr:uid="{00000000-0005-0000-0000-0000442D0000}"/>
    <cellStyle name="Millares 6 6 3 2 5" xfId="37439" xr:uid="{00000000-0005-0000-0000-0000452D0000}"/>
    <cellStyle name="Millares 6 6 3 3" xfId="5809" xr:uid="{00000000-0005-0000-0000-0000462D0000}"/>
    <cellStyle name="Millares 6 6 3 3 2" xfId="14553" xr:uid="{00000000-0005-0000-0000-0000472D0000}"/>
    <cellStyle name="Millares 6 6 3 3 2 2" xfId="32004" xr:uid="{00000000-0005-0000-0000-0000482D0000}"/>
    <cellStyle name="Millares 6 6 3 3 3" xfId="23284" xr:uid="{00000000-0005-0000-0000-0000492D0000}"/>
    <cellStyle name="Millares 6 6 3 3 4" xfId="37441" xr:uid="{00000000-0005-0000-0000-00004A2D0000}"/>
    <cellStyle name="Millares 6 6 3 4" xfId="10192" xr:uid="{00000000-0005-0000-0000-00004B2D0000}"/>
    <cellStyle name="Millares 6 6 3 4 2" xfId="27644" xr:uid="{00000000-0005-0000-0000-00004C2D0000}"/>
    <cellStyle name="Millares 6 6 3 5" xfId="18923" xr:uid="{00000000-0005-0000-0000-00004D2D0000}"/>
    <cellStyle name="Millares 6 6 3 6" xfId="37438" xr:uid="{00000000-0005-0000-0000-00004E2D0000}"/>
    <cellStyle name="Millares 6 6 4" xfId="2468" xr:uid="{00000000-0005-0000-0000-00004F2D0000}"/>
    <cellStyle name="Millares 6 6 4 2" xfId="6879" xr:uid="{00000000-0005-0000-0000-0000502D0000}"/>
    <cellStyle name="Millares 6 6 4 2 2" xfId="15623" xr:uid="{00000000-0005-0000-0000-0000512D0000}"/>
    <cellStyle name="Millares 6 6 4 2 2 2" xfId="33074" xr:uid="{00000000-0005-0000-0000-0000522D0000}"/>
    <cellStyle name="Millares 6 6 4 2 3" xfId="24354" xr:uid="{00000000-0005-0000-0000-0000532D0000}"/>
    <cellStyle name="Millares 6 6 4 2 4" xfId="37443" xr:uid="{00000000-0005-0000-0000-0000542D0000}"/>
    <cellStyle name="Millares 6 6 4 3" xfId="11262" xr:uid="{00000000-0005-0000-0000-0000552D0000}"/>
    <cellStyle name="Millares 6 6 4 3 2" xfId="28714" xr:uid="{00000000-0005-0000-0000-0000562D0000}"/>
    <cellStyle name="Millares 6 6 4 4" xfId="19993" xr:uid="{00000000-0005-0000-0000-0000572D0000}"/>
    <cellStyle name="Millares 6 6 4 5" xfId="37442" xr:uid="{00000000-0005-0000-0000-0000582D0000}"/>
    <cellStyle name="Millares 6 6 5" xfId="4737" xr:uid="{00000000-0005-0000-0000-0000592D0000}"/>
    <cellStyle name="Millares 6 6 5 2" xfId="13481" xr:uid="{00000000-0005-0000-0000-00005A2D0000}"/>
    <cellStyle name="Millares 6 6 5 2 2" xfId="30932" xr:uid="{00000000-0005-0000-0000-00005B2D0000}"/>
    <cellStyle name="Millares 6 6 5 3" xfId="22212" xr:uid="{00000000-0005-0000-0000-00005C2D0000}"/>
    <cellStyle name="Millares 6 6 5 4" xfId="37444" xr:uid="{00000000-0005-0000-0000-00005D2D0000}"/>
    <cellStyle name="Millares 6 6 6" xfId="9120" xr:uid="{00000000-0005-0000-0000-00005E2D0000}"/>
    <cellStyle name="Millares 6 6 6 2" xfId="26572" xr:uid="{00000000-0005-0000-0000-00005F2D0000}"/>
    <cellStyle name="Millares 6 6 7" xfId="17851" xr:uid="{00000000-0005-0000-0000-0000602D0000}"/>
    <cellStyle name="Millares 6 6 8" xfId="37429" xr:uid="{00000000-0005-0000-0000-0000612D0000}"/>
    <cellStyle name="Millares 6 7" xfId="598" xr:uid="{00000000-0005-0000-0000-0000622D0000}"/>
    <cellStyle name="Millares 6 7 2" xfId="1671" xr:uid="{00000000-0005-0000-0000-0000632D0000}"/>
    <cellStyle name="Millares 6 7 2 2" xfId="3816" xr:uid="{00000000-0005-0000-0000-0000642D0000}"/>
    <cellStyle name="Millares 6 7 2 2 2" xfId="8227" xr:uid="{00000000-0005-0000-0000-0000652D0000}"/>
    <cellStyle name="Millares 6 7 2 2 2 2" xfId="16971" xr:uid="{00000000-0005-0000-0000-0000662D0000}"/>
    <cellStyle name="Millares 6 7 2 2 2 2 2" xfId="34422" xr:uid="{00000000-0005-0000-0000-0000672D0000}"/>
    <cellStyle name="Millares 6 7 2 2 2 3" xfId="25702" xr:uid="{00000000-0005-0000-0000-0000682D0000}"/>
    <cellStyle name="Millares 6 7 2 2 2 4" xfId="37448" xr:uid="{00000000-0005-0000-0000-0000692D0000}"/>
    <cellStyle name="Millares 6 7 2 2 3" xfId="12610" xr:uid="{00000000-0005-0000-0000-00006A2D0000}"/>
    <cellStyle name="Millares 6 7 2 2 3 2" xfId="30062" xr:uid="{00000000-0005-0000-0000-00006B2D0000}"/>
    <cellStyle name="Millares 6 7 2 2 4" xfId="21341" xr:uid="{00000000-0005-0000-0000-00006C2D0000}"/>
    <cellStyle name="Millares 6 7 2 2 5" xfId="37447" xr:uid="{00000000-0005-0000-0000-00006D2D0000}"/>
    <cellStyle name="Millares 6 7 2 3" xfId="6085" xr:uid="{00000000-0005-0000-0000-00006E2D0000}"/>
    <cellStyle name="Millares 6 7 2 3 2" xfId="14829" xr:uid="{00000000-0005-0000-0000-00006F2D0000}"/>
    <cellStyle name="Millares 6 7 2 3 2 2" xfId="32280" xr:uid="{00000000-0005-0000-0000-0000702D0000}"/>
    <cellStyle name="Millares 6 7 2 3 3" xfId="23560" xr:uid="{00000000-0005-0000-0000-0000712D0000}"/>
    <cellStyle name="Millares 6 7 2 3 4" xfId="37449" xr:uid="{00000000-0005-0000-0000-0000722D0000}"/>
    <cellStyle name="Millares 6 7 2 4" xfId="10468" xr:uid="{00000000-0005-0000-0000-0000732D0000}"/>
    <cellStyle name="Millares 6 7 2 4 2" xfId="27920" xr:uid="{00000000-0005-0000-0000-0000742D0000}"/>
    <cellStyle name="Millares 6 7 2 5" xfId="19199" xr:uid="{00000000-0005-0000-0000-0000752D0000}"/>
    <cellStyle name="Millares 6 7 2 6" xfId="37446" xr:uid="{00000000-0005-0000-0000-0000762D0000}"/>
    <cellStyle name="Millares 6 7 3" xfId="2747" xr:uid="{00000000-0005-0000-0000-0000772D0000}"/>
    <cellStyle name="Millares 6 7 3 2" xfId="7158" xr:uid="{00000000-0005-0000-0000-0000782D0000}"/>
    <cellStyle name="Millares 6 7 3 2 2" xfId="15902" xr:uid="{00000000-0005-0000-0000-0000792D0000}"/>
    <cellStyle name="Millares 6 7 3 2 2 2" xfId="33353" xr:uid="{00000000-0005-0000-0000-00007A2D0000}"/>
    <cellStyle name="Millares 6 7 3 2 3" xfId="24633" xr:uid="{00000000-0005-0000-0000-00007B2D0000}"/>
    <cellStyle name="Millares 6 7 3 2 4" xfId="37451" xr:uid="{00000000-0005-0000-0000-00007C2D0000}"/>
    <cellStyle name="Millares 6 7 3 3" xfId="11541" xr:uid="{00000000-0005-0000-0000-00007D2D0000}"/>
    <cellStyle name="Millares 6 7 3 3 2" xfId="28993" xr:uid="{00000000-0005-0000-0000-00007E2D0000}"/>
    <cellStyle name="Millares 6 7 3 4" xfId="20272" xr:uid="{00000000-0005-0000-0000-00007F2D0000}"/>
    <cellStyle name="Millares 6 7 3 5" xfId="37450" xr:uid="{00000000-0005-0000-0000-0000802D0000}"/>
    <cellStyle name="Millares 6 7 4" xfId="5016" xr:uid="{00000000-0005-0000-0000-0000812D0000}"/>
    <cellStyle name="Millares 6 7 4 2" xfId="13760" xr:uid="{00000000-0005-0000-0000-0000822D0000}"/>
    <cellStyle name="Millares 6 7 4 2 2" xfId="31211" xr:uid="{00000000-0005-0000-0000-0000832D0000}"/>
    <cellStyle name="Millares 6 7 4 3" xfId="22491" xr:uid="{00000000-0005-0000-0000-0000842D0000}"/>
    <cellStyle name="Millares 6 7 4 4" xfId="37452" xr:uid="{00000000-0005-0000-0000-0000852D0000}"/>
    <cellStyle name="Millares 6 7 5" xfId="9399" xr:uid="{00000000-0005-0000-0000-0000862D0000}"/>
    <cellStyle name="Millares 6 7 5 2" xfId="26851" xr:uid="{00000000-0005-0000-0000-0000872D0000}"/>
    <cellStyle name="Millares 6 7 6" xfId="18130" xr:uid="{00000000-0005-0000-0000-0000882D0000}"/>
    <cellStyle name="Millares 6 7 7" xfId="37445" xr:uid="{00000000-0005-0000-0000-0000892D0000}"/>
    <cellStyle name="Millares 6 8" xfId="1137" xr:uid="{00000000-0005-0000-0000-00008A2D0000}"/>
    <cellStyle name="Millares 6 8 2" xfId="3283" xr:uid="{00000000-0005-0000-0000-00008B2D0000}"/>
    <cellStyle name="Millares 6 8 2 2" xfId="7694" xr:uid="{00000000-0005-0000-0000-00008C2D0000}"/>
    <cellStyle name="Millares 6 8 2 2 2" xfId="16438" xr:uid="{00000000-0005-0000-0000-00008D2D0000}"/>
    <cellStyle name="Millares 6 8 2 2 2 2" xfId="33889" xr:uid="{00000000-0005-0000-0000-00008E2D0000}"/>
    <cellStyle name="Millares 6 8 2 2 3" xfId="25169" xr:uid="{00000000-0005-0000-0000-00008F2D0000}"/>
    <cellStyle name="Millares 6 8 2 2 4" xfId="37455" xr:uid="{00000000-0005-0000-0000-0000902D0000}"/>
    <cellStyle name="Millares 6 8 2 3" xfId="12077" xr:uid="{00000000-0005-0000-0000-0000912D0000}"/>
    <cellStyle name="Millares 6 8 2 3 2" xfId="29529" xr:uid="{00000000-0005-0000-0000-0000922D0000}"/>
    <cellStyle name="Millares 6 8 2 4" xfId="20808" xr:uid="{00000000-0005-0000-0000-0000932D0000}"/>
    <cellStyle name="Millares 6 8 2 5" xfId="37454" xr:uid="{00000000-0005-0000-0000-0000942D0000}"/>
    <cellStyle name="Millares 6 8 3" xfId="5552" xr:uid="{00000000-0005-0000-0000-0000952D0000}"/>
    <cellStyle name="Millares 6 8 3 2" xfId="14296" xr:uid="{00000000-0005-0000-0000-0000962D0000}"/>
    <cellStyle name="Millares 6 8 3 2 2" xfId="31747" xr:uid="{00000000-0005-0000-0000-0000972D0000}"/>
    <cellStyle name="Millares 6 8 3 3" xfId="23027" xr:uid="{00000000-0005-0000-0000-0000982D0000}"/>
    <cellStyle name="Millares 6 8 3 4" xfId="37456" xr:uid="{00000000-0005-0000-0000-0000992D0000}"/>
    <cellStyle name="Millares 6 8 4" xfId="9935" xr:uid="{00000000-0005-0000-0000-00009A2D0000}"/>
    <cellStyle name="Millares 6 8 4 2" xfId="27387" xr:uid="{00000000-0005-0000-0000-00009B2D0000}"/>
    <cellStyle name="Millares 6 8 5" xfId="18666" xr:uid="{00000000-0005-0000-0000-00009C2D0000}"/>
    <cellStyle name="Millares 6 8 6" xfId="37453" xr:uid="{00000000-0005-0000-0000-00009D2D0000}"/>
    <cellStyle name="Millares 6 9" xfId="2211" xr:uid="{00000000-0005-0000-0000-00009E2D0000}"/>
    <cellStyle name="Millares 6 9 2" xfId="6622" xr:uid="{00000000-0005-0000-0000-00009F2D0000}"/>
    <cellStyle name="Millares 6 9 2 2" xfId="15366" xr:uid="{00000000-0005-0000-0000-0000A02D0000}"/>
    <cellStyle name="Millares 6 9 2 2 2" xfId="32817" xr:uid="{00000000-0005-0000-0000-0000A12D0000}"/>
    <cellStyle name="Millares 6 9 2 3" xfId="24097" xr:uid="{00000000-0005-0000-0000-0000A22D0000}"/>
    <cellStyle name="Millares 6 9 2 4" xfId="37458" xr:uid="{00000000-0005-0000-0000-0000A32D0000}"/>
    <cellStyle name="Millares 6 9 3" xfId="11005" xr:uid="{00000000-0005-0000-0000-0000A42D0000}"/>
    <cellStyle name="Millares 6 9 3 2" xfId="28457" xr:uid="{00000000-0005-0000-0000-0000A52D0000}"/>
    <cellStyle name="Millares 6 9 4" xfId="19736" xr:uid="{00000000-0005-0000-0000-0000A62D0000}"/>
    <cellStyle name="Millares 6 9 5" xfId="37457" xr:uid="{00000000-0005-0000-0000-0000A72D0000}"/>
    <cellStyle name="Millares 60" xfId="35050" xr:uid="{00000000-0005-0000-0000-0000A82D0000}"/>
    <cellStyle name="Millares 61" xfId="35048" xr:uid="{00000000-0005-0000-0000-0000A92D0000}"/>
    <cellStyle name="Millares 62" xfId="35035" xr:uid="{00000000-0005-0000-0000-0000AA2D0000}"/>
    <cellStyle name="Millares 63" xfId="35026" xr:uid="{00000000-0005-0000-0000-0000AB2D0000}"/>
    <cellStyle name="Millares 64" xfId="35031" xr:uid="{00000000-0005-0000-0000-0000AC2D0000}"/>
    <cellStyle name="Millares 65" xfId="35036" xr:uid="{00000000-0005-0000-0000-0000AD2D0000}"/>
    <cellStyle name="Millares 66" xfId="35044" xr:uid="{00000000-0005-0000-0000-0000AE2D0000}"/>
    <cellStyle name="Millares 67" xfId="35051" xr:uid="{00000000-0005-0000-0000-0000AF2D0000}"/>
    <cellStyle name="Millares 68" xfId="35040" xr:uid="{00000000-0005-0000-0000-0000B02D0000}"/>
    <cellStyle name="Millares 69" xfId="35061" xr:uid="{00000000-0005-0000-0000-0000B12D0000}"/>
    <cellStyle name="Millares 7" xfId="28" xr:uid="{00000000-0005-0000-0000-0000B22D0000}"/>
    <cellStyle name="Millares 7 2" xfId="43983" xr:uid="{00000000-0005-0000-0000-0000B32D0000}"/>
    <cellStyle name="Millares 70" xfId="35119" xr:uid="{00000000-0005-0000-0000-0000B42D0000}"/>
    <cellStyle name="Millares 71" xfId="35127" xr:uid="{00000000-0005-0000-0000-0000B52D0000}"/>
    <cellStyle name="Millares 72" xfId="35139" xr:uid="{00000000-0005-0000-0000-0000B62D0000}"/>
    <cellStyle name="Millares 73" xfId="43861" xr:uid="{00000000-0005-0000-0000-0000B72D0000}"/>
    <cellStyle name="Millares 74" xfId="43863" xr:uid="{00000000-0005-0000-0000-0000B82D0000}"/>
    <cellStyle name="Millares 75" xfId="43865" xr:uid="{00000000-0005-0000-0000-0000B92D0000}"/>
    <cellStyle name="Millares 76" xfId="43870" xr:uid="{00000000-0005-0000-0000-0000BA2D0000}"/>
    <cellStyle name="Millares 77" xfId="43877" xr:uid="{00000000-0005-0000-0000-0000BB2D0000}"/>
    <cellStyle name="Millares 78" xfId="43891" xr:uid="{00000000-0005-0000-0000-0000BC2D0000}"/>
    <cellStyle name="Millares 79" xfId="43914" xr:uid="{00000000-0005-0000-0000-0000BD2D0000}"/>
    <cellStyle name="Millares 8" xfId="47" xr:uid="{00000000-0005-0000-0000-0000BE2D0000}"/>
    <cellStyle name="Millares 80" xfId="43915" xr:uid="{00000000-0005-0000-0000-0000BF2D0000}"/>
    <cellStyle name="Millares 81" xfId="43934" xr:uid="{00000000-0005-0000-0000-0000C02D0000}"/>
    <cellStyle name="Millares 82" xfId="43938" xr:uid="{00000000-0005-0000-0000-0000C12D0000}"/>
    <cellStyle name="Millares 83" xfId="43940" xr:uid="{00000000-0005-0000-0000-0000C22D0000}"/>
    <cellStyle name="Millares 84" xfId="43946" xr:uid="{00000000-0005-0000-0000-0000C32D0000}"/>
    <cellStyle name="Millares 85" xfId="43955" xr:uid="{00000000-0005-0000-0000-0000C42D0000}"/>
    <cellStyle name="Millares 86" xfId="43957" xr:uid="{00000000-0005-0000-0000-0000C52D0000}"/>
    <cellStyle name="Millares 87" xfId="43963" xr:uid="{00000000-0005-0000-0000-0000C62D0000}"/>
    <cellStyle name="Millares 88" xfId="43966" xr:uid="{00000000-0005-0000-0000-0000C72D0000}"/>
    <cellStyle name="Millares 89" xfId="43968" xr:uid="{00000000-0005-0000-0000-0000C82D0000}"/>
    <cellStyle name="Millares 9" xfId="44" xr:uid="{00000000-0005-0000-0000-0000C92D0000}"/>
    <cellStyle name="Millares 9 10" xfId="17607" xr:uid="{00000000-0005-0000-0000-0000CA2D0000}"/>
    <cellStyle name="Millares 9 11" xfId="37459" xr:uid="{00000000-0005-0000-0000-0000CB2D0000}"/>
    <cellStyle name="Millares 9 2" xfId="113" xr:uid="{00000000-0005-0000-0000-0000CC2D0000}"/>
    <cellStyle name="Millares 9 2 10" xfId="37460" xr:uid="{00000000-0005-0000-0000-0000CD2D0000}"/>
    <cellStyle name="Millares 9 2 2" xfId="246" xr:uid="{00000000-0005-0000-0000-0000CE2D0000}"/>
    <cellStyle name="Millares 9 2 2 2" xfId="511" xr:uid="{00000000-0005-0000-0000-0000CF2D0000}"/>
    <cellStyle name="Millares 9 2 2 2 2" xfId="1051" xr:uid="{00000000-0005-0000-0000-0000D02D0000}"/>
    <cellStyle name="Millares 9 2 2 2 2 2" xfId="2124" xr:uid="{00000000-0005-0000-0000-0000D12D0000}"/>
    <cellStyle name="Millares 9 2 2 2 2 2 2" xfId="4269" xr:uid="{00000000-0005-0000-0000-0000D22D0000}"/>
    <cellStyle name="Millares 9 2 2 2 2 2 2 2" xfId="8680" xr:uid="{00000000-0005-0000-0000-0000D32D0000}"/>
    <cellStyle name="Millares 9 2 2 2 2 2 2 2 2" xfId="17424" xr:uid="{00000000-0005-0000-0000-0000D42D0000}"/>
    <cellStyle name="Millares 9 2 2 2 2 2 2 2 2 2" xfId="34875" xr:uid="{00000000-0005-0000-0000-0000D52D0000}"/>
    <cellStyle name="Millares 9 2 2 2 2 2 2 2 3" xfId="26155" xr:uid="{00000000-0005-0000-0000-0000D62D0000}"/>
    <cellStyle name="Millares 9 2 2 2 2 2 2 2 4" xfId="37466" xr:uid="{00000000-0005-0000-0000-0000D72D0000}"/>
    <cellStyle name="Millares 9 2 2 2 2 2 2 3" xfId="13063" xr:uid="{00000000-0005-0000-0000-0000D82D0000}"/>
    <cellStyle name="Millares 9 2 2 2 2 2 2 3 2" xfId="30515" xr:uid="{00000000-0005-0000-0000-0000D92D0000}"/>
    <cellStyle name="Millares 9 2 2 2 2 2 2 4" xfId="21794" xr:uid="{00000000-0005-0000-0000-0000DA2D0000}"/>
    <cellStyle name="Millares 9 2 2 2 2 2 2 5" xfId="37465" xr:uid="{00000000-0005-0000-0000-0000DB2D0000}"/>
    <cellStyle name="Millares 9 2 2 2 2 2 3" xfId="6538" xr:uid="{00000000-0005-0000-0000-0000DC2D0000}"/>
    <cellStyle name="Millares 9 2 2 2 2 2 3 2" xfId="15282" xr:uid="{00000000-0005-0000-0000-0000DD2D0000}"/>
    <cellStyle name="Millares 9 2 2 2 2 2 3 2 2" xfId="32733" xr:uid="{00000000-0005-0000-0000-0000DE2D0000}"/>
    <cellStyle name="Millares 9 2 2 2 2 2 3 3" xfId="24013" xr:uid="{00000000-0005-0000-0000-0000DF2D0000}"/>
    <cellStyle name="Millares 9 2 2 2 2 2 3 4" xfId="37467" xr:uid="{00000000-0005-0000-0000-0000E02D0000}"/>
    <cellStyle name="Millares 9 2 2 2 2 2 4" xfId="10921" xr:uid="{00000000-0005-0000-0000-0000E12D0000}"/>
    <cellStyle name="Millares 9 2 2 2 2 2 4 2" xfId="28373" xr:uid="{00000000-0005-0000-0000-0000E22D0000}"/>
    <cellStyle name="Millares 9 2 2 2 2 2 5" xfId="19652" xr:uid="{00000000-0005-0000-0000-0000E32D0000}"/>
    <cellStyle name="Millares 9 2 2 2 2 2 6" xfId="37464" xr:uid="{00000000-0005-0000-0000-0000E42D0000}"/>
    <cellStyle name="Millares 9 2 2 2 2 3" xfId="3200" xr:uid="{00000000-0005-0000-0000-0000E52D0000}"/>
    <cellStyle name="Millares 9 2 2 2 2 3 2" xfId="7611" xr:uid="{00000000-0005-0000-0000-0000E62D0000}"/>
    <cellStyle name="Millares 9 2 2 2 2 3 2 2" xfId="16355" xr:uid="{00000000-0005-0000-0000-0000E72D0000}"/>
    <cellStyle name="Millares 9 2 2 2 2 3 2 2 2" xfId="33806" xr:uid="{00000000-0005-0000-0000-0000E82D0000}"/>
    <cellStyle name="Millares 9 2 2 2 2 3 2 3" xfId="25086" xr:uid="{00000000-0005-0000-0000-0000E92D0000}"/>
    <cellStyle name="Millares 9 2 2 2 2 3 2 4" xfId="37469" xr:uid="{00000000-0005-0000-0000-0000EA2D0000}"/>
    <cellStyle name="Millares 9 2 2 2 2 3 3" xfId="11994" xr:uid="{00000000-0005-0000-0000-0000EB2D0000}"/>
    <cellStyle name="Millares 9 2 2 2 2 3 3 2" xfId="29446" xr:uid="{00000000-0005-0000-0000-0000EC2D0000}"/>
    <cellStyle name="Millares 9 2 2 2 2 3 4" xfId="20725" xr:uid="{00000000-0005-0000-0000-0000ED2D0000}"/>
    <cellStyle name="Millares 9 2 2 2 2 3 5" xfId="37468" xr:uid="{00000000-0005-0000-0000-0000EE2D0000}"/>
    <cellStyle name="Millares 9 2 2 2 2 4" xfId="5469" xr:uid="{00000000-0005-0000-0000-0000EF2D0000}"/>
    <cellStyle name="Millares 9 2 2 2 2 4 2" xfId="14213" xr:uid="{00000000-0005-0000-0000-0000F02D0000}"/>
    <cellStyle name="Millares 9 2 2 2 2 4 2 2" xfId="31664" xr:uid="{00000000-0005-0000-0000-0000F12D0000}"/>
    <cellStyle name="Millares 9 2 2 2 2 4 3" xfId="22944" xr:uid="{00000000-0005-0000-0000-0000F22D0000}"/>
    <cellStyle name="Millares 9 2 2 2 2 4 4" xfId="37470" xr:uid="{00000000-0005-0000-0000-0000F32D0000}"/>
    <cellStyle name="Millares 9 2 2 2 2 5" xfId="9852" xr:uid="{00000000-0005-0000-0000-0000F42D0000}"/>
    <cellStyle name="Millares 9 2 2 2 2 5 2" xfId="27304" xr:uid="{00000000-0005-0000-0000-0000F52D0000}"/>
    <cellStyle name="Millares 9 2 2 2 2 6" xfId="18583" xr:uid="{00000000-0005-0000-0000-0000F62D0000}"/>
    <cellStyle name="Millares 9 2 2 2 2 7" xfId="37463" xr:uid="{00000000-0005-0000-0000-0000F72D0000}"/>
    <cellStyle name="Millares 9 2 2 2 3" xfId="1589" xr:uid="{00000000-0005-0000-0000-0000F82D0000}"/>
    <cellStyle name="Millares 9 2 2 2 3 2" xfId="3735" xr:uid="{00000000-0005-0000-0000-0000F92D0000}"/>
    <cellStyle name="Millares 9 2 2 2 3 2 2" xfId="8146" xr:uid="{00000000-0005-0000-0000-0000FA2D0000}"/>
    <cellStyle name="Millares 9 2 2 2 3 2 2 2" xfId="16890" xr:uid="{00000000-0005-0000-0000-0000FB2D0000}"/>
    <cellStyle name="Millares 9 2 2 2 3 2 2 2 2" xfId="34341" xr:uid="{00000000-0005-0000-0000-0000FC2D0000}"/>
    <cellStyle name="Millares 9 2 2 2 3 2 2 3" xfId="25621" xr:uid="{00000000-0005-0000-0000-0000FD2D0000}"/>
    <cellStyle name="Millares 9 2 2 2 3 2 2 4" xfId="37473" xr:uid="{00000000-0005-0000-0000-0000FE2D0000}"/>
    <cellStyle name="Millares 9 2 2 2 3 2 3" xfId="12529" xr:uid="{00000000-0005-0000-0000-0000FF2D0000}"/>
    <cellStyle name="Millares 9 2 2 2 3 2 3 2" xfId="29981" xr:uid="{00000000-0005-0000-0000-0000002E0000}"/>
    <cellStyle name="Millares 9 2 2 2 3 2 4" xfId="21260" xr:uid="{00000000-0005-0000-0000-0000012E0000}"/>
    <cellStyle name="Millares 9 2 2 2 3 2 5" xfId="37472" xr:uid="{00000000-0005-0000-0000-0000022E0000}"/>
    <cellStyle name="Millares 9 2 2 2 3 3" xfId="6004" xr:uid="{00000000-0005-0000-0000-0000032E0000}"/>
    <cellStyle name="Millares 9 2 2 2 3 3 2" xfId="14748" xr:uid="{00000000-0005-0000-0000-0000042E0000}"/>
    <cellStyle name="Millares 9 2 2 2 3 3 2 2" xfId="32199" xr:uid="{00000000-0005-0000-0000-0000052E0000}"/>
    <cellStyle name="Millares 9 2 2 2 3 3 3" xfId="23479" xr:uid="{00000000-0005-0000-0000-0000062E0000}"/>
    <cellStyle name="Millares 9 2 2 2 3 3 4" xfId="37474" xr:uid="{00000000-0005-0000-0000-0000072E0000}"/>
    <cellStyle name="Millares 9 2 2 2 3 4" xfId="10387" xr:uid="{00000000-0005-0000-0000-0000082E0000}"/>
    <cellStyle name="Millares 9 2 2 2 3 4 2" xfId="27839" xr:uid="{00000000-0005-0000-0000-0000092E0000}"/>
    <cellStyle name="Millares 9 2 2 2 3 5" xfId="19118" xr:uid="{00000000-0005-0000-0000-00000A2E0000}"/>
    <cellStyle name="Millares 9 2 2 2 3 6" xfId="37471" xr:uid="{00000000-0005-0000-0000-00000B2E0000}"/>
    <cellStyle name="Millares 9 2 2 2 4" xfId="2663" xr:uid="{00000000-0005-0000-0000-00000C2E0000}"/>
    <cellStyle name="Millares 9 2 2 2 4 2" xfId="7074" xr:uid="{00000000-0005-0000-0000-00000D2E0000}"/>
    <cellStyle name="Millares 9 2 2 2 4 2 2" xfId="15818" xr:uid="{00000000-0005-0000-0000-00000E2E0000}"/>
    <cellStyle name="Millares 9 2 2 2 4 2 2 2" xfId="33269" xr:uid="{00000000-0005-0000-0000-00000F2E0000}"/>
    <cellStyle name="Millares 9 2 2 2 4 2 3" xfId="24549" xr:uid="{00000000-0005-0000-0000-0000102E0000}"/>
    <cellStyle name="Millares 9 2 2 2 4 2 4" xfId="37476" xr:uid="{00000000-0005-0000-0000-0000112E0000}"/>
    <cellStyle name="Millares 9 2 2 2 4 3" xfId="11457" xr:uid="{00000000-0005-0000-0000-0000122E0000}"/>
    <cellStyle name="Millares 9 2 2 2 4 3 2" xfId="28909" xr:uid="{00000000-0005-0000-0000-0000132E0000}"/>
    <cellStyle name="Millares 9 2 2 2 4 4" xfId="20188" xr:uid="{00000000-0005-0000-0000-0000142E0000}"/>
    <cellStyle name="Millares 9 2 2 2 4 5" xfId="37475" xr:uid="{00000000-0005-0000-0000-0000152E0000}"/>
    <cellStyle name="Millares 9 2 2 2 5" xfId="4932" xr:uid="{00000000-0005-0000-0000-0000162E0000}"/>
    <cellStyle name="Millares 9 2 2 2 5 2" xfId="13676" xr:uid="{00000000-0005-0000-0000-0000172E0000}"/>
    <cellStyle name="Millares 9 2 2 2 5 2 2" xfId="31127" xr:uid="{00000000-0005-0000-0000-0000182E0000}"/>
    <cellStyle name="Millares 9 2 2 2 5 3" xfId="22407" xr:uid="{00000000-0005-0000-0000-0000192E0000}"/>
    <cellStyle name="Millares 9 2 2 2 5 4" xfId="37477" xr:uid="{00000000-0005-0000-0000-00001A2E0000}"/>
    <cellStyle name="Millares 9 2 2 2 6" xfId="9315" xr:uid="{00000000-0005-0000-0000-00001B2E0000}"/>
    <cellStyle name="Millares 9 2 2 2 6 2" xfId="26767" xr:uid="{00000000-0005-0000-0000-00001C2E0000}"/>
    <cellStyle name="Millares 9 2 2 2 7" xfId="18046" xr:uid="{00000000-0005-0000-0000-00001D2E0000}"/>
    <cellStyle name="Millares 9 2 2 2 8" xfId="37462" xr:uid="{00000000-0005-0000-0000-00001E2E0000}"/>
    <cellStyle name="Millares 9 2 2 3" xfId="793" xr:uid="{00000000-0005-0000-0000-00001F2E0000}"/>
    <cellStyle name="Millares 9 2 2 3 2" xfId="1866" xr:uid="{00000000-0005-0000-0000-0000202E0000}"/>
    <cellStyle name="Millares 9 2 2 3 2 2" xfId="4011" xr:uid="{00000000-0005-0000-0000-0000212E0000}"/>
    <cellStyle name="Millares 9 2 2 3 2 2 2" xfId="8422" xr:uid="{00000000-0005-0000-0000-0000222E0000}"/>
    <cellStyle name="Millares 9 2 2 3 2 2 2 2" xfId="17166" xr:uid="{00000000-0005-0000-0000-0000232E0000}"/>
    <cellStyle name="Millares 9 2 2 3 2 2 2 2 2" xfId="34617" xr:uid="{00000000-0005-0000-0000-0000242E0000}"/>
    <cellStyle name="Millares 9 2 2 3 2 2 2 3" xfId="25897" xr:uid="{00000000-0005-0000-0000-0000252E0000}"/>
    <cellStyle name="Millares 9 2 2 3 2 2 2 4" xfId="37481" xr:uid="{00000000-0005-0000-0000-0000262E0000}"/>
    <cellStyle name="Millares 9 2 2 3 2 2 3" xfId="12805" xr:uid="{00000000-0005-0000-0000-0000272E0000}"/>
    <cellStyle name="Millares 9 2 2 3 2 2 3 2" xfId="30257" xr:uid="{00000000-0005-0000-0000-0000282E0000}"/>
    <cellStyle name="Millares 9 2 2 3 2 2 4" xfId="21536" xr:uid="{00000000-0005-0000-0000-0000292E0000}"/>
    <cellStyle name="Millares 9 2 2 3 2 2 5" xfId="37480" xr:uid="{00000000-0005-0000-0000-00002A2E0000}"/>
    <cellStyle name="Millares 9 2 2 3 2 3" xfId="6280" xr:uid="{00000000-0005-0000-0000-00002B2E0000}"/>
    <cellStyle name="Millares 9 2 2 3 2 3 2" xfId="15024" xr:uid="{00000000-0005-0000-0000-00002C2E0000}"/>
    <cellStyle name="Millares 9 2 2 3 2 3 2 2" xfId="32475" xr:uid="{00000000-0005-0000-0000-00002D2E0000}"/>
    <cellStyle name="Millares 9 2 2 3 2 3 3" xfId="23755" xr:uid="{00000000-0005-0000-0000-00002E2E0000}"/>
    <cellStyle name="Millares 9 2 2 3 2 3 4" xfId="37482" xr:uid="{00000000-0005-0000-0000-00002F2E0000}"/>
    <cellStyle name="Millares 9 2 2 3 2 4" xfId="10663" xr:uid="{00000000-0005-0000-0000-0000302E0000}"/>
    <cellStyle name="Millares 9 2 2 3 2 4 2" xfId="28115" xr:uid="{00000000-0005-0000-0000-0000312E0000}"/>
    <cellStyle name="Millares 9 2 2 3 2 5" xfId="19394" xr:uid="{00000000-0005-0000-0000-0000322E0000}"/>
    <cellStyle name="Millares 9 2 2 3 2 6" xfId="37479" xr:uid="{00000000-0005-0000-0000-0000332E0000}"/>
    <cellStyle name="Millares 9 2 2 3 3" xfId="2942" xr:uid="{00000000-0005-0000-0000-0000342E0000}"/>
    <cellStyle name="Millares 9 2 2 3 3 2" xfId="7353" xr:uid="{00000000-0005-0000-0000-0000352E0000}"/>
    <cellStyle name="Millares 9 2 2 3 3 2 2" xfId="16097" xr:uid="{00000000-0005-0000-0000-0000362E0000}"/>
    <cellStyle name="Millares 9 2 2 3 3 2 2 2" xfId="33548" xr:uid="{00000000-0005-0000-0000-0000372E0000}"/>
    <cellStyle name="Millares 9 2 2 3 3 2 3" xfId="24828" xr:uid="{00000000-0005-0000-0000-0000382E0000}"/>
    <cellStyle name="Millares 9 2 2 3 3 2 4" xfId="37484" xr:uid="{00000000-0005-0000-0000-0000392E0000}"/>
    <cellStyle name="Millares 9 2 2 3 3 3" xfId="11736" xr:uid="{00000000-0005-0000-0000-00003A2E0000}"/>
    <cellStyle name="Millares 9 2 2 3 3 3 2" xfId="29188" xr:uid="{00000000-0005-0000-0000-00003B2E0000}"/>
    <cellStyle name="Millares 9 2 2 3 3 4" xfId="20467" xr:uid="{00000000-0005-0000-0000-00003C2E0000}"/>
    <cellStyle name="Millares 9 2 2 3 3 5" xfId="37483" xr:uid="{00000000-0005-0000-0000-00003D2E0000}"/>
    <cellStyle name="Millares 9 2 2 3 4" xfId="5211" xr:uid="{00000000-0005-0000-0000-00003E2E0000}"/>
    <cellStyle name="Millares 9 2 2 3 4 2" xfId="13955" xr:uid="{00000000-0005-0000-0000-00003F2E0000}"/>
    <cellStyle name="Millares 9 2 2 3 4 2 2" xfId="31406" xr:uid="{00000000-0005-0000-0000-0000402E0000}"/>
    <cellStyle name="Millares 9 2 2 3 4 3" xfId="22686" xr:uid="{00000000-0005-0000-0000-0000412E0000}"/>
    <cellStyle name="Millares 9 2 2 3 4 4" xfId="37485" xr:uid="{00000000-0005-0000-0000-0000422E0000}"/>
    <cellStyle name="Millares 9 2 2 3 5" xfId="9594" xr:uid="{00000000-0005-0000-0000-0000432E0000}"/>
    <cellStyle name="Millares 9 2 2 3 5 2" xfId="27046" xr:uid="{00000000-0005-0000-0000-0000442E0000}"/>
    <cellStyle name="Millares 9 2 2 3 6" xfId="18325" xr:uid="{00000000-0005-0000-0000-0000452E0000}"/>
    <cellStyle name="Millares 9 2 2 3 7" xfId="37478" xr:uid="{00000000-0005-0000-0000-0000462E0000}"/>
    <cellStyle name="Millares 9 2 2 4" xfId="1332" xr:uid="{00000000-0005-0000-0000-0000472E0000}"/>
    <cellStyle name="Millares 9 2 2 4 2" xfId="3478" xr:uid="{00000000-0005-0000-0000-0000482E0000}"/>
    <cellStyle name="Millares 9 2 2 4 2 2" xfId="7889" xr:uid="{00000000-0005-0000-0000-0000492E0000}"/>
    <cellStyle name="Millares 9 2 2 4 2 2 2" xfId="16633" xr:uid="{00000000-0005-0000-0000-00004A2E0000}"/>
    <cellStyle name="Millares 9 2 2 4 2 2 2 2" xfId="34084" xr:uid="{00000000-0005-0000-0000-00004B2E0000}"/>
    <cellStyle name="Millares 9 2 2 4 2 2 3" xfId="25364" xr:uid="{00000000-0005-0000-0000-00004C2E0000}"/>
    <cellStyle name="Millares 9 2 2 4 2 2 4" xfId="37488" xr:uid="{00000000-0005-0000-0000-00004D2E0000}"/>
    <cellStyle name="Millares 9 2 2 4 2 3" xfId="12272" xr:uid="{00000000-0005-0000-0000-00004E2E0000}"/>
    <cellStyle name="Millares 9 2 2 4 2 3 2" xfId="29724" xr:uid="{00000000-0005-0000-0000-00004F2E0000}"/>
    <cellStyle name="Millares 9 2 2 4 2 4" xfId="21003" xr:uid="{00000000-0005-0000-0000-0000502E0000}"/>
    <cellStyle name="Millares 9 2 2 4 2 5" xfId="37487" xr:uid="{00000000-0005-0000-0000-0000512E0000}"/>
    <cellStyle name="Millares 9 2 2 4 3" xfId="5747" xr:uid="{00000000-0005-0000-0000-0000522E0000}"/>
    <cellStyle name="Millares 9 2 2 4 3 2" xfId="14491" xr:uid="{00000000-0005-0000-0000-0000532E0000}"/>
    <cellStyle name="Millares 9 2 2 4 3 2 2" xfId="31942" xr:uid="{00000000-0005-0000-0000-0000542E0000}"/>
    <cellStyle name="Millares 9 2 2 4 3 3" xfId="23222" xr:uid="{00000000-0005-0000-0000-0000552E0000}"/>
    <cellStyle name="Millares 9 2 2 4 3 4" xfId="37489" xr:uid="{00000000-0005-0000-0000-0000562E0000}"/>
    <cellStyle name="Millares 9 2 2 4 4" xfId="10130" xr:uid="{00000000-0005-0000-0000-0000572E0000}"/>
    <cellStyle name="Millares 9 2 2 4 4 2" xfId="27582" xr:uid="{00000000-0005-0000-0000-0000582E0000}"/>
    <cellStyle name="Millares 9 2 2 4 5" xfId="18861" xr:uid="{00000000-0005-0000-0000-0000592E0000}"/>
    <cellStyle name="Millares 9 2 2 4 6" xfId="37486" xr:uid="{00000000-0005-0000-0000-00005A2E0000}"/>
    <cellStyle name="Millares 9 2 2 5" xfId="2406" xr:uid="{00000000-0005-0000-0000-00005B2E0000}"/>
    <cellStyle name="Millares 9 2 2 5 2" xfId="6817" xr:uid="{00000000-0005-0000-0000-00005C2E0000}"/>
    <cellStyle name="Millares 9 2 2 5 2 2" xfId="15561" xr:uid="{00000000-0005-0000-0000-00005D2E0000}"/>
    <cellStyle name="Millares 9 2 2 5 2 2 2" xfId="33012" xr:uid="{00000000-0005-0000-0000-00005E2E0000}"/>
    <cellStyle name="Millares 9 2 2 5 2 3" xfId="24292" xr:uid="{00000000-0005-0000-0000-00005F2E0000}"/>
    <cellStyle name="Millares 9 2 2 5 2 4" xfId="37491" xr:uid="{00000000-0005-0000-0000-0000602E0000}"/>
    <cellStyle name="Millares 9 2 2 5 3" xfId="11200" xr:uid="{00000000-0005-0000-0000-0000612E0000}"/>
    <cellStyle name="Millares 9 2 2 5 3 2" xfId="28652" xr:uid="{00000000-0005-0000-0000-0000622E0000}"/>
    <cellStyle name="Millares 9 2 2 5 4" xfId="19931" xr:uid="{00000000-0005-0000-0000-0000632E0000}"/>
    <cellStyle name="Millares 9 2 2 5 5" xfId="37490" xr:uid="{00000000-0005-0000-0000-0000642E0000}"/>
    <cellStyle name="Millares 9 2 2 6" xfId="4675" xr:uid="{00000000-0005-0000-0000-0000652E0000}"/>
    <cellStyle name="Millares 9 2 2 6 2" xfId="13419" xr:uid="{00000000-0005-0000-0000-0000662E0000}"/>
    <cellStyle name="Millares 9 2 2 6 2 2" xfId="30870" xr:uid="{00000000-0005-0000-0000-0000672E0000}"/>
    <cellStyle name="Millares 9 2 2 6 3" xfId="22150" xr:uid="{00000000-0005-0000-0000-0000682E0000}"/>
    <cellStyle name="Millares 9 2 2 6 4" xfId="37492" xr:uid="{00000000-0005-0000-0000-0000692E0000}"/>
    <cellStyle name="Millares 9 2 2 7" xfId="9058" xr:uid="{00000000-0005-0000-0000-00006A2E0000}"/>
    <cellStyle name="Millares 9 2 2 7 2" xfId="26510" xr:uid="{00000000-0005-0000-0000-00006B2E0000}"/>
    <cellStyle name="Millares 9 2 2 8" xfId="17789" xr:uid="{00000000-0005-0000-0000-00006C2E0000}"/>
    <cellStyle name="Millares 9 2 2 9" xfId="37461" xr:uid="{00000000-0005-0000-0000-00006D2E0000}"/>
    <cellStyle name="Millares 9 2 3" xfId="386" xr:uid="{00000000-0005-0000-0000-00006E2E0000}"/>
    <cellStyle name="Millares 9 2 3 2" xfId="926" xr:uid="{00000000-0005-0000-0000-00006F2E0000}"/>
    <cellStyle name="Millares 9 2 3 2 2" xfId="1999" xr:uid="{00000000-0005-0000-0000-0000702E0000}"/>
    <cellStyle name="Millares 9 2 3 2 2 2" xfId="4144" xr:uid="{00000000-0005-0000-0000-0000712E0000}"/>
    <cellStyle name="Millares 9 2 3 2 2 2 2" xfId="8555" xr:uid="{00000000-0005-0000-0000-0000722E0000}"/>
    <cellStyle name="Millares 9 2 3 2 2 2 2 2" xfId="17299" xr:uid="{00000000-0005-0000-0000-0000732E0000}"/>
    <cellStyle name="Millares 9 2 3 2 2 2 2 2 2" xfId="34750" xr:uid="{00000000-0005-0000-0000-0000742E0000}"/>
    <cellStyle name="Millares 9 2 3 2 2 2 2 3" xfId="26030" xr:uid="{00000000-0005-0000-0000-0000752E0000}"/>
    <cellStyle name="Millares 9 2 3 2 2 2 2 4" xfId="37497" xr:uid="{00000000-0005-0000-0000-0000762E0000}"/>
    <cellStyle name="Millares 9 2 3 2 2 2 3" xfId="12938" xr:uid="{00000000-0005-0000-0000-0000772E0000}"/>
    <cellStyle name="Millares 9 2 3 2 2 2 3 2" xfId="30390" xr:uid="{00000000-0005-0000-0000-0000782E0000}"/>
    <cellStyle name="Millares 9 2 3 2 2 2 4" xfId="21669" xr:uid="{00000000-0005-0000-0000-0000792E0000}"/>
    <cellStyle name="Millares 9 2 3 2 2 2 5" xfId="37496" xr:uid="{00000000-0005-0000-0000-00007A2E0000}"/>
    <cellStyle name="Millares 9 2 3 2 2 3" xfId="6413" xr:uid="{00000000-0005-0000-0000-00007B2E0000}"/>
    <cellStyle name="Millares 9 2 3 2 2 3 2" xfId="15157" xr:uid="{00000000-0005-0000-0000-00007C2E0000}"/>
    <cellStyle name="Millares 9 2 3 2 2 3 2 2" xfId="32608" xr:uid="{00000000-0005-0000-0000-00007D2E0000}"/>
    <cellStyle name="Millares 9 2 3 2 2 3 3" xfId="23888" xr:uid="{00000000-0005-0000-0000-00007E2E0000}"/>
    <cellStyle name="Millares 9 2 3 2 2 3 4" xfId="37498" xr:uid="{00000000-0005-0000-0000-00007F2E0000}"/>
    <cellStyle name="Millares 9 2 3 2 2 4" xfId="10796" xr:uid="{00000000-0005-0000-0000-0000802E0000}"/>
    <cellStyle name="Millares 9 2 3 2 2 4 2" xfId="28248" xr:uid="{00000000-0005-0000-0000-0000812E0000}"/>
    <cellStyle name="Millares 9 2 3 2 2 5" xfId="19527" xr:uid="{00000000-0005-0000-0000-0000822E0000}"/>
    <cellStyle name="Millares 9 2 3 2 2 6" xfId="37495" xr:uid="{00000000-0005-0000-0000-0000832E0000}"/>
    <cellStyle name="Millares 9 2 3 2 3" xfId="3075" xr:uid="{00000000-0005-0000-0000-0000842E0000}"/>
    <cellStyle name="Millares 9 2 3 2 3 2" xfId="7486" xr:uid="{00000000-0005-0000-0000-0000852E0000}"/>
    <cellStyle name="Millares 9 2 3 2 3 2 2" xfId="16230" xr:uid="{00000000-0005-0000-0000-0000862E0000}"/>
    <cellStyle name="Millares 9 2 3 2 3 2 2 2" xfId="33681" xr:uid="{00000000-0005-0000-0000-0000872E0000}"/>
    <cellStyle name="Millares 9 2 3 2 3 2 3" xfId="24961" xr:uid="{00000000-0005-0000-0000-0000882E0000}"/>
    <cellStyle name="Millares 9 2 3 2 3 2 4" xfId="37500" xr:uid="{00000000-0005-0000-0000-0000892E0000}"/>
    <cellStyle name="Millares 9 2 3 2 3 3" xfId="11869" xr:uid="{00000000-0005-0000-0000-00008A2E0000}"/>
    <cellStyle name="Millares 9 2 3 2 3 3 2" xfId="29321" xr:uid="{00000000-0005-0000-0000-00008B2E0000}"/>
    <cellStyle name="Millares 9 2 3 2 3 4" xfId="20600" xr:uid="{00000000-0005-0000-0000-00008C2E0000}"/>
    <cellStyle name="Millares 9 2 3 2 3 5" xfId="37499" xr:uid="{00000000-0005-0000-0000-00008D2E0000}"/>
    <cellStyle name="Millares 9 2 3 2 4" xfId="5344" xr:uid="{00000000-0005-0000-0000-00008E2E0000}"/>
    <cellStyle name="Millares 9 2 3 2 4 2" xfId="14088" xr:uid="{00000000-0005-0000-0000-00008F2E0000}"/>
    <cellStyle name="Millares 9 2 3 2 4 2 2" xfId="31539" xr:uid="{00000000-0005-0000-0000-0000902E0000}"/>
    <cellStyle name="Millares 9 2 3 2 4 3" xfId="22819" xr:uid="{00000000-0005-0000-0000-0000912E0000}"/>
    <cellStyle name="Millares 9 2 3 2 4 4" xfId="37501" xr:uid="{00000000-0005-0000-0000-0000922E0000}"/>
    <cellStyle name="Millares 9 2 3 2 5" xfId="9727" xr:uid="{00000000-0005-0000-0000-0000932E0000}"/>
    <cellStyle name="Millares 9 2 3 2 5 2" xfId="27179" xr:uid="{00000000-0005-0000-0000-0000942E0000}"/>
    <cellStyle name="Millares 9 2 3 2 6" xfId="18458" xr:uid="{00000000-0005-0000-0000-0000952E0000}"/>
    <cellStyle name="Millares 9 2 3 2 7" xfId="37494" xr:uid="{00000000-0005-0000-0000-0000962E0000}"/>
    <cellStyle name="Millares 9 2 3 3" xfId="1464" xr:uid="{00000000-0005-0000-0000-0000972E0000}"/>
    <cellStyle name="Millares 9 2 3 3 2" xfId="3610" xr:uid="{00000000-0005-0000-0000-0000982E0000}"/>
    <cellStyle name="Millares 9 2 3 3 2 2" xfId="8021" xr:uid="{00000000-0005-0000-0000-0000992E0000}"/>
    <cellStyle name="Millares 9 2 3 3 2 2 2" xfId="16765" xr:uid="{00000000-0005-0000-0000-00009A2E0000}"/>
    <cellStyle name="Millares 9 2 3 3 2 2 2 2" xfId="34216" xr:uid="{00000000-0005-0000-0000-00009B2E0000}"/>
    <cellStyle name="Millares 9 2 3 3 2 2 3" xfId="25496" xr:uid="{00000000-0005-0000-0000-00009C2E0000}"/>
    <cellStyle name="Millares 9 2 3 3 2 2 4" xfId="37504" xr:uid="{00000000-0005-0000-0000-00009D2E0000}"/>
    <cellStyle name="Millares 9 2 3 3 2 3" xfId="12404" xr:uid="{00000000-0005-0000-0000-00009E2E0000}"/>
    <cellStyle name="Millares 9 2 3 3 2 3 2" xfId="29856" xr:uid="{00000000-0005-0000-0000-00009F2E0000}"/>
    <cellStyle name="Millares 9 2 3 3 2 4" xfId="21135" xr:uid="{00000000-0005-0000-0000-0000A02E0000}"/>
    <cellStyle name="Millares 9 2 3 3 2 5" xfId="37503" xr:uid="{00000000-0005-0000-0000-0000A12E0000}"/>
    <cellStyle name="Millares 9 2 3 3 3" xfId="5879" xr:uid="{00000000-0005-0000-0000-0000A22E0000}"/>
    <cellStyle name="Millares 9 2 3 3 3 2" xfId="14623" xr:uid="{00000000-0005-0000-0000-0000A32E0000}"/>
    <cellStyle name="Millares 9 2 3 3 3 2 2" xfId="32074" xr:uid="{00000000-0005-0000-0000-0000A42E0000}"/>
    <cellStyle name="Millares 9 2 3 3 3 3" xfId="23354" xr:uid="{00000000-0005-0000-0000-0000A52E0000}"/>
    <cellStyle name="Millares 9 2 3 3 3 4" xfId="37505" xr:uid="{00000000-0005-0000-0000-0000A62E0000}"/>
    <cellStyle name="Millares 9 2 3 3 4" xfId="10262" xr:uid="{00000000-0005-0000-0000-0000A72E0000}"/>
    <cellStyle name="Millares 9 2 3 3 4 2" xfId="27714" xr:uid="{00000000-0005-0000-0000-0000A82E0000}"/>
    <cellStyle name="Millares 9 2 3 3 5" xfId="18993" xr:uid="{00000000-0005-0000-0000-0000A92E0000}"/>
    <cellStyle name="Millares 9 2 3 3 6" xfId="37502" xr:uid="{00000000-0005-0000-0000-0000AA2E0000}"/>
    <cellStyle name="Millares 9 2 3 4" xfId="2538" xr:uid="{00000000-0005-0000-0000-0000AB2E0000}"/>
    <cellStyle name="Millares 9 2 3 4 2" xfId="6949" xr:uid="{00000000-0005-0000-0000-0000AC2E0000}"/>
    <cellStyle name="Millares 9 2 3 4 2 2" xfId="15693" xr:uid="{00000000-0005-0000-0000-0000AD2E0000}"/>
    <cellStyle name="Millares 9 2 3 4 2 2 2" xfId="33144" xr:uid="{00000000-0005-0000-0000-0000AE2E0000}"/>
    <cellStyle name="Millares 9 2 3 4 2 3" xfId="24424" xr:uid="{00000000-0005-0000-0000-0000AF2E0000}"/>
    <cellStyle name="Millares 9 2 3 4 2 4" xfId="37507" xr:uid="{00000000-0005-0000-0000-0000B02E0000}"/>
    <cellStyle name="Millares 9 2 3 4 3" xfId="11332" xr:uid="{00000000-0005-0000-0000-0000B12E0000}"/>
    <cellStyle name="Millares 9 2 3 4 3 2" xfId="28784" xr:uid="{00000000-0005-0000-0000-0000B22E0000}"/>
    <cellStyle name="Millares 9 2 3 4 4" xfId="20063" xr:uid="{00000000-0005-0000-0000-0000B32E0000}"/>
    <cellStyle name="Millares 9 2 3 4 5" xfId="37506" xr:uid="{00000000-0005-0000-0000-0000B42E0000}"/>
    <cellStyle name="Millares 9 2 3 5" xfId="4807" xr:uid="{00000000-0005-0000-0000-0000B52E0000}"/>
    <cellStyle name="Millares 9 2 3 5 2" xfId="13551" xr:uid="{00000000-0005-0000-0000-0000B62E0000}"/>
    <cellStyle name="Millares 9 2 3 5 2 2" xfId="31002" xr:uid="{00000000-0005-0000-0000-0000B72E0000}"/>
    <cellStyle name="Millares 9 2 3 5 3" xfId="22282" xr:uid="{00000000-0005-0000-0000-0000B82E0000}"/>
    <cellStyle name="Millares 9 2 3 5 4" xfId="37508" xr:uid="{00000000-0005-0000-0000-0000B92E0000}"/>
    <cellStyle name="Millares 9 2 3 6" xfId="9190" xr:uid="{00000000-0005-0000-0000-0000BA2E0000}"/>
    <cellStyle name="Millares 9 2 3 6 2" xfId="26642" xr:uid="{00000000-0005-0000-0000-0000BB2E0000}"/>
    <cellStyle name="Millares 9 2 3 7" xfId="17921" xr:uid="{00000000-0005-0000-0000-0000BC2E0000}"/>
    <cellStyle name="Millares 9 2 3 8" xfId="37493" xr:uid="{00000000-0005-0000-0000-0000BD2E0000}"/>
    <cellStyle name="Millares 9 2 4" xfId="668" xr:uid="{00000000-0005-0000-0000-0000BE2E0000}"/>
    <cellStyle name="Millares 9 2 4 2" xfId="1741" xr:uid="{00000000-0005-0000-0000-0000BF2E0000}"/>
    <cellStyle name="Millares 9 2 4 2 2" xfId="3886" xr:uid="{00000000-0005-0000-0000-0000C02E0000}"/>
    <cellStyle name="Millares 9 2 4 2 2 2" xfId="8297" xr:uid="{00000000-0005-0000-0000-0000C12E0000}"/>
    <cellStyle name="Millares 9 2 4 2 2 2 2" xfId="17041" xr:uid="{00000000-0005-0000-0000-0000C22E0000}"/>
    <cellStyle name="Millares 9 2 4 2 2 2 2 2" xfId="34492" xr:uid="{00000000-0005-0000-0000-0000C32E0000}"/>
    <cellStyle name="Millares 9 2 4 2 2 2 3" xfId="25772" xr:uid="{00000000-0005-0000-0000-0000C42E0000}"/>
    <cellStyle name="Millares 9 2 4 2 2 2 4" xfId="37512" xr:uid="{00000000-0005-0000-0000-0000C52E0000}"/>
    <cellStyle name="Millares 9 2 4 2 2 3" xfId="12680" xr:uid="{00000000-0005-0000-0000-0000C62E0000}"/>
    <cellStyle name="Millares 9 2 4 2 2 3 2" xfId="30132" xr:uid="{00000000-0005-0000-0000-0000C72E0000}"/>
    <cellStyle name="Millares 9 2 4 2 2 4" xfId="21411" xr:uid="{00000000-0005-0000-0000-0000C82E0000}"/>
    <cellStyle name="Millares 9 2 4 2 2 5" xfId="37511" xr:uid="{00000000-0005-0000-0000-0000C92E0000}"/>
    <cellStyle name="Millares 9 2 4 2 3" xfId="6155" xr:uid="{00000000-0005-0000-0000-0000CA2E0000}"/>
    <cellStyle name="Millares 9 2 4 2 3 2" xfId="14899" xr:uid="{00000000-0005-0000-0000-0000CB2E0000}"/>
    <cellStyle name="Millares 9 2 4 2 3 2 2" xfId="32350" xr:uid="{00000000-0005-0000-0000-0000CC2E0000}"/>
    <cellStyle name="Millares 9 2 4 2 3 3" xfId="23630" xr:uid="{00000000-0005-0000-0000-0000CD2E0000}"/>
    <cellStyle name="Millares 9 2 4 2 3 4" xfId="37513" xr:uid="{00000000-0005-0000-0000-0000CE2E0000}"/>
    <cellStyle name="Millares 9 2 4 2 4" xfId="10538" xr:uid="{00000000-0005-0000-0000-0000CF2E0000}"/>
    <cellStyle name="Millares 9 2 4 2 4 2" xfId="27990" xr:uid="{00000000-0005-0000-0000-0000D02E0000}"/>
    <cellStyle name="Millares 9 2 4 2 5" xfId="19269" xr:uid="{00000000-0005-0000-0000-0000D12E0000}"/>
    <cellStyle name="Millares 9 2 4 2 6" xfId="37510" xr:uid="{00000000-0005-0000-0000-0000D22E0000}"/>
    <cellStyle name="Millares 9 2 4 3" xfId="2817" xr:uid="{00000000-0005-0000-0000-0000D32E0000}"/>
    <cellStyle name="Millares 9 2 4 3 2" xfId="7228" xr:uid="{00000000-0005-0000-0000-0000D42E0000}"/>
    <cellStyle name="Millares 9 2 4 3 2 2" xfId="15972" xr:uid="{00000000-0005-0000-0000-0000D52E0000}"/>
    <cellStyle name="Millares 9 2 4 3 2 2 2" xfId="33423" xr:uid="{00000000-0005-0000-0000-0000D62E0000}"/>
    <cellStyle name="Millares 9 2 4 3 2 3" xfId="24703" xr:uid="{00000000-0005-0000-0000-0000D72E0000}"/>
    <cellStyle name="Millares 9 2 4 3 2 4" xfId="37515" xr:uid="{00000000-0005-0000-0000-0000D82E0000}"/>
    <cellStyle name="Millares 9 2 4 3 3" xfId="11611" xr:uid="{00000000-0005-0000-0000-0000D92E0000}"/>
    <cellStyle name="Millares 9 2 4 3 3 2" xfId="29063" xr:uid="{00000000-0005-0000-0000-0000DA2E0000}"/>
    <cellStyle name="Millares 9 2 4 3 4" xfId="20342" xr:uid="{00000000-0005-0000-0000-0000DB2E0000}"/>
    <cellStyle name="Millares 9 2 4 3 5" xfId="37514" xr:uid="{00000000-0005-0000-0000-0000DC2E0000}"/>
    <cellStyle name="Millares 9 2 4 4" xfId="5086" xr:uid="{00000000-0005-0000-0000-0000DD2E0000}"/>
    <cellStyle name="Millares 9 2 4 4 2" xfId="13830" xr:uid="{00000000-0005-0000-0000-0000DE2E0000}"/>
    <cellStyle name="Millares 9 2 4 4 2 2" xfId="31281" xr:uid="{00000000-0005-0000-0000-0000DF2E0000}"/>
    <cellStyle name="Millares 9 2 4 4 3" xfId="22561" xr:uid="{00000000-0005-0000-0000-0000E02E0000}"/>
    <cellStyle name="Millares 9 2 4 4 4" xfId="37516" xr:uid="{00000000-0005-0000-0000-0000E12E0000}"/>
    <cellStyle name="Millares 9 2 4 5" xfId="9469" xr:uid="{00000000-0005-0000-0000-0000E22E0000}"/>
    <cellStyle name="Millares 9 2 4 5 2" xfId="26921" xr:uid="{00000000-0005-0000-0000-0000E32E0000}"/>
    <cellStyle name="Millares 9 2 4 6" xfId="18200" xr:uid="{00000000-0005-0000-0000-0000E42E0000}"/>
    <cellStyle name="Millares 9 2 4 7" xfId="37509" xr:uid="{00000000-0005-0000-0000-0000E52E0000}"/>
    <cellStyle name="Millares 9 2 5" xfId="1207" xr:uid="{00000000-0005-0000-0000-0000E62E0000}"/>
    <cellStyle name="Millares 9 2 5 2" xfId="3353" xr:uid="{00000000-0005-0000-0000-0000E72E0000}"/>
    <cellStyle name="Millares 9 2 5 2 2" xfId="7764" xr:uid="{00000000-0005-0000-0000-0000E82E0000}"/>
    <cellStyle name="Millares 9 2 5 2 2 2" xfId="16508" xr:uid="{00000000-0005-0000-0000-0000E92E0000}"/>
    <cellStyle name="Millares 9 2 5 2 2 2 2" xfId="33959" xr:uid="{00000000-0005-0000-0000-0000EA2E0000}"/>
    <cellStyle name="Millares 9 2 5 2 2 3" xfId="25239" xr:uid="{00000000-0005-0000-0000-0000EB2E0000}"/>
    <cellStyle name="Millares 9 2 5 2 2 4" xfId="37519" xr:uid="{00000000-0005-0000-0000-0000EC2E0000}"/>
    <cellStyle name="Millares 9 2 5 2 3" xfId="12147" xr:uid="{00000000-0005-0000-0000-0000ED2E0000}"/>
    <cellStyle name="Millares 9 2 5 2 3 2" xfId="29599" xr:uid="{00000000-0005-0000-0000-0000EE2E0000}"/>
    <cellStyle name="Millares 9 2 5 2 4" xfId="20878" xr:uid="{00000000-0005-0000-0000-0000EF2E0000}"/>
    <cellStyle name="Millares 9 2 5 2 5" xfId="37518" xr:uid="{00000000-0005-0000-0000-0000F02E0000}"/>
    <cellStyle name="Millares 9 2 5 3" xfId="5622" xr:uid="{00000000-0005-0000-0000-0000F12E0000}"/>
    <cellStyle name="Millares 9 2 5 3 2" xfId="14366" xr:uid="{00000000-0005-0000-0000-0000F22E0000}"/>
    <cellStyle name="Millares 9 2 5 3 2 2" xfId="31817" xr:uid="{00000000-0005-0000-0000-0000F32E0000}"/>
    <cellStyle name="Millares 9 2 5 3 3" xfId="23097" xr:uid="{00000000-0005-0000-0000-0000F42E0000}"/>
    <cellStyle name="Millares 9 2 5 3 4" xfId="37520" xr:uid="{00000000-0005-0000-0000-0000F52E0000}"/>
    <cellStyle name="Millares 9 2 5 4" xfId="10005" xr:uid="{00000000-0005-0000-0000-0000F62E0000}"/>
    <cellStyle name="Millares 9 2 5 4 2" xfId="27457" xr:uid="{00000000-0005-0000-0000-0000F72E0000}"/>
    <cellStyle name="Millares 9 2 5 5" xfId="18736" xr:uid="{00000000-0005-0000-0000-0000F82E0000}"/>
    <cellStyle name="Millares 9 2 5 6" xfId="37517" xr:uid="{00000000-0005-0000-0000-0000F92E0000}"/>
    <cellStyle name="Millares 9 2 6" xfId="2281" xr:uid="{00000000-0005-0000-0000-0000FA2E0000}"/>
    <cellStyle name="Millares 9 2 6 2" xfId="6692" xr:uid="{00000000-0005-0000-0000-0000FB2E0000}"/>
    <cellStyle name="Millares 9 2 6 2 2" xfId="15436" xr:uid="{00000000-0005-0000-0000-0000FC2E0000}"/>
    <cellStyle name="Millares 9 2 6 2 2 2" xfId="32887" xr:uid="{00000000-0005-0000-0000-0000FD2E0000}"/>
    <cellStyle name="Millares 9 2 6 2 3" xfId="24167" xr:uid="{00000000-0005-0000-0000-0000FE2E0000}"/>
    <cellStyle name="Millares 9 2 6 2 4" xfId="37522" xr:uid="{00000000-0005-0000-0000-0000FF2E0000}"/>
    <cellStyle name="Millares 9 2 6 3" xfId="11075" xr:uid="{00000000-0005-0000-0000-0000002F0000}"/>
    <cellStyle name="Millares 9 2 6 3 2" xfId="28527" xr:uid="{00000000-0005-0000-0000-0000012F0000}"/>
    <cellStyle name="Millares 9 2 6 4" xfId="19806" xr:uid="{00000000-0005-0000-0000-0000022F0000}"/>
    <cellStyle name="Millares 9 2 6 5" xfId="37521" xr:uid="{00000000-0005-0000-0000-0000032F0000}"/>
    <cellStyle name="Millares 9 2 7" xfId="4550" xr:uid="{00000000-0005-0000-0000-0000042F0000}"/>
    <cellStyle name="Millares 9 2 7 2" xfId="13294" xr:uid="{00000000-0005-0000-0000-0000052F0000}"/>
    <cellStyle name="Millares 9 2 7 2 2" xfId="30745" xr:uid="{00000000-0005-0000-0000-0000062F0000}"/>
    <cellStyle name="Millares 9 2 7 3" xfId="22025" xr:uid="{00000000-0005-0000-0000-0000072F0000}"/>
    <cellStyle name="Millares 9 2 7 4" xfId="37523" xr:uid="{00000000-0005-0000-0000-0000082F0000}"/>
    <cellStyle name="Millares 9 2 8" xfId="8933" xr:uid="{00000000-0005-0000-0000-0000092F0000}"/>
    <cellStyle name="Millares 9 2 8 2" xfId="26385" xr:uid="{00000000-0005-0000-0000-00000A2F0000}"/>
    <cellStyle name="Millares 9 2 9" xfId="17664" xr:uid="{00000000-0005-0000-0000-00000B2F0000}"/>
    <cellStyle name="Millares 9 3" xfId="189" xr:uid="{00000000-0005-0000-0000-00000C2F0000}"/>
    <cellStyle name="Millares 9 3 2" xfId="454" xr:uid="{00000000-0005-0000-0000-00000D2F0000}"/>
    <cellStyle name="Millares 9 3 2 2" xfId="994" xr:uid="{00000000-0005-0000-0000-00000E2F0000}"/>
    <cellStyle name="Millares 9 3 2 2 2" xfId="2067" xr:uid="{00000000-0005-0000-0000-00000F2F0000}"/>
    <cellStyle name="Millares 9 3 2 2 2 2" xfId="4212" xr:uid="{00000000-0005-0000-0000-0000102F0000}"/>
    <cellStyle name="Millares 9 3 2 2 2 2 2" xfId="8623" xr:uid="{00000000-0005-0000-0000-0000112F0000}"/>
    <cellStyle name="Millares 9 3 2 2 2 2 2 2" xfId="17367" xr:uid="{00000000-0005-0000-0000-0000122F0000}"/>
    <cellStyle name="Millares 9 3 2 2 2 2 2 2 2" xfId="34818" xr:uid="{00000000-0005-0000-0000-0000132F0000}"/>
    <cellStyle name="Millares 9 3 2 2 2 2 2 3" xfId="26098" xr:uid="{00000000-0005-0000-0000-0000142F0000}"/>
    <cellStyle name="Millares 9 3 2 2 2 2 2 4" xfId="37529" xr:uid="{00000000-0005-0000-0000-0000152F0000}"/>
    <cellStyle name="Millares 9 3 2 2 2 2 3" xfId="13006" xr:uid="{00000000-0005-0000-0000-0000162F0000}"/>
    <cellStyle name="Millares 9 3 2 2 2 2 3 2" xfId="30458" xr:uid="{00000000-0005-0000-0000-0000172F0000}"/>
    <cellStyle name="Millares 9 3 2 2 2 2 4" xfId="21737" xr:uid="{00000000-0005-0000-0000-0000182F0000}"/>
    <cellStyle name="Millares 9 3 2 2 2 2 5" xfId="37528" xr:uid="{00000000-0005-0000-0000-0000192F0000}"/>
    <cellStyle name="Millares 9 3 2 2 2 3" xfId="6481" xr:uid="{00000000-0005-0000-0000-00001A2F0000}"/>
    <cellStyle name="Millares 9 3 2 2 2 3 2" xfId="15225" xr:uid="{00000000-0005-0000-0000-00001B2F0000}"/>
    <cellStyle name="Millares 9 3 2 2 2 3 2 2" xfId="32676" xr:uid="{00000000-0005-0000-0000-00001C2F0000}"/>
    <cellStyle name="Millares 9 3 2 2 2 3 3" xfId="23956" xr:uid="{00000000-0005-0000-0000-00001D2F0000}"/>
    <cellStyle name="Millares 9 3 2 2 2 3 4" xfId="37530" xr:uid="{00000000-0005-0000-0000-00001E2F0000}"/>
    <cellStyle name="Millares 9 3 2 2 2 4" xfId="10864" xr:uid="{00000000-0005-0000-0000-00001F2F0000}"/>
    <cellStyle name="Millares 9 3 2 2 2 4 2" xfId="28316" xr:uid="{00000000-0005-0000-0000-0000202F0000}"/>
    <cellStyle name="Millares 9 3 2 2 2 5" xfId="19595" xr:uid="{00000000-0005-0000-0000-0000212F0000}"/>
    <cellStyle name="Millares 9 3 2 2 2 6" xfId="37527" xr:uid="{00000000-0005-0000-0000-0000222F0000}"/>
    <cellStyle name="Millares 9 3 2 2 3" xfId="3143" xr:uid="{00000000-0005-0000-0000-0000232F0000}"/>
    <cellStyle name="Millares 9 3 2 2 3 2" xfId="7554" xr:uid="{00000000-0005-0000-0000-0000242F0000}"/>
    <cellStyle name="Millares 9 3 2 2 3 2 2" xfId="16298" xr:uid="{00000000-0005-0000-0000-0000252F0000}"/>
    <cellStyle name="Millares 9 3 2 2 3 2 2 2" xfId="33749" xr:uid="{00000000-0005-0000-0000-0000262F0000}"/>
    <cellStyle name="Millares 9 3 2 2 3 2 3" xfId="25029" xr:uid="{00000000-0005-0000-0000-0000272F0000}"/>
    <cellStyle name="Millares 9 3 2 2 3 2 4" xfId="37532" xr:uid="{00000000-0005-0000-0000-0000282F0000}"/>
    <cellStyle name="Millares 9 3 2 2 3 3" xfId="11937" xr:uid="{00000000-0005-0000-0000-0000292F0000}"/>
    <cellStyle name="Millares 9 3 2 2 3 3 2" xfId="29389" xr:uid="{00000000-0005-0000-0000-00002A2F0000}"/>
    <cellStyle name="Millares 9 3 2 2 3 4" xfId="20668" xr:uid="{00000000-0005-0000-0000-00002B2F0000}"/>
    <cellStyle name="Millares 9 3 2 2 3 5" xfId="37531" xr:uid="{00000000-0005-0000-0000-00002C2F0000}"/>
    <cellStyle name="Millares 9 3 2 2 4" xfId="5412" xr:uid="{00000000-0005-0000-0000-00002D2F0000}"/>
    <cellStyle name="Millares 9 3 2 2 4 2" xfId="14156" xr:uid="{00000000-0005-0000-0000-00002E2F0000}"/>
    <cellStyle name="Millares 9 3 2 2 4 2 2" xfId="31607" xr:uid="{00000000-0005-0000-0000-00002F2F0000}"/>
    <cellStyle name="Millares 9 3 2 2 4 3" xfId="22887" xr:uid="{00000000-0005-0000-0000-0000302F0000}"/>
    <cellStyle name="Millares 9 3 2 2 4 4" xfId="37533" xr:uid="{00000000-0005-0000-0000-0000312F0000}"/>
    <cellStyle name="Millares 9 3 2 2 5" xfId="9795" xr:uid="{00000000-0005-0000-0000-0000322F0000}"/>
    <cellStyle name="Millares 9 3 2 2 5 2" xfId="27247" xr:uid="{00000000-0005-0000-0000-0000332F0000}"/>
    <cellStyle name="Millares 9 3 2 2 6" xfId="18526" xr:uid="{00000000-0005-0000-0000-0000342F0000}"/>
    <cellStyle name="Millares 9 3 2 2 7" xfId="37526" xr:uid="{00000000-0005-0000-0000-0000352F0000}"/>
    <cellStyle name="Millares 9 3 2 3" xfId="1532" xr:uid="{00000000-0005-0000-0000-0000362F0000}"/>
    <cellStyle name="Millares 9 3 2 3 2" xfId="3678" xr:uid="{00000000-0005-0000-0000-0000372F0000}"/>
    <cellStyle name="Millares 9 3 2 3 2 2" xfId="8089" xr:uid="{00000000-0005-0000-0000-0000382F0000}"/>
    <cellStyle name="Millares 9 3 2 3 2 2 2" xfId="16833" xr:uid="{00000000-0005-0000-0000-0000392F0000}"/>
    <cellStyle name="Millares 9 3 2 3 2 2 2 2" xfId="34284" xr:uid="{00000000-0005-0000-0000-00003A2F0000}"/>
    <cellStyle name="Millares 9 3 2 3 2 2 3" xfId="25564" xr:uid="{00000000-0005-0000-0000-00003B2F0000}"/>
    <cellStyle name="Millares 9 3 2 3 2 2 4" xfId="37536" xr:uid="{00000000-0005-0000-0000-00003C2F0000}"/>
    <cellStyle name="Millares 9 3 2 3 2 3" xfId="12472" xr:uid="{00000000-0005-0000-0000-00003D2F0000}"/>
    <cellStyle name="Millares 9 3 2 3 2 3 2" xfId="29924" xr:uid="{00000000-0005-0000-0000-00003E2F0000}"/>
    <cellStyle name="Millares 9 3 2 3 2 4" xfId="21203" xr:uid="{00000000-0005-0000-0000-00003F2F0000}"/>
    <cellStyle name="Millares 9 3 2 3 2 5" xfId="37535" xr:uid="{00000000-0005-0000-0000-0000402F0000}"/>
    <cellStyle name="Millares 9 3 2 3 3" xfId="5947" xr:uid="{00000000-0005-0000-0000-0000412F0000}"/>
    <cellStyle name="Millares 9 3 2 3 3 2" xfId="14691" xr:uid="{00000000-0005-0000-0000-0000422F0000}"/>
    <cellStyle name="Millares 9 3 2 3 3 2 2" xfId="32142" xr:uid="{00000000-0005-0000-0000-0000432F0000}"/>
    <cellStyle name="Millares 9 3 2 3 3 3" xfId="23422" xr:uid="{00000000-0005-0000-0000-0000442F0000}"/>
    <cellStyle name="Millares 9 3 2 3 3 4" xfId="37537" xr:uid="{00000000-0005-0000-0000-0000452F0000}"/>
    <cellStyle name="Millares 9 3 2 3 4" xfId="10330" xr:uid="{00000000-0005-0000-0000-0000462F0000}"/>
    <cellStyle name="Millares 9 3 2 3 4 2" xfId="27782" xr:uid="{00000000-0005-0000-0000-0000472F0000}"/>
    <cellStyle name="Millares 9 3 2 3 5" xfId="19061" xr:uid="{00000000-0005-0000-0000-0000482F0000}"/>
    <cellStyle name="Millares 9 3 2 3 6" xfId="37534" xr:uid="{00000000-0005-0000-0000-0000492F0000}"/>
    <cellStyle name="Millares 9 3 2 4" xfId="2606" xr:uid="{00000000-0005-0000-0000-00004A2F0000}"/>
    <cellStyle name="Millares 9 3 2 4 2" xfId="7017" xr:uid="{00000000-0005-0000-0000-00004B2F0000}"/>
    <cellStyle name="Millares 9 3 2 4 2 2" xfId="15761" xr:uid="{00000000-0005-0000-0000-00004C2F0000}"/>
    <cellStyle name="Millares 9 3 2 4 2 2 2" xfId="33212" xr:uid="{00000000-0005-0000-0000-00004D2F0000}"/>
    <cellStyle name="Millares 9 3 2 4 2 3" xfId="24492" xr:uid="{00000000-0005-0000-0000-00004E2F0000}"/>
    <cellStyle name="Millares 9 3 2 4 2 4" xfId="37539" xr:uid="{00000000-0005-0000-0000-00004F2F0000}"/>
    <cellStyle name="Millares 9 3 2 4 3" xfId="11400" xr:uid="{00000000-0005-0000-0000-0000502F0000}"/>
    <cellStyle name="Millares 9 3 2 4 3 2" xfId="28852" xr:uid="{00000000-0005-0000-0000-0000512F0000}"/>
    <cellStyle name="Millares 9 3 2 4 4" xfId="20131" xr:uid="{00000000-0005-0000-0000-0000522F0000}"/>
    <cellStyle name="Millares 9 3 2 4 5" xfId="37538" xr:uid="{00000000-0005-0000-0000-0000532F0000}"/>
    <cellStyle name="Millares 9 3 2 5" xfId="4875" xr:uid="{00000000-0005-0000-0000-0000542F0000}"/>
    <cellStyle name="Millares 9 3 2 5 2" xfId="13619" xr:uid="{00000000-0005-0000-0000-0000552F0000}"/>
    <cellStyle name="Millares 9 3 2 5 2 2" xfId="31070" xr:uid="{00000000-0005-0000-0000-0000562F0000}"/>
    <cellStyle name="Millares 9 3 2 5 3" xfId="22350" xr:uid="{00000000-0005-0000-0000-0000572F0000}"/>
    <cellStyle name="Millares 9 3 2 5 4" xfId="37540" xr:uid="{00000000-0005-0000-0000-0000582F0000}"/>
    <cellStyle name="Millares 9 3 2 6" xfId="9258" xr:uid="{00000000-0005-0000-0000-0000592F0000}"/>
    <cellStyle name="Millares 9 3 2 6 2" xfId="26710" xr:uid="{00000000-0005-0000-0000-00005A2F0000}"/>
    <cellStyle name="Millares 9 3 2 7" xfId="17989" xr:uid="{00000000-0005-0000-0000-00005B2F0000}"/>
    <cellStyle name="Millares 9 3 2 8" xfId="37525" xr:uid="{00000000-0005-0000-0000-00005C2F0000}"/>
    <cellStyle name="Millares 9 3 3" xfId="736" xr:uid="{00000000-0005-0000-0000-00005D2F0000}"/>
    <cellStyle name="Millares 9 3 3 2" xfId="1809" xr:uid="{00000000-0005-0000-0000-00005E2F0000}"/>
    <cellStyle name="Millares 9 3 3 2 2" xfId="3954" xr:uid="{00000000-0005-0000-0000-00005F2F0000}"/>
    <cellStyle name="Millares 9 3 3 2 2 2" xfId="8365" xr:uid="{00000000-0005-0000-0000-0000602F0000}"/>
    <cellStyle name="Millares 9 3 3 2 2 2 2" xfId="17109" xr:uid="{00000000-0005-0000-0000-0000612F0000}"/>
    <cellStyle name="Millares 9 3 3 2 2 2 2 2" xfId="34560" xr:uid="{00000000-0005-0000-0000-0000622F0000}"/>
    <cellStyle name="Millares 9 3 3 2 2 2 3" xfId="25840" xr:uid="{00000000-0005-0000-0000-0000632F0000}"/>
    <cellStyle name="Millares 9 3 3 2 2 2 4" xfId="37544" xr:uid="{00000000-0005-0000-0000-0000642F0000}"/>
    <cellStyle name="Millares 9 3 3 2 2 3" xfId="12748" xr:uid="{00000000-0005-0000-0000-0000652F0000}"/>
    <cellStyle name="Millares 9 3 3 2 2 3 2" xfId="30200" xr:uid="{00000000-0005-0000-0000-0000662F0000}"/>
    <cellStyle name="Millares 9 3 3 2 2 4" xfId="21479" xr:uid="{00000000-0005-0000-0000-0000672F0000}"/>
    <cellStyle name="Millares 9 3 3 2 2 5" xfId="37543" xr:uid="{00000000-0005-0000-0000-0000682F0000}"/>
    <cellStyle name="Millares 9 3 3 2 3" xfId="6223" xr:uid="{00000000-0005-0000-0000-0000692F0000}"/>
    <cellStyle name="Millares 9 3 3 2 3 2" xfId="14967" xr:uid="{00000000-0005-0000-0000-00006A2F0000}"/>
    <cellStyle name="Millares 9 3 3 2 3 2 2" xfId="32418" xr:uid="{00000000-0005-0000-0000-00006B2F0000}"/>
    <cellStyle name="Millares 9 3 3 2 3 3" xfId="23698" xr:uid="{00000000-0005-0000-0000-00006C2F0000}"/>
    <cellStyle name="Millares 9 3 3 2 3 4" xfId="37545" xr:uid="{00000000-0005-0000-0000-00006D2F0000}"/>
    <cellStyle name="Millares 9 3 3 2 4" xfId="10606" xr:uid="{00000000-0005-0000-0000-00006E2F0000}"/>
    <cellStyle name="Millares 9 3 3 2 4 2" xfId="28058" xr:uid="{00000000-0005-0000-0000-00006F2F0000}"/>
    <cellStyle name="Millares 9 3 3 2 5" xfId="19337" xr:uid="{00000000-0005-0000-0000-0000702F0000}"/>
    <cellStyle name="Millares 9 3 3 2 6" xfId="37542" xr:uid="{00000000-0005-0000-0000-0000712F0000}"/>
    <cellStyle name="Millares 9 3 3 3" xfId="2885" xr:uid="{00000000-0005-0000-0000-0000722F0000}"/>
    <cellStyle name="Millares 9 3 3 3 2" xfId="7296" xr:uid="{00000000-0005-0000-0000-0000732F0000}"/>
    <cellStyle name="Millares 9 3 3 3 2 2" xfId="16040" xr:uid="{00000000-0005-0000-0000-0000742F0000}"/>
    <cellStyle name="Millares 9 3 3 3 2 2 2" xfId="33491" xr:uid="{00000000-0005-0000-0000-0000752F0000}"/>
    <cellStyle name="Millares 9 3 3 3 2 3" xfId="24771" xr:uid="{00000000-0005-0000-0000-0000762F0000}"/>
    <cellStyle name="Millares 9 3 3 3 2 4" xfId="37547" xr:uid="{00000000-0005-0000-0000-0000772F0000}"/>
    <cellStyle name="Millares 9 3 3 3 3" xfId="11679" xr:uid="{00000000-0005-0000-0000-0000782F0000}"/>
    <cellStyle name="Millares 9 3 3 3 3 2" xfId="29131" xr:uid="{00000000-0005-0000-0000-0000792F0000}"/>
    <cellStyle name="Millares 9 3 3 3 4" xfId="20410" xr:uid="{00000000-0005-0000-0000-00007A2F0000}"/>
    <cellStyle name="Millares 9 3 3 3 5" xfId="37546" xr:uid="{00000000-0005-0000-0000-00007B2F0000}"/>
    <cellStyle name="Millares 9 3 3 4" xfId="5154" xr:uid="{00000000-0005-0000-0000-00007C2F0000}"/>
    <cellStyle name="Millares 9 3 3 4 2" xfId="13898" xr:uid="{00000000-0005-0000-0000-00007D2F0000}"/>
    <cellStyle name="Millares 9 3 3 4 2 2" xfId="31349" xr:uid="{00000000-0005-0000-0000-00007E2F0000}"/>
    <cellStyle name="Millares 9 3 3 4 3" xfId="22629" xr:uid="{00000000-0005-0000-0000-00007F2F0000}"/>
    <cellStyle name="Millares 9 3 3 4 4" xfId="37548" xr:uid="{00000000-0005-0000-0000-0000802F0000}"/>
    <cellStyle name="Millares 9 3 3 5" xfId="9537" xr:uid="{00000000-0005-0000-0000-0000812F0000}"/>
    <cellStyle name="Millares 9 3 3 5 2" xfId="26989" xr:uid="{00000000-0005-0000-0000-0000822F0000}"/>
    <cellStyle name="Millares 9 3 3 6" xfId="18268" xr:uid="{00000000-0005-0000-0000-0000832F0000}"/>
    <cellStyle name="Millares 9 3 3 7" xfId="37541" xr:uid="{00000000-0005-0000-0000-0000842F0000}"/>
    <cellStyle name="Millares 9 3 4" xfId="1275" xr:uid="{00000000-0005-0000-0000-0000852F0000}"/>
    <cellStyle name="Millares 9 3 4 2" xfId="3421" xr:uid="{00000000-0005-0000-0000-0000862F0000}"/>
    <cellStyle name="Millares 9 3 4 2 2" xfId="7832" xr:uid="{00000000-0005-0000-0000-0000872F0000}"/>
    <cellStyle name="Millares 9 3 4 2 2 2" xfId="16576" xr:uid="{00000000-0005-0000-0000-0000882F0000}"/>
    <cellStyle name="Millares 9 3 4 2 2 2 2" xfId="34027" xr:uid="{00000000-0005-0000-0000-0000892F0000}"/>
    <cellStyle name="Millares 9 3 4 2 2 3" xfId="25307" xr:uid="{00000000-0005-0000-0000-00008A2F0000}"/>
    <cellStyle name="Millares 9 3 4 2 2 4" xfId="37551" xr:uid="{00000000-0005-0000-0000-00008B2F0000}"/>
    <cellStyle name="Millares 9 3 4 2 3" xfId="12215" xr:uid="{00000000-0005-0000-0000-00008C2F0000}"/>
    <cellStyle name="Millares 9 3 4 2 3 2" xfId="29667" xr:uid="{00000000-0005-0000-0000-00008D2F0000}"/>
    <cellStyle name="Millares 9 3 4 2 4" xfId="20946" xr:uid="{00000000-0005-0000-0000-00008E2F0000}"/>
    <cellStyle name="Millares 9 3 4 2 5" xfId="37550" xr:uid="{00000000-0005-0000-0000-00008F2F0000}"/>
    <cellStyle name="Millares 9 3 4 3" xfId="5690" xr:uid="{00000000-0005-0000-0000-0000902F0000}"/>
    <cellStyle name="Millares 9 3 4 3 2" xfId="14434" xr:uid="{00000000-0005-0000-0000-0000912F0000}"/>
    <cellStyle name="Millares 9 3 4 3 2 2" xfId="31885" xr:uid="{00000000-0005-0000-0000-0000922F0000}"/>
    <cellStyle name="Millares 9 3 4 3 3" xfId="23165" xr:uid="{00000000-0005-0000-0000-0000932F0000}"/>
    <cellStyle name="Millares 9 3 4 3 4" xfId="37552" xr:uid="{00000000-0005-0000-0000-0000942F0000}"/>
    <cellStyle name="Millares 9 3 4 4" xfId="10073" xr:uid="{00000000-0005-0000-0000-0000952F0000}"/>
    <cellStyle name="Millares 9 3 4 4 2" xfId="27525" xr:uid="{00000000-0005-0000-0000-0000962F0000}"/>
    <cellStyle name="Millares 9 3 4 5" xfId="18804" xr:uid="{00000000-0005-0000-0000-0000972F0000}"/>
    <cellStyle name="Millares 9 3 4 6" xfId="37549" xr:uid="{00000000-0005-0000-0000-0000982F0000}"/>
    <cellStyle name="Millares 9 3 5" xfId="2349" xr:uid="{00000000-0005-0000-0000-0000992F0000}"/>
    <cellStyle name="Millares 9 3 5 2" xfId="6760" xr:uid="{00000000-0005-0000-0000-00009A2F0000}"/>
    <cellStyle name="Millares 9 3 5 2 2" xfId="15504" xr:uid="{00000000-0005-0000-0000-00009B2F0000}"/>
    <cellStyle name="Millares 9 3 5 2 2 2" xfId="32955" xr:uid="{00000000-0005-0000-0000-00009C2F0000}"/>
    <cellStyle name="Millares 9 3 5 2 3" xfId="24235" xr:uid="{00000000-0005-0000-0000-00009D2F0000}"/>
    <cellStyle name="Millares 9 3 5 2 4" xfId="37554" xr:uid="{00000000-0005-0000-0000-00009E2F0000}"/>
    <cellStyle name="Millares 9 3 5 3" xfId="11143" xr:uid="{00000000-0005-0000-0000-00009F2F0000}"/>
    <cellStyle name="Millares 9 3 5 3 2" xfId="28595" xr:uid="{00000000-0005-0000-0000-0000A02F0000}"/>
    <cellStyle name="Millares 9 3 5 4" xfId="19874" xr:uid="{00000000-0005-0000-0000-0000A12F0000}"/>
    <cellStyle name="Millares 9 3 5 5" xfId="37553" xr:uid="{00000000-0005-0000-0000-0000A22F0000}"/>
    <cellStyle name="Millares 9 3 6" xfId="4618" xr:uid="{00000000-0005-0000-0000-0000A32F0000}"/>
    <cellStyle name="Millares 9 3 6 2" xfId="13362" xr:uid="{00000000-0005-0000-0000-0000A42F0000}"/>
    <cellStyle name="Millares 9 3 6 2 2" xfId="30813" xr:uid="{00000000-0005-0000-0000-0000A52F0000}"/>
    <cellStyle name="Millares 9 3 6 3" xfId="22093" xr:uid="{00000000-0005-0000-0000-0000A62F0000}"/>
    <cellStyle name="Millares 9 3 6 4" xfId="37555" xr:uid="{00000000-0005-0000-0000-0000A72F0000}"/>
    <cellStyle name="Millares 9 3 7" xfId="9001" xr:uid="{00000000-0005-0000-0000-0000A82F0000}"/>
    <cellStyle name="Millares 9 3 7 2" xfId="26453" xr:uid="{00000000-0005-0000-0000-0000A92F0000}"/>
    <cellStyle name="Millares 9 3 8" xfId="17732" xr:uid="{00000000-0005-0000-0000-0000AA2F0000}"/>
    <cellStyle name="Millares 9 3 9" xfId="37524" xr:uid="{00000000-0005-0000-0000-0000AB2F0000}"/>
    <cellStyle name="Millares 9 4" xfId="329" xr:uid="{00000000-0005-0000-0000-0000AC2F0000}"/>
    <cellStyle name="Millares 9 4 2" xfId="869" xr:uid="{00000000-0005-0000-0000-0000AD2F0000}"/>
    <cellStyle name="Millares 9 4 2 2" xfId="1942" xr:uid="{00000000-0005-0000-0000-0000AE2F0000}"/>
    <cellStyle name="Millares 9 4 2 2 2" xfId="4087" xr:uid="{00000000-0005-0000-0000-0000AF2F0000}"/>
    <cellStyle name="Millares 9 4 2 2 2 2" xfId="8498" xr:uid="{00000000-0005-0000-0000-0000B02F0000}"/>
    <cellStyle name="Millares 9 4 2 2 2 2 2" xfId="17242" xr:uid="{00000000-0005-0000-0000-0000B12F0000}"/>
    <cellStyle name="Millares 9 4 2 2 2 2 2 2" xfId="34693" xr:uid="{00000000-0005-0000-0000-0000B22F0000}"/>
    <cellStyle name="Millares 9 4 2 2 2 2 3" xfId="25973" xr:uid="{00000000-0005-0000-0000-0000B32F0000}"/>
    <cellStyle name="Millares 9 4 2 2 2 2 4" xfId="37560" xr:uid="{00000000-0005-0000-0000-0000B42F0000}"/>
    <cellStyle name="Millares 9 4 2 2 2 3" xfId="12881" xr:uid="{00000000-0005-0000-0000-0000B52F0000}"/>
    <cellStyle name="Millares 9 4 2 2 2 3 2" xfId="30333" xr:uid="{00000000-0005-0000-0000-0000B62F0000}"/>
    <cellStyle name="Millares 9 4 2 2 2 4" xfId="21612" xr:uid="{00000000-0005-0000-0000-0000B72F0000}"/>
    <cellStyle name="Millares 9 4 2 2 2 5" xfId="37559" xr:uid="{00000000-0005-0000-0000-0000B82F0000}"/>
    <cellStyle name="Millares 9 4 2 2 3" xfId="6356" xr:uid="{00000000-0005-0000-0000-0000B92F0000}"/>
    <cellStyle name="Millares 9 4 2 2 3 2" xfId="15100" xr:uid="{00000000-0005-0000-0000-0000BA2F0000}"/>
    <cellStyle name="Millares 9 4 2 2 3 2 2" xfId="32551" xr:uid="{00000000-0005-0000-0000-0000BB2F0000}"/>
    <cellStyle name="Millares 9 4 2 2 3 3" xfId="23831" xr:uid="{00000000-0005-0000-0000-0000BC2F0000}"/>
    <cellStyle name="Millares 9 4 2 2 3 4" xfId="37561" xr:uid="{00000000-0005-0000-0000-0000BD2F0000}"/>
    <cellStyle name="Millares 9 4 2 2 4" xfId="10739" xr:uid="{00000000-0005-0000-0000-0000BE2F0000}"/>
    <cellStyle name="Millares 9 4 2 2 4 2" xfId="28191" xr:uid="{00000000-0005-0000-0000-0000BF2F0000}"/>
    <cellStyle name="Millares 9 4 2 2 5" xfId="19470" xr:uid="{00000000-0005-0000-0000-0000C02F0000}"/>
    <cellStyle name="Millares 9 4 2 2 6" xfId="37558" xr:uid="{00000000-0005-0000-0000-0000C12F0000}"/>
    <cellStyle name="Millares 9 4 2 3" xfId="3018" xr:uid="{00000000-0005-0000-0000-0000C22F0000}"/>
    <cellStyle name="Millares 9 4 2 3 2" xfId="7429" xr:uid="{00000000-0005-0000-0000-0000C32F0000}"/>
    <cellStyle name="Millares 9 4 2 3 2 2" xfId="16173" xr:uid="{00000000-0005-0000-0000-0000C42F0000}"/>
    <cellStyle name="Millares 9 4 2 3 2 2 2" xfId="33624" xr:uid="{00000000-0005-0000-0000-0000C52F0000}"/>
    <cellStyle name="Millares 9 4 2 3 2 3" xfId="24904" xr:uid="{00000000-0005-0000-0000-0000C62F0000}"/>
    <cellStyle name="Millares 9 4 2 3 2 4" xfId="37563" xr:uid="{00000000-0005-0000-0000-0000C72F0000}"/>
    <cellStyle name="Millares 9 4 2 3 3" xfId="11812" xr:uid="{00000000-0005-0000-0000-0000C82F0000}"/>
    <cellStyle name="Millares 9 4 2 3 3 2" xfId="29264" xr:uid="{00000000-0005-0000-0000-0000C92F0000}"/>
    <cellStyle name="Millares 9 4 2 3 4" xfId="20543" xr:uid="{00000000-0005-0000-0000-0000CA2F0000}"/>
    <cellStyle name="Millares 9 4 2 3 5" xfId="37562" xr:uid="{00000000-0005-0000-0000-0000CB2F0000}"/>
    <cellStyle name="Millares 9 4 2 4" xfId="5287" xr:uid="{00000000-0005-0000-0000-0000CC2F0000}"/>
    <cellStyle name="Millares 9 4 2 4 2" xfId="14031" xr:uid="{00000000-0005-0000-0000-0000CD2F0000}"/>
    <cellStyle name="Millares 9 4 2 4 2 2" xfId="31482" xr:uid="{00000000-0005-0000-0000-0000CE2F0000}"/>
    <cellStyle name="Millares 9 4 2 4 3" xfId="22762" xr:uid="{00000000-0005-0000-0000-0000CF2F0000}"/>
    <cellStyle name="Millares 9 4 2 4 4" xfId="37564" xr:uid="{00000000-0005-0000-0000-0000D02F0000}"/>
    <cellStyle name="Millares 9 4 2 5" xfId="9670" xr:uid="{00000000-0005-0000-0000-0000D12F0000}"/>
    <cellStyle name="Millares 9 4 2 5 2" xfId="27122" xr:uid="{00000000-0005-0000-0000-0000D22F0000}"/>
    <cellStyle name="Millares 9 4 2 6" xfId="18401" xr:uid="{00000000-0005-0000-0000-0000D32F0000}"/>
    <cellStyle name="Millares 9 4 2 7" xfId="37557" xr:uid="{00000000-0005-0000-0000-0000D42F0000}"/>
    <cellStyle name="Millares 9 4 3" xfId="1407" xr:uid="{00000000-0005-0000-0000-0000D52F0000}"/>
    <cellStyle name="Millares 9 4 3 2" xfId="3553" xr:uid="{00000000-0005-0000-0000-0000D62F0000}"/>
    <cellStyle name="Millares 9 4 3 2 2" xfId="7964" xr:uid="{00000000-0005-0000-0000-0000D72F0000}"/>
    <cellStyle name="Millares 9 4 3 2 2 2" xfId="16708" xr:uid="{00000000-0005-0000-0000-0000D82F0000}"/>
    <cellStyle name="Millares 9 4 3 2 2 2 2" xfId="34159" xr:uid="{00000000-0005-0000-0000-0000D92F0000}"/>
    <cellStyle name="Millares 9 4 3 2 2 3" xfId="25439" xr:uid="{00000000-0005-0000-0000-0000DA2F0000}"/>
    <cellStyle name="Millares 9 4 3 2 2 4" xfId="37567" xr:uid="{00000000-0005-0000-0000-0000DB2F0000}"/>
    <cellStyle name="Millares 9 4 3 2 3" xfId="12347" xr:uid="{00000000-0005-0000-0000-0000DC2F0000}"/>
    <cellStyle name="Millares 9 4 3 2 3 2" xfId="29799" xr:uid="{00000000-0005-0000-0000-0000DD2F0000}"/>
    <cellStyle name="Millares 9 4 3 2 4" xfId="21078" xr:uid="{00000000-0005-0000-0000-0000DE2F0000}"/>
    <cellStyle name="Millares 9 4 3 2 5" xfId="37566" xr:uid="{00000000-0005-0000-0000-0000DF2F0000}"/>
    <cellStyle name="Millares 9 4 3 3" xfId="5822" xr:uid="{00000000-0005-0000-0000-0000E02F0000}"/>
    <cellStyle name="Millares 9 4 3 3 2" xfId="14566" xr:uid="{00000000-0005-0000-0000-0000E12F0000}"/>
    <cellStyle name="Millares 9 4 3 3 2 2" xfId="32017" xr:uid="{00000000-0005-0000-0000-0000E22F0000}"/>
    <cellStyle name="Millares 9 4 3 3 3" xfId="23297" xr:uid="{00000000-0005-0000-0000-0000E32F0000}"/>
    <cellStyle name="Millares 9 4 3 3 4" xfId="37568" xr:uid="{00000000-0005-0000-0000-0000E42F0000}"/>
    <cellStyle name="Millares 9 4 3 4" xfId="10205" xr:uid="{00000000-0005-0000-0000-0000E52F0000}"/>
    <cellStyle name="Millares 9 4 3 4 2" xfId="27657" xr:uid="{00000000-0005-0000-0000-0000E62F0000}"/>
    <cellStyle name="Millares 9 4 3 5" xfId="18936" xr:uid="{00000000-0005-0000-0000-0000E72F0000}"/>
    <cellStyle name="Millares 9 4 3 6" xfId="37565" xr:uid="{00000000-0005-0000-0000-0000E82F0000}"/>
    <cellStyle name="Millares 9 4 4" xfId="2481" xr:uid="{00000000-0005-0000-0000-0000E92F0000}"/>
    <cellStyle name="Millares 9 4 4 2" xfId="6892" xr:uid="{00000000-0005-0000-0000-0000EA2F0000}"/>
    <cellStyle name="Millares 9 4 4 2 2" xfId="15636" xr:uid="{00000000-0005-0000-0000-0000EB2F0000}"/>
    <cellStyle name="Millares 9 4 4 2 2 2" xfId="33087" xr:uid="{00000000-0005-0000-0000-0000EC2F0000}"/>
    <cellStyle name="Millares 9 4 4 2 3" xfId="24367" xr:uid="{00000000-0005-0000-0000-0000ED2F0000}"/>
    <cellStyle name="Millares 9 4 4 2 4" xfId="37570" xr:uid="{00000000-0005-0000-0000-0000EE2F0000}"/>
    <cellStyle name="Millares 9 4 4 3" xfId="11275" xr:uid="{00000000-0005-0000-0000-0000EF2F0000}"/>
    <cellStyle name="Millares 9 4 4 3 2" xfId="28727" xr:uid="{00000000-0005-0000-0000-0000F02F0000}"/>
    <cellStyle name="Millares 9 4 4 4" xfId="20006" xr:uid="{00000000-0005-0000-0000-0000F12F0000}"/>
    <cellStyle name="Millares 9 4 4 5" xfId="37569" xr:uid="{00000000-0005-0000-0000-0000F22F0000}"/>
    <cellStyle name="Millares 9 4 5" xfId="4750" xr:uid="{00000000-0005-0000-0000-0000F32F0000}"/>
    <cellStyle name="Millares 9 4 5 2" xfId="13494" xr:uid="{00000000-0005-0000-0000-0000F42F0000}"/>
    <cellStyle name="Millares 9 4 5 2 2" xfId="30945" xr:uid="{00000000-0005-0000-0000-0000F52F0000}"/>
    <cellStyle name="Millares 9 4 5 3" xfId="22225" xr:uid="{00000000-0005-0000-0000-0000F62F0000}"/>
    <cellStyle name="Millares 9 4 5 4" xfId="37571" xr:uid="{00000000-0005-0000-0000-0000F72F0000}"/>
    <cellStyle name="Millares 9 4 6" xfId="9133" xr:uid="{00000000-0005-0000-0000-0000F82F0000}"/>
    <cellStyle name="Millares 9 4 6 2" xfId="26585" xr:uid="{00000000-0005-0000-0000-0000F92F0000}"/>
    <cellStyle name="Millares 9 4 7" xfId="17864" xr:uid="{00000000-0005-0000-0000-0000FA2F0000}"/>
    <cellStyle name="Millares 9 4 8" xfId="37556" xr:uid="{00000000-0005-0000-0000-0000FB2F0000}"/>
    <cellStyle name="Millares 9 5" xfId="611" xr:uid="{00000000-0005-0000-0000-0000FC2F0000}"/>
    <cellStyle name="Millares 9 5 2" xfId="1684" xr:uid="{00000000-0005-0000-0000-0000FD2F0000}"/>
    <cellStyle name="Millares 9 5 2 2" xfId="3829" xr:uid="{00000000-0005-0000-0000-0000FE2F0000}"/>
    <cellStyle name="Millares 9 5 2 2 2" xfId="8240" xr:uid="{00000000-0005-0000-0000-0000FF2F0000}"/>
    <cellStyle name="Millares 9 5 2 2 2 2" xfId="16984" xr:uid="{00000000-0005-0000-0000-000000300000}"/>
    <cellStyle name="Millares 9 5 2 2 2 2 2" xfId="34435" xr:uid="{00000000-0005-0000-0000-000001300000}"/>
    <cellStyle name="Millares 9 5 2 2 2 3" xfId="25715" xr:uid="{00000000-0005-0000-0000-000002300000}"/>
    <cellStyle name="Millares 9 5 2 2 2 4" xfId="37575" xr:uid="{00000000-0005-0000-0000-000003300000}"/>
    <cellStyle name="Millares 9 5 2 2 3" xfId="12623" xr:uid="{00000000-0005-0000-0000-000004300000}"/>
    <cellStyle name="Millares 9 5 2 2 3 2" xfId="30075" xr:uid="{00000000-0005-0000-0000-000005300000}"/>
    <cellStyle name="Millares 9 5 2 2 4" xfId="21354" xr:uid="{00000000-0005-0000-0000-000006300000}"/>
    <cellStyle name="Millares 9 5 2 2 5" xfId="37574" xr:uid="{00000000-0005-0000-0000-000007300000}"/>
    <cellStyle name="Millares 9 5 2 3" xfId="6098" xr:uid="{00000000-0005-0000-0000-000008300000}"/>
    <cellStyle name="Millares 9 5 2 3 2" xfId="14842" xr:uid="{00000000-0005-0000-0000-000009300000}"/>
    <cellStyle name="Millares 9 5 2 3 2 2" xfId="32293" xr:uid="{00000000-0005-0000-0000-00000A300000}"/>
    <cellStyle name="Millares 9 5 2 3 3" xfId="23573" xr:uid="{00000000-0005-0000-0000-00000B300000}"/>
    <cellStyle name="Millares 9 5 2 3 4" xfId="37576" xr:uid="{00000000-0005-0000-0000-00000C300000}"/>
    <cellStyle name="Millares 9 5 2 4" xfId="10481" xr:uid="{00000000-0005-0000-0000-00000D300000}"/>
    <cellStyle name="Millares 9 5 2 4 2" xfId="27933" xr:uid="{00000000-0005-0000-0000-00000E300000}"/>
    <cellStyle name="Millares 9 5 2 5" xfId="19212" xr:uid="{00000000-0005-0000-0000-00000F300000}"/>
    <cellStyle name="Millares 9 5 2 6" xfId="37573" xr:uid="{00000000-0005-0000-0000-000010300000}"/>
    <cellStyle name="Millares 9 5 3" xfId="2760" xr:uid="{00000000-0005-0000-0000-000011300000}"/>
    <cellStyle name="Millares 9 5 3 2" xfId="7171" xr:uid="{00000000-0005-0000-0000-000012300000}"/>
    <cellStyle name="Millares 9 5 3 2 2" xfId="15915" xr:uid="{00000000-0005-0000-0000-000013300000}"/>
    <cellStyle name="Millares 9 5 3 2 2 2" xfId="33366" xr:uid="{00000000-0005-0000-0000-000014300000}"/>
    <cellStyle name="Millares 9 5 3 2 3" xfId="24646" xr:uid="{00000000-0005-0000-0000-000015300000}"/>
    <cellStyle name="Millares 9 5 3 2 4" xfId="37578" xr:uid="{00000000-0005-0000-0000-000016300000}"/>
    <cellStyle name="Millares 9 5 3 3" xfId="11554" xr:uid="{00000000-0005-0000-0000-000017300000}"/>
    <cellStyle name="Millares 9 5 3 3 2" xfId="29006" xr:uid="{00000000-0005-0000-0000-000018300000}"/>
    <cellStyle name="Millares 9 5 3 4" xfId="20285" xr:uid="{00000000-0005-0000-0000-000019300000}"/>
    <cellStyle name="Millares 9 5 3 5" xfId="37577" xr:uid="{00000000-0005-0000-0000-00001A300000}"/>
    <cellStyle name="Millares 9 5 4" xfId="5029" xr:uid="{00000000-0005-0000-0000-00001B300000}"/>
    <cellStyle name="Millares 9 5 4 2" xfId="13773" xr:uid="{00000000-0005-0000-0000-00001C300000}"/>
    <cellStyle name="Millares 9 5 4 2 2" xfId="31224" xr:uid="{00000000-0005-0000-0000-00001D300000}"/>
    <cellStyle name="Millares 9 5 4 3" xfId="22504" xr:uid="{00000000-0005-0000-0000-00001E300000}"/>
    <cellStyle name="Millares 9 5 4 4" xfId="37579" xr:uid="{00000000-0005-0000-0000-00001F300000}"/>
    <cellStyle name="Millares 9 5 5" xfId="9412" xr:uid="{00000000-0005-0000-0000-000020300000}"/>
    <cellStyle name="Millares 9 5 5 2" xfId="26864" xr:uid="{00000000-0005-0000-0000-000021300000}"/>
    <cellStyle name="Millares 9 5 6" xfId="18143" xr:uid="{00000000-0005-0000-0000-000022300000}"/>
    <cellStyle name="Millares 9 5 7" xfId="37572" xr:uid="{00000000-0005-0000-0000-000023300000}"/>
    <cellStyle name="Millares 9 6" xfId="1150" xr:uid="{00000000-0005-0000-0000-000024300000}"/>
    <cellStyle name="Millares 9 6 2" xfId="3296" xr:uid="{00000000-0005-0000-0000-000025300000}"/>
    <cellStyle name="Millares 9 6 2 2" xfId="7707" xr:uid="{00000000-0005-0000-0000-000026300000}"/>
    <cellStyle name="Millares 9 6 2 2 2" xfId="16451" xr:uid="{00000000-0005-0000-0000-000027300000}"/>
    <cellStyle name="Millares 9 6 2 2 2 2" xfId="33902" xr:uid="{00000000-0005-0000-0000-000028300000}"/>
    <cellStyle name="Millares 9 6 2 2 3" xfId="25182" xr:uid="{00000000-0005-0000-0000-000029300000}"/>
    <cellStyle name="Millares 9 6 2 2 4" xfId="37582" xr:uid="{00000000-0005-0000-0000-00002A300000}"/>
    <cellStyle name="Millares 9 6 2 3" xfId="12090" xr:uid="{00000000-0005-0000-0000-00002B300000}"/>
    <cellStyle name="Millares 9 6 2 3 2" xfId="29542" xr:uid="{00000000-0005-0000-0000-00002C300000}"/>
    <cellStyle name="Millares 9 6 2 4" xfId="20821" xr:uid="{00000000-0005-0000-0000-00002D300000}"/>
    <cellStyle name="Millares 9 6 2 5" xfId="37581" xr:uid="{00000000-0005-0000-0000-00002E300000}"/>
    <cellStyle name="Millares 9 6 3" xfId="5565" xr:uid="{00000000-0005-0000-0000-00002F300000}"/>
    <cellStyle name="Millares 9 6 3 2" xfId="14309" xr:uid="{00000000-0005-0000-0000-000030300000}"/>
    <cellStyle name="Millares 9 6 3 2 2" xfId="31760" xr:uid="{00000000-0005-0000-0000-000031300000}"/>
    <cellStyle name="Millares 9 6 3 3" xfId="23040" xr:uid="{00000000-0005-0000-0000-000032300000}"/>
    <cellStyle name="Millares 9 6 3 4" xfId="37583" xr:uid="{00000000-0005-0000-0000-000033300000}"/>
    <cellStyle name="Millares 9 6 4" xfId="9948" xr:uid="{00000000-0005-0000-0000-000034300000}"/>
    <cellStyle name="Millares 9 6 4 2" xfId="27400" xr:uid="{00000000-0005-0000-0000-000035300000}"/>
    <cellStyle name="Millares 9 6 5" xfId="18679" xr:uid="{00000000-0005-0000-0000-000036300000}"/>
    <cellStyle name="Millares 9 6 6" xfId="37580" xr:uid="{00000000-0005-0000-0000-000037300000}"/>
    <cellStyle name="Millares 9 7" xfId="2224" xr:uid="{00000000-0005-0000-0000-000038300000}"/>
    <cellStyle name="Millares 9 7 2" xfId="6635" xr:uid="{00000000-0005-0000-0000-000039300000}"/>
    <cellStyle name="Millares 9 7 2 2" xfId="15379" xr:uid="{00000000-0005-0000-0000-00003A300000}"/>
    <cellStyle name="Millares 9 7 2 2 2" xfId="32830" xr:uid="{00000000-0005-0000-0000-00003B300000}"/>
    <cellStyle name="Millares 9 7 2 3" xfId="24110" xr:uid="{00000000-0005-0000-0000-00003C300000}"/>
    <cellStyle name="Millares 9 7 2 4" xfId="37585" xr:uid="{00000000-0005-0000-0000-00003D300000}"/>
    <cellStyle name="Millares 9 7 3" xfId="11018" xr:uid="{00000000-0005-0000-0000-00003E300000}"/>
    <cellStyle name="Millares 9 7 3 2" xfId="28470" xr:uid="{00000000-0005-0000-0000-00003F300000}"/>
    <cellStyle name="Millares 9 7 4" xfId="19749" xr:uid="{00000000-0005-0000-0000-000040300000}"/>
    <cellStyle name="Millares 9 7 5" xfId="37584" xr:uid="{00000000-0005-0000-0000-000041300000}"/>
    <cellStyle name="Millares 9 8" xfId="4493" xr:uid="{00000000-0005-0000-0000-000042300000}"/>
    <cellStyle name="Millares 9 8 2" xfId="13237" xr:uid="{00000000-0005-0000-0000-000043300000}"/>
    <cellStyle name="Millares 9 8 2 2" xfId="30688" xr:uid="{00000000-0005-0000-0000-000044300000}"/>
    <cellStyle name="Millares 9 8 3" xfId="21968" xr:uid="{00000000-0005-0000-0000-000045300000}"/>
    <cellStyle name="Millares 9 8 4" xfId="37586" xr:uid="{00000000-0005-0000-0000-000046300000}"/>
    <cellStyle name="Millares 9 9" xfId="8876" xr:uid="{00000000-0005-0000-0000-000047300000}"/>
    <cellStyle name="Millares 9 9 2" xfId="26328" xr:uid="{00000000-0005-0000-0000-000048300000}"/>
    <cellStyle name="Millares 90" xfId="44001" xr:uid="{7214FD22-0708-4E1C-8260-1E20ED60BE7B}"/>
    <cellStyle name="Millares 91" xfId="44010" xr:uid="{FB9593D4-B4F5-434D-A184-0411352264D2}"/>
    <cellStyle name="Millares 92" xfId="44012" xr:uid="{D82694AA-1873-42AF-BED2-6143CAEB3E46}"/>
    <cellStyle name="Millares 93" xfId="44014" xr:uid="{8768CEA1-56FE-4629-AEB9-342FC8434BF6}"/>
    <cellStyle name="Millares 94" xfId="44015" xr:uid="{7C159F47-FA64-498A-A842-3E6510CE8F99}"/>
    <cellStyle name="Millares 95" xfId="44021" xr:uid="{A499D72C-6363-40C5-B107-5A33379CEC03}"/>
    <cellStyle name="Millares 95 2" xfId="44160" xr:uid="{54C39383-57CD-47B1-8F4C-ABC1FC0289D6}"/>
    <cellStyle name="Millares 95 3" xfId="44176" xr:uid="{43D231AE-28DD-4418-83C4-590F8E267262}"/>
    <cellStyle name="Millares 96" xfId="44040" xr:uid="{EC78B327-5EDC-4C62-9DD2-ACB5D0CAF8C8}"/>
    <cellStyle name="Millares 97" xfId="44047" xr:uid="{5065FC57-47F2-4B44-87DB-F25DC2CC215B}"/>
    <cellStyle name="Millares 98" xfId="44055" xr:uid="{7F6943DA-9F12-476C-80ED-393828068019}"/>
    <cellStyle name="Millares 99" xfId="44058" xr:uid="{D4EA149E-B100-4B09-B623-6EB63773BE97}"/>
    <cellStyle name="Moneda 10" xfId="4372" xr:uid="{00000000-0005-0000-0000-000049300000}"/>
    <cellStyle name="Moneda 10 2" xfId="8782" xr:uid="{00000000-0005-0000-0000-00004A300000}"/>
    <cellStyle name="Moneda 10 2 2" xfId="17526" xr:uid="{00000000-0005-0000-0000-00004B300000}"/>
    <cellStyle name="Moneda 10 2 2 2" xfId="34977" xr:uid="{00000000-0005-0000-0000-00004C300000}"/>
    <cellStyle name="Moneda 10 2 3" xfId="26257" xr:uid="{00000000-0005-0000-0000-00004D300000}"/>
    <cellStyle name="Moneda 10 2 4" xfId="37588" xr:uid="{00000000-0005-0000-0000-00004E300000}"/>
    <cellStyle name="Moneda 10 3" xfId="13165" xr:uid="{00000000-0005-0000-0000-00004F300000}"/>
    <cellStyle name="Moneda 10 3 2" xfId="30617" xr:uid="{00000000-0005-0000-0000-000050300000}"/>
    <cellStyle name="Moneda 10 4" xfId="21896" xr:uid="{00000000-0005-0000-0000-000051300000}"/>
    <cellStyle name="Moneda 10 5" xfId="37587" xr:uid="{00000000-0005-0000-0000-000052300000}"/>
    <cellStyle name="Moneda 100" xfId="44288" xr:uid="{5321ADC0-79C8-4BA8-B97D-F0FA16DCE564}"/>
    <cellStyle name="Moneda 101" xfId="44292" xr:uid="{B396C2F7-D8BA-4E12-B2DD-94C766B71C94}"/>
    <cellStyle name="Moneda 102" xfId="44296" xr:uid="{A21E4D9B-A2A7-473C-8D37-29211ED4D4B7}"/>
    <cellStyle name="Moneda 103" xfId="44300" xr:uid="{DFDD57F5-7BF5-4217-8791-5F234CD47A37}"/>
    <cellStyle name="Moneda 104" xfId="44303" xr:uid="{89E3D71F-7585-4F8F-BA15-547FC5FFE5EA}"/>
    <cellStyle name="Moneda 105" xfId="44307" xr:uid="{C77AE56A-0E35-4AFB-B985-387FAD68E38B}"/>
    <cellStyle name="Moneda 106" xfId="44310" xr:uid="{CBCA369C-4933-43AD-A9C2-D4FD0F8A6A70}"/>
    <cellStyle name="Moneda 107" xfId="44314" xr:uid="{1F05D809-4981-4AC8-A094-A31B6ECECBCC}"/>
    <cellStyle name="Moneda 108" xfId="44319" xr:uid="{FEE29BDA-8795-440C-B163-8270E469A5B7}"/>
    <cellStyle name="Moneda 109" xfId="44322" xr:uid="{9B4146A8-1263-49D6-B1A9-09DDAE6EC756}"/>
    <cellStyle name="Moneda 11" xfId="4375" xr:uid="{00000000-0005-0000-0000-000053300000}"/>
    <cellStyle name="Moneda 11 2" xfId="8785" xr:uid="{00000000-0005-0000-0000-000054300000}"/>
    <cellStyle name="Moneda 11 2 2" xfId="17529" xr:uid="{00000000-0005-0000-0000-000055300000}"/>
    <cellStyle name="Moneda 11 2 2 2" xfId="34980" xr:uid="{00000000-0005-0000-0000-000056300000}"/>
    <cellStyle name="Moneda 11 2 3" xfId="26260" xr:uid="{00000000-0005-0000-0000-000057300000}"/>
    <cellStyle name="Moneda 11 2 4" xfId="37590" xr:uid="{00000000-0005-0000-0000-000058300000}"/>
    <cellStyle name="Moneda 11 3" xfId="13168" xr:uid="{00000000-0005-0000-0000-000059300000}"/>
    <cellStyle name="Moneda 11 3 2" xfId="30620" xr:uid="{00000000-0005-0000-0000-00005A300000}"/>
    <cellStyle name="Moneda 11 4" xfId="21899" xr:uid="{00000000-0005-0000-0000-00005B300000}"/>
    <cellStyle name="Moneda 11 5" xfId="37589" xr:uid="{00000000-0005-0000-0000-00005C300000}"/>
    <cellStyle name="Moneda 110" xfId="44326" xr:uid="{18A0B16D-28BE-4053-915D-7CA399D171EB}"/>
    <cellStyle name="Moneda 111" xfId="44330" xr:uid="{5B8C1B43-50D8-4B39-A968-F8241B7BFCBC}"/>
    <cellStyle name="Moneda 112" xfId="44334" xr:uid="{5137EB05-8409-4550-A29C-888C2BA1DD13}"/>
    <cellStyle name="Moneda 113" xfId="44336" xr:uid="{F7619508-D567-4FC3-8127-70B8E9BE430B}"/>
    <cellStyle name="Moneda 114" xfId="44339" xr:uid="{6C7BC907-B601-471E-911E-0887774DE367}"/>
    <cellStyle name="Moneda 115" xfId="44343" xr:uid="{E3F7B480-5F27-4E05-97AA-F4465434E65B}"/>
    <cellStyle name="Moneda 116" xfId="44349" xr:uid="{82AD81F4-389B-4D4D-82FB-B0C6F03458D2}"/>
    <cellStyle name="Moneda 117" xfId="44352" xr:uid="{99406045-7D8F-4BA3-B587-EA375E1E3876}"/>
    <cellStyle name="Moneda 118" xfId="44354" xr:uid="{C82FB0CC-2DCB-49C7-BBF1-25219E3B10BA}"/>
    <cellStyle name="Moneda 119" xfId="44357" xr:uid="{EBF19B54-C916-4C7C-A05A-AAE4EE5C8E34}"/>
    <cellStyle name="Moneda 12" xfId="4434" xr:uid="{00000000-0005-0000-0000-00005D300000}"/>
    <cellStyle name="Moneda 12 2" xfId="8805" xr:uid="{00000000-0005-0000-0000-00005E300000}"/>
    <cellStyle name="Moneda 12 2 2" xfId="17546" xr:uid="{00000000-0005-0000-0000-00005F300000}"/>
    <cellStyle name="Moneda 12 2 2 2" xfId="34996" xr:uid="{00000000-0005-0000-0000-000060300000}"/>
    <cellStyle name="Moneda 12 2 3" xfId="26276" xr:uid="{00000000-0005-0000-0000-000061300000}"/>
    <cellStyle name="Moneda 12 2 4" xfId="37592" xr:uid="{00000000-0005-0000-0000-000062300000}"/>
    <cellStyle name="Moneda 12 3" xfId="13185" xr:uid="{00000000-0005-0000-0000-000063300000}"/>
    <cellStyle name="Moneda 12 3 2" xfId="30636" xr:uid="{00000000-0005-0000-0000-000064300000}"/>
    <cellStyle name="Moneda 12 4" xfId="21916" xr:uid="{00000000-0005-0000-0000-000065300000}"/>
    <cellStyle name="Moneda 12 5" xfId="37591" xr:uid="{00000000-0005-0000-0000-000066300000}"/>
    <cellStyle name="Moneda 120" xfId="44365" xr:uid="{881DFA88-0F3A-4B02-9AD5-C429A086F741}"/>
    <cellStyle name="Moneda 121" xfId="44368" xr:uid="{B83B8951-D7CF-4876-8BF6-964C16FE8294}"/>
    <cellStyle name="Moneda 122" xfId="44371" xr:uid="{30DBD0EF-6679-4A8E-9482-83C70DE1747C}"/>
    <cellStyle name="Moneda 123" xfId="44374" xr:uid="{17CBAFE7-6D51-4588-9D29-A60853668EFB}"/>
    <cellStyle name="Moneda 124" xfId="44377" xr:uid="{18FEF441-AC7F-4648-B3F8-983EF62C52A1}"/>
    <cellStyle name="Moneda 125" xfId="44380" xr:uid="{265874A5-A28F-4919-A7D2-47EF4E0A2DEB}"/>
    <cellStyle name="Moneda 126" xfId="44382" xr:uid="{1AD01DC8-F212-409F-BE40-96CB9CE08673}"/>
    <cellStyle name="Moneda 127" xfId="44385" xr:uid="{6573B07F-7BEF-4BDE-A68E-D89AECBE6DEB}"/>
    <cellStyle name="Moneda 128" xfId="44388" xr:uid="{C3D74BFF-F6AC-4142-B96E-038C0C2D84D1}"/>
    <cellStyle name="Moneda 129" xfId="44391" xr:uid="{08574FBA-4765-4D39-B279-A9D73EF7B8D3}"/>
    <cellStyle name="Moneda 13" xfId="4436" xr:uid="{00000000-0005-0000-0000-000067300000}"/>
    <cellStyle name="Moneda 13 2" xfId="8807" xr:uid="{00000000-0005-0000-0000-000068300000}"/>
    <cellStyle name="Moneda 13 2 2" xfId="17548" xr:uid="{00000000-0005-0000-0000-000069300000}"/>
    <cellStyle name="Moneda 13 2 2 2" xfId="34998" xr:uid="{00000000-0005-0000-0000-00006A300000}"/>
    <cellStyle name="Moneda 13 2 3" xfId="26278" xr:uid="{00000000-0005-0000-0000-00006B300000}"/>
    <cellStyle name="Moneda 13 2 4" xfId="37594" xr:uid="{00000000-0005-0000-0000-00006C300000}"/>
    <cellStyle name="Moneda 13 3" xfId="13187" xr:uid="{00000000-0005-0000-0000-00006D300000}"/>
    <cellStyle name="Moneda 13 3 2" xfId="30638" xr:uid="{00000000-0005-0000-0000-00006E300000}"/>
    <cellStyle name="Moneda 13 4" xfId="21918" xr:uid="{00000000-0005-0000-0000-00006F300000}"/>
    <cellStyle name="Moneda 13 5" xfId="37593" xr:uid="{00000000-0005-0000-0000-000070300000}"/>
    <cellStyle name="Moneda 130" xfId="44394" xr:uid="{0FF206D5-B8DB-4340-8738-47BBB6784E9C}"/>
    <cellStyle name="Moneda 131" xfId="44399" xr:uid="{E38B764E-D209-4F41-9C63-04537DA7494B}"/>
    <cellStyle name="Moneda 14" xfId="4438" xr:uid="{00000000-0005-0000-0000-000071300000}"/>
    <cellStyle name="Moneda 14 2" xfId="8809" xr:uid="{00000000-0005-0000-0000-000072300000}"/>
    <cellStyle name="Moneda 14 2 2" xfId="17550" xr:uid="{00000000-0005-0000-0000-000073300000}"/>
    <cellStyle name="Moneda 14 2 2 2" xfId="35000" xr:uid="{00000000-0005-0000-0000-000074300000}"/>
    <cellStyle name="Moneda 14 2 3" xfId="26280" xr:uid="{00000000-0005-0000-0000-000075300000}"/>
    <cellStyle name="Moneda 14 2 4" xfId="37596" xr:uid="{00000000-0005-0000-0000-000076300000}"/>
    <cellStyle name="Moneda 14 3" xfId="13189" xr:uid="{00000000-0005-0000-0000-000077300000}"/>
    <cellStyle name="Moneda 14 3 2" xfId="30640" xr:uid="{00000000-0005-0000-0000-000078300000}"/>
    <cellStyle name="Moneda 14 4" xfId="21920" xr:uid="{00000000-0005-0000-0000-000079300000}"/>
    <cellStyle name="Moneda 14 5" xfId="37595" xr:uid="{00000000-0005-0000-0000-00007A300000}"/>
    <cellStyle name="Moneda 15" xfId="4440" xr:uid="{00000000-0005-0000-0000-00007B300000}"/>
    <cellStyle name="Moneda 15 2" xfId="8811" xr:uid="{00000000-0005-0000-0000-00007C300000}"/>
    <cellStyle name="Moneda 15 2 2" xfId="17552" xr:uid="{00000000-0005-0000-0000-00007D300000}"/>
    <cellStyle name="Moneda 15 2 2 2" xfId="35002" xr:uid="{00000000-0005-0000-0000-00007E300000}"/>
    <cellStyle name="Moneda 15 2 3" xfId="26282" xr:uid="{00000000-0005-0000-0000-00007F300000}"/>
    <cellStyle name="Moneda 15 2 4" xfId="37598" xr:uid="{00000000-0005-0000-0000-000080300000}"/>
    <cellStyle name="Moneda 15 3" xfId="13191" xr:uid="{00000000-0005-0000-0000-000081300000}"/>
    <cellStyle name="Moneda 15 3 2" xfId="30642" xr:uid="{00000000-0005-0000-0000-000082300000}"/>
    <cellStyle name="Moneda 15 4" xfId="21922" xr:uid="{00000000-0005-0000-0000-000083300000}"/>
    <cellStyle name="Moneda 15 5" xfId="37597" xr:uid="{00000000-0005-0000-0000-000084300000}"/>
    <cellStyle name="Moneda 16" xfId="4442" xr:uid="{00000000-0005-0000-0000-000085300000}"/>
    <cellStyle name="Moneda 16 2" xfId="8813" xr:uid="{00000000-0005-0000-0000-000086300000}"/>
    <cellStyle name="Moneda 16 2 2" xfId="17554" xr:uid="{00000000-0005-0000-0000-000087300000}"/>
    <cellStyle name="Moneda 16 2 2 2" xfId="35004" xr:uid="{00000000-0005-0000-0000-000088300000}"/>
    <cellStyle name="Moneda 16 2 3" xfId="26284" xr:uid="{00000000-0005-0000-0000-000089300000}"/>
    <cellStyle name="Moneda 16 2 4" xfId="37600" xr:uid="{00000000-0005-0000-0000-00008A300000}"/>
    <cellStyle name="Moneda 16 3" xfId="13193" xr:uid="{00000000-0005-0000-0000-00008B300000}"/>
    <cellStyle name="Moneda 16 3 2" xfId="30644" xr:uid="{00000000-0005-0000-0000-00008C300000}"/>
    <cellStyle name="Moneda 16 4" xfId="21924" xr:uid="{00000000-0005-0000-0000-00008D300000}"/>
    <cellStyle name="Moneda 16 5" xfId="37599" xr:uid="{00000000-0005-0000-0000-00008E300000}"/>
    <cellStyle name="Moneda 17" xfId="4445" xr:uid="{00000000-0005-0000-0000-00008F300000}"/>
    <cellStyle name="Moneda 17 2" xfId="4447" xr:uid="{00000000-0005-0000-0000-000090300000}"/>
    <cellStyle name="Moneda 17 2 2" xfId="4450" xr:uid="{00000000-0005-0000-0000-000091300000}"/>
    <cellStyle name="Moneda 17 2 2 2" xfId="4452" xr:uid="{00000000-0005-0000-0000-000092300000}"/>
    <cellStyle name="Moneda 17 2 2 2 2" xfId="4455" xr:uid="{00000000-0005-0000-0000-000093300000}"/>
    <cellStyle name="Moneda 17 2 2 2 2 2" xfId="8824" xr:uid="{00000000-0005-0000-0000-000094300000}"/>
    <cellStyle name="Moneda 17 2 2 2 2 2 2" xfId="17565" xr:uid="{00000000-0005-0000-0000-000095300000}"/>
    <cellStyle name="Moneda 17 2 2 2 2 2 2 2" xfId="35015" xr:uid="{00000000-0005-0000-0000-000096300000}"/>
    <cellStyle name="Moneda 17 2 2 2 2 2 3" xfId="26295" xr:uid="{00000000-0005-0000-0000-000097300000}"/>
    <cellStyle name="Moneda 17 2 2 2 2 2 4" xfId="37606" xr:uid="{00000000-0005-0000-0000-000098300000}"/>
    <cellStyle name="Moneda 17 2 2 2 2 3" xfId="13204" xr:uid="{00000000-0005-0000-0000-000099300000}"/>
    <cellStyle name="Moneda 17 2 2 2 2 3 2" xfId="30655" xr:uid="{00000000-0005-0000-0000-00009A300000}"/>
    <cellStyle name="Moneda 17 2 2 2 2 4" xfId="21935" xr:uid="{00000000-0005-0000-0000-00009B300000}"/>
    <cellStyle name="Moneda 17 2 2 2 2 5" xfId="37605" xr:uid="{00000000-0005-0000-0000-00009C300000}"/>
    <cellStyle name="Moneda 17 2 2 2 3" xfId="4462" xr:uid="{00000000-0005-0000-0000-00009D300000}"/>
    <cellStyle name="Moneda 17 2 2 2 3 2" xfId="8831" xr:uid="{00000000-0005-0000-0000-00009E300000}"/>
    <cellStyle name="Moneda 17 2 2 2 3 2 2" xfId="17571" xr:uid="{00000000-0005-0000-0000-00009F300000}"/>
    <cellStyle name="Moneda 17 2 2 2 3 2 2 2" xfId="35021" xr:uid="{00000000-0005-0000-0000-0000A0300000}"/>
    <cellStyle name="Moneda 17 2 2 2 3 2 3" xfId="26301" xr:uid="{00000000-0005-0000-0000-0000A1300000}"/>
    <cellStyle name="Moneda 17 2 2 2 3 2 4" xfId="37608" xr:uid="{00000000-0005-0000-0000-0000A2300000}"/>
    <cellStyle name="Moneda 17 2 2 2 3 3" xfId="13210" xr:uid="{00000000-0005-0000-0000-0000A3300000}"/>
    <cellStyle name="Moneda 17 2 2 2 3 3 2" xfId="30661" xr:uid="{00000000-0005-0000-0000-0000A4300000}"/>
    <cellStyle name="Moneda 17 2 2 2 3 4" xfId="21941" xr:uid="{00000000-0005-0000-0000-0000A5300000}"/>
    <cellStyle name="Moneda 17 2 2 2 3 5" xfId="35055" xr:uid="{00000000-0005-0000-0000-0000A6300000}"/>
    <cellStyle name="Moneda 17 2 2 2 3 6" xfId="37607" xr:uid="{00000000-0005-0000-0000-0000A7300000}"/>
    <cellStyle name="Moneda 17 2 2 2 4" xfId="8822" xr:uid="{00000000-0005-0000-0000-0000A8300000}"/>
    <cellStyle name="Moneda 17 2 2 2 4 2" xfId="17563" xr:uid="{00000000-0005-0000-0000-0000A9300000}"/>
    <cellStyle name="Moneda 17 2 2 2 4 2 2" xfId="35013" xr:uid="{00000000-0005-0000-0000-0000AA300000}"/>
    <cellStyle name="Moneda 17 2 2 2 4 3" xfId="26293" xr:uid="{00000000-0005-0000-0000-0000AB300000}"/>
    <cellStyle name="Moneda 17 2 2 2 4 4" xfId="37609" xr:uid="{00000000-0005-0000-0000-0000AC300000}"/>
    <cellStyle name="Moneda 17 2 2 2 5" xfId="13202" xr:uid="{00000000-0005-0000-0000-0000AD300000}"/>
    <cellStyle name="Moneda 17 2 2 2 5 2" xfId="30653" xr:uid="{00000000-0005-0000-0000-0000AE300000}"/>
    <cellStyle name="Moneda 17 2 2 2 6" xfId="21933" xr:uid="{00000000-0005-0000-0000-0000AF300000}"/>
    <cellStyle name="Moneda 17 2 2 2 7" xfId="37604" xr:uid="{00000000-0005-0000-0000-0000B0300000}"/>
    <cellStyle name="Moneda 17 2 2 3" xfId="8820" xr:uid="{00000000-0005-0000-0000-0000B1300000}"/>
    <cellStyle name="Moneda 17 2 2 3 2" xfId="17561" xr:uid="{00000000-0005-0000-0000-0000B2300000}"/>
    <cellStyle name="Moneda 17 2 2 3 2 2" xfId="35011" xr:uid="{00000000-0005-0000-0000-0000B3300000}"/>
    <cellStyle name="Moneda 17 2 2 3 3" xfId="26291" xr:uid="{00000000-0005-0000-0000-0000B4300000}"/>
    <cellStyle name="Moneda 17 2 2 3 4" xfId="37610" xr:uid="{00000000-0005-0000-0000-0000B5300000}"/>
    <cellStyle name="Moneda 17 2 2 4" xfId="13200" xr:uid="{00000000-0005-0000-0000-0000B6300000}"/>
    <cellStyle name="Moneda 17 2 2 4 2" xfId="30651" xr:uid="{00000000-0005-0000-0000-0000B7300000}"/>
    <cellStyle name="Moneda 17 2 2 5" xfId="21931" xr:uid="{00000000-0005-0000-0000-0000B8300000}"/>
    <cellStyle name="Moneda 17 2 2 6" xfId="37603" xr:uid="{00000000-0005-0000-0000-0000B9300000}"/>
    <cellStyle name="Moneda 17 2 3" xfId="8818" xr:uid="{00000000-0005-0000-0000-0000BA300000}"/>
    <cellStyle name="Moneda 17 2 3 2" xfId="17559" xr:uid="{00000000-0005-0000-0000-0000BB300000}"/>
    <cellStyle name="Moneda 17 2 3 2 2" xfId="35009" xr:uid="{00000000-0005-0000-0000-0000BC300000}"/>
    <cellStyle name="Moneda 17 2 3 3" xfId="26289" xr:uid="{00000000-0005-0000-0000-0000BD300000}"/>
    <cellStyle name="Moneda 17 2 3 4" xfId="37611" xr:uid="{00000000-0005-0000-0000-0000BE300000}"/>
    <cellStyle name="Moneda 17 2 4" xfId="13198" xr:uid="{00000000-0005-0000-0000-0000BF300000}"/>
    <cellStyle name="Moneda 17 2 4 2" xfId="30649" xr:uid="{00000000-0005-0000-0000-0000C0300000}"/>
    <cellStyle name="Moneda 17 2 5" xfId="21929" xr:uid="{00000000-0005-0000-0000-0000C1300000}"/>
    <cellStyle name="Moneda 17 2 6" xfId="37602" xr:uid="{00000000-0005-0000-0000-0000C2300000}"/>
    <cellStyle name="Moneda 17 3" xfId="8816" xr:uid="{00000000-0005-0000-0000-0000C3300000}"/>
    <cellStyle name="Moneda 17 3 2" xfId="17557" xr:uid="{00000000-0005-0000-0000-0000C4300000}"/>
    <cellStyle name="Moneda 17 3 2 2" xfId="35007" xr:uid="{00000000-0005-0000-0000-0000C5300000}"/>
    <cellStyle name="Moneda 17 3 3" xfId="26287" xr:uid="{00000000-0005-0000-0000-0000C6300000}"/>
    <cellStyle name="Moneda 17 3 4" xfId="37612" xr:uid="{00000000-0005-0000-0000-0000C7300000}"/>
    <cellStyle name="Moneda 17 4" xfId="13196" xr:uid="{00000000-0005-0000-0000-0000C8300000}"/>
    <cellStyle name="Moneda 17 4 2" xfId="30647" xr:uid="{00000000-0005-0000-0000-0000C9300000}"/>
    <cellStyle name="Moneda 17 5" xfId="21927" xr:uid="{00000000-0005-0000-0000-0000CA300000}"/>
    <cellStyle name="Moneda 17 6" xfId="37601" xr:uid="{00000000-0005-0000-0000-0000CB300000}"/>
    <cellStyle name="Moneda 18" xfId="4461" xr:uid="{00000000-0005-0000-0000-0000CC300000}"/>
    <cellStyle name="Moneda 18 2" xfId="8830" xr:uid="{00000000-0005-0000-0000-0000CD300000}"/>
    <cellStyle name="Moneda 18 2 2" xfId="17570" xr:uid="{00000000-0005-0000-0000-0000CE300000}"/>
    <cellStyle name="Moneda 18 2 2 2" xfId="35020" xr:uid="{00000000-0005-0000-0000-0000CF300000}"/>
    <cellStyle name="Moneda 18 2 3" xfId="26300" xr:uid="{00000000-0005-0000-0000-0000D0300000}"/>
    <cellStyle name="Moneda 18 2 4" xfId="37614" xr:uid="{00000000-0005-0000-0000-0000D1300000}"/>
    <cellStyle name="Moneda 18 3" xfId="13209" xr:uid="{00000000-0005-0000-0000-0000D2300000}"/>
    <cellStyle name="Moneda 18 3 2" xfId="30660" xr:uid="{00000000-0005-0000-0000-0000D3300000}"/>
    <cellStyle name="Moneda 18 4" xfId="21940" xr:uid="{00000000-0005-0000-0000-0000D4300000}"/>
    <cellStyle name="Moneda 18 5" xfId="35054" xr:uid="{00000000-0005-0000-0000-0000D5300000}"/>
    <cellStyle name="Moneda 18 6" xfId="35058" xr:uid="{00000000-0005-0000-0000-0000D6300000}"/>
    <cellStyle name="Moneda 18 7" xfId="35066" xr:uid="{00000000-0005-0000-0000-0000D7300000}"/>
    <cellStyle name="Moneda 18 8" xfId="37613" xr:uid="{00000000-0005-0000-0000-0000D8300000}"/>
    <cellStyle name="Moneda 19" xfId="35080" xr:uid="{00000000-0005-0000-0000-0000D9300000}"/>
    <cellStyle name="Moneda 2" xfId="15" xr:uid="{00000000-0005-0000-0000-0000DA300000}"/>
    <cellStyle name="Moneda 20" xfId="35085" xr:uid="{00000000-0005-0000-0000-0000DB300000}"/>
    <cellStyle name="Moneda 21" xfId="35093" xr:uid="{00000000-0005-0000-0000-0000DC300000}"/>
    <cellStyle name="Moneda 22" xfId="35097" xr:uid="{00000000-0005-0000-0000-0000DD300000}"/>
    <cellStyle name="Moneda 23" xfId="35104" xr:uid="{00000000-0005-0000-0000-0000DE300000}"/>
    <cellStyle name="Moneda 24" xfId="35109" xr:uid="{00000000-0005-0000-0000-0000DF300000}"/>
    <cellStyle name="Moneda 25" xfId="35112" xr:uid="{00000000-0005-0000-0000-0000E0300000}"/>
    <cellStyle name="Moneda 26" xfId="35115" xr:uid="{00000000-0005-0000-0000-0000E1300000}"/>
    <cellStyle name="Moneda 27" xfId="35123" xr:uid="{00000000-0005-0000-0000-0000E2300000}"/>
    <cellStyle name="Moneda 28" xfId="35131" xr:uid="{00000000-0005-0000-0000-0000E3300000}"/>
    <cellStyle name="Moneda 29" xfId="35135" xr:uid="{00000000-0005-0000-0000-0000E4300000}"/>
    <cellStyle name="Moneda 3" xfId="565" xr:uid="{00000000-0005-0000-0000-0000E5300000}"/>
    <cellStyle name="Moneda 3 2" xfId="1103" xr:uid="{00000000-0005-0000-0000-0000E6300000}"/>
    <cellStyle name="Moneda 3 2 2" xfId="2176" xr:uid="{00000000-0005-0000-0000-0000E7300000}"/>
    <cellStyle name="Moneda 3 2 2 2" xfId="4321" xr:uid="{00000000-0005-0000-0000-0000E8300000}"/>
    <cellStyle name="Moneda 3 2 2 2 2" xfId="8732" xr:uid="{00000000-0005-0000-0000-0000E9300000}"/>
    <cellStyle name="Moneda 3 2 2 2 2 2" xfId="17476" xr:uid="{00000000-0005-0000-0000-0000EA300000}"/>
    <cellStyle name="Moneda 3 2 2 2 2 2 2" xfId="34927" xr:uid="{00000000-0005-0000-0000-0000EB300000}"/>
    <cellStyle name="Moneda 3 2 2 2 2 3" xfId="26207" xr:uid="{00000000-0005-0000-0000-0000EC300000}"/>
    <cellStyle name="Moneda 3 2 2 2 2 4" xfId="37619" xr:uid="{00000000-0005-0000-0000-0000ED300000}"/>
    <cellStyle name="Moneda 3 2 2 2 3" xfId="13115" xr:uid="{00000000-0005-0000-0000-0000EE300000}"/>
    <cellStyle name="Moneda 3 2 2 2 3 2" xfId="30567" xr:uid="{00000000-0005-0000-0000-0000EF300000}"/>
    <cellStyle name="Moneda 3 2 2 2 4" xfId="21846" xr:uid="{00000000-0005-0000-0000-0000F0300000}"/>
    <cellStyle name="Moneda 3 2 2 2 5" xfId="37618" xr:uid="{00000000-0005-0000-0000-0000F1300000}"/>
    <cellStyle name="Moneda 3 2 2 3" xfId="6590" xr:uid="{00000000-0005-0000-0000-0000F2300000}"/>
    <cellStyle name="Moneda 3 2 2 3 2" xfId="15334" xr:uid="{00000000-0005-0000-0000-0000F3300000}"/>
    <cellStyle name="Moneda 3 2 2 3 2 2" xfId="32785" xr:uid="{00000000-0005-0000-0000-0000F4300000}"/>
    <cellStyle name="Moneda 3 2 2 3 3" xfId="24065" xr:uid="{00000000-0005-0000-0000-0000F5300000}"/>
    <cellStyle name="Moneda 3 2 2 3 4" xfId="37620" xr:uid="{00000000-0005-0000-0000-0000F6300000}"/>
    <cellStyle name="Moneda 3 2 2 4" xfId="10973" xr:uid="{00000000-0005-0000-0000-0000F7300000}"/>
    <cellStyle name="Moneda 3 2 2 4 2" xfId="28425" xr:uid="{00000000-0005-0000-0000-0000F8300000}"/>
    <cellStyle name="Moneda 3 2 2 5" xfId="19704" xr:uid="{00000000-0005-0000-0000-0000F9300000}"/>
    <cellStyle name="Moneda 3 2 2 6" xfId="37617" xr:uid="{00000000-0005-0000-0000-0000FA300000}"/>
    <cellStyle name="Moneda 3 2 3" xfId="3252" xr:uid="{00000000-0005-0000-0000-0000FB300000}"/>
    <cellStyle name="Moneda 3 2 3 2" xfId="7663" xr:uid="{00000000-0005-0000-0000-0000FC300000}"/>
    <cellStyle name="Moneda 3 2 3 2 2" xfId="16407" xr:uid="{00000000-0005-0000-0000-0000FD300000}"/>
    <cellStyle name="Moneda 3 2 3 2 2 2" xfId="33858" xr:uid="{00000000-0005-0000-0000-0000FE300000}"/>
    <cellStyle name="Moneda 3 2 3 2 3" xfId="25138" xr:uid="{00000000-0005-0000-0000-0000FF300000}"/>
    <cellStyle name="Moneda 3 2 3 2 4" xfId="37622" xr:uid="{00000000-0005-0000-0000-000000310000}"/>
    <cellStyle name="Moneda 3 2 3 3" xfId="12046" xr:uid="{00000000-0005-0000-0000-000001310000}"/>
    <cellStyle name="Moneda 3 2 3 3 2" xfId="29498" xr:uid="{00000000-0005-0000-0000-000002310000}"/>
    <cellStyle name="Moneda 3 2 3 4" xfId="20777" xr:uid="{00000000-0005-0000-0000-000003310000}"/>
    <cellStyle name="Moneda 3 2 3 5" xfId="37621" xr:uid="{00000000-0005-0000-0000-000004310000}"/>
    <cellStyle name="Moneda 3 2 4" xfId="5521" xr:uid="{00000000-0005-0000-0000-000005310000}"/>
    <cellStyle name="Moneda 3 2 4 2" xfId="14265" xr:uid="{00000000-0005-0000-0000-000006310000}"/>
    <cellStyle name="Moneda 3 2 4 2 2" xfId="31716" xr:uid="{00000000-0005-0000-0000-000007310000}"/>
    <cellStyle name="Moneda 3 2 4 3" xfId="22996" xr:uid="{00000000-0005-0000-0000-000008310000}"/>
    <cellStyle name="Moneda 3 2 4 4" xfId="37623" xr:uid="{00000000-0005-0000-0000-000009310000}"/>
    <cellStyle name="Moneda 3 2 5" xfId="9904" xr:uid="{00000000-0005-0000-0000-00000A310000}"/>
    <cellStyle name="Moneda 3 2 5 2" xfId="27356" xr:uid="{00000000-0005-0000-0000-00000B310000}"/>
    <cellStyle name="Moneda 3 2 6" xfId="18635" xr:uid="{00000000-0005-0000-0000-00000C310000}"/>
    <cellStyle name="Moneda 3 2 7" xfId="37616" xr:uid="{00000000-0005-0000-0000-00000D310000}"/>
    <cellStyle name="Moneda 3 3" xfId="1640" xr:uid="{00000000-0005-0000-0000-00000E310000}"/>
    <cellStyle name="Moneda 3 3 2" xfId="3786" xr:uid="{00000000-0005-0000-0000-00000F310000}"/>
    <cellStyle name="Moneda 3 3 2 2" xfId="8197" xr:uid="{00000000-0005-0000-0000-000010310000}"/>
    <cellStyle name="Moneda 3 3 2 2 2" xfId="16941" xr:uid="{00000000-0005-0000-0000-000011310000}"/>
    <cellStyle name="Moneda 3 3 2 2 2 2" xfId="34392" xr:uid="{00000000-0005-0000-0000-000012310000}"/>
    <cellStyle name="Moneda 3 3 2 2 3" xfId="25672" xr:uid="{00000000-0005-0000-0000-000013310000}"/>
    <cellStyle name="Moneda 3 3 2 2 4" xfId="37626" xr:uid="{00000000-0005-0000-0000-000014310000}"/>
    <cellStyle name="Moneda 3 3 2 3" xfId="12580" xr:uid="{00000000-0005-0000-0000-000015310000}"/>
    <cellStyle name="Moneda 3 3 2 3 2" xfId="30032" xr:uid="{00000000-0005-0000-0000-000016310000}"/>
    <cellStyle name="Moneda 3 3 2 4" xfId="21311" xr:uid="{00000000-0005-0000-0000-000017310000}"/>
    <cellStyle name="Moneda 3 3 2 5" xfId="37625" xr:uid="{00000000-0005-0000-0000-000018310000}"/>
    <cellStyle name="Moneda 3 3 3" xfId="6055" xr:uid="{00000000-0005-0000-0000-000019310000}"/>
    <cellStyle name="Moneda 3 3 3 2" xfId="14799" xr:uid="{00000000-0005-0000-0000-00001A310000}"/>
    <cellStyle name="Moneda 3 3 3 2 2" xfId="32250" xr:uid="{00000000-0005-0000-0000-00001B310000}"/>
    <cellStyle name="Moneda 3 3 3 3" xfId="23530" xr:uid="{00000000-0005-0000-0000-00001C310000}"/>
    <cellStyle name="Moneda 3 3 3 4" xfId="37627" xr:uid="{00000000-0005-0000-0000-00001D310000}"/>
    <cellStyle name="Moneda 3 3 4" xfId="10438" xr:uid="{00000000-0005-0000-0000-00001E310000}"/>
    <cellStyle name="Moneda 3 3 4 2" xfId="27890" xr:uid="{00000000-0005-0000-0000-00001F310000}"/>
    <cellStyle name="Moneda 3 3 5" xfId="19169" xr:uid="{00000000-0005-0000-0000-000020310000}"/>
    <cellStyle name="Moneda 3 3 6" xfId="37624" xr:uid="{00000000-0005-0000-0000-000021310000}"/>
    <cellStyle name="Moneda 3 4" xfId="2715" xr:uid="{00000000-0005-0000-0000-000022310000}"/>
    <cellStyle name="Moneda 3 4 2" xfId="7126" xr:uid="{00000000-0005-0000-0000-000023310000}"/>
    <cellStyle name="Moneda 3 4 2 2" xfId="15870" xr:uid="{00000000-0005-0000-0000-000024310000}"/>
    <cellStyle name="Moneda 3 4 2 2 2" xfId="33321" xr:uid="{00000000-0005-0000-0000-000025310000}"/>
    <cellStyle name="Moneda 3 4 2 3" xfId="24601" xr:uid="{00000000-0005-0000-0000-000026310000}"/>
    <cellStyle name="Moneda 3 4 2 4" xfId="37629" xr:uid="{00000000-0005-0000-0000-000027310000}"/>
    <cellStyle name="Moneda 3 4 3" xfId="11509" xr:uid="{00000000-0005-0000-0000-000028310000}"/>
    <cellStyle name="Moneda 3 4 3 2" xfId="28961" xr:uid="{00000000-0005-0000-0000-000029310000}"/>
    <cellStyle name="Moneda 3 4 4" xfId="20240" xr:uid="{00000000-0005-0000-0000-00002A310000}"/>
    <cellStyle name="Moneda 3 4 5" xfId="37628" xr:uid="{00000000-0005-0000-0000-00002B310000}"/>
    <cellStyle name="Moneda 3 5" xfId="4984" xr:uid="{00000000-0005-0000-0000-00002C310000}"/>
    <cellStyle name="Moneda 3 5 2" xfId="13728" xr:uid="{00000000-0005-0000-0000-00002D310000}"/>
    <cellStyle name="Moneda 3 5 2 2" xfId="31179" xr:uid="{00000000-0005-0000-0000-00002E310000}"/>
    <cellStyle name="Moneda 3 5 3" xfId="22459" xr:uid="{00000000-0005-0000-0000-00002F310000}"/>
    <cellStyle name="Moneda 3 5 4" xfId="37630" xr:uid="{00000000-0005-0000-0000-000030310000}"/>
    <cellStyle name="Moneda 3 6" xfId="9367" xr:uid="{00000000-0005-0000-0000-000031310000}"/>
    <cellStyle name="Moneda 3 6 2" xfId="26819" xr:uid="{00000000-0005-0000-0000-000032310000}"/>
    <cellStyle name="Moneda 3 7" xfId="18098" xr:uid="{00000000-0005-0000-0000-000033310000}"/>
    <cellStyle name="Moneda 3 8" xfId="37615" xr:uid="{00000000-0005-0000-0000-000034310000}"/>
    <cellStyle name="Moneda 30" xfId="43873" xr:uid="{00000000-0005-0000-0000-000035310000}"/>
    <cellStyle name="Moneda 31" xfId="43880" xr:uid="{00000000-0005-0000-0000-000036310000}"/>
    <cellStyle name="Moneda 32" xfId="43887" xr:uid="{00000000-0005-0000-0000-000037310000}"/>
    <cellStyle name="Moneda 33" xfId="43895" xr:uid="{00000000-0005-0000-0000-000038310000}"/>
    <cellStyle name="Moneda 34" xfId="43902" xr:uid="{00000000-0005-0000-0000-000039310000}"/>
    <cellStyle name="Moneda 35" xfId="43906" xr:uid="{00000000-0005-0000-0000-00003A310000}"/>
    <cellStyle name="Moneda 36" xfId="43910" xr:uid="{00000000-0005-0000-0000-00003B310000}"/>
    <cellStyle name="Moneda 37" xfId="43917" xr:uid="{00000000-0005-0000-0000-00003C310000}"/>
    <cellStyle name="Moneda 38" xfId="43921" xr:uid="{00000000-0005-0000-0000-00003D310000}"/>
    <cellStyle name="Moneda 39" xfId="43924" xr:uid="{00000000-0005-0000-0000-00003E310000}"/>
    <cellStyle name="Moneda 4" xfId="568" xr:uid="{00000000-0005-0000-0000-00003F310000}"/>
    <cellStyle name="Moneda 4 2" xfId="1106" xr:uid="{00000000-0005-0000-0000-000040310000}"/>
    <cellStyle name="Moneda 4 2 2" xfId="2179" xr:uid="{00000000-0005-0000-0000-000041310000}"/>
    <cellStyle name="Moneda 4 2 2 2" xfId="4324" xr:uid="{00000000-0005-0000-0000-000042310000}"/>
    <cellStyle name="Moneda 4 2 2 2 2" xfId="8735" xr:uid="{00000000-0005-0000-0000-000043310000}"/>
    <cellStyle name="Moneda 4 2 2 2 2 2" xfId="17479" xr:uid="{00000000-0005-0000-0000-000044310000}"/>
    <cellStyle name="Moneda 4 2 2 2 2 2 2" xfId="34930" xr:uid="{00000000-0005-0000-0000-000045310000}"/>
    <cellStyle name="Moneda 4 2 2 2 2 3" xfId="26210" xr:uid="{00000000-0005-0000-0000-000046310000}"/>
    <cellStyle name="Moneda 4 2 2 2 2 4" xfId="37635" xr:uid="{00000000-0005-0000-0000-000047310000}"/>
    <cellStyle name="Moneda 4 2 2 2 3" xfId="13118" xr:uid="{00000000-0005-0000-0000-000048310000}"/>
    <cellStyle name="Moneda 4 2 2 2 3 2" xfId="30570" xr:uid="{00000000-0005-0000-0000-000049310000}"/>
    <cellStyle name="Moneda 4 2 2 2 4" xfId="21849" xr:uid="{00000000-0005-0000-0000-00004A310000}"/>
    <cellStyle name="Moneda 4 2 2 2 5" xfId="37634" xr:uid="{00000000-0005-0000-0000-00004B310000}"/>
    <cellStyle name="Moneda 4 2 2 3" xfId="6593" xr:uid="{00000000-0005-0000-0000-00004C310000}"/>
    <cellStyle name="Moneda 4 2 2 3 2" xfId="15337" xr:uid="{00000000-0005-0000-0000-00004D310000}"/>
    <cellStyle name="Moneda 4 2 2 3 2 2" xfId="32788" xr:uid="{00000000-0005-0000-0000-00004E310000}"/>
    <cellStyle name="Moneda 4 2 2 3 3" xfId="24068" xr:uid="{00000000-0005-0000-0000-00004F310000}"/>
    <cellStyle name="Moneda 4 2 2 3 4" xfId="37636" xr:uid="{00000000-0005-0000-0000-000050310000}"/>
    <cellStyle name="Moneda 4 2 2 4" xfId="10976" xr:uid="{00000000-0005-0000-0000-000051310000}"/>
    <cellStyle name="Moneda 4 2 2 4 2" xfId="28428" xr:uid="{00000000-0005-0000-0000-000052310000}"/>
    <cellStyle name="Moneda 4 2 2 5" xfId="19707" xr:uid="{00000000-0005-0000-0000-000053310000}"/>
    <cellStyle name="Moneda 4 2 2 6" xfId="37633" xr:uid="{00000000-0005-0000-0000-000054310000}"/>
    <cellStyle name="Moneda 4 2 3" xfId="3255" xr:uid="{00000000-0005-0000-0000-000055310000}"/>
    <cellStyle name="Moneda 4 2 3 2" xfId="7666" xr:uid="{00000000-0005-0000-0000-000056310000}"/>
    <cellStyle name="Moneda 4 2 3 2 2" xfId="16410" xr:uid="{00000000-0005-0000-0000-000057310000}"/>
    <cellStyle name="Moneda 4 2 3 2 2 2" xfId="33861" xr:uid="{00000000-0005-0000-0000-000058310000}"/>
    <cellStyle name="Moneda 4 2 3 2 3" xfId="25141" xr:uid="{00000000-0005-0000-0000-000059310000}"/>
    <cellStyle name="Moneda 4 2 3 2 4" xfId="37638" xr:uid="{00000000-0005-0000-0000-00005A310000}"/>
    <cellStyle name="Moneda 4 2 3 3" xfId="12049" xr:uid="{00000000-0005-0000-0000-00005B310000}"/>
    <cellStyle name="Moneda 4 2 3 3 2" xfId="29501" xr:uid="{00000000-0005-0000-0000-00005C310000}"/>
    <cellStyle name="Moneda 4 2 3 4" xfId="20780" xr:uid="{00000000-0005-0000-0000-00005D310000}"/>
    <cellStyle name="Moneda 4 2 3 5" xfId="37637" xr:uid="{00000000-0005-0000-0000-00005E310000}"/>
    <cellStyle name="Moneda 4 2 4" xfId="5524" xr:uid="{00000000-0005-0000-0000-00005F310000}"/>
    <cellStyle name="Moneda 4 2 4 2" xfId="14268" xr:uid="{00000000-0005-0000-0000-000060310000}"/>
    <cellStyle name="Moneda 4 2 4 2 2" xfId="31719" xr:uid="{00000000-0005-0000-0000-000061310000}"/>
    <cellStyle name="Moneda 4 2 4 3" xfId="22999" xr:uid="{00000000-0005-0000-0000-000062310000}"/>
    <cellStyle name="Moneda 4 2 4 4" xfId="37639" xr:uid="{00000000-0005-0000-0000-000063310000}"/>
    <cellStyle name="Moneda 4 2 5" xfId="9907" xr:uid="{00000000-0005-0000-0000-000064310000}"/>
    <cellStyle name="Moneda 4 2 5 2" xfId="27359" xr:uid="{00000000-0005-0000-0000-000065310000}"/>
    <cellStyle name="Moneda 4 2 6" xfId="18638" xr:uid="{00000000-0005-0000-0000-000066310000}"/>
    <cellStyle name="Moneda 4 2 7" xfId="37632" xr:uid="{00000000-0005-0000-0000-000067310000}"/>
    <cellStyle name="Moneda 4 3" xfId="1643" xr:uid="{00000000-0005-0000-0000-000068310000}"/>
    <cellStyle name="Moneda 4 3 2" xfId="3789" xr:uid="{00000000-0005-0000-0000-000069310000}"/>
    <cellStyle name="Moneda 4 3 2 2" xfId="8200" xr:uid="{00000000-0005-0000-0000-00006A310000}"/>
    <cellStyle name="Moneda 4 3 2 2 2" xfId="16944" xr:uid="{00000000-0005-0000-0000-00006B310000}"/>
    <cellStyle name="Moneda 4 3 2 2 2 2" xfId="34395" xr:uid="{00000000-0005-0000-0000-00006C310000}"/>
    <cellStyle name="Moneda 4 3 2 2 3" xfId="25675" xr:uid="{00000000-0005-0000-0000-00006D310000}"/>
    <cellStyle name="Moneda 4 3 2 2 4" xfId="37642" xr:uid="{00000000-0005-0000-0000-00006E310000}"/>
    <cellStyle name="Moneda 4 3 2 3" xfId="12583" xr:uid="{00000000-0005-0000-0000-00006F310000}"/>
    <cellStyle name="Moneda 4 3 2 3 2" xfId="30035" xr:uid="{00000000-0005-0000-0000-000070310000}"/>
    <cellStyle name="Moneda 4 3 2 4" xfId="21314" xr:uid="{00000000-0005-0000-0000-000071310000}"/>
    <cellStyle name="Moneda 4 3 2 5" xfId="37641" xr:uid="{00000000-0005-0000-0000-000072310000}"/>
    <cellStyle name="Moneda 4 3 3" xfId="6058" xr:uid="{00000000-0005-0000-0000-000073310000}"/>
    <cellStyle name="Moneda 4 3 3 2" xfId="14802" xr:uid="{00000000-0005-0000-0000-000074310000}"/>
    <cellStyle name="Moneda 4 3 3 2 2" xfId="32253" xr:uid="{00000000-0005-0000-0000-000075310000}"/>
    <cellStyle name="Moneda 4 3 3 3" xfId="23533" xr:uid="{00000000-0005-0000-0000-000076310000}"/>
    <cellStyle name="Moneda 4 3 3 4" xfId="37643" xr:uid="{00000000-0005-0000-0000-000077310000}"/>
    <cellStyle name="Moneda 4 3 4" xfId="10441" xr:uid="{00000000-0005-0000-0000-000078310000}"/>
    <cellStyle name="Moneda 4 3 4 2" xfId="27893" xr:uid="{00000000-0005-0000-0000-000079310000}"/>
    <cellStyle name="Moneda 4 3 5" xfId="19172" xr:uid="{00000000-0005-0000-0000-00007A310000}"/>
    <cellStyle name="Moneda 4 3 6" xfId="37640" xr:uid="{00000000-0005-0000-0000-00007B310000}"/>
    <cellStyle name="Moneda 4 4" xfId="2718" xr:uid="{00000000-0005-0000-0000-00007C310000}"/>
    <cellStyle name="Moneda 4 4 2" xfId="7129" xr:uid="{00000000-0005-0000-0000-00007D310000}"/>
    <cellStyle name="Moneda 4 4 2 2" xfId="15873" xr:uid="{00000000-0005-0000-0000-00007E310000}"/>
    <cellStyle name="Moneda 4 4 2 2 2" xfId="33324" xr:uid="{00000000-0005-0000-0000-00007F310000}"/>
    <cellStyle name="Moneda 4 4 2 3" xfId="24604" xr:uid="{00000000-0005-0000-0000-000080310000}"/>
    <cellStyle name="Moneda 4 4 2 4" xfId="37645" xr:uid="{00000000-0005-0000-0000-000081310000}"/>
    <cellStyle name="Moneda 4 4 3" xfId="11512" xr:uid="{00000000-0005-0000-0000-000082310000}"/>
    <cellStyle name="Moneda 4 4 3 2" xfId="28964" xr:uid="{00000000-0005-0000-0000-000083310000}"/>
    <cellStyle name="Moneda 4 4 4" xfId="20243" xr:uid="{00000000-0005-0000-0000-000084310000}"/>
    <cellStyle name="Moneda 4 4 5" xfId="37644" xr:uid="{00000000-0005-0000-0000-000085310000}"/>
    <cellStyle name="Moneda 4 5" xfId="4987" xr:uid="{00000000-0005-0000-0000-000086310000}"/>
    <cellStyle name="Moneda 4 5 2" xfId="13731" xr:uid="{00000000-0005-0000-0000-000087310000}"/>
    <cellStyle name="Moneda 4 5 2 2" xfId="31182" xr:uid="{00000000-0005-0000-0000-000088310000}"/>
    <cellStyle name="Moneda 4 5 3" xfId="22462" xr:uid="{00000000-0005-0000-0000-000089310000}"/>
    <cellStyle name="Moneda 4 5 4" xfId="37646" xr:uid="{00000000-0005-0000-0000-00008A310000}"/>
    <cellStyle name="Moneda 4 6" xfId="9370" xr:uid="{00000000-0005-0000-0000-00008B310000}"/>
    <cellStyle name="Moneda 4 6 2" xfId="26822" xr:uid="{00000000-0005-0000-0000-00008C310000}"/>
    <cellStyle name="Moneda 4 7" xfId="18101" xr:uid="{00000000-0005-0000-0000-00008D310000}"/>
    <cellStyle name="Moneda 4 8" xfId="37631" xr:uid="{00000000-0005-0000-0000-00008E310000}"/>
    <cellStyle name="Moneda 40" xfId="43928" xr:uid="{00000000-0005-0000-0000-00008F310000}"/>
    <cellStyle name="Moneda 41" xfId="43943" xr:uid="{00000000-0005-0000-0000-000090310000}"/>
    <cellStyle name="Moneda 42" xfId="43952" xr:uid="{00000000-0005-0000-0000-000091310000}"/>
    <cellStyle name="Moneda 43" xfId="43960" xr:uid="{00000000-0005-0000-0000-000092310000}"/>
    <cellStyle name="Moneda 44" xfId="43970" xr:uid="{00000000-0005-0000-0000-000093310000}"/>
    <cellStyle name="Moneda 45" xfId="43995" xr:uid="{00000000-0005-0000-0000-000094310000}"/>
    <cellStyle name="Moneda 46" xfId="43997" xr:uid="{00000000-0005-0000-0000-000095310000}"/>
    <cellStyle name="Moneda 47" xfId="43999" xr:uid="{A6E655DF-1CF4-467F-9560-53217220EF51}"/>
    <cellStyle name="Moneda 48" xfId="44004" xr:uid="{8D1F57D6-04AF-42FA-BC13-392E733D9ACA}"/>
    <cellStyle name="Moneda 49" xfId="44018" xr:uid="{05B14B86-0B50-4B38-8FD3-AE84220A7858}"/>
    <cellStyle name="Moneda 5" xfId="572" xr:uid="{00000000-0005-0000-0000-000096310000}"/>
    <cellStyle name="Moneda 5 10" xfId="2722" xr:uid="{00000000-0005-0000-0000-000097310000}"/>
    <cellStyle name="Moneda 5 10 2" xfId="7133" xr:uid="{00000000-0005-0000-0000-000098310000}"/>
    <cellStyle name="Moneda 5 10 2 2" xfId="15877" xr:uid="{00000000-0005-0000-0000-000099310000}"/>
    <cellStyle name="Moneda 5 10 2 2 2" xfId="33328" xr:uid="{00000000-0005-0000-0000-00009A310000}"/>
    <cellStyle name="Moneda 5 10 2 3" xfId="24608" xr:uid="{00000000-0005-0000-0000-00009B310000}"/>
    <cellStyle name="Moneda 5 10 2 4" xfId="37649" xr:uid="{00000000-0005-0000-0000-00009C310000}"/>
    <cellStyle name="Moneda 5 10 3" xfId="11516" xr:uid="{00000000-0005-0000-0000-00009D310000}"/>
    <cellStyle name="Moneda 5 10 3 2" xfId="28968" xr:uid="{00000000-0005-0000-0000-00009E310000}"/>
    <cellStyle name="Moneda 5 10 4" xfId="20247" xr:uid="{00000000-0005-0000-0000-00009F310000}"/>
    <cellStyle name="Moneda 5 10 5" xfId="37648" xr:uid="{00000000-0005-0000-0000-0000A0310000}"/>
    <cellStyle name="Moneda 5 11" xfId="4346" xr:uid="{00000000-0005-0000-0000-0000A1310000}"/>
    <cellStyle name="Moneda 5 11 2" xfId="8757" xr:uid="{00000000-0005-0000-0000-0000A2310000}"/>
    <cellStyle name="Moneda 5 11 2 2" xfId="17501" xr:uid="{00000000-0005-0000-0000-0000A3310000}"/>
    <cellStyle name="Moneda 5 11 2 2 2" xfId="34952" xr:uid="{00000000-0005-0000-0000-0000A4310000}"/>
    <cellStyle name="Moneda 5 11 2 3" xfId="26232" xr:uid="{00000000-0005-0000-0000-0000A5310000}"/>
    <cellStyle name="Moneda 5 11 2 4" xfId="37651" xr:uid="{00000000-0005-0000-0000-0000A6310000}"/>
    <cellStyle name="Moneda 5 11 3" xfId="13140" xr:uid="{00000000-0005-0000-0000-0000A7310000}"/>
    <cellStyle name="Moneda 5 11 3 2" xfId="30592" xr:uid="{00000000-0005-0000-0000-0000A8310000}"/>
    <cellStyle name="Moneda 5 11 4" xfId="21871" xr:uid="{00000000-0005-0000-0000-0000A9310000}"/>
    <cellStyle name="Moneda 5 11 5" xfId="37650" xr:uid="{00000000-0005-0000-0000-0000AA310000}"/>
    <cellStyle name="Moneda 5 12" xfId="4352" xr:uid="{00000000-0005-0000-0000-0000AB310000}"/>
    <cellStyle name="Moneda 5 12 2" xfId="8762" xr:uid="{00000000-0005-0000-0000-0000AC310000}"/>
    <cellStyle name="Moneda 5 12 2 2" xfId="17506" xr:uid="{00000000-0005-0000-0000-0000AD310000}"/>
    <cellStyle name="Moneda 5 12 2 2 2" xfId="34957" xr:uid="{00000000-0005-0000-0000-0000AE310000}"/>
    <cellStyle name="Moneda 5 12 2 3" xfId="26237" xr:uid="{00000000-0005-0000-0000-0000AF310000}"/>
    <cellStyle name="Moneda 5 12 2 4" xfId="37653" xr:uid="{00000000-0005-0000-0000-0000B0310000}"/>
    <cellStyle name="Moneda 5 12 3" xfId="13145" xr:uid="{00000000-0005-0000-0000-0000B1310000}"/>
    <cellStyle name="Moneda 5 12 3 2" xfId="30597" xr:uid="{00000000-0005-0000-0000-0000B2310000}"/>
    <cellStyle name="Moneda 5 12 4" xfId="21876" xr:uid="{00000000-0005-0000-0000-0000B3310000}"/>
    <cellStyle name="Moneda 5 12 5" xfId="37652" xr:uid="{00000000-0005-0000-0000-0000B4310000}"/>
    <cellStyle name="Moneda 5 13" xfId="4355" xr:uid="{00000000-0005-0000-0000-0000B5310000}"/>
    <cellStyle name="Moneda 5 13 2" xfId="8765" xr:uid="{00000000-0005-0000-0000-0000B6310000}"/>
    <cellStyle name="Moneda 5 13 2 2" xfId="17509" xr:uid="{00000000-0005-0000-0000-0000B7310000}"/>
    <cellStyle name="Moneda 5 13 2 2 2" xfId="34960" xr:uid="{00000000-0005-0000-0000-0000B8310000}"/>
    <cellStyle name="Moneda 5 13 2 3" xfId="26240" xr:uid="{00000000-0005-0000-0000-0000B9310000}"/>
    <cellStyle name="Moneda 5 13 2 4" xfId="37655" xr:uid="{00000000-0005-0000-0000-0000BA310000}"/>
    <cellStyle name="Moneda 5 13 3" xfId="13148" xr:uid="{00000000-0005-0000-0000-0000BB310000}"/>
    <cellStyle name="Moneda 5 13 3 2" xfId="30600" xr:uid="{00000000-0005-0000-0000-0000BC310000}"/>
    <cellStyle name="Moneda 5 13 4" xfId="21879" xr:uid="{00000000-0005-0000-0000-0000BD310000}"/>
    <cellStyle name="Moneda 5 13 5" xfId="37654" xr:uid="{00000000-0005-0000-0000-0000BE310000}"/>
    <cellStyle name="Moneda 5 14" xfId="4358" xr:uid="{00000000-0005-0000-0000-0000BF310000}"/>
    <cellStyle name="Moneda 5 14 2" xfId="8768" xr:uid="{00000000-0005-0000-0000-0000C0310000}"/>
    <cellStyle name="Moneda 5 14 2 2" xfId="17512" xr:uid="{00000000-0005-0000-0000-0000C1310000}"/>
    <cellStyle name="Moneda 5 14 2 2 2" xfId="34963" xr:uid="{00000000-0005-0000-0000-0000C2310000}"/>
    <cellStyle name="Moneda 5 14 2 3" xfId="26243" xr:uid="{00000000-0005-0000-0000-0000C3310000}"/>
    <cellStyle name="Moneda 5 14 2 4" xfId="37657" xr:uid="{00000000-0005-0000-0000-0000C4310000}"/>
    <cellStyle name="Moneda 5 14 3" xfId="13151" xr:uid="{00000000-0005-0000-0000-0000C5310000}"/>
    <cellStyle name="Moneda 5 14 3 2" xfId="30603" xr:uid="{00000000-0005-0000-0000-0000C6310000}"/>
    <cellStyle name="Moneda 5 14 4" xfId="21882" xr:uid="{00000000-0005-0000-0000-0000C7310000}"/>
    <cellStyle name="Moneda 5 14 5" xfId="37656" xr:uid="{00000000-0005-0000-0000-0000C8310000}"/>
    <cellStyle name="Moneda 5 15" xfId="4361" xr:uid="{00000000-0005-0000-0000-0000C9310000}"/>
    <cellStyle name="Moneda 5 15 2" xfId="8771" xr:uid="{00000000-0005-0000-0000-0000CA310000}"/>
    <cellStyle name="Moneda 5 15 2 2" xfId="17515" xr:uid="{00000000-0005-0000-0000-0000CB310000}"/>
    <cellStyle name="Moneda 5 15 2 2 2" xfId="34966" xr:uid="{00000000-0005-0000-0000-0000CC310000}"/>
    <cellStyle name="Moneda 5 15 2 3" xfId="26246" xr:uid="{00000000-0005-0000-0000-0000CD310000}"/>
    <cellStyle name="Moneda 5 15 2 4" xfId="37659" xr:uid="{00000000-0005-0000-0000-0000CE310000}"/>
    <cellStyle name="Moneda 5 15 3" xfId="13154" xr:uid="{00000000-0005-0000-0000-0000CF310000}"/>
    <cellStyle name="Moneda 5 15 3 2" xfId="30606" xr:uid="{00000000-0005-0000-0000-0000D0310000}"/>
    <cellStyle name="Moneda 5 15 4" xfId="21885" xr:uid="{00000000-0005-0000-0000-0000D1310000}"/>
    <cellStyle name="Moneda 5 15 5" xfId="37658" xr:uid="{00000000-0005-0000-0000-0000D2310000}"/>
    <cellStyle name="Moneda 5 16" xfId="4363" xr:uid="{00000000-0005-0000-0000-0000D3310000}"/>
    <cellStyle name="Moneda 5 16 2" xfId="8773" xr:uid="{00000000-0005-0000-0000-0000D4310000}"/>
    <cellStyle name="Moneda 5 16 2 2" xfId="17517" xr:uid="{00000000-0005-0000-0000-0000D5310000}"/>
    <cellStyle name="Moneda 5 16 2 2 2" xfId="34968" xr:uid="{00000000-0005-0000-0000-0000D6310000}"/>
    <cellStyle name="Moneda 5 16 2 3" xfId="26248" xr:uid="{00000000-0005-0000-0000-0000D7310000}"/>
    <cellStyle name="Moneda 5 16 2 4" xfId="37661" xr:uid="{00000000-0005-0000-0000-0000D8310000}"/>
    <cellStyle name="Moneda 5 16 3" xfId="13156" xr:uid="{00000000-0005-0000-0000-0000D9310000}"/>
    <cellStyle name="Moneda 5 16 3 2" xfId="30608" xr:uid="{00000000-0005-0000-0000-0000DA310000}"/>
    <cellStyle name="Moneda 5 16 4" xfId="21887" xr:uid="{00000000-0005-0000-0000-0000DB310000}"/>
    <cellStyle name="Moneda 5 16 5" xfId="37660" xr:uid="{00000000-0005-0000-0000-0000DC310000}"/>
    <cellStyle name="Moneda 5 17" xfId="4365" xr:uid="{00000000-0005-0000-0000-0000DD310000}"/>
    <cellStyle name="Moneda 5 17 2" xfId="8775" xr:uid="{00000000-0005-0000-0000-0000DE310000}"/>
    <cellStyle name="Moneda 5 17 2 2" xfId="17519" xr:uid="{00000000-0005-0000-0000-0000DF310000}"/>
    <cellStyle name="Moneda 5 17 2 2 2" xfId="34970" xr:uid="{00000000-0005-0000-0000-0000E0310000}"/>
    <cellStyle name="Moneda 5 17 2 3" xfId="26250" xr:uid="{00000000-0005-0000-0000-0000E1310000}"/>
    <cellStyle name="Moneda 5 17 2 4" xfId="37663" xr:uid="{00000000-0005-0000-0000-0000E2310000}"/>
    <cellStyle name="Moneda 5 17 3" xfId="13158" xr:uid="{00000000-0005-0000-0000-0000E3310000}"/>
    <cellStyle name="Moneda 5 17 3 2" xfId="30610" xr:uid="{00000000-0005-0000-0000-0000E4310000}"/>
    <cellStyle name="Moneda 5 17 4" xfId="21889" xr:uid="{00000000-0005-0000-0000-0000E5310000}"/>
    <cellStyle name="Moneda 5 17 5" xfId="37662" xr:uid="{00000000-0005-0000-0000-0000E6310000}"/>
    <cellStyle name="Moneda 5 18" xfId="4368" xr:uid="{00000000-0005-0000-0000-0000E7310000}"/>
    <cellStyle name="Moneda 5 18 2" xfId="8778" xr:uid="{00000000-0005-0000-0000-0000E8310000}"/>
    <cellStyle name="Moneda 5 18 2 2" xfId="17522" xr:uid="{00000000-0005-0000-0000-0000E9310000}"/>
    <cellStyle name="Moneda 5 18 2 2 2" xfId="34973" xr:uid="{00000000-0005-0000-0000-0000EA310000}"/>
    <cellStyle name="Moneda 5 18 2 3" xfId="26253" xr:uid="{00000000-0005-0000-0000-0000EB310000}"/>
    <cellStyle name="Moneda 5 18 2 4" xfId="37665" xr:uid="{00000000-0005-0000-0000-0000EC310000}"/>
    <cellStyle name="Moneda 5 18 3" xfId="13161" xr:uid="{00000000-0005-0000-0000-0000ED310000}"/>
    <cellStyle name="Moneda 5 18 3 2" xfId="30613" xr:uid="{00000000-0005-0000-0000-0000EE310000}"/>
    <cellStyle name="Moneda 5 18 4" xfId="21892" xr:uid="{00000000-0005-0000-0000-0000EF310000}"/>
    <cellStyle name="Moneda 5 18 5" xfId="37664" xr:uid="{00000000-0005-0000-0000-0000F0310000}"/>
    <cellStyle name="Moneda 5 19" xfId="4370" xr:uid="{00000000-0005-0000-0000-0000F1310000}"/>
    <cellStyle name="Moneda 5 19 2" xfId="8780" xr:uid="{00000000-0005-0000-0000-0000F2310000}"/>
    <cellStyle name="Moneda 5 19 2 2" xfId="17524" xr:uid="{00000000-0005-0000-0000-0000F3310000}"/>
    <cellStyle name="Moneda 5 19 2 2 2" xfId="34975" xr:uid="{00000000-0005-0000-0000-0000F4310000}"/>
    <cellStyle name="Moneda 5 19 2 3" xfId="26255" xr:uid="{00000000-0005-0000-0000-0000F5310000}"/>
    <cellStyle name="Moneda 5 19 2 4" xfId="37667" xr:uid="{00000000-0005-0000-0000-0000F6310000}"/>
    <cellStyle name="Moneda 5 19 3" xfId="13163" xr:uid="{00000000-0005-0000-0000-0000F7310000}"/>
    <cellStyle name="Moneda 5 19 3 2" xfId="30615" xr:uid="{00000000-0005-0000-0000-0000F8310000}"/>
    <cellStyle name="Moneda 5 19 4" xfId="21894" xr:uid="{00000000-0005-0000-0000-0000F9310000}"/>
    <cellStyle name="Moneda 5 19 5" xfId="37666" xr:uid="{00000000-0005-0000-0000-0000FA310000}"/>
    <cellStyle name="Moneda 5 2" xfId="574" xr:uid="{00000000-0005-0000-0000-0000FB310000}"/>
    <cellStyle name="Moneda 5 2 2" xfId="1112" xr:uid="{00000000-0005-0000-0000-0000FC310000}"/>
    <cellStyle name="Moneda 5 2 2 2" xfId="2185" xr:uid="{00000000-0005-0000-0000-0000FD310000}"/>
    <cellStyle name="Moneda 5 2 2 2 2" xfId="4330" xr:uid="{00000000-0005-0000-0000-0000FE310000}"/>
    <cellStyle name="Moneda 5 2 2 2 2 2" xfId="8741" xr:uid="{00000000-0005-0000-0000-0000FF310000}"/>
    <cellStyle name="Moneda 5 2 2 2 2 2 2" xfId="17485" xr:uid="{00000000-0005-0000-0000-000000320000}"/>
    <cellStyle name="Moneda 5 2 2 2 2 2 2 2" xfId="34936" xr:uid="{00000000-0005-0000-0000-000001320000}"/>
    <cellStyle name="Moneda 5 2 2 2 2 2 3" xfId="26216" xr:uid="{00000000-0005-0000-0000-000002320000}"/>
    <cellStyle name="Moneda 5 2 2 2 2 2 4" xfId="37672" xr:uid="{00000000-0005-0000-0000-000003320000}"/>
    <cellStyle name="Moneda 5 2 2 2 2 3" xfId="13124" xr:uid="{00000000-0005-0000-0000-000004320000}"/>
    <cellStyle name="Moneda 5 2 2 2 2 3 2" xfId="30576" xr:uid="{00000000-0005-0000-0000-000005320000}"/>
    <cellStyle name="Moneda 5 2 2 2 2 4" xfId="21855" xr:uid="{00000000-0005-0000-0000-000006320000}"/>
    <cellStyle name="Moneda 5 2 2 2 2 5" xfId="37671" xr:uid="{00000000-0005-0000-0000-000007320000}"/>
    <cellStyle name="Moneda 5 2 2 2 3" xfId="6599" xr:uid="{00000000-0005-0000-0000-000008320000}"/>
    <cellStyle name="Moneda 5 2 2 2 3 2" xfId="15343" xr:uid="{00000000-0005-0000-0000-000009320000}"/>
    <cellStyle name="Moneda 5 2 2 2 3 2 2" xfId="32794" xr:uid="{00000000-0005-0000-0000-00000A320000}"/>
    <cellStyle name="Moneda 5 2 2 2 3 3" xfId="24074" xr:uid="{00000000-0005-0000-0000-00000B320000}"/>
    <cellStyle name="Moneda 5 2 2 2 3 4" xfId="37673" xr:uid="{00000000-0005-0000-0000-00000C320000}"/>
    <cellStyle name="Moneda 5 2 2 2 4" xfId="10982" xr:uid="{00000000-0005-0000-0000-00000D320000}"/>
    <cellStyle name="Moneda 5 2 2 2 4 2" xfId="28434" xr:uid="{00000000-0005-0000-0000-00000E320000}"/>
    <cellStyle name="Moneda 5 2 2 2 5" xfId="19713" xr:uid="{00000000-0005-0000-0000-00000F320000}"/>
    <cellStyle name="Moneda 5 2 2 2 6" xfId="37670" xr:uid="{00000000-0005-0000-0000-000010320000}"/>
    <cellStyle name="Moneda 5 2 2 3" xfId="3261" xr:uid="{00000000-0005-0000-0000-000011320000}"/>
    <cellStyle name="Moneda 5 2 2 3 2" xfId="7672" xr:uid="{00000000-0005-0000-0000-000012320000}"/>
    <cellStyle name="Moneda 5 2 2 3 2 2" xfId="16416" xr:uid="{00000000-0005-0000-0000-000013320000}"/>
    <cellStyle name="Moneda 5 2 2 3 2 2 2" xfId="33867" xr:uid="{00000000-0005-0000-0000-000014320000}"/>
    <cellStyle name="Moneda 5 2 2 3 2 3" xfId="25147" xr:uid="{00000000-0005-0000-0000-000015320000}"/>
    <cellStyle name="Moneda 5 2 2 3 2 4" xfId="37675" xr:uid="{00000000-0005-0000-0000-000016320000}"/>
    <cellStyle name="Moneda 5 2 2 3 3" xfId="12055" xr:uid="{00000000-0005-0000-0000-000017320000}"/>
    <cellStyle name="Moneda 5 2 2 3 3 2" xfId="29507" xr:uid="{00000000-0005-0000-0000-000018320000}"/>
    <cellStyle name="Moneda 5 2 2 3 4" xfId="20786" xr:uid="{00000000-0005-0000-0000-000019320000}"/>
    <cellStyle name="Moneda 5 2 2 3 5" xfId="37674" xr:uid="{00000000-0005-0000-0000-00001A320000}"/>
    <cellStyle name="Moneda 5 2 2 4" xfId="5530" xr:uid="{00000000-0005-0000-0000-00001B320000}"/>
    <cellStyle name="Moneda 5 2 2 4 2" xfId="14274" xr:uid="{00000000-0005-0000-0000-00001C320000}"/>
    <cellStyle name="Moneda 5 2 2 4 2 2" xfId="31725" xr:uid="{00000000-0005-0000-0000-00001D320000}"/>
    <cellStyle name="Moneda 5 2 2 4 3" xfId="23005" xr:uid="{00000000-0005-0000-0000-00001E320000}"/>
    <cellStyle name="Moneda 5 2 2 4 4" xfId="37676" xr:uid="{00000000-0005-0000-0000-00001F320000}"/>
    <cellStyle name="Moneda 5 2 2 5" xfId="9913" xr:uid="{00000000-0005-0000-0000-000020320000}"/>
    <cellStyle name="Moneda 5 2 2 5 2" xfId="27365" xr:uid="{00000000-0005-0000-0000-000021320000}"/>
    <cellStyle name="Moneda 5 2 2 6" xfId="18644" xr:uid="{00000000-0005-0000-0000-000022320000}"/>
    <cellStyle name="Moneda 5 2 2 7" xfId="37669" xr:uid="{00000000-0005-0000-0000-000023320000}"/>
    <cellStyle name="Moneda 5 2 3" xfId="1647" xr:uid="{00000000-0005-0000-0000-000024320000}"/>
    <cellStyle name="Moneda 5 2 3 2" xfId="3793" xr:uid="{00000000-0005-0000-0000-000025320000}"/>
    <cellStyle name="Moneda 5 2 3 2 2" xfId="8204" xr:uid="{00000000-0005-0000-0000-000026320000}"/>
    <cellStyle name="Moneda 5 2 3 2 2 2" xfId="16948" xr:uid="{00000000-0005-0000-0000-000027320000}"/>
    <cellStyle name="Moneda 5 2 3 2 2 2 2" xfId="34399" xr:uid="{00000000-0005-0000-0000-000028320000}"/>
    <cellStyle name="Moneda 5 2 3 2 2 3" xfId="25679" xr:uid="{00000000-0005-0000-0000-000029320000}"/>
    <cellStyle name="Moneda 5 2 3 2 2 4" xfId="37679" xr:uid="{00000000-0005-0000-0000-00002A320000}"/>
    <cellStyle name="Moneda 5 2 3 2 3" xfId="12587" xr:uid="{00000000-0005-0000-0000-00002B320000}"/>
    <cellStyle name="Moneda 5 2 3 2 3 2" xfId="30039" xr:uid="{00000000-0005-0000-0000-00002C320000}"/>
    <cellStyle name="Moneda 5 2 3 2 4" xfId="21318" xr:uid="{00000000-0005-0000-0000-00002D320000}"/>
    <cellStyle name="Moneda 5 2 3 2 5" xfId="37678" xr:uid="{00000000-0005-0000-0000-00002E320000}"/>
    <cellStyle name="Moneda 5 2 3 3" xfId="6062" xr:uid="{00000000-0005-0000-0000-00002F320000}"/>
    <cellStyle name="Moneda 5 2 3 3 2" xfId="14806" xr:uid="{00000000-0005-0000-0000-000030320000}"/>
    <cellStyle name="Moneda 5 2 3 3 2 2" xfId="32257" xr:uid="{00000000-0005-0000-0000-000031320000}"/>
    <cellStyle name="Moneda 5 2 3 3 3" xfId="23537" xr:uid="{00000000-0005-0000-0000-000032320000}"/>
    <cellStyle name="Moneda 5 2 3 3 4" xfId="37680" xr:uid="{00000000-0005-0000-0000-000033320000}"/>
    <cellStyle name="Moneda 5 2 3 4" xfId="10445" xr:uid="{00000000-0005-0000-0000-000034320000}"/>
    <cellStyle name="Moneda 5 2 3 4 2" xfId="27897" xr:uid="{00000000-0005-0000-0000-000035320000}"/>
    <cellStyle name="Moneda 5 2 3 5" xfId="19176" xr:uid="{00000000-0005-0000-0000-000036320000}"/>
    <cellStyle name="Moneda 5 2 3 6" xfId="37677" xr:uid="{00000000-0005-0000-0000-000037320000}"/>
    <cellStyle name="Moneda 5 2 4" xfId="2724" xr:uid="{00000000-0005-0000-0000-000038320000}"/>
    <cellStyle name="Moneda 5 2 4 2" xfId="7135" xr:uid="{00000000-0005-0000-0000-000039320000}"/>
    <cellStyle name="Moneda 5 2 4 2 2" xfId="15879" xr:uid="{00000000-0005-0000-0000-00003A320000}"/>
    <cellStyle name="Moneda 5 2 4 2 2 2" xfId="33330" xr:uid="{00000000-0005-0000-0000-00003B320000}"/>
    <cellStyle name="Moneda 5 2 4 2 3" xfId="24610" xr:uid="{00000000-0005-0000-0000-00003C320000}"/>
    <cellStyle name="Moneda 5 2 4 2 4" xfId="37682" xr:uid="{00000000-0005-0000-0000-00003D320000}"/>
    <cellStyle name="Moneda 5 2 4 3" xfId="11518" xr:uid="{00000000-0005-0000-0000-00003E320000}"/>
    <cellStyle name="Moneda 5 2 4 3 2" xfId="28970" xr:uid="{00000000-0005-0000-0000-00003F320000}"/>
    <cellStyle name="Moneda 5 2 4 4" xfId="20249" xr:uid="{00000000-0005-0000-0000-000040320000}"/>
    <cellStyle name="Moneda 5 2 4 5" xfId="37681" xr:uid="{00000000-0005-0000-0000-000041320000}"/>
    <cellStyle name="Moneda 5 2 5" xfId="4993" xr:uid="{00000000-0005-0000-0000-000042320000}"/>
    <cellStyle name="Moneda 5 2 5 2" xfId="13737" xr:uid="{00000000-0005-0000-0000-000043320000}"/>
    <cellStyle name="Moneda 5 2 5 2 2" xfId="31188" xr:uid="{00000000-0005-0000-0000-000044320000}"/>
    <cellStyle name="Moneda 5 2 5 3" xfId="22468" xr:uid="{00000000-0005-0000-0000-000045320000}"/>
    <cellStyle name="Moneda 5 2 5 4" xfId="37683" xr:uid="{00000000-0005-0000-0000-000046320000}"/>
    <cellStyle name="Moneda 5 2 6" xfId="9376" xr:uid="{00000000-0005-0000-0000-000047320000}"/>
    <cellStyle name="Moneda 5 2 6 2" xfId="26828" xr:uid="{00000000-0005-0000-0000-000048320000}"/>
    <cellStyle name="Moneda 5 2 7" xfId="18107" xr:uid="{00000000-0005-0000-0000-000049320000}"/>
    <cellStyle name="Moneda 5 2 8" xfId="37668" xr:uid="{00000000-0005-0000-0000-00004A320000}"/>
    <cellStyle name="Moneda 5 20" xfId="4373" xr:uid="{00000000-0005-0000-0000-00004B320000}"/>
    <cellStyle name="Moneda 5 20 2" xfId="8783" xr:uid="{00000000-0005-0000-0000-00004C320000}"/>
    <cellStyle name="Moneda 5 20 2 2" xfId="17527" xr:uid="{00000000-0005-0000-0000-00004D320000}"/>
    <cellStyle name="Moneda 5 20 2 2 2" xfId="34978" xr:uid="{00000000-0005-0000-0000-00004E320000}"/>
    <cellStyle name="Moneda 5 20 2 3" xfId="26258" xr:uid="{00000000-0005-0000-0000-00004F320000}"/>
    <cellStyle name="Moneda 5 20 2 4" xfId="37685" xr:uid="{00000000-0005-0000-0000-000050320000}"/>
    <cellStyle name="Moneda 5 20 3" xfId="13166" xr:uid="{00000000-0005-0000-0000-000051320000}"/>
    <cellStyle name="Moneda 5 20 3 2" xfId="30618" xr:uid="{00000000-0005-0000-0000-000052320000}"/>
    <cellStyle name="Moneda 5 20 4" xfId="21897" xr:uid="{00000000-0005-0000-0000-000053320000}"/>
    <cellStyle name="Moneda 5 20 5" xfId="37684" xr:uid="{00000000-0005-0000-0000-000054320000}"/>
    <cellStyle name="Moneda 5 21" xfId="4376" xr:uid="{00000000-0005-0000-0000-000055320000}"/>
    <cellStyle name="Moneda 5 21 2" xfId="8786" xr:uid="{00000000-0005-0000-0000-000056320000}"/>
    <cellStyle name="Moneda 5 21 2 2" xfId="17530" xr:uid="{00000000-0005-0000-0000-000057320000}"/>
    <cellStyle name="Moneda 5 21 2 2 2" xfId="34981" xr:uid="{00000000-0005-0000-0000-000058320000}"/>
    <cellStyle name="Moneda 5 21 2 3" xfId="26261" xr:uid="{00000000-0005-0000-0000-000059320000}"/>
    <cellStyle name="Moneda 5 21 2 4" xfId="37687" xr:uid="{00000000-0005-0000-0000-00005A320000}"/>
    <cellStyle name="Moneda 5 21 3" xfId="13169" xr:uid="{00000000-0005-0000-0000-00005B320000}"/>
    <cellStyle name="Moneda 5 21 3 2" xfId="30621" xr:uid="{00000000-0005-0000-0000-00005C320000}"/>
    <cellStyle name="Moneda 5 21 4" xfId="21900" xr:uid="{00000000-0005-0000-0000-00005D320000}"/>
    <cellStyle name="Moneda 5 21 5" xfId="37686" xr:uid="{00000000-0005-0000-0000-00005E320000}"/>
    <cellStyle name="Moneda 5 22" xfId="4378" xr:uid="{00000000-0005-0000-0000-00005F320000}"/>
    <cellStyle name="Moneda 5 22 2" xfId="8788" xr:uid="{00000000-0005-0000-0000-000060320000}"/>
    <cellStyle name="Moneda 5 22 2 2" xfId="17532" xr:uid="{00000000-0005-0000-0000-000061320000}"/>
    <cellStyle name="Moneda 5 22 2 2 2" xfId="34983" xr:uid="{00000000-0005-0000-0000-000062320000}"/>
    <cellStyle name="Moneda 5 22 2 3" xfId="26263" xr:uid="{00000000-0005-0000-0000-000063320000}"/>
    <cellStyle name="Moneda 5 22 2 4" xfId="37689" xr:uid="{00000000-0005-0000-0000-000064320000}"/>
    <cellStyle name="Moneda 5 22 3" xfId="13171" xr:uid="{00000000-0005-0000-0000-000065320000}"/>
    <cellStyle name="Moneda 5 22 3 2" xfId="30623" xr:uid="{00000000-0005-0000-0000-000066320000}"/>
    <cellStyle name="Moneda 5 22 4" xfId="21902" xr:uid="{00000000-0005-0000-0000-000067320000}"/>
    <cellStyle name="Moneda 5 22 5" xfId="37688" xr:uid="{00000000-0005-0000-0000-000068320000}"/>
    <cellStyle name="Moneda 5 23" xfId="4421" xr:uid="{00000000-0005-0000-0000-000069320000}"/>
    <cellStyle name="Moneda 5 23 2" xfId="4423" xr:uid="{00000000-0005-0000-0000-00006A320000}"/>
    <cellStyle name="Moneda 5 23 2 2" xfId="8794" xr:uid="{00000000-0005-0000-0000-00006B320000}"/>
    <cellStyle name="Moneda 5 23 2 2 2" xfId="17538" xr:uid="{00000000-0005-0000-0000-00006C320000}"/>
    <cellStyle name="Moneda 5 23 2 2 2 2" xfId="34988" xr:uid="{00000000-0005-0000-0000-00006D320000}"/>
    <cellStyle name="Moneda 5 23 2 2 3" xfId="26268" xr:uid="{00000000-0005-0000-0000-00006E320000}"/>
    <cellStyle name="Moneda 5 23 2 2 4" xfId="37692" xr:uid="{00000000-0005-0000-0000-00006F320000}"/>
    <cellStyle name="Moneda 5 23 2 3" xfId="13177" xr:uid="{00000000-0005-0000-0000-000070320000}"/>
    <cellStyle name="Moneda 5 23 2 3 2" xfId="30628" xr:uid="{00000000-0005-0000-0000-000071320000}"/>
    <cellStyle name="Moneda 5 23 2 4" xfId="21908" xr:uid="{00000000-0005-0000-0000-000072320000}"/>
    <cellStyle name="Moneda 5 23 2 5" xfId="37691" xr:uid="{00000000-0005-0000-0000-000073320000}"/>
    <cellStyle name="Moneda 5 23 3" xfId="8792" xr:uid="{00000000-0005-0000-0000-000074320000}"/>
    <cellStyle name="Moneda 5 23 3 2" xfId="17536" xr:uid="{00000000-0005-0000-0000-000075320000}"/>
    <cellStyle name="Moneda 5 23 3 2 2" xfId="34986" xr:uid="{00000000-0005-0000-0000-000076320000}"/>
    <cellStyle name="Moneda 5 23 3 3" xfId="26266" xr:uid="{00000000-0005-0000-0000-000077320000}"/>
    <cellStyle name="Moneda 5 23 3 4" xfId="37693" xr:uid="{00000000-0005-0000-0000-000078320000}"/>
    <cellStyle name="Moneda 5 23 4" xfId="13175" xr:uid="{00000000-0005-0000-0000-000079320000}"/>
    <cellStyle name="Moneda 5 23 4 2" xfId="30626" xr:uid="{00000000-0005-0000-0000-00007A320000}"/>
    <cellStyle name="Moneda 5 23 5" xfId="21906" xr:uid="{00000000-0005-0000-0000-00007B320000}"/>
    <cellStyle name="Moneda 5 23 6" xfId="37690" xr:uid="{00000000-0005-0000-0000-00007C320000}"/>
    <cellStyle name="Moneda 5 24" xfId="4425" xr:uid="{00000000-0005-0000-0000-00007D320000}"/>
    <cellStyle name="Moneda 5 24 2" xfId="8796" xr:uid="{00000000-0005-0000-0000-00007E320000}"/>
    <cellStyle name="Moneda 5 24 2 2" xfId="17540" xr:uid="{00000000-0005-0000-0000-00007F320000}"/>
    <cellStyle name="Moneda 5 24 2 2 2" xfId="34990" xr:uid="{00000000-0005-0000-0000-000080320000}"/>
    <cellStyle name="Moneda 5 24 2 3" xfId="26270" xr:uid="{00000000-0005-0000-0000-000081320000}"/>
    <cellStyle name="Moneda 5 24 2 4" xfId="37695" xr:uid="{00000000-0005-0000-0000-000082320000}"/>
    <cellStyle name="Moneda 5 24 3" xfId="13179" xr:uid="{00000000-0005-0000-0000-000083320000}"/>
    <cellStyle name="Moneda 5 24 3 2" xfId="30630" xr:uid="{00000000-0005-0000-0000-000084320000}"/>
    <cellStyle name="Moneda 5 24 4" xfId="21910" xr:uid="{00000000-0005-0000-0000-000085320000}"/>
    <cellStyle name="Moneda 5 24 5" xfId="37694" xr:uid="{00000000-0005-0000-0000-000086320000}"/>
    <cellStyle name="Moneda 5 25" xfId="4432" xr:uid="{00000000-0005-0000-0000-000087320000}"/>
    <cellStyle name="Moneda 5 25 2" xfId="8803" xr:uid="{00000000-0005-0000-0000-000088320000}"/>
    <cellStyle name="Moneda 5 25 2 2" xfId="17544" xr:uid="{00000000-0005-0000-0000-000089320000}"/>
    <cellStyle name="Moneda 5 25 2 2 2" xfId="34994" xr:uid="{00000000-0005-0000-0000-00008A320000}"/>
    <cellStyle name="Moneda 5 25 2 3" xfId="26274" xr:uid="{00000000-0005-0000-0000-00008B320000}"/>
    <cellStyle name="Moneda 5 25 2 4" xfId="37697" xr:uid="{00000000-0005-0000-0000-00008C320000}"/>
    <cellStyle name="Moneda 5 25 3" xfId="13183" xr:uid="{00000000-0005-0000-0000-00008D320000}"/>
    <cellStyle name="Moneda 5 25 3 2" xfId="30634" xr:uid="{00000000-0005-0000-0000-00008E320000}"/>
    <cellStyle name="Moneda 5 25 4" xfId="21914" xr:uid="{00000000-0005-0000-0000-00008F320000}"/>
    <cellStyle name="Moneda 5 25 5" xfId="37696" xr:uid="{00000000-0005-0000-0000-000090320000}"/>
    <cellStyle name="Moneda 5 26" xfId="4991" xr:uid="{00000000-0005-0000-0000-000091320000}"/>
    <cellStyle name="Moneda 5 26 2" xfId="13735" xr:uid="{00000000-0005-0000-0000-000092320000}"/>
    <cellStyle name="Moneda 5 26 2 2" xfId="31186" xr:uid="{00000000-0005-0000-0000-000093320000}"/>
    <cellStyle name="Moneda 5 26 3" xfId="22466" xr:uid="{00000000-0005-0000-0000-000094320000}"/>
    <cellStyle name="Moneda 5 26 4" xfId="37698" xr:uid="{00000000-0005-0000-0000-000095320000}"/>
    <cellStyle name="Moneda 5 27" xfId="9374" xr:uid="{00000000-0005-0000-0000-000096320000}"/>
    <cellStyle name="Moneda 5 27 2" xfId="26826" xr:uid="{00000000-0005-0000-0000-000097320000}"/>
    <cellStyle name="Moneda 5 28" xfId="18105" xr:uid="{00000000-0005-0000-0000-000098320000}"/>
    <cellStyle name="Moneda 5 29" xfId="37647" xr:uid="{00000000-0005-0000-0000-000099320000}"/>
    <cellStyle name="Moneda 5 3" xfId="576" xr:uid="{00000000-0005-0000-0000-00009A320000}"/>
    <cellStyle name="Moneda 5 3 2" xfId="1114" xr:uid="{00000000-0005-0000-0000-00009B320000}"/>
    <cellStyle name="Moneda 5 3 2 2" xfId="2187" xr:uid="{00000000-0005-0000-0000-00009C320000}"/>
    <cellStyle name="Moneda 5 3 2 2 2" xfId="4332" xr:uid="{00000000-0005-0000-0000-00009D320000}"/>
    <cellStyle name="Moneda 5 3 2 2 2 2" xfId="8743" xr:uid="{00000000-0005-0000-0000-00009E320000}"/>
    <cellStyle name="Moneda 5 3 2 2 2 2 2" xfId="17487" xr:uid="{00000000-0005-0000-0000-00009F320000}"/>
    <cellStyle name="Moneda 5 3 2 2 2 2 2 2" xfId="34938" xr:uid="{00000000-0005-0000-0000-0000A0320000}"/>
    <cellStyle name="Moneda 5 3 2 2 2 2 3" xfId="26218" xr:uid="{00000000-0005-0000-0000-0000A1320000}"/>
    <cellStyle name="Moneda 5 3 2 2 2 2 4" xfId="37703" xr:uid="{00000000-0005-0000-0000-0000A2320000}"/>
    <cellStyle name="Moneda 5 3 2 2 2 3" xfId="13126" xr:uid="{00000000-0005-0000-0000-0000A3320000}"/>
    <cellStyle name="Moneda 5 3 2 2 2 3 2" xfId="30578" xr:uid="{00000000-0005-0000-0000-0000A4320000}"/>
    <cellStyle name="Moneda 5 3 2 2 2 4" xfId="21857" xr:uid="{00000000-0005-0000-0000-0000A5320000}"/>
    <cellStyle name="Moneda 5 3 2 2 2 5" xfId="37702" xr:uid="{00000000-0005-0000-0000-0000A6320000}"/>
    <cellStyle name="Moneda 5 3 2 2 3" xfId="6601" xr:uid="{00000000-0005-0000-0000-0000A7320000}"/>
    <cellStyle name="Moneda 5 3 2 2 3 2" xfId="15345" xr:uid="{00000000-0005-0000-0000-0000A8320000}"/>
    <cellStyle name="Moneda 5 3 2 2 3 2 2" xfId="32796" xr:uid="{00000000-0005-0000-0000-0000A9320000}"/>
    <cellStyle name="Moneda 5 3 2 2 3 3" xfId="24076" xr:uid="{00000000-0005-0000-0000-0000AA320000}"/>
    <cellStyle name="Moneda 5 3 2 2 3 4" xfId="37704" xr:uid="{00000000-0005-0000-0000-0000AB320000}"/>
    <cellStyle name="Moneda 5 3 2 2 4" xfId="10984" xr:uid="{00000000-0005-0000-0000-0000AC320000}"/>
    <cellStyle name="Moneda 5 3 2 2 4 2" xfId="28436" xr:uid="{00000000-0005-0000-0000-0000AD320000}"/>
    <cellStyle name="Moneda 5 3 2 2 5" xfId="19715" xr:uid="{00000000-0005-0000-0000-0000AE320000}"/>
    <cellStyle name="Moneda 5 3 2 2 6" xfId="37701" xr:uid="{00000000-0005-0000-0000-0000AF320000}"/>
    <cellStyle name="Moneda 5 3 2 3" xfId="3263" xr:uid="{00000000-0005-0000-0000-0000B0320000}"/>
    <cellStyle name="Moneda 5 3 2 3 2" xfId="7674" xr:uid="{00000000-0005-0000-0000-0000B1320000}"/>
    <cellStyle name="Moneda 5 3 2 3 2 2" xfId="16418" xr:uid="{00000000-0005-0000-0000-0000B2320000}"/>
    <cellStyle name="Moneda 5 3 2 3 2 2 2" xfId="33869" xr:uid="{00000000-0005-0000-0000-0000B3320000}"/>
    <cellStyle name="Moneda 5 3 2 3 2 3" xfId="25149" xr:uid="{00000000-0005-0000-0000-0000B4320000}"/>
    <cellStyle name="Moneda 5 3 2 3 2 4" xfId="37706" xr:uid="{00000000-0005-0000-0000-0000B5320000}"/>
    <cellStyle name="Moneda 5 3 2 3 3" xfId="12057" xr:uid="{00000000-0005-0000-0000-0000B6320000}"/>
    <cellStyle name="Moneda 5 3 2 3 3 2" xfId="29509" xr:uid="{00000000-0005-0000-0000-0000B7320000}"/>
    <cellStyle name="Moneda 5 3 2 3 4" xfId="20788" xr:uid="{00000000-0005-0000-0000-0000B8320000}"/>
    <cellStyle name="Moneda 5 3 2 3 5" xfId="37705" xr:uid="{00000000-0005-0000-0000-0000B9320000}"/>
    <cellStyle name="Moneda 5 3 2 4" xfId="5532" xr:uid="{00000000-0005-0000-0000-0000BA320000}"/>
    <cellStyle name="Moneda 5 3 2 4 2" xfId="14276" xr:uid="{00000000-0005-0000-0000-0000BB320000}"/>
    <cellStyle name="Moneda 5 3 2 4 2 2" xfId="31727" xr:uid="{00000000-0005-0000-0000-0000BC320000}"/>
    <cellStyle name="Moneda 5 3 2 4 3" xfId="23007" xr:uid="{00000000-0005-0000-0000-0000BD320000}"/>
    <cellStyle name="Moneda 5 3 2 4 4" xfId="37707" xr:uid="{00000000-0005-0000-0000-0000BE320000}"/>
    <cellStyle name="Moneda 5 3 2 5" xfId="9915" xr:uid="{00000000-0005-0000-0000-0000BF320000}"/>
    <cellStyle name="Moneda 5 3 2 5 2" xfId="27367" xr:uid="{00000000-0005-0000-0000-0000C0320000}"/>
    <cellStyle name="Moneda 5 3 2 6" xfId="18646" xr:uid="{00000000-0005-0000-0000-0000C1320000}"/>
    <cellStyle name="Moneda 5 3 2 7" xfId="37700" xr:uid="{00000000-0005-0000-0000-0000C2320000}"/>
    <cellStyle name="Moneda 5 3 3" xfId="1649" xr:uid="{00000000-0005-0000-0000-0000C3320000}"/>
    <cellStyle name="Moneda 5 3 3 2" xfId="3795" xr:uid="{00000000-0005-0000-0000-0000C4320000}"/>
    <cellStyle name="Moneda 5 3 3 2 2" xfId="8206" xr:uid="{00000000-0005-0000-0000-0000C5320000}"/>
    <cellStyle name="Moneda 5 3 3 2 2 2" xfId="16950" xr:uid="{00000000-0005-0000-0000-0000C6320000}"/>
    <cellStyle name="Moneda 5 3 3 2 2 2 2" xfId="34401" xr:uid="{00000000-0005-0000-0000-0000C7320000}"/>
    <cellStyle name="Moneda 5 3 3 2 2 3" xfId="25681" xr:uid="{00000000-0005-0000-0000-0000C8320000}"/>
    <cellStyle name="Moneda 5 3 3 2 2 4" xfId="37710" xr:uid="{00000000-0005-0000-0000-0000C9320000}"/>
    <cellStyle name="Moneda 5 3 3 2 3" xfId="12589" xr:uid="{00000000-0005-0000-0000-0000CA320000}"/>
    <cellStyle name="Moneda 5 3 3 2 3 2" xfId="30041" xr:uid="{00000000-0005-0000-0000-0000CB320000}"/>
    <cellStyle name="Moneda 5 3 3 2 4" xfId="21320" xr:uid="{00000000-0005-0000-0000-0000CC320000}"/>
    <cellStyle name="Moneda 5 3 3 2 5" xfId="37709" xr:uid="{00000000-0005-0000-0000-0000CD320000}"/>
    <cellStyle name="Moneda 5 3 3 3" xfId="6064" xr:uid="{00000000-0005-0000-0000-0000CE320000}"/>
    <cellStyle name="Moneda 5 3 3 3 2" xfId="14808" xr:uid="{00000000-0005-0000-0000-0000CF320000}"/>
    <cellStyle name="Moneda 5 3 3 3 2 2" xfId="32259" xr:uid="{00000000-0005-0000-0000-0000D0320000}"/>
    <cellStyle name="Moneda 5 3 3 3 3" xfId="23539" xr:uid="{00000000-0005-0000-0000-0000D1320000}"/>
    <cellStyle name="Moneda 5 3 3 3 4" xfId="37711" xr:uid="{00000000-0005-0000-0000-0000D2320000}"/>
    <cellStyle name="Moneda 5 3 3 4" xfId="10447" xr:uid="{00000000-0005-0000-0000-0000D3320000}"/>
    <cellStyle name="Moneda 5 3 3 4 2" xfId="27899" xr:uid="{00000000-0005-0000-0000-0000D4320000}"/>
    <cellStyle name="Moneda 5 3 3 5" xfId="19178" xr:uid="{00000000-0005-0000-0000-0000D5320000}"/>
    <cellStyle name="Moneda 5 3 3 6" xfId="37708" xr:uid="{00000000-0005-0000-0000-0000D6320000}"/>
    <cellStyle name="Moneda 5 3 4" xfId="2726" xr:uid="{00000000-0005-0000-0000-0000D7320000}"/>
    <cellStyle name="Moneda 5 3 4 2" xfId="7137" xr:uid="{00000000-0005-0000-0000-0000D8320000}"/>
    <cellStyle name="Moneda 5 3 4 2 2" xfId="15881" xr:uid="{00000000-0005-0000-0000-0000D9320000}"/>
    <cellStyle name="Moneda 5 3 4 2 2 2" xfId="33332" xr:uid="{00000000-0005-0000-0000-0000DA320000}"/>
    <cellStyle name="Moneda 5 3 4 2 3" xfId="24612" xr:uid="{00000000-0005-0000-0000-0000DB320000}"/>
    <cellStyle name="Moneda 5 3 4 2 4" xfId="37713" xr:uid="{00000000-0005-0000-0000-0000DC320000}"/>
    <cellStyle name="Moneda 5 3 4 3" xfId="11520" xr:uid="{00000000-0005-0000-0000-0000DD320000}"/>
    <cellStyle name="Moneda 5 3 4 3 2" xfId="28972" xr:uid="{00000000-0005-0000-0000-0000DE320000}"/>
    <cellStyle name="Moneda 5 3 4 4" xfId="20251" xr:uid="{00000000-0005-0000-0000-0000DF320000}"/>
    <cellStyle name="Moneda 5 3 4 5" xfId="37712" xr:uid="{00000000-0005-0000-0000-0000E0320000}"/>
    <cellStyle name="Moneda 5 3 5" xfId="4995" xr:uid="{00000000-0005-0000-0000-0000E1320000}"/>
    <cellStyle name="Moneda 5 3 5 2" xfId="13739" xr:uid="{00000000-0005-0000-0000-0000E2320000}"/>
    <cellStyle name="Moneda 5 3 5 2 2" xfId="31190" xr:uid="{00000000-0005-0000-0000-0000E3320000}"/>
    <cellStyle name="Moneda 5 3 5 3" xfId="22470" xr:uid="{00000000-0005-0000-0000-0000E4320000}"/>
    <cellStyle name="Moneda 5 3 5 4" xfId="37714" xr:uid="{00000000-0005-0000-0000-0000E5320000}"/>
    <cellStyle name="Moneda 5 3 6" xfId="9378" xr:uid="{00000000-0005-0000-0000-0000E6320000}"/>
    <cellStyle name="Moneda 5 3 6 2" xfId="26830" xr:uid="{00000000-0005-0000-0000-0000E7320000}"/>
    <cellStyle name="Moneda 5 3 7" xfId="18109" xr:uid="{00000000-0005-0000-0000-0000E8320000}"/>
    <cellStyle name="Moneda 5 3 8" xfId="37699" xr:uid="{00000000-0005-0000-0000-0000E9320000}"/>
    <cellStyle name="Moneda 5 4" xfId="579" xr:uid="{00000000-0005-0000-0000-0000EA320000}"/>
    <cellStyle name="Moneda 5 4 2" xfId="1117" xr:uid="{00000000-0005-0000-0000-0000EB320000}"/>
    <cellStyle name="Moneda 5 4 2 2" xfId="2190" xr:uid="{00000000-0005-0000-0000-0000EC320000}"/>
    <cellStyle name="Moneda 5 4 2 2 2" xfId="4335" xr:uid="{00000000-0005-0000-0000-0000ED320000}"/>
    <cellStyle name="Moneda 5 4 2 2 2 2" xfId="8746" xr:uid="{00000000-0005-0000-0000-0000EE320000}"/>
    <cellStyle name="Moneda 5 4 2 2 2 2 2" xfId="17490" xr:uid="{00000000-0005-0000-0000-0000EF320000}"/>
    <cellStyle name="Moneda 5 4 2 2 2 2 2 2" xfId="34941" xr:uid="{00000000-0005-0000-0000-0000F0320000}"/>
    <cellStyle name="Moneda 5 4 2 2 2 2 3" xfId="26221" xr:uid="{00000000-0005-0000-0000-0000F1320000}"/>
    <cellStyle name="Moneda 5 4 2 2 2 2 4" xfId="37719" xr:uid="{00000000-0005-0000-0000-0000F2320000}"/>
    <cellStyle name="Moneda 5 4 2 2 2 3" xfId="13129" xr:uid="{00000000-0005-0000-0000-0000F3320000}"/>
    <cellStyle name="Moneda 5 4 2 2 2 3 2" xfId="30581" xr:uid="{00000000-0005-0000-0000-0000F4320000}"/>
    <cellStyle name="Moneda 5 4 2 2 2 4" xfId="21860" xr:uid="{00000000-0005-0000-0000-0000F5320000}"/>
    <cellStyle name="Moneda 5 4 2 2 2 5" xfId="37718" xr:uid="{00000000-0005-0000-0000-0000F6320000}"/>
    <cellStyle name="Moneda 5 4 2 2 3" xfId="6604" xr:uid="{00000000-0005-0000-0000-0000F7320000}"/>
    <cellStyle name="Moneda 5 4 2 2 3 2" xfId="15348" xr:uid="{00000000-0005-0000-0000-0000F8320000}"/>
    <cellStyle name="Moneda 5 4 2 2 3 2 2" xfId="32799" xr:uid="{00000000-0005-0000-0000-0000F9320000}"/>
    <cellStyle name="Moneda 5 4 2 2 3 3" xfId="24079" xr:uid="{00000000-0005-0000-0000-0000FA320000}"/>
    <cellStyle name="Moneda 5 4 2 2 3 4" xfId="37720" xr:uid="{00000000-0005-0000-0000-0000FB320000}"/>
    <cellStyle name="Moneda 5 4 2 2 4" xfId="10987" xr:uid="{00000000-0005-0000-0000-0000FC320000}"/>
    <cellStyle name="Moneda 5 4 2 2 4 2" xfId="28439" xr:uid="{00000000-0005-0000-0000-0000FD320000}"/>
    <cellStyle name="Moneda 5 4 2 2 5" xfId="19718" xr:uid="{00000000-0005-0000-0000-0000FE320000}"/>
    <cellStyle name="Moneda 5 4 2 2 6" xfId="37717" xr:uid="{00000000-0005-0000-0000-0000FF320000}"/>
    <cellStyle name="Moneda 5 4 2 3" xfId="3266" xr:uid="{00000000-0005-0000-0000-000000330000}"/>
    <cellStyle name="Moneda 5 4 2 3 2" xfId="7677" xr:uid="{00000000-0005-0000-0000-000001330000}"/>
    <cellStyle name="Moneda 5 4 2 3 2 2" xfId="16421" xr:uid="{00000000-0005-0000-0000-000002330000}"/>
    <cellStyle name="Moneda 5 4 2 3 2 2 2" xfId="33872" xr:uid="{00000000-0005-0000-0000-000003330000}"/>
    <cellStyle name="Moneda 5 4 2 3 2 3" xfId="25152" xr:uid="{00000000-0005-0000-0000-000004330000}"/>
    <cellStyle name="Moneda 5 4 2 3 2 4" xfId="37722" xr:uid="{00000000-0005-0000-0000-000005330000}"/>
    <cellStyle name="Moneda 5 4 2 3 3" xfId="12060" xr:uid="{00000000-0005-0000-0000-000006330000}"/>
    <cellStyle name="Moneda 5 4 2 3 3 2" xfId="29512" xr:uid="{00000000-0005-0000-0000-000007330000}"/>
    <cellStyle name="Moneda 5 4 2 3 4" xfId="20791" xr:uid="{00000000-0005-0000-0000-000008330000}"/>
    <cellStyle name="Moneda 5 4 2 3 5" xfId="37721" xr:uid="{00000000-0005-0000-0000-000009330000}"/>
    <cellStyle name="Moneda 5 4 2 4" xfId="5535" xr:uid="{00000000-0005-0000-0000-00000A330000}"/>
    <cellStyle name="Moneda 5 4 2 4 2" xfId="14279" xr:uid="{00000000-0005-0000-0000-00000B330000}"/>
    <cellStyle name="Moneda 5 4 2 4 2 2" xfId="31730" xr:uid="{00000000-0005-0000-0000-00000C330000}"/>
    <cellStyle name="Moneda 5 4 2 4 3" xfId="23010" xr:uid="{00000000-0005-0000-0000-00000D330000}"/>
    <cellStyle name="Moneda 5 4 2 4 4" xfId="37723" xr:uid="{00000000-0005-0000-0000-00000E330000}"/>
    <cellStyle name="Moneda 5 4 2 5" xfId="9918" xr:uid="{00000000-0005-0000-0000-00000F330000}"/>
    <cellStyle name="Moneda 5 4 2 5 2" xfId="27370" xr:uid="{00000000-0005-0000-0000-000010330000}"/>
    <cellStyle name="Moneda 5 4 2 6" xfId="18649" xr:uid="{00000000-0005-0000-0000-000011330000}"/>
    <cellStyle name="Moneda 5 4 2 7" xfId="37716" xr:uid="{00000000-0005-0000-0000-000012330000}"/>
    <cellStyle name="Moneda 5 4 3" xfId="1652" xr:uid="{00000000-0005-0000-0000-000013330000}"/>
    <cellStyle name="Moneda 5 4 3 2" xfId="3798" xr:uid="{00000000-0005-0000-0000-000014330000}"/>
    <cellStyle name="Moneda 5 4 3 2 2" xfId="8209" xr:uid="{00000000-0005-0000-0000-000015330000}"/>
    <cellStyle name="Moneda 5 4 3 2 2 2" xfId="16953" xr:uid="{00000000-0005-0000-0000-000016330000}"/>
    <cellStyle name="Moneda 5 4 3 2 2 2 2" xfId="34404" xr:uid="{00000000-0005-0000-0000-000017330000}"/>
    <cellStyle name="Moneda 5 4 3 2 2 3" xfId="25684" xr:uid="{00000000-0005-0000-0000-000018330000}"/>
    <cellStyle name="Moneda 5 4 3 2 2 4" xfId="37726" xr:uid="{00000000-0005-0000-0000-000019330000}"/>
    <cellStyle name="Moneda 5 4 3 2 3" xfId="12592" xr:uid="{00000000-0005-0000-0000-00001A330000}"/>
    <cellStyle name="Moneda 5 4 3 2 3 2" xfId="30044" xr:uid="{00000000-0005-0000-0000-00001B330000}"/>
    <cellStyle name="Moneda 5 4 3 2 4" xfId="21323" xr:uid="{00000000-0005-0000-0000-00001C330000}"/>
    <cellStyle name="Moneda 5 4 3 2 5" xfId="37725" xr:uid="{00000000-0005-0000-0000-00001D330000}"/>
    <cellStyle name="Moneda 5 4 3 3" xfId="6067" xr:uid="{00000000-0005-0000-0000-00001E330000}"/>
    <cellStyle name="Moneda 5 4 3 3 2" xfId="14811" xr:uid="{00000000-0005-0000-0000-00001F330000}"/>
    <cellStyle name="Moneda 5 4 3 3 2 2" xfId="32262" xr:uid="{00000000-0005-0000-0000-000020330000}"/>
    <cellStyle name="Moneda 5 4 3 3 3" xfId="23542" xr:uid="{00000000-0005-0000-0000-000021330000}"/>
    <cellStyle name="Moneda 5 4 3 3 4" xfId="37727" xr:uid="{00000000-0005-0000-0000-000022330000}"/>
    <cellStyle name="Moneda 5 4 3 4" xfId="10450" xr:uid="{00000000-0005-0000-0000-000023330000}"/>
    <cellStyle name="Moneda 5 4 3 4 2" xfId="27902" xr:uid="{00000000-0005-0000-0000-000024330000}"/>
    <cellStyle name="Moneda 5 4 3 5" xfId="19181" xr:uid="{00000000-0005-0000-0000-000025330000}"/>
    <cellStyle name="Moneda 5 4 3 6" xfId="37724" xr:uid="{00000000-0005-0000-0000-000026330000}"/>
    <cellStyle name="Moneda 5 4 4" xfId="2729" xr:uid="{00000000-0005-0000-0000-000027330000}"/>
    <cellStyle name="Moneda 5 4 4 2" xfId="7140" xr:uid="{00000000-0005-0000-0000-000028330000}"/>
    <cellStyle name="Moneda 5 4 4 2 2" xfId="15884" xr:uid="{00000000-0005-0000-0000-000029330000}"/>
    <cellStyle name="Moneda 5 4 4 2 2 2" xfId="33335" xr:uid="{00000000-0005-0000-0000-00002A330000}"/>
    <cellStyle name="Moneda 5 4 4 2 3" xfId="24615" xr:uid="{00000000-0005-0000-0000-00002B330000}"/>
    <cellStyle name="Moneda 5 4 4 2 4" xfId="37729" xr:uid="{00000000-0005-0000-0000-00002C330000}"/>
    <cellStyle name="Moneda 5 4 4 3" xfId="11523" xr:uid="{00000000-0005-0000-0000-00002D330000}"/>
    <cellStyle name="Moneda 5 4 4 3 2" xfId="28975" xr:uid="{00000000-0005-0000-0000-00002E330000}"/>
    <cellStyle name="Moneda 5 4 4 4" xfId="20254" xr:uid="{00000000-0005-0000-0000-00002F330000}"/>
    <cellStyle name="Moneda 5 4 4 5" xfId="37728" xr:uid="{00000000-0005-0000-0000-000030330000}"/>
    <cellStyle name="Moneda 5 4 5" xfId="4998" xr:uid="{00000000-0005-0000-0000-000031330000}"/>
    <cellStyle name="Moneda 5 4 5 2" xfId="13742" xr:uid="{00000000-0005-0000-0000-000032330000}"/>
    <cellStyle name="Moneda 5 4 5 2 2" xfId="31193" xr:uid="{00000000-0005-0000-0000-000033330000}"/>
    <cellStyle name="Moneda 5 4 5 3" xfId="22473" xr:uid="{00000000-0005-0000-0000-000034330000}"/>
    <cellStyle name="Moneda 5 4 5 4" xfId="37730" xr:uid="{00000000-0005-0000-0000-000035330000}"/>
    <cellStyle name="Moneda 5 4 6" xfId="9381" xr:uid="{00000000-0005-0000-0000-000036330000}"/>
    <cellStyle name="Moneda 5 4 6 2" xfId="26833" xr:uid="{00000000-0005-0000-0000-000037330000}"/>
    <cellStyle name="Moneda 5 4 7" xfId="18112" xr:uid="{00000000-0005-0000-0000-000038330000}"/>
    <cellStyle name="Moneda 5 4 8" xfId="37715" xr:uid="{00000000-0005-0000-0000-000039330000}"/>
    <cellStyle name="Moneda 5 5" xfId="584" xr:uid="{00000000-0005-0000-0000-00003A330000}"/>
    <cellStyle name="Moneda 5 5 2" xfId="1657" xr:uid="{00000000-0005-0000-0000-00003B330000}"/>
    <cellStyle name="Moneda 5 5 2 2" xfId="3802" xr:uid="{00000000-0005-0000-0000-00003C330000}"/>
    <cellStyle name="Moneda 5 5 2 2 2" xfId="8213" xr:uid="{00000000-0005-0000-0000-00003D330000}"/>
    <cellStyle name="Moneda 5 5 2 2 2 2" xfId="16957" xr:uid="{00000000-0005-0000-0000-00003E330000}"/>
    <cellStyle name="Moneda 5 5 2 2 2 2 2" xfId="34408" xr:uid="{00000000-0005-0000-0000-00003F330000}"/>
    <cellStyle name="Moneda 5 5 2 2 2 3" xfId="25688" xr:uid="{00000000-0005-0000-0000-000040330000}"/>
    <cellStyle name="Moneda 5 5 2 2 2 4" xfId="37734" xr:uid="{00000000-0005-0000-0000-000041330000}"/>
    <cellStyle name="Moneda 5 5 2 2 3" xfId="12596" xr:uid="{00000000-0005-0000-0000-000042330000}"/>
    <cellStyle name="Moneda 5 5 2 2 3 2" xfId="30048" xr:uid="{00000000-0005-0000-0000-000043330000}"/>
    <cellStyle name="Moneda 5 5 2 2 4" xfId="21327" xr:uid="{00000000-0005-0000-0000-000044330000}"/>
    <cellStyle name="Moneda 5 5 2 2 5" xfId="37733" xr:uid="{00000000-0005-0000-0000-000045330000}"/>
    <cellStyle name="Moneda 5 5 2 3" xfId="6071" xr:uid="{00000000-0005-0000-0000-000046330000}"/>
    <cellStyle name="Moneda 5 5 2 3 2" xfId="14815" xr:uid="{00000000-0005-0000-0000-000047330000}"/>
    <cellStyle name="Moneda 5 5 2 3 2 2" xfId="32266" xr:uid="{00000000-0005-0000-0000-000048330000}"/>
    <cellStyle name="Moneda 5 5 2 3 3" xfId="23546" xr:uid="{00000000-0005-0000-0000-000049330000}"/>
    <cellStyle name="Moneda 5 5 2 3 4" xfId="37735" xr:uid="{00000000-0005-0000-0000-00004A330000}"/>
    <cellStyle name="Moneda 5 5 2 4" xfId="10454" xr:uid="{00000000-0005-0000-0000-00004B330000}"/>
    <cellStyle name="Moneda 5 5 2 4 2" xfId="27906" xr:uid="{00000000-0005-0000-0000-00004C330000}"/>
    <cellStyle name="Moneda 5 5 2 5" xfId="19185" xr:uid="{00000000-0005-0000-0000-00004D330000}"/>
    <cellStyle name="Moneda 5 5 2 6" xfId="37732" xr:uid="{00000000-0005-0000-0000-00004E330000}"/>
    <cellStyle name="Moneda 5 5 3" xfId="2733" xr:uid="{00000000-0005-0000-0000-00004F330000}"/>
    <cellStyle name="Moneda 5 5 3 2" xfId="7144" xr:uid="{00000000-0005-0000-0000-000050330000}"/>
    <cellStyle name="Moneda 5 5 3 2 2" xfId="15888" xr:uid="{00000000-0005-0000-0000-000051330000}"/>
    <cellStyle name="Moneda 5 5 3 2 2 2" xfId="33339" xr:uid="{00000000-0005-0000-0000-000052330000}"/>
    <cellStyle name="Moneda 5 5 3 2 3" xfId="24619" xr:uid="{00000000-0005-0000-0000-000053330000}"/>
    <cellStyle name="Moneda 5 5 3 2 4" xfId="37737" xr:uid="{00000000-0005-0000-0000-000054330000}"/>
    <cellStyle name="Moneda 5 5 3 3" xfId="11527" xr:uid="{00000000-0005-0000-0000-000055330000}"/>
    <cellStyle name="Moneda 5 5 3 3 2" xfId="28979" xr:uid="{00000000-0005-0000-0000-000056330000}"/>
    <cellStyle name="Moneda 5 5 3 4" xfId="20258" xr:uid="{00000000-0005-0000-0000-000057330000}"/>
    <cellStyle name="Moneda 5 5 3 5" xfId="37736" xr:uid="{00000000-0005-0000-0000-000058330000}"/>
    <cellStyle name="Moneda 5 5 4" xfId="5002" xr:uid="{00000000-0005-0000-0000-000059330000}"/>
    <cellStyle name="Moneda 5 5 4 2" xfId="13746" xr:uid="{00000000-0005-0000-0000-00005A330000}"/>
    <cellStyle name="Moneda 5 5 4 2 2" xfId="31197" xr:uid="{00000000-0005-0000-0000-00005B330000}"/>
    <cellStyle name="Moneda 5 5 4 3" xfId="22477" xr:uid="{00000000-0005-0000-0000-00005C330000}"/>
    <cellStyle name="Moneda 5 5 4 4" xfId="37738" xr:uid="{00000000-0005-0000-0000-00005D330000}"/>
    <cellStyle name="Moneda 5 5 5" xfId="9385" xr:uid="{00000000-0005-0000-0000-00005E330000}"/>
    <cellStyle name="Moneda 5 5 5 2" xfId="26837" xr:uid="{00000000-0005-0000-0000-00005F330000}"/>
    <cellStyle name="Moneda 5 5 6" xfId="18116" xr:uid="{00000000-0005-0000-0000-000060330000}"/>
    <cellStyle name="Moneda 5 5 7" xfId="37731" xr:uid="{00000000-0005-0000-0000-000061330000}"/>
    <cellStyle name="Moneda 5 6" xfId="588" xr:uid="{00000000-0005-0000-0000-000062330000}"/>
    <cellStyle name="Moneda 5 6 2" xfId="1661" xr:uid="{00000000-0005-0000-0000-000063330000}"/>
    <cellStyle name="Moneda 5 6 2 2" xfId="3806" xr:uid="{00000000-0005-0000-0000-000064330000}"/>
    <cellStyle name="Moneda 5 6 2 2 2" xfId="8217" xr:uid="{00000000-0005-0000-0000-000065330000}"/>
    <cellStyle name="Moneda 5 6 2 2 2 2" xfId="16961" xr:uid="{00000000-0005-0000-0000-000066330000}"/>
    <cellStyle name="Moneda 5 6 2 2 2 2 2" xfId="34412" xr:uid="{00000000-0005-0000-0000-000067330000}"/>
    <cellStyle name="Moneda 5 6 2 2 2 3" xfId="25692" xr:uid="{00000000-0005-0000-0000-000068330000}"/>
    <cellStyle name="Moneda 5 6 2 2 2 4" xfId="37742" xr:uid="{00000000-0005-0000-0000-000069330000}"/>
    <cellStyle name="Moneda 5 6 2 2 3" xfId="12600" xr:uid="{00000000-0005-0000-0000-00006A330000}"/>
    <cellStyle name="Moneda 5 6 2 2 3 2" xfId="30052" xr:uid="{00000000-0005-0000-0000-00006B330000}"/>
    <cellStyle name="Moneda 5 6 2 2 4" xfId="21331" xr:uid="{00000000-0005-0000-0000-00006C330000}"/>
    <cellStyle name="Moneda 5 6 2 2 5" xfId="37741" xr:uid="{00000000-0005-0000-0000-00006D330000}"/>
    <cellStyle name="Moneda 5 6 2 3" xfId="6075" xr:uid="{00000000-0005-0000-0000-00006E330000}"/>
    <cellStyle name="Moneda 5 6 2 3 2" xfId="14819" xr:uid="{00000000-0005-0000-0000-00006F330000}"/>
    <cellStyle name="Moneda 5 6 2 3 2 2" xfId="32270" xr:uid="{00000000-0005-0000-0000-000070330000}"/>
    <cellStyle name="Moneda 5 6 2 3 3" xfId="23550" xr:uid="{00000000-0005-0000-0000-000071330000}"/>
    <cellStyle name="Moneda 5 6 2 3 4" xfId="37743" xr:uid="{00000000-0005-0000-0000-000072330000}"/>
    <cellStyle name="Moneda 5 6 2 4" xfId="10458" xr:uid="{00000000-0005-0000-0000-000073330000}"/>
    <cellStyle name="Moneda 5 6 2 4 2" xfId="27910" xr:uid="{00000000-0005-0000-0000-000074330000}"/>
    <cellStyle name="Moneda 5 6 2 5" xfId="19189" xr:uid="{00000000-0005-0000-0000-000075330000}"/>
    <cellStyle name="Moneda 5 6 2 6" xfId="37740" xr:uid="{00000000-0005-0000-0000-000076330000}"/>
    <cellStyle name="Moneda 5 6 3" xfId="2737" xr:uid="{00000000-0005-0000-0000-000077330000}"/>
    <cellStyle name="Moneda 5 6 3 2" xfId="7148" xr:uid="{00000000-0005-0000-0000-000078330000}"/>
    <cellStyle name="Moneda 5 6 3 2 2" xfId="15892" xr:uid="{00000000-0005-0000-0000-000079330000}"/>
    <cellStyle name="Moneda 5 6 3 2 2 2" xfId="33343" xr:uid="{00000000-0005-0000-0000-00007A330000}"/>
    <cellStyle name="Moneda 5 6 3 2 3" xfId="24623" xr:uid="{00000000-0005-0000-0000-00007B330000}"/>
    <cellStyle name="Moneda 5 6 3 2 4" xfId="37745" xr:uid="{00000000-0005-0000-0000-00007C330000}"/>
    <cellStyle name="Moneda 5 6 3 3" xfId="11531" xr:uid="{00000000-0005-0000-0000-00007D330000}"/>
    <cellStyle name="Moneda 5 6 3 3 2" xfId="28983" xr:uid="{00000000-0005-0000-0000-00007E330000}"/>
    <cellStyle name="Moneda 5 6 3 4" xfId="20262" xr:uid="{00000000-0005-0000-0000-00007F330000}"/>
    <cellStyle name="Moneda 5 6 3 5" xfId="37744" xr:uid="{00000000-0005-0000-0000-000080330000}"/>
    <cellStyle name="Moneda 5 6 4" xfId="5006" xr:uid="{00000000-0005-0000-0000-000081330000}"/>
    <cellStyle name="Moneda 5 6 4 2" xfId="13750" xr:uid="{00000000-0005-0000-0000-000082330000}"/>
    <cellStyle name="Moneda 5 6 4 2 2" xfId="31201" xr:uid="{00000000-0005-0000-0000-000083330000}"/>
    <cellStyle name="Moneda 5 6 4 3" xfId="22481" xr:uid="{00000000-0005-0000-0000-000084330000}"/>
    <cellStyle name="Moneda 5 6 4 4" xfId="37746" xr:uid="{00000000-0005-0000-0000-000085330000}"/>
    <cellStyle name="Moneda 5 6 5" xfId="9389" xr:uid="{00000000-0005-0000-0000-000086330000}"/>
    <cellStyle name="Moneda 5 6 5 2" xfId="26841" xr:uid="{00000000-0005-0000-0000-000087330000}"/>
    <cellStyle name="Moneda 5 6 6" xfId="18120" xr:uid="{00000000-0005-0000-0000-000088330000}"/>
    <cellStyle name="Moneda 5 6 7" xfId="37739" xr:uid="{00000000-0005-0000-0000-000089330000}"/>
    <cellStyle name="Moneda 5 7" xfId="1110" xr:uid="{00000000-0005-0000-0000-00008A330000}"/>
    <cellStyle name="Moneda 5 7 2" xfId="2183" xr:uid="{00000000-0005-0000-0000-00008B330000}"/>
    <cellStyle name="Moneda 5 7 2 2" xfId="4328" xr:uid="{00000000-0005-0000-0000-00008C330000}"/>
    <cellStyle name="Moneda 5 7 2 2 2" xfId="8739" xr:uid="{00000000-0005-0000-0000-00008D330000}"/>
    <cellStyle name="Moneda 5 7 2 2 2 2" xfId="17483" xr:uid="{00000000-0005-0000-0000-00008E330000}"/>
    <cellStyle name="Moneda 5 7 2 2 2 2 2" xfId="34934" xr:uid="{00000000-0005-0000-0000-00008F330000}"/>
    <cellStyle name="Moneda 5 7 2 2 2 3" xfId="26214" xr:uid="{00000000-0005-0000-0000-000090330000}"/>
    <cellStyle name="Moneda 5 7 2 2 2 4" xfId="37750" xr:uid="{00000000-0005-0000-0000-000091330000}"/>
    <cellStyle name="Moneda 5 7 2 2 3" xfId="13122" xr:uid="{00000000-0005-0000-0000-000092330000}"/>
    <cellStyle name="Moneda 5 7 2 2 3 2" xfId="30574" xr:uid="{00000000-0005-0000-0000-000093330000}"/>
    <cellStyle name="Moneda 5 7 2 2 4" xfId="21853" xr:uid="{00000000-0005-0000-0000-000094330000}"/>
    <cellStyle name="Moneda 5 7 2 2 5" xfId="37749" xr:uid="{00000000-0005-0000-0000-000095330000}"/>
    <cellStyle name="Moneda 5 7 2 3" xfId="6597" xr:uid="{00000000-0005-0000-0000-000096330000}"/>
    <cellStyle name="Moneda 5 7 2 3 2" xfId="15341" xr:uid="{00000000-0005-0000-0000-000097330000}"/>
    <cellStyle name="Moneda 5 7 2 3 2 2" xfId="32792" xr:uid="{00000000-0005-0000-0000-000098330000}"/>
    <cellStyle name="Moneda 5 7 2 3 3" xfId="24072" xr:uid="{00000000-0005-0000-0000-000099330000}"/>
    <cellStyle name="Moneda 5 7 2 3 4" xfId="37751" xr:uid="{00000000-0005-0000-0000-00009A330000}"/>
    <cellStyle name="Moneda 5 7 2 4" xfId="10980" xr:uid="{00000000-0005-0000-0000-00009B330000}"/>
    <cellStyle name="Moneda 5 7 2 4 2" xfId="28432" xr:uid="{00000000-0005-0000-0000-00009C330000}"/>
    <cellStyle name="Moneda 5 7 2 5" xfId="19711" xr:uid="{00000000-0005-0000-0000-00009D330000}"/>
    <cellStyle name="Moneda 5 7 2 6" xfId="37748" xr:uid="{00000000-0005-0000-0000-00009E330000}"/>
    <cellStyle name="Moneda 5 7 3" xfId="3259" xr:uid="{00000000-0005-0000-0000-00009F330000}"/>
    <cellStyle name="Moneda 5 7 3 2" xfId="7670" xr:uid="{00000000-0005-0000-0000-0000A0330000}"/>
    <cellStyle name="Moneda 5 7 3 2 2" xfId="16414" xr:uid="{00000000-0005-0000-0000-0000A1330000}"/>
    <cellStyle name="Moneda 5 7 3 2 2 2" xfId="33865" xr:uid="{00000000-0005-0000-0000-0000A2330000}"/>
    <cellStyle name="Moneda 5 7 3 2 3" xfId="25145" xr:uid="{00000000-0005-0000-0000-0000A3330000}"/>
    <cellStyle name="Moneda 5 7 3 2 4" xfId="37753" xr:uid="{00000000-0005-0000-0000-0000A4330000}"/>
    <cellStyle name="Moneda 5 7 3 3" xfId="12053" xr:uid="{00000000-0005-0000-0000-0000A5330000}"/>
    <cellStyle name="Moneda 5 7 3 3 2" xfId="29505" xr:uid="{00000000-0005-0000-0000-0000A6330000}"/>
    <cellStyle name="Moneda 5 7 3 4" xfId="20784" xr:uid="{00000000-0005-0000-0000-0000A7330000}"/>
    <cellStyle name="Moneda 5 7 3 5" xfId="37752" xr:uid="{00000000-0005-0000-0000-0000A8330000}"/>
    <cellStyle name="Moneda 5 7 4" xfId="5528" xr:uid="{00000000-0005-0000-0000-0000A9330000}"/>
    <cellStyle name="Moneda 5 7 4 2" xfId="14272" xr:uid="{00000000-0005-0000-0000-0000AA330000}"/>
    <cellStyle name="Moneda 5 7 4 2 2" xfId="31723" xr:uid="{00000000-0005-0000-0000-0000AB330000}"/>
    <cellStyle name="Moneda 5 7 4 3" xfId="23003" xr:uid="{00000000-0005-0000-0000-0000AC330000}"/>
    <cellStyle name="Moneda 5 7 4 4" xfId="37754" xr:uid="{00000000-0005-0000-0000-0000AD330000}"/>
    <cellStyle name="Moneda 5 7 5" xfId="9911" xr:uid="{00000000-0005-0000-0000-0000AE330000}"/>
    <cellStyle name="Moneda 5 7 5 2" xfId="27363" xr:uid="{00000000-0005-0000-0000-0000AF330000}"/>
    <cellStyle name="Moneda 5 7 6" xfId="18642" xr:uid="{00000000-0005-0000-0000-0000B0330000}"/>
    <cellStyle name="Moneda 5 7 7" xfId="37747" xr:uid="{00000000-0005-0000-0000-0000B1330000}"/>
    <cellStyle name="Moneda 5 8" xfId="1123" xr:uid="{00000000-0005-0000-0000-0000B2330000}"/>
    <cellStyle name="Moneda 5 8 2" xfId="3272" xr:uid="{00000000-0005-0000-0000-0000B3330000}"/>
    <cellStyle name="Moneda 5 8 2 2" xfId="7683" xr:uid="{00000000-0005-0000-0000-0000B4330000}"/>
    <cellStyle name="Moneda 5 8 2 2 2" xfId="16427" xr:uid="{00000000-0005-0000-0000-0000B5330000}"/>
    <cellStyle name="Moneda 5 8 2 2 2 2" xfId="33878" xr:uid="{00000000-0005-0000-0000-0000B6330000}"/>
    <cellStyle name="Moneda 5 8 2 2 3" xfId="25158" xr:uid="{00000000-0005-0000-0000-0000B7330000}"/>
    <cellStyle name="Moneda 5 8 2 2 4" xfId="37757" xr:uid="{00000000-0005-0000-0000-0000B8330000}"/>
    <cellStyle name="Moneda 5 8 2 3" xfId="12066" xr:uid="{00000000-0005-0000-0000-0000B9330000}"/>
    <cellStyle name="Moneda 5 8 2 3 2" xfId="29518" xr:uid="{00000000-0005-0000-0000-0000BA330000}"/>
    <cellStyle name="Moneda 5 8 2 4" xfId="20797" xr:uid="{00000000-0005-0000-0000-0000BB330000}"/>
    <cellStyle name="Moneda 5 8 2 5" xfId="37756" xr:uid="{00000000-0005-0000-0000-0000BC330000}"/>
    <cellStyle name="Moneda 5 8 3" xfId="5541" xr:uid="{00000000-0005-0000-0000-0000BD330000}"/>
    <cellStyle name="Moneda 5 8 3 2" xfId="14285" xr:uid="{00000000-0005-0000-0000-0000BE330000}"/>
    <cellStyle name="Moneda 5 8 3 2 2" xfId="31736" xr:uid="{00000000-0005-0000-0000-0000BF330000}"/>
    <cellStyle name="Moneda 5 8 3 3" xfId="23016" xr:uid="{00000000-0005-0000-0000-0000C0330000}"/>
    <cellStyle name="Moneda 5 8 3 4" xfId="37758" xr:uid="{00000000-0005-0000-0000-0000C1330000}"/>
    <cellStyle name="Moneda 5 8 4" xfId="9924" xr:uid="{00000000-0005-0000-0000-0000C2330000}"/>
    <cellStyle name="Moneda 5 8 4 2" xfId="27376" xr:uid="{00000000-0005-0000-0000-0000C3330000}"/>
    <cellStyle name="Moneda 5 8 5" xfId="18655" xr:uid="{00000000-0005-0000-0000-0000C4330000}"/>
    <cellStyle name="Moneda 5 8 6" xfId="37755" xr:uid="{00000000-0005-0000-0000-0000C5330000}"/>
    <cellStyle name="Moneda 5 9" xfId="2196" xr:uid="{00000000-0005-0000-0000-0000C6330000}"/>
    <cellStyle name="Moneda 5 9 2" xfId="4341" xr:uid="{00000000-0005-0000-0000-0000C7330000}"/>
    <cellStyle name="Moneda 5 9 2 2" xfId="8752" xr:uid="{00000000-0005-0000-0000-0000C8330000}"/>
    <cellStyle name="Moneda 5 9 2 2 2" xfId="17496" xr:uid="{00000000-0005-0000-0000-0000C9330000}"/>
    <cellStyle name="Moneda 5 9 2 2 2 2" xfId="34947" xr:uid="{00000000-0005-0000-0000-0000CA330000}"/>
    <cellStyle name="Moneda 5 9 2 2 3" xfId="26227" xr:uid="{00000000-0005-0000-0000-0000CB330000}"/>
    <cellStyle name="Moneda 5 9 2 2 4" xfId="37761" xr:uid="{00000000-0005-0000-0000-0000CC330000}"/>
    <cellStyle name="Moneda 5 9 2 3" xfId="13135" xr:uid="{00000000-0005-0000-0000-0000CD330000}"/>
    <cellStyle name="Moneda 5 9 2 3 2" xfId="30587" xr:uid="{00000000-0005-0000-0000-0000CE330000}"/>
    <cellStyle name="Moneda 5 9 2 4" xfId="21866" xr:uid="{00000000-0005-0000-0000-0000CF330000}"/>
    <cellStyle name="Moneda 5 9 2 5" xfId="37760" xr:uid="{00000000-0005-0000-0000-0000D0330000}"/>
    <cellStyle name="Moneda 5 9 3" xfId="6610" xr:uid="{00000000-0005-0000-0000-0000D1330000}"/>
    <cellStyle name="Moneda 5 9 3 2" xfId="15354" xr:uid="{00000000-0005-0000-0000-0000D2330000}"/>
    <cellStyle name="Moneda 5 9 3 2 2" xfId="32805" xr:uid="{00000000-0005-0000-0000-0000D3330000}"/>
    <cellStyle name="Moneda 5 9 3 3" xfId="24085" xr:uid="{00000000-0005-0000-0000-0000D4330000}"/>
    <cellStyle name="Moneda 5 9 3 4" xfId="37762" xr:uid="{00000000-0005-0000-0000-0000D5330000}"/>
    <cellStyle name="Moneda 5 9 4" xfId="10993" xr:uid="{00000000-0005-0000-0000-0000D6330000}"/>
    <cellStyle name="Moneda 5 9 4 2" xfId="28445" xr:uid="{00000000-0005-0000-0000-0000D7330000}"/>
    <cellStyle name="Moneda 5 9 5" xfId="19724" xr:uid="{00000000-0005-0000-0000-0000D8330000}"/>
    <cellStyle name="Moneda 5 9 6" xfId="37759" xr:uid="{00000000-0005-0000-0000-0000D9330000}"/>
    <cellStyle name="Moneda 50" xfId="44024" xr:uid="{46C5B6B4-B1FC-44A6-8E5E-7C3572F80893}"/>
    <cellStyle name="Moneda 51" xfId="44029" xr:uid="{C6BA386D-AE7A-48BD-A649-93CDEC5E229E}"/>
    <cellStyle name="Moneda 52" xfId="44032" xr:uid="{C32F09D3-3E97-41E7-932B-95C0CB15F428}"/>
    <cellStyle name="Moneda 53" xfId="44035" xr:uid="{80C8FFE0-6CA8-467E-B12D-A9185A5712F7}"/>
    <cellStyle name="Moneda 54" xfId="44038" xr:uid="{BCC4F30C-AF14-488C-A123-CC11638467BD}"/>
    <cellStyle name="Moneda 55" xfId="44045" xr:uid="{5F5363FB-C9CE-4EC9-B2D8-7EA8F6A4B9C3}"/>
    <cellStyle name="Moneda 56" xfId="44049" xr:uid="{9D7DBA6A-BF91-45B9-BFAE-2FA8A0AF3D41}"/>
    <cellStyle name="Moneda 57" xfId="44052" xr:uid="{6823A5C1-48F9-499C-9856-28F9FB1510C1}"/>
    <cellStyle name="Moneda 58" xfId="44065" xr:uid="{A85BA041-4B13-4F82-A51D-1F67D44F95A4}"/>
    <cellStyle name="Moneda 59" xfId="44070" xr:uid="{57F3BBEF-F6C6-4A75-B823-A43C3526660A}"/>
    <cellStyle name="Moneda 6" xfId="4351" xr:uid="{00000000-0005-0000-0000-0000DA330000}"/>
    <cellStyle name="Moneda 6 2" xfId="8761" xr:uid="{00000000-0005-0000-0000-0000DB330000}"/>
    <cellStyle name="Moneda 6 2 2" xfId="17505" xr:uid="{00000000-0005-0000-0000-0000DC330000}"/>
    <cellStyle name="Moneda 6 2 2 2" xfId="34956" xr:uid="{00000000-0005-0000-0000-0000DD330000}"/>
    <cellStyle name="Moneda 6 2 3" xfId="26236" xr:uid="{00000000-0005-0000-0000-0000DE330000}"/>
    <cellStyle name="Moneda 6 2 4" xfId="37764" xr:uid="{00000000-0005-0000-0000-0000DF330000}"/>
    <cellStyle name="Moneda 6 3" xfId="13144" xr:uid="{00000000-0005-0000-0000-0000E0330000}"/>
    <cellStyle name="Moneda 6 3 2" xfId="30596" xr:uid="{00000000-0005-0000-0000-0000E1330000}"/>
    <cellStyle name="Moneda 6 4" xfId="21875" xr:uid="{00000000-0005-0000-0000-0000E2330000}"/>
    <cellStyle name="Moneda 6 5" xfId="37763" xr:uid="{00000000-0005-0000-0000-0000E3330000}"/>
    <cellStyle name="Moneda 60" xfId="44077" xr:uid="{9A39558B-6D02-45D1-B2ED-73AE0EF376E6}"/>
    <cellStyle name="Moneda 61" xfId="44081" xr:uid="{BF7EFA31-4203-4FD5-9576-F2F3867947C4}"/>
    <cellStyle name="Moneda 62" xfId="44090" xr:uid="{7A02F3DD-00CB-44E8-A68F-F17B9CF01B93}"/>
    <cellStyle name="Moneda 63" xfId="44099" xr:uid="{643E4338-B24C-4D10-AAB0-5FA8B206B337}"/>
    <cellStyle name="Moneda 64" xfId="44108" xr:uid="{DA567617-F04E-46BB-A278-8ADB85CE20CF}"/>
    <cellStyle name="Moneda 65" xfId="44113" xr:uid="{46F0A87F-6947-4C00-B7BA-1FFE85E815AB}"/>
    <cellStyle name="Moneda 66" xfId="44120" xr:uid="{34C79E4E-2356-4CA1-9CE0-F4E371626BAB}"/>
    <cellStyle name="Moneda 67" xfId="44128" xr:uid="{E731EB1B-8E33-438B-8028-95DB84EE4D1B}"/>
    <cellStyle name="Moneda 68" xfId="44136" xr:uid="{3C378925-394B-467A-BBB0-0255FF71BBA7}"/>
    <cellStyle name="Moneda 69" xfId="44141" xr:uid="{B94CD16B-11D9-4500-B5C5-FFDA411CD98C}"/>
    <cellStyle name="Moneda 7" xfId="4354" xr:uid="{00000000-0005-0000-0000-0000E4330000}"/>
    <cellStyle name="Moneda 7 2" xfId="8764" xr:uid="{00000000-0005-0000-0000-0000E5330000}"/>
    <cellStyle name="Moneda 7 2 2" xfId="17508" xr:uid="{00000000-0005-0000-0000-0000E6330000}"/>
    <cellStyle name="Moneda 7 2 2 2" xfId="34959" xr:uid="{00000000-0005-0000-0000-0000E7330000}"/>
    <cellStyle name="Moneda 7 2 3" xfId="26239" xr:uid="{00000000-0005-0000-0000-0000E8330000}"/>
    <cellStyle name="Moneda 7 2 4" xfId="37766" xr:uid="{00000000-0005-0000-0000-0000E9330000}"/>
    <cellStyle name="Moneda 7 3" xfId="13147" xr:uid="{00000000-0005-0000-0000-0000EA330000}"/>
    <cellStyle name="Moneda 7 3 2" xfId="30599" xr:uid="{00000000-0005-0000-0000-0000EB330000}"/>
    <cellStyle name="Moneda 7 4" xfId="21878" xr:uid="{00000000-0005-0000-0000-0000EC330000}"/>
    <cellStyle name="Moneda 7 5" xfId="37765" xr:uid="{00000000-0005-0000-0000-0000ED330000}"/>
    <cellStyle name="Moneda 70" xfId="44146" xr:uid="{2101B94E-04B4-48AD-896F-943F3387BCDA}"/>
    <cellStyle name="Moneda 71" xfId="44150" xr:uid="{7BC7DFD7-6E97-467D-AA4B-2428DC5E5255}"/>
    <cellStyle name="Moneda 72" xfId="44156" xr:uid="{76518FFF-DB1B-455B-A3C4-571E67AE143D}"/>
    <cellStyle name="Moneda 73" xfId="44165" xr:uid="{403D3244-F882-4326-B709-8125CB9338D8}"/>
    <cellStyle name="Moneda 73 2" xfId="44174" xr:uid="{AAFD3724-A440-4830-8E4A-674063ECD26A}"/>
    <cellStyle name="Moneda 74" xfId="44170" xr:uid="{C9FC77CC-1CF3-401E-B0EB-E32CA3346B8A}"/>
    <cellStyle name="Moneda 75" xfId="44181" xr:uid="{AFAE3723-6052-4974-BB78-DC9803EE8459}"/>
    <cellStyle name="Moneda 76" xfId="44185" xr:uid="{33956D07-AF39-4AD7-A64D-651778971965}"/>
    <cellStyle name="Moneda 77" xfId="44189" xr:uid="{71A53CA2-DC58-4DAB-9140-E9E04E27426D}"/>
    <cellStyle name="Moneda 78" xfId="44194" xr:uid="{670A6FA0-3D1B-40CC-82E5-B272E775A61B}"/>
    <cellStyle name="Moneda 79" xfId="44196" xr:uid="{B5486C0F-6ADC-4BCA-9208-FB27F7862A40}"/>
    <cellStyle name="Moneda 8" xfId="4357" xr:uid="{00000000-0005-0000-0000-0000EE330000}"/>
    <cellStyle name="Moneda 8 2" xfId="8767" xr:uid="{00000000-0005-0000-0000-0000EF330000}"/>
    <cellStyle name="Moneda 8 2 2" xfId="17511" xr:uid="{00000000-0005-0000-0000-0000F0330000}"/>
    <cellStyle name="Moneda 8 2 2 2" xfId="34962" xr:uid="{00000000-0005-0000-0000-0000F1330000}"/>
    <cellStyle name="Moneda 8 2 3" xfId="26242" xr:uid="{00000000-0005-0000-0000-0000F2330000}"/>
    <cellStyle name="Moneda 8 2 4" xfId="37768" xr:uid="{00000000-0005-0000-0000-0000F3330000}"/>
    <cellStyle name="Moneda 8 3" xfId="13150" xr:uid="{00000000-0005-0000-0000-0000F4330000}"/>
    <cellStyle name="Moneda 8 3 2" xfId="30602" xr:uid="{00000000-0005-0000-0000-0000F5330000}"/>
    <cellStyle name="Moneda 8 4" xfId="21881" xr:uid="{00000000-0005-0000-0000-0000F6330000}"/>
    <cellStyle name="Moneda 8 5" xfId="37767" xr:uid="{00000000-0005-0000-0000-0000F7330000}"/>
    <cellStyle name="Moneda 80" xfId="44203" xr:uid="{55CF4038-6CAA-437E-ADC1-E192E6E9C752}"/>
    <cellStyle name="Moneda 81" xfId="44212" xr:uid="{F3980EF2-5229-4BE2-92C4-982C033D7FDF}"/>
    <cellStyle name="Moneda 82" xfId="44215" xr:uid="{0E85A4D5-04F8-4797-8827-5FEFF323E0A9}"/>
    <cellStyle name="Moneda 83" xfId="44218" xr:uid="{881AD0F6-FBBE-45D5-89EE-0860D785DB3A}"/>
    <cellStyle name="Moneda 84" xfId="44222" xr:uid="{1522CC43-1270-4ADA-AFDA-11EFDA991003}"/>
    <cellStyle name="Moneda 85" xfId="44227" xr:uid="{4542585B-CDC9-4A0F-9073-BE2747F69127}"/>
    <cellStyle name="Moneda 86" xfId="44231" xr:uid="{CB4F9AE5-734C-4AA1-AA5B-14E3D43CDE24}"/>
    <cellStyle name="Moneda 87" xfId="44235" xr:uid="{B29D0977-E9DB-4AB9-AFCB-112AB80B646E}"/>
    <cellStyle name="Moneda 88" xfId="44240" xr:uid="{A400A0ED-E684-4C9A-BF2B-CA1703E7820A}"/>
    <cellStyle name="Moneda 89" xfId="44245" xr:uid="{A9BAAE19-938E-4988-8423-3F5387D8DE1C}"/>
    <cellStyle name="Moneda 9" xfId="4360" xr:uid="{00000000-0005-0000-0000-0000F8330000}"/>
    <cellStyle name="Moneda 9 2" xfId="8770" xr:uid="{00000000-0005-0000-0000-0000F9330000}"/>
    <cellStyle name="Moneda 9 2 2" xfId="17514" xr:uid="{00000000-0005-0000-0000-0000FA330000}"/>
    <cellStyle name="Moneda 9 2 2 2" xfId="34965" xr:uid="{00000000-0005-0000-0000-0000FB330000}"/>
    <cellStyle name="Moneda 9 2 3" xfId="26245" xr:uid="{00000000-0005-0000-0000-0000FC330000}"/>
    <cellStyle name="Moneda 9 2 4" xfId="37770" xr:uid="{00000000-0005-0000-0000-0000FD330000}"/>
    <cellStyle name="Moneda 9 3" xfId="13153" xr:uid="{00000000-0005-0000-0000-0000FE330000}"/>
    <cellStyle name="Moneda 9 3 2" xfId="30605" xr:uid="{00000000-0005-0000-0000-0000FF330000}"/>
    <cellStyle name="Moneda 9 4" xfId="21884" xr:uid="{00000000-0005-0000-0000-000000340000}"/>
    <cellStyle name="Moneda 9 5" xfId="37769" xr:uid="{00000000-0005-0000-0000-000001340000}"/>
    <cellStyle name="Moneda 90" xfId="44249" xr:uid="{0DA21A07-6736-411D-9FFA-350A382BB81F}"/>
    <cellStyle name="Moneda 91" xfId="44252" xr:uid="{48D8D9FF-45DD-41BB-AB9E-A5E2E7617CE9}"/>
    <cellStyle name="Moneda 92" xfId="44256" xr:uid="{1B712E6F-769E-40B3-AA93-AE1C02B90D60}"/>
    <cellStyle name="Moneda 93" xfId="44260" xr:uid="{890DB37F-9E63-44F9-999D-60AB7DCE843F}"/>
    <cellStyle name="Moneda 94" xfId="44264" xr:uid="{B2620914-C212-4660-A027-5C087ECA9650}"/>
    <cellStyle name="Moneda 95" xfId="44268" xr:uid="{8D30FB91-A5CB-465C-AF4D-056412EEB760}"/>
    <cellStyle name="Moneda 96" xfId="44274" xr:uid="{2EA008D0-A206-49E9-8F05-CC1F9CCEF083}"/>
    <cellStyle name="Moneda 97" xfId="44278" xr:uid="{B1797D36-D1AD-4721-A836-CE07C22854EA}"/>
    <cellStyle name="Moneda 98" xfId="44281" xr:uid="{64E32E55-9068-4875-9A96-398343EF9CA8}"/>
    <cellStyle name="Moneda 99" xfId="44285" xr:uid="{A016CF2C-2341-4F00-9CB9-E811E1CEDD1E}"/>
    <cellStyle name="Neutral 2" xfId="4410" xr:uid="{00000000-0005-0000-0000-000002340000}"/>
    <cellStyle name="Normal" xfId="0" builtinId="0"/>
    <cellStyle name="Normal 10" xfId="21" xr:uid="{00000000-0005-0000-0000-000004340000}"/>
    <cellStyle name="Normal 10 10" xfId="4478" xr:uid="{00000000-0005-0000-0000-000005340000}"/>
    <cellStyle name="Normal 10 10 2" xfId="13222" xr:uid="{00000000-0005-0000-0000-000006340000}"/>
    <cellStyle name="Normal 10 10 2 2" xfId="30673" xr:uid="{00000000-0005-0000-0000-000007340000}"/>
    <cellStyle name="Normal 10 10 3" xfId="21953" xr:uid="{00000000-0005-0000-0000-000008340000}"/>
    <cellStyle name="Normal 10 10 4" xfId="35072" xr:uid="{00000000-0005-0000-0000-000009340000}"/>
    <cellStyle name="Normal 10 10 5" xfId="37772" xr:uid="{00000000-0005-0000-0000-00000A340000}"/>
    <cellStyle name="Normal 10 11" xfId="8861" xr:uid="{00000000-0005-0000-0000-00000B340000}"/>
    <cellStyle name="Normal 10 11 2" xfId="26313" xr:uid="{00000000-0005-0000-0000-00000C340000}"/>
    <cellStyle name="Normal 10 12" xfId="17592" xr:uid="{00000000-0005-0000-0000-00000D340000}"/>
    <cellStyle name="Normal 10 13" xfId="37771" xr:uid="{00000000-0005-0000-0000-00000E340000}"/>
    <cellStyle name="Normal 10 14" xfId="44059" xr:uid="{9F23A287-98CA-4B6E-B921-4D2C843B0192}"/>
    <cellStyle name="Normal 10 2" xfId="40" xr:uid="{00000000-0005-0000-0000-00000F340000}"/>
    <cellStyle name="Normal 10 2 10" xfId="8872" xr:uid="{00000000-0005-0000-0000-000010340000}"/>
    <cellStyle name="Normal 10 2 10 2" xfId="26324" xr:uid="{00000000-0005-0000-0000-000011340000}"/>
    <cellStyle name="Normal 10 2 11" xfId="17603" xr:uid="{00000000-0005-0000-0000-000012340000}"/>
    <cellStyle name="Normal 10 2 12" xfId="37773" xr:uid="{00000000-0005-0000-0000-000013340000}"/>
    <cellStyle name="Normal 10 2 2" xfId="68" xr:uid="{00000000-0005-0000-0000-000014340000}"/>
    <cellStyle name="Normal 10 2 2 10" xfId="17626" xr:uid="{00000000-0005-0000-0000-000015340000}"/>
    <cellStyle name="Normal 10 2 2 11" xfId="37774" xr:uid="{00000000-0005-0000-0000-000016340000}"/>
    <cellStyle name="Normal 10 2 2 2" xfId="133" xr:uid="{00000000-0005-0000-0000-000017340000}"/>
    <cellStyle name="Normal 10 2 2 2 10" xfId="37775" xr:uid="{00000000-0005-0000-0000-000018340000}"/>
    <cellStyle name="Normal 10 2 2 2 2" xfId="265" xr:uid="{00000000-0005-0000-0000-000019340000}"/>
    <cellStyle name="Normal 10 2 2 2 2 2" xfId="530" xr:uid="{00000000-0005-0000-0000-00001A340000}"/>
    <cellStyle name="Normal 10 2 2 2 2 2 2" xfId="1070" xr:uid="{00000000-0005-0000-0000-00001B340000}"/>
    <cellStyle name="Normal 10 2 2 2 2 2 2 2" xfId="2143" xr:uid="{00000000-0005-0000-0000-00001C340000}"/>
    <cellStyle name="Normal 10 2 2 2 2 2 2 2 2" xfId="4288" xr:uid="{00000000-0005-0000-0000-00001D340000}"/>
    <cellStyle name="Normal 10 2 2 2 2 2 2 2 2 2" xfId="8699" xr:uid="{00000000-0005-0000-0000-00001E340000}"/>
    <cellStyle name="Normal 10 2 2 2 2 2 2 2 2 2 2" xfId="17443" xr:uid="{00000000-0005-0000-0000-00001F340000}"/>
    <cellStyle name="Normal 10 2 2 2 2 2 2 2 2 2 2 2" xfId="34894" xr:uid="{00000000-0005-0000-0000-000020340000}"/>
    <cellStyle name="Normal 10 2 2 2 2 2 2 2 2 2 3" xfId="26174" xr:uid="{00000000-0005-0000-0000-000021340000}"/>
    <cellStyle name="Normal 10 2 2 2 2 2 2 2 2 2 4" xfId="37781" xr:uid="{00000000-0005-0000-0000-000022340000}"/>
    <cellStyle name="Normal 10 2 2 2 2 2 2 2 2 3" xfId="13082" xr:uid="{00000000-0005-0000-0000-000023340000}"/>
    <cellStyle name="Normal 10 2 2 2 2 2 2 2 2 3 2" xfId="30534" xr:uid="{00000000-0005-0000-0000-000024340000}"/>
    <cellStyle name="Normal 10 2 2 2 2 2 2 2 2 4" xfId="21813" xr:uid="{00000000-0005-0000-0000-000025340000}"/>
    <cellStyle name="Normal 10 2 2 2 2 2 2 2 2 5" xfId="37780" xr:uid="{00000000-0005-0000-0000-000026340000}"/>
    <cellStyle name="Normal 10 2 2 2 2 2 2 2 3" xfId="6557" xr:uid="{00000000-0005-0000-0000-000027340000}"/>
    <cellStyle name="Normal 10 2 2 2 2 2 2 2 3 2" xfId="15301" xr:uid="{00000000-0005-0000-0000-000028340000}"/>
    <cellStyle name="Normal 10 2 2 2 2 2 2 2 3 2 2" xfId="32752" xr:uid="{00000000-0005-0000-0000-000029340000}"/>
    <cellStyle name="Normal 10 2 2 2 2 2 2 2 3 3" xfId="24032" xr:uid="{00000000-0005-0000-0000-00002A340000}"/>
    <cellStyle name="Normal 10 2 2 2 2 2 2 2 3 4" xfId="37782" xr:uid="{00000000-0005-0000-0000-00002B340000}"/>
    <cellStyle name="Normal 10 2 2 2 2 2 2 2 4" xfId="10940" xr:uid="{00000000-0005-0000-0000-00002C340000}"/>
    <cellStyle name="Normal 10 2 2 2 2 2 2 2 4 2" xfId="28392" xr:uid="{00000000-0005-0000-0000-00002D340000}"/>
    <cellStyle name="Normal 10 2 2 2 2 2 2 2 5" xfId="19671" xr:uid="{00000000-0005-0000-0000-00002E340000}"/>
    <cellStyle name="Normal 10 2 2 2 2 2 2 2 6" xfId="37779" xr:uid="{00000000-0005-0000-0000-00002F340000}"/>
    <cellStyle name="Normal 10 2 2 2 2 2 2 3" xfId="3219" xr:uid="{00000000-0005-0000-0000-000030340000}"/>
    <cellStyle name="Normal 10 2 2 2 2 2 2 3 2" xfId="7630" xr:uid="{00000000-0005-0000-0000-000031340000}"/>
    <cellStyle name="Normal 10 2 2 2 2 2 2 3 2 2" xfId="16374" xr:uid="{00000000-0005-0000-0000-000032340000}"/>
    <cellStyle name="Normal 10 2 2 2 2 2 2 3 2 2 2" xfId="33825" xr:uid="{00000000-0005-0000-0000-000033340000}"/>
    <cellStyle name="Normal 10 2 2 2 2 2 2 3 2 3" xfId="25105" xr:uid="{00000000-0005-0000-0000-000034340000}"/>
    <cellStyle name="Normal 10 2 2 2 2 2 2 3 2 4" xfId="37784" xr:uid="{00000000-0005-0000-0000-000035340000}"/>
    <cellStyle name="Normal 10 2 2 2 2 2 2 3 3" xfId="12013" xr:uid="{00000000-0005-0000-0000-000036340000}"/>
    <cellStyle name="Normal 10 2 2 2 2 2 2 3 3 2" xfId="29465" xr:uid="{00000000-0005-0000-0000-000037340000}"/>
    <cellStyle name="Normal 10 2 2 2 2 2 2 3 4" xfId="20744" xr:uid="{00000000-0005-0000-0000-000038340000}"/>
    <cellStyle name="Normal 10 2 2 2 2 2 2 3 5" xfId="37783" xr:uid="{00000000-0005-0000-0000-000039340000}"/>
    <cellStyle name="Normal 10 2 2 2 2 2 2 4" xfId="5488" xr:uid="{00000000-0005-0000-0000-00003A340000}"/>
    <cellStyle name="Normal 10 2 2 2 2 2 2 4 2" xfId="14232" xr:uid="{00000000-0005-0000-0000-00003B340000}"/>
    <cellStyle name="Normal 10 2 2 2 2 2 2 4 2 2" xfId="31683" xr:uid="{00000000-0005-0000-0000-00003C340000}"/>
    <cellStyle name="Normal 10 2 2 2 2 2 2 4 3" xfId="22963" xr:uid="{00000000-0005-0000-0000-00003D340000}"/>
    <cellStyle name="Normal 10 2 2 2 2 2 2 4 4" xfId="37785" xr:uid="{00000000-0005-0000-0000-00003E340000}"/>
    <cellStyle name="Normal 10 2 2 2 2 2 2 5" xfId="9871" xr:uid="{00000000-0005-0000-0000-00003F340000}"/>
    <cellStyle name="Normal 10 2 2 2 2 2 2 5 2" xfId="27323" xr:uid="{00000000-0005-0000-0000-000040340000}"/>
    <cellStyle name="Normal 10 2 2 2 2 2 2 6" xfId="18602" xr:uid="{00000000-0005-0000-0000-000041340000}"/>
    <cellStyle name="Normal 10 2 2 2 2 2 2 7" xfId="37778" xr:uid="{00000000-0005-0000-0000-000042340000}"/>
    <cellStyle name="Normal 10 2 2 2 2 2 3" xfId="1608" xr:uid="{00000000-0005-0000-0000-000043340000}"/>
    <cellStyle name="Normal 10 2 2 2 2 2 3 2" xfId="3754" xr:uid="{00000000-0005-0000-0000-000044340000}"/>
    <cellStyle name="Normal 10 2 2 2 2 2 3 2 2" xfId="8165" xr:uid="{00000000-0005-0000-0000-000045340000}"/>
    <cellStyle name="Normal 10 2 2 2 2 2 3 2 2 2" xfId="16909" xr:uid="{00000000-0005-0000-0000-000046340000}"/>
    <cellStyle name="Normal 10 2 2 2 2 2 3 2 2 2 2" xfId="34360" xr:uid="{00000000-0005-0000-0000-000047340000}"/>
    <cellStyle name="Normal 10 2 2 2 2 2 3 2 2 3" xfId="25640" xr:uid="{00000000-0005-0000-0000-000048340000}"/>
    <cellStyle name="Normal 10 2 2 2 2 2 3 2 2 4" xfId="37788" xr:uid="{00000000-0005-0000-0000-000049340000}"/>
    <cellStyle name="Normal 10 2 2 2 2 2 3 2 3" xfId="12548" xr:uid="{00000000-0005-0000-0000-00004A340000}"/>
    <cellStyle name="Normal 10 2 2 2 2 2 3 2 3 2" xfId="30000" xr:uid="{00000000-0005-0000-0000-00004B340000}"/>
    <cellStyle name="Normal 10 2 2 2 2 2 3 2 4" xfId="21279" xr:uid="{00000000-0005-0000-0000-00004C340000}"/>
    <cellStyle name="Normal 10 2 2 2 2 2 3 2 5" xfId="37787" xr:uid="{00000000-0005-0000-0000-00004D340000}"/>
    <cellStyle name="Normal 10 2 2 2 2 2 3 3" xfId="6023" xr:uid="{00000000-0005-0000-0000-00004E340000}"/>
    <cellStyle name="Normal 10 2 2 2 2 2 3 3 2" xfId="14767" xr:uid="{00000000-0005-0000-0000-00004F340000}"/>
    <cellStyle name="Normal 10 2 2 2 2 2 3 3 2 2" xfId="32218" xr:uid="{00000000-0005-0000-0000-000050340000}"/>
    <cellStyle name="Normal 10 2 2 2 2 2 3 3 3" xfId="23498" xr:uid="{00000000-0005-0000-0000-000051340000}"/>
    <cellStyle name="Normal 10 2 2 2 2 2 3 3 4" xfId="37789" xr:uid="{00000000-0005-0000-0000-000052340000}"/>
    <cellStyle name="Normal 10 2 2 2 2 2 3 4" xfId="10406" xr:uid="{00000000-0005-0000-0000-000053340000}"/>
    <cellStyle name="Normal 10 2 2 2 2 2 3 4 2" xfId="27858" xr:uid="{00000000-0005-0000-0000-000054340000}"/>
    <cellStyle name="Normal 10 2 2 2 2 2 3 5" xfId="19137" xr:uid="{00000000-0005-0000-0000-000055340000}"/>
    <cellStyle name="Normal 10 2 2 2 2 2 3 6" xfId="37786" xr:uid="{00000000-0005-0000-0000-000056340000}"/>
    <cellStyle name="Normal 10 2 2 2 2 2 4" xfId="2682" xr:uid="{00000000-0005-0000-0000-000057340000}"/>
    <cellStyle name="Normal 10 2 2 2 2 2 4 2" xfId="7093" xr:uid="{00000000-0005-0000-0000-000058340000}"/>
    <cellStyle name="Normal 10 2 2 2 2 2 4 2 2" xfId="15837" xr:uid="{00000000-0005-0000-0000-000059340000}"/>
    <cellStyle name="Normal 10 2 2 2 2 2 4 2 2 2" xfId="33288" xr:uid="{00000000-0005-0000-0000-00005A340000}"/>
    <cellStyle name="Normal 10 2 2 2 2 2 4 2 3" xfId="24568" xr:uid="{00000000-0005-0000-0000-00005B340000}"/>
    <cellStyle name="Normal 10 2 2 2 2 2 4 2 4" xfId="37791" xr:uid="{00000000-0005-0000-0000-00005C340000}"/>
    <cellStyle name="Normal 10 2 2 2 2 2 4 3" xfId="11476" xr:uid="{00000000-0005-0000-0000-00005D340000}"/>
    <cellStyle name="Normal 10 2 2 2 2 2 4 3 2" xfId="28928" xr:uid="{00000000-0005-0000-0000-00005E340000}"/>
    <cellStyle name="Normal 10 2 2 2 2 2 4 4" xfId="20207" xr:uid="{00000000-0005-0000-0000-00005F340000}"/>
    <cellStyle name="Normal 10 2 2 2 2 2 4 5" xfId="37790" xr:uid="{00000000-0005-0000-0000-000060340000}"/>
    <cellStyle name="Normal 10 2 2 2 2 2 5" xfId="4951" xr:uid="{00000000-0005-0000-0000-000061340000}"/>
    <cellStyle name="Normal 10 2 2 2 2 2 5 2" xfId="13695" xr:uid="{00000000-0005-0000-0000-000062340000}"/>
    <cellStyle name="Normal 10 2 2 2 2 2 5 2 2" xfId="31146" xr:uid="{00000000-0005-0000-0000-000063340000}"/>
    <cellStyle name="Normal 10 2 2 2 2 2 5 3" xfId="22426" xr:uid="{00000000-0005-0000-0000-000064340000}"/>
    <cellStyle name="Normal 10 2 2 2 2 2 5 4" xfId="37792" xr:uid="{00000000-0005-0000-0000-000065340000}"/>
    <cellStyle name="Normal 10 2 2 2 2 2 6" xfId="9334" xr:uid="{00000000-0005-0000-0000-000066340000}"/>
    <cellStyle name="Normal 10 2 2 2 2 2 6 2" xfId="26786" xr:uid="{00000000-0005-0000-0000-000067340000}"/>
    <cellStyle name="Normal 10 2 2 2 2 2 7" xfId="18065" xr:uid="{00000000-0005-0000-0000-000068340000}"/>
    <cellStyle name="Normal 10 2 2 2 2 2 8" xfId="37777" xr:uid="{00000000-0005-0000-0000-000069340000}"/>
    <cellStyle name="Normal 10 2 2 2 2 3" xfId="812" xr:uid="{00000000-0005-0000-0000-00006A340000}"/>
    <cellStyle name="Normal 10 2 2 2 2 3 2" xfId="1885" xr:uid="{00000000-0005-0000-0000-00006B340000}"/>
    <cellStyle name="Normal 10 2 2 2 2 3 2 2" xfId="4030" xr:uid="{00000000-0005-0000-0000-00006C340000}"/>
    <cellStyle name="Normal 10 2 2 2 2 3 2 2 2" xfId="8441" xr:uid="{00000000-0005-0000-0000-00006D340000}"/>
    <cellStyle name="Normal 10 2 2 2 2 3 2 2 2 2" xfId="17185" xr:uid="{00000000-0005-0000-0000-00006E340000}"/>
    <cellStyle name="Normal 10 2 2 2 2 3 2 2 2 2 2" xfId="34636" xr:uid="{00000000-0005-0000-0000-00006F340000}"/>
    <cellStyle name="Normal 10 2 2 2 2 3 2 2 2 3" xfId="25916" xr:uid="{00000000-0005-0000-0000-000070340000}"/>
    <cellStyle name="Normal 10 2 2 2 2 3 2 2 2 4" xfId="37796" xr:uid="{00000000-0005-0000-0000-000071340000}"/>
    <cellStyle name="Normal 10 2 2 2 2 3 2 2 3" xfId="12824" xr:uid="{00000000-0005-0000-0000-000072340000}"/>
    <cellStyle name="Normal 10 2 2 2 2 3 2 2 3 2" xfId="30276" xr:uid="{00000000-0005-0000-0000-000073340000}"/>
    <cellStyle name="Normal 10 2 2 2 2 3 2 2 4" xfId="21555" xr:uid="{00000000-0005-0000-0000-000074340000}"/>
    <cellStyle name="Normal 10 2 2 2 2 3 2 2 5" xfId="37795" xr:uid="{00000000-0005-0000-0000-000075340000}"/>
    <cellStyle name="Normal 10 2 2 2 2 3 2 3" xfId="6299" xr:uid="{00000000-0005-0000-0000-000076340000}"/>
    <cellStyle name="Normal 10 2 2 2 2 3 2 3 2" xfId="15043" xr:uid="{00000000-0005-0000-0000-000077340000}"/>
    <cellStyle name="Normal 10 2 2 2 2 3 2 3 2 2" xfId="32494" xr:uid="{00000000-0005-0000-0000-000078340000}"/>
    <cellStyle name="Normal 10 2 2 2 2 3 2 3 3" xfId="23774" xr:uid="{00000000-0005-0000-0000-000079340000}"/>
    <cellStyle name="Normal 10 2 2 2 2 3 2 3 4" xfId="37797" xr:uid="{00000000-0005-0000-0000-00007A340000}"/>
    <cellStyle name="Normal 10 2 2 2 2 3 2 4" xfId="10682" xr:uid="{00000000-0005-0000-0000-00007B340000}"/>
    <cellStyle name="Normal 10 2 2 2 2 3 2 4 2" xfId="28134" xr:uid="{00000000-0005-0000-0000-00007C340000}"/>
    <cellStyle name="Normal 10 2 2 2 2 3 2 5" xfId="19413" xr:uid="{00000000-0005-0000-0000-00007D340000}"/>
    <cellStyle name="Normal 10 2 2 2 2 3 2 6" xfId="37794" xr:uid="{00000000-0005-0000-0000-00007E340000}"/>
    <cellStyle name="Normal 10 2 2 2 2 3 3" xfId="2961" xr:uid="{00000000-0005-0000-0000-00007F340000}"/>
    <cellStyle name="Normal 10 2 2 2 2 3 3 2" xfId="7372" xr:uid="{00000000-0005-0000-0000-000080340000}"/>
    <cellStyle name="Normal 10 2 2 2 2 3 3 2 2" xfId="16116" xr:uid="{00000000-0005-0000-0000-000081340000}"/>
    <cellStyle name="Normal 10 2 2 2 2 3 3 2 2 2" xfId="33567" xr:uid="{00000000-0005-0000-0000-000082340000}"/>
    <cellStyle name="Normal 10 2 2 2 2 3 3 2 3" xfId="24847" xr:uid="{00000000-0005-0000-0000-000083340000}"/>
    <cellStyle name="Normal 10 2 2 2 2 3 3 2 4" xfId="37799" xr:uid="{00000000-0005-0000-0000-000084340000}"/>
    <cellStyle name="Normal 10 2 2 2 2 3 3 3" xfId="11755" xr:uid="{00000000-0005-0000-0000-000085340000}"/>
    <cellStyle name="Normal 10 2 2 2 2 3 3 3 2" xfId="29207" xr:uid="{00000000-0005-0000-0000-000086340000}"/>
    <cellStyle name="Normal 10 2 2 2 2 3 3 4" xfId="20486" xr:uid="{00000000-0005-0000-0000-000087340000}"/>
    <cellStyle name="Normal 10 2 2 2 2 3 3 5" xfId="37798" xr:uid="{00000000-0005-0000-0000-000088340000}"/>
    <cellStyle name="Normal 10 2 2 2 2 3 4" xfId="5230" xr:uid="{00000000-0005-0000-0000-000089340000}"/>
    <cellStyle name="Normal 10 2 2 2 2 3 4 2" xfId="13974" xr:uid="{00000000-0005-0000-0000-00008A340000}"/>
    <cellStyle name="Normal 10 2 2 2 2 3 4 2 2" xfId="31425" xr:uid="{00000000-0005-0000-0000-00008B340000}"/>
    <cellStyle name="Normal 10 2 2 2 2 3 4 3" xfId="22705" xr:uid="{00000000-0005-0000-0000-00008C340000}"/>
    <cellStyle name="Normal 10 2 2 2 2 3 4 4" xfId="37800" xr:uid="{00000000-0005-0000-0000-00008D340000}"/>
    <cellStyle name="Normal 10 2 2 2 2 3 5" xfId="9613" xr:uid="{00000000-0005-0000-0000-00008E340000}"/>
    <cellStyle name="Normal 10 2 2 2 2 3 5 2" xfId="27065" xr:uid="{00000000-0005-0000-0000-00008F340000}"/>
    <cellStyle name="Normal 10 2 2 2 2 3 6" xfId="18344" xr:uid="{00000000-0005-0000-0000-000090340000}"/>
    <cellStyle name="Normal 10 2 2 2 2 3 7" xfId="37793" xr:uid="{00000000-0005-0000-0000-000091340000}"/>
    <cellStyle name="Normal 10 2 2 2 2 4" xfId="1351" xr:uid="{00000000-0005-0000-0000-000092340000}"/>
    <cellStyle name="Normal 10 2 2 2 2 4 2" xfId="3497" xr:uid="{00000000-0005-0000-0000-000093340000}"/>
    <cellStyle name="Normal 10 2 2 2 2 4 2 2" xfId="7908" xr:uid="{00000000-0005-0000-0000-000094340000}"/>
    <cellStyle name="Normal 10 2 2 2 2 4 2 2 2" xfId="16652" xr:uid="{00000000-0005-0000-0000-000095340000}"/>
    <cellStyle name="Normal 10 2 2 2 2 4 2 2 2 2" xfId="34103" xr:uid="{00000000-0005-0000-0000-000096340000}"/>
    <cellStyle name="Normal 10 2 2 2 2 4 2 2 3" xfId="25383" xr:uid="{00000000-0005-0000-0000-000097340000}"/>
    <cellStyle name="Normal 10 2 2 2 2 4 2 2 4" xfId="37803" xr:uid="{00000000-0005-0000-0000-000098340000}"/>
    <cellStyle name="Normal 10 2 2 2 2 4 2 3" xfId="12291" xr:uid="{00000000-0005-0000-0000-000099340000}"/>
    <cellStyle name="Normal 10 2 2 2 2 4 2 3 2" xfId="29743" xr:uid="{00000000-0005-0000-0000-00009A340000}"/>
    <cellStyle name="Normal 10 2 2 2 2 4 2 4" xfId="21022" xr:uid="{00000000-0005-0000-0000-00009B340000}"/>
    <cellStyle name="Normal 10 2 2 2 2 4 2 5" xfId="37802" xr:uid="{00000000-0005-0000-0000-00009C340000}"/>
    <cellStyle name="Normal 10 2 2 2 2 4 3" xfId="5766" xr:uid="{00000000-0005-0000-0000-00009D340000}"/>
    <cellStyle name="Normal 10 2 2 2 2 4 3 2" xfId="14510" xr:uid="{00000000-0005-0000-0000-00009E340000}"/>
    <cellStyle name="Normal 10 2 2 2 2 4 3 2 2" xfId="31961" xr:uid="{00000000-0005-0000-0000-00009F340000}"/>
    <cellStyle name="Normal 10 2 2 2 2 4 3 3" xfId="23241" xr:uid="{00000000-0005-0000-0000-0000A0340000}"/>
    <cellStyle name="Normal 10 2 2 2 2 4 3 4" xfId="37804" xr:uid="{00000000-0005-0000-0000-0000A1340000}"/>
    <cellStyle name="Normal 10 2 2 2 2 4 4" xfId="10149" xr:uid="{00000000-0005-0000-0000-0000A2340000}"/>
    <cellStyle name="Normal 10 2 2 2 2 4 4 2" xfId="27601" xr:uid="{00000000-0005-0000-0000-0000A3340000}"/>
    <cellStyle name="Normal 10 2 2 2 2 4 5" xfId="18880" xr:uid="{00000000-0005-0000-0000-0000A4340000}"/>
    <cellStyle name="Normal 10 2 2 2 2 4 6" xfId="37801" xr:uid="{00000000-0005-0000-0000-0000A5340000}"/>
    <cellStyle name="Normal 10 2 2 2 2 5" xfId="2425" xr:uid="{00000000-0005-0000-0000-0000A6340000}"/>
    <cellStyle name="Normal 10 2 2 2 2 5 2" xfId="6836" xr:uid="{00000000-0005-0000-0000-0000A7340000}"/>
    <cellStyle name="Normal 10 2 2 2 2 5 2 2" xfId="15580" xr:uid="{00000000-0005-0000-0000-0000A8340000}"/>
    <cellStyle name="Normal 10 2 2 2 2 5 2 2 2" xfId="33031" xr:uid="{00000000-0005-0000-0000-0000A9340000}"/>
    <cellStyle name="Normal 10 2 2 2 2 5 2 3" xfId="24311" xr:uid="{00000000-0005-0000-0000-0000AA340000}"/>
    <cellStyle name="Normal 10 2 2 2 2 5 2 4" xfId="37806" xr:uid="{00000000-0005-0000-0000-0000AB340000}"/>
    <cellStyle name="Normal 10 2 2 2 2 5 3" xfId="11219" xr:uid="{00000000-0005-0000-0000-0000AC340000}"/>
    <cellStyle name="Normal 10 2 2 2 2 5 3 2" xfId="28671" xr:uid="{00000000-0005-0000-0000-0000AD340000}"/>
    <cellStyle name="Normal 10 2 2 2 2 5 4" xfId="19950" xr:uid="{00000000-0005-0000-0000-0000AE340000}"/>
    <cellStyle name="Normal 10 2 2 2 2 5 5" xfId="37805" xr:uid="{00000000-0005-0000-0000-0000AF340000}"/>
    <cellStyle name="Normal 10 2 2 2 2 6" xfId="4694" xr:uid="{00000000-0005-0000-0000-0000B0340000}"/>
    <cellStyle name="Normal 10 2 2 2 2 6 2" xfId="13438" xr:uid="{00000000-0005-0000-0000-0000B1340000}"/>
    <cellStyle name="Normal 10 2 2 2 2 6 2 2" xfId="30889" xr:uid="{00000000-0005-0000-0000-0000B2340000}"/>
    <cellStyle name="Normal 10 2 2 2 2 6 3" xfId="22169" xr:uid="{00000000-0005-0000-0000-0000B3340000}"/>
    <cellStyle name="Normal 10 2 2 2 2 6 4" xfId="37807" xr:uid="{00000000-0005-0000-0000-0000B4340000}"/>
    <cellStyle name="Normal 10 2 2 2 2 7" xfId="9077" xr:uid="{00000000-0005-0000-0000-0000B5340000}"/>
    <cellStyle name="Normal 10 2 2 2 2 7 2" xfId="26529" xr:uid="{00000000-0005-0000-0000-0000B6340000}"/>
    <cellStyle name="Normal 10 2 2 2 2 8" xfId="17808" xr:uid="{00000000-0005-0000-0000-0000B7340000}"/>
    <cellStyle name="Normal 10 2 2 2 2 9" xfId="37776" xr:uid="{00000000-0005-0000-0000-0000B8340000}"/>
    <cellStyle name="Normal 10 2 2 2 3" xfId="405" xr:uid="{00000000-0005-0000-0000-0000B9340000}"/>
    <cellStyle name="Normal 10 2 2 2 3 2" xfId="945" xr:uid="{00000000-0005-0000-0000-0000BA340000}"/>
    <cellStyle name="Normal 10 2 2 2 3 2 2" xfId="2018" xr:uid="{00000000-0005-0000-0000-0000BB340000}"/>
    <cellStyle name="Normal 10 2 2 2 3 2 2 2" xfId="4163" xr:uid="{00000000-0005-0000-0000-0000BC340000}"/>
    <cellStyle name="Normal 10 2 2 2 3 2 2 2 2" xfId="8574" xr:uid="{00000000-0005-0000-0000-0000BD340000}"/>
    <cellStyle name="Normal 10 2 2 2 3 2 2 2 2 2" xfId="17318" xr:uid="{00000000-0005-0000-0000-0000BE340000}"/>
    <cellStyle name="Normal 10 2 2 2 3 2 2 2 2 2 2" xfId="34769" xr:uid="{00000000-0005-0000-0000-0000BF340000}"/>
    <cellStyle name="Normal 10 2 2 2 3 2 2 2 2 3" xfId="26049" xr:uid="{00000000-0005-0000-0000-0000C0340000}"/>
    <cellStyle name="Normal 10 2 2 2 3 2 2 2 2 4" xfId="37812" xr:uid="{00000000-0005-0000-0000-0000C1340000}"/>
    <cellStyle name="Normal 10 2 2 2 3 2 2 2 3" xfId="12957" xr:uid="{00000000-0005-0000-0000-0000C2340000}"/>
    <cellStyle name="Normal 10 2 2 2 3 2 2 2 3 2" xfId="30409" xr:uid="{00000000-0005-0000-0000-0000C3340000}"/>
    <cellStyle name="Normal 10 2 2 2 3 2 2 2 4" xfId="21688" xr:uid="{00000000-0005-0000-0000-0000C4340000}"/>
    <cellStyle name="Normal 10 2 2 2 3 2 2 2 5" xfId="37811" xr:uid="{00000000-0005-0000-0000-0000C5340000}"/>
    <cellStyle name="Normal 10 2 2 2 3 2 2 3" xfId="6432" xr:uid="{00000000-0005-0000-0000-0000C6340000}"/>
    <cellStyle name="Normal 10 2 2 2 3 2 2 3 2" xfId="15176" xr:uid="{00000000-0005-0000-0000-0000C7340000}"/>
    <cellStyle name="Normal 10 2 2 2 3 2 2 3 2 2" xfId="32627" xr:uid="{00000000-0005-0000-0000-0000C8340000}"/>
    <cellStyle name="Normal 10 2 2 2 3 2 2 3 3" xfId="23907" xr:uid="{00000000-0005-0000-0000-0000C9340000}"/>
    <cellStyle name="Normal 10 2 2 2 3 2 2 3 4" xfId="37813" xr:uid="{00000000-0005-0000-0000-0000CA340000}"/>
    <cellStyle name="Normal 10 2 2 2 3 2 2 4" xfId="10815" xr:uid="{00000000-0005-0000-0000-0000CB340000}"/>
    <cellStyle name="Normal 10 2 2 2 3 2 2 4 2" xfId="28267" xr:uid="{00000000-0005-0000-0000-0000CC340000}"/>
    <cellStyle name="Normal 10 2 2 2 3 2 2 5" xfId="19546" xr:uid="{00000000-0005-0000-0000-0000CD340000}"/>
    <cellStyle name="Normal 10 2 2 2 3 2 2 6" xfId="37810" xr:uid="{00000000-0005-0000-0000-0000CE340000}"/>
    <cellStyle name="Normal 10 2 2 2 3 2 3" xfId="3094" xr:uid="{00000000-0005-0000-0000-0000CF340000}"/>
    <cellStyle name="Normal 10 2 2 2 3 2 3 2" xfId="7505" xr:uid="{00000000-0005-0000-0000-0000D0340000}"/>
    <cellStyle name="Normal 10 2 2 2 3 2 3 2 2" xfId="16249" xr:uid="{00000000-0005-0000-0000-0000D1340000}"/>
    <cellStyle name="Normal 10 2 2 2 3 2 3 2 2 2" xfId="33700" xr:uid="{00000000-0005-0000-0000-0000D2340000}"/>
    <cellStyle name="Normal 10 2 2 2 3 2 3 2 3" xfId="24980" xr:uid="{00000000-0005-0000-0000-0000D3340000}"/>
    <cellStyle name="Normal 10 2 2 2 3 2 3 2 4" xfId="37815" xr:uid="{00000000-0005-0000-0000-0000D4340000}"/>
    <cellStyle name="Normal 10 2 2 2 3 2 3 3" xfId="11888" xr:uid="{00000000-0005-0000-0000-0000D5340000}"/>
    <cellStyle name="Normal 10 2 2 2 3 2 3 3 2" xfId="29340" xr:uid="{00000000-0005-0000-0000-0000D6340000}"/>
    <cellStyle name="Normal 10 2 2 2 3 2 3 4" xfId="20619" xr:uid="{00000000-0005-0000-0000-0000D7340000}"/>
    <cellStyle name="Normal 10 2 2 2 3 2 3 5" xfId="37814" xr:uid="{00000000-0005-0000-0000-0000D8340000}"/>
    <cellStyle name="Normal 10 2 2 2 3 2 4" xfId="5363" xr:uid="{00000000-0005-0000-0000-0000D9340000}"/>
    <cellStyle name="Normal 10 2 2 2 3 2 4 2" xfId="14107" xr:uid="{00000000-0005-0000-0000-0000DA340000}"/>
    <cellStyle name="Normal 10 2 2 2 3 2 4 2 2" xfId="31558" xr:uid="{00000000-0005-0000-0000-0000DB340000}"/>
    <cellStyle name="Normal 10 2 2 2 3 2 4 3" xfId="22838" xr:uid="{00000000-0005-0000-0000-0000DC340000}"/>
    <cellStyle name="Normal 10 2 2 2 3 2 4 4" xfId="37816" xr:uid="{00000000-0005-0000-0000-0000DD340000}"/>
    <cellStyle name="Normal 10 2 2 2 3 2 5" xfId="9746" xr:uid="{00000000-0005-0000-0000-0000DE340000}"/>
    <cellStyle name="Normal 10 2 2 2 3 2 5 2" xfId="27198" xr:uid="{00000000-0005-0000-0000-0000DF340000}"/>
    <cellStyle name="Normal 10 2 2 2 3 2 6" xfId="18477" xr:uid="{00000000-0005-0000-0000-0000E0340000}"/>
    <cellStyle name="Normal 10 2 2 2 3 2 7" xfId="37809" xr:uid="{00000000-0005-0000-0000-0000E1340000}"/>
    <cellStyle name="Normal 10 2 2 2 3 3" xfId="1483" xr:uid="{00000000-0005-0000-0000-0000E2340000}"/>
    <cellStyle name="Normal 10 2 2 2 3 3 2" xfId="3629" xr:uid="{00000000-0005-0000-0000-0000E3340000}"/>
    <cellStyle name="Normal 10 2 2 2 3 3 2 2" xfId="8040" xr:uid="{00000000-0005-0000-0000-0000E4340000}"/>
    <cellStyle name="Normal 10 2 2 2 3 3 2 2 2" xfId="16784" xr:uid="{00000000-0005-0000-0000-0000E5340000}"/>
    <cellStyle name="Normal 10 2 2 2 3 3 2 2 2 2" xfId="34235" xr:uid="{00000000-0005-0000-0000-0000E6340000}"/>
    <cellStyle name="Normal 10 2 2 2 3 3 2 2 3" xfId="25515" xr:uid="{00000000-0005-0000-0000-0000E7340000}"/>
    <cellStyle name="Normal 10 2 2 2 3 3 2 2 4" xfId="37819" xr:uid="{00000000-0005-0000-0000-0000E8340000}"/>
    <cellStyle name="Normal 10 2 2 2 3 3 2 3" xfId="12423" xr:uid="{00000000-0005-0000-0000-0000E9340000}"/>
    <cellStyle name="Normal 10 2 2 2 3 3 2 3 2" xfId="29875" xr:uid="{00000000-0005-0000-0000-0000EA340000}"/>
    <cellStyle name="Normal 10 2 2 2 3 3 2 4" xfId="21154" xr:uid="{00000000-0005-0000-0000-0000EB340000}"/>
    <cellStyle name="Normal 10 2 2 2 3 3 2 5" xfId="37818" xr:uid="{00000000-0005-0000-0000-0000EC340000}"/>
    <cellStyle name="Normal 10 2 2 2 3 3 3" xfId="5898" xr:uid="{00000000-0005-0000-0000-0000ED340000}"/>
    <cellStyle name="Normal 10 2 2 2 3 3 3 2" xfId="14642" xr:uid="{00000000-0005-0000-0000-0000EE340000}"/>
    <cellStyle name="Normal 10 2 2 2 3 3 3 2 2" xfId="32093" xr:uid="{00000000-0005-0000-0000-0000EF340000}"/>
    <cellStyle name="Normal 10 2 2 2 3 3 3 3" xfId="23373" xr:uid="{00000000-0005-0000-0000-0000F0340000}"/>
    <cellStyle name="Normal 10 2 2 2 3 3 3 4" xfId="37820" xr:uid="{00000000-0005-0000-0000-0000F1340000}"/>
    <cellStyle name="Normal 10 2 2 2 3 3 4" xfId="10281" xr:uid="{00000000-0005-0000-0000-0000F2340000}"/>
    <cellStyle name="Normal 10 2 2 2 3 3 4 2" xfId="27733" xr:uid="{00000000-0005-0000-0000-0000F3340000}"/>
    <cellStyle name="Normal 10 2 2 2 3 3 5" xfId="19012" xr:uid="{00000000-0005-0000-0000-0000F4340000}"/>
    <cellStyle name="Normal 10 2 2 2 3 3 6" xfId="37817" xr:uid="{00000000-0005-0000-0000-0000F5340000}"/>
    <cellStyle name="Normal 10 2 2 2 3 4" xfId="2557" xr:uid="{00000000-0005-0000-0000-0000F6340000}"/>
    <cellStyle name="Normal 10 2 2 2 3 4 2" xfId="6968" xr:uid="{00000000-0005-0000-0000-0000F7340000}"/>
    <cellStyle name="Normal 10 2 2 2 3 4 2 2" xfId="15712" xr:uid="{00000000-0005-0000-0000-0000F8340000}"/>
    <cellStyle name="Normal 10 2 2 2 3 4 2 2 2" xfId="33163" xr:uid="{00000000-0005-0000-0000-0000F9340000}"/>
    <cellStyle name="Normal 10 2 2 2 3 4 2 3" xfId="24443" xr:uid="{00000000-0005-0000-0000-0000FA340000}"/>
    <cellStyle name="Normal 10 2 2 2 3 4 2 4" xfId="37822" xr:uid="{00000000-0005-0000-0000-0000FB340000}"/>
    <cellStyle name="Normal 10 2 2 2 3 4 3" xfId="11351" xr:uid="{00000000-0005-0000-0000-0000FC340000}"/>
    <cellStyle name="Normal 10 2 2 2 3 4 3 2" xfId="28803" xr:uid="{00000000-0005-0000-0000-0000FD340000}"/>
    <cellStyle name="Normal 10 2 2 2 3 4 4" xfId="20082" xr:uid="{00000000-0005-0000-0000-0000FE340000}"/>
    <cellStyle name="Normal 10 2 2 2 3 4 5" xfId="37821" xr:uid="{00000000-0005-0000-0000-0000FF340000}"/>
    <cellStyle name="Normal 10 2 2 2 3 5" xfId="4826" xr:uid="{00000000-0005-0000-0000-000000350000}"/>
    <cellStyle name="Normal 10 2 2 2 3 5 2" xfId="13570" xr:uid="{00000000-0005-0000-0000-000001350000}"/>
    <cellStyle name="Normal 10 2 2 2 3 5 2 2" xfId="31021" xr:uid="{00000000-0005-0000-0000-000002350000}"/>
    <cellStyle name="Normal 10 2 2 2 3 5 3" xfId="22301" xr:uid="{00000000-0005-0000-0000-000003350000}"/>
    <cellStyle name="Normal 10 2 2 2 3 5 4" xfId="37823" xr:uid="{00000000-0005-0000-0000-000004350000}"/>
    <cellStyle name="Normal 10 2 2 2 3 6" xfId="9209" xr:uid="{00000000-0005-0000-0000-000005350000}"/>
    <cellStyle name="Normal 10 2 2 2 3 6 2" xfId="26661" xr:uid="{00000000-0005-0000-0000-000006350000}"/>
    <cellStyle name="Normal 10 2 2 2 3 7" xfId="17940" xr:uid="{00000000-0005-0000-0000-000007350000}"/>
    <cellStyle name="Normal 10 2 2 2 3 8" xfId="37808" xr:uid="{00000000-0005-0000-0000-000008350000}"/>
    <cellStyle name="Normal 10 2 2 2 4" xfId="687" xr:uid="{00000000-0005-0000-0000-000009350000}"/>
    <cellStyle name="Normal 10 2 2 2 4 2" xfId="1760" xr:uid="{00000000-0005-0000-0000-00000A350000}"/>
    <cellStyle name="Normal 10 2 2 2 4 2 2" xfId="3905" xr:uid="{00000000-0005-0000-0000-00000B350000}"/>
    <cellStyle name="Normal 10 2 2 2 4 2 2 2" xfId="8316" xr:uid="{00000000-0005-0000-0000-00000C350000}"/>
    <cellStyle name="Normal 10 2 2 2 4 2 2 2 2" xfId="17060" xr:uid="{00000000-0005-0000-0000-00000D350000}"/>
    <cellStyle name="Normal 10 2 2 2 4 2 2 2 2 2" xfId="34511" xr:uid="{00000000-0005-0000-0000-00000E350000}"/>
    <cellStyle name="Normal 10 2 2 2 4 2 2 2 3" xfId="25791" xr:uid="{00000000-0005-0000-0000-00000F350000}"/>
    <cellStyle name="Normal 10 2 2 2 4 2 2 2 4" xfId="37827" xr:uid="{00000000-0005-0000-0000-000010350000}"/>
    <cellStyle name="Normal 10 2 2 2 4 2 2 3" xfId="12699" xr:uid="{00000000-0005-0000-0000-000011350000}"/>
    <cellStyle name="Normal 10 2 2 2 4 2 2 3 2" xfId="30151" xr:uid="{00000000-0005-0000-0000-000012350000}"/>
    <cellStyle name="Normal 10 2 2 2 4 2 2 4" xfId="21430" xr:uid="{00000000-0005-0000-0000-000013350000}"/>
    <cellStyle name="Normal 10 2 2 2 4 2 2 5" xfId="37826" xr:uid="{00000000-0005-0000-0000-000014350000}"/>
    <cellStyle name="Normal 10 2 2 2 4 2 3" xfId="6174" xr:uid="{00000000-0005-0000-0000-000015350000}"/>
    <cellStyle name="Normal 10 2 2 2 4 2 3 2" xfId="14918" xr:uid="{00000000-0005-0000-0000-000016350000}"/>
    <cellStyle name="Normal 10 2 2 2 4 2 3 2 2" xfId="32369" xr:uid="{00000000-0005-0000-0000-000017350000}"/>
    <cellStyle name="Normal 10 2 2 2 4 2 3 3" xfId="23649" xr:uid="{00000000-0005-0000-0000-000018350000}"/>
    <cellStyle name="Normal 10 2 2 2 4 2 3 4" xfId="37828" xr:uid="{00000000-0005-0000-0000-000019350000}"/>
    <cellStyle name="Normal 10 2 2 2 4 2 4" xfId="10557" xr:uid="{00000000-0005-0000-0000-00001A350000}"/>
    <cellStyle name="Normal 10 2 2 2 4 2 4 2" xfId="28009" xr:uid="{00000000-0005-0000-0000-00001B350000}"/>
    <cellStyle name="Normal 10 2 2 2 4 2 5" xfId="19288" xr:uid="{00000000-0005-0000-0000-00001C350000}"/>
    <cellStyle name="Normal 10 2 2 2 4 2 6" xfId="37825" xr:uid="{00000000-0005-0000-0000-00001D350000}"/>
    <cellStyle name="Normal 10 2 2 2 4 3" xfId="2836" xr:uid="{00000000-0005-0000-0000-00001E350000}"/>
    <cellStyle name="Normal 10 2 2 2 4 3 2" xfId="7247" xr:uid="{00000000-0005-0000-0000-00001F350000}"/>
    <cellStyle name="Normal 10 2 2 2 4 3 2 2" xfId="15991" xr:uid="{00000000-0005-0000-0000-000020350000}"/>
    <cellStyle name="Normal 10 2 2 2 4 3 2 2 2" xfId="33442" xr:uid="{00000000-0005-0000-0000-000021350000}"/>
    <cellStyle name="Normal 10 2 2 2 4 3 2 3" xfId="24722" xr:uid="{00000000-0005-0000-0000-000022350000}"/>
    <cellStyle name="Normal 10 2 2 2 4 3 2 4" xfId="37830" xr:uid="{00000000-0005-0000-0000-000023350000}"/>
    <cellStyle name="Normal 10 2 2 2 4 3 3" xfId="11630" xr:uid="{00000000-0005-0000-0000-000024350000}"/>
    <cellStyle name="Normal 10 2 2 2 4 3 3 2" xfId="29082" xr:uid="{00000000-0005-0000-0000-000025350000}"/>
    <cellStyle name="Normal 10 2 2 2 4 3 4" xfId="20361" xr:uid="{00000000-0005-0000-0000-000026350000}"/>
    <cellStyle name="Normal 10 2 2 2 4 3 5" xfId="37829" xr:uid="{00000000-0005-0000-0000-000027350000}"/>
    <cellStyle name="Normal 10 2 2 2 4 4" xfId="5105" xr:uid="{00000000-0005-0000-0000-000028350000}"/>
    <cellStyle name="Normal 10 2 2 2 4 4 2" xfId="13849" xr:uid="{00000000-0005-0000-0000-000029350000}"/>
    <cellStyle name="Normal 10 2 2 2 4 4 2 2" xfId="31300" xr:uid="{00000000-0005-0000-0000-00002A350000}"/>
    <cellStyle name="Normal 10 2 2 2 4 4 3" xfId="22580" xr:uid="{00000000-0005-0000-0000-00002B350000}"/>
    <cellStyle name="Normal 10 2 2 2 4 4 4" xfId="37831" xr:uid="{00000000-0005-0000-0000-00002C350000}"/>
    <cellStyle name="Normal 10 2 2 2 4 5" xfId="9488" xr:uid="{00000000-0005-0000-0000-00002D350000}"/>
    <cellStyle name="Normal 10 2 2 2 4 5 2" xfId="26940" xr:uid="{00000000-0005-0000-0000-00002E350000}"/>
    <cellStyle name="Normal 10 2 2 2 4 6" xfId="18219" xr:uid="{00000000-0005-0000-0000-00002F350000}"/>
    <cellStyle name="Normal 10 2 2 2 4 7" xfId="37824" xr:uid="{00000000-0005-0000-0000-000030350000}"/>
    <cellStyle name="Normal 10 2 2 2 5" xfId="1226" xr:uid="{00000000-0005-0000-0000-000031350000}"/>
    <cellStyle name="Normal 10 2 2 2 5 2" xfId="3372" xr:uid="{00000000-0005-0000-0000-000032350000}"/>
    <cellStyle name="Normal 10 2 2 2 5 2 2" xfId="7783" xr:uid="{00000000-0005-0000-0000-000033350000}"/>
    <cellStyle name="Normal 10 2 2 2 5 2 2 2" xfId="16527" xr:uid="{00000000-0005-0000-0000-000034350000}"/>
    <cellStyle name="Normal 10 2 2 2 5 2 2 2 2" xfId="33978" xr:uid="{00000000-0005-0000-0000-000035350000}"/>
    <cellStyle name="Normal 10 2 2 2 5 2 2 3" xfId="25258" xr:uid="{00000000-0005-0000-0000-000036350000}"/>
    <cellStyle name="Normal 10 2 2 2 5 2 2 4" xfId="37834" xr:uid="{00000000-0005-0000-0000-000037350000}"/>
    <cellStyle name="Normal 10 2 2 2 5 2 3" xfId="12166" xr:uid="{00000000-0005-0000-0000-000038350000}"/>
    <cellStyle name="Normal 10 2 2 2 5 2 3 2" xfId="29618" xr:uid="{00000000-0005-0000-0000-000039350000}"/>
    <cellStyle name="Normal 10 2 2 2 5 2 4" xfId="20897" xr:uid="{00000000-0005-0000-0000-00003A350000}"/>
    <cellStyle name="Normal 10 2 2 2 5 2 5" xfId="37833" xr:uid="{00000000-0005-0000-0000-00003B350000}"/>
    <cellStyle name="Normal 10 2 2 2 5 3" xfId="5641" xr:uid="{00000000-0005-0000-0000-00003C350000}"/>
    <cellStyle name="Normal 10 2 2 2 5 3 2" xfId="14385" xr:uid="{00000000-0005-0000-0000-00003D350000}"/>
    <cellStyle name="Normal 10 2 2 2 5 3 2 2" xfId="31836" xr:uid="{00000000-0005-0000-0000-00003E350000}"/>
    <cellStyle name="Normal 10 2 2 2 5 3 3" xfId="23116" xr:uid="{00000000-0005-0000-0000-00003F350000}"/>
    <cellStyle name="Normal 10 2 2 2 5 3 4" xfId="37835" xr:uid="{00000000-0005-0000-0000-000040350000}"/>
    <cellStyle name="Normal 10 2 2 2 5 4" xfId="10024" xr:uid="{00000000-0005-0000-0000-000041350000}"/>
    <cellStyle name="Normal 10 2 2 2 5 4 2" xfId="27476" xr:uid="{00000000-0005-0000-0000-000042350000}"/>
    <cellStyle name="Normal 10 2 2 2 5 5" xfId="18755" xr:uid="{00000000-0005-0000-0000-000043350000}"/>
    <cellStyle name="Normal 10 2 2 2 5 6" xfId="37832" xr:uid="{00000000-0005-0000-0000-000044350000}"/>
    <cellStyle name="Normal 10 2 2 2 6" xfId="2300" xr:uid="{00000000-0005-0000-0000-000045350000}"/>
    <cellStyle name="Normal 10 2 2 2 6 2" xfId="6711" xr:uid="{00000000-0005-0000-0000-000046350000}"/>
    <cellStyle name="Normal 10 2 2 2 6 2 2" xfId="15455" xr:uid="{00000000-0005-0000-0000-000047350000}"/>
    <cellStyle name="Normal 10 2 2 2 6 2 2 2" xfId="32906" xr:uid="{00000000-0005-0000-0000-000048350000}"/>
    <cellStyle name="Normal 10 2 2 2 6 2 3" xfId="24186" xr:uid="{00000000-0005-0000-0000-000049350000}"/>
    <cellStyle name="Normal 10 2 2 2 6 2 4" xfId="37837" xr:uid="{00000000-0005-0000-0000-00004A350000}"/>
    <cellStyle name="Normal 10 2 2 2 6 3" xfId="11094" xr:uid="{00000000-0005-0000-0000-00004B350000}"/>
    <cellStyle name="Normal 10 2 2 2 6 3 2" xfId="28546" xr:uid="{00000000-0005-0000-0000-00004C350000}"/>
    <cellStyle name="Normal 10 2 2 2 6 4" xfId="19825" xr:uid="{00000000-0005-0000-0000-00004D350000}"/>
    <cellStyle name="Normal 10 2 2 2 6 5" xfId="37836" xr:uid="{00000000-0005-0000-0000-00004E350000}"/>
    <cellStyle name="Normal 10 2 2 2 7" xfId="4569" xr:uid="{00000000-0005-0000-0000-00004F350000}"/>
    <cellStyle name="Normal 10 2 2 2 7 2" xfId="13313" xr:uid="{00000000-0005-0000-0000-000050350000}"/>
    <cellStyle name="Normal 10 2 2 2 7 2 2" xfId="30764" xr:uid="{00000000-0005-0000-0000-000051350000}"/>
    <cellStyle name="Normal 10 2 2 2 7 3" xfId="22044" xr:uid="{00000000-0005-0000-0000-000052350000}"/>
    <cellStyle name="Normal 10 2 2 2 7 4" xfId="37838" xr:uid="{00000000-0005-0000-0000-000053350000}"/>
    <cellStyle name="Normal 10 2 2 2 8" xfId="8952" xr:uid="{00000000-0005-0000-0000-000054350000}"/>
    <cellStyle name="Normal 10 2 2 2 8 2" xfId="26404" xr:uid="{00000000-0005-0000-0000-000055350000}"/>
    <cellStyle name="Normal 10 2 2 2 9" xfId="17683" xr:uid="{00000000-0005-0000-0000-000056350000}"/>
    <cellStyle name="Normal 10 2 2 3" xfId="208" xr:uid="{00000000-0005-0000-0000-000057350000}"/>
    <cellStyle name="Normal 10 2 2 3 2" xfId="473" xr:uid="{00000000-0005-0000-0000-000058350000}"/>
    <cellStyle name="Normal 10 2 2 3 2 2" xfId="1013" xr:uid="{00000000-0005-0000-0000-000059350000}"/>
    <cellStyle name="Normal 10 2 2 3 2 2 2" xfId="2086" xr:uid="{00000000-0005-0000-0000-00005A350000}"/>
    <cellStyle name="Normal 10 2 2 3 2 2 2 2" xfId="4231" xr:uid="{00000000-0005-0000-0000-00005B350000}"/>
    <cellStyle name="Normal 10 2 2 3 2 2 2 2 2" xfId="8642" xr:uid="{00000000-0005-0000-0000-00005C350000}"/>
    <cellStyle name="Normal 10 2 2 3 2 2 2 2 2 2" xfId="17386" xr:uid="{00000000-0005-0000-0000-00005D350000}"/>
    <cellStyle name="Normal 10 2 2 3 2 2 2 2 2 2 2" xfId="34837" xr:uid="{00000000-0005-0000-0000-00005E350000}"/>
    <cellStyle name="Normal 10 2 2 3 2 2 2 2 2 3" xfId="26117" xr:uid="{00000000-0005-0000-0000-00005F350000}"/>
    <cellStyle name="Normal 10 2 2 3 2 2 2 2 2 4" xfId="37844" xr:uid="{00000000-0005-0000-0000-000060350000}"/>
    <cellStyle name="Normal 10 2 2 3 2 2 2 2 3" xfId="13025" xr:uid="{00000000-0005-0000-0000-000061350000}"/>
    <cellStyle name="Normal 10 2 2 3 2 2 2 2 3 2" xfId="30477" xr:uid="{00000000-0005-0000-0000-000062350000}"/>
    <cellStyle name="Normal 10 2 2 3 2 2 2 2 4" xfId="21756" xr:uid="{00000000-0005-0000-0000-000063350000}"/>
    <cellStyle name="Normal 10 2 2 3 2 2 2 2 5" xfId="37843" xr:uid="{00000000-0005-0000-0000-000064350000}"/>
    <cellStyle name="Normal 10 2 2 3 2 2 2 3" xfId="6500" xr:uid="{00000000-0005-0000-0000-000065350000}"/>
    <cellStyle name="Normal 10 2 2 3 2 2 2 3 2" xfId="15244" xr:uid="{00000000-0005-0000-0000-000066350000}"/>
    <cellStyle name="Normal 10 2 2 3 2 2 2 3 2 2" xfId="32695" xr:uid="{00000000-0005-0000-0000-000067350000}"/>
    <cellStyle name="Normal 10 2 2 3 2 2 2 3 3" xfId="23975" xr:uid="{00000000-0005-0000-0000-000068350000}"/>
    <cellStyle name="Normal 10 2 2 3 2 2 2 3 4" xfId="37845" xr:uid="{00000000-0005-0000-0000-000069350000}"/>
    <cellStyle name="Normal 10 2 2 3 2 2 2 4" xfId="10883" xr:uid="{00000000-0005-0000-0000-00006A350000}"/>
    <cellStyle name="Normal 10 2 2 3 2 2 2 4 2" xfId="28335" xr:uid="{00000000-0005-0000-0000-00006B350000}"/>
    <cellStyle name="Normal 10 2 2 3 2 2 2 5" xfId="19614" xr:uid="{00000000-0005-0000-0000-00006C350000}"/>
    <cellStyle name="Normal 10 2 2 3 2 2 2 6" xfId="37842" xr:uid="{00000000-0005-0000-0000-00006D350000}"/>
    <cellStyle name="Normal 10 2 2 3 2 2 3" xfId="3162" xr:uid="{00000000-0005-0000-0000-00006E350000}"/>
    <cellStyle name="Normal 10 2 2 3 2 2 3 2" xfId="7573" xr:uid="{00000000-0005-0000-0000-00006F350000}"/>
    <cellStyle name="Normal 10 2 2 3 2 2 3 2 2" xfId="16317" xr:uid="{00000000-0005-0000-0000-000070350000}"/>
    <cellStyle name="Normal 10 2 2 3 2 2 3 2 2 2" xfId="33768" xr:uid="{00000000-0005-0000-0000-000071350000}"/>
    <cellStyle name="Normal 10 2 2 3 2 2 3 2 3" xfId="25048" xr:uid="{00000000-0005-0000-0000-000072350000}"/>
    <cellStyle name="Normal 10 2 2 3 2 2 3 2 4" xfId="37847" xr:uid="{00000000-0005-0000-0000-000073350000}"/>
    <cellStyle name="Normal 10 2 2 3 2 2 3 3" xfId="11956" xr:uid="{00000000-0005-0000-0000-000074350000}"/>
    <cellStyle name="Normal 10 2 2 3 2 2 3 3 2" xfId="29408" xr:uid="{00000000-0005-0000-0000-000075350000}"/>
    <cellStyle name="Normal 10 2 2 3 2 2 3 4" xfId="20687" xr:uid="{00000000-0005-0000-0000-000076350000}"/>
    <cellStyle name="Normal 10 2 2 3 2 2 3 5" xfId="37846" xr:uid="{00000000-0005-0000-0000-000077350000}"/>
    <cellStyle name="Normal 10 2 2 3 2 2 4" xfId="5431" xr:uid="{00000000-0005-0000-0000-000078350000}"/>
    <cellStyle name="Normal 10 2 2 3 2 2 4 2" xfId="14175" xr:uid="{00000000-0005-0000-0000-000079350000}"/>
    <cellStyle name="Normal 10 2 2 3 2 2 4 2 2" xfId="31626" xr:uid="{00000000-0005-0000-0000-00007A350000}"/>
    <cellStyle name="Normal 10 2 2 3 2 2 4 3" xfId="22906" xr:uid="{00000000-0005-0000-0000-00007B350000}"/>
    <cellStyle name="Normal 10 2 2 3 2 2 4 4" xfId="37848" xr:uid="{00000000-0005-0000-0000-00007C350000}"/>
    <cellStyle name="Normal 10 2 2 3 2 2 5" xfId="9814" xr:uid="{00000000-0005-0000-0000-00007D350000}"/>
    <cellStyle name="Normal 10 2 2 3 2 2 5 2" xfId="27266" xr:uid="{00000000-0005-0000-0000-00007E350000}"/>
    <cellStyle name="Normal 10 2 2 3 2 2 6" xfId="18545" xr:uid="{00000000-0005-0000-0000-00007F350000}"/>
    <cellStyle name="Normal 10 2 2 3 2 2 7" xfId="37841" xr:uid="{00000000-0005-0000-0000-000080350000}"/>
    <cellStyle name="Normal 10 2 2 3 2 3" xfId="1551" xr:uid="{00000000-0005-0000-0000-000081350000}"/>
    <cellStyle name="Normal 10 2 2 3 2 3 2" xfId="3697" xr:uid="{00000000-0005-0000-0000-000082350000}"/>
    <cellStyle name="Normal 10 2 2 3 2 3 2 2" xfId="8108" xr:uid="{00000000-0005-0000-0000-000083350000}"/>
    <cellStyle name="Normal 10 2 2 3 2 3 2 2 2" xfId="16852" xr:uid="{00000000-0005-0000-0000-000084350000}"/>
    <cellStyle name="Normal 10 2 2 3 2 3 2 2 2 2" xfId="34303" xr:uid="{00000000-0005-0000-0000-000085350000}"/>
    <cellStyle name="Normal 10 2 2 3 2 3 2 2 3" xfId="25583" xr:uid="{00000000-0005-0000-0000-000086350000}"/>
    <cellStyle name="Normal 10 2 2 3 2 3 2 2 4" xfId="37851" xr:uid="{00000000-0005-0000-0000-000087350000}"/>
    <cellStyle name="Normal 10 2 2 3 2 3 2 3" xfId="12491" xr:uid="{00000000-0005-0000-0000-000088350000}"/>
    <cellStyle name="Normal 10 2 2 3 2 3 2 3 2" xfId="29943" xr:uid="{00000000-0005-0000-0000-000089350000}"/>
    <cellStyle name="Normal 10 2 2 3 2 3 2 4" xfId="21222" xr:uid="{00000000-0005-0000-0000-00008A350000}"/>
    <cellStyle name="Normal 10 2 2 3 2 3 2 5" xfId="37850" xr:uid="{00000000-0005-0000-0000-00008B350000}"/>
    <cellStyle name="Normal 10 2 2 3 2 3 3" xfId="5966" xr:uid="{00000000-0005-0000-0000-00008C350000}"/>
    <cellStyle name="Normal 10 2 2 3 2 3 3 2" xfId="14710" xr:uid="{00000000-0005-0000-0000-00008D350000}"/>
    <cellStyle name="Normal 10 2 2 3 2 3 3 2 2" xfId="32161" xr:uid="{00000000-0005-0000-0000-00008E350000}"/>
    <cellStyle name="Normal 10 2 2 3 2 3 3 3" xfId="23441" xr:uid="{00000000-0005-0000-0000-00008F350000}"/>
    <cellStyle name="Normal 10 2 2 3 2 3 3 4" xfId="37852" xr:uid="{00000000-0005-0000-0000-000090350000}"/>
    <cellStyle name="Normal 10 2 2 3 2 3 4" xfId="10349" xr:uid="{00000000-0005-0000-0000-000091350000}"/>
    <cellStyle name="Normal 10 2 2 3 2 3 4 2" xfId="27801" xr:uid="{00000000-0005-0000-0000-000092350000}"/>
    <cellStyle name="Normal 10 2 2 3 2 3 5" xfId="19080" xr:uid="{00000000-0005-0000-0000-000093350000}"/>
    <cellStyle name="Normal 10 2 2 3 2 3 6" xfId="37849" xr:uid="{00000000-0005-0000-0000-000094350000}"/>
    <cellStyle name="Normal 10 2 2 3 2 4" xfId="2625" xr:uid="{00000000-0005-0000-0000-000095350000}"/>
    <cellStyle name="Normal 10 2 2 3 2 4 2" xfId="7036" xr:uid="{00000000-0005-0000-0000-000096350000}"/>
    <cellStyle name="Normal 10 2 2 3 2 4 2 2" xfId="15780" xr:uid="{00000000-0005-0000-0000-000097350000}"/>
    <cellStyle name="Normal 10 2 2 3 2 4 2 2 2" xfId="33231" xr:uid="{00000000-0005-0000-0000-000098350000}"/>
    <cellStyle name="Normal 10 2 2 3 2 4 2 3" xfId="24511" xr:uid="{00000000-0005-0000-0000-000099350000}"/>
    <cellStyle name="Normal 10 2 2 3 2 4 2 4" xfId="37854" xr:uid="{00000000-0005-0000-0000-00009A350000}"/>
    <cellStyle name="Normal 10 2 2 3 2 4 3" xfId="11419" xr:uid="{00000000-0005-0000-0000-00009B350000}"/>
    <cellStyle name="Normal 10 2 2 3 2 4 3 2" xfId="28871" xr:uid="{00000000-0005-0000-0000-00009C350000}"/>
    <cellStyle name="Normal 10 2 2 3 2 4 4" xfId="20150" xr:uid="{00000000-0005-0000-0000-00009D350000}"/>
    <cellStyle name="Normal 10 2 2 3 2 4 5" xfId="37853" xr:uid="{00000000-0005-0000-0000-00009E350000}"/>
    <cellStyle name="Normal 10 2 2 3 2 5" xfId="4894" xr:uid="{00000000-0005-0000-0000-00009F350000}"/>
    <cellStyle name="Normal 10 2 2 3 2 5 2" xfId="13638" xr:uid="{00000000-0005-0000-0000-0000A0350000}"/>
    <cellStyle name="Normal 10 2 2 3 2 5 2 2" xfId="31089" xr:uid="{00000000-0005-0000-0000-0000A1350000}"/>
    <cellStyle name="Normal 10 2 2 3 2 5 3" xfId="22369" xr:uid="{00000000-0005-0000-0000-0000A2350000}"/>
    <cellStyle name="Normal 10 2 2 3 2 5 4" xfId="37855" xr:uid="{00000000-0005-0000-0000-0000A3350000}"/>
    <cellStyle name="Normal 10 2 2 3 2 6" xfId="9277" xr:uid="{00000000-0005-0000-0000-0000A4350000}"/>
    <cellStyle name="Normal 10 2 2 3 2 6 2" xfId="26729" xr:uid="{00000000-0005-0000-0000-0000A5350000}"/>
    <cellStyle name="Normal 10 2 2 3 2 7" xfId="18008" xr:uid="{00000000-0005-0000-0000-0000A6350000}"/>
    <cellStyle name="Normal 10 2 2 3 2 8" xfId="37840" xr:uid="{00000000-0005-0000-0000-0000A7350000}"/>
    <cellStyle name="Normal 10 2 2 3 3" xfId="755" xr:uid="{00000000-0005-0000-0000-0000A8350000}"/>
    <cellStyle name="Normal 10 2 2 3 3 2" xfId="1828" xr:uid="{00000000-0005-0000-0000-0000A9350000}"/>
    <cellStyle name="Normal 10 2 2 3 3 2 2" xfId="3973" xr:uid="{00000000-0005-0000-0000-0000AA350000}"/>
    <cellStyle name="Normal 10 2 2 3 3 2 2 2" xfId="8384" xr:uid="{00000000-0005-0000-0000-0000AB350000}"/>
    <cellStyle name="Normal 10 2 2 3 3 2 2 2 2" xfId="17128" xr:uid="{00000000-0005-0000-0000-0000AC350000}"/>
    <cellStyle name="Normal 10 2 2 3 3 2 2 2 2 2" xfId="34579" xr:uid="{00000000-0005-0000-0000-0000AD350000}"/>
    <cellStyle name="Normal 10 2 2 3 3 2 2 2 3" xfId="25859" xr:uid="{00000000-0005-0000-0000-0000AE350000}"/>
    <cellStyle name="Normal 10 2 2 3 3 2 2 2 4" xfId="37859" xr:uid="{00000000-0005-0000-0000-0000AF350000}"/>
    <cellStyle name="Normal 10 2 2 3 3 2 2 3" xfId="12767" xr:uid="{00000000-0005-0000-0000-0000B0350000}"/>
    <cellStyle name="Normal 10 2 2 3 3 2 2 3 2" xfId="30219" xr:uid="{00000000-0005-0000-0000-0000B1350000}"/>
    <cellStyle name="Normal 10 2 2 3 3 2 2 4" xfId="21498" xr:uid="{00000000-0005-0000-0000-0000B2350000}"/>
    <cellStyle name="Normal 10 2 2 3 3 2 2 5" xfId="37858" xr:uid="{00000000-0005-0000-0000-0000B3350000}"/>
    <cellStyle name="Normal 10 2 2 3 3 2 3" xfId="6242" xr:uid="{00000000-0005-0000-0000-0000B4350000}"/>
    <cellStyle name="Normal 10 2 2 3 3 2 3 2" xfId="14986" xr:uid="{00000000-0005-0000-0000-0000B5350000}"/>
    <cellStyle name="Normal 10 2 2 3 3 2 3 2 2" xfId="32437" xr:uid="{00000000-0005-0000-0000-0000B6350000}"/>
    <cellStyle name="Normal 10 2 2 3 3 2 3 3" xfId="23717" xr:uid="{00000000-0005-0000-0000-0000B7350000}"/>
    <cellStyle name="Normal 10 2 2 3 3 2 3 4" xfId="37860" xr:uid="{00000000-0005-0000-0000-0000B8350000}"/>
    <cellStyle name="Normal 10 2 2 3 3 2 4" xfId="10625" xr:uid="{00000000-0005-0000-0000-0000B9350000}"/>
    <cellStyle name="Normal 10 2 2 3 3 2 4 2" xfId="28077" xr:uid="{00000000-0005-0000-0000-0000BA350000}"/>
    <cellStyle name="Normal 10 2 2 3 3 2 5" xfId="19356" xr:uid="{00000000-0005-0000-0000-0000BB350000}"/>
    <cellStyle name="Normal 10 2 2 3 3 2 6" xfId="37857" xr:uid="{00000000-0005-0000-0000-0000BC350000}"/>
    <cellStyle name="Normal 10 2 2 3 3 3" xfId="2904" xr:uid="{00000000-0005-0000-0000-0000BD350000}"/>
    <cellStyle name="Normal 10 2 2 3 3 3 2" xfId="7315" xr:uid="{00000000-0005-0000-0000-0000BE350000}"/>
    <cellStyle name="Normal 10 2 2 3 3 3 2 2" xfId="16059" xr:uid="{00000000-0005-0000-0000-0000BF350000}"/>
    <cellStyle name="Normal 10 2 2 3 3 3 2 2 2" xfId="33510" xr:uid="{00000000-0005-0000-0000-0000C0350000}"/>
    <cellStyle name="Normal 10 2 2 3 3 3 2 3" xfId="24790" xr:uid="{00000000-0005-0000-0000-0000C1350000}"/>
    <cellStyle name="Normal 10 2 2 3 3 3 2 4" xfId="37862" xr:uid="{00000000-0005-0000-0000-0000C2350000}"/>
    <cellStyle name="Normal 10 2 2 3 3 3 3" xfId="11698" xr:uid="{00000000-0005-0000-0000-0000C3350000}"/>
    <cellStyle name="Normal 10 2 2 3 3 3 3 2" xfId="29150" xr:uid="{00000000-0005-0000-0000-0000C4350000}"/>
    <cellStyle name="Normal 10 2 2 3 3 3 4" xfId="20429" xr:uid="{00000000-0005-0000-0000-0000C5350000}"/>
    <cellStyle name="Normal 10 2 2 3 3 3 5" xfId="37861" xr:uid="{00000000-0005-0000-0000-0000C6350000}"/>
    <cellStyle name="Normal 10 2 2 3 3 4" xfId="5173" xr:uid="{00000000-0005-0000-0000-0000C7350000}"/>
    <cellStyle name="Normal 10 2 2 3 3 4 2" xfId="13917" xr:uid="{00000000-0005-0000-0000-0000C8350000}"/>
    <cellStyle name="Normal 10 2 2 3 3 4 2 2" xfId="31368" xr:uid="{00000000-0005-0000-0000-0000C9350000}"/>
    <cellStyle name="Normal 10 2 2 3 3 4 3" xfId="22648" xr:uid="{00000000-0005-0000-0000-0000CA350000}"/>
    <cellStyle name="Normal 10 2 2 3 3 4 4" xfId="37863" xr:uid="{00000000-0005-0000-0000-0000CB350000}"/>
    <cellStyle name="Normal 10 2 2 3 3 5" xfId="9556" xr:uid="{00000000-0005-0000-0000-0000CC350000}"/>
    <cellStyle name="Normal 10 2 2 3 3 5 2" xfId="27008" xr:uid="{00000000-0005-0000-0000-0000CD350000}"/>
    <cellStyle name="Normal 10 2 2 3 3 6" xfId="18287" xr:uid="{00000000-0005-0000-0000-0000CE350000}"/>
    <cellStyle name="Normal 10 2 2 3 3 7" xfId="37856" xr:uid="{00000000-0005-0000-0000-0000CF350000}"/>
    <cellStyle name="Normal 10 2 2 3 4" xfId="1294" xr:uid="{00000000-0005-0000-0000-0000D0350000}"/>
    <cellStyle name="Normal 10 2 2 3 4 2" xfId="3440" xr:uid="{00000000-0005-0000-0000-0000D1350000}"/>
    <cellStyle name="Normal 10 2 2 3 4 2 2" xfId="7851" xr:uid="{00000000-0005-0000-0000-0000D2350000}"/>
    <cellStyle name="Normal 10 2 2 3 4 2 2 2" xfId="16595" xr:uid="{00000000-0005-0000-0000-0000D3350000}"/>
    <cellStyle name="Normal 10 2 2 3 4 2 2 2 2" xfId="34046" xr:uid="{00000000-0005-0000-0000-0000D4350000}"/>
    <cellStyle name="Normal 10 2 2 3 4 2 2 3" xfId="25326" xr:uid="{00000000-0005-0000-0000-0000D5350000}"/>
    <cellStyle name="Normal 10 2 2 3 4 2 2 4" xfId="37866" xr:uid="{00000000-0005-0000-0000-0000D6350000}"/>
    <cellStyle name="Normal 10 2 2 3 4 2 3" xfId="12234" xr:uid="{00000000-0005-0000-0000-0000D7350000}"/>
    <cellStyle name="Normal 10 2 2 3 4 2 3 2" xfId="29686" xr:uid="{00000000-0005-0000-0000-0000D8350000}"/>
    <cellStyle name="Normal 10 2 2 3 4 2 4" xfId="20965" xr:uid="{00000000-0005-0000-0000-0000D9350000}"/>
    <cellStyle name="Normal 10 2 2 3 4 2 5" xfId="37865" xr:uid="{00000000-0005-0000-0000-0000DA350000}"/>
    <cellStyle name="Normal 10 2 2 3 4 3" xfId="5709" xr:uid="{00000000-0005-0000-0000-0000DB350000}"/>
    <cellStyle name="Normal 10 2 2 3 4 3 2" xfId="14453" xr:uid="{00000000-0005-0000-0000-0000DC350000}"/>
    <cellStyle name="Normal 10 2 2 3 4 3 2 2" xfId="31904" xr:uid="{00000000-0005-0000-0000-0000DD350000}"/>
    <cellStyle name="Normal 10 2 2 3 4 3 3" xfId="23184" xr:uid="{00000000-0005-0000-0000-0000DE350000}"/>
    <cellStyle name="Normal 10 2 2 3 4 3 4" xfId="37867" xr:uid="{00000000-0005-0000-0000-0000DF350000}"/>
    <cellStyle name="Normal 10 2 2 3 4 4" xfId="10092" xr:uid="{00000000-0005-0000-0000-0000E0350000}"/>
    <cellStyle name="Normal 10 2 2 3 4 4 2" xfId="27544" xr:uid="{00000000-0005-0000-0000-0000E1350000}"/>
    <cellStyle name="Normal 10 2 2 3 4 5" xfId="18823" xr:uid="{00000000-0005-0000-0000-0000E2350000}"/>
    <cellStyle name="Normal 10 2 2 3 4 6" xfId="37864" xr:uid="{00000000-0005-0000-0000-0000E3350000}"/>
    <cellStyle name="Normal 10 2 2 3 5" xfId="2368" xr:uid="{00000000-0005-0000-0000-0000E4350000}"/>
    <cellStyle name="Normal 10 2 2 3 5 2" xfId="6779" xr:uid="{00000000-0005-0000-0000-0000E5350000}"/>
    <cellStyle name="Normal 10 2 2 3 5 2 2" xfId="15523" xr:uid="{00000000-0005-0000-0000-0000E6350000}"/>
    <cellStyle name="Normal 10 2 2 3 5 2 2 2" xfId="32974" xr:uid="{00000000-0005-0000-0000-0000E7350000}"/>
    <cellStyle name="Normal 10 2 2 3 5 2 3" xfId="24254" xr:uid="{00000000-0005-0000-0000-0000E8350000}"/>
    <cellStyle name="Normal 10 2 2 3 5 2 4" xfId="37869" xr:uid="{00000000-0005-0000-0000-0000E9350000}"/>
    <cellStyle name="Normal 10 2 2 3 5 3" xfId="11162" xr:uid="{00000000-0005-0000-0000-0000EA350000}"/>
    <cellStyle name="Normal 10 2 2 3 5 3 2" xfId="28614" xr:uid="{00000000-0005-0000-0000-0000EB350000}"/>
    <cellStyle name="Normal 10 2 2 3 5 4" xfId="19893" xr:uid="{00000000-0005-0000-0000-0000EC350000}"/>
    <cellStyle name="Normal 10 2 2 3 5 5" xfId="37868" xr:uid="{00000000-0005-0000-0000-0000ED350000}"/>
    <cellStyle name="Normal 10 2 2 3 6" xfId="4637" xr:uid="{00000000-0005-0000-0000-0000EE350000}"/>
    <cellStyle name="Normal 10 2 2 3 6 2" xfId="13381" xr:uid="{00000000-0005-0000-0000-0000EF350000}"/>
    <cellStyle name="Normal 10 2 2 3 6 2 2" xfId="30832" xr:uid="{00000000-0005-0000-0000-0000F0350000}"/>
    <cellStyle name="Normal 10 2 2 3 6 3" xfId="22112" xr:uid="{00000000-0005-0000-0000-0000F1350000}"/>
    <cellStyle name="Normal 10 2 2 3 6 4" xfId="37870" xr:uid="{00000000-0005-0000-0000-0000F2350000}"/>
    <cellStyle name="Normal 10 2 2 3 7" xfId="9020" xr:uid="{00000000-0005-0000-0000-0000F3350000}"/>
    <cellStyle name="Normal 10 2 2 3 7 2" xfId="26472" xr:uid="{00000000-0005-0000-0000-0000F4350000}"/>
    <cellStyle name="Normal 10 2 2 3 8" xfId="17751" xr:uid="{00000000-0005-0000-0000-0000F5350000}"/>
    <cellStyle name="Normal 10 2 2 3 9" xfId="37839" xr:uid="{00000000-0005-0000-0000-0000F6350000}"/>
    <cellStyle name="Normal 10 2 2 4" xfId="348" xr:uid="{00000000-0005-0000-0000-0000F7350000}"/>
    <cellStyle name="Normal 10 2 2 4 2" xfId="888" xr:uid="{00000000-0005-0000-0000-0000F8350000}"/>
    <cellStyle name="Normal 10 2 2 4 2 2" xfId="1961" xr:uid="{00000000-0005-0000-0000-0000F9350000}"/>
    <cellStyle name="Normal 10 2 2 4 2 2 2" xfId="4106" xr:uid="{00000000-0005-0000-0000-0000FA350000}"/>
    <cellStyle name="Normal 10 2 2 4 2 2 2 2" xfId="8517" xr:uid="{00000000-0005-0000-0000-0000FB350000}"/>
    <cellStyle name="Normal 10 2 2 4 2 2 2 2 2" xfId="17261" xr:uid="{00000000-0005-0000-0000-0000FC350000}"/>
    <cellStyle name="Normal 10 2 2 4 2 2 2 2 2 2" xfId="34712" xr:uid="{00000000-0005-0000-0000-0000FD350000}"/>
    <cellStyle name="Normal 10 2 2 4 2 2 2 2 3" xfId="25992" xr:uid="{00000000-0005-0000-0000-0000FE350000}"/>
    <cellStyle name="Normal 10 2 2 4 2 2 2 2 4" xfId="37875" xr:uid="{00000000-0005-0000-0000-0000FF350000}"/>
    <cellStyle name="Normal 10 2 2 4 2 2 2 3" xfId="12900" xr:uid="{00000000-0005-0000-0000-000000360000}"/>
    <cellStyle name="Normal 10 2 2 4 2 2 2 3 2" xfId="30352" xr:uid="{00000000-0005-0000-0000-000001360000}"/>
    <cellStyle name="Normal 10 2 2 4 2 2 2 4" xfId="21631" xr:uid="{00000000-0005-0000-0000-000002360000}"/>
    <cellStyle name="Normal 10 2 2 4 2 2 2 5" xfId="37874" xr:uid="{00000000-0005-0000-0000-000003360000}"/>
    <cellStyle name="Normal 10 2 2 4 2 2 3" xfId="6375" xr:uid="{00000000-0005-0000-0000-000004360000}"/>
    <cellStyle name="Normal 10 2 2 4 2 2 3 2" xfId="15119" xr:uid="{00000000-0005-0000-0000-000005360000}"/>
    <cellStyle name="Normal 10 2 2 4 2 2 3 2 2" xfId="32570" xr:uid="{00000000-0005-0000-0000-000006360000}"/>
    <cellStyle name="Normal 10 2 2 4 2 2 3 3" xfId="23850" xr:uid="{00000000-0005-0000-0000-000007360000}"/>
    <cellStyle name="Normal 10 2 2 4 2 2 3 4" xfId="37876" xr:uid="{00000000-0005-0000-0000-000008360000}"/>
    <cellStyle name="Normal 10 2 2 4 2 2 4" xfId="10758" xr:uid="{00000000-0005-0000-0000-000009360000}"/>
    <cellStyle name="Normal 10 2 2 4 2 2 4 2" xfId="28210" xr:uid="{00000000-0005-0000-0000-00000A360000}"/>
    <cellStyle name="Normal 10 2 2 4 2 2 5" xfId="19489" xr:uid="{00000000-0005-0000-0000-00000B360000}"/>
    <cellStyle name="Normal 10 2 2 4 2 2 6" xfId="37873" xr:uid="{00000000-0005-0000-0000-00000C360000}"/>
    <cellStyle name="Normal 10 2 2 4 2 3" xfId="3037" xr:uid="{00000000-0005-0000-0000-00000D360000}"/>
    <cellStyle name="Normal 10 2 2 4 2 3 2" xfId="7448" xr:uid="{00000000-0005-0000-0000-00000E360000}"/>
    <cellStyle name="Normal 10 2 2 4 2 3 2 2" xfId="16192" xr:uid="{00000000-0005-0000-0000-00000F360000}"/>
    <cellStyle name="Normal 10 2 2 4 2 3 2 2 2" xfId="33643" xr:uid="{00000000-0005-0000-0000-000010360000}"/>
    <cellStyle name="Normal 10 2 2 4 2 3 2 3" xfId="24923" xr:uid="{00000000-0005-0000-0000-000011360000}"/>
    <cellStyle name="Normal 10 2 2 4 2 3 2 4" xfId="37878" xr:uid="{00000000-0005-0000-0000-000012360000}"/>
    <cellStyle name="Normal 10 2 2 4 2 3 3" xfId="11831" xr:uid="{00000000-0005-0000-0000-000013360000}"/>
    <cellStyle name="Normal 10 2 2 4 2 3 3 2" xfId="29283" xr:uid="{00000000-0005-0000-0000-000014360000}"/>
    <cellStyle name="Normal 10 2 2 4 2 3 4" xfId="20562" xr:uid="{00000000-0005-0000-0000-000015360000}"/>
    <cellStyle name="Normal 10 2 2 4 2 3 5" xfId="37877" xr:uid="{00000000-0005-0000-0000-000016360000}"/>
    <cellStyle name="Normal 10 2 2 4 2 4" xfId="5306" xr:uid="{00000000-0005-0000-0000-000017360000}"/>
    <cellStyle name="Normal 10 2 2 4 2 4 2" xfId="14050" xr:uid="{00000000-0005-0000-0000-000018360000}"/>
    <cellStyle name="Normal 10 2 2 4 2 4 2 2" xfId="31501" xr:uid="{00000000-0005-0000-0000-000019360000}"/>
    <cellStyle name="Normal 10 2 2 4 2 4 3" xfId="22781" xr:uid="{00000000-0005-0000-0000-00001A360000}"/>
    <cellStyle name="Normal 10 2 2 4 2 4 4" xfId="37879" xr:uid="{00000000-0005-0000-0000-00001B360000}"/>
    <cellStyle name="Normal 10 2 2 4 2 5" xfId="9689" xr:uid="{00000000-0005-0000-0000-00001C360000}"/>
    <cellStyle name="Normal 10 2 2 4 2 5 2" xfId="27141" xr:uid="{00000000-0005-0000-0000-00001D360000}"/>
    <cellStyle name="Normal 10 2 2 4 2 6" xfId="18420" xr:uid="{00000000-0005-0000-0000-00001E360000}"/>
    <cellStyle name="Normal 10 2 2 4 2 7" xfId="37872" xr:uid="{00000000-0005-0000-0000-00001F360000}"/>
    <cellStyle name="Normal 10 2 2 4 3" xfId="1426" xr:uid="{00000000-0005-0000-0000-000020360000}"/>
    <cellStyle name="Normal 10 2 2 4 3 2" xfId="3572" xr:uid="{00000000-0005-0000-0000-000021360000}"/>
    <cellStyle name="Normal 10 2 2 4 3 2 2" xfId="7983" xr:uid="{00000000-0005-0000-0000-000022360000}"/>
    <cellStyle name="Normal 10 2 2 4 3 2 2 2" xfId="16727" xr:uid="{00000000-0005-0000-0000-000023360000}"/>
    <cellStyle name="Normal 10 2 2 4 3 2 2 2 2" xfId="34178" xr:uid="{00000000-0005-0000-0000-000024360000}"/>
    <cellStyle name="Normal 10 2 2 4 3 2 2 3" xfId="25458" xr:uid="{00000000-0005-0000-0000-000025360000}"/>
    <cellStyle name="Normal 10 2 2 4 3 2 2 4" xfId="37882" xr:uid="{00000000-0005-0000-0000-000026360000}"/>
    <cellStyle name="Normal 10 2 2 4 3 2 3" xfId="12366" xr:uid="{00000000-0005-0000-0000-000027360000}"/>
    <cellStyle name="Normal 10 2 2 4 3 2 3 2" xfId="29818" xr:uid="{00000000-0005-0000-0000-000028360000}"/>
    <cellStyle name="Normal 10 2 2 4 3 2 4" xfId="21097" xr:uid="{00000000-0005-0000-0000-000029360000}"/>
    <cellStyle name="Normal 10 2 2 4 3 2 5" xfId="37881" xr:uid="{00000000-0005-0000-0000-00002A360000}"/>
    <cellStyle name="Normal 10 2 2 4 3 3" xfId="5841" xr:uid="{00000000-0005-0000-0000-00002B360000}"/>
    <cellStyle name="Normal 10 2 2 4 3 3 2" xfId="14585" xr:uid="{00000000-0005-0000-0000-00002C360000}"/>
    <cellStyle name="Normal 10 2 2 4 3 3 2 2" xfId="32036" xr:uid="{00000000-0005-0000-0000-00002D360000}"/>
    <cellStyle name="Normal 10 2 2 4 3 3 3" xfId="23316" xr:uid="{00000000-0005-0000-0000-00002E360000}"/>
    <cellStyle name="Normal 10 2 2 4 3 3 4" xfId="37883" xr:uid="{00000000-0005-0000-0000-00002F360000}"/>
    <cellStyle name="Normal 10 2 2 4 3 4" xfId="10224" xr:uid="{00000000-0005-0000-0000-000030360000}"/>
    <cellStyle name="Normal 10 2 2 4 3 4 2" xfId="27676" xr:uid="{00000000-0005-0000-0000-000031360000}"/>
    <cellStyle name="Normal 10 2 2 4 3 5" xfId="18955" xr:uid="{00000000-0005-0000-0000-000032360000}"/>
    <cellStyle name="Normal 10 2 2 4 3 6" xfId="37880" xr:uid="{00000000-0005-0000-0000-000033360000}"/>
    <cellStyle name="Normal 10 2 2 4 4" xfId="2500" xr:uid="{00000000-0005-0000-0000-000034360000}"/>
    <cellStyle name="Normal 10 2 2 4 4 2" xfId="6911" xr:uid="{00000000-0005-0000-0000-000035360000}"/>
    <cellStyle name="Normal 10 2 2 4 4 2 2" xfId="15655" xr:uid="{00000000-0005-0000-0000-000036360000}"/>
    <cellStyle name="Normal 10 2 2 4 4 2 2 2" xfId="33106" xr:uid="{00000000-0005-0000-0000-000037360000}"/>
    <cellStyle name="Normal 10 2 2 4 4 2 3" xfId="24386" xr:uid="{00000000-0005-0000-0000-000038360000}"/>
    <cellStyle name="Normal 10 2 2 4 4 2 4" xfId="37885" xr:uid="{00000000-0005-0000-0000-000039360000}"/>
    <cellStyle name="Normal 10 2 2 4 4 3" xfId="11294" xr:uid="{00000000-0005-0000-0000-00003A360000}"/>
    <cellStyle name="Normal 10 2 2 4 4 3 2" xfId="28746" xr:uid="{00000000-0005-0000-0000-00003B360000}"/>
    <cellStyle name="Normal 10 2 2 4 4 4" xfId="20025" xr:uid="{00000000-0005-0000-0000-00003C360000}"/>
    <cellStyle name="Normal 10 2 2 4 4 5" xfId="37884" xr:uid="{00000000-0005-0000-0000-00003D360000}"/>
    <cellStyle name="Normal 10 2 2 4 5" xfId="4769" xr:uid="{00000000-0005-0000-0000-00003E360000}"/>
    <cellStyle name="Normal 10 2 2 4 5 2" xfId="13513" xr:uid="{00000000-0005-0000-0000-00003F360000}"/>
    <cellStyle name="Normal 10 2 2 4 5 2 2" xfId="30964" xr:uid="{00000000-0005-0000-0000-000040360000}"/>
    <cellStyle name="Normal 10 2 2 4 5 3" xfId="22244" xr:uid="{00000000-0005-0000-0000-000041360000}"/>
    <cellStyle name="Normal 10 2 2 4 5 4" xfId="37886" xr:uid="{00000000-0005-0000-0000-000042360000}"/>
    <cellStyle name="Normal 10 2 2 4 6" xfId="9152" xr:uid="{00000000-0005-0000-0000-000043360000}"/>
    <cellStyle name="Normal 10 2 2 4 6 2" xfId="26604" xr:uid="{00000000-0005-0000-0000-000044360000}"/>
    <cellStyle name="Normal 10 2 2 4 7" xfId="17883" xr:uid="{00000000-0005-0000-0000-000045360000}"/>
    <cellStyle name="Normal 10 2 2 4 8" xfId="37871" xr:uid="{00000000-0005-0000-0000-000046360000}"/>
    <cellStyle name="Normal 10 2 2 5" xfId="630" xr:uid="{00000000-0005-0000-0000-000047360000}"/>
    <cellStyle name="Normal 10 2 2 5 2" xfId="1703" xr:uid="{00000000-0005-0000-0000-000048360000}"/>
    <cellStyle name="Normal 10 2 2 5 2 2" xfId="3848" xr:uid="{00000000-0005-0000-0000-000049360000}"/>
    <cellStyle name="Normal 10 2 2 5 2 2 2" xfId="8259" xr:uid="{00000000-0005-0000-0000-00004A360000}"/>
    <cellStyle name="Normal 10 2 2 5 2 2 2 2" xfId="17003" xr:uid="{00000000-0005-0000-0000-00004B360000}"/>
    <cellStyle name="Normal 10 2 2 5 2 2 2 2 2" xfId="34454" xr:uid="{00000000-0005-0000-0000-00004C360000}"/>
    <cellStyle name="Normal 10 2 2 5 2 2 2 3" xfId="25734" xr:uid="{00000000-0005-0000-0000-00004D360000}"/>
    <cellStyle name="Normal 10 2 2 5 2 2 2 4" xfId="37890" xr:uid="{00000000-0005-0000-0000-00004E360000}"/>
    <cellStyle name="Normal 10 2 2 5 2 2 3" xfId="12642" xr:uid="{00000000-0005-0000-0000-00004F360000}"/>
    <cellStyle name="Normal 10 2 2 5 2 2 3 2" xfId="30094" xr:uid="{00000000-0005-0000-0000-000050360000}"/>
    <cellStyle name="Normal 10 2 2 5 2 2 4" xfId="21373" xr:uid="{00000000-0005-0000-0000-000051360000}"/>
    <cellStyle name="Normal 10 2 2 5 2 2 5" xfId="37889" xr:uid="{00000000-0005-0000-0000-000052360000}"/>
    <cellStyle name="Normal 10 2 2 5 2 3" xfId="6117" xr:uid="{00000000-0005-0000-0000-000053360000}"/>
    <cellStyle name="Normal 10 2 2 5 2 3 2" xfId="14861" xr:uid="{00000000-0005-0000-0000-000054360000}"/>
    <cellStyle name="Normal 10 2 2 5 2 3 2 2" xfId="32312" xr:uid="{00000000-0005-0000-0000-000055360000}"/>
    <cellStyle name="Normal 10 2 2 5 2 3 3" xfId="23592" xr:uid="{00000000-0005-0000-0000-000056360000}"/>
    <cellStyle name="Normal 10 2 2 5 2 3 4" xfId="37891" xr:uid="{00000000-0005-0000-0000-000057360000}"/>
    <cellStyle name="Normal 10 2 2 5 2 4" xfId="10500" xr:uid="{00000000-0005-0000-0000-000058360000}"/>
    <cellStyle name="Normal 10 2 2 5 2 4 2" xfId="27952" xr:uid="{00000000-0005-0000-0000-000059360000}"/>
    <cellStyle name="Normal 10 2 2 5 2 5" xfId="19231" xr:uid="{00000000-0005-0000-0000-00005A360000}"/>
    <cellStyle name="Normal 10 2 2 5 2 6" xfId="37888" xr:uid="{00000000-0005-0000-0000-00005B360000}"/>
    <cellStyle name="Normal 10 2 2 5 3" xfId="2779" xr:uid="{00000000-0005-0000-0000-00005C360000}"/>
    <cellStyle name="Normal 10 2 2 5 3 2" xfId="7190" xr:uid="{00000000-0005-0000-0000-00005D360000}"/>
    <cellStyle name="Normal 10 2 2 5 3 2 2" xfId="15934" xr:uid="{00000000-0005-0000-0000-00005E360000}"/>
    <cellStyle name="Normal 10 2 2 5 3 2 2 2" xfId="33385" xr:uid="{00000000-0005-0000-0000-00005F360000}"/>
    <cellStyle name="Normal 10 2 2 5 3 2 3" xfId="24665" xr:uid="{00000000-0005-0000-0000-000060360000}"/>
    <cellStyle name="Normal 10 2 2 5 3 2 4" xfId="37893" xr:uid="{00000000-0005-0000-0000-000061360000}"/>
    <cellStyle name="Normal 10 2 2 5 3 3" xfId="11573" xr:uid="{00000000-0005-0000-0000-000062360000}"/>
    <cellStyle name="Normal 10 2 2 5 3 3 2" xfId="29025" xr:uid="{00000000-0005-0000-0000-000063360000}"/>
    <cellStyle name="Normal 10 2 2 5 3 4" xfId="20304" xr:uid="{00000000-0005-0000-0000-000064360000}"/>
    <cellStyle name="Normal 10 2 2 5 3 5" xfId="37892" xr:uid="{00000000-0005-0000-0000-000065360000}"/>
    <cellStyle name="Normal 10 2 2 5 4" xfId="5048" xr:uid="{00000000-0005-0000-0000-000066360000}"/>
    <cellStyle name="Normal 10 2 2 5 4 2" xfId="13792" xr:uid="{00000000-0005-0000-0000-000067360000}"/>
    <cellStyle name="Normal 10 2 2 5 4 2 2" xfId="31243" xr:uid="{00000000-0005-0000-0000-000068360000}"/>
    <cellStyle name="Normal 10 2 2 5 4 3" xfId="22523" xr:uid="{00000000-0005-0000-0000-000069360000}"/>
    <cellStyle name="Normal 10 2 2 5 4 4" xfId="37894" xr:uid="{00000000-0005-0000-0000-00006A360000}"/>
    <cellStyle name="Normal 10 2 2 5 5" xfId="9431" xr:uid="{00000000-0005-0000-0000-00006B360000}"/>
    <cellStyle name="Normal 10 2 2 5 5 2" xfId="26883" xr:uid="{00000000-0005-0000-0000-00006C360000}"/>
    <cellStyle name="Normal 10 2 2 5 6" xfId="18162" xr:uid="{00000000-0005-0000-0000-00006D360000}"/>
    <cellStyle name="Normal 10 2 2 5 7" xfId="37887" xr:uid="{00000000-0005-0000-0000-00006E360000}"/>
    <cellStyle name="Normal 10 2 2 6" xfId="1169" xr:uid="{00000000-0005-0000-0000-00006F360000}"/>
    <cellStyle name="Normal 10 2 2 6 2" xfId="3315" xr:uid="{00000000-0005-0000-0000-000070360000}"/>
    <cellStyle name="Normal 10 2 2 6 2 2" xfId="7726" xr:uid="{00000000-0005-0000-0000-000071360000}"/>
    <cellStyle name="Normal 10 2 2 6 2 2 2" xfId="16470" xr:uid="{00000000-0005-0000-0000-000072360000}"/>
    <cellStyle name="Normal 10 2 2 6 2 2 2 2" xfId="33921" xr:uid="{00000000-0005-0000-0000-000073360000}"/>
    <cellStyle name="Normal 10 2 2 6 2 2 3" xfId="25201" xr:uid="{00000000-0005-0000-0000-000074360000}"/>
    <cellStyle name="Normal 10 2 2 6 2 2 4" xfId="37897" xr:uid="{00000000-0005-0000-0000-000075360000}"/>
    <cellStyle name="Normal 10 2 2 6 2 3" xfId="12109" xr:uid="{00000000-0005-0000-0000-000076360000}"/>
    <cellStyle name="Normal 10 2 2 6 2 3 2" xfId="29561" xr:uid="{00000000-0005-0000-0000-000077360000}"/>
    <cellStyle name="Normal 10 2 2 6 2 4" xfId="20840" xr:uid="{00000000-0005-0000-0000-000078360000}"/>
    <cellStyle name="Normal 10 2 2 6 2 5" xfId="37896" xr:uid="{00000000-0005-0000-0000-000079360000}"/>
    <cellStyle name="Normal 10 2 2 6 3" xfId="5584" xr:uid="{00000000-0005-0000-0000-00007A360000}"/>
    <cellStyle name="Normal 10 2 2 6 3 2" xfId="14328" xr:uid="{00000000-0005-0000-0000-00007B360000}"/>
    <cellStyle name="Normal 10 2 2 6 3 2 2" xfId="31779" xr:uid="{00000000-0005-0000-0000-00007C360000}"/>
    <cellStyle name="Normal 10 2 2 6 3 3" xfId="23059" xr:uid="{00000000-0005-0000-0000-00007D360000}"/>
    <cellStyle name="Normal 10 2 2 6 3 4" xfId="37898" xr:uid="{00000000-0005-0000-0000-00007E360000}"/>
    <cellStyle name="Normal 10 2 2 6 4" xfId="9967" xr:uid="{00000000-0005-0000-0000-00007F360000}"/>
    <cellStyle name="Normal 10 2 2 6 4 2" xfId="27419" xr:uid="{00000000-0005-0000-0000-000080360000}"/>
    <cellStyle name="Normal 10 2 2 6 5" xfId="18698" xr:uid="{00000000-0005-0000-0000-000081360000}"/>
    <cellStyle name="Normal 10 2 2 6 6" xfId="37895" xr:uid="{00000000-0005-0000-0000-000082360000}"/>
    <cellStyle name="Normal 10 2 2 7" xfId="2243" xr:uid="{00000000-0005-0000-0000-000083360000}"/>
    <cellStyle name="Normal 10 2 2 7 2" xfId="6654" xr:uid="{00000000-0005-0000-0000-000084360000}"/>
    <cellStyle name="Normal 10 2 2 7 2 2" xfId="15398" xr:uid="{00000000-0005-0000-0000-000085360000}"/>
    <cellStyle name="Normal 10 2 2 7 2 2 2" xfId="32849" xr:uid="{00000000-0005-0000-0000-000086360000}"/>
    <cellStyle name="Normal 10 2 2 7 2 3" xfId="24129" xr:uid="{00000000-0005-0000-0000-000087360000}"/>
    <cellStyle name="Normal 10 2 2 7 2 4" xfId="37900" xr:uid="{00000000-0005-0000-0000-000088360000}"/>
    <cellStyle name="Normal 10 2 2 7 3" xfId="11037" xr:uid="{00000000-0005-0000-0000-000089360000}"/>
    <cellStyle name="Normal 10 2 2 7 3 2" xfId="28489" xr:uid="{00000000-0005-0000-0000-00008A360000}"/>
    <cellStyle name="Normal 10 2 2 7 4" xfId="19768" xr:uid="{00000000-0005-0000-0000-00008B360000}"/>
    <cellStyle name="Normal 10 2 2 7 5" xfId="37899" xr:uid="{00000000-0005-0000-0000-00008C360000}"/>
    <cellStyle name="Normal 10 2 2 8" xfId="4512" xr:uid="{00000000-0005-0000-0000-00008D360000}"/>
    <cellStyle name="Normal 10 2 2 8 2" xfId="13256" xr:uid="{00000000-0005-0000-0000-00008E360000}"/>
    <cellStyle name="Normal 10 2 2 8 2 2" xfId="30707" xr:uid="{00000000-0005-0000-0000-00008F360000}"/>
    <cellStyle name="Normal 10 2 2 8 3" xfId="21987" xr:uid="{00000000-0005-0000-0000-000090360000}"/>
    <cellStyle name="Normal 10 2 2 8 4" xfId="37901" xr:uid="{00000000-0005-0000-0000-000091360000}"/>
    <cellStyle name="Normal 10 2 2 9" xfId="8895" xr:uid="{00000000-0005-0000-0000-000092360000}"/>
    <cellStyle name="Normal 10 2 2 9 2" xfId="26347" xr:uid="{00000000-0005-0000-0000-000093360000}"/>
    <cellStyle name="Normal 10 2 3" xfId="109" xr:uid="{00000000-0005-0000-0000-000094360000}"/>
    <cellStyle name="Normal 10 2 3 10" xfId="37902" xr:uid="{00000000-0005-0000-0000-000095360000}"/>
    <cellStyle name="Normal 10 2 3 2" xfId="242" xr:uid="{00000000-0005-0000-0000-000096360000}"/>
    <cellStyle name="Normal 10 2 3 2 2" xfId="507" xr:uid="{00000000-0005-0000-0000-000097360000}"/>
    <cellStyle name="Normal 10 2 3 2 2 2" xfId="1047" xr:uid="{00000000-0005-0000-0000-000098360000}"/>
    <cellStyle name="Normal 10 2 3 2 2 2 2" xfId="2120" xr:uid="{00000000-0005-0000-0000-000099360000}"/>
    <cellStyle name="Normal 10 2 3 2 2 2 2 2" xfId="4265" xr:uid="{00000000-0005-0000-0000-00009A360000}"/>
    <cellStyle name="Normal 10 2 3 2 2 2 2 2 2" xfId="8676" xr:uid="{00000000-0005-0000-0000-00009B360000}"/>
    <cellStyle name="Normal 10 2 3 2 2 2 2 2 2 2" xfId="17420" xr:uid="{00000000-0005-0000-0000-00009C360000}"/>
    <cellStyle name="Normal 10 2 3 2 2 2 2 2 2 2 2" xfId="34871" xr:uid="{00000000-0005-0000-0000-00009D360000}"/>
    <cellStyle name="Normal 10 2 3 2 2 2 2 2 2 3" xfId="26151" xr:uid="{00000000-0005-0000-0000-00009E360000}"/>
    <cellStyle name="Normal 10 2 3 2 2 2 2 2 2 4" xfId="37908" xr:uid="{00000000-0005-0000-0000-00009F360000}"/>
    <cellStyle name="Normal 10 2 3 2 2 2 2 2 3" xfId="13059" xr:uid="{00000000-0005-0000-0000-0000A0360000}"/>
    <cellStyle name="Normal 10 2 3 2 2 2 2 2 3 2" xfId="30511" xr:uid="{00000000-0005-0000-0000-0000A1360000}"/>
    <cellStyle name="Normal 10 2 3 2 2 2 2 2 4" xfId="21790" xr:uid="{00000000-0005-0000-0000-0000A2360000}"/>
    <cellStyle name="Normal 10 2 3 2 2 2 2 2 5" xfId="37907" xr:uid="{00000000-0005-0000-0000-0000A3360000}"/>
    <cellStyle name="Normal 10 2 3 2 2 2 2 3" xfId="6534" xr:uid="{00000000-0005-0000-0000-0000A4360000}"/>
    <cellStyle name="Normal 10 2 3 2 2 2 2 3 2" xfId="15278" xr:uid="{00000000-0005-0000-0000-0000A5360000}"/>
    <cellStyle name="Normal 10 2 3 2 2 2 2 3 2 2" xfId="32729" xr:uid="{00000000-0005-0000-0000-0000A6360000}"/>
    <cellStyle name="Normal 10 2 3 2 2 2 2 3 3" xfId="24009" xr:uid="{00000000-0005-0000-0000-0000A7360000}"/>
    <cellStyle name="Normal 10 2 3 2 2 2 2 3 4" xfId="37909" xr:uid="{00000000-0005-0000-0000-0000A8360000}"/>
    <cellStyle name="Normal 10 2 3 2 2 2 2 4" xfId="10917" xr:uid="{00000000-0005-0000-0000-0000A9360000}"/>
    <cellStyle name="Normal 10 2 3 2 2 2 2 4 2" xfId="28369" xr:uid="{00000000-0005-0000-0000-0000AA360000}"/>
    <cellStyle name="Normal 10 2 3 2 2 2 2 5" xfId="19648" xr:uid="{00000000-0005-0000-0000-0000AB360000}"/>
    <cellStyle name="Normal 10 2 3 2 2 2 2 6" xfId="37906" xr:uid="{00000000-0005-0000-0000-0000AC360000}"/>
    <cellStyle name="Normal 10 2 3 2 2 2 3" xfId="3196" xr:uid="{00000000-0005-0000-0000-0000AD360000}"/>
    <cellStyle name="Normal 10 2 3 2 2 2 3 2" xfId="7607" xr:uid="{00000000-0005-0000-0000-0000AE360000}"/>
    <cellStyle name="Normal 10 2 3 2 2 2 3 2 2" xfId="16351" xr:uid="{00000000-0005-0000-0000-0000AF360000}"/>
    <cellStyle name="Normal 10 2 3 2 2 2 3 2 2 2" xfId="33802" xr:uid="{00000000-0005-0000-0000-0000B0360000}"/>
    <cellStyle name="Normal 10 2 3 2 2 2 3 2 3" xfId="25082" xr:uid="{00000000-0005-0000-0000-0000B1360000}"/>
    <cellStyle name="Normal 10 2 3 2 2 2 3 2 4" xfId="37911" xr:uid="{00000000-0005-0000-0000-0000B2360000}"/>
    <cellStyle name="Normal 10 2 3 2 2 2 3 3" xfId="11990" xr:uid="{00000000-0005-0000-0000-0000B3360000}"/>
    <cellStyle name="Normal 10 2 3 2 2 2 3 3 2" xfId="29442" xr:uid="{00000000-0005-0000-0000-0000B4360000}"/>
    <cellStyle name="Normal 10 2 3 2 2 2 3 4" xfId="20721" xr:uid="{00000000-0005-0000-0000-0000B5360000}"/>
    <cellStyle name="Normal 10 2 3 2 2 2 3 5" xfId="37910" xr:uid="{00000000-0005-0000-0000-0000B6360000}"/>
    <cellStyle name="Normal 10 2 3 2 2 2 4" xfId="5465" xr:uid="{00000000-0005-0000-0000-0000B7360000}"/>
    <cellStyle name="Normal 10 2 3 2 2 2 4 2" xfId="14209" xr:uid="{00000000-0005-0000-0000-0000B8360000}"/>
    <cellStyle name="Normal 10 2 3 2 2 2 4 2 2" xfId="31660" xr:uid="{00000000-0005-0000-0000-0000B9360000}"/>
    <cellStyle name="Normal 10 2 3 2 2 2 4 3" xfId="22940" xr:uid="{00000000-0005-0000-0000-0000BA360000}"/>
    <cellStyle name="Normal 10 2 3 2 2 2 4 4" xfId="37912" xr:uid="{00000000-0005-0000-0000-0000BB360000}"/>
    <cellStyle name="Normal 10 2 3 2 2 2 5" xfId="9848" xr:uid="{00000000-0005-0000-0000-0000BC360000}"/>
    <cellStyle name="Normal 10 2 3 2 2 2 5 2" xfId="27300" xr:uid="{00000000-0005-0000-0000-0000BD360000}"/>
    <cellStyle name="Normal 10 2 3 2 2 2 6" xfId="18579" xr:uid="{00000000-0005-0000-0000-0000BE360000}"/>
    <cellStyle name="Normal 10 2 3 2 2 2 7" xfId="37905" xr:uid="{00000000-0005-0000-0000-0000BF360000}"/>
    <cellStyle name="Normal 10 2 3 2 2 3" xfId="1585" xr:uid="{00000000-0005-0000-0000-0000C0360000}"/>
    <cellStyle name="Normal 10 2 3 2 2 3 2" xfId="3731" xr:uid="{00000000-0005-0000-0000-0000C1360000}"/>
    <cellStyle name="Normal 10 2 3 2 2 3 2 2" xfId="8142" xr:uid="{00000000-0005-0000-0000-0000C2360000}"/>
    <cellStyle name="Normal 10 2 3 2 2 3 2 2 2" xfId="16886" xr:uid="{00000000-0005-0000-0000-0000C3360000}"/>
    <cellStyle name="Normal 10 2 3 2 2 3 2 2 2 2" xfId="34337" xr:uid="{00000000-0005-0000-0000-0000C4360000}"/>
    <cellStyle name="Normal 10 2 3 2 2 3 2 2 3" xfId="25617" xr:uid="{00000000-0005-0000-0000-0000C5360000}"/>
    <cellStyle name="Normal 10 2 3 2 2 3 2 2 4" xfId="37915" xr:uid="{00000000-0005-0000-0000-0000C6360000}"/>
    <cellStyle name="Normal 10 2 3 2 2 3 2 3" xfId="12525" xr:uid="{00000000-0005-0000-0000-0000C7360000}"/>
    <cellStyle name="Normal 10 2 3 2 2 3 2 3 2" xfId="29977" xr:uid="{00000000-0005-0000-0000-0000C8360000}"/>
    <cellStyle name="Normal 10 2 3 2 2 3 2 4" xfId="21256" xr:uid="{00000000-0005-0000-0000-0000C9360000}"/>
    <cellStyle name="Normal 10 2 3 2 2 3 2 5" xfId="37914" xr:uid="{00000000-0005-0000-0000-0000CA360000}"/>
    <cellStyle name="Normal 10 2 3 2 2 3 3" xfId="6000" xr:uid="{00000000-0005-0000-0000-0000CB360000}"/>
    <cellStyle name="Normal 10 2 3 2 2 3 3 2" xfId="14744" xr:uid="{00000000-0005-0000-0000-0000CC360000}"/>
    <cellStyle name="Normal 10 2 3 2 2 3 3 2 2" xfId="32195" xr:uid="{00000000-0005-0000-0000-0000CD360000}"/>
    <cellStyle name="Normal 10 2 3 2 2 3 3 3" xfId="23475" xr:uid="{00000000-0005-0000-0000-0000CE360000}"/>
    <cellStyle name="Normal 10 2 3 2 2 3 3 4" xfId="37916" xr:uid="{00000000-0005-0000-0000-0000CF360000}"/>
    <cellStyle name="Normal 10 2 3 2 2 3 4" xfId="10383" xr:uid="{00000000-0005-0000-0000-0000D0360000}"/>
    <cellStyle name="Normal 10 2 3 2 2 3 4 2" xfId="27835" xr:uid="{00000000-0005-0000-0000-0000D1360000}"/>
    <cellStyle name="Normal 10 2 3 2 2 3 5" xfId="19114" xr:uid="{00000000-0005-0000-0000-0000D2360000}"/>
    <cellStyle name="Normal 10 2 3 2 2 3 6" xfId="37913" xr:uid="{00000000-0005-0000-0000-0000D3360000}"/>
    <cellStyle name="Normal 10 2 3 2 2 4" xfId="2659" xr:uid="{00000000-0005-0000-0000-0000D4360000}"/>
    <cellStyle name="Normal 10 2 3 2 2 4 2" xfId="7070" xr:uid="{00000000-0005-0000-0000-0000D5360000}"/>
    <cellStyle name="Normal 10 2 3 2 2 4 2 2" xfId="15814" xr:uid="{00000000-0005-0000-0000-0000D6360000}"/>
    <cellStyle name="Normal 10 2 3 2 2 4 2 2 2" xfId="33265" xr:uid="{00000000-0005-0000-0000-0000D7360000}"/>
    <cellStyle name="Normal 10 2 3 2 2 4 2 3" xfId="24545" xr:uid="{00000000-0005-0000-0000-0000D8360000}"/>
    <cellStyle name="Normal 10 2 3 2 2 4 2 4" xfId="37918" xr:uid="{00000000-0005-0000-0000-0000D9360000}"/>
    <cellStyle name="Normal 10 2 3 2 2 4 3" xfId="11453" xr:uid="{00000000-0005-0000-0000-0000DA360000}"/>
    <cellStyle name="Normal 10 2 3 2 2 4 3 2" xfId="28905" xr:uid="{00000000-0005-0000-0000-0000DB360000}"/>
    <cellStyle name="Normal 10 2 3 2 2 4 4" xfId="20184" xr:uid="{00000000-0005-0000-0000-0000DC360000}"/>
    <cellStyle name="Normal 10 2 3 2 2 4 5" xfId="37917" xr:uid="{00000000-0005-0000-0000-0000DD360000}"/>
    <cellStyle name="Normal 10 2 3 2 2 5" xfId="4928" xr:uid="{00000000-0005-0000-0000-0000DE360000}"/>
    <cellStyle name="Normal 10 2 3 2 2 5 2" xfId="13672" xr:uid="{00000000-0005-0000-0000-0000DF360000}"/>
    <cellStyle name="Normal 10 2 3 2 2 5 2 2" xfId="31123" xr:uid="{00000000-0005-0000-0000-0000E0360000}"/>
    <cellStyle name="Normal 10 2 3 2 2 5 3" xfId="22403" xr:uid="{00000000-0005-0000-0000-0000E1360000}"/>
    <cellStyle name="Normal 10 2 3 2 2 5 4" xfId="37919" xr:uid="{00000000-0005-0000-0000-0000E2360000}"/>
    <cellStyle name="Normal 10 2 3 2 2 6" xfId="9311" xr:uid="{00000000-0005-0000-0000-0000E3360000}"/>
    <cellStyle name="Normal 10 2 3 2 2 6 2" xfId="26763" xr:uid="{00000000-0005-0000-0000-0000E4360000}"/>
    <cellStyle name="Normal 10 2 3 2 2 7" xfId="18042" xr:uid="{00000000-0005-0000-0000-0000E5360000}"/>
    <cellStyle name="Normal 10 2 3 2 2 8" xfId="37904" xr:uid="{00000000-0005-0000-0000-0000E6360000}"/>
    <cellStyle name="Normal 10 2 3 2 3" xfId="789" xr:uid="{00000000-0005-0000-0000-0000E7360000}"/>
    <cellStyle name="Normal 10 2 3 2 3 2" xfId="1862" xr:uid="{00000000-0005-0000-0000-0000E8360000}"/>
    <cellStyle name="Normal 10 2 3 2 3 2 2" xfId="4007" xr:uid="{00000000-0005-0000-0000-0000E9360000}"/>
    <cellStyle name="Normal 10 2 3 2 3 2 2 2" xfId="8418" xr:uid="{00000000-0005-0000-0000-0000EA360000}"/>
    <cellStyle name="Normal 10 2 3 2 3 2 2 2 2" xfId="17162" xr:uid="{00000000-0005-0000-0000-0000EB360000}"/>
    <cellStyle name="Normal 10 2 3 2 3 2 2 2 2 2" xfId="34613" xr:uid="{00000000-0005-0000-0000-0000EC360000}"/>
    <cellStyle name="Normal 10 2 3 2 3 2 2 2 3" xfId="25893" xr:uid="{00000000-0005-0000-0000-0000ED360000}"/>
    <cellStyle name="Normal 10 2 3 2 3 2 2 2 4" xfId="37923" xr:uid="{00000000-0005-0000-0000-0000EE360000}"/>
    <cellStyle name="Normal 10 2 3 2 3 2 2 3" xfId="12801" xr:uid="{00000000-0005-0000-0000-0000EF360000}"/>
    <cellStyle name="Normal 10 2 3 2 3 2 2 3 2" xfId="30253" xr:uid="{00000000-0005-0000-0000-0000F0360000}"/>
    <cellStyle name="Normal 10 2 3 2 3 2 2 4" xfId="21532" xr:uid="{00000000-0005-0000-0000-0000F1360000}"/>
    <cellStyle name="Normal 10 2 3 2 3 2 2 5" xfId="37922" xr:uid="{00000000-0005-0000-0000-0000F2360000}"/>
    <cellStyle name="Normal 10 2 3 2 3 2 3" xfId="6276" xr:uid="{00000000-0005-0000-0000-0000F3360000}"/>
    <cellStyle name="Normal 10 2 3 2 3 2 3 2" xfId="15020" xr:uid="{00000000-0005-0000-0000-0000F4360000}"/>
    <cellStyle name="Normal 10 2 3 2 3 2 3 2 2" xfId="32471" xr:uid="{00000000-0005-0000-0000-0000F5360000}"/>
    <cellStyle name="Normal 10 2 3 2 3 2 3 3" xfId="23751" xr:uid="{00000000-0005-0000-0000-0000F6360000}"/>
    <cellStyle name="Normal 10 2 3 2 3 2 3 4" xfId="37924" xr:uid="{00000000-0005-0000-0000-0000F7360000}"/>
    <cellStyle name="Normal 10 2 3 2 3 2 4" xfId="10659" xr:uid="{00000000-0005-0000-0000-0000F8360000}"/>
    <cellStyle name="Normal 10 2 3 2 3 2 4 2" xfId="28111" xr:uid="{00000000-0005-0000-0000-0000F9360000}"/>
    <cellStyle name="Normal 10 2 3 2 3 2 5" xfId="19390" xr:uid="{00000000-0005-0000-0000-0000FA360000}"/>
    <cellStyle name="Normal 10 2 3 2 3 2 6" xfId="37921" xr:uid="{00000000-0005-0000-0000-0000FB360000}"/>
    <cellStyle name="Normal 10 2 3 2 3 3" xfId="2938" xr:uid="{00000000-0005-0000-0000-0000FC360000}"/>
    <cellStyle name="Normal 10 2 3 2 3 3 2" xfId="7349" xr:uid="{00000000-0005-0000-0000-0000FD360000}"/>
    <cellStyle name="Normal 10 2 3 2 3 3 2 2" xfId="16093" xr:uid="{00000000-0005-0000-0000-0000FE360000}"/>
    <cellStyle name="Normal 10 2 3 2 3 3 2 2 2" xfId="33544" xr:uid="{00000000-0005-0000-0000-0000FF360000}"/>
    <cellStyle name="Normal 10 2 3 2 3 3 2 3" xfId="24824" xr:uid="{00000000-0005-0000-0000-000000370000}"/>
    <cellStyle name="Normal 10 2 3 2 3 3 2 4" xfId="37926" xr:uid="{00000000-0005-0000-0000-000001370000}"/>
    <cellStyle name="Normal 10 2 3 2 3 3 3" xfId="11732" xr:uid="{00000000-0005-0000-0000-000002370000}"/>
    <cellStyle name="Normal 10 2 3 2 3 3 3 2" xfId="29184" xr:uid="{00000000-0005-0000-0000-000003370000}"/>
    <cellStyle name="Normal 10 2 3 2 3 3 4" xfId="20463" xr:uid="{00000000-0005-0000-0000-000004370000}"/>
    <cellStyle name="Normal 10 2 3 2 3 3 5" xfId="37925" xr:uid="{00000000-0005-0000-0000-000005370000}"/>
    <cellStyle name="Normal 10 2 3 2 3 4" xfId="5207" xr:uid="{00000000-0005-0000-0000-000006370000}"/>
    <cellStyle name="Normal 10 2 3 2 3 4 2" xfId="13951" xr:uid="{00000000-0005-0000-0000-000007370000}"/>
    <cellStyle name="Normal 10 2 3 2 3 4 2 2" xfId="31402" xr:uid="{00000000-0005-0000-0000-000008370000}"/>
    <cellStyle name="Normal 10 2 3 2 3 4 3" xfId="22682" xr:uid="{00000000-0005-0000-0000-000009370000}"/>
    <cellStyle name="Normal 10 2 3 2 3 4 4" xfId="37927" xr:uid="{00000000-0005-0000-0000-00000A370000}"/>
    <cellStyle name="Normal 10 2 3 2 3 5" xfId="9590" xr:uid="{00000000-0005-0000-0000-00000B370000}"/>
    <cellStyle name="Normal 10 2 3 2 3 5 2" xfId="27042" xr:uid="{00000000-0005-0000-0000-00000C370000}"/>
    <cellStyle name="Normal 10 2 3 2 3 6" xfId="18321" xr:uid="{00000000-0005-0000-0000-00000D370000}"/>
    <cellStyle name="Normal 10 2 3 2 3 7" xfId="37920" xr:uid="{00000000-0005-0000-0000-00000E370000}"/>
    <cellStyle name="Normal 10 2 3 2 4" xfId="1328" xr:uid="{00000000-0005-0000-0000-00000F370000}"/>
    <cellStyle name="Normal 10 2 3 2 4 2" xfId="3474" xr:uid="{00000000-0005-0000-0000-000010370000}"/>
    <cellStyle name="Normal 10 2 3 2 4 2 2" xfId="7885" xr:uid="{00000000-0005-0000-0000-000011370000}"/>
    <cellStyle name="Normal 10 2 3 2 4 2 2 2" xfId="16629" xr:uid="{00000000-0005-0000-0000-000012370000}"/>
    <cellStyle name="Normal 10 2 3 2 4 2 2 2 2" xfId="34080" xr:uid="{00000000-0005-0000-0000-000013370000}"/>
    <cellStyle name="Normal 10 2 3 2 4 2 2 3" xfId="25360" xr:uid="{00000000-0005-0000-0000-000014370000}"/>
    <cellStyle name="Normal 10 2 3 2 4 2 2 4" xfId="37930" xr:uid="{00000000-0005-0000-0000-000015370000}"/>
    <cellStyle name="Normal 10 2 3 2 4 2 3" xfId="12268" xr:uid="{00000000-0005-0000-0000-000016370000}"/>
    <cellStyle name="Normal 10 2 3 2 4 2 3 2" xfId="29720" xr:uid="{00000000-0005-0000-0000-000017370000}"/>
    <cellStyle name="Normal 10 2 3 2 4 2 4" xfId="20999" xr:uid="{00000000-0005-0000-0000-000018370000}"/>
    <cellStyle name="Normal 10 2 3 2 4 2 5" xfId="37929" xr:uid="{00000000-0005-0000-0000-000019370000}"/>
    <cellStyle name="Normal 10 2 3 2 4 3" xfId="5743" xr:uid="{00000000-0005-0000-0000-00001A370000}"/>
    <cellStyle name="Normal 10 2 3 2 4 3 2" xfId="14487" xr:uid="{00000000-0005-0000-0000-00001B370000}"/>
    <cellStyle name="Normal 10 2 3 2 4 3 2 2" xfId="31938" xr:uid="{00000000-0005-0000-0000-00001C370000}"/>
    <cellStyle name="Normal 10 2 3 2 4 3 3" xfId="23218" xr:uid="{00000000-0005-0000-0000-00001D370000}"/>
    <cellStyle name="Normal 10 2 3 2 4 3 4" xfId="37931" xr:uid="{00000000-0005-0000-0000-00001E370000}"/>
    <cellStyle name="Normal 10 2 3 2 4 4" xfId="10126" xr:uid="{00000000-0005-0000-0000-00001F370000}"/>
    <cellStyle name="Normal 10 2 3 2 4 4 2" xfId="27578" xr:uid="{00000000-0005-0000-0000-000020370000}"/>
    <cellStyle name="Normal 10 2 3 2 4 5" xfId="18857" xr:uid="{00000000-0005-0000-0000-000021370000}"/>
    <cellStyle name="Normal 10 2 3 2 4 6" xfId="37928" xr:uid="{00000000-0005-0000-0000-000022370000}"/>
    <cellStyle name="Normal 10 2 3 2 5" xfId="2402" xr:uid="{00000000-0005-0000-0000-000023370000}"/>
    <cellStyle name="Normal 10 2 3 2 5 2" xfId="6813" xr:uid="{00000000-0005-0000-0000-000024370000}"/>
    <cellStyle name="Normal 10 2 3 2 5 2 2" xfId="15557" xr:uid="{00000000-0005-0000-0000-000025370000}"/>
    <cellStyle name="Normal 10 2 3 2 5 2 2 2" xfId="33008" xr:uid="{00000000-0005-0000-0000-000026370000}"/>
    <cellStyle name="Normal 10 2 3 2 5 2 3" xfId="24288" xr:uid="{00000000-0005-0000-0000-000027370000}"/>
    <cellStyle name="Normal 10 2 3 2 5 2 4" xfId="37933" xr:uid="{00000000-0005-0000-0000-000028370000}"/>
    <cellStyle name="Normal 10 2 3 2 5 3" xfId="11196" xr:uid="{00000000-0005-0000-0000-000029370000}"/>
    <cellStyle name="Normal 10 2 3 2 5 3 2" xfId="28648" xr:uid="{00000000-0005-0000-0000-00002A370000}"/>
    <cellStyle name="Normal 10 2 3 2 5 4" xfId="19927" xr:uid="{00000000-0005-0000-0000-00002B370000}"/>
    <cellStyle name="Normal 10 2 3 2 5 5" xfId="37932" xr:uid="{00000000-0005-0000-0000-00002C370000}"/>
    <cellStyle name="Normal 10 2 3 2 6" xfId="4671" xr:uid="{00000000-0005-0000-0000-00002D370000}"/>
    <cellStyle name="Normal 10 2 3 2 6 2" xfId="13415" xr:uid="{00000000-0005-0000-0000-00002E370000}"/>
    <cellStyle name="Normal 10 2 3 2 6 2 2" xfId="30866" xr:uid="{00000000-0005-0000-0000-00002F370000}"/>
    <cellStyle name="Normal 10 2 3 2 6 3" xfId="22146" xr:uid="{00000000-0005-0000-0000-000030370000}"/>
    <cellStyle name="Normal 10 2 3 2 6 4" xfId="37934" xr:uid="{00000000-0005-0000-0000-000031370000}"/>
    <cellStyle name="Normal 10 2 3 2 7" xfId="9054" xr:uid="{00000000-0005-0000-0000-000032370000}"/>
    <cellStyle name="Normal 10 2 3 2 7 2" xfId="26506" xr:uid="{00000000-0005-0000-0000-000033370000}"/>
    <cellStyle name="Normal 10 2 3 2 8" xfId="17785" xr:uid="{00000000-0005-0000-0000-000034370000}"/>
    <cellStyle name="Normal 10 2 3 2 9" xfId="37903" xr:uid="{00000000-0005-0000-0000-000035370000}"/>
    <cellStyle name="Normal 10 2 3 3" xfId="382" xr:uid="{00000000-0005-0000-0000-000036370000}"/>
    <cellStyle name="Normal 10 2 3 3 2" xfId="922" xr:uid="{00000000-0005-0000-0000-000037370000}"/>
    <cellStyle name="Normal 10 2 3 3 2 2" xfId="1995" xr:uid="{00000000-0005-0000-0000-000038370000}"/>
    <cellStyle name="Normal 10 2 3 3 2 2 2" xfId="4140" xr:uid="{00000000-0005-0000-0000-000039370000}"/>
    <cellStyle name="Normal 10 2 3 3 2 2 2 2" xfId="8551" xr:uid="{00000000-0005-0000-0000-00003A370000}"/>
    <cellStyle name="Normal 10 2 3 3 2 2 2 2 2" xfId="17295" xr:uid="{00000000-0005-0000-0000-00003B370000}"/>
    <cellStyle name="Normal 10 2 3 3 2 2 2 2 2 2" xfId="34746" xr:uid="{00000000-0005-0000-0000-00003C370000}"/>
    <cellStyle name="Normal 10 2 3 3 2 2 2 2 3" xfId="26026" xr:uid="{00000000-0005-0000-0000-00003D370000}"/>
    <cellStyle name="Normal 10 2 3 3 2 2 2 2 4" xfId="37939" xr:uid="{00000000-0005-0000-0000-00003E370000}"/>
    <cellStyle name="Normal 10 2 3 3 2 2 2 3" xfId="12934" xr:uid="{00000000-0005-0000-0000-00003F370000}"/>
    <cellStyle name="Normal 10 2 3 3 2 2 2 3 2" xfId="30386" xr:uid="{00000000-0005-0000-0000-000040370000}"/>
    <cellStyle name="Normal 10 2 3 3 2 2 2 4" xfId="21665" xr:uid="{00000000-0005-0000-0000-000041370000}"/>
    <cellStyle name="Normal 10 2 3 3 2 2 2 5" xfId="37938" xr:uid="{00000000-0005-0000-0000-000042370000}"/>
    <cellStyle name="Normal 10 2 3 3 2 2 3" xfId="6409" xr:uid="{00000000-0005-0000-0000-000043370000}"/>
    <cellStyle name="Normal 10 2 3 3 2 2 3 2" xfId="15153" xr:uid="{00000000-0005-0000-0000-000044370000}"/>
    <cellStyle name="Normal 10 2 3 3 2 2 3 2 2" xfId="32604" xr:uid="{00000000-0005-0000-0000-000045370000}"/>
    <cellStyle name="Normal 10 2 3 3 2 2 3 3" xfId="23884" xr:uid="{00000000-0005-0000-0000-000046370000}"/>
    <cellStyle name="Normal 10 2 3 3 2 2 3 4" xfId="37940" xr:uid="{00000000-0005-0000-0000-000047370000}"/>
    <cellStyle name="Normal 10 2 3 3 2 2 4" xfId="10792" xr:uid="{00000000-0005-0000-0000-000048370000}"/>
    <cellStyle name="Normal 10 2 3 3 2 2 4 2" xfId="28244" xr:uid="{00000000-0005-0000-0000-000049370000}"/>
    <cellStyle name="Normal 10 2 3 3 2 2 5" xfId="19523" xr:uid="{00000000-0005-0000-0000-00004A370000}"/>
    <cellStyle name="Normal 10 2 3 3 2 2 6" xfId="37937" xr:uid="{00000000-0005-0000-0000-00004B370000}"/>
    <cellStyle name="Normal 10 2 3 3 2 3" xfId="3071" xr:uid="{00000000-0005-0000-0000-00004C370000}"/>
    <cellStyle name="Normal 10 2 3 3 2 3 2" xfId="7482" xr:uid="{00000000-0005-0000-0000-00004D370000}"/>
    <cellStyle name="Normal 10 2 3 3 2 3 2 2" xfId="16226" xr:uid="{00000000-0005-0000-0000-00004E370000}"/>
    <cellStyle name="Normal 10 2 3 3 2 3 2 2 2" xfId="33677" xr:uid="{00000000-0005-0000-0000-00004F370000}"/>
    <cellStyle name="Normal 10 2 3 3 2 3 2 3" xfId="24957" xr:uid="{00000000-0005-0000-0000-000050370000}"/>
    <cellStyle name="Normal 10 2 3 3 2 3 2 4" xfId="37942" xr:uid="{00000000-0005-0000-0000-000051370000}"/>
    <cellStyle name="Normal 10 2 3 3 2 3 3" xfId="11865" xr:uid="{00000000-0005-0000-0000-000052370000}"/>
    <cellStyle name="Normal 10 2 3 3 2 3 3 2" xfId="29317" xr:uid="{00000000-0005-0000-0000-000053370000}"/>
    <cellStyle name="Normal 10 2 3 3 2 3 4" xfId="20596" xr:uid="{00000000-0005-0000-0000-000054370000}"/>
    <cellStyle name="Normal 10 2 3 3 2 3 5" xfId="37941" xr:uid="{00000000-0005-0000-0000-000055370000}"/>
    <cellStyle name="Normal 10 2 3 3 2 4" xfId="5340" xr:uid="{00000000-0005-0000-0000-000056370000}"/>
    <cellStyle name="Normal 10 2 3 3 2 4 2" xfId="14084" xr:uid="{00000000-0005-0000-0000-000057370000}"/>
    <cellStyle name="Normal 10 2 3 3 2 4 2 2" xfId="31535" xr:uid="{00000000-0005-0000-0000-000058370000}"/>
    <cellStyle name="Normal 10 2 3 3 2 4 3" xfId="22815" xr:uid="{00000000-0005-0000-0000-000059370000}"/>
    <cellStyle name="Normal 10 2 3 3 2 4 4" xfId="37943" xr:uid="{00000000-0005-0000-0000-00005A370000}"/>
    <cellStyle name="Normal 10 2 3 3 2 5" xfId="9723" xr:uid="{00000000-0005-0000-0000-00005B370000}"/>
    <cellStyle name="Normal 10 2 3 3 2 5 2" xfId="27175" xr:uid="{00000000-0005-0000-0000-00005C370000}"/>
    <cellStyle name="Normal 10 2 3 3 2 6" xfId="18454" xr:uid="{00000000-0005-0000-0000-00005D370000}"/>
    <cellStyle name="Normal 10 2 3 3 2 7" xfId="37936" xr:uid="{00000000-0005-0000-0000-00005E370000}"/>
    <cellStyle name="Normal 10 2 3 3 3" xfId="1460" xr:uid="{00000000-0005-0000-0000-00005F370000}"/>
    <cellStyle name="Normal 10 2 3 3 3 2" xfId="3606" xr:uid="{00000000-0005-0000-0000-000060370000}"/>
    <cellStyle name="Normal 10 2 3 3 3 2 2" xfId="8017" xr:uid="{00000000-0005-0000-0000-000061370000}"/>
    <cellStyle name="Normal 10 2 3 3 3 2 2 2" xfId="16761" xr:uid="{00000000-0005-0000-0000-000062370000}"/>
    <cellStyle name="Normal 10 2 3 3 3 2 2 2 2" xfId="34212" xr:uid="{00000000-0005-0000-0000-000063370000}"/>
    <cellStyle name="Normal 10 2 3 3 3 2 2 3" xfId="25492" xr:uid="{00000000-0005-0000-0000-000064370000}"/>
    <cellStyle name="Normal 10 2 3 3 3 2 2 4" xfId="37946" xr:uid="{00000000-0005-0000-0000-000065370000}"/>
    <cellStyle name="Normal 10 2 3 3 3 2 3" xfId="12400" xr:uid="{00000000-0005-0000-0000-000066370000}"/>
    <cellStyle name="Normal 10 2 3 3 3 2 3 2" xfId="29852" xr:uid="{00000000-0005-0000-0000-000067370000}"/>
    <cellStyle name="Normal 10 2 3 3 3 2 4" xfId="21131" xr:uid="{00000000-0005-0000-0000-000068370000}"/>
    <cellStyle name="Normal 10 2 3 3 3 2 5" xfId="37945" xr:uid="{00000000-0005-0000-0000-000069370000}"/>
    <cellStyle name="Normal 10 2 3 3 3 3" xfId="5875" xr:uid="{00000000-0005-0000-0000-00006A370000}"/>
    <cellStyle name="Normal 10 2 3 3 3 3 2" xfId="14619" xr:uid="{00000000-0005-0000-0000-00006B370000}"/>
    <cellStyle name="Normal 10 2 3 3 3 3 2 2" xfId="32070" xr:uid="{00000000-0005-0000-0000-00006C370000}"/>
    <cellStyle name="Normal 10 2 3 3 3 3 3" xfId="23350" xr:uid="{00000000-0005-0000-0000-00006D370000}"/>
    <cellStyle name="Normal 10 2 3 3 3 3 4" xfId="37947" xr:uid="{00000000-0005-0000-0000-00006E370000}"/>
    <cellStyle name="Normal 10 2 3 3 3 4" xfId="10258" xr:uid="{00000000-0005-0000-0000-00006F370000}"/>
    <cellStyle name="Normal 10 2 3 3 3 4 2" xfId="27710" xr:uid="{00000000-0005-0000-0000-000070370000}"/>
    <cellStyle name="Normal 10 2 3 3 3 5" xfId="18989" xr:uid="{00000000-0005-0000-0000-000071370000}"/>
    <cellStyle name="Normal 10 2 3 3 3 6" xfId="37944" xr:uid="{00000000-0005-0000-0000-000072370000}"/>
    <cellStyle name="Normal 10 2 3 3 4" xfId="2534" xr:uid="{00000000-0005-0000-0000-000073370000}"/>
    <cellStyle name="Normal 10 2 3 3 4 2" xfId="6945" xr:uid="{00000000-0005-0000-0000-000074370000}"/>
    <cellStyle name="Normal 10 2 3 3 4 2 2" xfId="15689" xr:uid="{00000000-0005-0000-0000-000075370000}"/>
    <cellStyle name="Normal 10 2 3 3 4 2 2 2" xfId="33140" xr:uid="{00000000-0005-0000-0000-000076370000}"/>
    <cellStyle name="Normal 10 2 3 3 4 2 3" xfId="24420" xr:uid="{00000000-0005-0000-0000-000077370000}"/>
    <cellStyle name="Normal 10 2 3 3 4 2 4" xfId="37949" xr:uid="{00000000-0005-0000-0000-000078370000}"/>
    <cellStyle name="Normal 10 2 3 3 4 3" xfId="11328" xr:uid="{00000000-0005-0000-0000-000079370000}"/>
    <cellStyle name="Normal 10 2 3 3 4 3 2" xfId="28780" xr:uid="{00000000-0005-0000-0000-00007A370000}"/>
    <cellStyle name="Normal 10 2 3 3 4 4" xfId="20059" xr:uid="{00000000-0005-0000-0000-00007B370000}"/>
    <cellStyle name="Normal 10 2 3 3 4 5" xfId="37948" xr:uid="{00000000-0005-0000-0000-00007C370000}"/>
    <cellStyle name="Normal 10 2 3 3 5" xfId="4803" xr:uid="{00000000-0005-0000-0000-00007D370000}"/>
    <cellStyle name="Normal 10 2 3 3 5 2" xfId="13547" xr:uid="{00000000-0005-0000-0000-00007E370000}"/>
    <cellStyle name="Normal 10 2 3 3 5 2 2" xfId="30998" xr:uid="{00000000-0005-0000-0000-00007F370000}"/>
    <cellStyle name="Normal 10 2 3 3 5 3" xfId="22278" xr:uid="{00000000-0005-0000-0000-000080370000}"/>
    <cellStyle name="Normal 10 2 3 3 5 4" xfId="37950" xr:uid="{00000000-0005-0000-0000-000081370000}"/>
    <cellStyle name="Normal 10 2 3 3 6" xfId="9186" xr:uid="{00000000-0005-0000-0000-000082370000}"/>
    <cellStyle name="Normal 10 2 3 3 6 2" xfId="26638" xr:uid="{00000000-0005-0000-0000-000083370000}"/>
    <cellStyle name="Normal 10 2 3 3 7" xfId="17917" xr:uid="{00000000-0005-0000-0000-000084370000}"/>
    <cellStyle name="Normal 10 2 3 3 8" xfId="37935" xr:uid="{00000000-0005-0000-0000-000085370000}"/>
    <cellStyle name="Normal 10 2 3 4" xfId="664" xr:uid="{00000000-0005-0000-0000-000086370000}"/>
    <cellStyle name="Normal 10 2 3 4 2" xfId="1737" xr:uid="{00000000-0005-0000-0000-000087370000}"/>
    <cellStyle name="Normal 10 2 3 4 2 2" xfId="3882" xr:uid="{00000000-0005-0000-0000-000088370000}"/>
    <cellStyle name="Normal 10 2 3 4 2 2 2" xfId="8293" xr:uid="{00000000-0005-0000-0000-000089370000}"/>
    <cellStyle name="Normal 10 2 3 4 2 2 2 2" xfId="17037" xr:uid="{00000000-0005-0000-0000-00008A370000}"/>
    <cellStyle name="Normal 10 2 3 4 2 2 2 2 2" xfId="34488" xr:uid="{00000000-0005-0000-0000-00008B370000}"/>
    <cellStyle name="Normal 10 2 3 4 2 2 2 3" xfId="25768" xr:uid="{00000000-0005-0000-0000-00008C370000}"/>
    <cellStyle name="Normal 10 2 3 4 2 2 2 4" xfId="37954" xr:uid="{00000000-0005-0000-0000-00008D370000}"/>
    <cellStyle name="Normal 10 2 3 4 2 2 3" xfId="12676" xr:uid="{00000000-0005-0000-0000-00008E370000}"/>
    <cellStyle name="Normal 10 2 3 4 2 2 3 2" xfId="30128" xr:uid="{00000000-0005-0000-0000-00008F370000}"/>
    <cellStyle name="Normal 10 2 3 4 2 2 4" xfId="21407" xr:uid="{00000000-0005-0000-0000-000090370000}"/>
    <cellStyle name="Normal 10 2 3 4 2 2 5" xfId="37953" xr:uid="{00000000-0005-0000-0000-000091370000}"/>
    <cellStyle name="Normal 10 2 3 4 2 3" xfId="6151" xr:uid="{00000000-0005-0000-0000-000092370000}"/>
    <cellStyle name="Normal 10 2 3 4 2 3 2" xfId="14895" xr:uid="{00000000-0005-0000-0000-000093370000}"/>
    <cellStyle name="Normal 10 2 3 4 2 3 2 2" xfId="32346" xr:uid="{00000000-0005-0000-0000-000094370000}"/>
    <cellStyle name="Normal 10 2 3 4 2 3 3" xfId="23626" xr:uid="{00000000-0005-0000-0000-000095370000}"/>
    <cellStyle name="Normal 10 2 3 4 2 3 4" xfId="37955" xr:uid="{00000000-0005-0000-0000-000096370000}"/>
    <cellStyle name="Normal 10 2 3 4 2 4" xfId="10534" xr:uid="{00000000-0005-0000-0000-000097370000}"/>
    <cellStyle name="Normal 10 2 3 4 2 4 2" xfId="27986" xr:uid="{00000000-0005-0000-0000-000098370000}"/>
    <cellStyle name="Normal 10 2 3 4 2 5" xfId="19265" xr:uid="{00000000-0005-0000-0000-000099370000}"/>
    <cellStyle name="Normal 10 2 3 4 2 6" xfId="37952" xr:uid="{00000000-0005-0000-0000-00009A370000}"/>
    <cellStyle name="Normal 10 2 3 4 3" xfId="2813" xr:uid="{00000000-0005-0000-0000-00009B370000}"/>
    <cellStyle name="Normal 10 2 3 4 3 2" xfId="7224" xr:uid="{00000000-0005-0000-0000-00009C370000}"/>
    <cellStyle name="Normal 10 2 3 4 3 2 2" xfId="15968" xr:uid="{00000000-0005-0000-0000-00009D370000}"/>
    <cellStyle name="Normal 10 2 3 4 3 2 2 2" xfId="33419" xr:uid="{00000000-0005-0000-0000-00009E370000}"/>
    <cellStyle name="Normal 10 2 3 4 3 2 3" xfId="24699" xr:uid="{00000000-0005-0000-0000-00009F370000}"/>
    <cellStyle name="Normal 10 2 3 4 3 2 4" xfId="37957" xr:uid="{00000000-0005-0000-0000-0000A0370000}"/>
    <cellStyle name="Normal 10 2 3 4 3 3" xfId="11607" xr:uid="{00000000-0005-0000-0000-0000A1370000}"/>
    <cellStyle name="Normal 10 2 3 4 3 3 2" xfId="29059" xr:uid="{00000000-0005-0000-0000-0000A2370000}"/>
    <cellStyle name="Normal 10 2 3 4 3 4" xfId="20338" xr:uid="{00000000-0005-0000-0000-0000A3370000}"/>
    <cellStyle name="Normal 10 2 3 4 3 5" xfId="37956" xr:uid="{00000000-0005-0000-0000-0000A4370000}"/>
    <cellStyle name="Normal 10 2 3 4 4" xfId="5082" xr:uid="{00000000-0005-0000-0000-0000A5370000}"/>
    <cellStyle name="Normal 10 2 3 4 4 2" xfId="13826" xr:uid="{00000000-0005-0000-0000-0000A6370000}"/>
    <cellStyle name="Normal 10 2 3 4 4 2 2" xfId="31277" xr:uid="{00000000-0005-0000-0000-0000A7370000}"/>
    <cellStyle name="Normal 10 2 3 4 4 3" xfId="22557" xr:uid="{00000000-0005-0000-0000-0000A8370000}"/>
    <cellStyle name="Normal 10 2 3 4 4 4" xfId="37958" xr:uid="{00000000-0005-0000-0000-0000A9370000}"/>
    <cellStyle name="Normal 10 2 3 4 5" xfId="9465" xr:uid="{00000000-0005-0000-0000-0000AA370000}"/>
    <cellStyle name="Normal 10 2 3 4 5 2" xfId="26917" xr:uid="{00000000-0005-0000-0000-0000AB370000}"/>
    <cellStyle name="Normal 10 2 3 4 6" xfId="18196" xr:uid="{00000000-0005-0000-0000-0000AC370000}"/>
    <cellStyle name="Normal 10 2 3 4 7" xfId="37951" xr:uid="{00000000-0005-0000-0000-0000AD370000}"/>
    <cellStyle name="Normal 10 2 3 5" xfId="1203" xr:uid="{00000000-0005-0000-0000-0000AE370000}"/>
    <cellStyle name="Normal 10 2 3 5 2" xfId="3349" xr:uid="{00000000-0005-0000-0000-0000AF370000}"/>
    <cellStyle name="Normal 10 2 3 5 2 2" xfId="7760" xr:uid="{00000000-0005-0000-0000-0000B0370000}"/>
    <cellStyle name="Normal 10 2 3 5 2 2 2" xfId="16504" xr:uid="{00000000-0005-0000-0000-0000B1370000}"/>
    <cellStyle name="Normal 10 2 3 5 2 2 2 2" xfId="33955" xr:uid="{00000000-0005-0000-0000-0000B2370000}"/>
    <cellStyle name="Normal 10 2 3 5 2 2 3" xfId="25235" xr:uid="{00000000-0005-0000-0000-0000B3370000}"/>
    <cellStyle name="Normal 10 2 3 5 2 2 4" xfId="37961" xr:uid="{00000000-0005-0000-0000-0000B4370000}"/>
    <cellStyle name="Normal 10 2 3 5 2 3" xfId="12143" xr:uid="{00000000-0005-0000-0000-0000B5370000}"/>
    <cellStyle name="Normal 10 2 3 5 2 3 2" xfId="29595" xr:uid="{00000000-0005-0000-0000-0000B6370000}"/>
    <cellStyle name="Normal 10 2 3 5 2 4" xfId="20874" xr:uid="{00000000-0005-0000-0000-0000B7370000}"/>
    <cellStyle name="Normal 10 2 3 5 2 5" xfId="37960" xr:uid="{00000000-0005-0000-0000-0000B8370000}"/>
    <cellStyle name="Normal 10 2 3 5 3" xfId="5618" xr:uid="{00000000-0005-0000-0000-0000B9370000}"/>
    <cellStyle name="Normal 10 2 3 5 3 2" xfId="14362" xr:uid="{00000000-0005-0000-0000-0000BA370000}"/>
    <cellStyle name="Normal 10 2 3 5 3 2 2" xfId="31813" xr:uid="{00000000-0005-0000-0000-0000BB370000}"/>
    <cellStyle name="Normal 10 2 3 5 3 3" xfId="23093" xr:uid="{00000000-0005-0000-0000-0000BC370000}"/>
    <cellStyle name="Normal 10 2 3 5 3 4" xfId="37962" xr:uid="{00000000-0005-0000-0000-0000BD370000}"/>
    <cellStyle name="Normal 10 2 3 5 4" xfId="10001" xr:uid="{00000000-0005-0000-0000-0000BE370000}"/>
    <cellStyle name="Normal 10 2 3 5 4 2" xfId="27453" xr:uid="{00000000-0005-0000-0000-0000BF370000}"/>
    <cellStyle name="Normal 10 2 3 5 5" xfId="18732" xr:uid="{00000000-0005-0000-0000-0000C0370000}"/>
    <cellStyle name="Normal 10 2 3 5 6" xfId="37959" xr:uid="{00000000-0005-0000-0000-0000C1370000}"/>
    <cellStyle name="Normal 10 2 3 6" xfId="2277" xr:uid="{00000000-0005-0000-0000-0000C2370000}"/>
    <cellStyle name="Normal 10 2 3 6 2" xfId="6688" xr:uid="{00000000-0005-0000-0000-0000C3370000}"/>
    <cellStyle name="Normal 10 2 3 6 2 2" xfId="15432" xr:uid="{00000000-0005-0000-0000-0000C4370000}"/>
    <cellStyle name="Normal 10 2 3 6 2 2 2" xfId="32883" xr:uid="{00000000-0005-0000-0000-0000C5370000}"/>
    <cellStyle name="Normal 10 2 3 6 2 3" xfId="24163" xr:uid="{00000000-0005-0000-0000-0000C6370000}"/>
    <cellStyle name="Normal 10 2 3 6 2 4" xfId="37964" xr:uid="{00000000-0005-0000-0000-0000C7370000}"/>
    <cellStyle name="Normal 10 2 3 6 3" xfId="11071" xr:uid="{00000000-0005-0000-0000-0000C8370000}"/>
    <cellStyle name="Normal 10 2 3 6 3 2" xfId="28523" xr:uid="{00000000-0005-0000-0000-0000C9370000}"/>
    <cellStyle name="Normal 10 2 3 6 4" xfId="19802" xr:uid="{00000000-0005-0000-0000-0000CA370000}"/>
    <cellStyle name="Normal 10 2 3 6 5" xfId="37963" xr:uid="{00000000-0005-0000-0000-0000CB370000}"/>
    <cellStyle name="Normal 10 2 3 7" xfId="4546" xr:uid="{00000000-0005-0000-0000-0000CC370000}"/>
    <cellStyle name="Normal 10 2 3 7 2" xfId="13290" xr:uid="{00000000-0005-0000-0000-0000CD370000}"/>
    <cellStyle name="Normal 10 2 3 7 2 2" xfId="30741" xr:uid="{00000000-0005-0000-0000-0000CE370000}"/>
    <cellStyle name="Normal 10 2 3 7 3" xfId="22021" xr:uid="{00000000-0005-0000-0000-0000CF370000}"/>
    <cellStyle name="Normal 10 2 3 7 4" xfId="37965" xr:uid="{00000000-0005-0000-0000-0000D0370000}"/>
    <cellStyle name="Normal 10 2 3 8" xfId="8929" xr:uid="{00000000-0005-0000-0000-0000D1370000}"/>
    <cellStyle name="Normal 10 2 3 8 2" xfId="26381" xr:uid="{00000000-0005-0000-0000-0000D2370000}"/>
    <cellStyle name="Normal 10 2 3 9" xfId="17660" xr:uid="{00000000-0005-0000-0000-0000D3370000}"/>
    <cellStyle name="Normal 10 2 4" xfId="185" xr:uid="{00000000-0005-0000-0000-0000D4370000}"/>
    <cellStyle name="Normal 10 2 4 2" xfId="450" xr:uid="{00000000-0005-0000-0000-0000D5370000}"/>
    <cellStyle name="Normal 10 2 4 2 2" xfId="990" xr:uid="{00000000-0005-0000-0000-0000D6370000}"/>
    <cellStyle name="Normal 10 2 4 2 2 2" xfId="2063" xr:uid="{00000000-0005-0000-0000-0000D7370000}"/>
    <cellStyle name="Normal 10 2 4 2 2 2 2" xfId="4208" xr:uid="{00000000-0005-0000-0000-0000D8370000}"/>
    <cellStyle name="Normal 10 2 4 2 2 2 2 2" xfId="8619" xr:uid="{00000000-0005-0000-0000-0000D9370000}"/>
    <cellStyle name="Normal 10 2 4 2 2 2 2 2 2" xfId="17363" xr:uid="{00000000-0005-0000-0000-0000DA370000}"/>
    <cellStyle name="Normal 10 2 4 2 2 2 2 2 2 2" xfId="34814" xr:uid="{00000000-0005-0000-0000-0000DB370000}"/>
    <cellStyle name="Normal 10 2 4 2 2 2 2 2 3" xfId="26094" xr:uid="{00000000-0005-0000-0000-0000DC370000}"/>
    <cellStyle name="Normal 10 2 4 2 2 2 2 2 4" xfId="37971" xr:uid="{00000000-0005-0000-0000-0000DD370000}"/>
    <cellStyle name="Normal 10 2 4 2 2 2 2 3" xfId="13002" xr:uid="{00000000-0005-0000-0000-0000DE370000}"/>
    <cellStyle name="Normal 10 2 4 2 2 2 2 3 2" xfId="30454" xr:uid="{00000000-0005-0000-0000-0000DF370000}"/>
    <cellStyle name="Normal 10 2 4 2 2 2 2 4" xfId="21733" xr:uid="{00000000-0005-0000-0000-0000E0370000}"/>
    <cellStyle name="Normal 10 2 4 2 2 2 2 5" xfId="37970" xr:uid="{00000000-0005-0000-0000-0000E1370000}"/>
    <cellStyle name="Normal 10 2 4 2 2 2 3" xfId="6477" xr:uid="{00000000-0005-0000-0000-0000E2370000}"/>
    <cellStyle name="Normal 10 2 4 2 2 2 3 2" xfId="15221" xr:uid="{00000000-0005-0000-0000-0000E3370000}"/>
    <cellStyle name="Normal 10 2 4 2 2 2 3 2 2" xfId="32672" xr:uid="{00000000-0005-0000-0000-0000E4370000}"/>
    <cellStyle name="Normal 10 2 4 2 2 2 3 3" xfId="23952" xr:uid="{00000000-0005-0000-0000-0000E5370000}"/>
    <cellStyle name="Normal 10 2 4 2 2 2 3 4" xfId="37972" xr:uid="{00000000-0005-0000-0000-0000E6370000}"/>
    <cellStyle name="Normal 10 2 4 2 2 2 4" xfId="10860" xr:uid="{00000000-0005-0000-0000-0000E7370000}"/>
    <cellStyle name="Normal 10 2 4 2 2 2 4 2" xfId="28312" xr:uid="{00000000-0005-0000-0000-0000E8370000}"/>
    <cellStyle name="Normal 10 2 4 2 2 2 5" xfId="19591" xr:uid="{00000000-0005-0000-0000-0000E9370000}"/>
    <cellStyle name="Normal 10 2 4 2 2 2 6" xfId="37969" xr:uid="{00000000-0005-0000-0000-0000EA370000}"/>
    <cellStyle name="Normal 10 2 4 2 2 3" xfId="3139" xr:uid="{00000000-0005-0000-0000-0000EB370000}"/>
    <cellStyle name="Normal 10 2 4 2 2 3 2" xfId="7550" xr:uid="{00000000-0005-0000-0000-0000EC370000}"/>
    <cellStyle name="Normal 10 2 4 2 2 3 2 2" xfId="16294" xr:uid="{00000000-0005-0000-0000-0000ED370000}"/>
    <cellStyle name="Normal 10 2 4 2 2 3 2 2 2" xfId="33745" xr:uid="{00000000-0005-0000-0000-0000EE370000}"/>
    <cellStyle name="Normal 10 2 4 2 2 3 2 3" xfId="25025" xr:uid="{00000000-0005-0000-0000-0000EF370000}"/>
    <cellStyle name="Normal 10 2 4 2 2 3 2 4" xfId="37974" xr:uid="{00000000-0005-0000-0000-0000F0370000}"/>
    <cellStyle name="Normal 10 2 4 2 2 3 3" xfId="11933" xr:uid="{00000000-0005-0000-0000-0000F1370000}"/>
    <cellStyle name="Normal 10 2 4 2 2 3 3 2" xfId="29385" xr:uid="{00000000-0005-0000-0000-0000F2370000}"/>
    <cellStyle name="Normal 10 2 4 2 2 3 4" xfId="20664" xr:uid="{00000000-0005-0000-0000-0000F3370000}"/>
    <cellStyle name="Normal 10 2 4 2 2 3 5" xfId="37973" xr:uid="{00000000-0005-0000-0000-0000F4370000}"/>
    <cellStyle name="Normal 10 2 4 2 2 4" xfId="5408" xr:uid="{00000000-0005-0000-0000-0000F5370000}"/>
    <cellStyle name="Normal 10 2 4 2 2 4 2" xfId="14152" xr:uid="{00000000-0005-0000-0000-0000F6370000}"/>
    <cellStyle name="Normal 10 2 4 2 2 4 2 2" xfId="31603" xr:uid="{00000000-0005-0000-0000-0000F7370000}"/>
    <cellStyle name="Normal 10 2 4 2 2 4 3" xfId="22883" xr:uid="{00000000-0005-0000-0000-0000F8370000}"/>
    <cellStyle name="Normal 10 2 4 2 2 4 4" xfId="37975" xr:uid="{00000000-0005-0000-0000-0000F9370000}"/>
    <cellStyle name="Normal 10 2 4 2 2 5" xfId="9791" xr:uid="{00000000-0005-0000-0000-0000FA370000}"/>
    <cellStyle name="Normal 10 2 4 2 2 5 2" xfId="27243" xr:uid="{00000000-0005-0000-0000-0000FB370000}"/>
    <cellStyle name="Normal 10 2 4 2 2 6" xfId="18522" xr:uid="{00000000-0005-0000-0000-0000FC370000}"/>
    <cellStyle name="Normal 10 2 4 2 2 7" xfId="37968" xr:uid="{00000000-0005-0000-0000-0000FD370000}"/>
    <cellStyle name="Normal 10 2 4 2 3" xfId="1528" xr:uid="{00000000-0005-0000-0000-0000FE370000}"/>
    <cellStyle name="Normal 10 2 4 2 3 2" xfId="3674" xr:uid="{00000000-0005-0000-0000-0000FF370000}"/>
    <cellStyle name="Normal 10 2 4 2 3 2 2" xfId="8085" xr:uid="{00000000-0005-0000-0000-000000380000}"/>
    <cellStyle name="Normal 10 2 4 2 3 2 2 2" xfId="16829" xr:uid="{00000000-0005-0000-0000-000001380000}"/>
    <cellStyle name="Normal 10 2 4 2 3 2 2 2 2" xfId="34280" xr:uid="{00000000-0005-0000-0000-000002380000}"/>
    <cellStyle name="Normal 10 2 4 2 3 2 2 3" xfId="25560" xr:uid="{00000000-0005-0000-0000-000003380000}"/>
    <cellStyle name="Normal 10 2 4 2 3 2 2 4" xfId="37978" xr:uid="{00000000-0005-0000-0000-000004380000}"/>
    <cellStyle name="Normal 10 2 4 2 3 2 3" xfId="12468" xr:uid="{00000000-0005-0000-0000-000005380000}"/>
    <cellStyle name="Normal 10 2 4 2 3 2 3 2" xfId="29920" xr:uid="{00000000-0005-0000-0000-000006380000}"/>
    <cellStyle name="Normal 10 2 4 2 3 2 4" xfId="21199" xr:uid="{00000000-0005-0000-0000-000007380000}"/>
    <cellStyle name="Normal 10 2 4 2 3 2 5" xfId="37977" xr:uid="{00000000-0005-0000-0000-000008380000}"/>
    <cellStyle name="Normal 10 2 4 2 3 3" xfId="5943" xr:uid="{00000000-0005-0000-0000-000009380000}"/>
    <cellStyle name="Normal 10 2 4 2 3 3 2" xfId="14687" xr:uid="{00000000-0005-0000-0000-00000A380000}"/>
    <cellStyle name="Normal 10 2 4 2 3 3 2 2" xfId="32138" xr:uid="{00000000-0005-0000-0000-00000B380000}"/>
    <cellStyle name="Normal 10 2 4 2 3 3 3" xfId="23418" xr:uid="{00000000-0005-0000-0000-00000C380000}"/>
    <cellStyle name="Normal 10 2 4 2 3 3 4" xfId="37979" xr:uid="{00000000-0005-0000-0000-00000D380000}"/>
    <cellStyle name="Normal 10 2 4 2 3 4" xfId="10326" xr:uid="{00000000-0005-0000-0000-00000E380000}"/>
    <cellStyle name="Normal 10 2 4 2 3 4 2" xfId="27778" xr:uid="{00000000-0005-0000-0000-00000F380000}"/>
    <cellStyle name="Normal 10 2 4 2 3 5" xfId="19057" xr:uid="{00000000-0005-0000-0000-000010380000}"/>
    <cellStyle name="Normal 10 2 4 2 3 6" xfId="37976" xr:uid="{00000000-0005-0000-0000-000011380000}"/>
    <cellStyle name="Normal 10 2 4 2 4" xfId="2602" xr:uid="{00000000-0005-0000-0000-000012380000}"/>
    <cellStyle name="Normal 10 2 4 2 4 2" xfId="7013" xr:uid="{00000000-0005-0000-0000-000013380000}"/>
    <cellStyle name="Normal 10 2 4 2 4 2 2" xfId="15757" xr:uid="{00000000-0005-0000-0000-000014380000}"/>
    <cellStyle name="Normal 10 2 4 2 4 2 2 2" xfId="33208" xr:uid="{00000000-0005-0000-0000-000015380000}"/>
    <cellStyle name="Normal 10 2 4 2 4 2 3" xfId="24488" xr:uid="{00000000-0005-0000-0000-000016380000}"/>
    <cellStyle name="Normal 10 2 4 2 4 2 4" xfId="37981" xr:uid="{00000000-0005-0000-0000-000017380000}"/>
    <cellStyle name="Normal 10 2 4 2 4 3" xfId="11396" xr:uid="{00000000-0005-0000-0000-000018380000}"/>
    <cellStyle name="Normal 10 2 4 2 4 3 2" xfId="28848" xr:uid="{00000000-0005-0000-0000-000019380000}"/>
    <cellStyle name="Normal 10 2 4 2 4 4" xfId="20127" xr:uid="{00000000-0005-0000-0000-00001A380000}"/>
    <cellStyle name="Normal 10 2 4 2 4 5" xfId="37980" xr:uid="{00000000-0005-0000-0000-00001B380000}"/>
    <cellStyle name="Normal 10 2 4 2 5" xfId="4871" xr:uid="{00000000-0005-0000-0000-00001C380000}"/>
    <cellStyle name="Normal 10 2 4 2 5 2" xfId="13615" xr:uid="{00000000-0005-0000-0000-00001D380000}"/>
    <cellStyle name="Normal 10 2 4 2 5 2 2" xfId="31066" xr:uid="{00000000-0005-0000-0000-00001E380000}"/>
    <cellStyle name="Normal 10 2 4 2 5 3" xfId="22346" xr:uid="{00000000-0005-0000-0000-00001F380000}"/>
    <cellStyle name="Normal 10 2 4 2 5 4" xfId="37982" xr:uid="{00000000-0005-0000-0000-000020380000}"/>
    <cellStyle name="Normal 10 2 4 2 6" xfId="9254" xr:uid="{00000000-0005-0000-0000-000021380000}"/>
    <cellStyle name="Normal 10 2 4 2 6 2" xfId="26706" xr:uid="{00000000-0005-0000-0000-000022380000}"/>
    <cellStyle name="Normal 10 2 4 2 7" xfId="17985" xr:uid="{00000000-0005-0000-0000-000023380000}"/>
    <cellStyle name="Normal 10 2 4 2 8" xfId="37967" xr:uid="{00000000-0005-0000-0000-000024380000}"/>
    <cellStyle name="Normal 10 2 4 3" xfId="732" xr:uid="{00000000-0005-0000-0000-000025380000}"/>
    <cellStyle name="Normal 10 2 4 3 2" xfId="1805" xr:uid="{00000000-0005-0000-0000-000026380000}"/>
    <cellStyle name="Normal 10 2 4 3 2 2" xfId="3950" xr:uid="{00000000-0005-0000-0000-000027380000}"/>
    <cellStyle name="Normal 10 2 4 3 2 2 2" xfId="8361" xr:uid="{00000000-0005-0000-0000-000028380000}"/>
    <cellStyle name="Normal 10 2 4 3 2 2 2 2" xfId="17105" xr:uid="{00000000-0005-0000-0000-000029380000}"/>
    <cellStyle name="Normal 10 2 4 3 2 2 2 2 2" xfId="34556" xr:uid="{00000000-0005-0000-0000-00002A380000}"/>
    <cellStyle name="Normal 10 2 4 3 2 2 2 3" xfId="25836" xr:uid="{00000000-0005-0000-0000-00002B380000}"/>
    <cellStyle name="Normal 10 2 4 3 2 2 2 4" xfId="37986" xr:uid="{00000000-0005-0000-0000-00002C380000}"/>
    <cellStyle name="Normal 10 2 4 3 2 2 3" xfId="12744" xr:uid="{00000000-0005-0000-0000-00002D380000}"/>
    <cellStyle name="Normal 10 2 4 3 2 2 3 2" xfId="30196" xr:uid="{00000000-0005-0000-0000-00002E380000}"/>
    <cellStyle name="Normal 10 2 4 3 2 2 4" xfId="21475" xr:uid="{00000000-0005-0000-0000-00002F380000}"/>
    <cellStyle name="Normal 10 2 4 3 2 2 5" xfId="37985" xr:uid="{00000000-0005-0000-0000-000030380000}"/>
    <cellStyle name="Normal 10 2 4 3 2 3" xfId="6219" xr:uid="{00000000-0005-0000-0000-000031380000}"/>
    <cellStyle name="Normal 10 2 4 3 2 3 2" xfId="14963" xr:uid="{00000000-0005-0000-0000-000032380000}"/>
    <cellStyle name="Normal 10 2 4 3 2 3 2 2" xfId="32414" xr:uid="{00000000-0005-0000-0000-000033380000}"/>
    <cellStyle name="Normal 10 2 4 3 2 3 3" xfId="23694" xr:uid="{00000000-0005-0000-0000-000034380000}"/>
    <cellStyle name="Normal 10 2 4 3 2 3 4" xfId="37987" xr:uid="{00000000-0005-0000-0000-000035380000}"/>
    <cellStyle name="Normal 10 2 4 3 2 4" xfId="10602" xr:uid="{00000000-0005-0000-0000-000036380000}"/>
    <cellStyle name="Normal 10 2 4 3 2 4 2" xfId="28054" xr:uid="{00000000-0005-0000-0000-000037380000}"/>
    <cellStyle name="Normal 10 2 4 3 2 5" xfId="19333" xr:uid="{00000000-0005-0000-0000-000038380000}"/>
    <cellStyle name="Normal 10 2 4 3 2 6" xfId="37984" xr:uid="{00000000-0005-0000-0000-000039380000}"/>
    <cellStyle name="Normal 10 2 4 3 3" xfId="2881" xr:uid="{00000000-0005-0000-0000-00003A380000}"/>
    <cellStyle name="Normal 10 2 4 3 3 2" xfId="7292" xr:uid="{00000000-0005-0000-0000-00003B380000}"/>
    <cellStyle name="Normal 10 2 4 3 3 2 2" xfId="16036" xr:uid="{00000000-0005-0000-0000-00003C380000}"/>
    <cellStyle name="Normal 10 2 4 3 3 2 2 2" xfId="33487" xr:uid="{00000000-0005-0000-0000-00003D380000}"/>
    <cellStyle name="Normal 10 2 4 3 3 2 3" xfId="24767" xr:uid="{00000000-0005-0000-0000-00003E380000}"/>
    <cellStyle name="Normal 10 2 4 3 3 2 4" xfId="37989" xr:uid="{00000000-0005-0000-0000-00003F380000}"/>
    <cellStyle name="Normal 10 2 4 3 3 3" xfId="11675" xr:uid="{00000000-0005-0000-0000-000040380000}"/>
    <cellStyle name="Normal 10 2 4 3 3 3 2" xfId="29127" xr:uid="{00000000-0005-0000-0000-000041380000}"/>
    <cellStyle name="Normal 10 2 4 3 3 4" xfId="20406" xr:uid="{00000000-0005-0000-0000-000042380000}"/>
    <cellStyle name="Normal 10 2 4 3 3 5" xfId="37988" xr:uid="{00000000-0005-0000-0000-000043380000}"/>
    <cellStyle name="Normal 10 2 4 3 4" xfId="5150" xr:uid="{00000000-0005-0000-0000-000044380000}"/>
    <cellStyle name="Normal 10 2 4 3 4 2" xfId="13894" xr:uid="{00000000-0005-0000-0000-000045380000}"/>
    <cellStyle name="Normal 10 2 4 3 4 2 2" xfId="31345" xr:uid="{00000000-0005-0000-0000-000046380000}"/>
    <cellStyle name="Normal 10 2 4 3 4 3" xfId="22625" xr:uid="{00000000-0005-0000-0000-000047380000}"/>
    <cellStyle name="Normal 10 2 4 3 4 4" xfId="37990" xr:uid="{00000000-0005-0000-0000-000048380000}"/>
    <cellStyle name="Normal 10 2 4 3 5" xfId="9533" xr:uid="{00000000-0005-0000-0000-000049380000}"/>
    <cellStyle name="Normal 10 2 4 3 5 2" xfId="26985" xr:uid="{00000000-0005-0000-0000-00004A380000}"/>
    <cellStyle name="Normal 10 2 4 3 6" xfId="18264" xr:uid="{00000000-0005-0000-0000-00004B380000}"/>
    <cellStyle name="Normal 10 2 4 3 7" xfId="37983" xr:uid="{00000000-0005-0000-0000-00004C380000}"/>
    <cellStyle name="Normal 10 2 4 4" xfId="1271" xr:uid="{00000000-0005-0000-0000-00004D380000}"/>
    <cellStyle name="Normal 10 2 4 4 2" xfId="3417" xr:uid="{00000000-0005-0000-0000-00004E380000}"/>
    <cellStyle name="Normal 10 2 4 4 2 2" xfId="7828" xr:uid="{00000000-0005-0000-0000-00004F380000}"/>
    <cellStyle name="Normal 10 2 4 4 2 2 2" xfId="16572" xr:uid="{00000000-0005-0000-0000-000050380000}"/>
    <cellStyle name="Normal 10 2 4 4 2 2 2 2" xfId="34023" xr:uid="{00000000-0005-0000-0000-000051380000}"/>
    <cellStyle name="Normal 10 2 4 4 2 2 3" xfId="25303" xr:uid="{00000000-0005-0000-0000-000052380000}"/>
    <cellStyle name="Normal 10 2 4 4 2 2 4" xfId="37993" xr:uid="{00000000-0005-0000-0000-000053380000}"/>
    <cellStyle name="Normal 10 2 4 4 2 3" xfId="12211" xr:uid="{00000000-0005-0000-0000-000054380000}"/>
    <cellStyle name="Normal 10 2 4 4 2 3 2" xfId="29663" xr:uid="{00000000-0005-0000-0000-000055380000}"/>
    <cellStyle name="Normal 10 2 4 4 2 4" xfId="20942" xr:uid="{00000000-0005-0000-0000-000056380000}"/>
    <cellStyle name="Normal 10 2 4 4 2 5" xfId="37992" xr:uid="{00000000-0005-0000-0000-000057380000}"/>
    <cellStyle name="Normal 10 2 4 4 3" xfId="5686" xr:uid="{00000000-0005-0000-0000-000058380000}"/>
    <cellStyle name="Normal 10 2 4 4 3 2" xfId="14430" xr:uid="{00000000-0005-0000-0000-000059380000}"/>
    <cellStyle name="Normal 10 2 4 4 3 2 2" xfId="31881" xr:uid="{00000000-0005-0000-0000-00005A380000}"/>
    <cellStyle name="Normal 10 2 4 4 3 3" xfId="23161" xr:uid="{00000000-0005-0000-0000-00005B380000}"/>
    <cellStyle name="Normal 10 2 4 4 3 4" xfId="37994" xr:uid="{00000000-0005-0000-0000-00005C380000}"/>
    <cellStyle name="Normal 10 2 4 4 4" xfId="10069" xr:uid="{00000000-0005-0000-0000-00005D380000}"/>
    <cellStyle name="Normal 10 2 4 4 4 2" xfId="27521" xr:uid="{00000000-0005-0000-0000-00005E380000}"/>
    <cellStyle name="Normal 10 2 4 4 5" xfId="18800" xr:uid="{00000000-0005-0000-0000-00005F380000}"/>
    <cellStyle name="Normal 10 2 4 4 6" xfId="37991" xr:uid="{00000000-0005-0000-0000-000060380000}"/>
    <cellStyle name="Normal 10 2 4 5" xfId="2345" xr:uid="{00000000-0005-0000-0000-000061380000}"/>
    <cellStyle name="Normal 10 2 4 5 2" xfId="6756" xr:uid="{00000000-0005-0000-0000-000062380000}"/>
    <cellStyle name="Normal 10 2 4 5 2 2" xfId="15500" xr:uid="{00000000-0005-0000-0000-000063380000}"/>
    <cellStyle name="Normal 10 2 4 5 2 2 2" xfId="32951" xr:uid="{00000000-0005-0000-0000-000064380000}"/>
    <cellStyle name="Normal 10 2 4 5 2 3" xfId="24231" xr:uid="{00000000-0005-0000-0000-000065380000}"/>
    <cellStyle name="Normal 10 2 4 5 2 4" xfId="37996" xr:uid="{00000000-0005-0000-0000-000066380000}"/>
    <cellStyle name="Normal 10 2 4 5 3" xfId="11139" xr:uid="{00000000-0005-0000-0000-000067380000}"/>
    <cellStyle name="Normal 10 2 4 5 3 2" xfId="28591" xr:uid="{00000000-0005-0000-0000-000068380000}"/>
    <cellStyle name="Normal 10 2 4 5 4" xfId="19870" xr:uid="{00000000-0005-0000-0000-000069380000}"/>
    <cellStyle name="Normal 10 2 4 5 5" xfId="37995" xr:uid="{00000000-0005-0000-0000-00006A380000}"/>
    <cellStyle name="Normal 10 2 4 6" xfId="4614" xr:uid="{00000000-0005-0000-0000-00006B380000}"/>
    <cellStyle name="Normal 10 2 4 6 2" xfId="13358" xr:uid="{00000000-0005-0000-0000-00006C380000}"/>
    <cellStyle name="Normal 10 2 4 6 2 2" xfId="30809" xr:uid="{00000000-0005-0000-0000-00006D380000}"/>
    <cellStyle name="Normal 10 2 4 6 3" xfId="22089" xr:uid="{00000000-0005-0000-0000-00006E380000}"/>
    <cellStyle name="Normal 10 2 4 6 4" xfId="37997" xr:uid="{00000000-0005-0000-0000-00006F380000}"/>
    <cellStyle name="Normal 10 2 4 7" xfId="8997" xr:uid="{00000000-0005-0000-0000-000070380000}"/>
    <cellStyle name="Normal 10 2 4 7 2" xfId="26449" xr:uid="{00000000-0005-0000-0000-000071380000}"/>
    <cellStyle name="Normal 10 2 4 8" xfId="17728" xr:uid="{00000000-0005-0000-0000-000072380000}"/>
    <cellStyle name="Normal 10 2 4 9" xfId="37966" xr:uid="{00000000-0005-0000-0000-000073380000}"/>
    <cellStyle name="Normal 10 2 5" xfId="325" xr:uid="{00000000-0005-0000-0000-000074380000}"/>
    <cellStyle name="Normal 10 2 5 2" xfId="865" xr:uid="{00000000-0005-0000-0000-000075380000}"/>
    <cellStyle name="Normal 10 2 5 2 2" xfId="1938" xr:uid="{00000000-0005-0000-0000-000076380000}"/>
    <cellStyle name="Normal 10 2 5 2 2 2" xfId="4083" xr:uid="{00000000-0005-0000-0000-000077380000}"/>
    <cellStyle name="Normal 10 2 5 2 2 2 2" xfId="8494" xr:uid="{00000000-0005-0000-0000-000078380000}"/>
    <cellStyle name="Normal 10 2 5 2 2 2 2 2" xfId="17238" xr:uid="{00000000-0005-0000-0000-000079380000}"/>
    <cellStyle name="Normal 10 2 5 2 2 2 2 2 2" xfId="34689" xr:uid="{00000000-0005-0000-0000-00007A380000}"/>
    <cellStyle name="Normal 10 2 5 2 2 2 2 3" xfId="25969" xr:uid="{00000000-0005-0000-0000-00007B380000}"/>
    <cellStyle name="Normal 10 2 5 2 2 2 2 4" xfId="38002" xr:uid="{00000000-0005-0000-0000-00007C380000}"/>
    <cellStyle name="Normal 10 2 5 2 2 2 3" xfId="12877" xr:uid="{00000000-0005-0000-0000-00007D380000}"/>
    <cellStyle name="Normal 10 2 5 2 2 2 3 2" xfId="30329" xr:uid="{00000000-0005-0000-0000-00007E380000}"/>
    <cellStyle name="Normal 10 2 5 2 2 2 4" xfId="21608" xr:uid="{00000000-0005-0000-0000-00007F380000}"/>
    <cellStyle name="Normal 10 2 5 2 2 2 5" xfId="38001" xr:uid="{00000000-0005-0000-0000-000080380000}"/>
    <cellStyle name="Normal 10 2 5 2 2 3" xfId="6352" xr:uid="{00000000-0005-0000-0000-000081380000}"/>
    <cellStyle name="Normal 10 2 5 2 2 3 2" xfId="15096" xr:uid="{00000000-0005-0000-0000-000082380000}"/>
    <cellStyle name="Normal 10 2 5 2 2 3 2 2" xfId="32547" xr:uid="{00000000-0005-0000-0000-000083380000}"/>
    <cellStyle name="Normal 10 2 5 2 2 3 3" xfId="23827" xr:uid="{00000000-0005-0000-0000-000084380000}"/>
    <cellStyle name="Normal 10 2 5 2 2 3 4" xfId="38003" xr:uid="{00000000-0005-0000-0000-000085380000}"/>
    <cellStyle name="Normal 10 2 5 2 2 4" xfId="10735" xr:uid="{00000000-0005-0000-0000-000086380000}"/>
    <cellStyle name="Normal 10 2 5 2 2 4 2" xfId="28187" xr:uid="{00000000-0005-0000-0000-000087380000}"/>
    <cellStyle name="Normal 10 2 5 2 2 5" xfId="19466" xr:uid="{00000000-0005-0000-0000-000088380000}"/>
    <cellStyle name="Normal 10 2 5 2 2 6" xfId="38000" xr:uid="{00000000-0005-0000-0000-000089380000}"/>
    <cellStyle name="Normal 10 2 5 2 3" xfId="3014" xr:uid="{00000000-0005-0000-0000-00008A380000}"/>
    <cellStyle name="Normal 10 2 5 2 3 2" xfId="7425" xr:uid="{00000000-0005-0000-0000-00008B380000}"/>
    <cellStyle name="Normal 10 2 5 2 3 2 2" xfId="16169" xr:uid="{00000000-0005-0000-0000-00008C380000}"/>
    <cellStyle name="Normal 10 2 5 2 3 2 2 2" xfId="33620" xr:uid="{00000000-0005-0000-0000-00008D380000}"/>
    <cellStyle name="Normal 10 2 5 2 3 2 3" xfId="24900" xr:uid="{00000000-0005-0000-0000-00008E380000}"/>
    <cellStyle name="Normal 10 2 5 2 3 2 4" xfId="38005" xr:uid="{00000000-0005-0000-0000-00008F380000}"/>
    <cellStyle name="Normal 10 2 5 2 3 3" xfId="11808" xr:uid="{00000000-0005-0000-0000-000090380000}"/>
    <cellStyle name="Normal 10 2 5 2 3 3 2" xfId="29260" xr:uid="{00000000-0005-0000-0000-000091380000}"/>
    <cellStyle name="Normal 10 2 5 2 3 4" xfId="20539" xr:uid="{00000000-0005-0000-0000-000092380000}"/>
    <cellStyle name="Normal 10 2 5 2 3 5" xfId="38004" xr:uid="{00000000-0005-0000-0000-000093380000}"/>
    <cellStyle name="Normal 10 2 5 2 4" xfId="5283" xr:uid="{00000000-0005-0000-0000-000094380000}"/>
    <cellStyle name="Normal 10 2 5 2 4 2" xfId="14027" xr:uid="{00000000-0005-0000-0000-000095380000}"/>
    <cellStyle name="Normal 10 2 5 2 4 2 2" xfId="31478" xr:uid="{00000000-0005-0000-0000-000096380000}"/>
    <cellStyle name="Normal 10 2 5 2 4 3" xfId="22758" xr:uid="{00000000-0005-0000-0000-000097380000}"/>
    <cellStyle name="Normal 10 2 5 2 4 4" xfId="38006" xr:uid="{00000000-0005-0000-0000-000098380000}"/>
    <cellStyle name="Normal 10 2 5 2 5" xfId="9666" xr:uid="{00000000-0005-0000-0000-000099380000}"/>
    <cellStyle name="Normal 10 2 5 2 5 2" xfId="27118" xr:uid="{00000000-0005-0000-0000-00009A380000}"/>
    <cellStyle name="Normal 10 2 5 2 6" xfId="18397" xr:uid="{00000000-0005-0000-0000-00009B380000}"/>
    <cellStyle name="Normal 10 2 5 2 7" xfId="37999" xr:uid="{00000000-0005-0000-0000-00009C380000}"/>
    <cellStyle name="Normal 10 2 5 3" xfId="1403" xr:uid="{00000000-0005-0000-0000-00009D380000}"/>
    <cellStyle name="Normal 10 2 5 3 2" xfId="3549" xr:uid="{00000000-0005-0000-0000-00009E380000}"/>
    <cellStyle name="Normal 10 2 5 3 2 2" xfId="7960" xr:uid="{00000000-0005-0000-0000-00009F380000}"/>
    <cellStyle name="Normal 10 2 5 3 2 2 2" xfId="16704" xr:uid="{00000000-0005-0000-0000-0000A0380000}"/>
    <cellStyle name="Normal 10 2 5 3 2 2 2 2" xfId="34155" xr:uid="{00000000-0005-0000-0000-0000A1380000}"/>
    <cellStyle name="Normal 10 2 5 3 2 2 3" xfId="25435" xr:uid="{00000000-0005-0000-0000-0000A2380000}"/>
    <cellStyle name="Normal 10 2 5 3 2 2 4" xfId="38009" xr:uid="{00000000-0005-0000-0000-0000A3380000}"/>
    <cellStyle name="Normal 10 2 5 3 2 3" xfId="12343" xr:uid="{00000000-0005-0000-0000-0000A4380000}"/>
    <cellStyle name="Normal 10 2 5 3 2 3 2" xfId="29795" xr:uid="{00000000-0005-0000-0000-0000A5380000}"/>
    <cellStyle name="Normal 10 2 5 3 2 4" xfId="21074" xr:uid="{00000000-0005-0000-0000-0000A6380000}"/>
    <cellStyle name="Normal 10 2 5 3 2 5" xfId="38008" xr:uid="{00000000-0005-0000-0000-0000A7380000}"/>
    <cellStyle name="Normal 10 2 5 3 3" xfId="5818" xr:uid="{00000000-0005-0000-0000-0000A8380000}"/>
    <cellStyle name="Normal 10 2 5 3 3 2" xfId="14562" xr:uid="{00000000-0005-0000-0000-0000A9380000}"/>
    <cellStyle name="Normal 10 2 5 3 3 2 2" xfId="32013" xr:uid="{00000000-0005-0000-0000-0000AA380000}"/>
    <cellStyle name="Normal 10 2 5 3 3 3" xfId="23293" xr:uid="{00000000-0005-0000-0000-0000AB380000}"/>
    <cellStyle name="Normal 10 2 5 3 3 4" xfId="38010" xr:uid="{00000000-0005-0000-0000-0000AC380000}"/>
    <cellStyle name="Normal 10 2 5 3 4" xfId="10201" xr:uid="{00000000-0005-0000-0000-0000AD380000}"/>
    <cellStyle name="Normal 10 2 5 3 4 2" xfId="27653" xr:uid="{00000000-0005-0000-0000-0000AE380000}"/>
    <cellStyle name="Normal 10 2 5 3 5" xfId="18932" xr:uid="{00000000-0005-0000-0000-0000AF380000}"/>
    <cellStyle name="Normal 10 2 5 3 6" xfId="38007" xr:uid="{00000000-0005-0000-0000-0000B0380000}"/>
    <cellStyle name="Normal 10 2 5 4" xfId="2477" xr:uid="{00000000-0005-0000-0000-0000B1380000}"/>
    <cellStyle name="Normal 10 2 5 4 2" xfId="6888" xr:uid="{00000000-0005-0000-0000-0000B2380000}"/>
    <cellStyle name="Normal 10 2 5 4 2 2" xfId="15632" xr:uid="{00000000-0005-0000-0000-0000B3380000}"/>
    <cellStyle name="Normal 10 2 5 4 2 2 2" xfId="33083" xr:uid="{00000000-0005-0000-0000-0000B4380000}"/>
    <cellStyle name="Normal 10 2 5 4 2 3" xfId="24363" xr:uid="{00000000-0005-0000-0000-0000B5380000}"/>
    <cellStyle name="Normal 10 2 5 4 2 4" xfId="38012" xr:uid="{00000000-0005-0000-0000-0000B6380000}"/>
    <cellStyle name="Normal 10 2 5 4 3" xfId="11271" xr:uid="{00000000-0005-0000-0000-0000B7380000}"/>
    <cellStyle name="Normal 10 2 5 4 3 2" xfId="28723" xr:uid="{00000000-0005-0000-0000-0000B8380000}"/>
    <cellStyle name="Normal 10 2 5 4 4" xfId="20002" xr:uid="{00000000-0005-0000-0000-0000B9380000}"/>
    <cellStyle name="Normal 10 2 5 4 5" xfId="38011" xr:uid="{00000000-0005-0000-0000-0000BA380000}"/>
    <cellStyle name="Normal 10 2 5 5" xfId="4746" xr:uid="{00000000-0005-0000-0000-0000BB380000}"/>
    <cellStyle name="Normal 10 2 5 5 2" xfId="13490" xr:uid="{00000000-0005-0000-0000-0000BC380000}"/>
    <cellStyle name="Normal 10 2 5 5 2 2" xfId="30941" xr:uid="{00000000-0005-0000-0000-0000BD380000}"/>
    <cellStyle name="Normal 10 2 5 5 3" xfId="22221" xr:uid="{00000000-0005-0000-0000-0000BE380000}"/>
    <cellStyle name="Normal 10 2 5 5 4" xfId="38013" xr:uid="{00000000-0005-0000-0000-0000BF380000}"/>
    <cellStyle name="Normal 10 2 5 6" xfId="9129" xr:uid="{00000000-0005-0000-0000-0000C0380000}"/>
    <cellStyle name="Normal 10 2 5 6 2" xfId="26581" xr:uid="{00000000-0005-0000-0000-0000C1380000}"/>
    <cellStyle name="Normal 10 2 5 7" xfId="17860" xr:uid="{00000000-0005-0000-0000-0000C2380000}"/>
    <cellStyle name="Normal 10 2 5 8" xfId="37998" xr:uid="{00000000-0005-0000-0000-0000C3380000}"/>
    <cellStyle name="Normal 10 2 6" xfId="607" xr:uid="{00000000-0005-0000-0000-0000C4380000}"/>
    <cellStyle name="Normal 10 2 6 2" xfId="1680" xr:uid="{00000000-0005-0000-0000-0000C5380000}"/>
    <cellStyle name="Normal 10 2 6 2 2" xfId="3825" xr:uid="{00000000-0005-0000-0000-0000C6380000}"/>
    <cellStyle name="Normal 10 2 6 2 2 2" xfId="8236" xr:uid="{00000000-0005-0000-0000-0000C7380000}"/>
    <cellStyle name="Normal 10 2 6 2 2 2 2" xfId="16980" xr:uid="{00000000-0005-0000-0000-0000C8380000}"/>
    <cellStyle name="Normal 10 2 6 2 2 2 2 2" xfId="34431" xr:uid="{00000000-0005-0000-0000-0000C9380000}"/>
    <cellStyle name="Normal 10 2 6 2 2 2 3" xfId="25711" xr:uid="{00000000-0005-0000-0000-0000CA380000}"/>
    <cellStyle name="Normal 10 2 6 2 2 2 4" xfId="38017" xr:uid="{00000000-0005-0000-0000-0000CB380000}"/>
    <cellStyle name="Normal 10 2 6 2 2 3" xfId="12619" xr:uid="{00000000-0005-0000-0000-0000CC380000}"/>
    <cellStyle name="Normal 10 2 6 2 2 3 2" xfId="30071" xr:uid="{00000000-0005-0000-0000-0000CD380000}"/>
    <cellStyle name="Normal 10 2 6 2 2 4" xfId="21350" xr:uid="{00000000-0005-0000-0000-0000CE380000}"/>
    <cellStyle name="Normal 10 2 6 2 2 5" xfId="38016" xr:uid="{00000000-0005-0000-0000-0000CF380000}"/>
    <cellStyle name="Normal 10 2 6 2 3" xfId="6094" xr:uid="{00000000-0005-0000-0000-0000D0380000}"/>
    <cellStyle name="Normal 10 2 6 2 3 2" xfId="14838" xr:uid="{00000000-0005-0000-0000-0000D1380000}"/>
    <cellStyle name="Normal 10 2 6 2 3 2 2" xfId="32289" xr:uid="{00000000-0005-0000-0000-0000D2380000}"/>
    <cellStyle name="Normal 10 2 6 2 3 3" xfId="23569" xr:uid="{00000000-0005-0000-0000-0000D3380000}"/>
    <cellStyle name="Normal 10 2 6 2 3 4" xfId="38018" xr:uid="{00000000-0005-0000-0000-0000D4380000}"/>
    <cellStyle name="Normal 10 2 6 2 4" xfId="10477" xr:uid="{00000000-0005-0000-0000-0000D5380000}"/>
    <cellStyle name="Normal 10 2 6 2 4 2" xfId="27929" xr:uid="{00000000-0005-0000-0000-0000D6380000}"/>
    <cellStyle name="Normal 10 2 6 2 5" xfId="19208" xr:uid="{00000000-0005-0000-0000-0000D7380000}"/>
    <cellStyle name="Normal 10 2 6 2 6" xfId="38015" xr:uid="{00000000-0005-0000-0000-0000D8380000}"/>
    <cellStyle name="Normal 10 2 6 3" xfId="2756" xr:uid="{00000000-0005-0000-0000-0000D9380000}"/>
    <cellStyle name="Normal 10 2 6 3 2" xfId="7167" xr:uid="{00000000-0005-0000-0000-0000DA380000}"/>
    <cellStyle name="Normal 10 2 6 3 2 2" xfId="15911" xr:uid="{00000000-0005-0000-0000-0000DB380000}"/>
    <cellStyle name="Normal 10 2 6 3 2 2 2" xfId="33362" xr:uid="{00000000-0005-0000-0000-0000DC380000}"/>
    <cellStyle name="Normal 10 2 6 3 2 3" xfId="24642" xr:uid="{00000000-0005-0000-0000-0000DD380000}"/>
    <cellStyle name="Normal 10 2 6 3 2 4" xfId="38020" xr:uid="{00000000-0005-0000-0000-0000DE380000}"/>
    <cellStyle name="Normal 10 2 6 3 3" xfId="11550" xr:uid="{00000000-0005-0000-0000-0000DF380000}"/>
    <cellStyle name="Normal 10 2 6 3 3 2" xfId="29002" xr:uid="{00000000-0005-0000-0000-0000E0380000}"/>
    <cellStyle name="Normal 10 2 6 3 4" xfId="20281" xr:uid="{00000000-0005-0000-0000-0000E1380000}"/>
    <cellStyle name="Normal 10 2 6 3 5" xfId="38019" xr:uid="{00000000-0005-0000-0000-0000E2380000}"/>
    <cellStyle name="Normal 10 2 6 4" xfId="5025" xr:uid="{00000000-0005-0000-0000-0000E3380000}"/>
    <cellStyle name="Normal 10 2 6 4 2" xfId="13769" xr:uid="{00000000-0005-0000-0000-0000E4380000}"/>
    <cellStyle name="Normal 10 2 6 4 2 2" xfId="31220" xr:uid="{00000000-0005-0000-0000-0000E5380000}"/>
    <cellStyle name="Normal 10 2 6 4 3" xfId="22500" xr:uid="{00000000-0005-0000-0000-0000E6380000}"/>
    <cellStyle name="Normal 10 2 6 4 4" xfId="38021" xr:uid="{00000000-0005-0000-0000-0000E7380000}"/>
    <cellStyle name="Normal 10 2 6 5" xfId="9408" xr:uid="{00000000-0005-0000-0000-0000E8380000}"/>
    <cellStyle name="Normal 10 2 6 5 2" xfId="26860" xr:uid="{00000000-0005-0000-0000-0000E9380000}"/>
    <cellStyle name="Normal 10 2 6 6" xfId="18139" xr:uid="{00000000-0005-0000-0000-0000EA380000}"/>
    <cellStyle name="Normal 10 2 6 7" xfId="38014" xr:uid="{00000000-0005-0000-0000-0000EB380000}"/>
    <cellStyle name="Normal 10 2 7" xfId="1146" xr:uid="{00000000-0005-0000-0000-0000EC380000}"/>
    <cellStyle name="Normal 10 2 7 2" xfId="3292" xr:uid="{00000000-0005-0000-0000-0000ED380000}"/>
    <cellStyle name="Normal 10 2 7 2 2" xfId="7703" xr:uid="{00000000-0005-0000-0000-0000EE380000}"/>
    <cellStyle name="Normal 10 2 7 2 2 2" xfId="16447" xr:uid="{00000000-0005-0000-0000-0000EF380000}"/>
    <cellStyle name="Normal 10 2 7 2 2 2 2" xfId="33898" xr:uid="{00000000-0005-0000-0000-0000F0380000}"/>
    <cellStyle name="Normal 10 2 7 2 2 3" xfId="25178" xr:uid="{00000000-0005-0000-0000-0000F1380000}"/>
    <cellStyle name="Normal 10 2 7 2 2 4" xfId="38024" xr:uid="{00000000-0005-0000-0000-0000F2380000}"/>
    <cellStyle name="Normal 10 2 7 2 3" xfId="12086" xr:uid="{00000000-0005-0000-0000-0000F3380000}"/>
    <cellStyle name="Normal 10 2 7 2 3 2" xfId="29538" xr:uid="{00000000-0005-0000-0000-0000F4380000}"/>
    <cellStyle name="Normal 10 2 7 2 4" xfId="20817" xr:uid="{00000000-0005-0000-0000-0000F5380000}"/>
    <cellStyle name="Normal 10 2 7 2 5" xfId="38023" xr:uid="{00000000-0005-0000-0000-0000F6380000}"/>
    <cellStyle name="Normal 10 2 7 3" xfId="5561" xr:uid="{00000000-0005-0000-0000-0000F7380000}"/>
    <cellStyle name="Normal 10 2 7 3 2" xfId="14305" xr:uid="{00000000-0005-0000-0000-0000F8380000}"/>
    <cellStyle name="Normal 10 2 7 3 2 2" xfId="31756" xr:uid="{00000000-0005-0000-0000-0000F9380000}"/>
    <cellStyle name="Normal 10 2 7 3 3" xfId="23036" xr:uid="{00000000-0005-0000-0000-0000FA380000}"/>
    <cellStyle name="Normal 10 2 7 3 4" xfId="38025" xr:uid="{00000000-0005-0000-0000-0000FB380000}"/>
    <cellStyle name="Normal 10 2 7 4" xfId="9944" xr:uid="{00000000-0005-0000-0000-0000FC380000}"/>
    <cellStyle name="Normal 10 2 7 4 2" xfId="27396" xr:uid="{00000000-0005-0000-0000-0000FD380000}"/>
    <cellStyle name="Normal 10 2 7 5" xfId="18675" xr:uid="{00000000-0005-0000-0000-0000FE380000}"/>
    <cellStyle name="Normal 10 2 7 6" xfId="38022" xr:uid="{00000000-0005-0000-0000-0000FF380000}"/>
    <cellStyle name="Normal 10 2 8" xfId="2220" xr:uid="{00000000-0005-0000-0000-000000390000}"/>
    <cellStyle name="Normal 10 2 8 2" xfId="6631" xr:uid="{00000000-0005-0000-0000-000001390000}"/>
    <cellStyle name="Normal 10 2 8 2 2" xfId="15375" xr:uid="{00000000-0005-0000-0000-000002390000}"/>
    <cellStyle name="Normal 10 2 8 2 2 2" xfId="32826" xr:uid="{00000000-0005-0000-0000-000003390000}"/>
    <cellStyle name="Normal 10 2 8 2 3" xfId="24106" xr:uid="{00000000-0005-0000-0000-000004390000}"/>
    <cellStyle name="Normal 10 2 8 2 4" xfId="38027" xr:uid="{00000000-0005-0000-0000-000005390000}"/>
    <cellStyle name="Normal 10 2 8 3" xfId="11014" xr:uid="{00000000-0005-0000-0000-000006390000}"/>
    <cellStyle name="Normal 10 2 8 3 2" xfId="28466" xr:uid="{00000000-0005-0000-0000-000007390000}"/>
    <cellStyle name="Normal 10 2 8 4" xfId="19745" xr:uid="{00000000-0005-0000-0000-000008390000}"/>
    <cellStyle name="Normal 10 2 8 5" xfId="38026" xr:uid="{00000000-0005-0000-0000-000009390000}"/>
    <cellStyle name="Normal 10 2 9" xfId="4489" xr:uid="{00000000-0005-0000-0000-00000A390000}"/>
    <cellStyle name="Normal 10 2 9 2" xfId="13233" xr:uid="{00000000-0005-0000-0000-00000B390000}"/>
    <cellStyle name="Normal 10 2 9 2 2" xfId="30684" xr:uid="{00000000-0005-0000-0000-00000C390000}"/>
    <cellStyle name="Normal 10 2 9 3" xfId="21964" xr:uid="{00000000-0005-0000-0000-00000D390000}"/>
    <cellStyle name="Normal 10 2 9 4" xfId="38028" xr:uid="{00000000-0005-0000-0000-00000E390000}"/>
    <cellStyle name="Normal 10 3" xfId="57" xr:uid="{00000000-0005-0000-0000-00000F390000}"/>
    <cellStyle name="Normal 10 3 10" xfId="17615" xr:uid="{00000000-0005-0000-0000-000010390000}"/>
    <cellStyle name="Normal 10 3 11" xfId="38029" xr:uid="{00000000-0005-0000-0000-000011390000}"/>
    <cellStyle name="Normal 10 3 2" xfId="122" xr:uid="{00000000-0005-0000-0000-000012390000}"/>
    <cellStyle name="Normal 10 3 2 10" xfId="38030" xr:uid="{00000000-0005-0000-0000-000013390000}"/>
    <cellStyle name="Normal 10 3 2 2" xfId="254" xr:uid="{00000000-0005-0000-0000-000014390000}"/>
    <cellStyle name="Normal 10 3 2 2 2" xfId="519" xr:uid="{00000000-0005-0000-0000-000015390000}"/>
    <cellStyle name="Normal 10 3 2 2 2 2" xfId="1059" xr:uid="{00000000-0005-0000-0000-000016390000}"/>
    <cellStyle name="Normal 10 3 2 2 2 2 2" xfId="2132" xr:uid="{00000000-0005-0000-0000-000017390000}"/>
    <cellStyle name="Normal 10 3 2 2 2 2 2 2" xfId="4277" xr:uid="{00000000-0005-0000-0000-000018390000}"/>
    <cellStyle name="Normal 10 3 2 2 2 2 2 2 2" xfId="8688" xr:uid="{00000000-0005-0000-0000-000019390000}"/>
    <cellStyle name="Normal 10 3 2 2 2 2 2 2 2 2" xfId="17432" xr:uid="{00000000-0005-0000-0000-00001A390000}"/>
    <cellStyle name="Normal 10 3 2 2 2 2 2 2 2 2 2" xfId="34883" xr:uid="{00000000-0005-0000-0000-00001B390000}"/>
    <cellStyle name="Normal 10 3 2 2 2 2 2 2 2 3" xfId="26163" xr:uid="{00000000-0005-0000-0000-00001C390000}"/>
    <cellStyle name="Normal 10 3 2 2 2 2 2 2 2 4" xfId="38036" xr:uid="{00000000-0005-0000-0000-00001D390000}"/>
    <cellStyle name="Normal 10 3 2 2 2 2 2 2 3" xfId="13071" xr:uid="{00000000-0005-0000-0000-00001E390000}"/>
    <cellStyle name="Normal 10 3 2 2 2 2 2 2 3 2" xfId="30523" xr:uid="{00000000-0005-0000-0000-00001F390000}"/>
    <cellStyle name="Normal 10 3 2 2 2 2 2 2 4" xfId="21802" xr:uid="{00000000-0005-0000-0000-000020390000}"/>
    <cellStyle name="Normal 10 3 2 2 2 2 2 2 5" xfId="38035" xr:uid="{00000000-0005-0000-0000-000021390000}"/>
    <cellStyle name="Normal 10 3 2 2 2 2 2 3" xfId="6546" xr:uid="{00000000-0005-0000-0000-000022390000}"/>
    <cellStyle name="Normal 10 3 2 2 2 2 2 3 2" xfId="15290" xr:uid="{00000000-0005-0000-0000-000023390000}"/>
    <cellStyle name="Normal 10 3 2 2 2 2 2 3 2 2" xfId="32741" xr:uid="{00000000-0005-0000-0000-000024390000}"/>
    <cellStyle name="Normal 10 3 2 2 2 2 2 3 3" xfId="24021" xr:uid="{00000000-0005-0000-0000-000025390000}"/>
    <cellStyle name="Normal 10 3 2 2 2 2 2 3 4" xfId="38037" xr:uid="{00000000-0005-0000-0000-000026390000}"/>
    <cellStyle name="Normal 10 3 2 2 2 2 2 4" xfId="10929" xr:uid="{00000000-0005-0000-0000-000027390000}"/>
    <cellStyle name="Normal 10 3 2 2 2 2 2 4 2" xfId="28381" xr:uid="{00000000-0005-0000-0000-000028390000}"/>
    <cellStyle name="Normal 10 3 2 2 2 2 2 5" xfId="19660" xr:uid="{00000000-0005-0000-0000-000029390000}"/>
    <cellStyle name="Normal 10 3 2 2 2 2 2 6" xfId="38034" xr:uid="{00000000-0005-0000-0000-00002A390000}"/>
    <cellStyle name="Normal 10 3 2 2 2 2 3" xfId="3208" xr:uid="{00000000-0005-0000-0000-00002B390000}"/>
    <cellStyle name="Normal 10 3 2 2 2 2 3 2" xfId="7619" xr:uid="{00000000-0005-0000-0000-00002C390000}"/>
    <cellStyle name="Normal 10 3 2 2 2 2 3 2 2" xfId="16363" xr:uid="{00000000-0005-0000-0000-00002D390000}"/>
    <cellStyle name="Normal 10 3 2 2 2 2 3 2 2 2" xfId="33814" xr:uid="{00000000-0005-0000-0000-00002E390000}"/>
    <cellStyle name="Normal 10 3 2 2 2 2 3 2 3" xfId="25094" xr:uid="{00000000-0005-0000-0000-00002F390000}"/>
    <cellStyle name="Normal 10 3 2 2 2 2 3 2 4" xfId="38039" xr:uid="{00000000-0005-0000-0000-000030390000}"/>
    <cellStyle name="Normal 10 3 2 2 2 2 3 3" xfId="12002" xr:uid="{00000000-0005-0000-0000-000031390000}"/>
    <cellStyle name="Normal 10 3 2 2 2 2 3 3 2" xfId="29454" xr:uid="{00000000-0005-0000-0000-000032390000}"/>
    <cellStyle name="Normal 10 3 2 2 2 2 3 4" xfId="20733" xr:uid="{00000000-0005-0000-0000-000033390000}"/>
    <cellStyle name="Normal 10 3 2 2 2 2 3 5" xfId="38038" xr:uid="{00000000-0005-0000-0000-000034390000}"/>
    <cellStyle name="Normal 10 3 2 2 2 2 4" xfId="5477" xr:uid="{00000000-0005-0000-0000-000035390000}"/>
    <cellStyle name="Normal 10 3 2 2 2 2 4 2" xfId="14221" xr:uid="{00000000-0005-0000-0000-000036390000}"/>
    <cellStyle name="Normal 10 3 2 2 2 2 4 2 2" xfId="31672" xr:uid="{00000000-0005-0000-0000-000037390000}"/>
    <cellStyle name="Normal 10 3 2 2 2 2 4 3" xfId="22952" xr:uid="{00000000-0005-0000-0000-000038390000}"/>
    <cellStyle name="Normal 10 3 2 2 2 2 4 4" xfId="38040" xr:uid="{00000000-0005-0000-0000-000039390000}"/>
    <cellStyle name="Normal 10 3 2 2 2 2 5" xfId="9860" xr:uid="{00000000-0005-0000-0000-00003A390000}"/>
    <cellStyle name="Normal 10 3 2 2 2 2 5 2" xfId="27312" xr:uid="{00000000-0005-0000-0000-00003B390000}"/>
    <cellStyle name="Normal 10 3 2 2 2 2 6" xfId="18591" xr:uid="{00000000-0005-0000-0000-00003C390000}"/>
    <cellStyle name="Normal 10 3 2 2 2 2 7" xfId="38033" xr:uid="{00000000-0005-0000-0000-00003D390000}"/>
    <cellStyle name="Normal 10 3 2 2 2 3" xfId="1597" xr:uid="{00000000-0005-0000-0000-00003E390000}"/>
    <cellStyle name="Normal 10 3 2 2 2 3 2" xfId="3743" xr:uid="{00000000-0005-0000-0000-00003F390000}"/>
    <cellStyle name="Normal 10 3 2 2 2 3 2 2" xfId="8154" xr:uid="{00000000-0005-0000-0000-000040390000}"/>
    <cellStyle name="Normal 10 3 2 2 2 3 2 2 2" xfId="16898" xr:uid="{00000000-0005-0000-0000-000041390000}"/>
    <cellStyle name="Normal 10 3 2 2 2 3 2 2 2 2" xfId="34349" xr:uid="{00000000-0005-0000-0000-000042390000}"/>
    <cellStyle name="Normal 10 3 2 2 2 3 2 2 3" xfId="25629" xr:uid="{00000000-0005-0000-0000-000043390000}"/>
    <cellStyle name="Normal 10 3 2 2 2 3 2 2 4" xfId="38043" xr:uid="{00000000-0005-0000-0000-000044390000}"/>
    <cellStyle name="Normal 10 3 2 2 2 3 2 3" xfId="12537" xr:uid="{00000000-0005-0000-0000-000045390000}"/>
    <cellStyle name="Normal 10 3 2 2 2 3 2 3 2" xfId="29989" xr:uid="{00000000-0005-0000-0000-000046390000}"/>
    <cellStyle name="Normal 10 3 2 2 2 3 2 4" xfId="21268" xr:uid="{00000000-0005-0000-0000-000047390000}"/>
    <cellStyle name="Normal 10 3 2 2 2 3 2 5" xfId="38042" xr:uid="{00000000-0005-0000-0000-000048390000}"/>
    <cellStyle name="Normal 10 3 2 2 2 3 3" xfId="6012" xr:uid="{00000000-0005-0000-0000-000049390000}"/>
    <cellStyle name="Normal 10 3 2 2 2 3 3 2" xfId="14756" xr:uid="{00000000-0005-0000-0000-00004A390000}"/>
    <cellStyle name="Normal 10 3 2 2 2 3 3 2 2" xfId="32207" xr:uid="{00000000-0005-0000-0000-00004B390000}"/>
    <cellStyle name="Normal 10 3 2 2 2 3 3 3" xfId="23487" xr:uid="{00000000-0005-0000-0000-00004C390000}"/>
    <cellStyle name="Normal 10 3 2 2 2 3 3 4" xfId="38044" xr:uid="{00000000-0005-0000-0000-00004D390000}"/>
    <cellStyle name="Normal 10 3 2 2 2 3 4" xfId="10395" xr:uid="{00000000-0005-0000-0000-00004E390000}"/>
    <cellStyle name="Normal 10 3 2 2 2 3 4 2" xfId="27847" xr:uid="{00000000-0005-0000-0000-00004F390000}"/>
    <cellStyle name="Normal 10 3 2 2 2 3 5" xfId="19126" xr:uid="{00000000-0005-0000-0000-000050390000}"/>
    <cellStyle name="Normal 10 3 2 2 2 3 6" xfId="38041" xr:uid="{00000000-0005-0000-0000-000051390000}"/>
    <cellStyle name="Normal 10 3 2 2 2 4" xfId="2671" xr:uid="{00000000-0005-0000-0000-000052390000}"/>
    <cellStyle name="Normal 10 3 2 2 2 4 2" xfId="7082" xr:uid="{00000000-0005-0000-0000-000053390000}"/>
    <cellStyle name="Normal 10 3 2 2 2 4 2 2" xfId="15826" xr:uid="{00000000-0005-0000-0000-000054390000}"/>
    <cellStyle name="Normal 10 3 2 2 2 4 2 2 2" xfId="33277" xr:uid="{00000000-0005-0000-0000-000055390000}"/>
    <cellStyle name="Normal 10 3 2 2 2 4 2 3" xfId="24557" xr:uid="{00000000-0005-0000-0000-000056390000}"/>
    <cellStyle name="Normal 10 3 2 2 2 4 2 4" xfId="38046" xr:uid="{00000000-0005-0000-0000-000057390000}"/>
    <cellStyle name="Normal 10 3 2 2 2 4 3" xfId="11465" xr:uid="{00000000-0005-0000-0000-000058390000}"/>
    <cellStyle name="Normal 10 3 2 2 2 4 3 2" xfId="28917" xr:uid="{00000000-0005-0000-0000-000059390000}"/>
    <cellStyle name="Normal 10 3 2 2 2 4 4" xfId="20196" xr:uid="{00000000-0005-0000-0000-00005A390000}"/>
    <cellStyle name="Normal 10 3 2 2 2 4 5" xfId="38045" xr:uid="{00000000-0005-0000-0000-00005B390000}"/>
    <cellStyle name="Normal 10 3 2 2 2 5" xfId="4940" xr:uid="{00000000-0005-0000-0000-00005C390000}"/>
    <cellStyle name="Normal 10 3 2 2 2 5 2" xfId="13684" xr:uid="{00000000-0005-0000-0000-00005D390000}"/>
    <cellStyle name="Normal 10 3 2 2 2 5 2 2" xfId="31135" xr:uid="{00000000-0005-0000-0000-00005E390000}"/>
    <cellStyle name="Normal 10 3 2 2 2 5 3" xfId="22415" xr:uid="{00000000-0005-0000-0000-00005F390000}"/>
    <cellStyle name="Normal 10 3 2 2 2 5 4" xfId="38047" xr:uid="{00000000-0005-0000-0000-000060390000}"/>
    <cellStyle name="Normal 10 3 2 2 2 6" xfId="9323" xr:uid="{00000000-0005-0000-0000-000061390000}"/>
    <cellStyle name="Normal 10 3 2 2 2 6 2" xfId="26775" xr:uid="{00000000-0005-0000-0000-000062390000}"/>
    <cellStyle name="Normal 10 3 2 2 2 7" xfId="18054" xr:uid="{00000000-0005-0000-0000-000063390000}"/>
    <cellStyle name="Normal 10 3 2 2 2 8" xfId="38032" xr:uid="{00000000-0005-0000-0000-000064390000}"/>
    <cellStyle name="Normal 10 3 2 2 3" xfId="801" xr:uid="{00000000-0005-0000-0000-000065390000}"/>
    <cellStyle name="Normal 10 3 2 2 3 2" xfId="1874" xr:uid="{00000000-0005-0000-0000-000066390000}"/>
    <cellStyle name="Normal 10 3 2 2 3 2 2" xfId="4019" xr:uid="{00000000-0005-0000-0000-000067390000}"/>
    <cellStyle name="Normal 10 3 2 2 3 2 2 2" xfId="8430" xr:uid="{00000000-0005-0000-0000-000068390000}"/>
    <cellStyle name="Normal 10 3 2 2 3 2 2 2 2" xfId="17174" xr:uid="{00000000-0005-0000-0000-000069390000}"/>
    <cellStyle name="Normal 10 3 2 2 3 2 2 2 2 2" xfId="34625" xr:uid="{00000000-0005-0000-0000-00006A390000}"/>
    <cellStyle name="Normal 10 3 2 2 3 2 2 2 3" xfId="25905" xr:uid="{00000000-0005-0000-0000-00006B390000}"/>
    <cellStyle name="Normal 10 3 2 2 3 2 2 2 4" xfId="38051" xr:uid="{00000000-0005-0000-0000-00006C390000}"/>
    <cellStyle name="Normal 10 3 2 2 3 2 2 3" xfId="12813" xr:uid="{00000000-0005-0000-0000-00006D390000}"/>
    <cellStyle name="Normal 10 3 2 2 3 2 2 3 2" xfId="30265" xr:uid="{00000000-0005-0000-0000-00006E390000}"/>
    <cellStyle name="Normal 10 3 2 2 3 2 2 4" xfId="21544" xr:uid="{00000000-0005-0000-0000-00006F390000}"/>
    <cellStyle name="Normal 10 3 2 2 3 2 2 5" xfId="38050" xr:uid="{00000000-0005-0000-0000-000070390000}"/>
    <cellStyle name="Normal 10 3 2 2 3 2 3" xfId="6288" xr:uid="{00000000-0005-0000-0000-000071390000}"/>
    <cellStyle name="Normal 10 3 2 2 3 2 3 2" xfId="15032" xr:uid="{00000000-0005-0000-0000-000072390000}"/>
    <cellStyle name="Normal 10 3 2 2 3 2 3 2 2" xfId="32483" xr:uid="{00000000-0005-0000-0000-000073390000}"/>
    <cellStyle name="Normal 10 3 2 2 3 2 3 3" xfId="23763" xr:uid="{00000000-0005-0000-0000-000074390000}"/>
    <cellStyle name="Normal 10 3 2 2 3 2 3 4" xfId="38052" xr:uid="{00000000-0005-0000-0000-000075390000}"/>
    <cellStyle name="Normal 10 3 2 2 3 2 4" xfId="10671" xr:uid="{00000000-0005-0000-0000-000076390000}"/>
    <cellStyle name="Normal 10 3 2 2 3 2 4 2" xfId="28123" xr:uid="{00000000-0005-0000-0000-000077390000}"/>
    <cellStyle name="Normal 10 3 2 2 3 2 5" xfId="19402" xr:uid="{00000000-0005-0000-0000-000078390000}"/>
    <cellStyle name="Normal 10 3 2 2 3 2 6" xfId="38049" xr:uid="{00000000-0005-0000-0000-000079390000}"/>
    <cellStyle name="Normal 10 3 2 2 3 3" xfId="2950" xr:uid="{00000000-0005-0000-0000-00007A390000}"/>
    <cellStyle name="Normal 10 3 2 2 3 3 2" xfId="7361" xr:uid="{00000000-0005-0000-0000-00007B390000}"/>
    <cellStyle name="Normal 10 3 2 2 3 3 2 2" xfId="16105" xr:uid="{00000000-0005-0000-0000-00007C390000}"/>
    <cellStyle name="Normal 10 3 2 2 3 3 2 2 2" xfId="33556" xr:uid="{00000000-0005-0000-0000-00007D390000}"/>
    <cellStyle name="Normal 10 3 2 2 3 3 2 3" xfId="24836" xr:uid="{00000000-0005-0000-0000-00007E390000}"/>
    <cellStyle name="Normal 10 3 2 2 3 3 2 4" xfId="38054" xr:uid="{00000000-0005-0000-0000-00007F390000}"/>
    <cellStyle name="Normal 10 3 2 2 3 3 3" xfId="11744" xr:uid="{00000000-0005-0000-0000-000080390000}"/>
    <cellStyle name="Normal 10 3 2 2 3 3 3 2" xfId="29196" xr:uid="{00000000-0005-0000-0000-000081390000}"/>
    <cellStyle name="Normal 10 3 2 2 3 3 4" xfId="20475" xr:uid="{00000000-0005-0000-0000-000082390000}"/>
    <cellStyle name="Normal 10 3 2 2 3 3 5" xfId="38053" xr:uid="{00000000-0005-0000-0000-000083390000}"/>
    <cellStyle name="Normal 10 3 2 2 3 4" xfId="5219" xr:uid="{00000000-0005-0000-0000-000084390000}"/>
    <cellStyle name="Normal 10 3 2 2 3 4 2" xfId="13963" xr:uid="{00000000-0005-0000-0000-000085390000}"/>
    <cellStyle name="Normal 10 3 2 2 3 4 2 2" xfId="31414" xr:uid="{00000000-0005-0000-0000-000086390000}"/>
    <cellStyle name="Normal 10 3 2 2 3 4 3" xfId="22694" xr:uid="{00000000-0005-0000-0000-000087390000}"/>
    <cellStyle name="Normal 10 3 2 2 3 4 4" xfId="38055" xr:uid="{00000000-0005-0000-0000-000088390000}"/>
    <cellStyle name="Normal 10 3 2 2 3 5" xfId="9602" xr:uid="{00000000-0005-0000-0000-000089390000}"/>
    <cellStyle name="Normal 10 3 2 2 3 5 2" xfId="27054" xr:uid="{00000000-0005-0000-0000-00008A390000}"/>
    <cellStyle name="Normal 10 3 2 2 3 6" xfId="18333" xr:uid="{00000000-0005-0000-0000-00008B390000}"/>
    <cellStyle name="Normal 10 3 2 2 3 7" xfId="38048" xr:uid="{00000000-0005-0000-0000-00008C390000}"/>
    <cellStyle name="Normal 10 3 2 2 4" xfId="1340" xr:uid="{00000000-0005-0000-0000-00008D390000}"/>
    <cellStyle name="Normal 10 3 2 2 4 2" xfId="3486" xr:uid="{00000000-0005-0000-0000-00008E390000}"/>
    <cellStyle name="Normal 10 3 2 2 4 2 2" xfId="7897" xr:uid="{00000000-0005-0000-0000-00008F390000}"/>
    <cellStyle name="Normal 10 3 2 2 4 2 2 2" xfId="16641" xr:uid="{00000000-0005-0000-0000-000090390000}"/>
    <cellStyle name="Normal 10 3 2 2 4 2 2 2 2" xfId="34092" xr:uid="{00000000-0005-0000-0000-000091390000}"/>
    <cellStyle name="Normal 10 3 2 2 4 2 2 3" xfId="25372" xr:uid="{00000000-0005-0000-0000-000092390000}"/>
    <cellStyle name="Normal 10 3 2 2 4 2 2 4" xfId="38058" xr:uid="{00000000-0005-0000-0000-000093390000}"/>
    <cellStyle name="Normal 10 3 2 2 4 2 3" xfId="12280" xr:uid="{00000000-0005-0000-0000-000094390000}"/>
    <cellStyle name="Normal 10 3 2 2 4 2 3 2" xfId="29732" xr:uid="{00000000-0005-0000-0000-000095390000}"/>
    <cellStyle name="Normal 10 3 2 2 4 2 4" xfId="21011" xr:uid="{00000000-0005-0000-0000-000096390000}"/>
    <cellStyle name="Normal 10 3 2 2 4 2 5" xfId="38057" xr:uid="{00000000-0005-0000-0000-000097390000}"/>
    <cellStyle name="Normal 10 3 2 2 4 3" xfId="5755" xr:uid="{00000000-0005-0000-0000-000098390000}"/>
    <cellStyle name="Normal 10 3 2 2 4 3 2" xfId="14499" xr:uid="{00000000-0005-0000-0000-000099390000}"/>
    <cellStyle name="Normal 10 3 2 2 4 3 2 2" xfId="31950" xr:uid="{00000000-0005-0000-0000-00009A390000}"/>
    <cellStyle name="Normal 10 3 2 2 4 3 3" xfId="23230" xr:uid="{00000000-0005-0000-0000-00009B390000}"/>
    <cellStyle name="Normal 10 3 2 2 4 3 4" xfId="38059" xr:uid="{00000000-0005-0000-0000-00009C390000}"/>
    <cellStyle name="Normal 10 3 2 2 4 4" xfId="10138" xr:uid="{00000000-0005-0000-0000-00009D390000}"/>
    <cellStyle name="Normal 10 3 2 2 4 4 2" xfId="27590" xr:uid="{00000000-0005-0000-0000-00009E390000}"/>
    <cellStyle name="Normal 10 3 2 2 4 5" xfId="18869" xr:uid="{00000000-0005-0000-0000-00009F390000}"/>
    <cellStyle name="Normal 10 3 2 2 4 6" xfId="38056" xr:uid="{00000000-0005-0000-0000-0000A0390000}"/>
    <cellStyle name="Normal 10 3 2 2 5" xfId="2414" xr:uid="{00000000-0005-0000-0000-0000A1390000}"/>
    <cellStyle name="Normal 10 3 2 2 5 2" xfId="6825" xr:uid="{00000000-0005-0000-0000-0000A2390000}"/>
    <cellStyle name="Normal 10 3 2 2 5 2 2" xfId="15569" xr:uid="{00000000-0005-0000-0000-0000A3390000}"/>
    <cellStyle name="Normal 10 3 2 2 5 2 2 2" xfId="33020" xr:uid="{00000000-0005-0000-0000-0000A4390000}"/>
    <cellStyle name="Normal 10 3 2 2 5 2 3" xfId="24300" xr:uid="{00000000-0005-0000-0000-0000A5390000}"/>
    <cellStyle name="Normal 10 3 2 2 5 2 4" xfId="38061" xr:uid="{00000000-0005-0000-0000-0000A6390000}"/>
    <cellStyle name="Normal 10 3 2 2 5 3" xfId="11208" xr:uid="{00000000-0005-0000-0000-0000A7390000}"/>
    <cellStyle name="Normal 10 3 2 2 5 3 2" xfId="28660" xr:uid="{00000000-0005-0000-0000-0000A8390000}"/>
    <cellStyle name="Normal 10 3 2 2 5 4" xfId="19939" xr:uid="{00000000-0005-0000-0000-0000A9390000}"/>
    <cellStyle name="Normal 10 3 2 2 5 5" xfId="38060" xr:uid="{00000000-0005-0000-0000-0000AA390000}"/>
    <cellStyle name="Normal 10 3 2 2 6" xfId="4683" xr:uid="{00000000-0005-0000-0000-0000AB390000}"/>
    <cellStyle name="Normal 10 3 2 2 6 2" xfId="13427" xr:uid="{00000000-0005-0000-0000-0000AC390000}"/>
    <cellStyle name="Normal 10 3 2 2 6 2 2" xfId="30878" xr:uid="{00000000-0005-0000-0000-0000AD390000}"/>
    <cellStyle name="Normal 10 3 2 2 6 3" xfId="22158" xr:uid="{00000000-0005-0000-0000-0000AE390000}"/>
    <cellStyle name="Normal 10 3 2 2 6 4" xfId="38062" xr:uid="{00000000-0005-0000-0000-0000AF390000}"/>
    <cellStyle name="Normal 10 3 2 2 7" xfId="9066" xr:uid="{00000000-0005-0000-0000-0000B0390000}"/>
    <cellStyle name="Normal 10 3 2 2 7 2" xfId="26518" xr:uid="{00000000-0005-0000-0000-0000B1390000}"/>
    <cellStyle name="Normal 10 3 2 2 8" xfId="17797" xr:uid="{00000000-0005-0000-0000-0000B2390000}"/>
    <cellStyle name="Normal 10 3 2 2 9" xfId="38031" xr:uid="{00000000-0005-0000-0000-0000B3390000}"/>
    <cellStyle name="Normal 10 3 2 3" xfId="394" xr:uid="{00000000-0005-0000-0000-0000B4390000}"/>
    <cellStyle name="Normal 10 3 2 3 2" xfId="934" xr:uid="{00000000-0005-0000-0000-0000B5390000}"/>
    <cellStyle name="Normal 10 3 2 3 2 2" xfId="2007" xr:uid="{00000000-0005-0000-0000-0000B6390000}"/>
    <cellStyle name="Normal 10 3 2 3 2 2 2" xfId="4152" xr:uid="{00000000-0005-0000-0000-0000B7390000}"/>
    <cellStyle name="Normal 10 3 2 3 2 2 2 2" xfId="8563" xr:uid="{00000000-0005-0000-0000-0000B8390000}"/>
    <cellStyle name="Normal 10 3 2 3 2 2 2 2 2" xfId="17307" xr:uid="{00000000-0005-0000-0000-0000B9390000}"/>
    <cellStyle name="Normal 10 3 2 3 2 2 2 2 2 2" xfId="34758" xr:uid="{00000000-0005-0000-0000-0000BA390000}"/>
    <cellStyle name="Normal 10 3 2 3 2 2 2 2 3" xfId="26038" xr:uid="{00000000-0005-0000-0000-0000BB390000}"/>
    <cellStyle name="Normal 10 3 2 3 2 2 2 2 4" xfId="38067" xr:uid="{00000000-0005-0000-0000-0000BC390000}"/>
    <cellStyle name="Normal 10 3 2 3 2 2 2 3" xfId="12946" xr:uid="{00000000-0005-0000-0000-0000BD390000}"/>
    <cellStyle name="Normal 10 3 2 3 2 2 2 3 2" xfId="30398" xr:uid="{00000000-0005-0000-0000-0000BE390000}"/>
    <cellStyle name="Normal 10 3 2 3 2 2 2 4" xfId="21677" xr:uid="{00000000-0005-0000-0000-0000BF390000}"/>
    <cellStyle name="Normal 10 3 2 3 2 2 2 5" xfId="38066" xr:uid="{00000000-0005-0000-0000-0000C0390000}"/>
    <cellStyle name="Normal 10 3 2 3 2 2 3" xfId="6421" xr:uid="{00000000-0005-0000-0000-0000C1390000}"/>
    <cellStyle name="Normal 10 3 2 3 2 2 3 2" xfId="15165" xr:uid="{00000000-0005-0000-0000-0000C2390000}"/>
    <cellStyle name="Normal 10 3 2 3 2 2 3 2 2" xfId="32616" xr:uid="{00000000-0005-0000-0000-0000C3390000}"/>
    <cellStyle name="Normal 10 3 2 3 2 2 3 3" xfId="23896" xr:uid="{00000000-0005-0000-0000-0000C4390000}"/>
    <cellStyle name="Normal 10 3 2 3 2 2 3 4" xfId="38068" xr:uid="{00000000-0005-0000-0000-0000C5390000}"/>
    <cellStyle name="Normal 10 3 2 3 2 2 4" xfId="10804" xr:uid="{00000000-0005-0000-0000-0000C6390000}"/>
    <cellStyle name="Normal 10 3 2 3 2 2 4 2" xfId="28256" xr:uid="{00000000-0005-0000-0000-0000C7390000}"/>
    <cellStyle name="Normal 10 3 2 3 2 2 5" xfId="19535" xr:uid="{00000000-0005-0000-0000-0000C8390000}"/>
    <cellStyle name="Normal 10 3 2 3 2 2 6" xfId="38065" xr:uid="{00000000-0005-0000-0000-0000C9390000}"/>
    <cellStyle name="Normal 10 3 2 3 2 3" xfId="3083" xr:uid="{00000000-0005-0000-0000-0000CA390000}"/>
    <cellStyle name="Normal 10 3 2 3 2 3 2" xfId="7494" xr:uid="{00000000-0005-0000-0000-0000CB390000}"/>
    <cellStyle name="Normal 10 3 2 3 2 3 2 2" xfId="16238" xr:uid="{00000000-0005-0000-0000-0000CC390000}"/>
    <cellStyle name="Normal 10 3 2 3 2 3 2 2 2" xfId="33689" xr:uid="{00000000-0005-0000-0000-0000CD390000}"/>
    <cellStyle name="Normal 10 3 2 3 2 3 2 3" xfId="24969" xr:uid="{00000000-0005-0000-0000-0000CE390000}"/>
    <cellStyle name="Normal 10 3 2 3 2 3 2 4" xfId="38070" xr:uid="{00000000-0005-0000-0000-0000CF390000}"/>
    <cellStyle name="Normal 10 3 2 3 2 3 3" xfId="11877" xr:uid="{00000000-0005-0000-0000-0000D0390000}"/>
    <cellStyle name="Normal 10 3 2 3 2 3 3 2" xfId="29329" xr:uid="{00000000-0005-0000-0000-0000D1390000}"/>
    <cellStyle name="Normal 10 3 2 3 2 3 4" xfId="20608" xr:uid="{00000000-0005-0000-0000-0000D2390000}"/>
    <cellStyle name="Normal 10 3 2 3 2 3 5" xfId="38069" xr:uid="{00000000-0005-0000-0000-0000D3390000}"/>
    <cellStyle name="Normal 10 3 2 3 2 4" xfId="5352" xr:uid="{00000000-0005-0000-0000-0000D4390000}"/>
    <cellStyle name="Normal 10 3 2 3 2 4 2" xfId="14096" xr:uid="{00000000-0005-0000-0000-0000D5390000}"/>
    <cellStyle name="Normal 10 3 2 3 2 4 2 2" xfId="31547" xr:uid="{00000000-0005-0000-0000-0000D6390000}"/>
    <cellStyle name="Normal 10 3 2 3 2 4 3" xfId="22827" xr:uid="{00000000-0005-0000-0000-0000D7390000}"/>
    <cellStyle name="Normal 10 3 2 3 2 4 4" xfId="38071" xr:uid="{00000000-0005-0000-0000-0000D8390000}"/>
    <cellStyle name="Normal 10 3 2 3 2 5" xfId="9735" xr:uid="{00000000-0005-0000-0000-0000D9390000}"/>
    <cellStyle name="Normal 10 3 2 3 2 5 2" xfId="27187" xr:uid="{00000000-0005-0000-0000-0000DA390000}"/>
    <cellStyle name="Normal 10 3 2 3 2 6" xfId="18466" xr:uid="{00000000-0005-0000-0000-0000DB390000}"/>
    <cellStyle name="Normal 10 3 2 3 2 7" xfId="38064" xr:uid="{00000000-0005-0000-0000-0000DC390000}"/>
    <cellStyle name="Normal 10 3 2 3 3" xfId="1472" xr:uid="{00000000-0005-0000-0000-0000DD390000}"/>
    <cellStyle name="Normal 10 3 2 3 3 2" xfId="3618" xr:uid="{00000000-0005-0000-0000-0000DE390000}"/>
    <cellStyle name="Normal 10 3 2 3 3 2 2" xfId="8029" xr:uid="{00000000-0005-0000-0000-0000DF390000}"/>
    <cellStyle name="Normal 10 3 2 3 3 2 2 2" xfId="16773" xr:uid="{00000000-0005-0000-0000-0000E0390000}"/>
    <cellStyle name="Normal 10 3 2 3 3 2 2 2 2" xfId="34224" xr:uid="{00000000-0005-0000-0000-0000E1390000}"/>
    <cellStyle name="Normal 10 3 2 3 3 2 2 3" xfId="25504" xr:uid="{00000000-0005-0000-0000-0000E2390000}"/>
    <cellStyle name="Normal 10 3 2 3 3 2 2 4" xfId="38074" xr:uid="{00000000-0005-0000-0000-0000E3390000}"/>
    <cellStyle name="Normal 10 3 2 3 3 2 3" xfId="12412" xr:uid="{00000000-0005-0000-0000-0000E4390000}"/>
    <cellStyle name="Normal 10 3 2 3 3 2 3 2" xfId="29864" xr:uid="{00000000-0005-0000-0000-0000E5390000}"/>
    <cellStyle name="Normal 10 3 2 3 3 2 4" xfId="21143" xr:uid="{00000000-0005-0000-0000-0000E6390000}"/>
    <cellStyle name="Normal 10 3 2 3 3 2 5" xfId="38073" xr:uid="{00000000-0005-0000-0000-0000E7390000}"/>
    <cellStyle name="Normal 10 3 2 3 3 3" xfId="5887" xr:uid="{00000000-0005-0000-0000-0000E8390000}"/>
    <cellStyle name="Normal 10 3 2 3 3 3 2" xfId="14631" xr:uid="{00000000-0005-0000-0000-0000E9390000}"/>
    <cellStyle name="Normal 10 3 2 3 3 3 2 2" xfId="32082" xr:uid="{00000000-0005-0000-0000-0000EA390000}"/>
    <cellStyle name="Normal 10 3 2 3 3 3 3" xfId="23362" xr:uid="{00000000-0005-0000-0000-0000EB390000}"/>
    <cellStyle name="Normal 10 3 2 3 3 3 4" xfId="38075" xr:uid="{00000000-0005-0000-0000-0000EC390000}"/>
    <cellStyle name="Normal 10 3 2 3 3 4" xfId="10270" xr:uid="{00000000-0005-0000-0000-0000ED390000}"/>
    <cellStyle name="Normal 10 3 2 3 3 4 2" xfId="27722" xr:uid="{00000000-0005-0000-0000-0000EE390000}"/>
    <cellStyle name="Normal 10 3 2 3 3 5" xfId="19001" xr:uid="{00000000-0005-0000-0000-0000EF390000}"/>
    <cellStyle name="Normal 10 3 2 3 3 6" xfId="38072" xr:uid="{00000000-0005-0000-0000-0000F0390000}"/>
    <cellStyle name="Normal 10 3 2 3 4" xfId="2546" xr:uid="{00000000-0005-0000-0000-0000F1390000}"/>
    <cellStyle name="Normal 10 3 2 3 4 2" xfId="6957" xr:uid="{00000000-0005-0000-0000-0000F2390000}"/>
    <cellStyle name="Normal 10 3 2 3 4 2 2" xfId="15701" xr:uid="{00000000-0005-0000-0000-0000F3390000}"/>
    <cellStyle name="Normal 10 3 2 3 4 2 2 2" xfId="33152" xr:uid="{00000000-0005-0000-0000-0000F4390000}"/>
    <cellStyle name="Normal 10 3 2 3 4 2 3" xfId="24432" xr:uid="{00000000-0005-0000-0000-0000F5390000}"/>
    <cellStyle name="Normal 10 3 2 3 4 2 4" xfId="38077" xr:uid="{00000000-0005-0000-0000-0000F6390000}"/>
    <cellStyle name="Normal 10 3 2 3 4 3" xfId="11340" xr:uid="{00000000-0005-0000-0000-0000F7390000}"/>
    <cellStyle name="Normal 10 3 2 3 4 3 2" xfId="28792" xr:uid="{00000000-0005-0000-0000-0000F8390000}"/>
    <cellStyle name="Normal 10 3 2 3 4 4" xfId="20071" xr:uid="{00000000-0005-0000-0000-0000F9390000}"/>
    <cellStyle name="Normal 10 3 2 3 4 5" xfId="38076" xr:uid="{00000000-0005-0000-0000-0000FA390000}"/>
    <cellStyle name="Normal 10 3 2 3 5" xfId="4815" xr:uid="{00000000-0005-0000-0000-0000FB390000}"/>
    <cellStyle name="Normal 10 3 2 3 5 2" xfId="13559" xr:uid="{00000000-0005-0000-0000-0000FC390000}"/>
    <cellStyle name="Normal 10 3 2 3 5 2 2" xfId="31010" xr:uid="{00000000-0005-0000-0000-0000FD390000}"/>
    <cellStyle name="Normal 10 3 2 3 5 3" xfId="22290" xr:uid="{00000000-0005-0000-0000-0000FE390000}"/>
    <cellStyle name="Normal 10 3 2 3 5 4" xfId="38078" xr:uid="{00000000-0005-0000-0000-0000FF390000}"/>
    <cellStyle name="Normal 10 3 2 3 6" xfId="9198" xr:uid="{00000000-0005-0000-0000-0000003A0000}"/>
    <cellStyle name="Normal 10 3 2 3 6 2" xfId="26650" xr:uid="{00000000-0005-0000-0000-0000013A0000}"/>
    <cellStyle name="Normal 10 3 2 3 7" xfId="17929" xr:uid="{00000000-0005-0000-0000-0000023A0000}"/>
    <cellStyle name="Normal 10 3 2 3 8" xfId="38063" xr:uid="{00000000-0005-0000-0000-0000033A0000}"/>
    <cellStyle name="Normal 10 3 2 4" xfId="676" xr:uid="{00000000-0005-0000-0000-0000043A0000}"/>
    <cellStyle name="Normal 10 3 2 4 2" xfId="1749" xr:uid="{00000000-0005-0000-0000-0000053A0000}"/>
    <cellStyle name="Normal 10 3 2 4 2 2" xfId="3894" xr:uid="{00000000-0005-0000-0000-0000063A0000}"/>
    <cellStyle name="Normal 10 3 2 4 2 2 2" xfId="8305" xr:uid="{00000000-0005-0000-0000-0000073A0000}"/>
    <cellStyle name="Normal 10 3 2 4 2 2 2 2" xfId="17049" xr:uid="{00000000-0005-0000-0000-0000083A0000}"/>
    <cellStyle name="Normal 10 3 2 4 2 2 2 2 2" xfId="34500" xr:uid="{00000000-0005-0000-0000-0000093A0000}"/>
    <cellStyle name="Normal 10 3 2 4 2 2 2 3" xfId="25780" xr:uid="{00000000-0005-0000-0000-00000A3A0000}"/>
    <cellStyle name="Normal 10 3 2 4 2 2 2 4" xfId="38082" xr:uid="{00000000-0005-0000-0000-00000B3A0000}"/>
    <cellStyle name="Normal 10 3 2 4 2 2 3" xfId="12688" xr:uid="{00000000-0005-0000-0000-00000C3A0000}"/>
    <cellStyle name="Normal 10 3 2 4 2 2 3 2" xfId="30140" xr:uid="{00000000-0005-0000-0000-00000D3A0000}"/>
    <cellStyle name="Normal 10 3 2 4 2 2 4" xfId="21419" xr:uid="{00000000-0005-0000-0000-00000E3A0000}"/>
    <cellStyle name="Normal 10 3 2 4 2 2 5" xfId="38081" xr:uid="{00000000-0005-0000-0000-00000F3A0000}"/>
    <cellStyle name="Normal 10 3 2 4 2 3" xfId="6163" xr:uid="{00000000-0005-0000-0000-0000103A0000}"/>
    <cellStyle name="Normal 10 3 2 4 2 3 2" xfId="14907" xr:uid="{00000000-0005-0000-0000-0000113A0000}"/>
    <cellStyle name="Normal 10 3 2 4 2 3 2 2" xfId="32358" xr:uid="{00000000-0005-0000-0000-0000123A0000}"/>
    <cellStyle name="Normal 10 3 2 4 2 3 3" xfId="23638" xr:uid="{00000000-0005-0000-0000-0000133A0000}"/>
    <cellStyle name="Normal 10 3 2 4 2 3 4" xfId="38083" xr:uid="{00000000-0005-0000-0000-0000143A0000}"/>
    <cellStyle name="Normal 10 3 2 4 2 4" xfId="10546" xr:uid="{00000000-0005-0000-0000-0000153A0000}"/>
    <cellStyle name="Normal 10 3 2 4 2 4 2" xfId="27998" xr:uid="{00000000-0005-0000-0000-0000163A0000}"/>
    <cellStyle name="Normal 10 3 2 4 2 5" xfId="19277" xr:uid="{00000000-0005-0000-0000-0000173A0000}"/>
    <cellStyle name="Normal 10 3 2 4 2 6" xfId="38080" xr:uid="{00000000-0005-0000-0000-0000183A0000}"/>
    <cellStyle name="Normal 10 3 2 4 3" xfId="2825" xr:uid="{00000000-0005-0000-0000-0000193A0000}"/>
    <cellStyle name="Normal 10 3 2 4 3 2" xfId="7236" xr:uid="{00000000-0005-0000-0000-00001A3A0000}"/>
    <cellStyle name="Normal 10 3 2 4 3 2 2" xfId="15980" xr:uid="{00000000-0005-0000-0000-00001B3A0000}"/>
    <cellStyle name="Normal 10 3 2 4 3 2 2 2" xfId="33431" xr:uid="{00000000-0005-0000-0000-00001C3A0000}"/>
    <cellStyle name="Normal 10 3 2 4 3 2 3" xfId="24711" xr:uid="{00000000-0005-0000-0000-00001D3A0000}"/>
    <cellStyle name="Normal 10 3 2 4 3 2 4" xfId="38085" xr:uid="{00000000-0005-0000-0000-00001E3A0000}"/>
    <cellStyle name="Normal 10 3 2 4 3 3" xfId="11619" xr:uid="{00000000-0005-0000-0000-00001F3A0000}"/>
    <cellStyle name="Normal 10 3 2 4 3 3 2" xfId="29071" xr:uid="{00000000-0005-0000-0000-0000203A0000}"/>
    <cellStyle name="Normal 10 3 2 4 3 4" xfId="20350" xr:uid="{00000000-0005-0000-0000-0000213A0000}"/>
    <cellStyle name="Normal 10 3 2 4 3 5" xfId="38084" xr:uid="{00000000-0005-0000-0000-0000223A0000}"/>
    <cellStyle name="Normal 10 3 2 4 4" xfId="5094" xr:uid="{00000000-0005-0000-0000-0000233A0000}"/>
    <cellStyle name="Normal 10 3 2 4 4 2" xfId="13838" xr:uid="{00000000-0005-0000-0000-0000243A0000}"/>
    <cellStyle name="Normal 10 3 2 4 4 2 2" xfId="31289" xr:uid="{00000000-0005-0000-0000-0000253A0000}"/>
    <cellStyle name="Normal 10 3 2 4 4 3" xfId="22569" xr:uid="{00000000-0005-0000-0000-0000263A0000}"/>
    <cellStyle name="Normal 10 3 2 4 4 4" xfId="38086" xr:uid="{00000000-0005-0000-0000-0000273A0000}"/>
    <cellStyle name="Normal 10 3 2 4 5" xfId="9477" xr:uid="{00000000-0005-0000-0000-0000283A0000}"/>
    <cellStyle name="Normal 10 3 2 4 5 2" xfId="26929" xr:uid="{00000000-0005-0000-0000-0000293A0000}"/>
    <cellStyle name="Normal 10 3 2 4 6" xfId="18208" xr:uid="{00000000-0005-0000-0000-00002A3A0000}"/>
    <cellStyle name="Normal 10 3 2 4 7" xfId="38079" xr:uid="{00000000-0005-0000-0000-00002B3A0000}"/>
    <cellStyle name="Normal 10 3 2 5" xfId="1215" xr:uid="{00000000-0005-0000-0000-00002C3A0000}"/>
    <cellStyle name="Normal 10 3 2 5 2" xfId="3361" xr:uid="{00000000-0005-0000-0000-00002D3A0000}"/>
    <cellStyle name="Normal 10 3 2 5 2 2" xfId="7772" xr:uid="{00000000-0005-0000-0000-00002E3A0000}"/>
    <cellStyle name="Normal 10 3 2 5 2 2 2" xfId="16516" xr:uid="{00000000-0005-0000-0000-00002F3A0000}"/>
    <cellStyle name="Normal 10 3 2 5 2 2 2 2" xfId="33967" xr:uid="{00000000-0005-0000-0000-0000303A0000}"/>
    <cellStyle name="Normal 10 3 2 5 2 2 3" xfId="25247" xr:uid="{00000000-0005-0000-0000-0000313A0000}"/>
    <cellStyle name="Normal 10 3 2 5 2 2 4" xfId="38089" xr:uid="{00000000-0005-0000-0000-0000323A0000}"/>
    <cellStyle name="Normal 10 3 2 5 2 3" xfId="12155" xr:uid="{00000000-0005-0000-0000-0000333A0000}"/>
    <cellStyle name="Normal 10 3 2 5 2 3 2" xfId="29607" xr:uid="{00000000-0005-0000-0000-0000343A0000}"/>
    <cellStyle name="Normal 10 3 2 5 2 4" xfId="20886" xr:uid="{00000000-0005-0000-0000-0000353A0000}"/>
    <cellStyle name="Normal 10 3 2 5 2 5" xfId="38088" xr:uid="{00000000-0005-0000-0000-0000363A0000}"/>
    <cellStyle name="Normal 10 3 2 5 3" xfId="5630" xr:uid="{00000000-0005-0000-0000-0000373A0000}"/>
    <cellStyle name="Normal 10 3 2 5 3 2" xfId="14374" xr:uid="{00000000-0005-0000-0000-0000383A0000}"/>
    <cellStyle name="Normal 10 3 2 5 3 2 2" xfId="31825" xr:uid="{00000000-0005-0000-0000-0000393A0000}"/>
    <cellStyle name="Normal 10 3 2 5 3 3" xfId="23105" xr:uid="{00000000-0005-0000-0000-00003A3A0000}"/>
    <cellStyle name="Normal 10 3 2 5 3 4" xfId="38090" xr:uid="{00000000-0005-0000-0000-00003B3A0000}"/>
    <cellStyle name="Normal 10 3 2 5 4" xfId="10013" xr:uid="{00000000-0005-0000-0000-00003C3A0000}"/>
    <cellStyle name="Normal 10 3 2 5 4 2" xfId="27465" xr:uid="{00000000-0005-0000-0000-00003D3A0000}"/>
    <cellStyle name="Normal 10 3 2 5 5" xfId="18744" xr:uid="{00000000-0005-0000-0000-00003E3A0000}"/>
    <cellStyle name="Normal 10 3 2 5 6" xfId="38087" xr:uid="{00000000-0005-0000-0000-00003F3A0000}"/>
    <cellStyle name="Normal 10 3 2 6" xfId="2289" xr:uid="{00000000-0005-0000-0000-0000403A0000}"/>
    <cellStyle name="Normal 10 3 2 6 2" xfId="6700" xr:uid="{00000000-0005-0000-0000-0000413A0000}"/>
    <cellStyle name="Normal 10 3 2 6 2 2" xfId="15444" xr:uid="{00000000-0005-0000-0000-0000423A0000}"/>
    <cellStyle name="Normal 10 3 2 6 2 2 2" xfId="32895" xr:uid="{00000000-0005-0000-0000-0000433A0000}"/>
    <cellStyle name="Normal 10 3 2 6 2 3" xfId="24175" xr:uid="{00000000-0005-0000-0000-0000443A0000}"/>
    <cellStyle name="Normal 10 3 2 6 2 4" xfId="38092" xr:uid="{00000000-0005-0000-0000-0000453A0000}"/>
    <cellStyle name="Normal 10 3 2 6 3" xfId="11083" xr:uid="{00000000-0005-0000-0000-0000463A0000}"/>
    <cellStyle name="Normal 10 3 2 6 3 2" xfId="28535" xr:uid="{00000000-0005-0000-0000-0000473A0000}"/>
    <cellStyle name="Normal 10 3 2 6 4" xfId="19814" xr:uid="{00000000-0005-0000-0000-0000483A0000}"/>
    <cellStyle name="Normal 10 3 2 6 5" xfId="38091" xr:uid="{00000000-0005-0000-0000-0000493A0000}"/>
    <cellStyle name="Normal 10 3 2 7" xfId="4558" xr:uid="{00000000-0005-0000-0000-00004A3A0000}"/>
    <cellStyle name="Normal 10 3 2 7 2" xfId="13302" xr:uid="{00000000-0005-0000-0000-00004B3A0000}"/>
    <cellStyle name="Normal 10 3 2 7 2 2" xfId="30753" xr:uid="{00000000-0005-0000-0000-00004C3A0000}"/>
    <cellStyle name="Normal 10 3 2 7 3" xfId="22033" xr:uid="{00000000-0005-0000-0000-00004D3A0000}"/>
    <cellStyle name="Normal 10 3 2 7 4" xfId="38093" xr:uid="{00000000-0005-0000-0000-00004E3A0000}"/>
    <cellStyle name="Normal 10 3 2 8" xfId="8941" xr:uid="{00000000-0005-0000-0000-00004F3A0000}"/>
    <cellStyle name="Normal 10 3 2 8 2" xfId="26393" xr:uid="{00000000-0005-0000-0000-0000503A0000}"/>
    <cellStyle name="Normal 10 3 2 9" xfId="17672" xr:uid="{00000000-0005-0000-0000-0000513A0000}"/>
    <cellStyle name="Normal 10 3 3" xfId="197" xr:uid="{00000000-0005-0000-0000-0000523A0000}"/>
    <cellStyle name="Normal 10 3 3 2" xfId="462" xr:uid="{00000000-0005-0000-0000-0000533A0000}"/>
    <cellStyle name="Normal 10 3 3 2 2" xfId="1002" xr:uid="{00000000-0005-0000-0000-0000543A0000}"/>
    <cellStyle name="Normal 10 3 3 2 2 2" xfId="2075" xr:uid="{00000000-0005-0000-0000-0000553A0000}"/>
    <cellStyle name="Normal 10 3 3 2 2 2 2" xfId="4220" xr:uid="{00000000-0005-0000-0000-0000563A0000}"/>
    <cellStyle name="Normal 10 3 3 2 2 2 2 2" xfId="8631" xr:uid="{00000000-0005-0000-0000-0000573A0000}"/>
    <cellStyle name="Normal 10 3 3 2 2 2 2 2 2" xfId="17375" xr:uid="{00000000-0005-0000-0000-0000583A0000}"/>
    <cellStyle name="Normal 10 3 3 2 2 2 2 2 2 2" xfId="34826" xr:uid="{00000000-0005-0000-0000-0000593A0000}"/>
    <cellStyle name="Normal 10 3 3 2 2 2 2 2 3" xfId="26106" xr:uid="{00000000-0005-0000-0000-00005A3A0000}"/>
    <cellStyle name="Normal 10 3 3 2 2 2 2 2 4" xfId="38099" xr:uid="{00000000-0005-0000-0000-00005B3A0000}"/>
    <cellStyle name="Normal 10 3 3 2 2 2 2 3" xfId="13014" xr:uid="{00000000-0005-0000-0000-00005C3A0000}"/>
    <cellStyle name="Normal 10 3 3 2 2 2 2 3 2" xfId="30466" xr:uid="{00000000-0005-0000-0000-00005D3A0000}"/>
    <cellStyle name="Normal 10 3 3 2 2 2 2 4" xfId="21745" xr:uid="{00000000-0005-0000-0000-00005E3A0000}"/>
    <cellStyle name="Normal 10 3 3 2 2 2 2 5" xfId="38098" xr:uid="{00000000-0005-0000-0000-00005F3A0000}"/>
    <cellStyle name="Normal 10 3 3 2 2 2 3" xfId="6489" xr:uid="{00000000-0005-0000-0000-0000603A0000}"/>
    <cellStyle name="Normal 10 3 3 2 2 2 3 2" xfId="15233" xr:uid="{00000000-0005-0000-0000-0000613A0000}"/>
    <cellStyle name="Normal 10 3 3 2 2 2 3 2 2" xfId="32684" xr:uid="{00000000-0005-0000-0000-0000623A0000}"/>
    <cellStyle name="Normal 10 3 3 2 2 2 3 3" xfId="23964" xr:uid="{00000000-0005-0000-0000-0000633A0000}"/>
    <cellStyle name="Normal 10 3 3 2 2 2 3 4" xfId="38100" xr:uid="{00000000-0005-0000-0000-0000643A0000}"/>
    <cellStyle name="Normal 10 3 3 2 2 2 4" xfId="10872" xr:uid="{00000000-0005-0000-0000-0000653A0000}"/>
    <cellStyle name="Normal 10 3 3 2 2 2 4 2" xfId="28324" xr:uid="{00000000-0005-0000-0000-0000663A0000}"/>
    <cellStyle name="Normal 10 3 3 2 2 2 5" xfId="19603" xr:uid="{00000000-0005-0000-0000-0000673A0000}"/>
    <cellStyle name="Normal 10 3 3 2 2 2 6" xfId="38097" xr:uid="{00000000-0005-0000-0000-0000683A0000}"/>
    <cellStyle name="Normal 10 3 3 2 2 3" xfId="3151" xr:uid="{00000000-0005-0000-0000-0000693A0000}"/>
    <cellStyle name="Normal 10 3 3 2 2 3 2" xfId="7562" xr:uid="{00000000-0005-0000-0000-00006A3A0000}"/>
    <cellStyle name="Normal 10 3 3 2 2 3 2 2" xfId="16306" xr:uid="{00000000-0005-0000-0000-00006B3A0000}"/>
    <cellStyle name="Normal 10 3 3 2 2 3 2 2 2" xfId="33757" xr:uid="{00000000-0005-0000-0000-00006C3A0000}"/>
    <cellStyle name="Normal 10 3 3 2 2 3 2 3" xfId="25037" xr:uid="{00000000-0005-0000-0000-00006D3A0000}"/>
    <cellStyle name="Normal 10 3 3 2 2 3 2 4" xfId="38102" xr:uid="{00000000-0005-0000-0000-00006E3A0000}"/>
    <cellStyle name="Normal 10 3 3 2 2 3 3" xfId="11945" xr:uid="{00000000-0005-0000-0000-00006F3A0000}"/>
    <cellStyle name="Normal 10 3 3 2 2 3 3 2" xfId="29397" xr:uid="{00000000-0005-0000-0000-0000703A0000}"/>
    <cellStyle name="Normal 10 3 3 2 2 3 4" xfId="20676" xr:uid="{00000000-0005-0000-0000-0000713A0000}"/>
    <cellStyle name="Normal 10 3 3 2 2 3 5" xfId="38101" xr:uid="{00000000-0005-0000-0000-0000723A0000}"/>
    <cellStyle name="Normal 10 3 3 2 2 4" xfId="5420" xr:uid="{00000000-0005-0000-0000-0000733A0000}"/>
    <cellStyle name="Normal 10 3 3 2 2 4 2" xfId="14164" xr:uid="{00000000-0005-0000-0000-0000743A0000}"/>
    <cellStyle name="Normal 10 3 3 2 2 4 2 2" xfId="31615" xr:uid="{00000000-0005-0000-0000-0000753A0000}"/>
    <cellStyle name="Normal 10 3 3 2 2 4 3" xfId="22895" xr:uid="{00000000-0005-0000-0000-0000763A0000}"/>
    <cellStyle name="Normal 10 3 3 2 2 4 4" xfId="38103" xr:uid="{00000000-0005-0000-0000-0000773A0000}"/>
    <cellStyle name="Normal 10 3 3 2 2 5" xfId="9803" xr:uid="{00000000-0005-0000-0000-0000783A0000}"/>
    <cellStyle name="Normal 10 3 3 2 2 5 2" xfId="27255" xr:uid="{00000000-0005-0000-0000-0000793A0000}"/>
    <cellStyle name="Normal 10 3 3 2 2 6" xfId="18534" xr:uid="{00000000-0005-0000-0000-00007A3A0000}"/>
    <cellStyle name="Normal 10 3 3 2 2 7" xfId="38096" xr:uid="{00000000-0005-0000-0000-00007B3A0000}"/>
    <cellStyle name="Normal 10 3 3 2 3" xfId="1540" xr:uid="{00000000-0005-0000-0000-00007C3A0000}"/>
    <cellStyle name="Normal 10 3 3 2 3 2" xfId="3686" xr:uid="{00000000-0005-0000-0000-00007D3A0000}"/>
    <cellStyle name="Normal 10 3 3 2 3 2 2" xfId="8097" xr:uid="{00000000-0005-0000-0000-00007E3A0000}"/>
    <cellStyle name="Normal 10 3 3 2 3 2 2 2" xfId="16841" xr:uid="{00000000-0005-0000-0000-00007F3A0000}"/>
    <cellStyle name="Normal 10 3 3 2 3 2 2 2 2" xfId="34292" xr:uid="{00000000-0005-0000-0000-0000803A0000}"/>
    <cellStyle name="Normal 10 3 3 2 3 2 2 3" xfId="25572" xr:uid="{00000000-0005-0000-0000-0000813A0000}"/>
    <cellStyle name="Normal 10 3 3 2 3 2 2 4" xfId="38106" xr:uid="{00000000-0005-0000-0000-0000823A0000}"/>
    <cellStyle name="Normal 10 3 3 2 3 2 3" xfId="12480" xr:uid="{00000000-0005-0000-0000-0000833A0000}"/>
    <cellStyle name="Normal 10 3 3 2 3 2 3 2" xfId="29932" xr:uid="{00000000-0005-0000-0000-0000843A0000}"/>
    <cellStyle name="Normal 10 3 3 2 3 2 4" xfId="21211" xr:uid="{00000000-0005-0000-0000-0000853A0000}"/>
    <cellStyle name="Normal 10 3 3 2 3 2 5" xfId="38105" xr:uid="{00000000-0005-0000-0000-0000863A0000}"/>
    <cellStyle name="Normal 10 3 3 2 3 3" xfId="5955" xr:uid="{00000000-0005-0000-0000-0000873A0000}"/>
    <cellStyle name="Normal 10 3 3 2 3 3 2" xfId="14699" xr:uid="{00000000-0005-0000-0000-0000883A0000}"/>
    <cellStyle name="Normal 10 3 3 2 3 3 2 2" xfId="32150" xr:uid="{00000000-0005-0000-0000-0000893A0000}"/>
    <cellStyle name="Normal 10 3 3 2 3 3 3" xfId="23430" xr:uid="{00000000-0005-0000-0000-00008A3A0000}"/>
    <cellStyle name="Normal 10 3 3 2 3 3 4" xfId="38107" xr:uid="{00000000-0005-0000-0000-00008B3A0000}"/>
    <cellStyle name="Normal 10 3 3 2 3 4" xfId="10338" xr:uid="{00000000-0005-0000-0000-00008C3A0000}"/>
    <cellStyle name="Normal 10 3 3 2 3 4 2" xfId="27790" xr:uid="{00000000-0005-0000-0000-00008D3A0000}"/>
    <cellStyle name="Normal 10 3 3 2 3 5" xfId="19069" xr:uid="{00000000-0005-0000-0000-00008E3A0000}"/>
    <cellStyle name="Normal 10 3 3 2 3 6" xfId="38104" xr:uid="{00000000-0005-0000-0000-00008F3A0000}"/>
    <cellStyle name="Normal 10 3 3 2 4" xfId="2614" xr:uid="{00000000-0005-0000-0000-0000903A0000}"/>
    <cellStyle name="Normal 10 3 3 2 4 2" xfId="7025" xr:uid="{00000000-0005-0000-0000-0000913A0000}"/>
    <cellStyle name="Normal 10 3 3 2 4 2 2" xfId="15769" xr:uid="{00000000-0005-0000-0000-0000923A0000}"/>
    <cellStyle name="Normal 10 3 3 2 4 2 2 2" xfId="33220" xr:uid="{00000000-0005-0000-0000-0000933A0000}"/>
    <cellStyle name="Normal 10 3 3 2 4 2 3" xfId="24500" xr:uid="{00000000-0005-0000-0000-0000943A0000}"/>
    <cellStyle name="Normal 10 3 3 2 4 2 4" xfId="38109" xr:uid="{00000000-0005-0000-0000-0000953A0000}"/>
    <cellStyle name="Normal 10 3 3 2 4 3" xfId="11408" xr:uid="{00000000-0005-0000-0000-0000963A0000}"/>
    <cellStyle name="Normal 10 3 3 2 4 3 2" xfId="28860" xr:uid="{00000000-0005-0000-0000-0000973A0000}"/>
    <cellStyle name="Normal 10 3 3 2 4 4" xfId="20139" xr:uid="{00000000-0005-0000-0000-0000983A0000}"/>
    <cellStyle name="Normal 10 3 3 2 4 5" xfId="38108" xr:uid="{00000000-0005-0000-0000-0000993A0000}"/>
    <cellStyle name="Normal 10 3 3 2 5" xfId="4883" xr:uid="{00000000-0005-0000-0000-00009A3A0000}"/>
    <cellStyle name="Normal 10 3 3 2 5 2" xfId="13627" xr:uid="{00000000-0005-0000-0000-00009B3A0000}"/>
    <cellStyle name="Normal 10 3 3 2 5 2 2" xfId="31078" xr:uid="{00000000-0005-0000-0000-00009C3A0000}"/>
    <cellStyle name="Normal 10 3 3 2 5 3" xfId="22358" xr:uid="{00000000-0005-0000-0000-00009D3A0000}"/>
    <cellStyle name="Normal 10 3 3 2 5 4" xfId="38110" xr:uid="{00000000-0005-0000-0000-00009E3A0000}"/>
    <cellStyle name="Normal 10 3 3 2 6" xfId="9266" xr:uid="{00000000-0005-0000-0000-00009F3A0000}"/>
    <cellStyle name="Normal 10 3 3 2 6 2" xfId="26718" xr:uid="{00000000-0005-0000-0000-0000A03A0000}"/>
    <cellStyle name="Normal 10 3 3 2 7" xfId="17997" xr:uid="{00000000-0005-0000-0000-0000A13A0000}"/>
    <cellStyle name="Normal 10 3 3 2 8" xfId="38095" xr:uid="{00000000-0005-0000-0000-0000A23A0000}"/>
    <cellStyle name="Normal 10 3 3 3" xfId="744" xr:uid="{00000000-0005-0000-0000-0000A33A0000}"/>
    <cellStyle name="Normal 10 3 3 3 2" xfId="1817" xr:uid="{00000000-0005-0000-0000-0000A43A0000}"/>
    <cellStyle name="Normal 10 3 3 3 2 2" xfId="3962" xr:uid="{00000000-0005-0000-0000-0000A53A0000}"/>
    <cellStyle name="Normal 10 3 3 3 2 2 2" xfId="8373" xr:uid="{00000000-0005-0000-0000-0000A63A0000}"/>
    <cellStyle name="Normal 10 3 3 3 2 2 2 2" xfId="17117" xr:uid="{00000000-0005-0000-0000-0000A73A0000}"/>
    <cellStyle name="Normal 10 3 3 3 2 2 2 2 2" xfId="34568" xr:uid="{00000000-0005-0000-0000-0000A83A0000}"/>
    <cellStyle name="Normal 10 3 3 3 2 2 2 3" xfId="25848" xr:uid="{00000000-0005-0000-0000-0000A93A0000}"/>
    <cellStyle name="Normal 10 3 3 3 2 2 2 4" xfId="38114" xr:uid="{00000000-0005-0000-0000-0000AA3A0000}"/>
    <cellStyle name="Normal 10 3 3 3 2 2 3" xfId="12756" xr:uid="{00000000-0005-0000-0000-0000AB3A0000}"/>
    <cellStyle name="Normal 10 3 3 3 2 2 3 2" xfId="30208" xr:uid="{00000000-0005-0000-0000-0000AC3A0000}"/>
    <cellStyle name="Normal 10 3 3 3 2 2 4" xfId="21487" xr:uid="{00000000-0005-0000-0000-0000AD3A0000}"/>
    <cellStyle name="Normal 10 3 3 3 2 2 5" xfId="38113" xr:uid="{00000000-0005-0000-0000-0000AE3A0000}"/>
    <cellStyle name="Normal 10 3 3 3 2 3" xfId="6231" xr:uid="{00000000-0005-0000-0000-0000AF3A0000}"/>
    <cellStyle name="Normal 10 3 3 3 2 3 2" xfId="14975" xr:uid="{00000000-0005-0000-0000-0000B03A0000}"/>
    <cellStyle name="Normal 10 3 3 3 2 3 2 2" xfId="32426" xr:uid="{00000000-0005-0000-0000-0000B13A0000}"/>
    <cellStyle name="Normal 10 3 3 3 2 3 3" xfId="23706" xr:uid="{00000000-0005-0000-0000-0000B23A0000}"/>
    <cellStyle name="Normal 10 3 3 3 2 3 4" xfId="38115" xr:uid="{00000000-0005-0000-0000-0000B33A0000}"/>
    <cellStyle name="Normal 10 3 3 3 2 4" xfId="10614" xr:uid="{00000000-0005-0000-0000-0000B43A0000}"/>
    <cellStyle name="Normal 10 3 3 3 2 4 2" xfId="28066" xr:uid="{00000000-0005-0000-0000-0000B53A0000}"/>
    <cellStyle name="Normal 10 3 3 3 2 5" xfId="19345" xr:uid="{00000000-0005-0000-0000-0000B63A0000}"/>
    <cellStyle name="Normal 10 3 3 3 2 6" xfId="38112" xr:uid="{00000000-0005-0000-0000-0000B73A0000}"/>
    <cellStyle name="Normal 10 3 3 3 3" xfId="2893" xr:uid="{00000000-0005-0000-0000-0000B83A0000}"/>
    <cellStyle name="Normal 10 3 3 3 3 2" xfId="7304" xr:uid="{00000000-0005-0000-0000-0000B93A0000}"/>
    <cellStyle name="Normal 10 3 3 3 3 2 2" xfId="16048" xr:uid="{00000000-0005-0000-0000-0000BA3A0000}"/>
    <cellStyle name="Normal 10 3 3 3 3 2 2 2" xfId="33499" xr:uid="{00000000-0005-0000-0000-0000BB3A0000}"/>
    <cellStyle name="Normal 10 3 3 3 3 2 3" xfId="24779" xr:uid="{00000000-0005-0000-0000-0000BC3A0000}"/>
    <cellStyle name="Normal 10 3 3 3 3 2 4" xfId="38117" xr:uid="{00000000-0005-0000-0000-0000BD3A0000}"/>
    <cellStyle name="Normal 10 3 3 3 3 3" xfId="11687" xr:uid="{00000000-0005-0000-0000-0000BE3A0000}"/>
    <cellStyle name="Normal 10 3 3 3 3 3 2" xfId="29139" xr:uid="{00000000-0005-0000-0000-0000BF3A0000}"/>
    <cellStyle name="Normal 10 3 3 3 3 4" xfId="20418" xr:uid="{00000000-0005-0000-0000-0000C03A0000}"/>
    <cellStyle name="Normal 10 3 3 3 3 5" xfId="38116" xr:uid="{00000000-0005-0000-0000-0000C13A0000}"/>
    <cellStyle name="Normal 10 3 3 3 4" xfId="5162" xr:uid="{00000000-0005-0000-0000-0000C23A0000}"/>
    <cellStyle name="Normal 10 3 3 3 4 2" xfId="13906" xr:uid="{00000000-0005-0000-0000-0000C33A0000}"/>
    <cellStyle name="Normal 10 3 3 3 4 2 2" xfId="31357" xr:uid="{00000000-0005-0000-0000-0000C43A0000}"/>
    <cellStyle name="Normal 10 3 3 3 4 3" xfId="22637" xr:uid="{00000000-0005-0000-0000-0000C53A0000}"/>
    <cellStyle name="Normal 10 3 3 3 4 4" xfId="38118" xr:uid="{00000000-0005-0000-0000-0000C63A0000}"/>
    <cellStyle name="Normal 10 3 3 3 5" xfId="9545" xr:uid="{00000000-0005-0000-0000-0000C73A0000}"/>
    <cellStyle name="Normal 10 3 3 3 5 2" xfId="26997" xr:uid="{00000000-0005-0000-0000-0000C83A0000}"/>
    <cellStyle name="Normal 10 3 3 3 6" xfId="18276" xr:uid="{00000000-0005-0000-0000-0000C93A0000}"/>
    <cellStyle name="Normal 10 3 3 3 7" xfId="38111" xr:uid="{00000000-0005-0000-0000-0000CA3A0000}"/>
    <cellStyle name="Normal 10 3 3 4" xfId="1283" xr:uid="{00000000-0005-0000-0000-0000CB3A0000}"/>
    <cellStyle name="Normal 10 3 3 4 2" xfId="3429" xr:uid="{00000000-0005-0000-0000-0000CC3A0000}"/>
    <cellStyle name="Normal 10 3 3 4 2 2" xfId="7840" xr:uid="{00000000-0005-0000-0000-0000CD3A0000}"/>
    <cellStyle name="Normal 10 3 3 4 2 2 2" xfId="16584" xr:uid="{00000000-0005-0000-0000-0000CE3A0000}"/>
    <cellStyle name="Normal 10 3 3 4 2 2 2 2" xfId="34035" xr:uid="{00000000-0005-0000-0000-0000CF3A0000}"/>
    <cellStyle name="Normal 10 3 3 4 2 2 3" xfId="25315" xr:uid="{00000000-0005-0000-0000-0000D03A0000}"/>
    <cellStyle name="Normal 10 3 3 4 2 2 4" xfId="38121" xr:uid="{00000000-0005-0000-0000-0000D13A0000}"/>
    <cellStyle name="Normal 10 3 3 4 2 3" xfId="12223" xr:uid="{00000000-0005-0000-0000-0000D23A0000}"/>
    <cellStyle name="Normal 10 3 3 4 2 3 2" xfId="29675" xr:uid="{00000000-0005-0000-0000-0000D33A0000}"/>
    <cellStyle name="Normal 10 3 3 4 2 4" xfId="20954" xr:uid="{00000000-0005-0000-0000-0000D43A0000}"/>
    <cellStyle name="Normal 10 3 3 4 2 5" xfId="38120" xr:uid="{00000000-0005-0000-0000-0000D53A0000}"/>
    <cellStyle name="Normal 10 3 3 4 3" xfId="5698" xr:uid="{00000000-0005-0000-0000-0000D63A0000}"/>
    <cellStyle name="Normal 10 3 3 4 3 2" xfId="14442" xr:uid="{00000000-0005-0000-0000-0000D73A0000}"/>
    <cellStyle name="Normal 10 3 3 4 3 2 2" xfId="31893" xr:uid="{00000000-0005-0000-0000-0000D83A0000}"/>
    <cellStyle name="Normal 10 3 3 4 3 3" xfId="23173" xr:uid="{00000000-0005-0000-0000-0000D93A0000}"/>
    <cellStyle name="Normal 10 3 3 4 3 4" xfId="38122" xr:uid="{00000000-0005-0000-0000-0000DA3A0000}"/>
    <cellStyle name="Normal 10 3 3 4 4" xfId="10081" xr:uid="{00000000-0005-0000-0000-0000DB3A0000}"/>
    <cellStyle name="Normal 10 3 3 4 4 2" xfId="27533" xr:uid="{00000000-0005-0000-0000-0000DC3A0000}"/>
    <cellStyle name="Normal 10 3 3 4 5" xfId="18812" xr:uid="{00000000-0005-0000-0000-0000DD3A0000}"/>
    <cellStyle name="Normal 10 3 3 4 6" xfId="38119" xr:uid="{00000000-0005-0000-0000-0000DE3A0000}"/>
    <cellStyle name="Normal 10 3 3 5" xfId="2357" xr:uid="{00000000-0005-0000-0000-0000DF3A0000}"/>
    <cellStyle name="Normal 10 3 3 5 2" xfId="6768" xr:uid="{00000000-0005-0000-0000-0000E03A0000}"/>
    <cellStyle name="Normal 10 3 3 5 2 2" xfId="15512" xr:uid="{00000000-0005-0000-0000-0000E13A0000}"/>
    <cellStyle name="Normal 10 3 3 5 2 2 2" xfId="32963" xr:uid="{00000000-0005-0000-0000-0000E23A0000}"/>
    <cellStyle name="Normal 10 3 3 5 2 3" xfId="24243" xr:uid="{00000000-0005-0000-0000-0000E33A0000}"/>
    <cellStyle name="Normal 10 3 3 5 2 4" xfId="38124" xr:uid="{00000000-0005-0000-0000-0000E43A0000}"/>
    <cellStyle name="Normal 10 3 3 5 3" xfId="11151" xr:uid="{00000000-0005-0000-0000-0000E53A0000}"/>
    <cellStyle name="Normal 10 3 3 5 3 2" xfId="28603" xr:uid="{00000000-0005-0000-0000-0000E63A0000}"/>
    <cellStyle name="Normal 10 3 3 5 4" xfId="19882" xr:uid="{00000000-0005-0000-0000-0000E73A0000}"/>
    <cellStyle name="Normal 10 3 3 5 5" xfId="38123" xr:uid="{00000000-0005-0000-0000-0000E83A0000}"/>
    <cellStyle name="Normal 10 3 3 6" xfId="4626" xr:uid="{00000000-0005-0000-0000-0000E93A0000}"/>
    <cellStyle name="Normal 10 3 3 6 2" xfId="13370" xr:uid="{00000000-0005-0000-0000-0000EA3A0000}"/>
    <cellStyle name="Normal 10 3 3 6 2 2" xfId="30821" xr:uid="{00000000-0005-0000-0000-0000EB3A0000}"/>
    <cellStyle name="Normal 10 3 3 6 3" xfId="22101" xr:uid="{00000000-0005-0000-0000-0000EC3A0000}"/>
    <cellStyle name="Normal 10 3 3 6 4" xfId="38125" xr:uid="{00000000-0005-0000-0000-0000ED3A0000}"/>
    <cellStyle name="Normal 10 3 3 7" xfId="9009" xr:uid="{00000000-0005-0000-0000-0000EE3A0000}"/>
    <cellStyle name="Normal 10 3 3 7 2" xfId="26461" xr:uid="{00000000-0005-0000-0000-0000EF3A0000}"/>
    <cellStyle name="Normal 10 3 3 8" xfId="17740" xr:uid="{00000000-0005-0000-0000-0000F03A0000}"/>
    <cellStyle name="Normal 10 3 3 9" xfId="38094" xr:uid="{00000000-0005-0000-0000-0000F13A0000}"/>
    <cellStyle name="Normal 10 3 4" xfId="337" xr:uid="{00000000-0005-0000-0000-0000F23A0000}"/>
    <cellStyle name="Normal 10 3 4 2" xfId="877" xr:uid="{00000000-0005-0000-0000-0000F33A0000}"/>
    <cellStyle name="Normal 10 3 4 2 2" xfId="1950" xr:uid="{00000000-0005-0000-0000-0000F43A0000}"/>
    <cellStyle name="Normal 10 3 4 2 2 2" xfId="4095" xr:uid="{00000000-0005-0000-0000-0000F53A0000}"/>
    <cellStyle name="Normal 10 3 4 2 2 2 2" xfId="8506" xr:uid="{00000000-0005-0000-0000-0000F63A0000}"/>
    <cellStyle name="Normal 10 3 4 2 2 2 2 2" xfId="17250" xr:uid="{00000000-0005-0000-0000-0000F73A0000}"/>
    <cellStyle name="Normal 10 3 4 2 2 2 2 2 2" xfId="34701" xr:uid="{00000000-0005-0000-0000-0000F83A0000}"/>
    <cellStyle name="Normal 10 3 4 2 2 2 2 3" xfId="25981" xr:uid="{00000000-0005-0000-0000-0000F93A0000}"/>
    <cellStyle name="Normal 10 3 4 2 2 2 2 4" xfId="38130" xr:uid="{00000000-0005-0000-0000-0000FA3A0000}"/>
    <cellStyle name="Normal 10 3 4 2 2 2 3" xfId="12889" xr:uid="{00000000-0005-0000-0000-0000FB3A0000}"/>
    <cellStyle name="Normal 10 3 4 2 2 2 3 2" xfId="30341" xr:uid="{00000000-0005-0000-0000-0000FC3A0000}"/>
    <cellStyle name="Normal 10 3 4 2 2 2 4" xfId="21620" xr:uid="{00000000-0005-0000-0000-0000FD3A0000}"/>
    <cellStyle name="Normal 10 3 4 2 2 2 5" xfId="38129" xr:uid="{00000000-0005-0000-0000-0000FE3A0000}"/>
    <cellStyle name="Normal 10 3 4 2 2 3" xfId="6364" xr:uid="{00000000-0005-0000-0000-0000FF3A0000}"/>
    <cellStyle name="Normal 10 3 4 2 2 3 2" xfId="15108" xr:uid="{00000000-0005-0000-0000-0000003B0000}"/>
    <cellStyle name="Normal 10 3 4 2 2 3 2 2" xfId="32559" xr:uid="{00000000-0005-0000-0000-0000013B0000}"/>
    <cellStyle name="Normal 10 3 4 2 2 3 3" xfId="23839" xr:uid="{00000000-0005-0000-0000-0000023B0000}"/>
    <cellStyle name="Normal 10 3 4 2 2 3 4" xfId="38131" xr:uid="{00000000-0005-0000-0000-0000033B0000}"/>
    <cellStyle name="Normal 10 3 4 2 2 4" xfId="10747" xr:uid="{00000000-0005-0000-0000-0000043B0000}"/>
    <cellStyle name="Normal 10 3 4 2 2 4 2" xfId="28199" xr:uid="{00000000-0005-0000-0000-0000053B0000}"/>
    <cellStyle name="Normal 10 3 4 2 2 5" xfId="19478" xr:uid="{00000000-0005-0000-0000-0000063B0000}"/>
    <cellStyle name="Normal 10 3 4 2 2 6" xfId="38128" xr:uid="{00000000-0005-0000-0000-0000073B0000}"/>
    <cellStyle name="Normal 10 3 4 2 3" xfId="3026" xr:uid="{00000000-0005-0000-0000-0000083B0000}"/>
    <cellStyle name="Normal 10 3 4 2 3 2" xfId="7437" xr:uid="{00000000-0005-0000-0000-0000093B0000}"/>
    <cellStyle name="Normal 10 3 4 2 3 2 2" xfId="16181" xr:uid="{00000000-0005-0000-0000-00000A3B0000}"/>
    <cellStyle name="Normal 10 3 4 2 3 2 2 2" xfId="33632" xr:uid="{00000000-0005-0000-0000-00000B3B0000}"/>
    <cellStyle name="Normal 10 3 4 2 3 2 3" xfId="24912" xr:uid="{00000000-0005-0000-0000-00000C3B0000}"/>
    <cellStyle name="Normal 10 3 4 2 3 2 4" xfId="38133" xr:uid="{00000000-0005-0000-0000-00000D3B0000}"/>
    <cellStyle name="Normal 10 3 4 2 3 3" xfId="11820" xr:uid="{00000000-0005-0000-0000-00000E3B0000}"/>
    <cellStyle name="Normal 10 3 4 2 3 3 2" xfId="29272" xr:uid="{00000000-0005-0000-0000-00000F3B0000}"/>
    <cellStyle name="Normal 10 3 4 2 3 4" xfId="20551" xr:uid="{00000000-0005-0000-0000-0000103B0000}"/>
    <cellStyle name="Normal 10 3 4 2 3 5" xfId="38132" xr:uid="{00000000-0005-0000-0000-0000113B0000}"/>
    <cellStyle name="Normal 10 3 4 2 4" xfId="5295" xr:uid="{00000000-0005-0000-0000-0000123B0000}"/>
    <cellStyle name="Normal 10 3 4 2 4 2" xfId="14039" xr:uid="{00000000-0005-0000-0000-0000133B0000}"/>
    <cellStyle name="Normal 10 3 4 2 4 2 2" xfId="31490" xr:uid="{00000000-0005-0000-0000-0000143B0000}"/>
    <cellStyle name="Normal 10 3 4 2 4 3" xfId="22770" xr:uid="{00000000-0005-0000-0000-0000153B0000}"/>
    <cellStyle name="Normal 10 3 4 2 4 4" xfId="38134" xr:uid="{00000000-0005-0000-0000-0000163B0000}"/>
    <cellStyle name="Normal 10 3 4 2 5" xfId="9678" xr:uid="{00000000-0005-0000-0000-0000173B0000}"/>
    <cellStyle name="Normal 10 3 4 2 5 2" xfId="27130" xr:uid="{00000000-0005-0000-0000-0000183B0000}"/>
    <cellStyle name="Normal 10 3 4 2 6" xfId="18409" xr:uid="{00000000-0005-0000-0000-0000193B0000}"/>
    <cellStyle name="Normal 10 3 4 2 7" xfId="38127" xr:uid="{00000000-0005-0000-0000-00001A3B0000}"/>
    <cellStyle name="Normal 10 3 4 3" xfId="1415" xr:uid="{00000000-0005-0000-0000-00001B3B0000}"/>
    <cellStyle name="Normal 10 3 4 3 2" xfId="3561" xr:uid="{00000000-0005-0000-0000-00001C3B0000}"/>
    <cellStyle name="Normal 10 3 4 3 2 2" xfId="7972" xr:uid="{00000000-0005-0000-0000-00001D3B0000}"/>
    <cellStyle name="Normal 10 3 4 3 2 2 2" xfId="16716" xr:uid="{00000000-0005-0000-0000-00001E3B0000}"/>
    <cellStyle name="Normal 10 3 4 3 2 2 2 2" xfId="34167" xr:uid="{00000000-0005-0000-0000-00001F3B0000}"/>
    <cellStyle name="Normal 10 3 4 3 2 2 3" xfId="25447" xr:uid="{00000000-0005-0000-0000-0000203B0000}"/>
    <cellStyle name="Normal 10 3 4 3 2 2 4" xfId="38137" xr:uid="{00000000-0005-0000-0000-0000213B0000}"/>
    <cellStyle name="Normal 10 3 4 3 2 3" xfId="12355" xr:uid="{00000000-0005-0000-0000-0000223B0000}"/>
    <cellStyle name="Normal 10 3 4 3 2 3 2" xfId="29807" xr:uid="{00000000-0005-0000-0000-0000233B0000}"/>
    <cellStyle name="Normal 10 3 4 3 2 4" xfId="21086" xr:uid="{00000000-0005-0000-0000-0000243B0000}"/>
    <cellStyle name="Normal 10 3 4 3 2 5" xfId="38136" xr:uid="{00000000-0005-0000-0000-0000253B0000}"/>
    <cellStyle name="Normal 10 3 4 3 3" xfId="5830" xr:uid="{00000000-0005-0000-0000-0000263B0000}"/>
    <cellStyle name="Normal 10 3 4 3 3 2" xfId="14574" xr:uid="{00000000-0005-0000-0000-0000273B0000}"/>
    <cellStyle name="Normal 10 3 4 3 3 2 2" xfId="32025" xr:uid="{00000000-0005-0000-0000-0000283B0000}"/>
    <cellStyle name="Normal 10 3 4 3 3 3" xfId="23305" xr:uid="{00000000-0005-0000-0000-0000293B0000}"/>
    <cellStyle name="Normal 10 3 4 3 3 4" xfId="38138" xr:uid="{00000000-0005-0000-0000-00002A3B0000}"/>
    <cellStyle name="Normal 10 3 4 3 4" xfId="10213" xr:uid="{00000000-0005-0000-0000-00002B3B0000}"/>
    <cellStyle name="Normal 10 3 4 3 4 2" xfId="27665" xr:uid="{00000000-0005-0000-0000-00002C3B0000}"/>
    <cellStyle name="Normal 10 3 4 3 5" xfId="18944" xr:uid="{00000000-0005-0000-0000-00002D3B0000}"/>
    <cellStyle name="Normal 10 3 4 3 6" xfId="38135" xr:uid="{00000000-0005-0000-0000-00002E3B0000}"/>
    <cellStyle name="Normal 10 3 4 4" xfId="2489" xr:uid="{00000000-0005-0000-0000-00002F3B0000}"/>
    <cellStyle name="Normal 10 3 4 4 2" xfId="6900" xr:uid="{00000000-0005-0000-0000-0000303B0000}"/>
    <cellStyle name="Normal 10 3 4 4 2 2" xfId="15644" xr:uid="{00000000-0005-0000-0000-0000313B0000}"/>
    <cellStyle name="Normal 10 3 4 4 2 2 2" xfId="33095" xr:uid="{00000000-0005-0000-0000-0000323B0000}"/>
    <cellStyle name="Normal 10 3 4 4 2 3" xfId="24375" xr:uid="{00000000-0005-0000-0000-0000333B0000}"/>
    <cellStyle name="Normal 10 3 4 4 2 4" xfId="38140" xr:uid="{00000000-0005-0000-0000-0000343B0000}"/>
    <cellStyle name="Normal 10 3 4 4 3" xfId="11283" xr:uid="{00000000-0005-0000-0000-0000353B0000}"/>
    <cellStyle name="Normal 10 3 4 4 3 2" xfId="28735" xr:uid="{00000000-0005-0000-0000-0000363B0000}"/>
    <cellStyle name="Normal 10 3 4 4 4" xfId="20014" xr:uid="{00000000-0005-0000-0000-0000373B0000}"/>
    <cellStyle name="Normal 10 3 4 4 5" xfId="38139" xr:uid="{00000000-0005-0000-0000-0000383B0000}"/>
    <cellStyle name="Normal 10 3 4 5" xfId="4758" xr:uid="{00000000-0005-0000-0000-0000393B0000}"/>
    <cellStyle name="Normal 10 3 4 5 2" xfId="13502" xr:uid="{00000000-0005-0000-0000-00003A3B0000}"/>
    <cellStyle name="Normal 10 3 4 5 2 2" xfId="30953" xr:uid="{00000000-0005-0000-0000-00003B3B0000}"/>
    <cellStyle name="Normal 10 3 4 5 3" xfId="22233" xr:uid="{00000000-0005-0000-0000-00003C3B0000}"/>
    <cellStyle name="Normal 10 3 4 5 4" xfId="38141" xr:uid="{00000000-0005-0000-0000-00003D3B0000}"/>
    <cellStyle name="Normal 10 3 4 6" xfId="9141" xr:uid="{00000000-0005-0000-0000-00003E3B0000}"/>
    <cellStyle name="Normal 10 3 4 6 2" xfId="26593" xr:uid="{00000000-0005-0000-0000-00003F3B0000}"/>
    <cellStyle name="Normal 10 3 4 7" xfId="17872" xr:uid="{00000000-0005-0000-0000-0000403B0000}"/>
    <cellStyle name="Normal 10 3 4 8" xfId="38126" xr:uid="{00000000-0005-0000-0000-0000413B0000}"/>
    <cellStyle name="Normal 10 3 5" xfId="619" xr:uid="{00000000-0005-0000-0000-0000423B0000}"/>
    <cellStyle name="Normal 10 3 5 2" xfId="1692" xr:uid="{00000000-0005-0000-0000-0000433B0000}"/>
    <cellStyle name="Normal 10 3 5 2 2" xfId="3837" xr:uid="{00000000-0005-0000-0000-0000443B0000}"/>
    <cellStyle name="Normal 10 3 5 2 2 2" xfId="8248" xr:uid="{00000000-0005-0000-0000-0000453B0000}"/>
    <cellStyle name="Normal 10 3 5 2 2 2 2" xfId="16992" xr:uid="{00000000-0005-0000-0000-0000463B0000}"/>
    <cellStyle name="Normal 10 3 5 2 2 2 2 2" xfId="34443" xr:uid="{00000000-0005-0000-0000-0000473B0000}"/>
    <cellStyle name="Normal 10 3 5 2 2 2 3" xfId="25723" xr:uid="{00000000-0005-0000-0000-0000483B0000}"/>
    <cellStyle name="Normal 10 3 5 2 2 2 4" xfId="38145" xr:uid="{00000000-0005-0000-0000-0000493B0000}"/>
    <cellStyle name="Normal 10 3 5 2 2 3" xfId="12631" xr:uid="{00000000-0005-0000-0000-00004A3B0000}"/>
    <cellStyle name="Normal 10 3 5 2 2 3 2" xfId="30083" xr:uid="{00000000-0005-0000-0000-00004B3B0000}"/>
    <cellStyle name="Normal 10 3 5 2 2 4" xfId="21362" xr:uid="{00000000-0005-0000-0000-00004C3B0000}"/>
    <cellStyle name="Normal 10 3 5 2 2 5" xfId="38144" xr:uid="{00000000-0005-0000-0000-00004D3B0000}"/>
    <cellStyle name="Normal 10 3 5 2 3" xfId="6106" xr:uid="{00000000-0005-0000-0000-00004E3B0000}"/>
    <cellStyle name="Normal 10 3 5 2 3 2" xfId="14850" xr:uid="{00000000-0005-0000-0000-00004F3B0000}"/>
    <cellStyle name="Normal 10 3 5 2 3 2 2" xfId="32301" xr:uid="{00000000-0005-0000-0000-0000503B0000}"/>
    <cellStyle name="Normal 10 3 5 2 3 3" xfId="23581" xr:uid="{00000000-0005-0000-0000-0000513B0000}"/>
    <cellStyle name="Normal 10 3 5 2 3 4" xfId="38146" xr:uid="{00000000-0005-0000-0000-0000523B0000}"/>
    <cellStyle name="Normal 10 3 5 2 4" xfId="10489" xr:uid="{00000000-0005-0000-0000-0000533B0000}"/>
    <cellStyle name="Normal 10 3 5 2 4 2" xfId="27941" xr:uid="{00000000-0005-0000-0000-0000543B0000}"/>
    <cellStyle name="Normal 10 3 5 2 5" xfId="19220" xr:uid="{00000000-0005-0000-0000-0000553B0000}"/>
    <cellStyle name="Normal 10 3 5 2 6" xfId="38143" xr:uid="{00000000-0005-0000-0000-0000563B0000}"/>
    <cellStyle name="Normal 10 3 5 3" xfId="2768" xr:uid="{00000000-0005-0000-0000-0000573B0000}"/>
    <cellStyle name="Normal 10 3 5 3 2" xfId="7179" xr:uid="{00000000-0005-0000-0000-0000583B0000}"/>
    <cellStyle name="Normal 10 3 5 3 2 2" xfId="15923" xr:uid="{00000000-0005-0000-0000-0000593B0000}"/>
    <cellStyle name="Normal 10 3 5 3 2 2 2" xfId="33374" xr:uid="{00000000-0005-0000-0000-00005A3B0000}"/>
    <cellStyle name="Normal 10 3 5 3 2 3" xfId="24654" xr:uid="{00000000-0005-0000-0000-00005B3B0000}"/>
    <cellStyle name="Normal 10 3 5 3 2 4" xfId="38148" xr:uid="{00000000-0005-0000-0000-00005C3B0000}"/>
    <cellStyle name="Normal 10 3 5 3 3" xfId="11562" xr:uid="{00000000-0005-0000-0000-00005D3B0000}"/>
    <cellStyle name="Normal 10 3 5 3 3 2" xfId="29014" xr:uid="{00000000-0005-0000-0000-00005E3B0000}"/>
    <cellStyle name="Normal 10 3 5 3 4" xfId="20293" xr:uid="{00000000-0005-0000-0000-00005F3B0000}"/>
    <cellStyle name="Normal 10 3 5 3 5" xfId="38147" xr:uid="{00000000-0005-0000-0000-0000603B0000}"/>
    <cellStyle name="Normal 10 3 5 4" xfId="5037" xr:uid="{00000000-0005-0000-0000-0000613B0000}"/>
    <cellStyle name="Normal 10 3 5 4 2" xfId="13781" xr:uid="{00000000-0005-0000-0000-0000623B0000}"/>
    <cellStyle name="Normal 10 3 5 4 2 2" xfId="31232" xr:uid="{00000000-0005-0000-0000-0000633B0000}"/>
    <cellStyle name="Normal 10 3 5 4 3" xfId="22512" xr:uid="{00000000-0005-0000-0000-0000643B0000}"/>
    <cellStyle name="Normal 10 3 5 4 4" xfId="38149" xr:uid="{00000000-0005-0000-0000-0000653B0000}"/>
    <cellStyle name="Normal 10 3 5 5" xfId="9420" xr:uid="{00000000-0005-0000-0000-0000663B0000}"/>
    <cellStyle name="Normal 10 3 5 5 2" xfId="26872" xr:uid="{00000000-0005-0000-0000-0000673B0000}"/>
    <cellStyle name="Normal 10 3 5 6" xfId="18151" xr:uid="{00000000-0005-0000-0000-0000683B0000}"/>
    <cellStyle name="Normal 10 3 5 7" xfId="38142" xr:uid="{00000000-0005-0000-0000-0000693B0000}"/>
    <cellStyle name="Normal 10 3 6" xfId="1158" xr:uid="{00000000-0005-0000-0000-00006A3B0000}"/>
    <cellStyle name="Normal 10 3 6 2" xfId="3304" xr:uid="{00000000-0005-0000-0000-00006B3B0000}"/>
    <cellStyle name="Normal 10 3 6 2 2" xfId="7715" xr:uid="{00000000-0005-0000-0000-00006C3B0000}"/>
    <cellStyle name="Normal 10 3 6 2 2 2" xfId="16459" xr:uid="{00000000-0005-0000-0000-00006D3B0000}"/>
    <cellStyle name="Normal 10 3 6 2 2 2 2" xfId="33910" xr:uid="{00000000-0005-0000-0000-00006E3B0000}"/>
    <cellStyle name="Normal 10 3 6 2 2 3" xfId="25190" xr:uid="{00000000-0005-0000-0000-00006F3B0000}"/>
    <cellStyle name="Normal 10 3 6 2 2 4" xfId="38152" xr:uid="{00000000-0005-0000-0000-0000703B0000}"/>
    <cellStyle name="Normal 10 3 6 2 3" xfId="12098" xr:uid="{00000000-0005-0000-0000-0000713B0000}"/>
    <cellStyle name="Normal 10 3 6 2 3 2" xfId="29550" xr:uid="{00000000-0005-0000-0000-0000723B0000}"/>
    <cellStyle name="Normal 10 3 6 2 4" xfId="20829" xr:uid="{00000000-0005-0000-0000-0000733B0000}"/>
    <cellStyle name="Normal 10 3 6 2 5" xfId="38151" xr:uid="{00000000-0005-0000-0000-0000743B0000}"/>
    <cellStyle name="Normal 10 3 6 3" xfId="5573" xr:uid="{00000000-0005-0000-0000-0000753B0000}"/>
    <cellStyle name="Normal 10 3 6 3 2" xfId="14317" xr:uid="{00000000-0005-0000-0000-0000763B0000}"/>
    <cellStyle name="Normal 10 3 6 3 2 2" xfId="31768" xr:uid="{00000000-0005-0000-0000-0000773B0000}"/>
    <cellStyle name="Normal 10 3 6 3 3" xfId="23048" xr:uid="{00000000-0005-0000-0000-0000783B0000}"/>
    <cellStyle name="Normal 10 3 6 3 4" xfId="38153" xr:uid="{00000000-0005-0000-0000-0000793B0000}"/>
    <cellStyle name="Normal 10 3 6 4" xfId="9956" xr:uid="{00000000-0005-0000-0000-00007A3B0000}"/>
    <cellStyle name="Normal 10 3 6 4 2" xfId="27408" xr:uid="{00000000-0005-0000-0000-00007B3B0000}"/>
    <cellStyle name="Normal 10 3 6 5" xfId="18687" xr:uid="{00000000-0005-0000-0000-00007C3B0000}"/>
    <cellStyle name="Normal 10 3 6 6" xfId="38150" xr:uid="{00000000-0005-0000-0000-00007D3B0000}"/>
    <cellStyle name="Normal 10 3 7" xfId="2232" xr:uid="{00000000-0005-0000-0000-00007E3B0000}"/>
    <cellStyle name="Normal 10 3 7 2" xfId="6643" xr:uid="{00000000-0005-0000-0000-00007F3B0000}"/>
    <cellStyle name="Normal 10 3 7 2 2" xfId="15387" xr:uid="{00000000-0005-0000-0000-0000803B0000}"/>
    <cellStyle name="Normal 10 3 7 2 2 2" xfId="32838" xr:uid="{00000000-0005-0000-0000-0000813B0000}"/>
    <cellStyle name="Normal 10 3 7 2 3" xfId="24118" xr:uid="{00000000-0005-0000-0000-0000823B0000}"/>
    <cellStyle name="Normal 10 3 7 2 4" xfId="38155" xr:uid="{00000000-0005-0000-0000-0000833B0000}"/>
    <cellStyle name="Normal 10 3 7 3" xfId="11026" xr:uid="{00000000-0005-0000-0000-0000843B0000}"/>
    <cellStyle name="Normal 10 3 7 3 2" xfId="28478" xr:uid="{00000000-0005-0000-0000-0000853B0000}"/>
    <cellStyle name="Normal 10 3 7 4" xfId="19757" xr:uid="{00000000-0005-0000-0000-0000863B0000}"/>
    <cellStyle name="Normal 10 3 7 5" xfId="38154" xr:uid="{00000000-0005-0000-0000-0000873B0000}"/>
    <cellStyle name="Normal 10 3 8" xfId="4501" xr:uid="{00000000-0005-0000-0000-0000883B0000}"/>
    <cellStyle name="Normal 10 3 8 2" xfId="13245" xr:uid="{00000000-0005-0000-0000-0000893B0000}"/>
    <cellStyle name="Normal 10 3 8 2 2" xfId="30696" xr:uid="{00000000-0005-0000-0000-00008A3B0000}"/>
    <cellStyle name="Normal 10 3 8 3" xfId="21976" xr:uid="{00000000-0005-0000-0000-00008B3B0000}"/>
    <cellStyle name="Normal 10 3 8 4" xfId="38156" xr:uid="{00000000-0005-0000-0000-00008C3B0000}"/>
    <cellStyle name="Normal 10 3 9" xfId="8884" xr:uid="{00000000-0005-0000-0000-00008D3B0000}"/>
    <cellStyle name="Normal 10 3 9 2" xfId="26336" xr:uid="{00000000-0005-0000-0000-00008E3B0000}"/>
    <cellStyle name="Normal 10 4" xfId="98" xr:uid="{00000000-0005-0000-0000-00008F3B0000}"/>
    <cellStyle name="Normal 10 4 10" xfId="38157" xr:uid="{00000000-0005-0000-0000-0000903B0000}"/>
    <cellStyle name="Normal 10 4 2" xfId="231" xr:uid="{00000000-0005-0000-0000-0000913B0000}"/>
    <cellStyle name="Normal 10 4 2 2" xfId="496" xr:uid="{00000000-0005-0000-0000-0000923B0000}"/>
    <cellStyle name="Normal 10 4 2 2 2" xfId="1036" xr:uid="{00000000-0005-0000-0000-0000933B0000}"/>
    <cellStyle name="Normal 10 4 2 2 2 2" xfId="2109" xr:uid="{00000000-0005-0000-0000-0000943B0000}"/>
    <cellStyle name="Normal 10 4 2 2 2 2 2" xfId="4254" xr:uid="{00000000-0005-0000-0000-0000953B0000}"/>
    <cellStyle name="Normal 10 4 2 2 2 2 2 2" xfId="8665" xr:uid="{00000000-0005-0000-0000-0000963B0000}"/>
    <cellStyle name="Normal 10 4 2 2 2 2 2 2 2" xfId="17409" xr:uid="{00000000-0005-0000-0000-0000973B0000}"/>
    <cellStyle name="Normal 10 4 2 2 2 2 2 2 2 2" xfId="34860" xr:uid="{00000000-0005-0000-0000-0000983B0000}"/>
    <cellStyle name="Normal 10 4 2 2 2 2 2 2 3" xfId="26140" xr:uid="{00000000-0005-0000-0000-0000993B0000}"/>
    <cellStyle name="Normal 10 4 2 2 2 2 2 2 4" xfId="38163" xr:uid="{00000000-0005-0000-0000-00009A3B0000}"/>
    <cellStyle name="Normal 10 4 2 2 2 2 2 3" xfId="13048" xr:uid="{00000000-0005-0000-0000-00009B3B0000}"/>
    <cellStyle name="Normal 10 4 2 2 2 2 2 3 2" xfId="30500" xr:uid="{00000000-0005-0000-0000-00009C3B0000}"/>
    <cellStyle name="Normal 10 4 2 2 2 2 2 4" xfId="21779" xr:uid="{00000000-0005-0000-0000-00009D3B0000}"/>
    <cellStyle name="Normal 10 4 2 2 2 2 2 5" xfId="38162" xr:uid="{00000000-0005-0000-0000-00009E3B0000}"/>
    <cellStyle name="Normal 10 4 2 2 2 2 3" xfId="6523" xr:uid="{00000000-0005-0000-0000-00009F3B0000}"/>
    <cellStyle name="Normal 10 4 2 2 2 2 3 2" xfId="15267" xr:uid="{00000000-0005-0000-0000-0000A03B0000}"/>
    <cellStyle name="Normal 10 4 2 2 2 2 3 2 2" xfId="32718" xr:uid="{00000000-0005-0000-0000-0000A13B0000}"/>
    <cellStyle name="Normal 10 4 2 2 2 2 3 3" xfId="23998" xr:uid="{00000000-0005-0000-0000-0000A23B0000}"/>
    <cellStyle name="Normal 10 4 2 2 2 2 3 4" xfId="38164" xr:uid="{00000000-0005-0000-0000-0000A33B0000}"/>
    <cellStyle name="Normal 10 4 2 2 2 2 4" xfId="10906" xr:uid="{00000000-0005-0000-0000-0000A43B0000}"/>
    <cellStyle name="Normal 10 4 2 2 2 2 4 2" xfId="28358" xr:uid="{00000000-0005-0000-0000-0000A53B0000}"/>
    <cellStyle name="Normal 10 4 2 2 2 2 5" xfId="19637" xr:uid="{00000000-0005-0000-0000-0000A63B0000}"/>
    <cellStyle name="Normal 10 4 2 2 2 2 6" xfId="38161" xr:uid="{00000000-0005-0000-0000-0000A73B0000}"/>
    <cellStyle name="Normal 10 4 2 2 2 3" xfId="3185" xr:uid="{00000000-0005-0000-0000-0000A83B0000}"/>
    <cellStyle name="Normal 10 4 2 2 2 3 2" xfId="7596" xr:uid="{00000000-0005-0000-0000-0000A93B0000}"/>
    <cellStyle name="Normal 10 4 2 2 2 3 2 2" xfId="16340" xr:uid="{00000000-0005-0000-0000-0000AA3B0000}"/>
    <cellStyle name="Normal 10 4 2 2 2 3 2 2 2" xfId="33791" xr:uid="{00000000-0005-0000-0000-0000AB3B0000}"/>
    <cellStyle name="Normal 10 4 2 2 2 3 2 3" xfId="25071" xr:uid="{00000000-0005-0000-0000-0000AC3B0000}"/>
    <cellStyle name="Normal 10 4 2 2 2 3 2 4" xfId="38166" xr:uid="{00000000-0005-0000-0000-0000AD3B0000}"/>
    <cellStyle name="Normal 10 4 2 2 2 3 3" xfId="11979" xr:uid="{00000000-0005-0000-0000-0000AE3B0000}"/>
    <cellStyle name="Normal 10 4 2 2 2 3 3 2" xfId="29431" xr:uid="{00000000-0005-0000-0000-0000AF3B0000}"/>
    <cellStyle name="Normal 10 4 2 2 2 3 4" xfId="20710" xr:uid="{00000000-0005-0000-0000-0000B03B0000}"/>
    <cellStyle name="Normal 10 4 2 2 2 3 5" xfId="38165" xr:uid="{00000000-0005-0000-0000-0000B13B0000}"/>
    <cellStyle name="Normal 10 4 2 2 2 4" xfId="5454" xr:uid="{00000000-0005-0000-0000-0000B23B0000}"/>
    <cellStyle name="Normal 10 4 2 2 2 4 2" xfId="14198" xr:uid="{00000000-0005-0000-0000-0000B33B0000}"/>
    <cellStyle name="Normal 10 4 2 2 2 4 2 2" xfId="31649" xr:uid="{00000000-0005-0000-0000-0000B43B0000}"/>
    <cellStyle name="Normal 10 4 2 2 2 4 3" xfId="22929" xr:uid="{00000000-0005-0000-0000-0000B53B0000}"/>
    <cellStyle name="Normal 10 4 2 2 2 4 4" xfId="38167" xr:uid="{00000000-0005-0000-0000-0000B63B0000}"/>
    <cellStyle name="Normal 10 4 2 2 2 5" xfId="9837" xr:uid="{00000000-0005-0000-0000-0000B73B0000}"/>
    <cellStyle name="Normal 10 4 2 2 2 5 2" xfId="27289" xr:uid="{00000000-0005-0000-0000-0000B83B0000}"/>
    <cellStyle name="Normal 10 4 2 2 2 6" xfId="18568" xr:uid="{00000000-0005-0000-0000-0000B93B0000}"/>
    <cellStyle name="Normal 10 4 2 2 2 7" xfId="38160" xr:uid="{00000000-0005-0000-0000-0000BA3B0000}"/>
    <cellStyle name="Normal 10 4 2 2 3" xfId="1574" xr:uid="{00000000-0005-0000-0000-0000BB3B0000}"/>
    <cellStyle name="Normal 10 4 2 2 3 2" xfId="3720" xr:uid="{00000000-0005-0000-0000-0000BC3B0000}"/>
    <cellStyle name="Normal 10 4 2 2 3 2 2" xfId="8131" xr:uid="{00000000-0005-0000-0000-0000BD3B0000}"/>
    <cellStyle name="Normal 10 4 2 2 3 2 2 2" xfId="16875" xr:uid="{00000000-0005-0000-0000-0000BE3B0000}"/>
    <cellStyle name="Normal 10 4 2 2 3 2 2 2 2" xfId="34326" xr:uid="{00000000-0005-0000-0000-0000BF3B0000}"/>
    <cellStyle name="Normal 10 4 2 2 3 2 2 3" xfId="25606" xr:uid="{00000000-0005-0000-0000-0000C03B0000}"/>
    <cellStyle name="Normal 10 4 2 2 3 2 2 4" xfId="38170" xr:uid="{00000000-0005-0000-0000-0000C13B0000}"/>
    <cellStyle name="Normal 10 4 2 2 3 2 3" xfId="12514" xr:uid="{00000000-0005-0000-0000-0000C23B0000}"/>
    <cellStyle name="Normal 10 4 2 2 3 2 3 2" xfId="29966" xr:uid="{00000000-0005-0000-0000-0000C33B0000}"/>
    <cellStyle name="Normal 10 4 2 2 3 2 4" xfId="21245" xr:uid="{00000000-0005-0000-0000-0000C43B0000}"/>
    <cellStyle name="Normal 10 4 2 2 3 2 5" xfId="38169" xr:uid="{00000000-0005-0000-0000-0000C53B0000}"/>
    <cellStyle name="Normal 10 4 2 2 3 3" xfId="5989" xr:uid="{00000000-0005-0000-0000-0000C63B0000}"/>
    <cellStyle name="Normal 10 4 2 2 3 3 2" xfId="14733" xr:uid="{00000000-0005-0000-0000-0000C73B0000}"/>
    <cellStyle name="Normal 10 4 2 2 3 3 2 2" xfId="32184" xr:uid="{00000000-0005-0000-0000-0000C83B0000}"/>
    <cellStyle name="Normal 10 4 2 2 3 3 3" xfId="23464" xr:uid="{00000000-0005-0000-0000-0000C93B0000}"/>
    <cellStyle name="Normal 10 4 2 2 3 3 4" xfId="38171" xr:uid="{00000000-0005-0000-0000-0000CA3B0000}"/>
    <cellStyle name="Normal 10 4 2 2 3 4" xfId="10372" xr:uid="{00000000-0005-0000-0000-0000CB3B0000}"/>
    <cellStyle name="Normal 10 4 2 2 3 4 2" xfId="27824" xr:uid="{00000000-0005-0000-0000-0000CC3B0000}"/>
    <cellStyle name="Normal 10 4 2 2 3 5" xfId="19103" xr:uid="{00000000-0005-0000-0000-0000CD3B0000}"/>
    <cellStyle name="Normal 10 4 2 2 3 6" xfId="38168" xr:uid="{00000000-0005-0000-0000-0000CE3B0000}"/>
    <cellStyle name="Normal 10 4 2 2 4" xfId="2648" xr:uid="{00000000-0005-0000-0000-0000CF3B0000}"/>
    <cellStyle name="Normal 10 4 2 2 4 2" xfId="7059" xr:uid="{00000000-0005-0000-0000-0000D03B0000}"/>
    <cellStyle name="Normal 10 4 2 2 4 2 2" xfId="15803" xr:uid="{00000000-0005-0000-0000-0000D13B0000}"/>
    <cellStyle name="Normal 10 4 2 2 4 2 2 2" xfId="33254" xr:uid="{00000000-0005-0000-0000-0000D23B0000}"/>
    <cellStyle name="Normal 10 4 2 2 4 2 3" xfId="24534" xr:uid="{00000000-0005-0000-0000-0000D33B0000}"/>
    <cellStyle name="Normal 10 4 2 2 4 2 4" xfId="38173" xr:uid="{00000000-0005-0000-0000-0000D43B0000}"/>
    <cellStyle name="Normal 10 4 2 2 4 3" xfId="11442" xr:uid="{00000000-0005-0000-0000-0000D53B0000}"/>
    <cellStyle name="Normal 10 4 2 2 4 3 2" xfId="28894" xr:uid="{00000000-0005-0000-0000-0000D63B0000}"/>
    <cellStyle name="Normal 10 4 2 2 4 4" xfId="20173" xr:uid="{00000000-0005-0000-0000-0000D73B0000}"/>
    <cellStyle name="Normal 10 4 2 2 4 5" xfId="38172" xr:uid="{00000000-0005-0000-0000-0000D83B0000}"/>
    <cellStyle name="Normal 10 4 2 2 5" xfId="4917" xr:uid="{00000000-0005-0000-0000-0000D93B0000}"/>
    <cellStyle name="Normal 10 4 2 2 5 2" xfId="13661" xr:uid="{00000000-0005-0000-0000-0000DA3B0000}"/>
    <cellStyle name="Normal 10 4 2 2 5 2 2" xfId="31112" xr:uid="{00000000-0005-0000-0000-0000DB3B0000}"/>
    <cellStyle name="Normal 10 4 2 2 5 3" xfId="22392" xr:uid="{00000000-0005-0000-0000-0000DC3B0000}"/>
    <cellStyle name="Normal 10 4 2 2 5 4" xfId="38174" xr:uid="{00000000-0005-0000-0000-0000DD3B0000}"/>
    <cellStyle name="Normal 10 4 2 2 6" xfId="9300" xr:uid="{00000000-0005-0000-0000-0000DE3B0000}"/>
    <cellStyle name="Normal 10 4 2 2 6 2" xfId="26752" xr:uid="{00000000-0005-0000-0000-0000DF3B0000}"/>
    <cellStyle name="Normal 10 4 2 2 7" xfId="18031" xr:uid="{00000000-0005-0000-0000-0000E03B0000}"/>
    <cellStyle name="Normal 10 4 2 2 8" xfId="38159" xr:uid="{00000000-0005-0000-0000-0000E13B0000}"/>
    <cellStyle name="Normal 10 4 2 3" xfId="778" xr:uid="{00000000-0005-0000-0000-0000E23B0000}"/>
    <cellStyle name="Normal 10 4 2 3 2" xfId="1851" xr:uid="{00000000-0005-0000-0000-0000E33B0000}"/>
    <cellStyle name="Normal 10 4 2 3 2 2" xfId="3996" xr:uid="{00000000-0005-0000-0000-0000E43B0000}"/>
    <cellStyle name="Normal 10 4 2 3 2 2 2" xfId="8407" xr:uid="{00000000-0005-0000-0000-0000E53B0000}"/>
    <cellStyle name="Normal 10 4 2 3 2 2 2 2" xfId="17151" xr:uid="{00000000-0005-0000-0000-0000E63B0000}"/>
    <cellStyle name="Normal 10 4 2 3 2 2 2 2 2" xfId="34602" xr:uid="{00000000-0005-0000-0000-0000E73B0000}"/>
    <cellStyle name="Normal 10 4 2 3 2 2 2 3" xfId="25882" xr:uid="{00000000-0005-0000-0000-0000E83B0000}"/>
    <cellStyle name="Normal 10 4 2 3 2 2 2 4" xfId="38178" xr:uid="{00000000-0005-0000-0000-0000E93B0000}"/>
    <cellStyle name="Normal 10 4 2 3 2 2 3" xfId="12790" xr:uid="{00000000-0005-0000-0000-0000EA3B0000}"/>
    <cellStyle name="Normal 10 4 2 3 2 2 3 2" xfId="30242" xr:uid="{00000000-0005-0000-0000-0000EB3B0000}"/>
    <cellStyle name="Normal 10 4 2 3 2 2 4" xfId="21521" xr:uid="{00000000-0005-0000-0000-0000EC3B0000}"/>
    <cellStyle name="Normal 10 4 2 3 2 2 5" xfId="38177" xr:uid="{00000000-0005-0000-0000-0000ED3B0000}"/>
    <cellStyle name="Normal 10 4 2 3 2 3" xfId="6265" xr:uid="{00000000-0005-0000-0000-0000EE3B0000}"/>
    <cellStyle name="Normal 10 4 2 3 2 3 2" xfId="15009" xr:uid="{00000000-0005-0000-0000-0000EF3B0000}"/>
    <cellStyle name="Normal 10 4 2 3 2 3 2 2" xfId="32460" xr:uid="{00000000-0005-0000-0000-0000F03B0000}"/>
    <cellStyle name="Normal 10 4 2 3 2 3 3" xfId="23740" xr:uid="{00000000-0005-0000-0000-0000F13B0000}"/>
    <cellStyle name="Normal 10 4 2 3 2 3 4" xfId="38179" xr:uid="{00000000-0005-0000-0000-0000F23B0000}"/>
    <cellStyle name="Normal 10 4 2 3 2 4" xfId="10648" xr:uid="{00000000-0005-0000-0000-0000F33B0000}"/>
    <cellStyle name="Normal 10 4 2 3 2 4 2" xfId="28100" xr:uid="{00000000-0005-0000-0000-0000F43B0000}"/>
    <cellStyle name="Normal 10 4 2 3 2 5" xfId="19379" xr:uid="{00000000-0005-0000-0000-0000F53B0000}"/>
    <cellStyle name="Normal 10 4 2 3 2 6" xfId="38176" xr:uid="{00000000-0005-0000-0000-0000F63B0000}"/>
    <cellStyle name="Normal 10 4 2 3 3" xfId="2927" xr:uid="{00000000-0005-0000-0000-0000F73B0000}"/>
    <cellStyle name="Normal 10 4 2 3 3 2" xfId="7338" xr:uid="{00000000-0005-0000-0000-0000F83B0000}"/>
    <cellStyle name="Normal 10 4 2 3 3 2 2" xfId="16082" xr:uid="{00000000-0005-0000-0000-0000F93B0000}"/>
    <cellStyle name="Normal 10 4 2 3 3 2 2 2" xfId="33533" xr:uid="{00000000-0005-0000-0000-0000FA3B0000}"/>
    <cellStyle name="Normal 10 4 2 3 3 2 3" xfId="24813" xr:uid="{00000000-0005-0000-0000-0000FB3B0000}"/>
    <cellStyle name="Normal 10 4 2 3 3 2 4" xfId="38181" xr:uid="{00000000-0005-0000-0000-0000FC3B0000}"/>
    <cellStyle name="Normal 10 4 2 3 3 3" xfId="11721" xr:uid="{00000000-0005-0000-0000-0000FD3B0000}"/>
    <cellStyle name="Normal 10 4 2 3 3 3 2" xfId="29173" xr:uid="{00000000-0005-0000-0000-0000FE3B0000}"/>
    <cellStyle name="Normal 10 4 2 3 3 4" xfId="20452" xr:uid="{00000000-0005-0000-0000-0000FF3B0000}"/>
    <cellStyle name="Normal 10 4 2 3 3 5" xfId="38180" xr:uid="{00000000-0005-0000-0000-0000003C0000}"/>
    <cellStyle name="Normal 10 4 2 3 4" xfId="5196" xr:uid="{00000000-0005-0000-0000-0000013C0000}"/>
    <cellStyle name="Normal 10 4 2 3 4 2" xfId="13940" xr:uid="{00000000-0005-0000-0000-0000023C0000}"/>
    <cellStyle name="Normal 10 4 2 3 4 2 2" xfId="31391" xr:uid="{00000000-0005-0000-0000-0000033C0000}"/>
    <cellStyle name="Normal 10 4 2 3 4 3" xfId="22671" xr:uid="{00000000-0005-0000-0000-0000043C0000}"/>
    <cellStyle name="Normal 10 4 2 3 4 4" xfId="38182" xr:uid="{00000000-0005-0000-0000-0000053C0000}"/>
    <cellStyle name="Normal 10 4 2 3 5" xfId="9579" xr:uid="{00000000-0005-0000-0000-0000063C0000}"/>
    <cellStyle name="Normal 10 4 2 3 5 2" xfId="27031" xr:uid="{00000000-0005-0000-0000-0000073C0000}"/>
    <cellStyle name="Normal 10 4 2 3 6" xfId="18310" xr:uid="{00000000-0005-0000-0000-0000083C0000}"/>
    <cellStyle name="Normal 10 4 2 3 7" xfId="38175" xr:uid="{00000000-0005-0000-0000-0000093C0000}"/>
    <cellStyle name="Normal 10 4 2 4" xfId="1317" xr:uid="{00000000-0005-0000-0000-00000A3C0000}"/>
    <cellStyle name="Normal 10 4 2 4 2" xfId="3463" xr:uid="{00000000-0005-0000-0000-00000B3C0000}"/>
    <cellStyle name="Normal 10 4 2 4 2 2" xfId="7874" xr:uid="{00000000-0005-0000-0000-00000C3C0000}"/>
    <cellStyle name="Normal 10 4 2 4 2 2 2" xfId="16618" xr:uid="{00000000-0005-0000-0000-00000D3C0000}"/>
    <cellStyle name="Normal 10 4 2 4 2 2 2 2" xfId="34069" xr:uid="{00000000-0005-0000-0000-00000E3C0000}"/>
    <cellStyle name="Normal 10 4 2 4 2 2 3" xfId="25349" xr:uid="{00000000-0005-0000-0000-00000F3C0000}"/>
    <cellStyle name="Normal 10 4 2 4 2 2 4" xfId="38185" xr:uid="{00000000-0005-0000-0000-0000103C0000}"/>
    <cellStyle name="Normal 10 4 2 4 2 3" xfId="12257" xr:uid="{00000000-0005-0000-0000-0000113C0000}"/>
    <cellStyle name="Normal 10 4 2 4 2 3 2" xfId="29709" xr:uid="{00000000-0005-0000-0000-0000123C0000}"/>
    <cellStyle name="Normal 10 4 2 4 2 4" xfId="20988" xr:uid="{00000000-0005-0000-0000-0000133C0000}"/>
    <cellStyle name="Normal 10 4 2 4 2 5" xfId="38184" xr:uid="{00000000-0005-0000-0000-0000143C0000}"/>
    <cellStyle name="Normal 10 4 2 4 3" xfId="5732" xr:uid="{00000000-0005-0000-0000-0000153C0000}"/>
    <cellStyle name="Normal 10 4 2 4 3 2" xfId="14476" xr:uid="{00000000-0005-0000-0000-0000163C0000}"/>
    <cellStyle name="Normal 10 4 2 4 3 2 2" xfId="31927" xr:uid="{00000000-0005-0000-0000-0000173C0000}"/>
    <cellStyle name="Normal 10 4 2 4 3 3" xfId="23207" xr:uid="{00000000-0005-0000-0000-0000183C0000}"/>
    <cellStyle name="Normal 10 4 2 4 3 4" xfId="38186" xr:uid="{00000000-0005-0000-0000-0000193C0000}"/>
    <cellStyle name="Normal 10 4 2 4 4" xfId="10115" xr:uid="{00000000-0005-0000-0000-00001A3C0000}"/>
    <cellStyle name="Normal 10 4 2 4 4 2" xfId="27567" xr:uid="{00000000-0005-0000-0000-00001B3C0000}"/>
    <cellStyle name="Normal 10 4 2 4 5" xfId="18846" xr:uid="{00000000-0005-0000-0000-00001C3C0000}"/>
    <cellStyle name="Normal 10 4 2 4 6" xfId="38183" xr:uid="{00000000-0005-0000-0000-00001D3C0000}"/>
    <cellStyle name="Normal 10 4 2 5" xfId="2391" xr:uid="{00000000-0005-0000-0000-00001E3C0000}"/>
    <cellStyle name="Normal 10 4 2 5 2" xfId="6802" xr:uid="{00000000-0005-0000-0000-00001F3C0000}"/>
    <cellStyle name="Normal 10 4 2 5 2 2" xfId="15546" xr:uid="{00000000-0005-0000-0000-0000203C0000}"/>
    <cellStyle name="Normal 10 4 2 5 2 2 2" xfId="32997" xr:uid="{00000000-0005-0000-0000-0000213C0000}"/>
    <cellStyle name="Normal 10 4 2 5 2 3" xfId="24277" xr:uid="{00000000-0005-0000-0000-0000223C0000}"/>
    <cellStyle name="Normal 10 4 2 5 2 4" xfId="38188" xr:uid="{00000000-0005-0000-0000-0000233C0000}"/>
    <cellStyle name="Normal 10 4 2 5 3" xfId="11185" xr:uid="{00000000-0005-0000-0000-0000243C0000}"/>
    <cellStyle name="Normal 10 4 2 5 3 2" xfId="28637" xr:uid="{00000000-0005-0000-0000-0000253C0000}"/>
    <cellStyle name="Normal 10 4 2 5 4" xfId="19916" xr:uid="{00000000-0005-0000-0000-0000263C0000}"/>
    <cellStyle name="Normal 10 4 2 5 5" xfId="38187" xr:uid="{00000000-0005-0000-0000-0000273C0000}"/>
    <cellStyle name="Normal 10 4 2 6" xfId="4660" xr:uid="{00000000-0005-0000-0000-0000283C0000}"/>
    <cellStyle name="Normal 10 4 2 6 2" xfId="13404" xr:uid="{00000000-0005-0000-0000-0000293C0000}"/>
    <cellStyle name="Normal 10 4 2 6 2 2" xfId="30855" xr:uid="{00000000-0005-0000-0000-00002A3C0000}"/>
    <cellStyle name="Normal 10 4 2 6 3" xfId="22135" xr:uid="{00000000-0005-0000-0000-00002B3C0000}"/>
    <cellStyle name="Normal 10 4 2 6 4" xfId="38189" xr:uid="{00000000-0005-0000-0000-00002C3C0000}"/>
    <cellStyle name="Normal 10 4 2 7" xfId="9043" xr:uid="{00000000-0005-0000-0000-00002D3C0000}"/>
    <cellStyle name="Normal 10 4 2 7 2" xfId="26495" xr:uid="{00000000-0005-0000-0000-00002E3C0000}"/>
    <cellStyle name="Normal 10 4 2 8" xfId="17774" xr:uid="{00000000-0005-0000-0000-00002F3C0000}"/>
    <cellStyle name="Normal 10 4 2 9" xfId="38158" xr:uid="{00000000-0005-0000-0000-0000303C0000}"/>
    <cellStyle name="Normal 10 4 3" xfId="371" xr:uid="{00000000-0005-0000-0000-0000313C0000}"/>
    <cellStyle name="Normal 10 4 3 2" xfId="911" xr:uid="{00000000-0005-0000-0000-0000323C0000}"/>
    <cellStyle name="Normal 10 4 3 2 2" xfId="1984" xr:uid="{00000000-0005-0000-0000-0000333C0000}"/>
    <cellStyle name="Normal 10 4 3 2 2 2" xfId="4129" xr:uid="{00000000-0005-0000-0000-0000343C0000}"/>
    <cellStyle name="Normal 10 4 3 2 2 2 2" xfId="8540" xr:uid="{00000000-0005-0000-0000-0000353C0000}"/>
    <cellStyle name="Normal 10 4 3 2 2 2 2 2" xfId="17284" xr:uid="{00000000-0005-0000-0000-0000363C0000}"/>
    <cellStyle name="Normal 10 4 3 2 2 2 2 2 2" xfId="34735" xr:uid="{00000000-0005-0000-0000-0000373C0000}"/>
    <cellStyle name="Normal 10 4 3 2 2 2 2 3" xfId="26015" xr:uid="{00000000-0005-0000-0000-0000383C0000}"/>
    <cellStyle name="Normal 10 4 3 2 2 2 2 4" xfId="38194" xr:uid="{00000000-0005-0000-0000-0000393C0000}"/>
    <cellStyle name="Normal 10 4 3 2 2 2 3" xfId="12923" xr:uid="{00000000-0005-0000-0000-00003A3C0000}"/>
    <cellStyle name="Normal 10 4 3 2 2 2 3 2" xfId="30375" xr:uid="{00000000-0005-0000-0000-00003B3C0000}"/>
    <cellStyle name="Normal 10 4 3 2 2 2 4" xfId="21654" xr:uid="{00000000-0005-0000-0000-00003C3C0000}"/>
    <cellStyle name="Normal 10 4 3 2 2 2 5" xfId="38193" xr:uid="{00000000-0005-0000-0000-00003D3C0000}"/>
    <cellStyle name="Normal 10 4 3 2 2 3" xfId="6398" xr:uid="{00000000-0005-0000-0000-00003E3C0000}"/>
    <cellStyle name="Normal 10 4 3 2 2 3 2" xfId="15142" xr:uid="{00000000-0005-0000-0000-00003F3C0000}"/>
    <cellStyle name="Normal 10 4 3 2 2 3 2 2" xfId="32593" xr:uid="{00000000-0005-0000-0000-0000403C0000}"/>
    <cellStyle name="Normal 10 4 3 2 2 3 3" xfId="23873" xr:uid="{00000000-0005-0000-0000-0000413C0000}"/>
    <cellStyle name="Normal 10 4 3 2 2 3 4" xfId="38195" xr:uid="{00000000-0005-0000-0000-0000423C0000}"/>
    <cellStyle name="Normal 10 4 3 2 2 4" xfId="10781" xr:uid="{00000000-0005-0000-0000-0000433C0000}"/>
    <cellStyle name="Normal 10 4 3 2 2 4 2" xfId="28233" xr:uid="{00000000-0005-0000-0000-0000443C0000}"/>
    <cellStyle name="Normal 10 4 3 2 2 5" xfId="19512" xr:uid="{00000000-0005-0000-0000-0000453C0000}"/>
    <cellStyle name="Normal 10 4 3 2 2 6" xfId="38192" xr:uid="{00000000-0005-0000-0000-0000463C0000}"/>
    <cellStyle name="Normal 10 4 3 2 3" xfId="3060" xr:uid="{00000000-0005-0000-0000-0000473C0000}"/>
    <cellStyle name="Normal 10 4 3 2 3 2" xfId="7471" xr:uid="{00000000-0005-0000-0000-0000483C0000}"/>
    <cellStyle name="Normal 10 4 3 2 3 2 2" xfId="16215" xr:uid="{00000000-0005-0000-0000-0000493C0000}"/>
    <cellStyle name="Normal 10 4 3 2 3 2 2 2" xfId="33666" xr:uid="{00000000-0005-0000-0000-00004A3C0000}"/>
    <cellStyle name="Normal 10 4 3 2 3 2 3" xfId="24946" xr:uid="{00000000-0005-0000-0000-00004B3C0000}"/>
    <cellStyle name="Normal 10 4 3 2 3 2 4" xfId="38197" xr:uid="{00000000-0005-0000-0000-00004C3C0000}"/>
    <cellStyle name="Normal 10 4 3 2 3 3" xfId="11854" xr:uid="{00000000-0005-0000-0000-00004D3C0000}"/>
    <cellStyle name="Normal 10 4 3 2 3 3 2" xfId="29306" xr:uid="{00000000-0005-0000-0000-00004E3C0000}"/>
    <cellStyle name="Normal 10 4 3 2 3 4" xfId="20585" xr:uid="{00000000-0005-0000-0000-00004F3C0000}"/>
    <cellStyle name="Normal 10 4 3 2 3 5" xfId="38196" xr:uid="{00000000-0005-0000-0000-0000503C0000}"/>
    <cellStyle name="Normal 10 4 3 2 4" xfId="5329" xr:uid="{00000000-0005-0000-0000-0000513C0000}"/>
    <cellStyle name="Normal 10 4 3 2 4 2" xfId="14073" xr:uid="{00000000-0005-0000-0000-0000523C0000}"/>
    <cellStyle name="Normal 10 4 3 2 4 2 2" xfId="31524" xr:uid="{00000000-0005-0000-0000-0000533C0000}"/>
    <cellStyle name="Normal 10 4 3 2 4 3" xfId="22804" xr:uid="{00000000-0005-0000-0000-0000543C0000}"/>
    <cellStyle name="Normal 10 4 3 2 4 4" xfId="38198" xr:uid="{00000000-0005-0000-0000-0000553C0000}"/>
    <cellStyle name="Normal 10 4 3 2 5" xfId="9712" xr:uid="{00000000-0005-0000-0000-0000563C0000}"/>
    <cellStyle name="Normal 10 4 3 2 5 2" xfId="27164" xr:uid="{00000000-0005-0000-0000-0000573C0000}"/>
    <cellStyle name="Normal 10 4 3 2 6" xfId="18443" xr:uid="{00000000-0005-0000-0000-0000583C0000}"/>
    <cellStyle name="Normal 10 4 3 2 7" xfId="38191" xr:uid="{00000000-0005-0000-0000-0000593C0000}"/>
    <cellStyle name="Normal 10 4 3 3" xfId="1449" xr:uid="{00000000-0005-0000-0000-00005A3C0000}"/>
    <cellStyle name="Normal 10 4 3 3 2" xfId="3595" xr:uid="{00000000-0005-0000-0000-00005B3C0000}"/>
    <cellStyle name="Normal 10 4 3 3 2 2" xfId="8006" xr:uid="{00000000-0005-0000-0000-00005C3C0000}"/>
    <cellStyle name="Normal 10 4 3 3 2 2 2" xfId="16750" xr:uid="{00000000-0005-0000-0000-00005D3C0000}"/>
    <cellStyle name="Normal 10 4 3 3 2 2 2 2" xfId="34201" xr:uid="{00000000-0005-0000-0000-00005E3C0000}"/>
    <cellStyle name="Normal 10 4 3 3 2 2 3" xfId="25481" xr:uid="{00000000-0005-0000-0000-00005F3C0000}"/>
    <cellStyle name="Normal 10 4 3 3 2 2 4" xfId="38201" xr:uid="{00000000-0005-0000-0000-0000603C0000}"/>
    <cellStyle name="Normal 10 4 3 3 2 3" xfId="12389" xr:uid="{00000000-0005-0000-0000-0000613C0000}"/>
    <cellStyle name="Normal 10 4 3 3 2 3 2" xfId="29841" xr:uid="{00000000-0005-0000-0000-0000623C0000}"/>
    <cellStyle name="Normal 10 4 3 3 2 4" xfId="21120" xr:uid="{00000000-0005-0000-0000-0000633C0000}"/>
    <cellStyle name="Normal 10 4 3 3 2 5" xfId="38200" xr:uid="{00000000-0005-0000-0000-0000643C0000}"/>
    <cellStyle name="Normal 10 4 3 3 3" xfId="5864" xr:uid="{00000000-0005-0000-0000-0000653C0000}"/>
    <cellStyle name="Normal 10 4 3 3 3 2" xfId="14608" xr:uid="{00000000-0005-0000-0000-0000663C0000}"/>
    <cellStyle name="Normal 10 4 3 3 3 2 2" xfId="32059" xr:uid="{00000000-0005-0000-0000-0000673C0000}"/>
    <cellStyle name="Normal 10 4 3 3 3 3" xfId="23339" xr:uid="{00000000-0005-0000-0000-0000683C0000}"/>
    <cellStyle name="Normal 10 4 3 3 3 4" xfId="38202" xr:uid="{00000000-0005-0000-0000-0000693C0000}"/>
    <cellStyle name="Normal 10 4 3 3 4" xfId="10247" xr:uid="{00000000-0005-0000-0000-00006A3C0000}"/>
    <cellStyle name="Normal 10 4 3 3 4 2" xfId="27699" xr:uid="{00000000-0005-0000-0000-00006B3C0000}"/>
    <cellStyle name="Normal 10 4 3 3 5" xfId="18978" xr:uid="{00000000-0005-0000-0000-00006C3C0000}"/>
    <cellStyle name="Normal 10 4 3 3 6" xfId="38199" xr:uid="{00000000-0005-0000-0000-00006D3C0000}"/>
    <cellStyle name="Normal 10 4 3 4" xfId="2523" xr:uid="{00000000-0005-0000-0000-00006E3C0000}"/>
    <cellStyle name="Normal 10 4 3 4 2" xfId="6934" xr:uid="{00000000-0005-0000-0000-00006F3C0000}"/>
    <cellStyle name="Normal 10 4 3 4 2 2" xfId="15678" xr:uid="{00000000-0005-0000-0000-0000703C0000}"/>
    <cellStyle name="Normal 10 4 3 4 2 2 2" xfId="33129" xr:uid="{00000000-0005-0000-0000-0000713C0000}"/>
    <cellStyle name="Normal 10 4 3 4 2 3" xfId="24409" xr:uid="{00000000-0005-0000-0000-0000723C0000}"/>
    <cellStyle name="Normal 10 4 3 4 2 4" xfId="38204" xr:uid="{00000000-0005-0000-0000-0000733C0000}"/>
    <cellStyle name="Normal 10 4 3 4 3" xfId="11317" xr:uid="{00000000-0005-0000-0000-0000743C0000}"/>
    <cellStyle name="Normal 10 4 3 4 3 2" xfId="28769" xr:uid="{00000000-0005-0000-0000-0000753C0000}"/>
    <cellStyle name="Normal 10 4 3 4 4" xfId="20048" xr:uid="{00000000-0005-0000-0000-0000763C0000}"/>
    <cellStyle name="Normal 10 4 3 4 5" xfId="38203" xr:uid="{00000000-0005-0000-0000-0000773C0000}"/>
    <cellStyle name="Normal 10 4 3 5" xfId="4792" xr:uid="{00000000-0005-0000-0000-0000783C0000}"/>
    <cellStyle name="Normal 10 4 3 5 2" xfId="13536" xr:uid="{00000000-0005-0000-0000-0000793C0000}"/>
    <cellStyle name="Normal 10 4 3 5 2 2" xfId="30987" xr:uid="{00000000-0005-0000-0000-00007A3C0000}"/>
    <cellStyle name="Normal 10 4 3 5 3" xfId="22267" xr:uid="{00000000-0005-0000-0000-00007B3C0000}"/>
    <cellStyle name="Normal 10 4 3 5 4" xfId="38205" xr:uid="{00000000-0005-0000-0000-00007C3C0000}"/>
    <cellStyle name="Normal 10 4 3 6" xfId="9175" xr:uid="{00000000-0005-0000-0000-00007D3C0000}"/>
    <cellStyle name="Normal 10 4 3 6 2" xfId="26627" xr:uid="{00000000-0005-0000-0000-00007E3C0000}"/>
    <cellStyle name="Normal 10 4 3 7" xfId="17906" xr:uid="{00000000-0005-0000-0000-00007F3C0000}"/>
    <cellStyle name="Normal 10 4 3 8" xfId="38190" xr:uid="{00000000-0005-0000-0000-0000803C0000}"/>
    <cellStyle name="Normal 10 4 4" xfId="653" xr:uid="{00000000-0005-0000-0000-0000813C0000}"/>
    <cellStyle name="Normal 10 4 4 2" xfId="1726" xr:uid="{00000000-0005-0000-0000-0000823C0000}"/>
    <cellStyle name="Normal 10 4 4 2 2" xfId="3871" xr:uid="{00000000-0005-0000-0000-0000833C0000}"/>
    <cellStyle name="Normal 10 4 4 2 2 2" xfId="8282" xr:uid="{00000000-0005-0000-0000-0000843C0000}"/>
    <cellStyle name="Normal 10 4 4 2 2 2 2" xfId="17026" xr:uid="{00000000-0005-0000-0000-0000853C0000}"/>
    <cellStyle name="Normal 10 4 4 2 2 2 2 2" xfId="34477" xr:uid="{00000000-0005-0000-0000-0000863C0000}"/>
    <cellStyle name="Normal 10 4 4 2 2 2 3" xfId="25757" xr:uid="{00000000-0005-0000-0000-0000873C0000}"/>
    <cellStyle name="Normal 10 4 4 2 2 2 4" xfId="38209" xr:uid="{00000000-0005-0000-0000-0000883C0000}"/>
    <cellStyle name="Normal 10 4 4 2 2 3" xfId="12665" xr:uid="{00000000-0005-0000-0000-0000893C0000}"/>
    <cellStyle name="Normal 10 4 4 2 2 3 2" xfId="30117" xr:uid="{00000000-0005-0000-0000-00008A3C0000}"/>
    <cellStyle name="Normal 10 4 4 2 2 4" xfId="21396" xr:uid="{00000000-0005-0000-0000-00008B3C0000}"/>
    <cellStyle name="Normal 10 4 4 2 2 5" xfId="38208" xr:uid="{00000000-0005-0000-0000-00008C3C0000}"/>
    <cellStyle name="Normal 10 4 4 2 3" xfId="6140" xr:uid="{00000000-0005-0000-0000-00008D3C0000}"/>
    <cellStyle name="Normal 10 4 4 2 3 2" xfId="14884" xr:uid="{00000000-0005-0000-0000-00008E3C0000}"/>
    <cellStyle name="Normal 10 4 4 2 3 2 2" xfId="32335" xr:uid="{00000000-0005-0000-0000-00008F3C0000}"/>
    <cellStyle name="Normal 10 4 4 2 3 3" xfId="23615" xr:uid="{00000000-0005-0000-0000-0000903C0000}"/>
    <cellStyle name="Normal 10 4 4 2 3 4" xfId="38210" xr:uid="{00000000-0005-0000-0000-0000913C0000}"/>
    <cellStyle name="Normal 10 4 4 2 4" xfId="10523" xr:uid="{00000000-0005-0000-0000-0000923C0000}"/>
    <cellStyle name="Normal 10 4 4 2 4 2" xfId="27975" xr:uid="{00000000-0005-0000-0000-0000933C0000}"/>
    <cellStyle name="Normal 10 4 4 2 5" xfId="19254" xr:uid="{00000000-0005-0000-0000-0000943C0000}"/>
    <cellStyle name="Normal 10 4 4 2 6" xfId="38207" xr:uid="{00000000-0005-0000-0000-0000953C0000}"/>
    <cellStyle name="Normal 10 4 4 3" xfId="2802" xr:uid="{00000000-0005-0000-0000-0000963C0000}"/>
    <cellStyle name="Normal 10 4 4 3 2" xfId="7213" xr:uid="{00000000-0005-0000-0000-0000973C0000}"/>
    <cellStyle name="Normal 10 4 4 3 2 2" xfId="15957" xr:uid="{00000000-0005-0000-0000-0000983C0000}"/>
    <cellStyle name="Normal 10 4 4 3 2 2 2" xfId="33408" xr:uid="{00000000-0005-0000-0000-0000993C0000}"/>
    <cellStyle name="Normal 10 4 4 3 2 3" xfId="24688" xr:uid="{00000000-0005-0000-0000-00009A3C0000}"/>
    <cellStyle name="Normal 10 4 4 3 2 4" xfId="38212" xr:uid="{00000000-0005-0000-0000-00009B3C0000}"/>
    <cellStyle name="Normal 10 4 4 3 3" xfId="11596" xr:uid="{00000000-0005-0000-0000-00009C3C0000}"/>
    <cellStyle name="Normal 10 4 4 3 3 2" xfId="29048" xr:uid="{00000000-0005-0000-0000-00009D3C0000}"/>
    <cellStyle name="Normal 10 4 4 3 4" xfId="20327" xr:uid="{00000000-0005-0000-0000-00009E3C0000}"/>
    <cellStyle name="Normal 10 4 4 3 5" xfId="38211" xr:uid="{00000000-0005-0000-0000-00009F3C0000}"/>
    <cellStyle name="Normal 10 4 4 4" xfId="5071" xr:uid="{00000000-0005-0000-0000-0000A03C0000}"/>
    <cellStyle name="Normal 10 4 4 4 2" xfId="13815" xr:uid="{00000000-0005-0000-0000-0000A13C0000}"/>
    <cellStyle name="Normal 10 4 4 4 2 2" xfId="31266" xr:uid="{00000000-0005-0000-0000-0000A23C0000}"/>
    <cellStyle name="Normal 10 4 4 4 3" xfId="22546" xr:uid="{00000000-0005-0000-0000-0000A33C0000}"/>
    <cellStyle name="Normal 10 4 4 4 4" xfId="38213" xr:uid="{00000000-0005-0000-0000-0000A43C0000}"/>
    <cellStyle name="Normal 10 4 4 5" xfId="9454" xr:uid="{00000000-0005-0000-0000-0000A53C0000}"/>
    <cellStyle name="Normal 10 4 4 5 2" xfId="26906" xr:uid="{00000000-0005-0000-0000-0000A63C0000}"/>
    <cellStyle name="Normal 10 4 4 6" xfId="18185" xr:uid="{00000000-0005-0000-0000-0000A73C0000}"/>
    <cellStyle name="Normal 10 4 4 7" xfId="38206" xr:uid="{00000000-0005-0000-0000-0000A83C0000}"/>
    <cellStyle name="Normal 10 4 5" xfId="1192" xr:uid="{00000000-0005-0000-0000-0000A93C0000}"/>
    <cellStyle name="Normal 10 4 5 2" xfId="3338" xr:uid="{00000000-0005-0000-0000-0000AA3C0000}"/>
    <cellStyle name="Normal 10 4 5 2 2" xfId="7749" xr:uid="{00000000-0005-0000-0000-0000AB3C0000}"/>
    <cellStyle name="Normal 10 4 5 2 2 2" xfId="16493" xr:uid="{00000000-0005-0000-0000-0000AC3C0000}"/>
    <cellStyle name="Normal 10 4 5 2 2 2 2" xfId="33944" xr:uid="{00000000-0005-0000-0000-0000AD3C0000}"/>
    <cellStyle name="Normal 10 4 5 2 2 3" xfId="25224" xr:uid="{00000000-0005-0000-0000-0000AE3C0000}"/>
    <cellStyle name="Normal 10 4 5 2 2 4" xfId="38216" xr:uid="{00000000-0005-0000-0000-0000AF3C0000}"/>
    <cellStyle name="Normal 10 4 5 2 3" xfId="12132" xr:uid="{00000000-0005-0000-0000-0000B03C0000}"/>
    <cellStyle name="Normal 10 4 5 2 3 2" xfId="29584" xr:uid="{00000000-0005-0000-0000-0000B13C0000}"/>
    <cellStyle name="Normal 10 4 5 2 4" xfId="20863" xr:uid="{00000000-0005-0000-0000-0000B23C0000}"/>
    <cellStyle name="Normal 10 4 5 2 5" xfId="38215" xr:uid="{00000000-0005-0000-0000-0000B33C0000}"/>
    <cellStyle name="Normal 10 4 5 3" xfId="5607" xr:uid="{00000000-0005-0000-0000-0000B43C0000}"/>
    <cellStyle name="Normal 10 4 5 3 2" xfId="14351" xr:uid="{00000000-0005-0000-0000-0000B53C0000}"/>
    <cellStyle name="Normal 10 4 5 3 2 2" xfId="31802" xr:uid="{00000000-0005-0000-0000-0000B63C0000}"/>
    <cellStyle name="Normal 10 4 5 3 3" xfId="23082" xr:uid="{00000000-0005-0000-0000-0000B73C0000}"/>
    <cellStyle name="Normal 10 4 5 3 4" xfId="38217" xr:uid="{00000000-0005-0000-0000-0000B83C0000}"/>
    <cellStyle name="Normal 10 4 5 4" xfId="9990" xr:uid="{00000000-0005-0000-0000-0000B93C0000}"/>
    <cellStyle name="Normal 10 4 5 4 2" xfId="27442" xr:uid="{00000000-0005-0000-0000-0000BA3C0000}"/>
    <cellStyle name="Normal 10 4 5 5" xfId="18721" xr:uid="{00000000-0005-0000-0000-0000BB3C0000}"/>
    <cellStyle name="Normal 10 4 5 6" xfId="38214" xr:uid="{00000000-0005-0000-0000-0000BC3C0000}"/>
    <cellStyle name="Normal 10 4 6" xfId="2266" xr:uid="{00000000-0005-0000-0000-0000BD3C0000}"/>
    <cellStyle name="Normal 10 4 6 2" xfId="6677" xr:uid="{00000000-0005-0000-0000-0000BE3C0000}"/>
    <cellStyle name="Normal 10 4 6 2 2" xfId="15421" xr:uid="{00000000-0005-0000-0000-0000BF3C0000}"/>
    <cellStyle name="Normal 10 4 6 2 2 2" xfId="32872" xr:uid="{00000000-0005-0000-0000-0000C03C0000}"/>
    <cellStyle name="Normal 10 4 6 2 3" xfId="24152" xr:uid="{00000000-0005-0000-0000-0000C13C0000}"/>
    <cellStyle name="Normal 10 4 6 2 4" xfId="38219" xr:uid="{00000000-0005-0000-0000-0000C23C0000}"/>
    <cellStyle name="Normal 10 4 6 3" xfId="11060" xr:uid="{00000000-0005-0000-0000-0000C33C0000}"/>
    <cellStyle name="Normal 10 4 6 3 2" xfId="28512" xr:uid="{00000000-0005-0000-0000-0000C43C0000}"/>
    <cellStyle name="Normal 10 4 6 4" xfId="19791" xr:uid="{00000000-0005-0000-0000-0000C53C0000}"/>
    <cellStyle name="Normal 10 4 6 5" xfId="38218" xr:uid="{00000000-0005-0000-0000-0000C63C0000}"/>
    <cellStyle name="Normal 10 4 7" xfId="4535" xr:uid="{00000000-0005-0000-0000-0000C73C0000}"/>
    <cellStyle name="Normal 10 4 7 2" xfId="13279" xr:uid="{00000000-0005-0000-0000-0000C83C0000}"/>
    <cellStyle name="Normal 10 4 7 2 2" xfId="30730" xr:uid="{00000000-0005-0000-0000-0000C93C0000}"/>
    <cellStyle name="Normal 10 4 7 3" xfId="22010" xr:uid="{00000000-0005-0000-0000-0000CA3C0000}"/>
    <cellStyle name="Normal 10 4 7 4" xfId="38220" xr:uid="{00000000-0005-0000-0000-0000CB3C0000}"/>
    <cellStyle name="Normal 10 4 8" xfId="8918" xr:uid="{00000000-0005-0000-0000-0000CC3C0000}"/>
    <cellStyle name="Normal 10 4 8 2" xfId="26370" xr:uid="{00000000-0005-0000-0000-0000CD3C0000}"/>
    <cellStyle name="Normal 10 4 9" xfId="17649" xr:uid="{00000000-0005-0000-0000-0000CE3C0000}"/>
    <cellStyle name="Normal 10 5" xfId="174" xr:uid="{00000000-0005-0000-0000-0000CF3C0000}"/>
    <cellStyle name="Normal 10 5 2" xfId="439" xr:uid="{00000000-0005-0000-0000-0000D03C0000}"/>
    <cellStyle name="Normal 10 5 2 2" xfId="979" xr:uid="{00000000-0005-0000-0000-0000D13C0000}"/>
    <cellStyle name="Normal 10 5 2 2 2" xfId="2052" xr:uid="{00000000-0005-0000-0000-0000D23C0000}"/>
    <cellStyle name="Normal 10 5 2 2 2 2" xfId="4197" xr:uid="{00000000-0005-0000-0000-0000D33C0000}"/>
    <cellStyle name="Normal 10 5 2 2 2 2 2" xfId="8608" xr:uid="{00000000-0005-0000-0000-0000D43C0000}"/>
    <cellStyle name="Normal 10 5 2 2 2 2 2 2" xfId="17352" xr:uid="{00000000-0005-0000-0000-0000D53C0000}"/>
    <cellStyle name="Normal 10 5 2 2 2 2 2 2 2" xfId="34803" xr:uid="{00000000-0005-0000-0000-0000D63C0000}"/>
    <cellStyle name="Normal 10 5 2 2 2 2 2 3" xfId="26083" xr:uid="{00000000-0005-0000-0000-0000D73C0000}"/>
    <cellStyle name="Normal 10 5 2 2 2 2 2 4" xfId="38226" xr:uid="{00000000-0005-0000-0000-0000D83C0000}"/>
    <cellStyle name="Normal 10 5 2 2 2 2 3" xfId="12991" xr:uid="{00000000-0005-0000-0000-0000D93C0000}"/>
    <cellStyle name="Normal 10 5 2 2 2 2 3 2" xfId="30443" xr:uid="{00000000-0005-0000-0000-0000DA3C0000}"/>
    <cellStyle name="Normal 10 5 2 2 2 2 4" xfId="21722" xr:uid="{00000000-0005-0000-0000-0000DB3C0000}"/>
    <cellStyle name="Normal 10 5 2 2 2 2 5" xfId="38225" xr:uid="{00000000-0005-0000-0000-0000DC3C0000}"/>
    <cellStyle name="Normal 10 5 2 2 2 3" xfId="6466" xr:uid="{00000000-0005-0000-0000-0000DD3C0000}"/>
    <cellStyle name="Normal 10 5 2 2 2 3 2" xfId="15210" xr:uid="{00000000-0005-0000-0000-0000DE3C0000}"/>
    <cellStyle name="Normal 10 5 2 2 2 3 2 2" xfId="32661" xr:uid="{00000000-0005-0000-0000-0000DF3C0000}"/>
    <cellStyle name="Normal 10 5 2 2 2 3 3" xfId="23941" xr:uid="{00000000-0005-0000-0000-0000E03C0000}"/>
    <cellStyle name="Normal 10 5 2 2 2 3 4" xfId="38227" xr:uid="{00000000-0005-0000-0000-0000E13C0000}"/>
    <cellStyle name="Normal 10 5 2 2 2 4" xfId="10849" xr:uid="{00000000-0005-0000-0000-0000E23C0000}"/>
    <cellStyle name="Normal 10 5 2 2 2 4 2" xfId="28301" xr:uid="{00000000-0005-0000-0000-0000E33C0000}"/>
    <cellStyle name="Normal 10 5 2 2 2 5" xfId="19580" xr:uid="{00000000-0005-0000-0000-0000E43C0000}"/>
    <cellStyle name="Normal 10 5 2 2 2 6" xfId="38224" xr:uid="{00000000-0005-0000-0000-0000E53C0000}"/>
    <cellStyle name="Normal 10 5 2 2 3" xfId="3128" xr:uid="{00000000-0005-0000-0000-0000E63C0000}"/>
    <cellStyle name="Normal 10 5 2 2 3 2" xfId="7539" xr:uid="{00000000-0005-0000-0000-0000E73C0000}"/>
    <cellStyle name="Normal 10 5 2 2 3 2 2" xfId="16283" xr:uid="{00000000-0005-0000-0000-0000E83C0000}"/>
    <cellStyle name="Normal 10 5 2 2 3 2 2 2" xfId="33734" xr:uid="{00000000-0005-0000-0000-0000E93C0000}"/>
    <cellStyle name="Normal 10 5 2 2 3 2 3" xfId="25014" xr:uid="{00000000-0005-0000-0000-0000EA3C0000}"/>
    <cellStyle name="Normal 10 5 2 2 3 2 4" xfId="38229" xr:uid="{00000000-0005-0000-0000-0000EB3C0000}"/>
    <cellStyle name="Normal 10 5 2 2 3 3" xfId="11922" xr:uid="{00000000-0005-0000-0000-0000EC3C0000}"/>
    <cellStyle name="Normal 10 5 2 2 3 3 2" xfId="29374" xr:uid="{00000000-0005-0000-0000-0000ED3C0000}"/>
    <cellStyle name="Normal 10 5 2 2 3 4" xfId="20653" xr:uid="{00000000-0005-0000-0000-0000EE3C0000}"/>
    <cellStyle name="Normal 10 5 2 2 3 5" xfId="38228" xr:uid="{00000000-0005-0000-0000-0000EF3C0000}"/>
    <cellStyle name="Normal 10 5 2 2 4" xfId="5397" xr:uid="{00000000-0005-0000-0000-0000F03C0000}"/>
    <cellStyle name="Normal 10 5 2 2 4 2" xfId="14141" xr:uid="{00000000-0005-0000-0000-0000F13C0000}"/>
    <cellStyle name="Normal 10 5 2 2 4 2 2" xfId="31592" xr:uid="{00000000-0005-0000-0000-0000F23C0000}"/>
    <cellStyle name="Normal 10 5 2 2 4 3" xfId="22872" xr:uid="{00000000-0005-0000-0000-0000F33C0000}"/>
    <cellStyle name="Normal 10 5 2 2 4 4" xfId="38230" xr:uid="{00000000-0005-0000-0000-0000F43C0000}"/>
    <cellStyle name="Normal 10 5 2 2 5" xfId="9780" xr:uid="{00000000-0005-0000-0000-0000F53C0000}"/>
    <cellStyle name="Normal 10 5 2 2 5 2" xfId="27232" xr:uid="{00000000-0005-0000-0000-0000F63C0000}"/>
    <cellStyle name="Normal 10 5 2 2 6" xfId="18511" xr:uid="{00000000-0005-0000-0000-0000F73C0000}"/>
    <cellStyle name="Normal 10 5 2 2 7" xfId="38223" xr:uid="{00000000-0005-0000-0000-0000F83C0000}"/>
    <cellStyle name="Normal 10 5 2 3" xfId="1517" xr:uid="{00000000-0005-0000-0000-0000F93C0000}"/>
    <cellStyle name="Normal 10 5 2 3 2" xfId="3663" xr:uid="{00000000-0005-0000-0000-0000FA3C0000}"/>
    <cellStyle name="Normal 10 5 2 3 2 2" xfId="8074" xr:uid="{00000000-0005-0000-0000-0000FB3C0000}"/>
    <cellStyle name="Normal 10 5 2 3 2 2 2" xfId="16818" xr:uid="{00000000-0005-0000-0000-0000FC3C0000}"/>
    <cellStyle name="Normal 10 5 2 3 2 2 2 2" xfId="34269" xr:uid="{00000000-0005-0000-0000-0000FD3C0000}"/>
    <cellStyle name="Normal 10 5 2 3 2 2 3" xfId="25549" xr:uid="{00000000-0005-0000-0000-0000FE3C0000}"/>
    <cellStyle name="Normal 10 5 2 3 2 2 4" xfId="38233" xr:uid="{00000000-0005-0000-0000-0000FF3C0000}"/>
    <cellStyle name="Normal 10 5 2 3 2 3" xfId="12457" xr:uid="{00000000-0005-0000-0000-0000003D0000}"/>
    <cellStyle name="Normal 10 5 2 3 2 3 2" xfId="29909" xr:uid="{00000000-0005-0000-0000-0000013D0000}"/>
    <cellStyle name="Normal 10 5 2 3 2 4" xfId="21188" xr:uid="{00000000-0005-0000-0000-0000023D0000}"/>
    <cellStyle name="Normal 10 5 2 3 2 5" xfId="38232" xr:uid="{00000000-0005-0000-0000-0000033D0000}"/>
    <cellStyle name="Normal 10 5 2 3 3" xfId="5932" xr:uid="{00000000-0005-0000-0000-0000043D0000}"/>
    <cellStyle name="Normal 10 5 2 3 3 2" xfId="14676" xr:uid="{00000000-0005-0000-0000-0000053D0000}"/>
    <cellStyle name="Normal 10 5 2 3 3 2 2" xfId="32127" xr:uid="{00000000-0005-0000-0000-0000063D0000}"/>
    <cellStyle name="Normal 10 5 2 3 3 3" xfId="23407" xr:uid="{00000000-0005-0000-0000-0000073D0000}"/>
    <cellStyle name="Normal 10 5 2 3 3 4" xfId="38234" xr:uid="{00000000-0005-0000-0000-0000083D0000}"/>
    <cellStyle name="Normal 10 5 2 3 4" xfId="10315" xr:uid="{00000000-0005-0000-0000-0000093D0000}"/>
    <cellStyle name="Normal 10 5 2 3 4 2" xfId="27767" xr:uid="{00000000-0005-0000-0000-00000A3D0000}"/>
    <cellStyle name="Normal 10 5 2 3 5" xfId="19046" xr:uid="{00000000-0005-0000-0000-00000B3D0000}"/>
    <cellStyle name="Normal 10 5 2 3 6" xfId="38231" xr:uid="{00000000-0005-0000-0000-00000C3D0000}"/>
    <cellStyle name="Normal 10 5 2 4" xfId="2591" xr:uid="{00000000-0005-0000-0000-00000D3D0000}"/>
    <cellStyle name="Normal 10 5 2 4 2" xfId="7002" xr:uid="{00000000-0005-0000-0000-00000E3D0000}"/>
    <cellStyle name="Normal 10 5 2 4 2 2" xfId="15746" xr:uid="{00000000-0005-0000-0000-00000F3D0000}"/>
    <cellStyle name="Normal 10 5 2 4 2 2 2" xfId="33197" xr:uid="{00000000-0005-0000-0000-0000103D0000}"/>
    <cellStyle name="Normal 10 5 2 4 2 3" xfId="24477" xr:uid="{00000000-0005-0000-0000-0000113D0000}"/>
    <cellStyle name="Normal 10 5 2 4 2 4" xfId="38236" xr:uid="{00000000-0005-0000-0000-0000123D0000}"/>
    <cellStyle name="Normal 10 5 2 4 3" xfId="11385" xr:uid="{00000000-0005-0000-0000-0000133D0000}"/>
    <cellStyle name="Normal 10 5 2 4 3 2" xfId="28837" xr:uid="{00000000-0005-0000-0000-0000143D0000}"/>
    <cellStyle name="Normal 10 5 2 4 4" xfId="20116" xr:uid="{00000000-0005-0000-0000-0000153D0000}"/>
    <cellStyle name="Normal 10 5 2 4 5" xfId="38235" xr:uid="{00000000-0005-0000-0000-0000163D0000}"/>
    <cellStyle name="Normal 10 5 2 5" xfId="4860" xr:uid="{00000000-0005-0000-0000-0000173D0000}"/>
    <cellStyle name="Normal 10 5 2 5 2" xfId="13604" xr:uid="{00000000-0005-0000-0000-0000183D0000}"/>
    <cellStyle name="Normal 10 5 2 5 2 2" xfId="31055" xr:uid="{00000000-0005-0000-0000-0000193D0000}"/>
    <cellStyle name="Normal 10 5 2 5 3" xfId="22335" xr:uid="{00000000-0005-0000-0000-00001A3D0000}"/>
    <cellStyle name="Normal 10 5 2 5 4" xfId="38237" xr:uid="{00000000-0005-0000-0000-00001B3D0000}"/>
    <cellStyle name="Normal 10 5 2 6" xfId="9243" xr:uid="{00000000-0005-0000-0000-00001C3D0000}"/>
    <cellStyle name="Normal 10 5 2 6 2" xfId="26695" xr:uid="{00000000-0005-0000-0000-00001D3D0000}"/>
    <cellStyle name="Normal 10 5 2 7" xfId="17974" xr:uid="{00000000-0005-0000-0000-00001E3D0000}"/>
    <cellStyle name="Normal 10 5 2 8" xfId="38222" xr:uid="{00000000-0005-0000-0000-00001F3D0000}"/>
    <cellStyle name="Normal 10 5 3" xfId="721" xr:uid="{00000000-0005-0000-0000-0000203D0000}"/>
    <cellStyle name="Normal 10 5 3 2" xfId="1794" xr:uid="{00000000-0005-0000-0000-0000213D0000}"/>
    <cellStyle name="Normal 10 5 3 2 2" xfId="3939" xr:uid="{00000000-0005-0000-0000-0000223D0000}"/>
    <cellStyle name="Normal 10 5 3 2 2 2" xfId="8350" xr:uid="{00000000-0005-0000-0000-0000233D0000}"/>
    <cellStyle name="Normal 10 5 3 2 2 2 2" xfId="17094" xr:uid="{00000000-0005-0000-0000-0000243D0000}"/>
    <cellStyle name="Normal 10 5 3 2 2 2 2 2" xfId="34545" xr:uid="{00000000-0005-0000-0000-0000253D0000}"/>
    <cellStyle name="Normal 10 5 3 2 2 2 3" xfId="25825" xr:uid="{00000000-0005-0000-0000-0000263D0000}"/>
    <cellStyle name="Normal 10 5 3 2 2 2 4" xfId="38241" xr:uid="{00000000-0005-0000-0000-0000273D0000}"/>
    <cellStyle name="Normal 10 5 3 2 2 3" xfId="12733" xr:uid="{00000000-0005-0000-0000-0000283D0000}"/>
    <cellStyle name="Normal 10 5 3 2 2 3 2" xfId="30185" xr:uid="{00000000-0005-0000-0000-0000293D0000}"/>
    <cellStyle name="Normal 10 5 3 2 2 4" xfId="21464" xr:uid="{00000000-0005-0000-0000-00002A3D0000}"/>
    <cellStyle name="Normal 10 5 3 2 2 5" xfId="38240" xr:uid="{00000000-0005-0000-0000-00002B3D0000}"/>
    <cellStyle name="Normal 10 5 3 2 3" xfId="6208" xr:uid="{00000000-0005-0000-0000-00002C3D0000}"/>
    <cellStyle name="Normal 10 5 3 2 3 2" xfId="14952" xr:uid="{00000000-0005-0000-0000-00002D3D0000}"/>
    <cellStyle name="Normal 10 5 3 2 3 2 2" xfId="32403" xr:uid="{00000000-0005-0000-0000-00002E3D0000}"/>
    <cellStyle name="Normal 10 5 3 2 3 3" xfId="23683" xr:uid="{00000000-0005-0000-0000-00002F3D0000}"/>
    <cellStyle name="Normal 10 5 3 2 3 4" xfId="38242" xr:uid="{00000000-0005-0000-0000-0000303D0000}"/>
    <cellStyle name="Normal 10 5 3 2 4" xfId="10591" xr:uid="{00000000-0005-0000-0000-0000313D0000}"/>
    <cellStyle name="Normal 10 5 3 2 4 2" xfId="28043" xr:uid="{00000000-0005-0000-0000-0000323D0000}"/>
    <cellStyle name="Normal 10 5 3 2 5" xfId="19322" xr:uid="{00000000-0005-0000-0000-0000333D0000}"/>
    <cellStyle name="Normal 10 5 3 2 6" xfId="38239" xr:uid="{00000000-0005-0000-0000-0000343D0000}"/>
    <cellStyle name="Normal 10 5 3 3" xfId="2870" xr:uid="{00000000-0005-0000-0000-0000353D0000}"/>
    <cellStyle name="Normal 10 5 3 3 2" xfId="7281" xr:uid="{00000000-0005-0000-0000-0000363D0000}"/>
    <cellStyle name="Normal 10 5 3 3 2 2" xfId="16025" xr:uid="{00000000-0005-0000-0000-0000373D0000}"/>
    <cellStyle name="Normal 10 5 3 3 2 2 2" xfId="33476" xr:uid="{00000000-0005-0000-0000-0000383D0000}"/>
    <cellStyle name="Normal 10 5 3 3 2 3" xfId="24756" xr:uid="{00000000-0005-0000-0000-0000393D0000}"/>
    <cellStyle name="Normal 10 5 3 3 2 4" xfId="38244" xr:uid="{00000000-0005-0000-0000-00003A3D0000}"/>
    <cellStyle name="Normal 10 5 3 3 3" xfId="11664" xr:uid="{00000000-0005-0000-0000-00003B3D0000}"/>
    <cellStyle name="Normal 10 5 3 3 3 2" xfId="29116" xr:uid="{00000000-0005-0000-0000-00003C3D0000}"/>
    <cellStyle name="Normal 10 5 3 3 4" xfId="20395" xr:uid="{00000000-0005-0000-0000-00003D3D0000}"/>
    <cellStyle name="Normal 10 5 3 3 5" xfId="38243" xr:uid="{00000000-0005-0000-0000-00003E3D0000}"/>
    <cellStyle name="Normal 10 5 3 4" xfId="5139" xr:uid="{00000000-0005-0000-0000-00003F3D0000}"/>
    <cellStyle name="Normal 10 5 3 4 2" xfId="13883" xr:uid="{00000000-0005-0000-0000-0000403D0000}"/>
    <cellStyle name="Normal 10 5 3 4 2 2" xfId="31334" xr:uid="{00000000-0005-0000-0000-0000413D0000}"/>
    <cellStyle name="Normal 10 5 3 4 3" xfId="22614" xr:uid="{00000000-0005-0000-0000-0000423D0000}"/>
    <cellStyle name="Normal 10 5 3 4 4" xfId="38245" xr:uid="{00000000-0005-0000-0000-0000433D0000}"/>
    <cellStyle name="Normal 10 5 3 5" xfId="9522" xr:uid="{00000000-0005-0000-0000-0000443D0000}"/>
    <cellStyle name="Normal 10 5 3 5 2" xfId="26974" xr:uid="{00000000-0005-0000-0000-0000453D0000}"/>
    <cellStyle name="Normal 10 5 3 6" xfId="18253" xr:uid="{00000000-0005-0000-0000-0000463D0000}"/>
    <cellStyle name="Normal 10 5 3 7" xfId="38238" xr:uid="{00000000-0005-0000-0000-0000473D0000}"/>
    <cellStyle name="Normal 10 5 4" xfId="1260" xr:uid="{00000000-0005-0000-0000-0000483D0000}"/>
    <cellStyle name="Normal 10 5 4 2" xfId="3406" xr:uid="{00000000-0005-0000-0000-0000493D0000}"/>
    <cellStyle name="Normal 10 5 4 2 2" xfId="7817" xr:uid="{00000000-0005-0000-0000-00004A3D0000}"/>
    <cellStyle name="Normal 10 5 4 2 2 2" xfId="16561" xr:uid="{00000000-0005-0000-0000-00004B3D0000}"/>
    <cellStyle name="Normal 10 5 4 2 2 2 2" xfId="34012" xr:uid="{00000000-0005-0000-0000-00004C3D0000}"/>
    <cellStyle name="Normal 10 5 4 2 2 3" xfId="25292" xr:uid="{00000000-0005-0000-0000-00004D3D0000}"/>
    <cellStyle name="Normal 10 5 4 2 2 4" xfId="38248" xr:uid="{00000000-0005-0000-0000-00004E3D0000}"/>
    <cellStyle name="Normal 10 5 4 2 3" xfId="12200" xr:uid="{00000000-0005-0000-0000-00004F3D0000}"/>
    <cellStyle name="Normal 10 5 4 2 3 2" xfId="29652" xr:uid="{00000000-0005-0000-0000-0000503D0000}"/>
    <cellStyle name="Normal 10 5 4 2 4" xfId="20931" xr:uid="{00000000-0005-0000-0000-0000513D0000}"/>
    <cellStyle name="Normal 10 5 4 2 5" xfId="38247" xr:uid="{00000000-0005-0000-0000-0000523D0000}"/>
    <cellStyle name="Normal 10 5 4 3" xfId="5675" xr:uid="{00000000-0005-0000-0000-0000533D0000}"/>
    <cellStyle name="Normal 10 5 4 3 2" xfId="14419" xr:uid="{00000000-0005-0000-0000-0000543D0000}"/>
    <cellStyle name="Normal 10 5 4 3 2 2" xfId="31870" xr:uid="{00000000-0005-0000-0000-0000553D0000}"/>
    <cellStyle name="Normal 10 5 4 3 3" xfId="23150" xr:uid="{00000000-0005-0000-0000-0000563D0000}"/>
    <cellStyle name="Normal 10 5 4 3 4" xfId="38249" xr:uid="{00000000-0005-0000-0000-0000573D0000}"/>
    <cellStyle name="Normal 10 5 4 4" xfId="10058" xr:uid="{00000000-0005-0000-0000-0000583D0000}"/>
    <cellStyle name="Normal 10 5 4 4 2" xfId="27510" xr:uid="{00000000-0005-0000-0000-0000593D0000}"/>
    <cellStyle name="Normal 10 5 4 5" xfId="18789" xr:uid="{00000000-0005-0000-0000-00005A3D0000}"/>
    <cellStyle name="Normal 10 5 4 6" xfId="38246" xr:uid="{00000000-0005-0000-0000-00005B3D0000}"/>
    <cellStyle name="Normal 10 5 5" xfId="2334" xr:uid="{00000000-0005-0000-0000-00005C3D0000}"/>
    <cellStyle name="Normal 10 5 5 2" xfId="6745" xr:uid="{00000000-0005-0000-0000-00005D3D0000}"/>
    <cellStyle name="Normal 10 5 5 2 2" xfId="15489" xr:uid="{00000000-0005-0000-0000-00005E3D0000}"/>
    <cellStyle name="Normal 10 5 5 2 2 2" xfId="32940" xr:uid="{00000000-0005-0000-0000-00005F3D0000}"/>
    <cellStyle name="Normal 10 5 5 2 3" xfId="24220" xr:uid="{00000000-0005-0000-0000-0000603D0000}"/>
    <cellStyle name="Normal 10 5 5 2 4" xfId="38251" xr:uid="{00000000-0005-0000-0000-0000613D0000}"/>
    <cellStyle name="Normal 10 5 5 3" xfId="11128" xr:uid="{00000000-0005-0000-0000-0000623D0000}"/>
    <cellStyle name="Normal 10 5 5 3 2" xfId="28580" xr:uid="{00000000-0005-0000-0000-0000633D0000}"/>
    <cellStyle name="Normal 10 5 5 4" xfId="19859" xr:uid="{00000000-0005-0000-0000-0000643D0000}"/>
    <cellStyle name="Normal 10 5 5 5" xfId="38250" xr:uid="{00000000-0005-0000-0000-0000653D0000}"/>
    <cellStyle name="Normal 10 5 6" xfId="4603" xr:uid="{00000000-0005-0000-0000-0000663D0000}"/>
    <cellStyle name="Normal 10 5 6 2" xfId="13347" xr:uid="{00000000-0005-0000-0000-0000673D0000}"/>
    <cellStyle name="Normal 10 5 6 2 2" xfId="30798" xr:uid="{00000000-0005-0000-0000-0000683D0000}"/>
    <cellStyle name="Normal 10 5 6 3" xfId="22078" xr:uid="{00000000-0005-0000-0000-0000693D0000}"/>
    <cellStyle name="Normal 10 5 6 4" xfId="38252" xr:uid="{00000000-0005-0000-0000-00006A3D0000}"/>
    <cellStyle name="Normal 10 5 7" xfId="8986" xr:uid="{00000000-0005-0000-0000-00006B3D0000}"/>
    <cellStyle name="Normal 10 5 7 2" xfId="26438" xr:uid="{00000000-0005-0000-0000-00006C3D0000}"/>
    <cellStyle name="Normal 10 5 8" xfId="17717" xr:uid="{00000000-0005-0000-0000-00006D3D0000}"/>
    <cellStyle name="Normal 10 5 9" xfId="38221" xr:uid="{00000000-0005-0000-0000-00006E3D0000}"/>
    <cellStyle name="Normal 10 6" xfId="314" xr:uid="{00000000-0005-0000-0000-00006F3D0000}"/>
    <cellStyle name="Normal 10 6 2" xfId="854" xr:uid="{00000000-0005-0000-0000-0000703D0000}"/>
    <cellStyle name="Normal 10 6 2 2" xfId="1927" xr:uid="{00000000-0005-0000-0000-0000713D0000}"/>
    <cellStyle name="Normal 10 6 2 2 2" xfId="4072" xr:uid="{00000000-0005-0000-0000-0000723D0000}"/>
    <cellStyle name="Normal 10 6 2 2 2 2" xfId="8483" xr:uid="{00000000-0005-0000-0000-0000733D0000}"/>
    <cellStyle name="Normal 10 6 2 2 2 2 2" xfId="17227" xr:uid="{00000000-0005-0000-0000-0000743D0000}"/>
    <cellStyle name="Normal 10 6 2 2 2 2 2 2" xfId="34678" xr:uid="{00000000-0005-0000-0000-0000753D0000}"/>
    <cellStyle name="Normal 10 6 2 2 2 2 3" xfId="25958" xr:uid="{00000000-0005-0000-0000-0000763D0000}"/>
    <cellStyle name="Normal 10 6 2 2 2 2 4" xfId="38257" xr:uid="{00000000-0005-0000-0000-0000773D0000}"/>
    <cellStyle name="Normal 10 6 2 2 2 3" xfId="12866" xr:uid="{00000000-0005-0000-0000-0000783D0000}"/>
    <cellStyle name="Normal 10 6 2 2 2 3 2" xfId="30318" xr:uid="{00000000-0005-0000-0000-0000793D0000}"/>
    <cellStyle name="Normal 10 6 2 2 2 4" xfId="21597" xr:uid="{00000000-0005-0000-0000-00007A3D0000}"/>
    <cellStyle name="Normal 10 6 2 2 2 5" xfId="38256" xr:uid="{00000000-0005-0000-0000-00007B3D0000}"/>
    <cellStyle name="Normal 10 6 2 2 3" xfId="6341" xr:uid="{00000000-0005-0000-0000-00007C3D0000}"/>
    <cellStyle name="Normal 10 6 2 2 3 2" xfId="15085" xr:uid="{00000000-0005-0000-0000-00007D3D0000}"/>
    <cellStyle name="Normal 10 6 2 2 3 2 2" xfId="32536" xr:uid="{00000000-0005-0000-0000-00007E3D0000}"/>
    <cellStyle name="Normal 10 6 2 2 3 3" xfId="23816" xr:uid="{00000000-0005-0000-0000-00007F3D0000}"/>
    <cellStyle name="Normal 10 6 2 2 3 4" xfId="38258" xr:uid="{00000000-0005-0000-0000-0000803D0000}"/>
    <cellStyle name="Normal 10 6 2 2 4" xfId="10724" xr:uid="{00000000-0005-0000-0000-0000813D0000}"/>
    <cellStyle name="Normal 10 6 2 2 4 2" xfId="28176" xr:uid="{00000000-0005-0000-0000-0000823D0000}"/>
    <cellStyle name="Normal 10 6 2 2 5" xfId="19455" xr:uid="{00000000-0005-0000-0000-0000833D0000}"/>
    <cellStyle name="Normal 10 6 2 2 6" xfId="38255" xr:uid="{00000000-0005-0000-0000-0000843D0000}"/>
    <cellStyle name="Normal 10 6 2 3" xfId="3003" xr:uid="{00000000-0005-0000-0000-0000853D0000}"/>
    <cellStyle name="Normal 10 6 2 3 2" xfId="7414" xr:uid="{00000000-0005-0000-0000-0000863D0000}"/>
    <cellStyle name="Normal 10 6 2 3 2 2" xfId="16158" xr:uid="{00000000-0005-0000-0000-0000873D0000}"/>
    <cellStyle name="Normal 10 6 2 3 2 2 2" xfId="33609" xr:uid="{00000000-0005-0000-0000-0000883D0000}"/>
    <cellStyle name="Normal 10 6 2 3 2 3" xfId="24889" xr:uid="{00000000-0005-0000-0000-0000893D0000}"/>
    <cellStyle name="Normal 10 6 2 3 2 4" xfId="38260" xr:uid="{00000000-0005-0000-0000-00008A3D0000}"/>
    <cellStyle name="Normal 10 6 2 3 3" xfId="11797" xr:uid="{00000000-0005-0000-0000-00008B3D0000}"/>
    <cellStyle name="Normal 10 6 2 3 3 2" xfId="29249" xr:uid="{00000000-0005-0000-0000-00008C3D0000}"/>
    <cellStyle name="Normal 10 6 2 3 4" xfId="20528" xr:uid="{00000000-0005-0000-0000-00008D3D0000}"/>
    <cellStyle name="Normal 10 6 2 3 5" xfId="38259" xr:uid="{00000000-0005-0000-0000-00008E3D0000}"/>
    <cellStyle name="Normal 10 6 2 4" xfId="5272" xr:uid="{00000000-0005-0000-0000-00008F3D0000}"/>
    <cellStyle name="Normal 10 6 2 4 2" xfId="14016" xr:uid="{00000000-0005-0000-0000-0000903D0000}"/>
    <cellStyle name="Normal 10 6 2 4 2 2" xfId="31467" xr:uid="{00000000-0005-0000-0000-0000913D0000}"/>
    <cellStyle name="Normal 10 6 2 4 3" xfId="22747" xr:uid="{00000000-0005-0000-0000-0000923D0000}"/>
    <cellStyle name="Normal 10 6 2 4 4" xfId="38261" xr:uid="{00000000-0005-0000-0000-0000933D0000}"/>
    <cellStyle name="Normal 10 6 2 5" xfId="9655" xr:uid="{00000000-0005-0000-0000-0000943D0000}"/>
    <cellStyle name="Normal 10 6 2 5 2" xfId="27107" xr:uid="{00000000-0005-0000-0000-0000953D0000}"/>
    <cellStyle name="Normal 10 6 2 6" xfId="18386" xr:uid="{00000000-0005-0000-0000-0000963D0000}"/>
    <cellStyle name="Normal 10 6 2 7" xfId="38254" xr:uid="{00000000-0005-0000-0000-0000973D0000}"/>
    <cellStyle name="Normal 10 6 3" xfId="1392" xr:uid="{00000000-0005-0000-0000-0000983D0000}"/>
    <cellStyle name="Normal 10 6 3 2" xfId="3538" xr:uid="{00000000-0005-0000-0000-0000993D0000}"/>
    <cellStyle name="Normal 10 6 3 2 2" xfId="7949" xr:uid="{00000000-0005-0000-0000-00009A3D0000}"/>
    <cellStyle name="Normal 10 6 3 2 2 2" xfId="16693" xr:uid="{00000000-0005-0000-0000-00009B3D0000}"/>
    <cellStyle name="Normal 10 6 3 2 2 2 2" xfId="34144" xr:uid="{00000000-0005-0000-0000-00009C3D0000}"/>
    <cellStyle name="Normal 10 6 3 2 2 3" xfId="25424" xr:uid="{00000000-0005-0000-0000-00009D3D0000}"/>
    <cellStyle name="Normal 10 6 3 2 2 4" xfId="38264" xr:uid="{00000000-0005-0000-0000-00009E3D0000}"/>
    <cellStyle name="Normal 10 6 3 2 3" xfId="12332" xr:uid="{00000000-0005-0000-0000-00009F3D0000}"/>
    <cellStyle name="Normal 10 6 3 2 3 2" xfId="29784" xr:uid="{00000000-0005-0000-0000-0000A03D0000}"/>
    <cellStyle name="Normal 10 6 3 2 4" xfId="21063" xr:uid="{00000000-0005-0000-0000-0000A13D0000}"/>
    <cellStyle name="Normal 10 6 3 2 5" xfId="38263" xr:uid="{00000000-0005-0000-0000-0000A23D0000}"/>
    <cellStyle name="Normal 10 6 3 3" xfId="5807" xr:uid="{00000000-0005-0000-0000-0000A33D0000}"/>
    <cellStyle name="Normal 10 6 3 3 2" xfId="14551" xr:uid="{00000000-0005-0000-0000-0000A43D0000}"/>
    <cellStyle name="Normal 10 6 3 3 2 2" xfId="32002" xr:uid="{00000000-0005-0000-0000-0000A53D0000}"/>
    <cellStyle name="Normal 10 6 3 3 3" xfId="23282" xr:uid="{00000000-0005-0000-0000-0000A63D0000}"/>
    <cellStyle name="Normal 10 6 3 3 4" xfId="38265" xr:uid="{00000000-0005-0000-0000-0000A73D0000}"/>
    <cellStyle name="Normal 10 6 3 4" xfId="10190" xr:uid="{00000000-0005-0000-0000-0000A83D0000}"/>
    <cellStyle name="Normal 10 6 3 4 2" xfId="27642" xr:uid="{00000000-0005-0000-0000-0000A93D0000}"/>
    <cellStyle name="Normal 10 6 3 5" xfId="18921" xr:uid="{00000000-0005-0000-0000-0000AA3D0000}"/>
    <cellStyle name="Normal 10 6 3 6" xfId="38262" xr:uid="{00000000-0005-0000-0000-0000AB3D0000}"/>
    <cellStyle name="Normal 10 6 4" xfId="2466" xr:uid="{00000000-0005-0000-0000-0000AC3D0000}"/>
    <cellStyle name="Normal 10 6 4 2" xfId="6877" xr:uid="{00000000-0005-0000-0000-0000AD3D0000}"/>
    <cellStyle name="Normal 10 6 4 2 2" xfId="15621" xr:uid="{00000000-0005-0000-0000-0000AE3D0000}"/>
    <cellStyle name="Normal 10 6 4 2 2 2" xfId="33072" xr:uid="{00000000-0005-0000-0000-0000AF3D0000}"/>
    <cellStyle name="Normal 10 6 4 2 3" xfId="24352" xr:uid="{00000000-0005-0000-0000-0000B03D0000}"/>
    <cellStyle name="Normal 10 6 4 2 4" xfId="38267" xr:uid="{00000000-0005-0000-0000-0000B13D0000}"/>
    <cellStyle name="Normal 10 6 4 3" xfId="11260" xr:uid="{00000000-0005-0000-0000-0000B23D0000}"/>
    <cellStyle name="Normal 10 6 4 3 2" xfId="28712" xr:uid="{00000000-0005-0000-0000-0000B33D0000}"/>
    <cellStyle name="Normal 10 6 4 4" xfId="19991" xr:uid="{00000000-0005-0000-0000-0000B43D0000}"/>
    <cellStyle name="Normal 10 6 4 5" xfId="38266" xr:uid="{00000000-0005-0000-0000-0000B53D0000}"/>
    <cellStyle name="Normal 10 6 5" xfId="4735" xr:uid="{00000000-0005-0000-0000-0000B63D0000}"/>
    <cellStyle name="Normal 10 6 5 2" xfId="13479" xr:uid="{00000000-0005-0000-0000-0000B73D0000}"/>
    <cellStyle name="Normal 10 6 5 2 2" xfId="30930" xr:uid="{00000000-0005-0000-0000-0000B83D0000}"/>
    <cellStyle name="Normal 10 6 5 3" xfId="22210" xr:uid="{00000000-0005-0000-0000-0000B93D0000}"/>
    <cellStyle name="Normal 10 6 5 4" xfId="38268" xr:uid="{00000000-0005-0000-0000-0000BA3D0000}"/>
    <cellStyle name="Normal 10 6 6" xfId="9118" xr:uid="{00000000-0005-0000-0000-0000BB3D0000}"/>
    <cellStyle name="Normal 10 6 6 2" xfId="26570" xr:uid="{00000000-0005-0000-0000-0000BC3D0000}"/>
    <cellStyle name="Normal 10 6 7" xfId="17849" xr:uid="{00000000-0005-0000-0000-0000BD3D0000}"/>
    <cellStyle name="Normal 10 6 8" xfId="38253" xr:uid="{00000000-0005-0000-0000-0000BE3D0000}"/>
    <cellStyle name="Normal 10 7" xfId="596" xr:uid="{00000000-0005-0000-0000-0000BF3D0000}"/>
    <cellStyle name="Normal 10 7 2" xfId="1669" xr:uid="{00000000-0005-0000-0000-0000C03D0000}"/>
    <cellStyle name="Normal 10 7 2 2" xfId="3814" xr:uid="{00000000-0005-0000-0000-0000C13D0000}"/>
    <cellStyle name="Normal 10 7 2 2 2" xfId="8225" xr:uid="{00000000-0005-0000-0000-0000C23D0000}"/>
    <cellStyle name="Normal 10 7 2 2 2 2" xfId="16969" xr:uid="{00000000-0005-0000-0000-0000C33D0000}"/>
    <cellStyle name="Normal 10 7 2 2 2 2 2" xfId="34420" xr:uid="{00000000-0005-0000-0000-0000C43D0000}"/>
    <cellStyle name="Normal 10 7 2 2 2 3" xfId="25700" xr:uid="{00000000-0005-0000-0000-0000C53D0000}"/>
    <cellStyle name="Normal 10 7 2 2 2 4" xfId="38272" xr:uid="{00000000-0005-0000-0000-0000C63D0000}"/>
    <cellStyle name="Normal 10 7 2 2 3" xfId="12608" xr:uid="{00000000-0005-0000-0000-0000C73D0000}"/>
    <cellStyle name="Normal 10 7 2 2 3 2" xfId="30060" xr:uid="{00000000-0005-0000-0000-0000C83D0000}"/>
    <cellStyle name="Normal 10 7 2 2 4" xfId="21339" xr:uid="{00000000-0005-0000-0000-0000C93D0000}"/>
    <cellStyle name="Normal 10 7 2 2 5" xfId="38271" xr:uid="{00000000-0005-0000-0000-0000CA3D0000}"/>
    <cellStyle name="Normal 10 7 2 3" xfId="6083" xr:uid="{00000000-0005-0000-0000-0000CB3D0000}"/>
    <cellStyle name="Normal 10 7 2 3 2" xfId="14827" xr:uid="{00000000-0005-0000-0000-0000CC3D0000}"/>
    <cellStyle name="Normal 10 7 2 3 2 2" xfId="32278" xr:uid="{00000000-0005-0000-0000-0000CD3D0000}"/>
    <cellStyle name="Normal 10 7 2 3 3" xfId="23558" xr:uid="{00000000-0005-0000-0000-0000CE3D0000}"/>
    <cellStyle name="Normal 10 7 2 3 4" xfId="38273" xr:uid="{00000000-0005-0000-0000-0000CF3D0000}"/>
    <cellStyle name="Normal 10 7 2 4" xfId="10466" xr:uid="{00000000-0005-0000-0000-0000D03D0000}"/>
    <cellStyle name="Normal 10 7 2 4 2" xfId="27918" xr:uid="{00000000-0005-0000-0000-0000D13D0000}"/>
    <cellStyle name="Normal 10 7 2 5" xfId="19197" xr:uid="{00000000-0005-0000-0000-0000D23D0000}"/>
    <cellStyle name="Normal 10 7 2 6" xfId="38270" xr:uid="{00000000-0005-0000-0000-0000D33D0000}"/>
    <cellStyle name="Normal 10 7 3" xfId="2745" xr:uid="{00000000-0005-0000-0000-0000D43D0000}"/>
    <cellStyle name="Normal 10 7 3 2" xfId="7156" xr:uid="{00000000-0005-0000-0000-0000D53D0000}"/>
    <cellStyle name="Normal 10 7 3 2 2" xfId="15900" xr:uid="{00000000-0005-0000-0000-0000D63D0000}"/>
    <cellStyle name="Normal 10 7 3 2 2 2" xfId="33351" xr:uid="{00000000-0005-0000-0000-0000D73D0000}"/>
    <cellStyle name="Normal 10 7 3 2 3" xfId="24631" xr:uid="{00000000-0005-0000-0000-0000D83D0000}"/>
    <cellStyle name="Normal 10 7 3 2 4" xfId="38275" xr:uid="{00000000-0005-0000-0000-0000D93D0000}"/>
    <cellStyle name="Normal 10 7 3 3" xfId="11539" xr:uid="{00000000-0005-0000-0000-0000DA3D0000}"/>
    <cellStyle name="Normal 10 7 3 3 2" xfId="28991" xr:uid="{00000000-0005-0000-0000-0000DB3D0000}"/>
    <cellStyle name="Normal 10 7 3 4" xfId="20270" xr:uid="{00000000-0005-0000-0000-0000DC3D0000}"/>
    <cellStyle name="Normal 10 7 3 5" xfId="38274" xr:uid="{00000000-0005-0000-0000-0000DD3D0000}"/>
    <cellStyle name="Normal 10 7 4" xfId="5014" xr:uid="{00000000-0005-0000-0000-0000DE3D0000}"/>
    <cellStyle name="Normal 10 7 4 2" xfId="13758" xr:uid="{00000000-0005-0000-0000-0000DF3D0000}"/>
    <cellStyle name="Normal 10 7 4 2 2" xfId="31209" xr:uid="{00000000-0005-0000-0000-0000E03D0000}"/>
    <cellStyle name="Normal 10 7 4 3" xfId="22489" xr:uid="{00000000-0005-0000-0000-0000E13D0000}"/>
    <cellStyle name="Normal 10 7 4 4" xfId="38276" xr:uid="{00000000-0005-0000-0000-0000E23D0000}"/>
    <cellStyle name="Normal 10 7 5" xfId="9397" xr:uid="{00000000-0005-0000-0000-0000E33D0000}"/>
    <cellStyle name="Normal 10 7 5 2" xfId="26849" xr:uid="{00000000-0005-0000-0000-0000E43D0000}"/>
    <cellStyle name="Normal 10 7 6" xfId="18128" xr:uid="{00000000-0005-0000-0000-0000E53D0000}"/>
    <cellStyle name="Normal 10 7 7" xfId="38269" xr:uid="{00000000-0005-0000-0000-0000E63D0000}"/>
    <cellStyle name="Normal 10 8" xfId="1135" xr:uid="{00000000-0005-0000-0000-0000E73D0000}"/>
    <cellStyle name="Normal 10 8 2" xfId="3281" xr:uid="{00000000-0005-0000-0000-0000E83D0000}"/>
    <cellStyle name="Normal 10 8 2 2" xfId="7692" xr:uid="{00000000-0005-0000-0000-0000E93D0000}"/>
    <cellStyle name="Normal 10 8 2 2 2" xfId="16436" xr:uid="{00000000-0005-0000-0000-0000EA3D0000}"/>
    <cellStyle name="Normal 10 8 2 2 2 2" xfId="33887" xr:uid="{00000000-0005-0000-0000-0000EB3D0000}"/>
    <cellStyle name="Normal 10 8 2 2 3" xfId="25167" xr:uid="{00000000-0005-0000-0000-0000EC3D0000}"/>
    <cellStyle name="Normal 10 8 2 2 4" xfId="38279" xr:uid="{00000000-0005-0000-0000-0000ED3D0000}"/>
    <cellStyle name="Normal 10 8 2 3" xfId="12075" xr:uid="{00000000-0005-0000-0000-0000EE3D0000}"/>
    <cellStyle name="Normal 10 8 2 3 2" xfId="29527" xr:uid="{00000000-0005-0000-0000-0000EF3D0000}"/>
    <cellStyle name="Normal 10 8 2 4" xfId="20806" xr:uid="{00000000-0005-0000-0000-0000F03D0000}"/>
    <cellStyle name="Normal 10 8 2 5" xfId="38278" xr:uid="{00000000-0005-0000-0000-0000F13D0000}"/>
    <cellStyle name="Normal 10 8 3" xfId="5550" xr:uid="{00000000-0005-0000-0000-0000F23D0000}"/>
    <cellStyle name="Normal 10 8 3 2" xfId="14294" xr:uid="{00000000-0005-0000-0000-0000F33D0000}"/>
    <cellStyle name="Normal 10 8 3 2 2" xfId="31745" xr:uid="{00000000-0005-0000-0000-0000F43D0000}"/>
    <cellStyle name="Normal 10 8 3 3" xfId="23025" xr:uid="{00000000-0005-0000-0000-0000F53D0000}"/>
    <cellStyle name="Normal 10 8 3 4" xfId="38280" xr:uid="{00000000-0005-0000-0000-0000F63D0000}"/>
    <cellStyle name="Normal 10 8 4" xfId="9933" xr:uid="{00000000-0005-0000-0000-0000F73D0000}"/>
    <cellStyle name="Normal 10 8 4 2" xfId="27385" xr:uid="{00000000-0005-0000-0000-0000F83D0000}"/>
    <cellStyle name="Normal 10 8 5" xfId="18664" xr:uid="{00000000-0005-0000-0000-0000F93D0000}"/>
    <cellStyle name="Normal 10 8 6" xfId="38277" xr:uid="{00000000-0005-0000-0000-0000FA3D0000}"/>
    <cellStyle name="Normal 10 9" xfId="2209" xr:uid="{00000000-0005-0000-0000-0000FB3D0000}"/>
    <cellStyle name="Normal 10 9 2" xfId="6620" xr:uid="{00000000-0005-0000-0000-0000FC3D0000}"/>
    <cellStyle name="Normal 10 9 2 2" xfId="15364" xr:uid="{00000000-0005-0000-0000-0000FD3D0000}"/>
    <cellStyle name="Normal 10 9 2 2 2" xfId="32815" xr:uid="{00000000-0005-0000-0000-0000FE3D0000}"/>
    <cellStyle name="Normal 10 9 2 3" xfId="24095" xr:uid="{00000000-0005-0000-0000-0000FF3D0000}"/>
    <cellStyle name="Normal 10 9 2 4" xfId="38282" xr:uid="{00000000-0005-0000-0000-0000003E0000}"/>
    <cellStyle name="Normal 10 9 3" xfId="11003" xr:uid="{00000000-0005-0000-0000-0000013E0000}"/>
    <cellStyle name="Normal 10 9 3 2" xfId="28455" xr:uid="{00000000-0005-0000-0000-0000023E0000}"/>
    <cellStyle name="Normal 10 9 4" xfId="19734" xr:uid="{00000000-0005-0000-0000-0000033E0000}"/>
    <cellStyle name="Normal 10 9 5" xfId="38281" xr:uid="{00000000-0005-0000-0000-0000043E0000}"/>
    <cellStyle name="Normal 100" xfId="43898" xr:uid="{00000000-0005-0000-0000-0000053E0000}"/>
    <cellStyle name="Normal 101" xfId="43901" xr:uid="{00000000-0005-0000-0000-0000063E0000}"/>
    <cellStyle name="Normal 102" xfId="43905" xr:uid="{00000000-0005-0000-0000-0000073E0000}"/>
    <cellStyle name="Normal 103" xfId="43909" xr:uid="{00000000-0005-0000-0000-0000083E0000}"/>
    <cellStyle name="Normal 104" xfId="43912" xr:uid="{00000000-0005-0000-0000-0000093E0000}"/>
    <cellStyle name="Normal 105" xfId="43916" xr:uid="{00000000-0005-0000-0000-00000A3E0000}"/>
    <cellStyle name="Normal 106" xfId="43920" xr:uid="{00000000-0005-0000-0000-00000B3E0000}"/>
    <cellStyle name="Normal 107" xfId="43923" xr:uid="{00000000-0005-0000-0000-00000C3E0000}"/>
    <cellStyle name="Normal 108" xfId="43927" xr:uid="{00000000-0005-0000-0000-00000D3E0000}"/>
    <cellStyle name="Normal 108 2" xfId="44171" xr:uid="{367B2BC1-BB75-46D6-9F35-600948A1CA8E}"/>
    <cellStyle name="Normal 109" xfId="43933" xr:uid="{00000000-0005-0000-0000-00000E3E0000}"/>
    <cellStyle name="Normal 11" xfId="22" xr:uid="{00000000-0005-0000-0000-00000F3E0000}"/>
    <cellStyle name="Normal 11 10" xfId="4479" xr:uid="{00000000-0005-0000-0000-0000103E0000}"/>
    <cellStyle name="Normal 11 10 2" xfId="13223" xr:uid="{00000000-0005-0000-0000-0000113E0000}"/>
    <cellStyle name="Normal 11 10 2 2" xfId="30674" xr:uid="{00000000-0005-0000-0000-0000123E0000}"/>
    <cellStyle name="Normal 11 10 3" xfId="21954" xr:uid="{00000000-0005-0000-0000-0000133E0000}"/>
    <cellStyle name="Normal 11 10 4" xfId="38284" xr:uid="{00000000-0005-0000-0000-0000143E0000}"/>
    <cellStyle name="Normal 11 11" xfId="8862" xr:uid="{00000000-0005-0000-0000-0000153E0000}"/>
    <cellStyle name="Normal 11 11 2" xfId="26314" xr:uid="{00000000-0005-0000-0000-0000163E0000}"/>
    <cellStyle name="Normal 11 12" xfId="17593" xr:uid="{00000000-0005-0000-0000-0000173E0000}"/>
    <cellStyle name="Normal 11 13" xfId="38283" xr:uid="{00000000-0005-0000-0000-0000183E0000}"/>
    <cellStyle name="Normal 11 2" xfId="41" xr:uid="{00000000-0005-0000-0000-0000193E0000}"/>
    <cellStyle name="Normal 11 2 10" xfId="8873" xr:uid="{00000000-0005-0000-0000-00001A3E0000}"/>
    <cellStyle name="Normal 11 2 10 2" xfId="26325" xr:uid="{00000000-0005-0000-0000-00001B3E0000}"/>
    <cellStyle name="Normal 11 2 11" xfId="17604" xr:uid="{00000000-0005-0000-0000-00001C3E0000}"/>
    <cellStyle name="Normal 11 2 12" xfId="38285" xr:uid="{00000000-0005-0000-0000-00001D3E0000}"/>
    <cellStyle name="Normal 11 2 2" xfId="69" xr:uid="{00000000-0005-0000-0000-00001E3E0000}"/>
    <cellStyle name="Normal 11 2 2 10" xfId="17627" xr:uid="{00000000-0005-0000-0000-00001F3E0000}"/>
    <cellStyle name="Normal 11 2 2 11" xfId="38286" xr:uid="{00000000-0005-0000-0000-0000203E0000}"/>
    <cellStyle name="Normal 11 2 2 2" xfId="134" xr:uid="{00000000-0005-0000-0000-0000213E0000}"/>
    <cellStyle name="Normal 11 2 2 2 10" xfId="38287" xr:uid="{00000000-0005-0000-0000-0000223E0000}"/>
    <cellStyle name="Normal 11 2 2 2 2" xfId="266" xr:uid="{00000000-0005-0000-0000-0000233E0000}"/>
    <cellStyle name="Normal 11 2 2 2 2 2" xfId="531" xr:uid="{00000000-0005-0000-0000-0000243E0000}"/>
    <cellStyle name="Normal 11 2 2 2 2 2 2" xfId="1071" xr:uid="{00000000-0005-0000-0000-0000253E0000}"/>
    <cellStyle name="Normal 11 2 2 2 2 2 2 2" xfId="2144" xr:uid="{00000000-0005-0000-0000-0000263E0000}"/>
    <cellStyle name="Normal 11 2 2 2 2 2 2 2 2" xfId="4289" xr:uid="{00000000-0005-0000-0000-0000273E0000}"/>
    <cellStyle name="Normal 11 2 2 2 2 2 2 2 2 2" xfId="8700" xr:uid="{00000000-0005-0000-0000-0000283E0000}"/>
    <cellStyle name="Normal 11 2 2 2 2 2 2 2 2 2 2" xfId="17444" xr:uid="{00000000-0005-0000-0000-0000293E0000}"/>
    <cellStyle name="Normal 11 2 2 2 2 2 2 2 2 2 2 2" xfId="34895" xr:uid="{00000000-0005-0000-0000-00002A3E0000}"/>
    <cellStyle name="Normal 11 2 2 2 2 2 2 2 2 2 3" xfId="26175" xr:uid="{00000000-0005-0000-0000-00002B3E0000}"/>
    <cellStyle name="Normal 11 2 2 2 2 2 2 2 2 2 4" xfId="38293" xr:uid="{00000000-0005-0000-0000-00002C3E0000}"/>
    <cellStyle name="Normal 11 2 2 2 2 2 2 2 2 3" xfId="13083" xr:uid="{00000000-0005-0000-0000-00002D3E0000}"/>
    <cellStyle name="Normal 11 2 2 2 2 2 2 2 2 3 2" xfId="30535" xr:uid="{00000000-0005-0000-0000-00002E3E0000}"/>
    <cellStyle name="Normal 11 2 2 2 2 2 2 2 2 4" xfId="21814" xr:uid="{00000000-0005-0000-0000-00002F3E0000}"/>
    <cellStyle name="Normal 11 2 2 2 2 2 2 2 2 5" xfId="38292" xr:uid="{00000000-0005-0000-0000-0000303E0000}"/>
    <cellStyle name="Normal 11 2 2 2 2 2 2 2 3" xfId="6558" xr:uid="{00000000-0005-0000-0000-0000313E0000}"/>
    <cellStyle name="Normal 11 2 2 2 2 2 2 2 3 2" xfId="15302" xr:uid="{00000000-0005-0000-0000-0000323E0000}"/>
    <cellStyle name="Normal 11 2 2 2 2 2 2 2 3 2 2" xfId="32753" xr:uid="{00000000-0005-0000-0000-0000333E0000}"/>
    <cellStyle name="Normal 11 2 2 2 2 2 2 2 3 3" xfId="24033" xr:uid="{00000000-0005-0000-0000-0000343E0000}"/>
    <cellStyle name="Normal 11 2 2 2 2 2 2 2 3 4" xfId="38294" xr:uid="{00000000-0005-0000-0000-0000353E0000}"/>
    <cellStyle name="Normal 11 2 2 2 2 2 2 2 4" xfId="10941" xr:uid="{00000000-0005-0000-0000-0000363E0000}"/>
    <cellStyle name="Normal 11 2 2 2 2 2 2 2 4 2" xfId="28393" xr:uid="{00000000-0005-0000-0000-0000373E0000}"/>
    <cellStyle name="Normal 11 2 2 2 2 2 2 2 5" xfId="19672" xr:uid="{00000000-0005-0000-0000-0000383E0000}"/>
    <cellStyle name="Normal 11 2 2 2 2 2 2 2 6" xfId="38291" xr:uid="{00000000-0005-0000-0000-0000393E0000}"/>
    <cellStyle name="Normal 11 2 2 2 2 2 2 3" xfId="3220" xr:uid="{00000000-0005-0000-0000-00003A3E0000}"/>
    <cellStyle name="Normal 11 2 2 2 2 2 2 3 2" xfId="7631" xr:uid="{00000000-0005-0000-0000-00003B3E0000}"/>
    <cellStyle name="Normal 11 2 2 2 2 2 2 3 2 2" xfId="16375" xr:uid="{00000000-0005-0000-0000-00003C3E0000}"/>
    <cellStyle name="Normal 11 2 2 2 2 2 2 3 2 2 2" xfId="33826" xr:uid="{00000000-0005-0000-0000-00003D3E0000}"/>
    <cellStyle name="Normal 11 2 2 2 2 2 2 3 2 3" xfId="25106" xr:uid="{00000000-0005-0000-0000-00003E3E0000}"/>
    <cellStyle name="Normal 11 2 2 2 2 2 2 3 2 4" xfId="38296" xr:uid="{00000000-0005-0000-0000-00003F3E0000}"/>
    <cellStyle name="Normal 11 2 2 2 2 2 2 3 3" xfId="12014" xr:uid="{00000000-0005-0000-0000-0000403E0000}"/>
    <cellStyle name="Normal 11 2 2 2 2 2 2 3 3 2" xfId="29466" xr:uid="{00000000-0005-0000-0000-0000413E0000}"/>
    <cellStyle name="Normal 11 2 2 2 2 2 2 3 4" xfId="20745" xr:uid="{00000000-0005-0000-0000-0000423E0000}"/>
    <cellStyle name="Normal 11 2 2 2 2 2 2 3 5" xfId="38295" xr:uid="{00000000-0005-0000-0000-0000433E0000}"/>
    <cellStyle name="Normal 11 2 2 2 2 2 2 4" xfId="5489" xr:uid="{00000000-0005-0000-0000-0000443E0000}"/>
    <cellStyle name="Normal 11 2 2 2 2 2 2 4 2" xfId="14233" xr:uid="{00000000-0005-0000-0000-0000453E0000}"/>
    <cellStyle name="Normal 11 2 2 2 2 2 2 4 2 2" xfId="31684" xr:uid="{00000000-0005-0000-0000-0000463E0000}"/>
    <cellStyle name="Normal 11 2 2 2 2 2 2 4 3" xfId="22964" xr:uid="{00000000-0005-0000-0000-0000473E0000}"/>
    <cellStyle name="Normal 11 2 2 2 2 2 2 4 4" xfId="38297" xr:uid="{00000000-0005-0000-0000-0000483E0000}"/>
    <cellStyle name="Normal 11 2 2 2 2 2 2 5" xfId="9872" xr:uid="{00000000-0005-0000-0000-0000493E0000}"/>
    <cellStyle name="Normal 11 2 2 2 2 2 2 5 2" xfId="27324" xr:uid="{00000000-0005-0000-0000-00004A3E0000}"/>
    <cellStyle name="Normal 11 2 2 2 2 2 2 6" xfId="18603" xr:uid="{00000000-0005-0000-0000-00004B3E0000}"/>
    <cellStyle name="Normal 11 2 2 2 2 2 2 7" xfId="38290" xr:uid="{00000000-0005-0000-0000-00004C3E0000}"/>
    <cellStyle name="Normal 11 2 2 2 2 2 3" xfId="1609" xr:uid="{00000000-0005-0000-0000-00004D3E0000}"/>
    <cellStyle name="Normal 11 2 2 2 2 2 3 2" xfId="3755" xr:uid="{00000000-0005-0000-0000-00004E3E0000}"/>
    <cellStyle name="Normal 11 2 2 2 2 2 3 2 2" xfId="8166" xr:uid="{00000000-0005-0000-0000-00004F3E0000}"/>
    <cellStyle name="Normal 11 2 2 2 2 2 3 2 2 2" xfId="16910" xr:uid="{00000000-0005-0000-0000-0000503E0000}"/>
    <cellStyle name="Normal 11 2 2 2 2 2 3 2 2 2 2" xfId="34361" xr:uid="{00000000-0005-0000-0000-0000513E0000}"/>
    <cellStyle name="Normal 11 2 2 2 2 2 3 2 2 3" xfId="25641" xr:uid="{00000000-0005-0000-0000-0000523E0000}"/>
    <cellStyle name="Normal 11 2 2 2 2 2 3 2 2 4" xfId="38300" xr:uid="{00000000-0005-0000-0000-0000533E0000}"/>
    <cellStyle name="Normal 11 2 2 2 2 2 3 2 3" xfId="12549" xr:uid="{00000000-0005-0000-0000-0000543E0000}"/>
    <cellStyle name="Normal 11 2 2 2 2 2 3 2 3 2" xfId="30001" xr:uid="{00000000-0005-0000-0000-0000553E0000}"/>
    <cellStyle name="Normal 11 2 2 2 2 2 3 2 4" xfId="21280" xr:uid="{00000000-0005-0000-0000-0000563E0000}"/>
    <cellStyle name="Normal 11 2 2 2 2 2 3 2 5" xfId="38299" xr:uid="{00000000-0005-0000-0000-0000573E0000}"/>
    <cellStyle name="Normal 11 2 2 2 2 2 3 3" xfId="6024" xr:uid="{00000000-0005-0000-0000-0000583E0000}"/>
    <cellStyle name="Normal 11 2 2 2 2 2 3 3 2" xfId="14768" xr:uid="{00000000-0005-0000-0000-0000593E0000}"/>
    <cellStyle name="Normal 11 2 2 2 2 2 3 3 2 2" xfId="32219" xr:uid="{00000000-0005-0000-0000-00005A3E0000}"/>
    <cellStyle name="Normal 11 2 2 2 2 2 3 3 3" xfId="23499" xr:uid="{00000000-0005-0000-0000-00005B3E0000}"/>
    <cellStyle name="Normal 11 2 2 2 2 2 3 3 4" xfId="38301" xr:uid="{00000000-0005-0000-0000-00005C3E0000}"/>
    <cellStyle name="Normal 11 2 2 2 2 2 3 4" xfId="10407" xr:uid="{00000000-0005-0000-0000-00005D3E0000}"/>
    <cellStyle name="Normal 11 2 2 2 2 2 3 4 2" xfId="27859" xr:uid="{00000000-0005-0000-0000-00005E3E0000}"/>
    <cellStyle name="Normal 11 2 2 2 2 2 3 5" xfId="19138" xr:uid="{00000000-0005-0000-0000-00005F3E0000}"/>
    <cellStyle name="Normal 11 2 2 2 2 2 3 6" xfId="38298" xr:uid="{00000000-0005-0000-0000-0000603E0000}"/>
    <cellStyle name="Normal 11 2 2 2 2 2 4" xfId="2683" xr:uid="{00000000-0005-0000-0000-0000613E0000}"/>
    <cellStyle name="Normal 11 2 2 2 2 2 4 2" xfId="7094" xr:uid="{00000000-0005-0000-0000-0000623E0000}"/>
    <cellStyle name="Normal 11 2 2 2 2 2 4 2 2" xfId="15838" xr:uid="{00000000-0005-0000-0000-0000633E0000}"/>
    <cellStyle name="Normal 11 2 2 2 2 2 4 2 2 2" xfId="33289" xr:uid="{00000000-0005-0000-0000-0000643E0000}"/>
    <cellStyle name="Normal 11 2 2 2 2 2 4 2 3" xfId="24569" xr:uid="{00000000-0005-0000-0000-0000653E0000}"/>
    <cellStyle name="Normal 11 2 2 2 2 2 4 2 4" xfId="38303" xr:uid="{00000000-0005-0000-0000-0000663E0000}"/>
    <cellStyle name="Normal 11 2 2 2 2 2 4 3" xfId="11477" xr:uid="{00000000-0005-0000-0000-0000673E0000}"/>
    <cellStyle name="Normal 11 2 2 2 2 2 4 3 2" xfId="28929" xr:uid="{00000000-0005-0000-0000-0000683E0000}"/>
    <cellStyle name="Normal 11 2 2 2 2 2 4 4" xfId="20208" xr:uid="{00000000-0005-0000-0000-0000693E0000}"/>
    <cellStyle name="Normal 11 2 2 2 2 2 4 5" xfId="38302" xr:uid="{00000000-0005-0000-0000-00006A3E0000}"/>
    <cellStyle name="Normal 11 2 2 2 2 2 5" xfId="4952" xr:uid="{00000000-0005-0000-0000-00006B3E0000}"/>
    <cellStyle name="Normal 11 2 2 2 2 2 5 2" xfId="13696" xr:uid="{00000000-0005-0000-0000-00006C3E0000}"/>
    <cellStyle name="Normal 11 2 2 2 2 2 5 2 2" xfId="31147" xr:uid="{00000000-0005-0000-0000-00006D3E0000}"/>
    <cellStyle name="Normal 11 2 2 2 2 2 5 3" xfId="22427" xr:uid="{00000000-0005-0000-0000-00006E3E0000}"/>
    <cellStyle name="Normal 11 2 2 2 2 2 5 4" xfId="38304" xr:uid="{00000000-0005-0000-0000-00006F3E0000}"/>
    <cellStyle name="Normal 11 2 2 2 2 2 6" xfId="9335" xr:uid="{00000000-0005-0000-0000-0000703E0000}"/>
    <cellStyle name="Normal 11 2 2 2 2 2 6 2" xfId="26787" xr:uid="{00000000-0005-0000-0000-0000713E0000}"/>
    <cellStyle name="Normal 11 2 2 2 2 2 7" xfId="18066" xr:uid="{00000000-0005-0000-0000-0000723E0000}"/>
    <cellStyle name="Normal 11 2 2 2 2 2 8" xfId="38289" xr:uid="{00000000-0005-0000-0000-0000733E0000}"/>
    <cellStyle name="Normal 11 2 2 2 2 3" xfId="813" xr:uid="{00000000-0005-0000-0000-0000743E0000}"/>
    <cellStyle name="Normal 11 2 2 2 2 3 2" xfId="1886" xr:uid="{00000000-0005-0000-0000-0000753E0000}"/>
    <cellStyle name="Normal 11 2 2 2 2 3 2 2" xfId="4031" xr:uid="{00000000-0005-0000-0000-0000763E0000}"/>
    <cellStyle name="Normal 11 2 2 2 2 3 2 2 2" xfId="8442" xr:uid="{00000000-0005-0000-0000-0000773E0000}"/>
    <cellStyle name="Normal 11 2 2 2 2 3 2 2 2 2" xfId="17186" xr:uid="{00000000-0005-0000-0000-0000783E0000}"/>
    <cellStyle name="Normal 11 2 2 2 2 3 2 2 2 2 2" xfId="34637" xr:uid="{00000000-0005-0000-0000-0000793E0000}"/>
    <cellStyle name="Normal 11 2 2 2 2 3 2 2 2 3" xfId="25917" xr:uid="{00000000-0005-0000-0000-00007A3E0000}"/>
    <cellStyle name="Normal 11 2 2 2 2 3 2 2 2 4" xfId="38308" xr:uid="{00000000-0005-0000-0000-00007B3E0000}"/>
    <cellStyle name="Normal 11 2 2 2 2 3 2 2 3" xfId="12825" xr:uid="{00000000-0005-0000-0000-00007C3E0000}"/>
    <cellStyle name="Normal 11 2 2 2 2 3 2 2 3 2" xfId="30277" xr:uid="{00000000-0005-0000-0000-00007D3E0000}"/>
    <cellStyle name="Normal 11 2 2 2 2 3 2 2 4" xfId="21556" xr:uid="{00000000-0005-0000-0000-00007E3E0000}"/>
    <cellStyle name="Normal 11 2 2 2 2 3 2 2 5" xfId="38307" xr:uid="{00000000-0005-0000-0000-00007F3E0000}"/>
    <cellStyle name="Normal 11 2 2 2 2 3 2 3" xfId="6300" xr:uid="{00000000-0005-0000-0000-0000803E0000}"/>
    <cellStyle name="Normal 11 2 2 2 2 3 2 3 2" xfId="15044" xr:uid="{00000000-0005-0000-0000-0000813E0000}"/>
    <cellStyle name="Normal 11 2 2 2 2 3 2 3 2 2" xfId="32495" xr:uid="{00000000-0005-0000-0000-0000823E0000}"/>
    <cellStyle name="Normal 11 2 2 2 2 3 2 3 3" xfId="23775" xr:uid="{00000000-0005-0000-0000-0000833E0000}"/>
    <cellStyle name="Normal 11 2 2 2 2 3 2 3 4" xfId="38309" xr:uid="{00000000-0005-0000-0000-0000843E0000}"/>
    <cellStyle name="Normal 11 2 2 2 2 3 2 4" xfId="10683" xr:uid="{00000000-0005-0000-0000-0000853E0000}"/>
    <cellStyle name="Normal 11 2 2 2 2 3 2 4 2" xfId="28135" xr:uid="{00000000-0005-0000-0000-0000863E0000}"/>
    <cellStyle name="Normal 11 2 2 2 2 3 2 5" xfId="19414" xr:uid="{00000000-0005-0000-0000-0000873E0000}"/>
    <cellStyle name="Normal 11 2 2 2 2 3 2 6" xfId="38306" xr:uid="{00000000-0005-0000-0000-0000883E0000}"/>
    <cellStyle name="Normal 11 2 2 2 2 3 3" xfId="2962" xr:uid="{00000000-0005-0000-0000-0000893E0000}"/>
    <cellStyle name="Normal 11 2 2 2 2 3 3 2" xfId="7373" xr:uid="{00000000-0005-0000-0000-00008A3E0000}"/>
    <cellStyle name="Normal 11 2 2 2 2 3 3 2 2" xfId="16117" xr:uid="{00000000-0005-0000-0000-00008B3E0000}"/>
    <cellStyle name="Normal 11 2 2 2 2 3 3 2 2 2" xfId="33568" xr:uid="{00000000-0005-0000-0000-00008C3E0000}"/>
    <cellStyle name="Normal 11 2 2 2 2 3 3 2 3" xfId="24848" xr:uid="{00000000-0005-0000-0000-00008D3E0000}"/>
    <cellStyle name="Normal 11 2 2 2 2 3 3 2 4" xfId="38311" xr:uid="{00000000-0005-0000-0000-00008E3E0000}"/>
    <cellStyle name="Normal 11 2 2 2 2 3 3 3" xfId="11756" xr:uid="{00000000-0005-0000-0000-00008F3E0000}"/>
    <cellStyle name="Normal 11 2 2 2 2 3 3 3 2" xfId="29208" xr:uid="{00000000-0005-0000-0000-0000903E0000}"/>
    <cellStyle name="Normal 11 2 2 2 2 3 3 4" xfId="20487" xr:uid="{00000000-0005-0000-0000-0000913E0000}"/>
    <cellStyle name="Normal 11 2 2 2 2 3 3 5" xfId="38310" xr:uid="{00000000-0005-0000-0000-0000923E0000}"/>
    <cellStyle name="Normal 11 2 2 2 2 3 4" xfId="5231" xr:uid="{00000000-0005-0000-0000-0000933E0000}"/>
    <cellStyle name="Normal 11 2 2 2 2 3 4 2" xfId="13975" xr:uid="{00000000-0005-0000-0000-0000943E0000}"/>
    <cellStyle name="Normal 11 2 2 2 2 3 4 2 2" xfId="31426" xr:uid="{00000000-0005-0000-0000-0000953E0000}"/>
    <cellStyle name="Normal 11 2 2 2 2 3 4 3" xfId="22706" xr:uid="{00000000-0005-0000-0000-0000963E0000}"/>
    <cellStyle name="Normal 11 2 2 2 2 3 4 4" xfId="38312" xr:uid="{00000000-0005-0000-0000-0000973E0000}"/>
    <cellStyle name="Normal 11 2 2 2 2 3 5" xfId="9614" xr:uid="{00000000-0005-0000-0000-0000983E0000}"/>
    <cellStyle name="Normal 11 2 2 2 2 3 5 2" xfId="27066" xr:uid="{00000000-0005-0000-0000-0000993E0000}"/>
    <cellStyle name="Normal 11 2 2 2 2 3 6" xfId="18345" xr:uid="{00000000-0005-0000-0000-00009A3E0000}"/>
    <cellStyle name="Normal 11 2 2 2 2 3 7" xfId="38305" xr:uid="{00000000-0005-0000-0000-00009B3E0000}"/>
    <cellStyle name="Normal 11 2 2 2 2 4" xfId="1352" xr:uid="{00000000-0005-0000-0000-00009C3E0000}"/>
    <cellStyle name="Normal 11 2 2 2 2 4 2" xfId="3498" xr:uid="{00000000-0005-0000-0000-00009D3E0000}"/>
    <cellStyle name="Normal 11 2 2 2 2 4 2 2" xfId="7909" xr:uid="{00000000-0005-0000-0000-00009E3E0000}"/>
    <cellStyle name="Normal 11 2 2 2 2 4 2 2 2" xfId="16653" xr:uid="{00000000-0005-0000-0000-00009F3E0000}"/>
    <cellStyle name="Normal 11 2 2 2 2 4 2 2 2 2" xfId="34104" xr:uid="{00000000-0005-0000-0000-0000A03E0000}"/>
    <cellStyle name="Normal 11 2 2 2 2 4 2 2 3" xfId="25384" xr:uid="{00000000-0005-0000-0000-0000A13E0000}"/>
    <cellStyle name="Normal 11 2 2 2 2 4 2 2 4" xfId="38315" xr:uid="{00000000-0005-0000-0000-0000A23E0000}"/>
    <cellStyle name="Normal 11 2 2 2 2 4 2 3" xfId="12292" xr:uid="{00000000-0005-0000-0000-0000A33E0000}"/>
    <cellStyle name="Normal 11 2 2 2 2 4 2 3 2" xfId="29744" xr:uid="{00000000-0005-0000-0000-0000A43E0000}"/>
    <cellStyle name="Normal 11 2 2 2 2 4 2 4" xfId="21023" xr:uid="{00000000-0005-0000-0000-0000A53E0000}"/>
    <cellStyle name="Normal 11 2 2 2 2 4 2 5" xfId="38314" xr:uid="{00000000-0005-0000-0000-0000A63E0000}"/>
    <cellStyle name="Normal 11 2 2 2 2 4 3" xfId="5767" xr:uid="{00000000-0005-0000-0000-0000A73E0000}"/>
    <cellStyle name="Normal 11 2 2 2 2 4 3 2" xfId="14511" xr:uid="{00000000-0005-0000-0000-0000A83E0000}"/>
    <cellStyle name="Normal 11 2 2 2 2 4 3 2 2" xfId="31962" xr:uid="{00000000-0005-0000-0000-0000A93E0000}"/>
    <cellStyle name="Normal 11 2 2 2 2 4 3 3" xfId="23242" xr:uid="{00000000-0005-0000-0000-0000AA3E0000}"/>
    <cellStyle name="Normal 11 2 2 2 2 4 3 4" xfId="38316" xr:uid="{00000000-0005-0000-0000-0000AB3E0000}"/>
    <cellStyle name="Normal 11 2 2 2 2 4 4" xfId="10150" xr:uid="{00000000-0005-0000-0000-0000AC3E0000}"/>
    <cellStyle name="Normal 11 2 2 2 2 4 4 2" xfId="27602" xr:uid="{00000000-0005-0000-0000-0000AD3E0000}"/>
    <cellStyle name="Normal 11 2 2 2 2 4 5" xfId="18881" xr:uid="{00000000-0005-0000-0000-0000AE3E0000}"/>
    <cellStyle name="Normal 11 2 2 2 2 4 6" xfId="38313" xr:uid="{00000000-0005-0000-0000-0000AF3E0000}"/>
    <cellStyle name="Normal 11 2 2 2 2 5" xfId="2426" xr:uid="{00000000-0005-0000-0000-0000B03E0000}"/>
    <cellStyle name="Normal 11 2 2 2 2 5 2" xfId="6837" xr:uid="{00000000-0005-0000-0000-0000B13E0000}"/>
    <cellStyle name="Normal 11 2 2 2 2 5 2 2" xfId="15581" xr:uid="{00000000-0005-0000-0000-0000B23E0000}"/>
    <cellStyle name="Normal 11 2 2 2 2 5 2 2 2" xfId="33032" xr:uid="{00000000-0005-0000-0000-0000B33E0000}"/>
    <cellStyle name="Normal 11 2 2 2 2 5 2 3" xfId="24312" xr:uid="{00000000-0005-0000-0000-0000B43E0000}"/>
    <cellStyle name="Normal 11 2 2 2 2 5 2 4" xfId="38318" xr:uid="{00000000-0005-0000-0000-0000B53E0000}"/>
    <cellStyle name="Normal 11 2 2 2 2 5 3" xfId="11220" xr:uid="{00000000-0005-0000-0000-0000B63E0000}"/>
    <cellStyle name="Normal 11 2 2 2 2 5 3 2" xfId="28672" xr:uid="{00000000-0005-0000-0000-0000B73E0000}"/>
    <cellStyle name="Normal 11 2 2 2 2 5 4" xfId="19951" xr:uid="{00000000-0005-0000-0000-0000B83E0000}"/>
    <cellStyle name="Normal 11 2 2 2 2 5 5" xfId="38317" xr:uid="{00000000-0005-0000-0000-0000B93E0000}"/>
    <cellStyle name="Normal 11 2 2 2 2 6" xfId="4695" xr:uid="{00000000-0005-0000-0000-0000BA3E0000}"/>
    <cellStyle name="Normal 11 2 2 2 2 6 2" xfId="13439" xr:uid="{00000000-0005-0000-0000-0000BB3E0000}"/>
    <cellStyle name="Normal 11 2 2 2 2 6 2 2" xfId="30890" xr:uid="{00000000-0005-0000-0000-0000BC3E0000}"/>
    <cellStyle name="Normal 11 2 2 2 2 6 3" xfId="22170" xr:uid="{00000000-0005-0000-0000-0000BD3E0000}"/>
    <cellStyle name="Normal 11 2 2 2 2 6 4" xfId="38319" xr:uid="{00000000-0005-0000-0000-0000BE3E0000}"/>
    <cellStyle name="Normal 11 2 2 2 2 7" xfId="9078" xr:uid="{00000000-0005-0000-0000-0000BF3E0000}"/>
    <cellStyle name="Normal 11 2 2 2 2 7 2" xfId="26530" xr:uid="{00000000-0005-0000-0000-0000C03E0000}"/>
    <cellStyle name="Normal 11 2 2 2 2 8" xfId="17809" xr:uid="{00000000-0005-0000-0000-0000C13E0000}"/>
    <cellStyle name="Normal 11 2 2 2 2 9" xfId="38288" xr:uid="{00000000-0005-0000-0000-0000C23E0000}"/>
    <cellStyle name="Normal 11 2 2 2 3" xfId="406" xr:uid="{00000000-0005-0000-0000-0000C33E0000}"/>
    <cellStyle name="Normal 11 2 2 2 3 2" xfId="946" xr:uid="{00000000-0005-0000-0000-0000C43E0000}"/>
    <cellStyle name="Normal 11 2 2 2 3 2 2" xfId="2019" xr:uid="{00000000-0005-0000-0000-0000C53E0000}"/>
    <cellStyle name="Normal 11 2 2 2 3 2 2 2" xfId="4164" xr:uid="{00000000-0005-0000-0000-0000C63E0000}"/>
    <cellStyle name="Normal 11 2 2 2 3 2 2 2 2" xfId="8575" xr:uid="{00000000-0005-0000-0000-0000C73E0000}"/>
    <cellStyle name="Normal 11 2 2 2 3 2 2 2 2 2" xfId="17319" xr:uid="{00000000-0005-0000-0000-0000C83E0000}"/>
    <cellStyle name="Normal 11 2 2 2 3 2 2 2 2 2 2" xfId="34770" xr:uid="{00000000-0005-0000-0000-0000C93E0000}"/>
    <cellStyle name="Normal 11 2 2 2 3 2 2 2 2 3" xfId="26050" xr:uid="{00000000-0005-0000-0000-0000CA3E0000}"/>
    <cellStyle name="Normal 11 2 2 2 3 2 2 2 2 4" xfId="38324" xr:uid="{00000000-0005-0000-0000-0000CB3E0000}"/>
    <cellStyle name="Normal 11 2 2 2 3 2 2 2 3" xfId="12958" xr:uid="{00000000-0005-0000-0000-0000CC3E0000}"/>
    <cellStyle name="Normal 11 2 2 2 3 2 2 2 3 2" xfId="30410" xr:uid="{00000000-0005-0000-0000-0000CD3E0000}"/>
    <cellStyle name="Normal 11 2 2 2 3 2 2 2 4" xfId="21689" xr:uid="{00000000-0005-0000-0000-0000CE3E0000}"/>
    <cellStyle name="Normal 11 2 2 2 3 2 2 2 5" xfId="38323" xr:uid="{00000000-0005-0000-0000-0000CF3E0000}"/>
    <cellStyle name="Normal 11 2 2 2 3 2 2 3" xfId="6433" xr:uid="{00000000-0005-0000-0000-0000D03E0000}"/>
    <cellStyle name="Normal 11 2 2 2 3 2 2 3 2" xfId="15177" xr:uid="{00000000-0005-0000-0000-0000D13E0000}"/>
    <cellStyle name="Normal 11 2 2 2 3 2 2 3 2 2" xfId="32628" xr:uid="{00000000-0005-0000-0000-0000D23E0000}"/>
    <cellStyle name="Normal 11 2 2 2 3 2 2 3 3" xfId="23908" xr:uid="{00000000-0005-0000-0000-0000D33E0000}"/>
    <cellStyle name="Normal 11 2 2 2 3 2 2 3 4" xfId="38325" xr:uid="{00000000-0005-0000-0000-0000D43E0000}"/>
    <cellStyle name="Normal 11 2 2 2 3 2 2 4" xfId="10816" xr:uid="{00000000-0005-0000-0000-0000D53E0000}"/>
    <cellStyle name="Normal 11 2 2 2 3 2 2 4 2" xfId="28268" xr:uid="{00000000-0005-0000-0000-0000D63E0000}"/>
    <cellStyle name="Normal 11 2 2 2 3 2 2 5" xfId="19547" xr:uid="{00000000-0005-0000-0000-0000D73E0000}"/>
    <cellStyle name="Normal 11 2 2 2 3 2 2 6" xfId="38322" xr:uid="{00000000-0005-0000-0000-0000D83E0000}"/>
    <cellStyle name="Normal 11 2 2 2 3 2 3" xfId="3095" xr:uid="{00000000-0005-0000-0000-0000D93E0000}"/>
    <cellStyle name="Normal 11 2 2 2 3 2 3 2" xfId="7506" xr:uid="{00000000-0005-0000-0000-0000DA3E0000}"/>
    <cellStyle name="Normal 11 2 2 2 3 2 3 2 2" xfId="16250" xr:uid="{00000000-0005-0000-0000-0000DB3E0000}"/>
    <cellStyle name="Normal 11 2 2 2 3 2 3 2 2 2" xfId="33701" xr:uid="{00000000-0005-0000-0000-0000DC3E0000}"/>
    <cellStyle name="Normal 11 2 2 2 3 2 3 2 3" xfId="24981" xr:uid="{00000000-0005-0000-0000-0000DD3E0000}"/>
    <cellStyle name="Normal 11 2 2 2 3 2 3 2 4" xfId="38327" xr:uid="{00000000-0005-0000-0000-0000DE3E0000}"/>
    <cellStyle name="Normal 11 2 2 2 3 2 3 3" xfId="11889" xr:uid="{00000000-0005-0000-0000-0000DF3E0000}"/>
    <cellStyle name="Normal 11 2 2 2 3 2 3 3 2" xfId="29341" xr:uid="{00000000-0005-0000-0000-0000E03E0000}"/>
    <cellStyle name="Normal 11 2 2 2 3 2 3 4" xfId="20620" xr:uid="{00000000-0005-0000-0000-0000E13E0000}"/>
    <cellStyle name="Normal 11 2 2 2 3 2 3 5" xfId="38326" xr:uid="{00000000-0005-0000-0000-0000E23E0000}"/>
    <cellStyle name="Normal 11 2 2 2 3 2 4" xfId="5364" xr:uid="{00000000-0005-0000-0000-0000E33E0000}"/>
    <cellStyle name="Normal 11 2 2 2 3 2 4 2" xfId="14108" xr:uid="{00000000-0005-0000-0000-0000E43E0000}"/>
    <cellStyle name="Normal 11 2 2 2 3 2 4 2 2" xfId="31559" xr:uid="{00000000-0005-0000-0000-0000E53E0000}"/>
    <cellStyle name="Normal 11 2 2 2 3 2 4 3" xfId="22839" xr:uid="{00000000-0005-0000-0000-0000E63E0000}"/>
    <cellStyle name="Normal 11 2 2 2 3 2 4 4" xfId="38328" xr:uid="{00000000-0005-0000-0000-0000E73E0000}"/>
    <cellStyle name="Normal 11 2 2 2 3 2 5" xfId="9747" xr:uid="{00000000-0005-0000-0000-0000E83E0000}"/>
    <cellStyle name="Normal 11 2 2 2 3 2 5 2" xfId="27199" xr:uid="{00000000-0005-0000-0000-0000E93E0000}"/>
    <cellStyle name="Normal 11 2 2 2 3 2 6" xfId="18478" xr:uid="{00000000-0005-0000-0000-0000EA3E0000}"/>
    <cellStyle name="Normal 11 2 2 2 3 2 7" xfId="38321" xr:uid="{00000000-0005-0000-0000-0000EB3E0000}"/>
    <cellStyle name="Normal 11 2 2 2 3 3" xfId="1484" xr:uid="{00000000-0005-0000-0000-0000EC3E0000}"/>
    <cellStyle name="Normal 11 2 2 2 3 3 2" xfId="3630" xr:uid="{00000000-0005-0000-0000-0000ED3E0000}"/>
    <cellStyle name="Normal 11 2 2 2 3 3 2 2" xfId="8041" xr:uid="{00000000-0005-0000-0000-0000EE3E0000}"/>
    <cellStyle name="Normal 11 2 2 2 3 3 2 2 2" xfId="16785" xr:uid="{00000000-0005-0000-0000-0000EF3E0000}"/>
    <cellStyle name="Normal 11 2 2 2 3 3 2 2 2 2" xfId="34236" xr:uid="{00000000-0005-0000-0000-0000F03E0000}"/>
    <cellStyle name="Normal 11 2 2 2 3 3 2 2 3" xfId="25516" xr:uid="{00000000-0005-0000-0000-0000F13E0000}"/>
    <cellStyle name="Normal 11 2 2 2 3 3 2 2 4" xfId="38331" xr:uid="{00000000-0005-0000-0000-0000F23E0000}"/>
    <cellStyle name="Normal 11 2 2 2 3 3 2 3" xfId="12424" xr:uid="{00000000-0005-0000-0000-0000F33E0000}"/>
    <cellStyle name="Normal 11 2 2 2 3 3 2 3 2" xfId="29876" xr:uid="{00000000-0005-0000-0000-0000F43E0000}"/>
    <cellStyle name="Normal 11 2 2 2 3 3 2 4" xfId="21155" xr:uid="{00000000-0005-0000-0000-0000F53E0000}"/>
    <cellStyle name="Normal 11 2 2 2 3 3 2 5" xfId="38330" xr:uid="{00000000-0005-0000-0000-0000F63E0000}"/>
    <cellStyle name="Normal 11 2 2 2 3 3 3" xfId="5899" xr:uid="{00000000-0005-0000-0000-0000F73E0000}"/>
    <cellStyle name="Normal 11 2 2 2 3 3 3 2" xfId="14643" xr:uid="{00000000-0005-0000-0000-0000F83E0000}"/>
    <cellStyle name="Normal 11 2 2 2 3 3 3 2 2" xfId="32094" xr:uid="{00000000-0005-0000-0000-0000F93E0000}"/>
    <cellStyle name="Normal 11 2 2 2 3 3 3 3" xfId="23374" xr:uid="{00000000-0005-0000-0000-0000FA3E0000}"/>
    <cellStyle name="Normal 11 2 2 2 3 3 3 4" xfId="38332" xr:uid="{00000000-0005-0000-0000-0000FB3E0000}"/>
    <cellStyle name="Normal 11 2 2 2 3 3 4" xfId="10282" xr:uid="{00000000-0005-0000-0000-0000FC3E0000}"/>
    <cellStyle name="Normal 11 2 2 2 3 3 4 2" xfId="27734" xr:uid="{00000000-0005-0000-0000-0000FD3E0000}"/>
    <cellStyle name="Normal 11 2 2 2 3 3 5" xfId="19013" xr:uid="{00000000-0005-0000-0000-0000FE3E0000}"/>
    <cellStyle name="Normal 11 2 2 2 3 3 6" xfId="38329" xr:uid="{00000000-0005-0000-0000-0000FF3E0000}"/>
    <cellStyle name="Normal 11 2 2 2 3 4" xfId="2558" xr:uid="{00000000-0005-0000-0000-0000003F0000}"/>
    <cellStyle name="Normal 11 2 2 2 3 4 2" xfId="6969" xr:uid="{00000000-0005-0000-0000-0000013F0000}"/>
    <cellStyle name="Normal 11 2 2 2 3 4 2 2" xfId="15713" xr:uid="{00000000-0005-0000-0000-0000023F0000}"/>
    <cellStyle name="Normal 11 2 2 2 3 4 2 2 2" xfId="33164" xr:uid="{00000000-0005-0000-0000-0000033F0000}"/>
    <cellStyle name="Normal 11 2 2 2 3 4 2 3" xfId="24444" xr:uid="{00000000-0005-0000-0000-0000043F0000}"/>
    <cellStyle name="Normal 11 2 2 2 3 4 2 4" xfId="38334" xr:uid="{00000000-0005-0000-0000-0000053F0000}"/>
    <cellStyle name="Normal 11 2 2 2 3 4 3" xfId="11352" xr:uid="{00000000-0005-0000-0000-0000063F0000}"/>
    <cellStyle name="Normal 11 2 2 2 3 4 3 2" xfId="28804" xr:uid="{00000000-0005-0000-0000-0000073F0000}"/>
    <cellStyle name="Normal 11 2 2 2 3 4 4" xfId="20083" xr:uid="{00000000-0005-0000-0000-0000083F0000}"/>
    <cellStyle name="Normal 11 2 2 2 3 4 5" xfId="38333" xr:uid="{00000000-0005-0000-0000-0000093F0000}"/>
    <cellStyle name="Normal 11 2 2 2 3 5" xfId="4827" xr:uid="{00000000-0005-0000-0000-00000A3F0000}"/>
    <cellStyle name="Normal 11 2 2 2 3 5 2" xfId="13571" xr:uid="{00000000-0005-0000-0000-00000B3F0000}"/>
    <cellStyle name="Normal 11 2 2 2 3 5 2 2" xfId="31022" xr:uid="{00000000-0005-0000-0000-00000C3F0000}"/>
    <cellStyle name="Normal 11 2 2 2 3 5 3" xfId="22302" xr:uid="{00000000-0005-0000-0000-00000D3F0000}"/>
    <cellStyle name="Normal 11 2 2 2 3 5 4" xfId="38335" xr:uid="{00000000-0005-0000-0000-00000E3F0000}"/>
    <cellStyle name="Normal 11 2 2 2 3 6" xfId="9210" xr:uid="{00000000-0005-0000-0000-00000F3F0000}"/>
    <cellStyle name="Normal 11 2 2 2 3 6 2" xfId="26662" xr:uid="{00000000-0005-0000-0000-0000103F0000}"/>
    <cellStyle name="Normal 11 2 2 2 3 7" xfId="17941" xr:uid="{00000000-0005-0000-0000-0000113F0000}"/>
    <cellStyle name="Normal 11 2 2 2 3 8" xfId="38320" xr:uid="{00000000-0005-0000-0000-0000123F0000}"/>
    <cellStyle name="Normal 11 2 2 2 4" xfId="688" xr:uid="{00000000-0005-0000-0000-0000133F0000}"/>
    <cellStyle name="Normal 11 2 2 2 4 2" xfId="1761" xr:uid="{00000000-0005-0000-0000-0000143F0000}"/>
    <cellStyle name="Normal 11 2 2 2 4 2 2" xfId="3906" xr:uid="{00000000-0005-0000-0000-0000153F0000}"/>
    <cellStyle name="Normal 11 2 2 2 4 2 2 2" xfId="8317" xr:uid="{00000000-0005-0000-0000-0000163F0000}"/>
    <cellStyle name="Normal 11 2 2 2 4 2 2 2 2" xfId="17061" xr:uid="{00000000-0005-0000-0000-0000173F0000}"/>
    <cellStyle name="Normal 11 2 2 2 4 2 2 2 2 2" xfId="34512" xr:uid="{00000000-0005-0000-0000-0000183F0000}"/>
    <cellStyle name="Normal 11 2 2 2 4 2 2 2 3" xfId="25792" xr:uid="{00000000-0005-0000-0000-0000193F0000}"/>
    <cellStyle name="Normal 11 2 2 2 4 2 2 2 4" xfId="38339" xr:uid="{00000000-0005-0000-0000-00001A3F0000}"/>
    <cellStyle name="Normal 11 2 2 2 4 2 2 3" xfId="12700" xr:uid="{00000000-0005-0000-0000-00001B3F0000}"/>
    <cellStyle name="Normal 11 2 2 2 4 2 2 3 2" xfId="30152" xr:uid="{00000000-0005-0000-0000-00001C3F0000}"/>
    <cellStyle name="Normal 11 2 2 2 4 2 2 4" xfId="21431" xr:uid="{00000000-0005-0000-0000-00001D3F0000}"/>
    <cellStyle name="Normal 11 2 2 2 4 2 2 5" xfId="38338" xr:uid="{00000000-0005-0000-0000-00001E3F0000}"/>
    <cellStyle name="Normal 11 2 2 2 4 2 3" xfId="6175" xr:uid="{00000000-0005-0000-0000-00001F3F0000}"/>
    <cellStyle name="Normal 11 2 2 2 4 2 3 2" xfId="14919" xr:uid="{00000000-0005-0000-0000-0000203F0000}"/>
    <cellStyle name="Normal 11 2 2 2 4 2 3 2 2" xfId="32370" xr:uid="{00000000-0005-0000-0000-0000213F0000}"/>
    <cellStyle name="Normal 11 2 2 2 4 2 3 3" xfId="23650" xr:uid="{00000000-0005-0000-0000-0000223F0000}"/>
    <cellStyle name="Normal 11 2 2 2 4 2 3 4" xfId="38340" xr:uid="{00000000-0005-0000-0000-0000233F0000}"/>
    <cellStyle name="Normal 11 2 2 2 4 2 4" xfId="10558" xr:uid="{00000000-0005-0000-0000-0000243F0000}"/>
    <cellStyle name="Normal 11 2 2 2 4 2 4 2" xfId="28010" xr:uid="{00000000-0005-0000-0000-0000253F0000}"/>
    <cellStyle name="Normal 11 2 2 2 4 2 5" xfId="19289" xr:uid="{00000000-0005-0000-0000-0000263F0000}"/>
    <cellStyle name="Normal 11 2 2 2 4 2 6" xfId="38337" xr:uid="{00000000-0005-0000-0000-0000273F0000}"/>
    <cellStyle name="Normal 11 2 2 2 4 3" xfId="2837" xr:uid="{00000000-0005-0000-0000-0000283F0000}"/>
    <cellStyle name="Normal 11 2 2 2 4 3 2" xfId="7248" xr:uid="{00000000-0005-0000-0000-0000293F0000}"/>
    <cellStyle name="Normal 11 2 2 2 4 3 2 2" xfId="15992" xr:uid="{00000000-0005-0000-0000-00002A3F0000}"/>
    <cellStyle name="Normal 11 2 2 2 4 3 2 2 2" xfId="33443" xr:uid="{00000000-0005-0000-0000-00002B3F0000}"/>
    <cellStyle name="Normal 11 2 2 2 4 3 2 3" xfId="24723" xr:uid="{00000000-0005-0000-0000-00002C3F0000}"/>
    <cellStyle name="Normal 11 2 2 2 4 3 2 4" xfId="38342" xr:uid="{00000000-0005-0000-0000-00002D3F0000}"/>
    <cellStyle name="Normal 11 2 2 2 4 3 3" xfId="11631" xr:uid="{00000000-0005-0000-0000-00002E3F0000}"/>
    <cellStyle name="Normal 11 2 2 2 4 3 3 2" xfId="29083" xr:uid="{00000000-0005-0000-0000-00002F3F0000}"/>
    <cellStyle name="Normal 11 2 2 2 4 3 4" xfId="20362" xr:uid="{00000000-0005-0000-0000-0000303F0000}"/>
    <cellStyle name="Normal 11 2 2 2 4 3 5" xfId="38341" xr:uid="{00000000-0005-0000-0000-0000313F0000}"/>
    <cellStyle name="Normal 11 2 2 2 4 4" xfId="5106" xr:uid="{00000000-0005-0000-0000-0000323F0000}"/>
    <cellStyle name="Normal 11 2 2 2 4 4 2" xfId="13850" xr:uid="{00000000-0005-0000-0000-0000333F0000}"/>
    <cellStyle name="Normal 11 2 2 2 4 4 2 2" xfId="31301" xr:uid="{00000000-0005-0000-0000-0000343F0000}"/>
    <cellStyle name="Normal 11 2 2 2 4 4 3" xfId="22581" xr:uid="{00000000-0005-0000-0000-0000353F0000}"/>
    <cellStyle name="Normal 11 2 2 2 4 4 4" xfId="38343" xr:uid="{00000000-0005-0000-0000-0000363F0000}"/>
    <cellStyle name="Normal 11 2 2 2 4 5" xfId="9489" xr:uid="{00000000-0005-0000-0000-0000373F0000}"/>
    <cellStyle name="Normal 11 2 2 2 4 5 2" xfId="26941" xr:uid="{00000000-0005-0000-0000-0000383F0000}"/>
    <cellStyle name="Normal 11 2 2 2 4 6" xfId="18220" xr:uid="{00000000-0005-0000-0000-0000393F0000}"/>
    <cellStyle name="Normal 11 2 2 2 4 7" xfId="38336" xr:uid="{00000000-0005-0000-0000-00003A3F0000}"/>
    <cellStyle name="Normal 11 2 2 2 5" xfId="1227" xr:uid="{00000000-0005-0000-0000-00003B3F0000}"/>
    <cellStyle name="Normal 11 2 2 2 5 2" xfId="3373" xr:uid="{00000000-0005-0000-0000-00003C3F0000}"/>
    <cellStyle name="Normal 11 2 2 2 5 2 2" xfId="7784" xr:uid="{00000000-0005-0000-0000-00003D3F0000}"/>
    <cellStyle name="Normal 11 2 2 2 5 2 2 2" xfId="16528" xr:uid="{00000000-0005-0000-0000-00003E3F0000}"/>
    <cellStyle name="Normal 11 2 2 2 5 2 2 2 2" xfId="33979" xr:uid="{00000000-0005-0000-0000-00003F3F0000}"/>
    <cellStyle name="Normal 11 2 2 2 5 2 2 3" xfId="25259" xr:uid="{00000000-0005-0000-0000-0000403F0000}"/>
    <cellStyle name="Normal 11 2 2 2 5 2 2 4" xfId="38346" xr:uid="{00000000-0005-0000-0000-0000413F0000}"/>
    <cellStyle name="Normal 11 2 2 2 5 2 3" xfId="12167" xr:uid="{00000000-0005-0000-0000-0000423F0000}"/>
    <cellStyle name="Normal 11 2 2 2 5 2 3 2" xfId="29619" xr:uid="{00000000-0005-0000-0000-0000433F0000}"/>
    <cellStyle name="Normal 11 2 2 2 5 2 4" xfId="20898" xr:uid="{00000000-0005-0000-0000-0000443F0000}"/>
    <cellStyle name="Normal 11 2 2 2 5 2 5" xfId="38345" xr:uid="{00000000-0005-0000-0000-0000453F0000}"/>
    <cellStyle name="Normal 11 2 2 2 5 3" xfId="5642" xr:uid="{00000000-0005-0000-0000-0000463F0000}"/>
    <cellStyle name="Normal 11 2 2 2 5 3 2" xfId="14386" xr:uid="{00000000-0005-0000-0000-0000473F0000}"/>
    <cellStyle name="Normal 11 2 2 2 5 3 2 2" xfId="31837" xr:uid="{00000000-0005-0000-0000-0000483F0000}"/>
    <cellStyle name="Normal 11 2 2 2 5 3 3" xfId="23117" xr:uid="{00000000-0005-0000-0000-0000493F0000}"/>
    <cellStyle name="Normal 11 2 2 2 5 3 4" xfId="38347" xr:uid="{00000000-0005-0000-0000-00004A3F0000}"/>
    <cellStyle name="Normal 11 2 2 2 5 4" xfId="10025" xr:uid="{00000000-0005-0000-0000-00004B3F0000}"/>
    <cellStyle name="Normal 11 2 2 2 5 4 2" xfId="27477" xr:uid="{00000000-0005-0000-0000-00004C3F0000}"/>
    <cellStyle name="Normal 11 2 2 2 5 5" xfId="18756" xr:uid="{00000000-0005-0000-0000-00004D3F0000}"/>
    <cellStyle name="Normal 11 2 2 2 5 6" xfId="38344" xr:uid="{00000000-0005-0000-0000-00004E3F0000}"/>
    <cellStyle name="Normal 11 2 2 2 6" xfId="2301" xr:uid="{00000000-0005-0000-0000-00004F3F0000}"/>
    <cellStyle name="Normal 11 2 2 2 6 2" xfId="6712" xr:uid="{00000000-0005-0000-0000-0000503F0000}"/>
    <cellStyle name="Normal 11 2 2 2 6 2 2" xfId="15456" xr:uid="{00000000-0005-0000-0000-0000513F0000}"/>
    <cellStyle name="Normal 11 2 2 2 6 2 2 2" xfId="32907" xr:uid="{00000000-0005-0000-0000-0000523F0000}"/>
    <cellStyle name="Normal 11 2 2 2 6 2 3" xfId="24187" xr:uid="{00000000-0005-0000-0000-0000533F0000}"/>
    <cellStyle name="Normal 11 2 2 2 6 2 4" xfId="38349" xr:uid="{00000000-0005-0000-0000-0000543F0000}"/>
    <cellStyle name="Normal 11 2 2 2 6 3" xfId="11095" xr:uid="{00000000-0005-0000-0000-0000553F0000}"/>
    <cellStyle name="Normal 11 2 2 2 6 3 2" xfId="28547" xr:uid="{00000000-0005-0000-0000-0000563F0000}"/>
    <cellStyle name="Normal 11 2 2 2 6 4" xfId="19826" xr:uid="{00000000-0005-0000-0000-0000573F0000}"/>
    <cellStyle name="Normal 11 2 2 2 6 5" xfId="38348" xr:uid="{00000000-0005-0000-0000-0000583F0000}"/>
    <cellStyle name="Normal 11 2 2 2 7" xfId="4570" xr:uid="{00000000-0005-0000-0000-0000593F0000}"/>
    <cellStyle name="Normal 11 2 2 2 7 2" xfId="13314" xr:uid="{00000000-0005-0000-0000-00005A3F0000}"/>
    <cellStyle name="Normal 11 2 2 2 7 2 2" xfId="30765" xr:uid="{00000000-0005-0000-0000-00005B3F0000}"/>
    <cellStyle name="Normal 11 2 2 2 7 3" xfId="22045" xr:uid="{00000000-0005-0000-0000-00005C3F0000}"/>
    <cellStyle name="Normal 11 2 2 2 7 4" xfId="38350" xr:uid="{00000000-0005-0000-0000-00005D3F0000}"/>
    <cellStyle name="Normal 11 2 2 2 8" xfId="8953" xr:uid="{00000000-0005-0000-0000-00005E3F0000}"/>
    <cellStyle name="Normal 11 2 2 2 8 2" xfId="26405" xr:uid="{00000000-0005-0000-0000-00005F3F0000}"/>
    <cellStyle name="Normal 11 2 2 2 9" xfId="17684" xr:uid="{00000000-0005-0000-0000-0000603F0000}"/>
    <cellStyle name="Normal 11 2 2 3" xfId="209" xr:uid="{00000000-0005-0000-0000-0000613F0000}"/>
    <cellStyle name="Normal 11 2 2 3 2" xfId="474" xr:uid="{00000000-0005-0000-0000-0000623F0000}"/>
    <cellStyle name="Normal 11 2 2 3 2 2" xfId="1014" xr:uid="{00000000-0005-0000-0000-0000633F0000}"/>
    <cellStyle name="Normal 11 2 2 3 2 2 2" xfId="2087" xr:uid="{00000000-0005-0000-0000-0000643F0000}"/>
    <cellStyle name="Normal 11 2 2 3 2 2 2 2" xfId="4232" xr:uid="{00000000-0005-0000-0000-0000653F0000}"/>
    <cellStyle name="Normal 11 2 2 3 2 2 2 2 2" xfId="8643" xr:uid="{00000000-0005-0000-0000-0000663F0000}"/>
    <cellStyle name="Normal 11 2 2 3 2 2 2 2 2 2" xfId="17387" xr:uid="{00000000-0005-0000-0000-0000673F0000}"/>
    <cellStyle name="Normal 11 2 2 3 2 2 2 2 2 2 2" xfId="34838" xr:uid="{00000000-0005-0000-0000-0000683F0000}"/>
    <cellStyle name="Normal 11 2 2 3 2 2 2 2 2 3" xfId="26118" xr:uid="{00000000-0005-0000-0000-0000693F0000}"/>
    <cellStyle name="Normal 11 2 2 3 2 2 2 2 2 4" xfId="38356" xr:uid="{00000000-0005-0000-0000-00006A3F0000}"/>
    <cellStyle name="Normal 11 2 2 3 2 2 2 2 3" xfId="13026" xr:uid="{00000000-0005-0000-0000-00006B3F0000}"/>
    <cellStyle name="Normal 11 2 2 3 2 2 2 2 3 2" xfId="30478" xr:uid="{00000000-0005-0000-0000-00006C3F0000}"/>
    <cellStyle name="Normal 11 2 2 3 2 2 2 2 4" xfId="21757" xr:uid="{00000000-0005-0000-0000-00006D3F0000}"/>
    <cellStyle name="Normal 11 2 2 3 2 2 2 2 5" xfId="38355" xr:uid="{00000000-0005-0000-0000-00006E3F0000}"/>
    <cellStyle name="Normal 11 2 2 3 2 2 2 3" xfId="6501" xr:uid="{00000000-0005-0000-0000-00006F3F0000}"/>
    <cellStyle name="Normal 11 2 2 3 2 2 2 3 2" xfId="15245" xr:uid="{00000000-0005-0000-0000-0000703F0000}"/>
    <cellStyle name="Normal 11 2 2 3 2 2 2 3 2 2" xfId="32696" xr:uid="{00000000-0005-0000-0000-0000713F0000}"/>
    <cellStyle name="Normal 11 2 2 3 2 2 2 3 3" xfId="23976" xr:uid="{00000000-0005-0000-0000-0000723F0000}"/>
    <cellStyle name="Normal 11 2 2 3 2 2 2 3 4" xfId="38357" xr:uid="{00000000-0005-0000-0000-0000733F0000}"/>
    <cellStyle name="Normal 11 2 2 3 2 2 2 4" xfId="10884" xr:uid="{00000000-0005-0000-0000-0000743F0000}"/>
    <cellStyle name="Normal 11 2 2 3 2 2 2 4 2" xfId="28336" xr:uid="{00000000-0005-0000-0000-0000753F0000}"/>
    <cellStyle name="Normal 11 2 2 3 2 2 2 5" xfId="19615" xr:uid="{00000000-0005-0000-0000-0000763F0000}"/>
    <cellStyle name="Normal 11 2 2 3 2 2 2 6" xfId="38354" xr:uid="{00000000-0005-0000-0000-0000773F0000}"/>
    <cellStyle name="Normal 11 2 2 3 2 2 3" xfId="3163" xr:uid="{00000000-0005-0000-0000-0000783F0000}"/>
    <cellStyle name="Normal 11 2 2 3 2 2 3 2" xfId="7574" xr:uid="{00000000-0005-0000-0000-0000793F0000}"/>
    <cellStyle name="Normal 11 2 2 3 2 2 3 2 2" xfId="16318" xr:uid="{00000000-0005-0000-0000-00007A3F0000}"/>
    <cellStyle name="Normal 11 2 2 3 2 2 3 2 2 2" xfId="33769" xr:uid="{00000000-0005-0000-0000-00007B3F0000}"/>
    <cellStyle name="Normal 11 2 2 3 2 2 3 2 3" xfId="25049" xr:uid="{00000000-0005-0000-0000-00007C3F0000}"/>
    <cellStyle name="Normal 11 2 2 3 2 2 3 2 4" xfId="38359" xr:uid="{00000000-0005-0000-0000-00007D3F0000}"/>
    <cellStyle name="Normal 11 2 2 3 2 2 3 3" xfId="11957" xr:uid="{00000000-0005-0000-0000-00007E3F0000}"/>
    <cellStyle name="Normal 11 2 2 3 2 2 3 3 2" xfId="29409" xr:uid="{00000000-0005-0000-0000-00007F3F0000}"/>
    <cellStyle name="Normal 11 2 2 3 2 2 3 4" xfId="20688" xr:uid="{00000000-0005-0000-0000-0000803F0000}"/>
    <cellStyle name="Normal 11 2 2 3 2 2 3 5" xfId="38358" xr:uid="{00000000-0005-0000-0000-0000813F0000}"/>
    <cellStyle name="Normal 11 2 2 3 2 2 4" xfId="5432" xr:uid="{00000000-0005-0000-0000-0000823F0000}"/>
    <cellStyle name="Normal 11 2 2 3 2 2 4 2" xfId="14176" xr:uid="{00000000-0005-0000-0000-0000833F0000}"/>
    <cellStyle name="Normal 11 2 2 3 2 2 4 2 2" xfId="31627" xr:uid="{00000000-0005-0000-0000-0000843F0000}"/>
    <cellStyle name="Normal 11 2 2 3 2 2 4 3" xfId="22907" xr:uid="{00000000-0005-0000-0000-0000853F0000}"/>
    <cellStyle name="Normal 11 2 2 3 2 2 4 4" xfId="38360" xr:uid="{00000000-0005-0000-0000-0000863F0000}"/>
    <cellStyle name="Normal 11 2 2 3 2 2 5" xfId="9815" xr:uid="{00000000-0005-0000-0000-0000873F0000}"/>
    <cellStyle name="Normal 11 2 2 3 2 2 5 2" xfId="27267" xr:uid="{00000000-0005-0000-0000-0000883F0000}"/>
    <cellStyle name="Normal 11 2 2 3 2 2 6" xfId="18546" xr:uid="{00000000-0005-0000-0000-0000893F0000}"/>
    <cellStyle name="Normal 11 2 2 3 2 2 7" xfId="38353" xr:uid="{00000000-0005-0000-0000-00008A3F0000}"/>
    <cellStyle name="Normal 11 2 2 3 2 3" xfId="1552" xr:uid="{00000000-0005-0000-0000-00008B3F0000}"/>
    <cellStyle name="Normal 11 2 2 3 2 3 2" xfId="3698" xr:uid="{00000000-0005-0000-0000-00008C3F0000}"/>
    <cellStyle name="Normal 11 2 2 3 2 3 2 2" xfId="8109" xr:uid="{00000000-0005-0000-0000-00008D3F0000}"/>
    <cellStyle name="Normal 11 2 2 3 2 3 2 2 2" xfId="16853" xr:uid="{00000000-0005-0000-0000-00008E3F0000}"/>
    <cellStyle name="Normal 11 2 2 3 2 3 2 2 2 2" xfId="34304" xr:uid="{00000000-0005-0000-0000-00008F3F0000}"/>
    <cellStyle name="Normal 11 2 2 3 2 3 2 2 3" xfId="25584" xr:uid="{00000000-0005-0000-0000-0000903F0000}"/>
    <cellStyle name="Normal 11 2 2 3 2 3 2 2 4" xfId="38363" xr:uid="{00000000-0005-0000-0000-0000913F0000}"/>
    <cellStyle name="Normal 11 2 2 3 2 3 2 3" xfId="12492" xr:uid="{00000000-0005-0000-0000-0000923F0000}"/>
    <cellStyle name="Normal 11 2 2 3 2 3 2 3 2" xfId="29944" xr:uid="{00000000-0005-0000-0000-0000933F0000}"/>
    <cellStyle name="Normal 11 2 2 3 2 3 2 4" xfId="21223" xr:uid="{00000000-0005-0000-0000-0000943F0000}"/>
    <cellStyle name="Normal 11 2 2 3 2 3 2 5" xfId="38362" xr:uid="{00000000-0005-0000-0000-0000953F0000}"/>
    <cellStyle name="Normal 11 2 2 3 2 3 3" xfId="5967" xr:uid="{00000000-0005-0000-0000-0000963F0000}"/>
    <cellStyle name="Normal 11 2 2 3 2 3 3 2" xfId="14711" xr:uid="{00000000-0005-0000-0000-0000973F0000}"/>
    <cellStyle name="Normal 11 2 2 3 2 3 3 2 2" xfId="32162" xr:uid="{00000000-0005-0000-0000-0000983F0000}"/>
    <cellStyle name="Normal 11 2 2 3 2 3 3 3" xfId="23442" xr:uid="{00000000-0005-0000-0000-0000993F0000}"/>
    <cellStyle name="Normal 11 2 2 3 2 3 3 4" xfId="38364" xr:uid="{00000000-0005-0000-0000-00009A3F0000}"/>
    <cellStyle name="Normal 11 2 2 3 2 3 4" xfId="10350" xr:uid="{00000000-0005-0000-0000-00009B3F0000}"/>
    <cellStyle name="Normal 11 2 2 3 2 3 4 2" xfId="27802" xr:uid="{00000000-0005-0000-0000-00009C3F0000}"/>
    <cellStyle name="Normal 11 2 2 3 2 3 5" xfId="19081" xr:uid="{00000000-0005-0000-0000-00009D3F0000}"/>
    <cellStyle name="Normal 11 2 2 3 2 3 6" xfId="38361" xr:uid="{00000000-0005-0000-0000-00009E3F0000}"/>
    <cellStyle name="Normal 11 2 2 3 2 4" xfId="2626" xr:uid="{00000000-0005-0000-0000-00009F3F0000}"/>
    <cellStyle name="Normal 11 2 2 3 2 4 2" xfId="7037" xr:uid="{00000000-0005-0000-0000-0000A03F0000}"/>
    <cellStyle name="Normal 11 2 2 3 2 4 2 2" xfId="15781" xr:uid="{00000000-0005-0000-0000-0000A13F0000}"/>
    <cellStyle name="Normal 11 2 2 3 2 4 2 2 2" xfId="33232" xr:uid="{00000000-0005-0000-0000-0000A23F0000}"/>
    <cellStyle name="Normal 11 2 2 3 2 4 2 3" xfId="24512" xr:uid="{00000000-0005-0000-0000-0000A33F0000}"/>
    <cellStyle name="Normal 11 2 2 3 2 4 2 4" xfId="38366" xr:uid="{00000000-0005-0000-0000-0000A43F0000}"/>
    <cellStyle name="Normal 11 2 2 3 2 4 3" xfId="11420" xr:uid="{00000000-0005-0000-0000-0000A53F0000}"/>
    <cellStyle name="Normal 11 2 2 3 2 4 3 2" xfId="28872" xr:uid="{00000000-0005-0000-0000-0000A63F0000}"/>
    <cellStyle name="Normal 11 2 2 3 2 4 4" xfId="20151" xr:uid="{00000000-0005-0000-0000-0000A73F0000}"/>
    <cellStyle name="Normal 11 2 2 3 2 4 5" xfId="38365" xr:uid="{00000000-0005-0000-0000-0000A83F0000}"/>
    <cellStyle name="Normal 11 2 2 3 2 5" xfId="4895" xr:uid="{00000000-0005-0000-0000-0000A93F0000}"/>
    <cellStyle name="Normal 11 2 2 3 2 5 2" xfId="13639" xr:uid="{00000000-0005-0000-0000-0000AA3F0000}"/>
    <cellStyle name="Normal 11 2 2 3 2 5 2 2" xfId="31090" xr:uid="{00000000-0005-0000-0000-0000AB3F0000}"/>
    <cellStyle name="Normal 11 2 2 3 2 5 3" xfId="22370" xr:uid="{00000000-0005-0000-0000-0000AC3F0000}"/>
    <cellStyle name="Normal 11 2 2 3 2 5 4" xfId="38367" xr:uid="{00000000-0005-0000-0000-0000AD3F0000}"/>
    <cellStyle name="Normal 11 2 2 3 2 6" xfId="9278" xr:uid="{00000000-0005-0000-0000-0000AE3F0000}"/>
    <cellStyle name="Normal 11 2 2 3 2 6 2" xfId="26730" xr:uid="{00000000-0005-0000-0000-0000AF3F0000}"/>
    <cellStyle name="Normal 11 2 2 3 2 7" xfId="18009" xr:uid="{00000000-0005-0000-0000-0000B03F0000}"/>
    <cellStyle name="Normal 11 2 2 3 2 8" xfId="38352" xr:uid="{00000000-0005-0000-0000-0000B13F0000}"/>
    <cellStyle name="Normal 11 2 2 3 3" xfId="756" xr:uid="{00000000-0005-0000-0000-0000B23F0000}"/>
    <cellStyle name="Normal 11 2 2 3 3 2" xfId="1829" xr:uid="{00000000-0005-0000-0000-0000B33F0000}"/>
    <cellStyle name="Normal 11 2 2 3 3 2 2" xfId="3974" xr:uid="{00000000-0005-0000-0000-0000B43F0000}"/>
    <cellStyle name="Normal 11 2 2 3 3 2 2 2" xfId="8385" xr:uid="{00000000-0005-0000-0000-0000B53F0000}"/>
    <cellStyle name="Normal 11 2 2 3 3 2 2 2 2" xfId="17129" xr:uid="{00000000-0005-0000-0000-0000B63F0000}"/>
    <cellStyle name="Normal 11 2 2 3 3 2 2 2 2 2" xfId="34580" xr:uid="{00000000-0005-0000-0000-0000B73F0000}"/>
    <cellStyle name="Normal 11 2 2 3 3 2 2 2 3" xfId="25860" xr:uid="{00000000-0005-0000-0000-0000B83F0000}"/>
    <cellStyle name="Normal 11 2 2 3 3 2 2 2 4" xfId="38371" xr:uid="{00000000-0005-0000-0000-0000B93F0000}"/>
    <cellStyle name="Normal 11 2 2 3 3 2 2 3" xfId="12768" xr:uid="{00000000-0005-0000-0000-0000BA3F0000}"/>
    <cellStyle name="Normal 11 2 2 3 3 2 2 3 2" xfId="30220" xr:uid="{00000000-0005-0000-0000-0000BB3F0000}"/>
    <cellStyle name="Normal 11 2 2 3 3 2 2 4" xfId="21499" xr:uid="{00000000-0005-0000-0000-0000BC3F0000}"/>
    <cellStyle name="Normal 11 2 2 3 3 2 2 5" xfId="38370" xr:uid="{00000000-0005-0000-0000-0000BD3F0000}"/>
    <cellStyle name="Normal 11 2 2 3 3 2 3" xfId="6243" xr:uid="{00000000-0005-0000-0000-0000BE3F0000}"/>
    <cellStyle name="Normal 11 2 2 3 3 2 3 2" xfId="14987" xr:uid="{00000000-0005-0000-0000-0000BF3F0000}"/>
    <cellStyle name="Normal 11 2 2 3 3 2 3 2 2" xfId="32438" xr:uid="{00000000-0005-0000-0000-0000C03F0000}"/>
    <cellStyle name="Normal 11 2 2 3 3 2 3 3" xfId="23718" xr:uid="{00000000-0005-0000-0000-0000C13F0000}"/>
    <cellStyle name="Normal 11 2 2 3 3 2 3 4" xfId="38372" xr:uid="{00000000-0005-0000-0000-0000C23F0000}"/>
    <cellStyle name="Normal 11 2 2 3 3 2 4" xfId="10626" xr:uid="{00000000-0005-0000-0000-0000C33F0000}"/>
    <cellStyle name="Normal 11 2 2 3 3 2 4 2" xfId="28078" xr:uid="{00000000-0005-0000-0000-0000C43F0000}"/>
    <cellStyle name="Normal 11 2 2 3 3 2 5" xfId="19357" xr:uid="{00000000-0005-0000-0000-0000C53F0000}"/>
    <cellStyle name="Normal 11 2 2 3 3 2 6" xfId="38369" xr:uid="{00000000-0005-0000-0000-0000C63F0000}"/>
    <cellStyle name="Normal 11 2 2 3 3 3" xfId="2905" xr:uid="{00000000-0005-0000-0000-0000C73F0000}"/>
    <cellStyle name="Normal 11 2 2 3 3 3 2" xfId="7316" xr:uid="{00000000-0005-0000-0000-0000C83F0000}"/>
    <cellStyle name="Normal 11 2 2 3 3 3 2 2" xfId="16060" xr:uid="{00000000-0005-0000-0000-0000C93F0000}"/>
    <cellStyle name="Normal 11 2 2 3 3 3 2 2 2" xfId="33511" xr:uid="{00000000-0005-0000-0000-0000CA3F0000}"/>
    <cellStyle name="Normal 11 2 2 3 3 3 2 3" xfId="24791" xr:uid="{00000000-0005-0000-0000-0000CB3F0000}"/>
    <cellStyle name="Normal 11 2 2 3 3 3 2 4" xfId="38374" xr:uid="{00000000-0005-0000-0000-0000CC3F0000}"/>
    <cellStyle name="Normal 11 2 2 3 3 3 3" xfId="11699" xr:uid="{00000000-0005-0000-0000-0000CD3F0000}"/>
    <cellStyle name="Normal 11 2 2 3 3 3 3 2" xfId="29151" xr:uid="{00000000-0005-0000-0000-0000CE3F0000}"/>
    <cellStyle name="Normal 11 2 2 3 3 3 4" xfId="20430" xr:uid="{00000000-0005-0000-0000-0000CF3F0000}"/>
    <cellStyle name="Normal 11 2 2 3 3 3 5" xfId="38373" xr:uid="{00000000-0005-0000-0000-0000D03F0000}"/>
    <cellStyle name="Normal 11 2 2 3 3 4" xfId="5174" xr:uid="{00000000-0005-0000-0000-0000D13F0000}"/>
    <cellStyle name="Normal 11 2 2 3 3 4 2" xfId="13918" xr:uid="{00000000-0005-0000-0000-0000D23F0000}"/>
    <cellStyle name="Normal 11 2 2 3 3 4 2 2" xfId="31369" xr:uid="{00000000-0005-0000-0000-0000D33F0000}"/>
    <cellStyle name="Normal 11 2 2 3 3 4 3" xfId="22649" xr:uid="{00000000-0005-0000-0000-0000D43F0000}"/>
    <cellStyle name="Normal 11 2 2 3 3 4 4" xfId="38375" xr:uid="{00000000-0005-0000-0000-0000D53F0000}"/>
    <cellStyle name="Normal 11 2 2 3 3 5" xfId="9557" xr:uid="{00000000-0005-0000-0000-0000D63F0000}"/>
    <cellStyle name="Normal 11 2 2 3 3 5 2" xfId="27009" xr:uid="{00000000-0005-0000-0000-0000D73F0000}"/>
    <cellStyle name="Normal 11 2 2 3 3 6" xfId="18288" xr:uid="{00000000-0005-0000-0000-0000D83F0000}"/>
    <cellStyle name="Normal 11 2 2 3 3 7" xfId="38368" xr:uid="{00000000-0005-0000-0000-0000D93F0000}"/>
    <cellStyle name="Normal 11 2 2 3 4" xfId="1295" xr:uid="{00000000-0005-0000-0000-0000DA3F0000}"/>
    <cellStyle name="Normal 11 2 2 3 4 2" xfId="3441" xr:uid="{00000000-0005-0000-0000-0000DB3F0000}"/>
    <cellStyle name="Normal 11 2 2 3 4 2 2" xfId="7852" xr:uid="{00000000-0005-0000-0000-0000DC3F0000}"/>
    <cellStyle name="Normal 11 2 2 3 4 2 2 2" xfId="16596" xr:uid="{00000000-0005-0000-0000-0000DD3F0000}"/>
    <cellStyle name="Normal 11 2 2 3 4 2 2 2 2" xfId="34047" xr:uid="{00000000-0005-0000-0000-0000DE3F0000}"/>
    <cellStyle name="Normal 11 2 2 3 4 2 2 3" xfId="25327" xr:uid="{00000000-0005-0000-0000-0000DF3F0000}"/>
    <cellStyle name="Normal 11 2 2 3 4 2 2 4" xfId="38378" xr:uid="{00000000-0005-0000-0000-0000E03F0000}"/>
    <cellStyle name="Normal 11 2 2 3 4 2 3" xfId="12235" xr:uid="{00000000-0005-0000-0000-0000E13F0000}"/>
    <cellStyle name="Normal 11 2 2 3 4 2 3 2" xfId="29687" xr:uid="{00000000-0005-0000-0000-0000E23F0000}"/>
    <cellStyle name="Normal 11 2 2 3 4 2 4" xfId="20966" xr:uid="{00000000-0005-0000-0000-0000E33F0000}"/>
    <cellStyle name="Normal 11 2 2 3 4 2 5" xfId="38377" xr:uid="{00000000-0005-0000-0000-0000E43F0000}"/>
    <cellStyle name="Normal 11 2 2 3 4 3" xfId="5710" xr:uid="{00000000-0005-0000-0000-0000E53F0000}"/>
    <cellStyle name="Normal 11 2 2 3 4 3 2" xfId="14454" xr:uid="{00000000-0005-0000-0000-0000E63F0000}"/>
    <cellStyle name="Normal 11 2 2 3 4 3 2 2" xfId="31905" xr:uid="{00000000-0005-0000-0000-0000E73F0000}"/>
    <cellStyle name="Normal 11 2 2 3 4 3 3" xfId="23185" xr:uid="{00000000-0005-0000-0000-0000E83F0000}"/>
    <cellStyle name="Normal 11 2 2 3 4 3 4" xfId="38379" xr:uid="{00000000-0005-0000-0000-0000E93F0000}"/>
    <cellStyle name="Normal 11 2 2 3 4 4" xfId="10093" xr:uid="{00000000-0005-0000-0000-0000EA3F0000}"/>
    <cellStyle name="Normal 11 2 2 3 4 4 2" xfId="27545" xr:uid="{00000000-0005-0000-0000-0000EB3F0000}"/>
    <cellStyle name="Normal 11 2 2 3 4 5" xfId="18824" xr:uid="{00000000-0005-0000-0000-0000EC3F0000}"/>
    <cellStyle name="Normal 11 2 2 3 4 6" xfId="38376" xr:uid="{00000000-0005-0000-0000-0000ED3F0000}"/>
    <cellStyle name="Normal 11 2 2 3 5" xfId="2369" xr:uid="{00000000-0005-0000-0000-0000EE3F0000}"/>
    <cellStyle name="Normal 11 2 2 3 5 2" xfId="6780" xr:uid="{00000000-0005-0000-0000-0000EF3F0000}"/>
    <cellStyle name="Normal 11 2 2 3 5 2 2" xfId="15524" xr:uid="{00000000-0005-0000-0000-0000F03F0000}"/>
    <cellStyle name="Normal 11 2 2 3 5 2 2 2" xfId="32975" xr:uid="{00000000-0005-0000-0000-0000F13F0000}"/>
    <cellStyle name="Normal 11 2 2 3 5 2 3" xfId="24255" xr:uid="{00000000-0005-0000-0000-0000F23F0000}"/>
    <cellStyle name="Normal 11 2 2 3 5 2 4" xfId="38381" xr:uid="{00000000-0005-0000-0000-0000F33F0000}"/>
    <cellStyle name="Normal 11 2 2 3 5 3" xfId="11163" xr:uid="{00000000-0005-0000-0000-0000F43F0000}"/>
    <cellStyle name="Normal 11 2 2 3 5 3 2" xfId="28615" xr:uid="{00000000-0005-0000-0000-0000F53F0000}"/>
    <cellStyle name="Normal 11 2 2 3 5 4" xfId="19894" xr:uid="{00000000-0005-0000-0000-0000F63F0000}"/>
    <cellStyle name="Normal 11 2 2 3 5 5" xfId="38380" xr:uid="{00000000-0005-0000-0000-0000F73F0000}"/>
    <cellStyle name="Normal 11 2 2 3 6" xfId="4638" xr:uid="{00000000-0005-0000-0000-0000F83F0000}"/>
    <cellStyle name="Normal 11 2 2 3 6 2" xfId="13382" xr:uid="{00000000-0005-0000-0000-0000F93F0000}"/>
    <cellStyle name="Normal 11 2 2 3 6 2 2" xfId="30833" xr:uid="{00000000-0005-0000-0000-0000FA3F0000}"/>
    <cellStyle name="Normal 11 2 2 3 6 3" xfId="22113" xr:uid="{00000000-0005-0000-0000-0000FB3F0000}"/>
    <cellStyle name="Normal 11 2 2 3 6 4" xfId="38382" xr:uid="{00000000-0005-0000-0000-0000FC3F0000}"/>
    <cellStyle name="Normal 11 2 2 3 7" xfId="9021" xr:uid="{00000000-0005-0000-0000-0000FD3F0000}"/>
    <cellStyle name="Normal 11 2 2 3 7 2" xfId="26473" xr:uid="{00000000-0005-0000-0000-0000FE3F0000}"/>
    <cellStyle name="Normal 11 2 2 3 8" xfId="17752" xr:uid="{00000000-0005-0000-0000-0000FF3F0000}"/>
    <cellStyle name="Normal 11 2 2 3 9" xfId="38351" xr:uid="{00000000-0005-0000-0000-000000400000}"/>
    <cellStyle name="Normal 11 2 2 4" xfId="349" xr:uid="{00000000-0005-0000-0000-000001400000}"/>
    <cellStyle name="Normal 11 2 2 4 2" xfId="889" xr:uid="{00000000-0005-0000-0000-000002400000}"/>
    <cellStyle name="Normal 11 2 2 4 2 2" xfId="1962" xr:uid="{00000000-0005-0000-0000-000003400000}"/>
    <cellStyle name="Normal 11 2 2 4 2 2 2" xfId="4107" xr:uid="{00000000-0005-0000-0000-000004400000}"/>
    <cellStyle name="Normal 11 2 2 4 2 2 2 2" xfId="8518" xr:uid="{00000000-0005-0000-0000-000005400000}"/>
    <cellStyle name="Normal 11 2 2 4 2 2 2 2 2" xfId="17262" xr:uid="{00000000-0005-0000-0000-000006400000}"/>
    <cellStyle name="Normal 11 2 2 4 2 2 2 2 2 2" xfId="34713" xr:uid="{00000000-0005-0000-0000-000007400000}"/>
    <cellStyle name="Normal 11 2 2 4 2 2 2 2 3" xfId="25993" xr:uid="{00000000-0005-0000-0000-000008400000}"/>
    <cellStyle name="Normal 11 2 2 4 2 2 2 2 4" xfId="38387" xr:uid="{00000000-0005-0000-0000-000009400000}"/>
    <cellStyle name="Normal 11 2 2 4 2 2 2 3" xfId="12901" xr:uid="{00000000-0005-0000-0000-00000A400000}"/>
    <cellStyle name="Normal 11 2 2 4 2 2 2 3 2" xfId="30353" xr:uid="{00000000-0005-0000-0000-00000B400000}"/>
    <cellStyle name="Normal 11 2 2 4 2 2 2 4" xfId="21632" xr:uid="{00000000-0005-0000-0000-00000C400000}"/>
    <cellStyle name="Normal 11 2 2 4 2 2 2 5" xfId="38386" xr:uid="{00000000-0005-0000-0000-00000D400000}"/>
    <cellStyle name="Normal 11 2 2 4 2 2 3" xfId="6376" xr:uid="{00000000-0005-0000-0000-00000E400000}"/>
    <cellStyle name="Normal 11 2 2 4 2 2 3 2" xfId="15120" xr:uid="{00000000-0005-0000-0000-00000F400000}"/>
    <cellStyle name="Normal 11 2 2 4 2 2 3 2 2" xfId="32571" xr:uid="{00000000-0005-0000-0000-000010400000}"/>
    <cellStyle name="Normal 11 2 2 4 2 2 3 3" xfId="23851" xr:uid="{00000000-0005-0000-0000-000011400000}"/>
    <cellStyle name="Normal 11 2 2 4 2 2 3 4" xfId="38388" xr:uid="{00000000-0005-0000-0000-000012400000}"/>
    <cellStyle name="Normal 11 2 2 4 2 2 4" xfId="10759" xr:uid="{00000000-0005-0000-0000-000013400000}"/>
    <cellStyle name="Normal 11 2 2 4 2 2 4 2" xfId="28211" xr:uid="{00000000-0005-0000-0000-000014400000}"/>
    <cellStyle name="Normal 11 2 2 4 2 2 5" xfId="19490" xr:uid="{00000000-0005-0000-0000-000015400000}"/>
    <cellStyle name="Normal 11 2 2 4 2 2 6" xfId="38385" xr:uid="{00000000-0005-0000-0000-000016400000}"/>
    <cellStyle name="Normal 11 2 2 4 2 3" xfId="3038" xr:uid="{00000000-0005-0000-0000-000017400000}"/>
    <cellStyle name="Normal 11 2 2 4 2 3 2" xfId="7449" xr:uid="{00000000-0005-0000-0000-000018400000}"/>
    <cellStyle name="Normal 11 2 2 4 2 3 2 2" xfId="16193" xr:uid="{00000000-0005-0000-0000-000019400000}"/>
    <cellStyle name="Normal 11 2 2 4 2 3 2 2 2" xfId="33644" xr:uid="{00000000-0005-0000-0000-00001A400000}"/>
    <cellStyle name="Normal 11 2 2 4 2 3 2 3" xfId="24924" xr:uid="{00000000-0005-0000-0000-00001B400000}"/>
    <cellStyle name="Normal 11 2 2 4 2 3 2 4" xfId="38390" xr:uid="{00000000-0005-0000-0000-00001C400000}"/>
    <cellStyle name="Normal 11 2 2 4 2 3 3" xfId="11832" xr:uid="{00000000-0005-0000-0000-00001D400000}"/>
    <cellStyle name="Normal 11 2 2 4 2 3 3 2" xfId="29284" xr:uid="{00000000-0005-0000-0000-00001E400000}"/>
    <cellStyle name="Normal 11 2 2 4 2 3 4" xfId="20563" xr:uid="{00000000-0005-0000-0000-00001F400000}"/>
    <cellStyle name="Normal 11 2 2 4 2 3 5" xfId="38389" xr:uid="{00000000-0005-0000-0000-000020400000}"/>
    <cellStyle name="Normal 11 2 2 4 2 4" xfId="5307" xr:uid="{00000000-0005-0000-0000-000021400000}"/>
    <cellStyle name="Normal 11 2 2 4 2 4 2" xfId="14051" xr:uid="{00000000-0005-0000-0000-000022400000}"/>
    <cellStyle name="Normal 11 2 2 4 2 4 2 2" xfId="31502" xr:uid="{00000000-0005-0000-0000-000023400000}"/>
    <cellStyle name="Normal 11 2 2 4 2 4 3" xfId="22782" xr:uid="{00000000-0005-0000-0000-000024400000}"/>
    <cellStyle name="Normal 11 2 2 4 2 4 4" xfId="38391" xr:uid="{00000000-0005-0000-0000-000025400000}"/>
    <cellStyle name="Normal 11 2 2 4 2 5" xfId="9690" xr:uid="{00000000-0005-0000-0000-000026400000}"/>
    <cellStyle name="Normal 11 2 2 4 2 5 2" xfId="27142" xr:uid="{00000000-0005-0000-0000-000027400000}"/>
    <cellStyle name="Normal 11 2 2 4 2 6" xfId="18421" xr:uid="{00000000-0005-0000-0000-000028400000}"/>
    <cellStyle name="Normal 11 2 2 4 2 7" xfId="38384" xr:uid="{00000000-0005-0000-0000-000029400000}"/>
    <cellStyle name="Normal 11 2 2 4 3" xfId="1427" xr:uid="{00000000-0005-0000-0000-00002A400000}"/>
    <cellStyle name="Normal 11 2 2 4 3 2" xfId="3573" xr:uid="{00000000-0005-0000-0000-00002B400000}"/>
    <cellStyle name="Normal 11 2 2 4 3 2 2" xfId="7984" xr:uid="{00000000-0005-0000-0000-00002C400000}"/>
    <cellStyle name="Normal 11 2 2 4 3 2 2 2" xfId="16728" xr:uid="{00000000-0005-0000-0000-00002D400000}"/>
    <cellStyle name="Normal 11 2 2 4 3 2 2 2 2" xfId="34179" xr:uid="{00000000-0005-0000-0000-00002E400000}"/>
    <cellStyle name="Normal 11 2 2 4 3 2 2 3" xfId="25459" xr:uid="{00000000-0005-0000-0000-00002F400000}"/>
    <cellStyle name="Normal 11 2 2 4 3 2 2 4" xfId="38394" xr:uid="{00000000-0005-0000-0000-000030400000}"/>
    <cellStyle name="Normal 11 2 2 4 3 2 3" xfId="12367" xr:uid="{00000000-0005-0000-0000-000031400000}"/>
    <cellStyle name="Normal 11 2 2 4 3 2 3 2" xfId="29819" xr:uid="{00000000-0005-0000-0000-000032400000}"/>
    <cellStyle name="Normal 11 2 2 4 3 2 4" xfId="21098" xr:uid="{00000000-0005-0000-0000-000033400000}"/>
    <cellStyle name="Normal 11 2 2 4 3 2 5" xfId="38393" xr:uid="{00000000-0005-0000-0000-000034400000}"/>
    <cellStyle name="Normal 11 2 2 4 3 3" xfId="5842" xr:uid="{00000000-0005-0000-0000-000035400000}"/>
    <cellStyle name="Normal 11 2 2 4 3 3 2" xfId="14586" xr:uid="{00000000-0005-0000-0000-000036400000}"/>
    <cellStyle name="Normal 11 2 2 4 3 3 2 2" xfId="32037" xr:uid="{00000000-0005-0000-0000-000037400000}"/>
    <cellStyle name="Normal 11 2 2 4 3 3 3" xfId="23317" xr:uid="{00000000-0005-0000-0000-000038400000}"/>
    <cellStyle name="Normal 11 2 2 4 3 3 4" xfId="38395" xr:uid="{00000000-0005-0000-0000-000039400000}"/>
    <cellStyle name="Normal 11 2 2 4 3 4" xfId="10225" xr:uid="{00000000-0005-0000-0000-00003A400000}"/>
    <cellStyle name="Normal 11 2 2 4 3 4 2" xfId="27677" xr:uid="{00000000-0005-0000-0000-00003B400000}"/>
    <cellStyle name="Normal 11 2 2 4 3 5" xfId="18956" xr:uid="{00000000-0005-0000-0000-00003C400000}"/>
    <cellStyle name="Normal 11 2 2 4 3 6" xfId="38392" xr:uid="{00000000-0005-0000-0000-00003D400000}"/>
    <cellStyle name="Normal 11 2 2 4 4" xfId="2501" xr:uid="{00000000-0005-0000-0000-00003E400000}"/>
    <cellStyle name="Normal 11 2 2 4 4 2" xfId="6912" xr:uid="{00000000-0005-0000-0000-00003F400000}"/>
    <cellStyle name="Normal 11 2 2 4 4 2 2" xfId="15656" xr:uid="{00000000-0005-0000-0000-000040400000}"/>
    <cellStyle name="Normal 11 2 2 4 4 2 2 2" xfId="33107" xr:uid="{00000000-0005-0000-0000-000041400000}"/>
    <cellStyle name="Normal 11 2 2 4 4 2 3" xfId="24387" xr:uid="{00000000-0005-0000-0000-000042400000}"/>
    <cellStyle name="Normal 11 2 2 4 4 2 4" xfId="38397" xr:uid="{00000000-0005-0000-0000-000043400000}"/>
    <cellStyle name="Normal 11 2 2 4 4 3" xfId="11295" xr:uid="{00000000-0005-0000-0000-000044400000}"/>
    <cellStyle name="Normal 11 2 2 4 4 3 2" xfId="28747" xr:uid="{00000000-0005-0000-0000-000045400000}"/>
    <cellStyle name="Normal 11 2 2 4 4 4" xfId="20026" xr:uid="{00000000-0005-0000-0000-000046400000}"/>
    <cellStyle name="Normal 11 2 2 4 4 5" xfId="38396" xr:uid="{00000000-0005-0000-0000-000047400000}"/>
    <cellStyle name="Normal 11 2 2 4 5" xfId="4770" xr:uid="{00000000-0005-0000-0000-000048400000}"/>
    <cellStyle name="Normal 11 2 2 4 5 2" xfId="13514" xr:uid="{00000000-0005-0000-0000-000049400000}"/>
    <cellStyle name="Normal 11 2 2 4 5 2 2" xfId="30965" xr:uid="{00000000-0005-0000-0000-00004A400000}"/>
    <cellStyle name="Normal 11 2 2 4 5 3" xfId="22245" xr:uid="{00000000-0005-0000-0000-00004B400000}"/>
    <cellStyle name="Normal 11 2 2 4 5 4" xfId="38398" xr:uid="{00000000-0005-0000-0000-00004C400000}"/>
    <cellStyle name="Normal 11 2 2 4 6" xfId="9153" xr:uid="{00000000-0005-0000-0000-00004D400000}"/>
    <cellStyle name="Normal 11 2 2 4 6 2" xfId="26605" xr:uid="{00000000-0005-0000-0000-00004E400000}"/>
    <cellStyle name="Normal 11 2 2 4 7" xfId="17884" xr:uid="{00000000-0005-0000-0000-00004F400000}"/>
    <cellStyle name="Normal 11 2 2 4 8" xfId="38383" xr:uid="{00000000-0005-0000-0000-000050400000}"/>
    <cellStyle name="Normal 11 2 2 5" xfId="631" xr:uid="{00000000-0005-0000-0000-000051400000}"/>
    <cellStyle name="Normal 11 2 2 5 2" xfId="1704" xr:uid="{00000000-0005-0000-0000-000052400000}"/>
    <cellStyle name="Normal 11 2 2 5 2 2" xfId="3849" xr:uid="{00000000-0005-0000-0000-000053400000}"/>
    <cellStyle name="Normal 11 2 2 5 2 2 2" xfId="8260" xr:uid="{00000000-0005-0000-0000-000054400000}"/>
    <cellStyle name="Normal 11 2 2 5 2 2 2 2" xfId="17004" xr:uid="{00000000-0005-0000-0000-000055400000}"/>
    <cellStyle name="Normal 11 2 2 5 2 2 2 2 2" xfId="34455" xr:uid="{00000000-0005-0000-0000-000056400000}"/>
    <cellStyle name="Normal 11 2 2 5 2 2 2 3" xfId="25735" xr:uid="{00000000-0005-0000-0000-000057400000}"/>
    <cellStyle name="Normal 11 2 2 5 2 2 2 4" xfId="38402" xr:uid="{00000000-0005-0000-0000-000058400000}"/>
    <cellStyle name="Normal 11 2 2 5 2 2 3" xfId="12643" xr:uid="{00000000-0005-0000-0000-000059400000}"/>
    <cellStyle name="Normal 11 2 2 5 2 2 3 2" xfId="30095" xr:uid="{00000000-0005-0000-0000-00005A400000}"/>
    <cellStyle name="Normal 11 2 2 5 2 2 4" xfId="21374" xr:uid="{00000000-0005-0000-0000-00005B400000}"/>
    <cellStyle name="Normal 11 2 2 5 2 2 5" xfId="38401" xr:uid="{00000000-0005-0000-0000-00005C400000}"/>
    <cellStyle name="Normal 11 2 2 5 2 3" xfId="6118" xr:uid="{00000000-0005-0000-0000-00005D400000}"/>
    <cellStyle name="Normal 11 2 2 5 2 3 2" xfId="14862" xr:uid="{00000000-0005-0000-0000-00005E400000}"/>
    <cellStyle name="Normal 11 2 2 5 2 3 2 2" xfId="32313" xr:uid="{00000000-0005-0000-0000-00005F400000}"/>
    <cellStyle name="Normal 11 2 2 5 2 3 3" xfId="23593" xr:uid="{00000000-0005-0000-0000-000060400000}"/>
    <cellStyle name="Normal 11 2 2 5 2 3 4" xfId="38403" xr:uid="{00000000-0005-0000-0000-000061400000}"/>
    <cellStyle name="Normal 11 2 2 5 2 4" xfId="10501" xr:uid="{00000000-0005-0000-0000-000062400000}"/>
    <cellStyle name="Normal 11 2 2 5 2 4 2" xfId="27953" xr:uid="{00000000-0005-0000-0000-000063400000}"/>
    <cellStyle name="Normal 11 2 2 5 2 5" xfId="19232" xr:uid="{00000000-0005-0000-0000-000064400000}"/>
    <cellStyle name="Normal 11 2 2 5 2 6" xfId="38400" xr:uid="{00000000-0005-0000-0000-000065400000}"/>
    <cellStyle name="Normal 11 2 2 5 3" xfId="2780" xr:uid="{00000000-0005-0000-0000-000066400000}"/>
    <cellStyle name="Normal 11 2 2 5 3 2" xfId="7191" xr:uid="{00000000-0005-0000-0000-000067400000}"/>
    <cellStyle name="Normal 11 2 2 5 3 2 2" xfId="15935" xr:uid="{00000000-0005-0000-0000-000068400000}"/>
    <cellStyle name="Normal 11 2 2 5 3 2 2 2" xfId="33386" xr:uid="{00000000-0005-0000-0000-000069400000}"/>
    <cellStyle name="Normal 11 2 2 5 3 2 3" xfId="24666" xr:uid="{00000000-0005-0000-0000-00006A400000}"/>
    <cellStyle name="Normal 11 2 2 5 3 2 4" xfId="38405" xr:uid="{00000000-0005-0000-0000-00006B400000}"/>
    <cellStyle name="Normal 11 2 2 5 3 3" xfId="11574" xr:uid="{00000000-0005-0000-0000-00006C400000}"/>
    <cellStyle name="Normal 11 2 2 5 3 3 2" xfId="29026" xr:uid="{00000000-0005-0000-0000-00006D400000}"/>
    <cellStyle name="Normal 11 2 2 5 3 4" xfId="20305" xr:uid="{00000000-0005-0000-0000-00006E400000}"/>
    <cellStyle name="Normal 11 2 2 5 3 5" xfId="38404" xr:uid="{00000000-0005-0000-0000-00006F400000}"/>
    <cellStyle name="Normal 11 2 2 5 4" xfId="5049" xr:uid="{00000000-0005-0000-0000-000070400000}"/>
    <cellStyle name="Normal 11 2 2 5 4 2" xfId="13793" xr:uid="{00000000-0005-0000-0000-000071400000}"/>
    <cellStyle name="Normal 11 2 2 5 4 2 2" xfId="31244" xr:uid="{00000000-0005-0000-0000-000072400000}"/>
    <cellStyle name="Normal 11 2 2 5 4 3" xfId="22524" xr:uid="{00000000-0005-0000-0000-000073400000}"/>
    <cellStyle name="Normal 11 2 2 5 4 4" xfId="38406" xr:uid="{00000000-0005-0000-0000-000074400000}"/>
    <cellStyle name="Normal 11 2 2 5 5" xfId="9432" xr:uid="{00000000-0005-0000-0000-000075400000}"/>
    <cellStyle name="Normal 11 2 2 5 5 2" xfId="26884" xr:uid="{00000000-0005-0000-0000-000076400000}"/>
    <cellStyle name="Normal 11 2 2 5 6" xfId="18163" xr:uid="{00000000-0005-0000-0000-000077400000}"/>
    <cellStyle name="Normal 11 2 2 5 7" xfId="38399" xr:uid="{00000000-0005-0000-0000-000078400000}"/>
    <cellStyle name="Normal 11 2 2 6" xfId="1170" xr:uid="{00000000-0005-0000-0000-000079400000}"/>
    <cellStyle name="Normal 11 2 2 6 2" xfId="3316" xr:uid="{00000000-0005-0000-0000-00007A400000}"/>
    <cellStyle name="Normal 11 2 2 6 2 2" xfId="7727" xr:uid="{00000000-0005-0000-0000-00007B400000}"/>
    <cellStyle name="Normal 11 2 2 6 2 2 2" xfId="16471" xr:uid="{00000000-0005-0000-0000-00007C400000}"/>
    <cellStyle name="Normal 11 2 2 6 2 2 2 2" xfId="33922" xr:uid="{00000000-0005-0000-0000-00007D400000}"/>
    <cellStyle name="Normal 11 2 2 6 2 2 3" xfId="25202" xr:uid="{00000000-0005-0000-0000-00007E400000}"/>
    <cellStyle name="Normal 11 2 2 6 2 2 4" xfId="38409" xr:uid="{00000000-0005-0000-0000-00007F400000}"/>
    <cellStyle name="Normal 11 2 2 6 2 3" xfId="12110" xr:uid="{00000000-0005-0000-0000-000080400000}"/>
    <cellStyle name="Normal 11 2 2 6 2 3 2" xfId="29562" xr:uid="{00000000-0005-0000-0000-000081400000}"/>
    <cellStyle name="Normal 11 2 2 6 2 4" xfId="20841" xr:uid="{00000000-0005-0000-0000-000082400000}"/>
    <cellStyle name="Normal 11 2 2 6 2 5" xfId="38408" xr:uid="{00000000-0005-0000-0000-000083400000}"/>
    <cellStyle name="Normal 11 2 2 6 3" xfId="5585" xr:uid="{00000000-0005-0000-0000-000084400000}"/>
    <cellStyle name="Normal 11 2 2 6 3 2" xfId="14329" xr:uid="{00000000-0005-0000-0000-000085400000}"/>
    <cellStyle name="Normal 11 2 2 6 3 2 2" xfId="31780" xr:uid="{00000000-0005-0000-0000-000086400000}"/>
    <cellStyle name="Normal 11 2 2 6 3 3" xfId="23060" xr:uid="{00000000-0005-0000-0000-000087400000}"/>
    <cellStyle name="Normal 11 2 2 6 3 4" xfId="38410" xr:uid="{00000000-0005-0000-0000-000088400000}"/>
    <cellStyle name="Normal 11 2 2 6 4" xfId="9968" xr:uid="{00000000-0005-0000-0000-000089400000}"/>
    <cellStyle name="Normal 11 2 2 6 4 2" xfId="27420" xr:uid="{00000000-0005-0000-0000-00008A400000}"/>
    <cellStyle name="Normal 11 2 2 6 5" xfId="18699" xr:uid="{00000000-0005-0000-0000-00008B400000}"/>
    <cellStyle name="Normal 11 2 2 6 6" xfId="38407" xr:uid="{00000000-0005-0000-0000-00008C400000}"/>
    <cellStyle name="Normal 11 2 2 7" xfId="2244" xr:uid="{00000000-0005-0000-0000-00008D400000}"/>
    <cellStyle name="Normal 11 2 2 7 2" xfId="6655" xr:uid="{00000000-0005-0000-0000-00008E400000}"/>
    <cellStyle name="Normal 11 2 2 7 2 2" xfId="15399" xr:uid="{00000000-0005-0000-0000-00008F400000}"/>
    <cellStyle name="Normal 11 2 2 7 2 2 2" xfId="32850" xr:uid="{00000000-0005-0000-0000-000090400000}"/>
    <cellStyle name="Normal 11 2 2 7 2 3" xfId="24130" xr:uid="{00000000-0005-0000-0000-000091400000}"/>
    <cellStyle name="Normal 11 2 2 7 2 4" xfId="38412" xr:uid="{00000000-0005-0000-0000-000092400000}"/>
    <cellStyle name="Normal 11 2 2 7 3" xfId="11038" xr:uid="{00000000-0005-0000-0000-000093400000}"/>
    <cellStyle name="Normal 11 2 2 7 3 2" xfId="28490" xr:uid="{00000000-0005-0000-0000-000094400000}"/>
    <cellStyle name="Normal 11 2 2 7 4" xfId="19769" xr:uid="{00000000-0005-0000-0000-000095400000}"/>
    <cellStyle name="Normal 11 2 2 7 5" xfId="38411" xr:uid="{00000000-0005-0000-0000-000096400000}"/>
    <cellStyle name="Normal 11 2 2 8" xfId="4513" xr:uid="{00000000-0005-0000-0000-000097400000}"/>
    <cellStyle name="Normal 11 2 2 8 2" xfId="13257" xr:uid="{00000000-0005-0000-0000-000098400000}"/>
    <cellStyle name="Normal 11 2 2 8 2 2" xfId="30708" xr:uid="{00000000-0005-0000-0000-000099400000}"/>
    <cellStyle name="Normal 11 2 2 8 3" xfId="21988" xr:uid="{00000000-0005-0000-0000-00009A400000}"/>
    <cellStyle name="Normal 11 2 2 8 4" xfId="38413" xr:uid="{00000000-0005-0000-0000-00009B400000}"/>
    <cellStyle name="Normal 11 2 2 9" xfId="8896" xr:uid="{00000000-0005-0000-0000-00009C400000}"/>
    <cellStyle name="Normal 11 2 2 9 2" xfId="26348" xr:uid="{00000000-0005-0000-0000-00009D400000}"/>
    <cellStyle name="Normal 11 2 3" xfId="110" xr:uid="{00000000-0005-0000-0000-00009E400000}"/>
    <cellStyle name="Normal 11 2 3 10" xfId="38414" xr:uid="{00000000-0005-0000-0000-00009F400000}"/>
    <cellStyle name="Normal 11 2 3 2" xfId="243" xr:uid="{00000000-0005-0000-0000-0000A0400000}"/>
    <cellStyle name="Normal 11 2 3 2 2" xfId="508" xr:uid="{00000000-0005-0000-0000-0000A1400000}"/>
    <cellStyle name="Normal 11 2 3 2 2 2" xfId="1048" xr:uid="{00000000-0005-0000-0000-0000A2400000}"/>
    <cellStyle name="Normal 11 2 3 2 2 2 2" xfId="2121" xr:uid="{00000000-0005-0000-0000-0000A3400000}"/>
    <cellStyle name="Normal 11 2 3 2 2 2 2 2" xfId="4266" xr:uid="{00000000-0005-0000-0000-0000A4400000}"/>
    <cellStyle name="Normal 11 2 3 2 2 2 2 2 2" xfId="8677" xr:uid="{00000000-0005-0000-0000-0000A5400000}"/>
    <cellStyle name="Normal 11 2 3 2 2 2 2 2 2 2" xfId="17421" xr:uid="{00000000-0005-0000-0000-0000A6400000}"/>
    <cellStyle name="Normal 11 2 3 2 2 2 2 2 2 2 2" xfId="34872" xr:uid="{00000000-0005-0000-0000-0000A7400000}"/>
    <cellStyle name="Normal 11 2 3 2 2 2 2 2 2 3" xfId="26152" xr:uid="{00000000-0005-0000-0000-0000A8400000}"/>
    <cellStyle name="Normal 11 2 3 2 2 2 2 2 2 4" xfId="38420" xr:uid="{00000000-0005-0000-0000-0000A9400000}"/>
    <cellStyle name="Normal 11 2 3 2 2 2 2 2 3" xfId="13060" xr:uid="{00000000-0005-0000-0000-0000AA400000}"/>
    <cellStyle name="Normal 11 2 3 2 2 2 2 2 3 2" xfId="30512" xr:uid="{00000000-0005-0000-0000-0000AB400000}"/>
    <cellStyle name="Normal 11 2 3 2 2 2 2 2 4" xfId="21791" xr:uid="{00000000-0005-0000-0000-0000AC400000}"/>
    <cellStyle name="Normal 11 2 3 2 2 2 2 2 5" xfId="38419" xr:uid="{00000000-0005-0000-0000-0000AD400000}"/>
    <cellStyle name="Normal 11 2 3 2 2 2 2 3" xfId="6535" xr:uid="{00000000-0005-0000-0000-0000AE400000}"/>
    <cellStyle name="Normal 11 2 3 2 2 2 2 3 2" xfId="15279" xr:uid="{00000000-0005-0000-0000-0000AF400000}"/>
    <cellStyle name="Normal 11 2 3 2 2 2 2 3 2 2" xfId="32730" xr:uid="{00000000-0005-0000-0000-0000B0400000}"/>
    <cellStyle name="Normal 11 2 3 2 2 2 2 3 3" xfId="24010" xr:uid="{00000000-0005-0000-0000-0000B1400000}"/>
    <cellStyle name="Normal 11 2 3 2 2 2 2 3 4" xfId="38421" xr:uid="{00000000-0005-0000-0000-0000B2400000}"/>
    <cellStyle name="Normal 11 2 3 2 2 2 2 4" xfId="10918" xr:uid="{00000000-0005-0000-0000-0000B3400000}"/>
    <cellStyle name="Normal 11 2 3 2 2 2 2 4 2" xfId="28370" xr:uid="{00000000-0005-0000-0000-0000B4400000}"/>
    <cellStyle name="Normal 11 2 3 2 2 2 2 5" xfId="19649" xr:uid="{00000000-0005-0000-0000-0000B5400000}"/>
    <cellStyle name="Normal 11 2 3 2 2 2 2 6" xfId="38418" xr:uid="{00000000-0005-0000-0000-0000B6400000}"/>
    <cellStyle name="Normal 11 2 3 2 2 2 3" xfId="3197" xr:uid="{00000000-0005-0000-0000-0000B7400000}"/>
    <cellStyle name="Normal 11 2 3 2 2 2 3 2" xfId="7608" xr:uid="{00000000-0005-0000-0000-0000B8400000}"/>
    <cellStyle name="Normal 11 2 3 2 2 2 3 2 2" xfId="16352" xr:uid="{00000000-0005-0000-0000-0000B9400000}"/>
    <cellStyle name="Normal 11 2 3 2 2 2 3 2 2 2" xfId="33803" xr:uid="{00000000-0005-0000-0000-0000BA400000}"/>
    <cellStyle name="Normal 11 2 3 2 2 2 3 2 3" xfId="25083" xr:uid="{00000000-0005-0000-0000-0000BB400000}"/>
    <cellStyle name="Normal 11 2 3 2 2 2 3 2 4" xfId="38423" xr:uid="{00000000-0005-0000-0000-0000BC400000}"/>
    <cellStyle name="Normal 11 2 3 2 2 2 3 3" xfId="11991" xr:uid="{00000000-0005-0000-0000-0000BD400000}"/>
    <cellStyle name="Normal 11 2 3 2 2 2 3 3 2" xfId="29443" xr:uid="{00000000-0005-0000-0000-0000BE400000}"/>
    <cellStyle name="Normal 11 2 3 2 2 2 3 4" xfId="20722" xr:uid="{00000000-0005-0000-0000-0000BF400000}"/>
    <cellStyle name="Normal 11 2 3 2 2 2 3 5" xfId="38422" xr:uid="{00000000-0005-0000-0000-0000C0400000}"/>
    <cellStyle name="Normal 11 2 3 2 2 2 4" xfId="5466" xr:uid="{00000000-0005-0000-0000-0000C1400000}"/>
    <cellStyle name="Normal 11 2 3 2 2 2 4 2" xfId="14210" xr:uid="{00000000-0005-0000-0000-0000C2400000}"/>
    <cellStyle name="Normal 11 2 3 2 2 2 4 2 2" xfId="31661" xr:uid="{00000000-0005-0000-0000-0000C3400000}"/>
    <cellStyle name="Normal 11 2 3 2 2 2 4 3" xfId="22941" xr:uid="{00000000-0005-0000-0000-0000C4400000}"/>
    <cellStyle name="Normal 11 2 3 2 2 2 4 4" xfId="38424" xr:uid="{00000000-0005-0000-0000-0000C5400000}"/>
    <cellStyle name="Normal 11 2 3 2 2 2 5" xfId="9849" xr:uid="{00000000-0005-0000-0000-0000C6400000}"/>
    <cellStyle name="Normal 11 2 3 2 2 2 5 2" xfId="27301" xr:uid="{00000000-0005-0000-0000-0000C7400000}"/>
    <cellStyle name="Normal 11 2 3 2 2 2 6" xfId="18580" xr:uid="{00000000-0005-0000-0000-0000C8400000}"/>
    <cellStyle name="Normal 11 2 3 2 2 2 7" xfId="38417" xr:uid="{00000000-0005-0000-0000-0000C9400000}"/>
    <cellStyle name="Normal 11 2 3 2 2 3" xfId="1586" xr:uid="{00000000-0005-0000-0000-0000CA400000}"/>
    <cellStyle name="Normal 11 2 3 2 2 3 2" xfId="3732" xr:uid="{00000000-0005-0000-0000-0000CB400000}"/>
    <cellStyle name="Normal 11 2 3 2 2 3 2 2" xfId="8143" xr:uid="{00000000-0005-0000-0000-0000CC400000}"/>
    <cellStyle name="Normal 11 2 3 2 2 3 2 2 2" xfId="16887" xr:uid="{00000000-0005-0000-0000-0000CD400000}"/>
    <cellStyle name="Normal 11 2 3 2 2 3 2 2 2 2" xfId="34338" xr:uid="{00000000-0005-0000-0000-0000CE400000}"/>
    <cellStyle name="Normal 11 2 3 2 2 3 2 2 3" xfId="25618" xr:uid="{00000000-0005-0000-0000-0000CF400000}"/>
    <cellStyle name="Normal 11 2 3 2 2 3 2 2 4" xfId="38427" xr:uid="{00000000-0005-0000-0000-0000D0400000}"/>
    <cellStyle name="Normal 11 2 3 2 2 3 2 3" xfId="12526" xr:uid="{00000000-0005-0000-0000-0000D1400000}"/>
    <cellStyle name="Normal 11 2 3 2 2 3 2 3 2" xfId="29978" xr:uid="{00000000-0005-0000-0000-0000D2400000}"/>
    <cellStyle name="Normal 11 2 3 2 2 3 2 4" xfId="21257" xr:uid="{00000000-0005-0000-0000-0000D3400000}"/>
    <cellStyle name="Normal 11 2 3 2 2 3 2 5" xfId="38426" xr:uid="{00000000-0005-0000-0000-0000D4400000}"/>
    <cellStyle name="Normal 11 2 3 2 2 3 3" xfId="6001" xr:uid="{00000000-0005-0000-0000-0000D5400000}"/>
    <cellStyle name="Normal 11 2 3 2 2 3 3 2" xfId="14745" xr:uid="{00000000-0005-0000-0000-0000D6400000}"/>
    <cellStyle name="Normal 11 2 3 2 2 3 3 2 2" xfId="32196" xr:uid="{00000000-0005-0000-0000-0000D7400000}"/>
    <cellStyle name="Normal 11 2 3 2 2 3 3 3" xfId="23476" xr:uid="{00000000-0005-0000-0000-0000D8400000}"/>
    <cellStyle name="Normal 11 2 3 2 2 3 3 4" xfId="38428" xr:uid="{00000000-0005-0000-0000-0000D9400000}"/>
    <cellStyle name="Normal 11 2 3 2 2 3 4" xfId="10384" xr:uid="{00000000-0005-0000-0000-0000DA400000}"/>
    <cellStyle name="Normal 11 2 3 2 2 3 4 2" xfId="27836" xr:uid="{00000000-0005-0000-0000-0000DB400000}"/>
    <cellStyle name="Normal 11 2 3 2 2 3 5" xfId="19115" xr:uid="{00000000-0005-0000-0000-0000DC400000}"/>
    <cellStyle name="Normal 11 2 3 2 2 3 6" xfId="38425" xr:uid="{00000000-0005-0000-0000-0000DD400000}"/>
    <cellStyle name="Normal 11 2 3 2 2 4" xfId="2660" xr:uid="{00000000-0005-0000-0000-0000DE400000}"/>
    <cellStyle name="Normal 11 2 3 2 2 4 2" xfId="7071" xr:uid="{00000000-0005-0000-0000-0000DF400000}"/>
    <cellStyle name="Normal 11 2 3 2 2 4 2 2" xfId="15815" xr:uid="{00000000-0005-0000-0000-0000E0400000}"/>
    <cellStyle name="Normal 11 2 3 2 2 4 2 2 2" xfId="33266" xr:uid="{00000000-0005-0000-0000-0000E1400000}"/>
    <cellStyle name="Normal 11 2 3 2 2 4 2 3" xfId="24546" xr:uid="{00000000-0005-0000-0000-0000E2400000}"/>
    <cellStyle name="Normal 11 2 3 2 2 4 2 4" xfId="38430" xr:uid="{00000000-0005-0000-0000-0000E3400000}"/>
    <cellStyle name="Normal 11 2 3 2 2 4 3" xfId="11454" xr:uid="{00000000-0005-0000-0000-0000E4400000}"/>
    <cellStyle name="Normal 11 2 3 2 2 4 3 2" xfId="28906" xr:uid="{00000000-0005-0000-0000-0000E5400000}"/>
    <cellStyle name="Normal 11 2 3 2 2 4 4" xfId="20185" xr:uid="{00000000-0005-0000-0000-0000E6400000}"/>
    <cellStyle name="Normal 11 2 3 2 2 4 5" xfId="38429" xr:uid="{00000000-0005-0000-0000-0000E7400000}"/>
    <cellStyle name="Normal 11 2 3 2 2 5" xfId="4929" xr:uid="{00000000-0005-0000-0000-0000E8400000}"/>
    <cellStyle name="Normal 11 2 3 2 2 5 2" xfId="13673" xr:uid="{00000000-0005-0000-0000-0000E9400000}"/>
    <cellStyle name="Normal 11 2 3 2 2 5 2 2" xfId="31124" xr:uid="{00000000-0005-0000-0000-0000EA400000}"/>
    <cellStyle name="Normal 11 2 3 2 2 5 3" xfId="22404" xr:uid="{00000000-0005-0000-0000-0000EB400000}"/>
    <cellStyle name="Normal 11 2 3 2 2 5 4" xfId="38431" xr:uid="{00000000-0005-0000-0000-0000EC400000}"/>
    <cellStyle name="Normal 11 2 3 2 2 6" xfId="9312" xr:uid="{00000000-0005-0000-0000-0000ED400000}"/>
    <cellStyle name="Normal 11 2 3 2 2 6 2" xfId="26764" xr:uid="{00000000-0005-0000-0000-0000EE400000}"/>
    <cellStyle name="Normal 11 2 3 2 2 7" xfId="18043" xr:uid="{00000000-0005-0000-0000-0000EF400000}"/>
    <cellStyle name="Normal 11 2 3 2 2 8" xfId="38416" xr:uid="{00000000-0005-0000-0000-0000F0400000}"/>
    <cellStyle name="Normal 11 2 3 2 3" xfId="790" xr:uid="{00000000-0005-0000-0000-0000F1400000}"/>
    <cellStyle name="Normal 11 2 3 2 3 2" xfId="1863" xr:uid="{00000000-0005-0000-0000-0000F2400000}"/>
    <cellStyle name="Normal 11 2 3 2 3 2 2" xfId="4008" xr:uid="{00000000-0005-0000-0000-0000F3400000}"/>
    <cellStyle name="Normal 11 2 3 2 3 2 2 2" xfId="8419" xr:uid="{00000000-0005-0000-0000-0000F4400000}"/>
    <cellStyle name="Normal 11 2 3 2 3 2 2 2 2" xfId="17163" xr:uid="{00000000-0005-0000-0000-0000F5400000}"/>
    <cellStyle name="Normal 11 2 3 2 3 2 2 2 2 2" xfId="34614" xr:uid="{00000000-0005-0000-0000-0000F6400000}"/>
    <cellStyle name="Normal 11 2 3 2 3 2 2 2 3" xfId="25894" xr:uid="{00000000-0005-0000-0000-0000F7400000}"/>
    <cellStyle name="Normal 11 2 3 2 3 2 2 2 4" xfId="38435" xr:uid="{00000000-0005-0000-0000-0000F8400000}"/>
    <cellStyle name="Normal 11 2 3 2 3 2 2 3" xfId="12802" xr:uid="{00000000-0005-0000-0000-0000F9400000}"/>
    <cellStyle name="Normal 11 2 3 2 3 2 2 3 2" xfId="30254" xr:uid="{00000000-0005-0000-0000-0000FA400000}"/>
    <cellStyle name="Normal 11 2 3 2 3 2 2 4" xfId="21533" xr:uid="{00000000-0005-0000-0000-0000FB400000}"/>
    <cellStyle name="Normal 11 2 3 2 3 2 2 5" xfId="38434" xr:uid="{00000000-0005-0000-0000-0000FC400000}"/>
    <cellStyle name="Normal 11 2 3 2 3 2 3" xfId="6277" xr:uid="{00000000-0005-0000-0000-0000FD400000}"/>
    <cellStyle name="Normal 11 2 3 2 3 2 3 2" xfId="15021" xr:uid="{00000000-0005-0000-0000-0000FE400000}"/>
    <cellStyle name="Normal 11 2 3 2 3 2 3 2 2" xfId="32472" xr:uid="{00000000-0005-0000-0000-0000FF400000}"/>
    <cellStyle name="Normal 11 2 3 2 3 2 3 3" xfId="23752" xr:uid="{00000000-0005-0000-0000-000000410000}"/>
    <cellStyle name="Normal 11 2 3 2 3 2 3 4" xfId="38436" xr:uid="{00000000-0005-0000-0000-000001410000}"/>
    <cellStyle name="Normal 11 2 3 2 3 2 4" xfId="10660" xr:uid="{00000000-0005-0000-0000-000002410000}"/>
    <cellStyle name="Normal 11 2 3 2 3 2 4 2" xfId="28112" xr:uid="{00000000-0005-0000-0000-000003410000}"/>
    <cellStyle name="Normal 11 2 3 2 3 2 5" xfId="19391" xr:uid="{00000000-0005-0000-0000-000004410000}"/>
    <cellStyle name="Normal 11 2 3 2 3 2 6" xfId="38433" xr:uid="{00000000-0005-0000-0000-000005410000}"/>
    <cellStyle name="Normal 11 2 3 2 3 3" xfId="2939" xr:uid="{00000000-0005-0000-0000-000006410000}"/>
    <cellStyle name="Normal 11 2 3 2 3 3 2" xfId="7350" xr:uid="{00000000-0005-0000-0000-000007410000}"/>
    <cellStyle name="Normal 11 2 3 2 3 3 2 2" xfId="16094" xr:uid="{00000000-0005-0000-0000-000008410000}"/>
    <cellStyle name="Normal 11 2 3 2 3 3 2 2 2" xfId="33545" xr:uid="{00000000-0005-0000-0000-000009410000}"/>
    <cellStyle name="Normal 11 2 3 2 3 3 2 3" xfId="24825" xr:uid="{00000000-0005-0000-0000-00000A410000}"/>
    <cellStyle name="Normal 11 2 3 2 3 3 2 4" xfId="38438" xr:uid="{00000000-0005-0000-0000-00000B410000}"/>
    <cellStyle name="Normal 11 2 3 2 3 3 3" xfId="11733" xr:uid="{00000000-0005-0000-0000-00000C410000}"/>
    <cellStyle name="Normal 11 2 3 2 3 3 3 2" xfId="29185" xr:uid="{00000000-0005-0000-0000-00000D410000}"/>
    <cellStyle name="Normal 11 2 3 2 3 3 4" xfId="20464" xr:uid="{00000000-0005-0000-0000-00000E410000}"/>
    <cellStyle name="Normal 11 2 3 2 3 3 5" xfId="38437" xr:uid="{00000000-0005-0000-0000-00000F410000}"/>
    <cellStyle name="Normal 11 2 3 2 3 4" xfId="5208" xr:uid="{00000000-0005-0000-0000-000010410000}"/>
    <cellStyle name="Normal 11 2 3 2 3 4 2" xfId="13952" xr:uid="{00000000-0005-0000-0000-000011410000}"/>
    <cellStyle name="Normal 11 2 3 2 3 4 2 2" xfId="31403" xr:uid="{00000000-0005-0000-0000-000012410000}"/>
    <cellStyle name="Normal 11 2 3 2 3 4 3" xfId="22683" xr:uid="{00000000-0005-0000-0000-000013410000}"/>
    <cellStyle name="Normal 11 2 3 2 3 4 4" xfId="38439" xr:uid="{00000000-0005-0000-0000-000014410000}"/>
    <cellStyle name="Normal 11 2 3 2 3 5" xfId="9591" xr:uid="{00000000-0005-0000-0000-000015410000}"/>
    <cellStyle name="Normal 11 2 3 2 3 5 2" xfId="27043" xr:uid="{00000000-0005-0000-0000-000016410000}"/>
    <cellStyle name="Normal 11 2 3 2 3 6" xfId="18322" xr:uid="{00000000-0005-0000-0000-000017410000}"/>
    <cellStyle name="Normal 11 2 3 2 3 7" xfId="38432" xr:uid="{00000000-0005-0000-0000-000018410000}"/>
    <cellStyle name="Normal 11 2 3 2 4" xfId="1329" xr:uid="{00000000-0005-0000-0000-000019410000}"/>
    <cellStyle name="Normal 11 2 3 2 4 2" xfId="3475" xr:uid="{00000000-0005-0000-0000-00001A410000}"/>
    <cellStyle name="Normal 11 2 3 2 4 2 2" xfId="7886" xr:uid="{00000000-0005-0000-0000-00001B410000}"/>
    <cellStyle name="Normal 11 2 3 2 4 2 2 2" xfId="16630" xr:uid="{00000000-0005-0000-0000-00001C410000}"/>
    <cellStyle name="Normal 11 2 3 2 4 2 2 2 2" xfId="34081" xr:uid="{00000000-0005-0000-0000-00001D410000}"/>
    <cellStyle name="Normal 11 2 3 2 4 2 2 3" xfId="25361" xr:uid="{00000000-0005-0000-0000-00001E410000}"/>
    <cellStyle name="Normal 11 2 3 2 4 2 2 4" xfId="38442" xr:uid="{00000000-0005-0000-0000-00001F410000}"/>
    <cellStyle name="Normal 11 2 3 2 4 2 3" xfId="12269" xr:uid="{00000000-0005-0000-0000-000020410000}"/>
    <cellStyle name="Normal 11 2 3 2 4 2 3 2" xfId="29721" xr:uid="{00000000-0005-0000-0000-000021410000}"/>
    <cellStyle name="Normal 11 2 3 2 4 2 4" xfId="21000" xr:uid="{00000000-0005-0000-0000-000022410000}"/>
    <cellStyle name="Normal 11 2 3 2 4 2 5" xfId="38441" xr:uid="{00000000-0005-0000-0000-000023410000}"/>
    <cellStyle name="Normal 11 2 3 2 4 3" xfId="5744" xr:uid="{00000000-0005-0000-0000-000024410000}"/>
    <cellStyle name="Normal 11 2 3 2 4 3 2" xfId="14488" xr:uid="{00000000-0005-0000-0000-000025410000}"/>
    <cellStyle name="Normal 11 2 3 2 4 3 2 2" xfId="31939" xr:uid="{00000000-0005-0000-0000-000026410000}"/>
    <cellStyle name="Normal 11 2 3 2 4 3 3" xfId="23219" xr:uid="{00000000-0005-0000-0000-000027410000}"/>
    <cellStyle name="Normal 11 2 3 2 4 3 4" xfId="38443" xr:uid="{00000000-0005-0000-0000-000028410000}"/>
    <cellStyle name="Normal 11 2 3 2 4 4" xfId="10127" xr:uid="{00000000-0005-0000-0000-000029410000}"/>
    <cellStyle name="Normal 11 2 3 2 4 4 2" xfId="27579" xr:uid="{00000000-0005-0000-0000-00002A410000}"/>
    <cellStyle name="Normal 11 2 3 2 4 5" xfId="18858" xr:uid="{00000000-0005-0000-0000-00002B410000}"/>
    <cellStyle name="Normal 11 2 3 2 4 6" xfId="38440" xr:uid="{00000000-0005-0000-0000-00002C410000}"/>
    <cellStyle name="Normal 11 2 3 2 5" xfId="2403" xr:uid="{00000000-0005-0000-0000-00002D410000}"/>
    <cellStyle name="Normal 11 2 3 2 5 2" xfId="6814" xr:uid="{00000000-0005-0000-0000-00002E410000}"/>
    <cellStyle name="Normal 11 2 3 2 5 2 2" xfId="15558" xr:uid="{00000000-0005-0000-0000-00002F410000}"/>
    <cellStyle name="Normal 11 2 3 2 5 2 2 2" xfId="33009" xr:uid="{00000000-0005-0000-0000-000030410000}"/>
    <cellStyle name="Normal 11 2 3 2 5 2 3" xfId="24289" xr:uid="{00000000-0005-0000-0000-000031410000}"/>
    <cellStyle name="Normal 11 2 3 2 5 2 4" xfId="38445" xr:uid="{00000000-0005-0000-0000-000032410000}"/>
    <cellStyle name="Normal 11 2 3 2 5 3" xfId="11197" xr:uid="{00000000-0005-0000-0000-000033410000}"/>
    <cellStyle name="Normal 11 2 3 2 5 3 2" xfId="28649" xr:uid="{00000000-0005-0000-0000-000034410000}"/>
    <cellStyle name="Normal 11 2 3 2 5 4" xfId="19928" xr:uid="{00000000-0005-0000-0000-000035410000}"/>
    <cellStyle name="Normal 11 2 3 2 5 5" xfId="38444" xr:uid="{00000000-0005-0000-0000-000036410000}"/>
    <cellStyle name="Normal 11 2 3 2 6" xfId="4672" xr:uid="{00000000-0005-0000-0000-000037410000}"/>
    <cellStyle name="Normal 11 2 3 2 6 2" xfId="13416" xr:uid="{00000000-0005-0000-0000-000038410000}"/>
    <cellStyle name="Normal 11 2 3 2 6 2 2" xfId="30867" xr:uid="{00000000-0005-0000-0000-000039410000}"/>
    <cellStyle name="Normal 11 2 3 2 6 3" xfId="22147" xr:uid="{00000000-0005-0000-0000-00003A410000}"/>
    <cellStyle name="Normal 11 2 3 2 6 4" xfId="38446" xr:uid="{00000000-0005-0000-0000-00003B410000}"/>
    <cellStyle name="Normal 11 2 3 2 7" xfId="9055" xr:uid="{00000000-0005-0000-0000-00003C410000}"/>
    <cellStyle name="Normal 11 2 3 2 7 2" xfId="26507" xr:uid="{00000000-0005-0000-0000-00003D410000}"/>
    <cellStyle name="Normal 11 2 3 2 8" xfId="17786" xr:uid="{00000000-0005-0000-0000-00003E410000}"/>
    <cellStyle name="Normal 11 2 3 2 9" xfId="38415" xr:uid="{00000000-0005-0000-0000-00003F410000}"/>
    <cellStyle name="Normal 11 2 3 3" xfId="383" xr:uid="{00000000-0005-0000-0000-000040410000}"/>
    <cellStyle name="Normal 11 2 3 3 2" xfId="923" xr:uid="{00000000-0005-0000-0000-000041410000}"/>
    <cellStyle name="Normal 11 2 3 3 2 2" xfId="1996" xr:uid="{00000000-0005-0000-0000-000042410000}"/>
    <cellStyle name="Normal 11 2 3 3 2 2 2" xfId="4141" xr:uid="{00000000-0005-0000-0000-000043410000}"/>
    <cellStyle name="Normal 11 2 3 3 2 2 2 2" xfId="8552" xr:uid="{00000000-0005-0000-0000-000044410000}"/>
    <cellStyle name="Normal 11 2 3 3 2 2 2 2 2" xfId="17296" xr:uid="{00000000-0005-0000-0000-000045410000}"/>
    <cellStyle name="Normal 11 2 3 3 2 2 2 2 2 2" xfId="34747" xr:uid="{00000000-0005-0000-0000-000046410000}"/>
    <cellStyle name="Normal 11 2 3 3 2 2 2 2 3" xfId="26027" xr:uid="{00000000-0005-0000-0000-000047410000}"/>
    <cellStyle name="Normal 11 2 3 3 2 2 2 2 4" xfId="38451" xr:uid="{00000000-0005-0000-0000-000048410000}"/>
    <cellStyle name="Normal 11 2 3 3 2 2 2 3" xfId="12935" xr:uid="{00000000-0005-0000-0000-000049410000}"/>
    <cellStyle name="Normal 11 2 3 3 2 2 2 3 2" xfId="30387" xr:uid="{00000000-0005-0000-0000-00004A410000}"/>
    <cellStyle name="Normal 11 2 3 3 2 2 2 4" xfId="21666" xr:uid="{00000000-0005-0000-0000-00004B410000}"/>
    <cellStyle name="Normal 11 2 3 3 2 2 2 5" xfId="38450" xr:uid="{00000000-0005-0000-0000-00004C410000}"/>
    <cellStyle name="Normal 11 2 3 3 2 2 3" xfId="6410" xr:uid="{00000000-0005-0000-0000-00004D410000}"/>
    <cellStyle name="Normal 11 2 3 3 2 2 3 2" xfId="15154" xr:uid="{00000000-0005-0000-0000-00004E410000}"/>
    <cellStyle name="Normal 11 2 3 3 2 2 3 2 2" xfId="32605" xr:uid="{00000000-0005-0000-0000-00004F410000}"/>
    <cellStyle name="Normal 11 2 3 3 2 2 3 3" xfId="23885" xr:uid="{00000000-0005-0000-0000-000050410000}"/>
    <cellStyle name="Normal 11 2 3 3 2 2 3 4" xfId="38452" xr:uid="{00000000-0005-0000-0000-000051410000}"/>
    <cellStyle name="Normal 11 2 3 3 2 2 4" xfId="10793" xr:uid="{00000000-0005-0000-0000-000052410000}"/>
    <cellStyle name="Normal 11 2 3 3 2 2 4 2" xfId="28245" xr:uid="{00000000-0005-0000-0000-000053410000}"/>
    <cellStyle name="Normal 11 2 3 3 2 2 5" xfId="19524" xr:uid="{00000000-0005-0000-0000-000054410000}"/>
    <cellStyle name="Normal 11 2 3 3 2 2 6" xfId="38449" xr:uid="{00000000-0005-0000-0000-000055410000}"/>
    <cellStyle name="Normal 11 2 3 3 2 3" xfId="3072" xr:uid="{00000000-0005-0000-0000-000056410000}"/>
    <cellStyle name="Normal 11 2 3 3 2 3 2" xfId="7483" xr:uid="{00000000-0005-0000-0000-000057410000}"/>
    <cellStyle name="Normal 11 2 3 3 2 3 2 2" xfId="16227" xr:uid="{00000000-0005-0000-0000-000058410000}"/>
    <cellStyle name="Normal 11 2 3 3 2 3 2 2 2" xfId="33678" xr:uid="{00000000-0005-0000-0000-000059410000}"/>
    <cellStyle name="Normal 11 2 3 3 2 3 2 3" xfId="24958" xr:uid="{00000000-0005-0000-0000-00005A410000}"/>
    <cellStyle name="Normal 11 2 3 3 2 3 2 4" xfId="38454" xr:uid="{00000000-0005-0000-0000-00005B410000}"/>
    <cellStyle name="Normal 11 2 3 3 2 3 3" xfId="11866" xr:uid="{00000000-0005-0000-0000-00005C410000}"/>
    <cellStyle name="Normal 11 2 3 3 2 3 3 2" xfId="29318" xr:uid="{00000000-0005-0000-0000-00005D410000}"/>
    <cellStyle name="Normal 11 2 3 3 2 3 4" xfId="20597" xr:uid="{00000000-0005-0000-0000-00005E410000}"/>
    <cellStyle name="Normal 11 2 3 3 2 3 5" xfId="38453" xr:uid="{00000000-0005-0000-0000-00005F410000}"/>
    <cellStyle name="Normal 11 2 3 3 2 4" xfId="5341" xr:uid="{00000000-0005-0000-0000-000060410000}"/>
    <cellStyle name="Normal 11 2 3 3 2 4 2" xfId="14085" xr:uid="{00000000-0005-0000-0000-000061410000}"/>
    <cellStyle name="Normal 11 2 3 3 2 4 2 2" xfId="31536" xr:uid="{00000000-0005-0000-0000-000062410000}"/>
    <cellStyle name="Normal 11 2 3 3 2 4 3" xfId="22816" xr:uid="{00000000-0005-0000-0000-000063410000}"/>
    <cellStyle name="Normal 11 2 3 3 2 4 4" xfId="38455" xr:uid="{00000000-0005-0000-0000-000064410000}"/>
    <cellStyle name="Normal 11 2 3 3 2 5" xfId="9724" xr:uid="{00000000-0005-0000-0000-000065410000}"/>
    <cellStyle name="Normal 11 2 3 3 2 5 2" xfId="27176" xr:uid="{00000000-0005-0000-0000-000066410000}"/>
    <cellStyle name="Normal 11 2 3 3 2 6" xfId="18455" xr:uid="{00000000-0005-0000-0000-000067410000}"/>
    <cellStyle name="Normal 11 2 3 3 2 7" xfId="38448" xr:uid="{00000000-0005-0000-0000-000068410000}"/>
    <cellStyle name="Normal 11 2 3 3 3" xfId="1461" xr:uid="{00000000-0005-0000-0000-000069410000}"/>
    <cellStyle name="Normal 11 2 3 3 3 2" xfId="3607" xr:uid="{00000000-0005-0000-0000-00006A410000}"/>
    <cellStyle name="Normal 11 2 3 3 3 2 2" xfId="8018" xr:uid="{00000000-0005-0000-0000-00006B410000}"/>
    <cellStyle name="Normal 11 2 3 3 3 2 2 2" xfId="16762" xr:uid="{00000000-0005-0000-0000-00006C410000}"/>
    <cellStyle name="Normal 11 2 3 3 3 2 2 2 2" xfId="34213" xr:uid="{00000000-0005-0000-0000-00006D410000}"/>
    <cellStyle name="Normal 11 2 3 3 3 2 2 3" xfId="25493" xr:uid="{00000000-0005-0000-0000-00006E410000}"/>
    <cellStyle name="Normal 11 2 3 3 3 2 2 4" xfId="38458" xr:uid="{00000000-0005-0000-0000-00006F410000}"/>
    <cellStyle name="Normal 11 2 3 3 3 2 3" xfId="12401" xr:uid="{00000000-0005-0000-0000-000070410000}"/>
    <cellStyle name="Normal 11 2 3 3 3 2 3 2" xfId="29853" xr:uid="{00000000-0005-0000-0000-000071410000}"/>
    <cellStyle name="Normal 11 2 3 3 3 2 4" xfId="21132" xr:uid="{00000000-0005-0000-0000-000072410000}"/>
    <cellStyle name="Normal 11 2 3 3 3 2 5" xfId="38457" xr:uid="{00000000-0005-0000-0000-000073410000}"/>
    <cellStyle name="Normal 11 2 3 3 3 3" xfId="5876" xr:uid="{00000000-0005-0000-0000-000074410000}"/>
    <cellStyle name="Normal 11 2 3 3 3 3 2" xfId="14620" xr:uid="{00000000-0005-0000-0000-000075410000}"/>
    <cellStyle name="Normal 11 2 3 3 3 3 2 2" xfId="32071" xr:uid="{00000000-0005-0000-0000-000076410000}"/>
    <cellStyle name="Normal 11 2 3 3 3 3 3" xfId="23351" xr:uid="{00000000-0005-0000-0000-000077410000}"/>
    <cellStyle name="Normal 11 2 3 3 3 3 4" xfId="38459" xr:uid="{00000000-0005-0000-0000-000078410000}"/>
    <cellStyle name="Normal 11 2 3 3 3 4" xfId="10259" xr:uid="{00000000-0005-0000-0000-000079410000}"/>
    <cellStyle name="Normal 11 2 3 3 3 4 2" xfId="27711" xr:uid="{00000000-0005-0000-0000-00007A410000}"/>
    <cellStyle name="Normal 11 2 3 3 3 5" xfId="18990" xr:uid="{00000000-0005-0000-0000-00007B410000}"/>
    <cellStyle name="Normal 11 2 3 3 3 6" xfId="38456" xr:uid="{00000000-0005-0000-0000-00007C410000}"/>
    <cellStyle name="Normal 11 2 3 3 4" xfId="2535" xr:uid="{00000000-0005-0000-0000-00007D410000}"/>
    <cellStyle name="Normal 11 2 3 3 4 2" xfId="6946" xr:uid="{00000000-0005-0000-0000-00007E410000}"/>
    <cellStyle name="Normal 11 2 3 3 4 2 2" xfId="15690" xr:uid="{00000000-0005-0000-0000-00007F410000}"/>
    <cellStyle name="Normal 11 2 3 3 4 2 2 2" xfId="33141" xr:uid="{00000000-0005-0000-0000-000080410000}"/>
    <cellStyle name="Normal 11 2 3 3 4 2 3" xfId="24421" xr:uid="{00000000-0005-0000-0000-000081410000}"/>
    <cellStyle name="Normal 11 2 3 3 4 2 4" xfId="38461" xr:uid="{00000000-0005-0000-0000-000082410000}"/>
    <cellStyle name="Normal 11 2 3 3 4 3" xfId="11329" xr:uid="{00000000-0005-0000-0000-000083410000}"/>
    <cellStyle name="Normal 11 2 3 3 4 3 2" xfId="28781" xr:uid="{00000000-0005-0000-0000-000084410000}"/>
    <cellStyle name="Normal 11 2 3 3 4 4" xfId="20060" xr:uid="{00000000-0005-0000-0000-000085410000}"/>
    <cellStyle name="Normal 11 2 3 3 4 5" xfId="38460" xr:uid="{00000000-0005-0000-0000-000086410000}"/>
    <cellStyle name="Normal 11 2 3 3 5" xfId="4804" xr:uid="{00000000-0005-0000-0000-000087410000}"/>
    <cellStyle name="Normal 11 2 3 3 5 2" xfId="13548" xr:uid="{00000000-0005-0000-0000-000088410000}"/>
    <cellStyle name="Normal 11 2 3 3 5 2 2" xfId="30999" xr:uid="{00000000-0005-0000-0000-000089410000}"/>
    <cellStyle name="Normal 11 2 3 3 5 3" xfId="22279" xr:uid="{00000000-0005-0000-0000-00008A410000}"/>
    <cellStyle name="Normal 11 2 3 3 5 4" xfId="38462" xr:uid="{00000000-0005-0000-0000-00008B410000}"/>
    <cellStyle name="Normal 11 2 3 3 6" xfId="9187" xr:uid="{00000000-0005-0000-0000-00008C410000}"/>
    <cellStyle name="Normal 11 2 3 3 6 2" xfId="26639" xr:uid="{00000000-0005-0000-0000-00008D410000}"/>
    <cellStyle name="Normal 11 2 3 3 7" xfId="17918" xr:uid="{00000000-0005-0000-0000-00008E410000}"/>
    <cellStyle name="Normal 11 2 3 3 8" xfId="38447" xr:uid="{00000000-0005-0000-0000-00008F410000}"/>
    <cellStyle name="Normal 11 2 3 4" xfId="665" xr:uid="{00000000-0005-0000-0000-000090410000}"/>
    <cellStyle name="Normal 11 2 3 4 2" xfId="1738" xr:uid="{00000000-0005-0000-0000-000091410000}"/>
    <cellStyle name="Normal 11 2 3 4 2 2" xfId="3883" xr:uid="{00000000-0005-0000-0000-000092410000}"/>
    <cellStyle name="Normal 11 2 3 4 2 2 2" xfId="8294" xr:uid="{00000000-0005-0000-0000-000093410000}"/>
    <cellStyle name="Normal 11 2 3 4 2 2 2 2" xfId="17038" xr:uid="{00000000-0005-0000-0000-000094410000}"/>
    <cellStyle name="Normal 11 2 3 4 2 2 2 2 2" xfId="34489" xr:uid="{00000000-0005-0000-0000-000095410000}"/>
    <cellStyle name="Normal 11 2 3 4 2 2 2 3" xfId="25769" xr:uid="{00000000-0005-0000-0000-000096410000}"/>
    <cellStyle name="Normal 11 2 3 4 2 2 2 4" xfId="38466" xr:uid="{00000000-0005-0000-0000-000097410000}"/>
    <cellStyle name="Normal 11 2 3 4 2 2 3" xfId="12677" xr:uid="{00000000-0005-0000-0000-000098410000}"/>
    <cellStyle name="Normal 11 2 3 4 2 2 3 2" xfId="30129" xr:uid="{00000000-0005-0000-0000-000099410000}"/>
    <cellStyle name="Normal 11 2 3 4 2 2 4" xfId="21408" xr:uid="{00000000-0005-0000-0000-00009A410000}"/>
    <cellStyle name="Normal 11 2 3 4 2 2 5" xfId="38465" xr:uid="{00000000-0005-0000-0000-00009B410000}"/>
    <cellStyle name="Normal 11 2 3 4 2 3" xfId="6152" xr:uid="{00000000-0005-0000-0000-00009C410000}"/>
    <cellStyle name="Normal 11 2 3 4 2 3 2" xfId="14896" xr:uid="{00000000-0005-0000-0000-00009D410000}"/>
    <cellStyle name="Normal 11 2 3 4 2 3 2 2" xfId="32347" xr:uid="{00000000-0005-0000-0000-00009E410000}"/>
    <cellStyle name="Normal 11 2 3 4 2 3 3" xfId="23627" xr:uid="{00000000-0005-0000-0000-00009F410000}"/>
    <cellStyle name="Normal 11 2 3 4 2 3 4" xfId="38467" xr:uid="{00000000-0005-0000-0000-0000A0410000}"/>
    <cellStyle name="Normal 11 2 3 4 2 4" xfId="10535" xr:uid="{00000000-0005-0000-0000-0000A1410000}"/>
    <cellStyle name="Normal 11 2 3 4 2 4 2" xfId="27987" xr:uid="{00000000-0005-0000-0000-0000A2410000}"/>
    <cellStyle name="Normal 11 2 3 4 2 5" xfId="19266" xr:uid="{00000000-0005-0000-0000-0000A3410000}"/>
    <cellStyle name="Normal 11 2 3 4 2 6" xfId="38464" xr:uid="{00000000-0005-0000-0000-0000A4410000}"/>
    <cellStyle name="Normal 11 2 3 4 3" xfId="2814" xr:uid="{00000000-0005-0000-0000-0000A5410000}"/>
    <cellStyle name="Normal 11 2 3 4 3 2" xfId="7225" xr:uid="{00000000-0005-0000-0000-0000A6410000}"/>
    <cellStyle name="Normal 11 2 3 4 3 2 2" xfId="15969" xr:uid="{00000000-0005-0000-0000-0000A7410000}"/>
    <cellStyle name="Normal 11 2 3 4 3 2 2 2" xfId="33420" xr:uid="{00000000-0005-0000-0000-0000A8410000}"/>
    <cellStyle name="Normal 11 2 3 4 3 2 3" xfId="24700" xr:uid="{00000000-0005-0000-0000-0000A9410000}"/>
    <cellStyle name="Normal 11 2 3 4 3 2 4" xfId="38469" xr:uid="{00000000-0005-0000-0000-0000AA410000}"/>
    <cellStyle name="Normal 11 2 3 4 3 3" xfId="11608" xr:uid="{00000000-0005-0000-0000-0000AB410000}"/>
    <cellStyle name="Normal 11 2 3 4 3 3 2" xfId="29060" xr:uid="{00000000-0005-0000-0000-0000AC410000}"/>
    <cellStyle name="Normal 11 2 3 4 3 4" xfId="20339" xr:uid="{00000000-0005-0000-0000-0000AD410000}"/>
    <cellStyle name="Normal 11 2 3 4 3 5" xfId="38468" xr:uid="{00000000-0005-0000-0000-0000AE410000}"/>
    <cellStyle name="Normal 11 2 3 4 4" xfId="5083" xr:uid="{00000000-0005-0000-0000-0000AF410000}"/>
    <cellStyle name="Normal 11 2 3 4 4 2" xfId="13827" xr:uid="{00000000-0005-0000-0000-0000B0410000}"/>
    <cellStyle name="Normal 11 2 3 4 4 2 2" xfId="31278" xr:uid="{00000000-0005-0000-0000-0000B1410000}"/>
    <cellStyle name="Normal 11 2 3 4 4 3" xfId="22558" xr:uid="{00000000-0005-0000-0000-0000B2410000}"/>
    <cellStyle name="Normal 11 2 3 4 4 4" xfId="38470" xr:uid="{00000000-0005-0000-0000-0000B3410000}"/>
    <cellStyle name="Normal 11 2 3 4 5" xfId="9466" xr:uid="{00000000-0005-0000-0000-0000B4410000}"/>
    <cellStyle name="Normal 11 2 3 4 5 2" xfId="26918" xr:uid="{00000000-0005-0000-0000-0000B5410000}"/>
    <cellStyle name="Normal 11 2 3 4 6" xfId="18197" xr:uid="{00000000-0005-0000-0000-0000B6410000}"/>
    <cellStyle name="Normal 11 2 3 4 7" xfId="38463" xr:uid="{00000000-0005-0000-0000-0000B7410000}"/>
    <cellStyle name="Normal 11 2 3 5" xfId="1204" xr:uid="{00000000-0005-0000-0000-0000B8410000}"/>
    <cellStyle name="Normal 11 2 3 5 2" xfId="3350" xr:uid="{00000000-0005-0000-0000-0000B9410000}"/>
    <cellStyle name="Normal 11 2 3 5 2 2" xfId="7761" xr:uid="{00000000-0005-0000-0000-0000BA410000}"/>
    <cellStyle name="Normal 11 2 3 5 2 2 2" xfId="16505" xr:uid="{00000000-0005-0000-0000-0000BB410000}"/>
    <cellStyle name="Normal 11 2 3 5 2 2 2 2" xfId="33956" xr:uid="{00000000-0005-0000-0000-0000BC410000}"/>
    <cellStyle name="Normal 11 2 3 5 2 2 3" xfId="25236" xr:uid="{00000000-0005-0000-0000-0000BD410000}"/>
    <cellStyle name="Normal 11 2 3 5 2 2 4" xfId="38473" xr:uid="{00000000-0005-0000-0000-0000BE410000}"/>
    <cellStyle name="Normal 11 2 3 5 2 3" xfId="12144" xr:uid="{00000000-0005-0000-0000-0000BF410000}"/>
    <cellStyle name="Normal 11 2 3 5 2 3 2" xfId="29596" xr:uid="{00000000-0005-0000-0000-0000C0410000}"/>
    <cellStyle name="Normal 11 2 3 5 2 4" xfId="20875" xr:uid="{00000000-0005-0000-0000-0000C1410000}"/>
    <cellStyle name="Normal 11 2 3 5 2 5" xfId="38472" xr:uid="{00000000-0005-0000-0000-0000C2410000}"/>
    <cellStyle name="Normal 11 2 3 5 3" xfId="5619" xr:uid="{00000000-0005-0000-0000-0000C3410000}"/>
    <cellStyle name="Normal 11 2 3 5 3 2" xfId="14363" xr:uid="{00000000-0005-0000-0000-0000C4410000}"/>
    <cellStyle name="Normal 11 2 3 5 3 2 2" xfId="31814" xr:uid="{00000000-0005-0000-0000-0000C5410000}"/>
    <cellStyle name="Normal 11 2 3 5 3 3" xfId="23094" xr:uid="{00000000-0005-0000-0000-0000C6410000}"/>
    <cellStyle name="Normal 11 2 3 5 3 4" xfId="38474" xr:uid="{00000000-0005-0000-0000-0000C7410000}"/>
    <cellStyle name="Normal 11 2 3 5 4" xfId="10002" xr:uid="{00000000-0005-0000-0000-0000C8410000}"/>
    <cellStyle name="Normal 11 2 3 5 4 2" xfId="27454" xr:uid="{00000000-0005-0000-0000-0000C9410000}"/>
    <cellStyle name="Normal 11 2 3 5 5" xfId="18733" xr:uid="{00000000-0005-0000-0000-0000CA410000}"/>
    <cellStyle name="Normal 11 2 3 5 6" xfId="38471" xr:uid="{00000000-0005-0000-0000-0000CB410000}"/>
    <cellStyle name="Normal 11 2 3 6" xfId="2278" xr:uid="{00000000-0005-0000-0000-0000CC410000}"/>
    <cellStyle name="Normal 11 2 3 6 2" xfId="6689" xr:uid="{00000000-0005-0000-0000-0000CD410000}"/>
    <cellStyle name="Normal 11 2 3 6 2 2" xfId="15433" xr:uid="{00000000-0005-0000-0000-0000CE410000}"/>
    <cellStyle name="Normal 11 2 3 6 2 2 2" xfId="32884" xr:uid="{00000000-0005-0000-0000-0000CF410000}"/>
    <cellStyle name="Normal 11 2 3 6 2 3" xfId="24164" xr:uid="{00000000-0005-0000-0000-0000D0410000}"/>
    <cellStyle name="Normal 11 2 3 6 2 4" xfId="38476" xr:uid="{00000000-0005-0000-0000-0000D1410000}"/>
    <cellStyle name="Normal 11 2 3 6 3" xfId="11072" xr:uid="{00000000-0005-0000-0000-0000D2410000}"/>
    <cellStyle name="Normal 11 2 3 6 3 2" xfId="28524" xr:uid="{00000000-0005-0000-0000-0000D3410000}"/>
    <cellStyle name="Normal 11 2 3 6 4" xfId="19803" xr:uid="{00000000-0005-0000-0000-0000D4410000}"/>
    <cellStyle name="Normal 11 2 3 6 5" xfId="38475" xr:uid="{00000000-0005-0000-0000-0000D5410000}"/>
    <cellStyle name="Normal 11 2 3 7" xfId="4547" xr:uid="{00000000-0005-0000-0000-0000D6410000}"/>
    <cellStyle name="Normal 11 2 3 7 2" xfId="13291" xr:uid="{00000000-0005-0000-0000-0000D7410000}"/>
    <cellStyle name="Normal 11 2 3 7 2 2" xfId="30742" xr:uid="{00000000-0005-0000-0000-0000D8410000}"/>
    <cellStyle name="Normal 11 2 3 7 3" xfId="22022" xr:uid="{00000000-0005-0000-0000-0000D9410000}"/>
    <cellStyle name="Normal 11 2 3 7 4" xfId="38477" xr:uid="{00000000-0005-0000-0000-0000DA410000}"/>
    <cellStyle name="Normal 11 2 3 8" xfId="8930" xr:uid="{00000000-0005-0000-0000-0000DB410000}"/>
    <cellStyle name="Normal 11 2 3 8 2" xfId="26382" xr:uid="{00000000-0005-0000-0000-0000DC410000}"/>
    <cellStyle name="Normal 11 2 3 9" xfId="17661" xr:uid="{00000000-0005-0000-0000-0000DD410000}"/>
    <cellStyle name="Normal 11 2 4" xfId="186" xr:uid="{00000000-0005-0000-0000-0000DE410000}"/>
    <cellStyle name="Normal 11 2 4 2" xfId="451" xr:uid="{00000000-0005-0000-0000-0000DF410000}"/>
    <cellStyle name="Normal 11 2 4 2 2" xfId="991" xr:uid="{00000000-0005-0000-0000-0000E0410000}"/>
    <cellStyle name="Normal 11 2 4 2 2 2" xfId="2064" xr:uid="{00000000-0005-0000-0000-0000E1410000}"/>
    <cellStyle name="Normal 11 2 4 2 2 2 2" xfId="4209" xr:uid="{00000000-0005-0000-0000-0000E2410000}"/>
    <cellStyle name="Normal 11 2 4 2 2 2 2 2" xfId="8620" xr:uid="{00000000-0005-0000-0000-0000E3410000}"/>
    <cellStyle name="Normal 11 2 4 2 2 2 2 2 2" xfId="17364" xr:uid="{00000000-0005-0000-0000-0000E4410000}"/>
    <cellStyle name="Normal 11 2 4 2 2 2 2 2 2 2" xfId="34815" xr:uid="{00000000-0005-0000-0000-0000E5410000}"/>
    <cellStyle name="Normal 11 2 4 2 2 2 2 2 3" xfId="26095" xr:uid="{00000000-0005-0000-0000-0000E6410000}"/>
    <cellStyle name="Normal 11 2 4 2 2 2 2 2 4" xfId="38483" xr:uid="{00000000-0005-0000-0000-0000E7410000}"/>
    <cellStyle name="Normal 11 2 4 2 2 2 2 3" xfId="13003" xr:uid="{00000000-0005-0000-0000-0000E8410000}"/>
    <cellStyle name="Normal 11 2 4 2 2 2 2 3 2" xfId="30455" xr:uid="{00000000-0005-0000-0000-0000E9410000}"/>
    <cellStyle name="Normal 11 2 4 2 2 2 2 4" xfId="21734" xr:uid="{00000000-0005-0000-0000-0000EA410000}"/>
    <cellStyle name="Normal 11 2 4 2 2 2 2 5" xfId="38482" xr:uid="{00000000-0005-0000-0000-0000EB410000}"/>
    <cellStyle name="Normal 11 2 4 2 2 2 3" xfId="6478" xr:uid="{00000000-0005-0000-0000-0000EC410000}"/>
    <cellStyle name="Normal 11 2 4 2 2 2 3 2" xfId="15222" xr:uid="{00000000-0005-0000-0000-0000ED410000}"/>
    <cellStyle name="Normal 11 2 4 2 2 2 3 2 2" xfId="32673" xr:uid="{00000000-0005-0000-0000-0000EE410000}"/>
    <cellStyle name="Normal 11 2 4 2 2 2 3 3" xfId="23953" xr:uid="{00000000-0005-0000-0000-0000EF410000}"/>
    <cellStyle name="Normal 11 2 4 2 2 2 3 4" xfId="38484" xr:uid="{00000000-0005-0000-0000-0000F0410000}"/>
    <cellStyle name="Normal 11 2 4 2 2 2 4" xfId="10861" xr:uid="{00000000-0005-0000-0000-0000F1410000}"/>
    <cellStyle name="Normal 11 2 4 2 2 2 4 2" xfId="28313" xr:uid="{00000000-0005-0000-0000-0000F2410000}"/>
    <cellStyle name="Normal 11 2 4 2 2 2 5" xfId="19592" xr:uid="{00000000-0005-0000-0000-0000F3410000}"/>
    <cellStyle name="Normal 11 2 4 2 2 2 6" xfId="38481" xr:uid="{00000000-0005-0000-0000-0000F4410000}"/>
    <cellStyle name="Normal 11 2 4 2 2 3" xfId="3140" xr:uid="{00000000-0005-0000-0000-0000F5410000}"/>
    <cellStyle name="Normal 11 2 4 2 2 3 2" xfId="7551" xr:uid="{00000000-0005-0000-0000-0000F6410000}"/>
    <cellStyle name="Normal 11 2 4 2 2 3 2 2" xfId="16295" xr:uid="{00000000-0005-0000-0000-0000F7410000}"/>
    <cellStyle name="Normal 11 2 4 2 2 3 2 2 2" xfId="33746" xr:uid="{00000000-0005-0000-0000-0000F8410000}"/>
    <cellStyle name="Normal 11 2 4 2 2 3 2 3" xfId="25026" xr:uid="{00000000-0005-0000-0000-0000F9410000}"/>
    <cellStyle name="Normal 11 2 4 2 2 3 2 4" xfId="38486" xr:uid="{00000000-0005-0000-0000-0000FA410000}"/>
    <cellStyle name="Normal 11 2 4 2 2 3 3" xfId="11934" xr:uid="{00000000-0005-0000-0000-0000FB410000}"/>
    <cellStyle name="Normal 11 2 4 2 2 3 3 2" xfId="29386" xr:uid="{00000000-0005-0000-0000-0000FC410000}"/>
    <cellStyle name="Normal 11 2 4 2 2 3 4" xfId="20665" xr:uid="{00000000-0005-0000-0000-0000FD410000}"/>
    <cellStyle name="Normal 11 2 4 2 2 3 5" xfId="38485" xr:uid="{00000000-0005-0000-0000-0000FE410000}"/>
    <cellStyle name="Normal 11 2 4 2 2 4" xfId="5409" xr:uid="{00000000-0005-0000-0000-0000FF410000}"/>
    <cellStyle name="Normal 11 2 4 2 2 4 2" xfId="14153" xr:uid="{00000000-0005-0000-0000-000000420000}"/>
    <cellStyle name="Normal 11 2 4 2 2 4 2 2" xfId="31604" xr:uid="{00000000-0005-0000-0000-000001420000}"/>
    <cellStyle name="Normal 11 2 4 2 2 4 3" xfId="22884" xr:uid="{00000000-0005-0000-0000-000002420000}"/>
    <cellStyle name="Normal 11 2 4 2 2 4 4" xfId="38487" xr:uid="{00000000-0005-0000-0000-000003420000}"/>
    <cellStyle name="Normal 11 2 4 2 2 5" xfId="9792" xr:uid="{00000000-0005-0000-0000-000004420000}"/>
    <cellStyle name="Normal 11 2 4 2 2 5 2" xfId="27244" xr:uid="{00000000-0005-0000-0000-000005420000}"/>
    <cellStyle name="Normal 11 2 4 2 2 6" xfId="18523" xr:uid="{00000000-0005-0000-0000-000006420000}"/>
    <cellStyle name="Normal 11 2 4 2 2 7" xfId="38480" xr:uid="{00000000-0005-0000-0000-000007420000}"/>
    <cellStyle name="Normal 11 2 4 2 3" xfId="1529" xr:uid="{00000000-0005-0000-0000-000008420000}"/>
    <cellStyle name="Normal 11 2 4 2 3 2" xfId="3675" xr:uid="{00000000-0005-0000-0000-000009420000}"/>
    <cellStyle name="Normal 11 2 4 2 3 2 2" xfId="8086" xr:uid="{00000000-0005-0000-0000-00000A420000}"/>
    <cellStyle name="Normal 11 2 4 2 3 2 2 2" xfId="16830" xr:uid="{00000000-0005-0000-0000-00000B420000}"/>
    <cellStyle name="Normal 11 2 4 2 3 2 2 2 2" xfId="34281" xr:uid="{00000000-0005-0000-0000-00000C420000}"/>
    <cellStyle name="Normal 11 2 4 2 3 2 2 3" xfId="25561" xr:uid="{00000000-0005-0000-0000-00000D420000}"/>
    <cellStyle name="Normal 11 2 4 2 3 2 2 4" xfId="38490" xr:uid="{00000000-0005-0000-0000-00000E420000}"/>
    <cellStyle name="Normal 11 2 4 2 3 2 3" xfId="12469" xr:uid="{00000000-0005-0000-0000-00000F420000}"/>
    <cellStyle name="Normal 11 2 4 2 3 2 3 2" xfId="29921" xr:uid="{00000000-0005-0000-0000-000010420000}"/>
    <cellStyle name="Normal 11 2 4 2 3 2 4" xfId="21200" xr:uid="{00000000-0005-0000-0000-000011420000}"/>
    <cellStyle name="Normal 11 2 4 2 3 2 5" xfId="38489" xr:uid="{00000000-0005-0000-0000-000012420000}"/>
    <cellStyle name="Normal 11 2 4 2 3 3" xfId="5944" xr:uid="{00000000-0005-0000-0000-000013420000}"/>
    <cellStyle name="Normal 11 2 4 2 3 3 2" xfId="14688" xr:uid="{00000000-0005-0000-0000-000014420000}"/>
    <cellStyle name="Normal 11 2 4 2 3 3 2 2" xfId="32139" xr:uid="{00000000-0005-0000-0000-000015420000}"/>
    <cellStyle name="Normal 11 2 4 2 3 3 3" xfId="23419" xr:uid="{00000000-0005-0000-0000-000016420000}"/>
    <cellStyle name="Normal 11 2 4 2 3 3 4" xfId="38491" xr:uid="{00000000-0005-0000-0000-000017420000}"/>
    <cellStyle name="Normal 11 2 4 2 3 4" xfId="10327" xr:uid="{00000000-0005-0000-0000-000018420000}"/>
    <cellStyle name="Normal 11 2 4 2 3 4 2" xfId="27779" xr:uid="{00000000-0005-0000-0000-000019420000}"/>
    <cellStyle name="Normal 11 2 4 2 3 5" xfId="19058" xr:uid="{00000000-0005-0000-0000-00001A420000}"/>
    <cellStyle name="Normal 11 2 4 2 3 6" xfId="38488" xr:uid="{00000000-0005-0000-0000-00001B420000}"/>
    <cellStyle name="Normal 11 2 4 2 4" xfId="2603" xr:uid="{00000000-0005-0000-0000-00001C420000}"/>
    <cellStyle name="Normal 11 2 4 2 4 2" xfId="7014" xr:uid="{00000000-0005-0000-0000-00001D420000}"/>
    <cellStyle name="Normal 11 2 4 2 4 2 2" xfId="15758" xr:uid="{00000000-0005-0000-0000-00001E420000}"/>
    <cellStyle name="Normal 11 2 4 2 4 2 2 2" xfId="33209" xr:uid="{00000000-0005-0000-0000-00001F420000}"/>
    <cellStyle name="Normal 11 2 4 2 4 2 3" xfId="24489" xr:uid="{00000000-0005-0000-0000-000020420000}"/>
    <cellStyle name="Normal 11 2 4 2 4 2 4" xfId="38493" xr:uid="{00000000-0005-0000-0000-000021420000}"/>
    <cellStyle name="Normal 11 2 4 2 4 3" xfId="11397" xr:uid="{00000000-0005-0000-0000-000022420000}"/>
    <cellStyle name="Normal 11 2 4 2 4 3 2" xfId="28849" xr:uid="{00000000-0005-0000-0000-000023420000}"/>
    <cellStyle name="Normal 11 2 4 2 4 4" xfId="20128" xr:uid="{00000000-0005-0000-0000-000024420000}"/>
    <cellStyle name="Normal 11 2 4 2 4 5" xfId="38492" xr:uid="{00000000-0005-0000-0000-000025420000}"/>
    <cellStyle name="Normal 11 2 4 2 5" xfId="4872" xr:uid="{00000000-0005-0000-0000-000026420000}"/>
    <cellStyle name="Normal 11 2 4 2 5 2" xfId="13616" xr:uid="{00000000-0005-0000-0000-000027420000}"/>
    <cellStyle name="Normal 11 2 4 2 5 2 2" xfId="31067" xr:uid="{00000000-0005-0000-0000-000028420000}"/>
    <cellStyle name="Normal 11 2 4 2 5 3" xfId="22347" xr:uid="{00000000-0005-0000-0000-000029420000}"/>
    <cellStyle name="Normal 11 2 4 2 5 4" xfId="38494" xr:uid="{00000000-0005-0000-0000-00002A420000}"/>
    <cellStyle name="Normal 11 2 4 2 6" xfId="9255" xr:uid="{00000000-0005-0000-0000-00002B420000}"/>
    <cellStyle name="Normal 11 2 4 2 6 2" xfId="26707" xr:uid="{00000000-0005-0000-0000-00002C420000}"/>
    <cellStyle name="Normal 11 2 4 2 7" xfId="17986" xr:uid="{00000000-0005-0000-0000-00002D420000}"/>
    <cellStyle name="Normal 11 2 4 2 8" xfId="38479" xr:uid="{00000000-0005-0000-0000-00002E420000}"/>
    <cellStyle name="Normal 11 2 4 3" xfId="733" xr:uid="{00000000-0005-0000-0000-00002F420000}"/>
    <cellStyle name="Normal 11 2 4 3 2" xfId="1806" xr:uid="{00000000-0005-0000-0000-000030420000}"/>
    <cellStyle name="Normal 11 2 4 3 2 2" xfId="3951" xr:uid="{00000000-0005-0000-0000-000031420000}"/>
    <cellStyle name="Normal 11 2 4 3 2 2 2" xfId="8362" xr:uid="{00000000-0005-0000-0000-000032420000}"/>
    <cellStyle name="Normal 11 2 4 3 2 2 2 2" xfId="17106" xr:uid="{00000000-0005-0000-0000-000033420000}"/>
    <cellStyle name="Normal 11 2 4 3 2 2 2 2 2" xfId="34557" xr:uid="{00000000-0005-0000-0000-000034420000}"/>
    <cellStyle name="Normal 11 2 4 3 2 2 2 3" xfId="25837" xr:uid="{00000000-0005-0000-0000-000035420000}"/>
    <cellStyle name="Normal 11 2 4 3 2 2 2 4" xfId="38498" xr:uid="{00000000-0005-0000-0000-000036420000}"/>
    <cellStyle name="Normal 11 2 4 3 2 2 3" xfId="12745" xr:uid="{00000000-0005-0000-0000-000037420000}"/>
    <cellStyle name="Normal 11 2 4 3 2 2 3 2" xfId="30197" xr:uid="{00000000-0005-0000-0000-000038420000}"/>
    <cellStyle name="Normal 11 2 4 3 2 2 4" xfId="21476" xr:uid="{00000000-0005-0000-0000-000039420000}"/>
    <cellStyle name="Normal 11 2 4 3 2 2 5" xfId="38497" xr:uid="{00000000-0005-0000-0000-00003A420000}"/>
    <cellStyle name="Normal 11 2 4 3 2 3" xfId="6220" xr:uid="{00000000-0005-0000-0000-00003B420000}"/>
    <cellStyle name="Normal 11 2 4 3 2 3 2" xfId="14964" xr:uid="{00000000-0005-0000-0000-00003C420000}"/>
    <cellStyle name="Normal 11 2 4 3 2 3 2 2" xfId="32415" xr:uid="{00000000-0005-0000-0000-00003D420000}"/>
    <cellStyle name="Normal 11 2 4 3 2 3 3" xfId="23695" xr:uid="{00000000-0005-0000-0000-00003E420000}"/>
    <cellStyle name="Normal 11 2 4 3 2 3 4" xfId="38499" xr:uid="{00000000-0005-0000-0000-00003F420000}"/>
    <cellStyle name="Normal 11 2 4 3 2 4" xfId="10603" xr:uid="{00000000-0005-0000-0000-000040420000}"/>
    <cellStyle name="Normal 11 2 4 3 2 4 2" xfId="28055" xr:uid="{00000000-0005-0000-0000-000041420000}"/>
    <cellStyle name="Normal 11 2 4 3 2 5" xfId="19334" xr:uid="{00000000-0005-0000-0000-000042420000}"/>
    <cellStyle name="Normal 11 2 4 3 2 6" xfId="38496" xr:uid="{00000000-0005-0000-0000-000043420000}"/>
    <cellStyle name="Normal 11 2 4 3 3" xfId="2882" xr:uid="{00000000-0005-0000-0000-000044420000}"/>
    <cellStyle name="Normal 11 2 4 3 3 2" xfId="7293" xr:uid="{00000000-0005-0000-0000-000045420000}"/>
    <cellStyle name="Normal 11 2 4 3 3 2 2" xfId="16037" xr:uid="{00000000-0005-0000-0000-000046420000}"/>
    <cellStyle name="Normal 11 2 4 3 3 2 2 2" xfId="33488" xr:uid="{00000000-0005-0000-0000-000047420000}"/>
    <cellStyle name="Normal 11 2 4 3 3 2 3" xfId="24768" xr:uid="{00000000-0005-0000-0000-000048420000}"/>
    <cellStyle name="Normal 11 2 4 3 3 2 4" xfId="38501" xr:uid="{00000000-0005-0000-0000-000049420000}"/>
    <cellStyle name="Normal 11 2 4 3 3 3" xfId="11676" xr:uid="{00000000-0005-0000-0000-00004A420000}"/>
    <cellStyle name="Normal 11 2 4 3 3 3 2" xfId="29128" xr:uid="{00000000-0005-0000-0000-00004B420000}"/>
    <cellStyle name="Normal 11 2 4 3 3 4" xfId="20407" xr:uid="{00000000-0005-0000-0000-00004C420000}"/>
    <cellStyle name="Normal 11 2 4 3 3 5" xfId="38500" xr:uid="{00000000-0005-0000-0000-00004D420000}"/>
    <cellStyle name="Normal 11 2 4 3 4" xfId="5151" xr:uid="{00000000-0005-0000-0000-00004E420000}"/>
    <cellStyle name="Normal 11 2 4 3 4 2" xfId="13895" xr:uid="{00000000-0005-0000-0000-00004F420000}"/>
    <cellStyle name="Normal 11 2 4 3 4 2 2" xfId="31346" xr:uid="{00000000-0005-0000-0000-000050420000}"/>
    <cellStyle name="Normal 11 2 4 3 4 3" xfId="22626" xr:uid="{00000000-0005-0000-0000-000051420000}"/>
    <cellStyle name="Normal 11 2 4 3 4 4" xfId="38502" xr:uid="{00000000-0005-0000-0000-000052420000}"/>
    <cellStyle name="Normal 11 2 4 3 5" xfId="9534" xr:uid="{00000000-0005-0000-0000-000053420000}"/>
    <cellStyle name="Normal 11 2 4 3 5 2" xfId="26986" xr:uid="{00000000-0005-0000-0000-000054420000}"/>
    <cellStyle name="Normal 11 2 4 3 6" xfId="18265" xr:uid="{00000000-0005-0000-0000-000055420000}"/>
    <cellStyle name="Normal 11 2 4 3 7" xfId="38495" xr:uid="{00000000-0005-0000-0000-000056420000}"/>
    <cellStyle name="Normal 11 2 4 4" xfId="1272" xr:uid="{00000000-0005-0000-0000-000057420000}"/>
    <cellStyle name="Normal 11 2 4 4 2" xfId="3418" xr:uid="{00000000-0005-0000-0000-000058420000}"/>
    <cellStyle name="Normal 11 2 4 4 2 2" xfId="7829" xr:uid="{00000000-0005-0000-0000-000059420000}"/>
    <cellStyle name="Normal 11 2 4 4 2 2 2" xfId="16573" xr:uid="{00000000-0005-0000-0000-00005A420000}"/>
    <cellStyle name="Normal 11 2 4 4 2 2 2 2" xfId="34024" xr:uid="{00000000-0005-0000-0000-00005B420000}"/>
    <cellStyle name="Normal 11 2 4 4 2 2 3" xfId="25304" xr:uid="{00000000-0005-0000-0000-00005C420000}"/>
    <cellStyle name="Normal 11 2 4 4 2 2 4" xfId="38505" xr:uid="{00000000-0005-0000-0000-00005D420000}"/>
    <cellStyle name="Normal 11 2 4 4 2 3" xfId="12212" xr:uid="{00000000-0005-0000-0000-00005E420000}"/>
    <cellStyle name="Normal 11 2 4 4 2 3 2" xfId="29664" xr:uid="{00000000-0005-0000-0000-00005F420000}"/>
    <cellStyle name="Normal 11 2 4 4 2 4" xfId="20943" xr:uid="{00000000-0005-0000-0000-000060420000}"/>
    <cellStyle name="Normal 11 2 4 4 2 5" xfId="38504" xr:uid="{00000000-0005-0000-0000-000061420000}"/>
    <cellStyle name="Normal 11 2 4 4 3" xfId="5687" xr:uid="{00000000-0005-0000-0000-000062420000}"/>
    <cellStyle name="Normal 11 2 4 4 3 2" xfId="14431" xr:uid="{00000000-0005-0000-0000-000063420000}"/>
    <cellStyle name="Normal 11 2 4 4 3 2 2" xfId="31882" xr:uid="{00000000-0005-0000-0000-000064420000}"/>
    <cellStyle name="Normal 11 2 4 4 3 3" xfId="23162" xr:uid="{00000000-0005-0000-0000-000065420000}"/>
    <cellStyle name="Normal 11 2 4 4 3 4" xfId="38506" xr:uid="{00000000-0005-0000-0000-000066420000}"/>
    <cellStyle name="Normal 11 2 4 4 4" xfId="10070" xr:uid="{00000000-0005-0000-0000-000067420000}"/>
    <cellStyle name="Normal 11 2 4 4 4 2" xfId="27522" xr:uid="{00000000-0005-0000-0000-000068420000}"/>
    <cellStyle name="Normal 11 2 4 4 5" xfId="18801" xr:uid="{00000000-0005-0000-0000-000069420000}"/>
    <cellStyle name="Normal 11 2 4 4 6" xfId="38503" xr:uid="{00000000-0005-0000-0000-00006A420000}"/>
    <cellStyle name="Normal 11 2 4 5" xfId="2346" xr:uid="{00000000-0005-0000-0000-00006B420000}"/>
    <cellStyle name="Normal 11 2 4 5 2" xfId="6757" xr:uid="{00000000-0005-0000-0000-00006C420000}"/>
    <cellStyle name="Normal 11 2 4 5 2 2" xfId="15501" xr:uid="{00000000-0005-0000-0000-00006D420000}"/>
    <cellStyle name="Normal 11 2 4 5 2 2 2" xfId="32952" xr:uid="{00000000-0005-0000-0000-00006E420000}"/>
    <cellStyle name="Normal 11 2 4 5 2 3" xfId="24232" xr:uid="{00000000-0005-0000-0000-00006F420000}"/>
    <cellStyle name="Normal 11 2 4 5 2 4" xfId="38508" xr:uid="{00000000-0005-0000-0000-000070420000}"/>
    <cellStyle name="Normal 11 2 4 5 3" xfId="11140" xr:uid="{00000000-0005-0000-0000-000071420000}"/>
    <cellStyle name="Normal 11 2 4 5 3 2" xfId="28592" xr:uid="{00000000-0005-0000-0000-000072420000}"/>
    <cellStyle name="Normal 11 2 4 5 4" xfId="19871" xr:uid="{00000000-0005-0000-0000-000073420000}"/>
    <cellStyle name="Normal 11 2 4 5 5" xfId="38507" xr:uid="{00000000-0005-0000-0000-000074420000}"/>
    <cellStyle name="Normal 11 2 4 6" xfId="4615" xr:uid="{00000000-0005-0000-0000-000075420000}"/>
    <cellStyle name="Normal 11 2 4 6 2" xfId="13359" xr:uid="{00000000-0005-0000-0000-000076420000}"/>
    <cellStyle name="Normal 11 2 4 6 2 2" xfId="30810" xr:uid="{00000000-0005-0000-0000-000077420000}"/>
    <cellStyle name="Normal 11 2 4 6 3" xfId="22090" xr:uid="{00000000-0005-0000-0000-000078420000}"/>
    <cellStyle name="Normal 11 2 4 6 4" xfId="38509" xr:uid="{00000000-0005-0000-0000-000079420000}"/>
    <cellStyle name="Normal 11 2 4 7" xfId="8998" xr:uid="{00000000-0005-0000-0000-00007A420000}"/>
    <cellStyle name="Normal 11 2 4 7 2" xfId="26450" xr:uid="{00000000-0005-0000-0000-00007B420000}"/>
    <cellStyle name="Normal 11 2 4 8" xfId="17729" xr:uid="{00000000-0005-0000-0000-00007C420000}"/>
    <cellStyle name="Normal 11 2 4 9" xfId="38478" xr:uid="{00000000-0005-0000-0000-00007D420000}"/>
    <cellStyle name="Normal 11 2 5" xfId="326" xr:uid="{00000000-0005-0000-0000-00007E420000}"/>
    <cellStyle name="Normal 11 2 5 2" xfId="866" xr:uid="{00000000-0005-0000-0000-00007F420000}"/>
    <cellStyle name="Normal 11 2 5 2 2" xfId="1939" xr:uid="{00000000-0005-0000-0000-000080420000}"/>
    <cellStyle name="Normal 11 2 5 2 2 2" xfId="4084" xr:uid="{00000000-0005-0000-0000-000081420000}"/>
    <cellStyle name="Normal 11 2 5 2 2 2 2" xfId="8495" xr:uid="{00000000-0005-0000-0000-000082420000}"/>
    <cellStyle name="Normal 11 2 5 2 2 2 2 2" xfId="17239" xr:uid="{00000000-0005-0000-0000-000083420000}"/>
    <cellStyle name="Normal 11 2 5 2 2 2 2 2 2" xfId="34690" xr:uid="{00000000-0005-0000-0000-000084420000}"/>
    <cellStyle name="Normal 11 2 5 2 2 2 2 3" xfId="25970" xr:uid="{00000000-0005-0000-0000-000085420000}"/>
    <cellStyle name="Normal 11 2 5 2 2 2 2 4" xfId="38514" xr:uid="{00000000-0005-0000-0000-000086420000}"/>
    <cellStyle name="Normal 11 2 5 2 2 2 3" xfId="12878" xr:uid="{00000000-0005-0000-0000-000087420000}"/>
    <cellStyle name="Normal 11 2 5 2 2 2 3 2" xfId="30330" xr:uid="{00000000-0005-0000-0000-000088420000}"/>
    <cellStyle name="Normal 11 2 5 2 2 2 4" xfId="21609" xr:uid="{00000000-0005-0000-0000-000089420000}"/>
    <cellStyle name="Normal 11 2 5 2 2 2 5" xfId="38513" xr:uid="{00000000-0005-0000-0000-00008A420000}"/>
    <cellStyle name="Normal 11 2 5 2 2 3" xfId="6353" xr:uid="{00000000-0005-0000-0000-00008B420000}"/>
    <cellStyle name="Normal 11 2 5 2 2 3 2" xfId="15097" xr:uid="{00000000-0005-0000-0000-00008C420000}"/>
    <cellStyle name="Normal 11 2 5 2 2 3 2 2" xfId="32548" xr:uid="{00000000-0005-0000-0000-00008D420000}"/>
    <cellStyle name="Normal 11 2 5 2 2 3 3" xfId="23828" xr:uid="{00000000-0005-0000-0000-00008E420000}"/>
    <cellStyle name="Normal 11 2 5 2 2 3 4" xfId="38515" xr:uid="{00000000-0005-0000-0000-00008F420000}"/>
    <cellStyle name="Normal 11 2 5 2 2 4" xfId="10736" xr:uid="{00000000-0005-0000-0000-000090420000}"/>
    <cellStyle name="Normal 11 2 5 2 2 4 2" xfId="28188" xr:uid="{00000000-0005-0000-0000-000091420000}"/>
    <cellStyle name="Normal 11 2 5 2 2 5" xfId="19467" xr:uid="{00000000-0005-0000-0000-000092420000}"/>
    <cellStyle name="Normal 11 2 5 2 2 6" xfId="38512" xr:uid="{00000000-0005-0000-0000-000093420000}"/>
    <cellStyle name="Normal 11 2 5 2 3" xfId="3015" xr:uid="{00000000-0005-0000-0000-000094420000}"/>
    <cellStyle name="Normal 11 2 5 2 3 2" xfId="7426" xr:uid="{00000000-0005-0000-0000-000095420000}"/>
    <cellStyle name="Normal 11 2 5 2 3 2 2" xfId="16170" xr:uid="{00000000-0005-0000-0000-000096420000}"/>
    <cellStyle name="Normal 11 2 5 2 3 2 2 2" xfId="33621" xr:uid="{00000000-0005-0000-0000-000097420000}"/>
    <cellStyle name="Normal 11 2 5 2 3 2 3" xfId="24901" xr:uid="{00000000-0005-0000-0000-000098420000}"/>
    <cellStyle name="Normal 11 2 5 2 3 2 4" xfId="38517" xr:uid="{00000000-0005-0000-0000-000099420000}"/>
    <cellStyle name="Normal 11 2 5 2 3 3" xfId="11809" xr:uid="{00000000-0005-0000-0000-00009A420000}"/>
    <cellStyle name="Normal 11 2 5 2 3 3 2" xfId="29261" xr:uid="{00000000-0005-0000-0000-00009B420000}"/>
    <cellStyle name="Normal 11 2 5 2 3 4" xfId="20540" xr:uid="{00000000-0005-0000-0000-00009C420000}"/>
    <cellStyle name="Normal 11 2 5 2 3 5" xfId="38516" xr:uid="{00000000-0005-0000-0000-00009D420000}"/>
    <cellStyle name="Normal 11 2 5 2 4" xfId="5284" xr:uid="{00000000-0005-0000-0000-00009E420000}"/>
    <cellStyle name="Normal 11 2 5 2 4 2" xfId="14028" xr:uid="{00000000-0005-0000-0000-00009F420000}"/>
    <cellStyle name="Normal 11 2 5 2 4 2 2" xfId="31479" xr:uid="{00000000-0005-0000-0000-0000A0420000}"/>
    <cellStyle name="Normal 11 2 5 2 4 3" xfId="22759" xr:uid="{00000000-0005-0000-0000-0000A1420000}"/>
    <cellStyle name="Normal 11 2 5 2 4 4" xfId="38518" xr:uid="{00000000-0005-0000-0000-0000A2420000}"/>
    <cellStyle name="Normal 11 2 5 2 5" xfId="9667" xr:uid="{00000000-0005-0000-0000-0000A3420000}"/>
    <cellStyle name="Normal 11 2 5 2 5 2" xfId="27119" xr:uid="{00000000-0005-0000-0000-0000A4420000}"/>
    <cellStyle name="Normal 11 2 5 2 6" xfId="18398" xr:uid="{00000000-0005-0000-0000-0000A5420000}"/>
    <cellStyle name="Normal 11 2 5 2 7" xfId="38511" xr:uid="{00000000-0005-0000-0000-0000A6420000}"/>
    <cellStyle name="Normal 11 2 5 3" xfId="1404" xr:uid="{00000000-0005-0000-0000-0000A7420000}"/>
    <cellStyle name="Normal 11 2 5 3 2" xfId="3550" xr:uid="{00000000-0005-0000-0000-0000A8420000}"/>
    <cellStyle name="Normal 11 2 5 3 2 2" xfId="7961" xr:uid="{00000000-0005-0000-0000-0000A9420000}"/>
    <cellStyle name="Normal 11 2 5 3 2 2 2" xfId="16705" xr:uid="{00000000-0005-0000-0000-0000AA420000}"/>
    <cellStyle name="Normal 11 2 5 3 2 2 2 2" xfId="34156" xr:uid="{00000000-0005-0000-0000-0000AB420000}"/>
    <cellStyle name="Normal 11 2 5 3 2 2 3" xfId="25436" xr:uid="{00000000-0005-0000-0000-0000AC420000}"/>
    <cellStyle name="Normal 11 2 5 3 2 2 4" xfId="38521" xr:uid="{00000000-0005-0000-0000-0000AD420000}"/>
    <cellStyle name="Normal 11 2 5 3 2 3" xfId="12344" xr:uid="{00000000-0005-0000-0000-0000AE420000}"/>
    <cellStyle name="Normal 11 2 5 3 2 3 2" xfId="29796" xr:uid="{00000000-0005-0000-0000-0000AF420000}"/>
    <cellStyle name="Normal 11 2 5 3 2 4" xfId="21075" xr:uid="{00000000-0005-0000-0000-0000B0420000}"/>
    <cellStyle name="Normal 11 2 5 3 2 5" xfId="38520" xr:uid="{00000000-0005-0000-0000-0000B1420000}"/>
    <cellStyle name="Normal 11 2 5 3 3" xfId="5819" xr:uid="{00000000-0005-0000-0000-0000B2420000}"/>
    <cellStyle name="Normal 11 2 5 3 3 2" xfId="14563" xr:uid="{00000000-0005-0000-0000-0000B3420000}"/>
    <cellStyle name="Normal 11 2 5 3 3 2 2" xfId="32014" xr:uid="{00000000-0005-0000-0000-0000B4420000}"/>
    <cellStyle name="Normal 11 2 5 3 3 3" xfId="23294" xr:uid="{00000000-0005-0000-0000-0000B5420000}"/>
    <cellStyle name="Normal 11 2 5 3 3 4" xfId="38522" xr:uid="{00000000-0005-0000-0000-0000B6420000}"/>
    <cellStyle name="Normal 11 2 5 3 4" xfId="10202" xr:uid="{00000000-0005-0000-0000-0000B7420000}"/>
    <cellStyle name="Normal 11 2 5 3 4 2" xfId="27654" xr:uid="{00000000-0005-0000-0000-0000B8420000}"/>
    <cellStyle name="Normal 11 2 5 3 5" xfId="18933" xr:uid="{00000000-0005-0000-0000-0000B9420000}"/>
    <cellStyle name="Normal 11 2 5 3 6" xfId="38519" xr:uid="{00000000-0005-0000-0000-0000BA420000}"/>
    <cellStyle name="Normal 11 2 5 4" xfId="2478" xr:uid="{00000000-0005-0000-0000-0000BB420000}"/>
    <cellStyle name="Normal 11 2 5 4 2" xfId="6889" xr:uid="{00000000-0005-0000-0000-0000BC420000}"/>
    <cellStyle name="Normal 11 2 5 4 2 2" xfId="15633" xr:uid="{00000000-0005-0000-0000-0000BD420000}"/>
    <cellStyle name="Normal 11 2 5 4 2 2 2" xfId="33084" xr:uid="{00000000-0005-0000-0000-0000BE420000}"/>
    <cellStyle name="Normal 11 2 5 4 2 3" xfId="24364" xr:uid="{00000000-0005-0000-0000-0000BF420000}"/>
    <cellStyle name="Normal 11 2 5 4 2 4" xfId="38524" xr:uid="{00000000-0005-0000-0000-0000C0420000}"/>
    <cellStyle name="Normal 11 2 5 4 3" xfId="11272" xr:uid="{00000000-0005-0000-0000-0000C1420000}"/>
    <cellStyle name="Normal 11 2 5 4 3 2" xfId="28724" xr:uid="{00000000-0005-0000-0000-0000C2420000}"/>
    <cellStyle name="Normal 11 2 5 4 4" xfId="20003" xr:uid="{00000000-0005-0000-0000-0000C3420000}"/>
    <cellStyle name="Normal 11 2 5 4 5" xfId="38523" xr:uid="{00000000-0005-0000-0000-0000C4420000}"/>
    <cellStyle name="Normal 11 2 5 5" xfId="4747" xr:uid="{00000000-0005-0000-0000-0000C5420000}"/>
    <cellStyle name="Normal 11 2 5 5 2" xfId="13491" xr:uid="{00000000-0005-0000-0000-0000C6420000}"/>
    <cellStyle name="Normal 11 2 5 5 2 2" xfId="30942" xr:uid="{00000000-0005-0000-0000-0000C7420000}"/>
    <cellStyle name="Normal 11 2 5 5 3" xfId="22222" xr:uid="{00000000-0005-0000-0000-0000C8420000}"/>
    <cellStyle name="Normal 11 2 5 5 4" xfId="38525" xr:uid="{00000000-0005-0000-0000-0000C9420000}"/>
    <cellStyle name="Normal 11 2 5 6" xfId="9130" xr:uid="{00000000-0005-0000-0000-0000CA420000}"/>
    <cellStyle name="Normal 11 2 5 6 2" xfId="26582" xr:uid="{00000000-0005-0000-0000-0000CB420000}"/>
    <cellStyle name="Normal 11 2 5 7" xfId="17861" xr:uid="{00000000-0005-0000-0000-0000CC420000}"/>
    <cellStyle name="Normal 11 2 5 8" xfId="38510" xr:uid="{00000000-0005-0000-0000-0000CD420000}"/>
    <cellStyle name="Normal 11 2 6" xfId="608" xr:uid="{00000000-0005-0000-0000-0000CE420000}"/>
    <cellStyle name="Normal 11 2 6 2" xfId="1681" xr:uid="{00000000-0005-0000-0000-0000CF420000}"/>
    <cellStyle name="Normal 11 2 6 2 2" xfId="3826" xr:uid="{00000000-0005-0000-0000-0000D0420000}"/>
    <cellStyle name="Normal 11 2 6 2 2 2" xfId="8237" xr:uid="{00000000-0005-0000-0000-0000D1420000}"/>
    <cellStyle name="Normal 11 2 6 2 2 2 2" xfId="16981" xr:uid="{00000000-0005-0000-0000-0000D2420000}"/>
    <cellStyle name="Normal 11 2 6 2 2 2 2 2" xfId="34432" xr:uid="{00000000-0005-0000-0000-0000D3420000}"/>
    <cellStyle name="Normal 11 2 6 2 2 2 3" xfId="25712" xr:uid="{00000000-0005-0000-0000-0000D4420000}"/>
    <cellStyle name="Normal 11 2 6 2 2 2 4" xfId="38529" xr:uid="{00000000-0005-0000-0000-0000D5420000}"/>
    <cellStyle name="Normal 11 2 6 2 2 3" xfId="12620" xr:uid="{00000000-0005-0000-0000-0000D6420000}"/>
    <cellStyle name="Normal 11 2 6 2 2 3 2" xfId="30072" xr:uid="{00000000-0005-0000-0000-0000D7420000}"/>
    <cellStyle name="Normal 11 2 6 2 2 4" xfId="21351" xr:uid="{00000000-0005-0000-0000-0000D8420000}"/>
    <cellStyle name="Normal 11 2 6 2 2 5" xfId="38528" xr:uid="{00000000-0005-0000-0000-0000D9420000}"/>
    <cellStyle name="Normal 11 2 6 2 3" xfId="6095" xr:uid="{00000000-0005-0000-0000-0000DA420000}"/>
    <cellStyle name="Normal 11 2 6 2 3 2" xfId="14839" xr:uid="{00000000-0005-0000-0000-0000DB420000}"/>
    <cellStyle name="Normal 11 2 6 2 3 2 2" xfId="32290" xr:uid="{00000000-0005-0000-0000-0000DC420000}"/>
    <cellStyle name="Normal 11 2 6 2 3 3" xfId="23570" xr:uid="{00000000-0005-0000-0000-0000DD420000}"/>
    <cellStyle name="Normal 11 2 6 2 3 4" xfId="38530" xr:uid="{00000000-0005-0000-0000-0000DE420000}"/>
    <cellStyle name="Normal 11 2 6 2 4" xfId="10478" xr:uid="{00000000-0005-0000-0000-0000DF420000}"/>
    <cellStyle name="Normal 11 2 6 2 4 2" xfId="27930" xr:uid="{00000000-0005-0000-0000-0000E0420000}"/>
    <cellStyle name="Normal 11 2 6 2 5" xfId="19209" xr:uid="{00000000-0005-0000-0000-0000E1420000}"/>
    <cellStyle name="Normal 11 2 6 2 6" xfId="38527" xr:uid="{00000000-0005-0000-0000-0000E2420000}"/>
    <cellStyle name="Normal 11 2 6 3" xfId="2757" xr:uid="{00000000-0005-0000-0000-0000E3420000}"/>
    <cellStyle name="Normal 11 2 6 3 2" xfId="7168" xr:uid="{00000000-0005-0000-0000-0000E4420000}"/>
    <cellStyle name="Normal 11 2 6 3 2 2" xfId="15912" xr:uid="{00000000-0005-0000-0000-0000E5420000}"/>
    <cellStyle name="Normal 11 2 6 3 2 2 2" xfId="33363" xr:uid="{00000000-0005-0000-0000-0000E6420000}"/>
    <cellStyle name="Normal 11 2 6 3 2 3" xfId="24643" xr:uid="{00000000-0005-0000-0000-0000E7420000}"/>
    <cellStyle name="Normal 11 2 6 3 2 4" xfId="38532" xr:uid="{00000000-0005-0000-0000-0000E8420000}"/>
    <cellStyle name="Normal 11 2 6 3 3" xfId="11551" xr:uid="{00000000-0005-0000-0000-0000E9420000}"/>
    <cellStyle name="Normal 11 2 6 3 3 2" xfId="29003" xr:uid="{00000000-0005-0000-0000-0000EA420000}"/>
    <cellStyle name="Normal 11 2 6 3 4" xfId="20282" xr:uid="{00000000-0005-0000-0000-0000EB420000}"/>
    <cellStyle name="Normal 11 2 6 3 5" xfId="38531" xr:uid="{00000000-0005-0000-0000-0000EC420000}"/>
    <cellStyle name="Normal 11 2 6 4" xfId="5026" xr:uid="{00000000-0005-0000-0000-0000ED420000}"/>
    <cellStyle name="Normal 11 2 6 4 2" xfId="13770" xr:uid="{00000000-0005-0000-0000-0000EE420000}"/>
    <cellStyle name="Normal 11 2 6 4 2 2" xfId="31221" xr:uid="{00000000-0005-0000-0000-0000EF420000}"/>
    <cellStyle name="Normal 11 2 6 4 3" xfId="22501" xr:uid="{00000000-0005-0000-0000-0000F0420000}"/>
    <cellStyle name="Normal 11 2 6 4 4" xfId="38533" xr:uid="{00000000-0005-0000-0000-0000F1420000}"/>
    <cellStyle name="Normal 11 2 6 5" xfId="9409" xr:uid="{00000000-0005-0000-0000-0000F2420000}"/>
    <cellStyle name="Normal 11 2 6 5 2" xfId="26861" xr:uid="{00000000-0005-0000-0000-0000F3420000}"/>
    <cellStyle name="Normal 11 2 6 6" xfId="18140" xr:uid="{00000000-0005-0000-0000-0000F4420000}"/>
    <cellStyle name="Normal 11 2 6 7" xfId="38526" xr:uid="{00000000-0005-0000-0000-0000F5420000}"/>
    <cellStyle name="Normal 11 2 7" xfId="1147" xr:uid="{00000000-0005-0000-0000-0000F6420000}"/>
    <cellStyle name="Normal 11 2 7 2" xfId="3293" xr:uid="{00000000-0005-0000-0000-0000F7420000}"/>
    <cellStyle name="Normal 11 2 7 2 2" xfId="7704" xr:uid="{00000000-0005-0000-0000-0000F8420000}"/>
    <cellStyle name="Normal 11 2 7 2 2 2" xfId="16448" xr:uid="{00000000-0005-0000-0000-0000F9420000}"/>
    <cellStyle name="Normal 11 2 7 2 2 2 2" xfId="33899" xr:uid="{00000000-0005-0000-0000-0000FA420000}"/>
    <cellStyle name="Normal 11 2 7 2 2 3" xfId="25179" xr:uid="{00000000-0005-0000-0000-0000FB420000}"/>
    <cellStyle name="Normal 11 2 7 2 2 4" xfId="38536" xr:uid="{00000000-0005-0000-0000-0000FC420000}"/>
    <cellStyle name="Normal 11 2 7 2 3" xfId="12087" xr:uid="{00000000-0005-0000-0000-0000FD420000}"/>
    <cellStyle name="Normal 11 2 7 2 3 2" xfId="29539" xr:uid="{00000000-0005-0000-0000-0000FE420000}"/>
    <cellStyle name="Normal 11 2 7 2 4" xfId="20818" xr:uid="{00000000-0005-0000-0000-0000FF420000}"/>
    <cellStyle name="Normal 11 2 7 2 5" xfId="38535" xr:uid="{00000000-0005-0000-0000-000000430000}"/>
    <cellStyle name="Normal 11 2 7 3" xfId="5562" xr:uid="{00000000-0005-0000-0000-000001430000}"/>
    <cellStyle name="Normal 11 2 7 3 2" xfId="14306" xr:uid="{00000000-0005-0000-0000-000002430000}"/>
    <cellStyle name="Normal 11 2 7 3 2 2" xfId="31757" xr:uid="{00000000-0005-0000-0000-000003430000}"/>
    <cellStyle name="Normal 11 2 7 3 3" xfId="23037" xr:uid="{00000000-0005-0000-0000-000004430000}"/>
    <cellStyle name="Normal 11 2 7 3 4" xfId="38537" xr:uid="{00000000-0005-0000-0000-000005430000}"/>
    <cellStyle name="Normal 11 2 7 4" xfId="9945" xr:uid="{00000000-0005-0000-0000-000006430000}"/>
    <cellStyle name="Normal 11 2 7 4 2" xfId="27397" xr:uid="{00000000-0005-0000-0000-000007430000}"/>
    <cellStyle name="Normal 11 2 7 5" xfId="18676" xr:uid="{00000000-0005-0000-0000-000008430000}"/>
    <cellStyle name="Normal 11 2 7 6" xfId="38534" xr:uid="{00000000-0005-0000-0000-000009430000}"/>
    <cellStyle name="Normal 11 2 8" xfId="2221" xr:uid="{00000000-0005-0000-0000-00000A430000}"/>
    <cellStyle name="Normal 11 2 8 2" xfId="6632" xr:uid="{00000000-0005-0000-0000-00000B430000}"/>
    <cellStyle name="Normal 11 2 8 2 2" xfId="15376" xr:uid="{00000000-0005-0000-0000-00000C430000}"/>
    <cellStyle name="Normal 11 2 8 2 2 2" xfId="32827" xr:uid="{00000000-0005-0000-0000-00000D430000}"/>
    <cellStyle name="Normal 11 2 8 2 3" xfId="24107" xr:uid="{00000000-0005-0000-0000-00000E430000}"/>
    <cellStyle name="Normal 11 2 8 2 4" xfId="38539" xr:uid="{00000000-0005-0000-0000-00000F430000}"/>
    <cellStyle name="Normal 11 2 8 3" xfId="11015" xr:uid="{00000000-0005-0000-0000-000010430000}"/>
    <cellStyle name="Normal 11 2 8 3 2" xfId="28467" xr:uid="{00000000-0005-0000-0000-000011430000}"/>
    <cellStyle name="Normal 11 2 8 4" xfId="19746" xr:uid="{00000000-0005-0000-0000-000012430000}"/>
    <cellStyle name="Normal 11 2 8 5" xfId="38538" xr:uid="{00000000-0005-0000-0000-000013430000}"/>
    <cellStyle name="Normal 11 2 9" xfId="4490" xr:uid="{00000000-0005-0000-0000-000014430000}"/>
    <cellStyle name="Normal 11 2 9 2" xfId="13234" xr:uid="{00000000-0005-0000-0000-000015430000}"/>
    <cellStyle name="Normal 11 2 9 2 2" xfId="30685" xr:uid="{00000000-0005-0000-0000-000016430000}"/>
    <cellStyle name="Normal 11 2 9 3" xfId="21965" xr:uid="{00000000-0005-0000-0000-000017430000}"/>
    <cellStyle name="Normal 11 2 9 4" xfId="38540" xr:uid="{00000000-0005-0000-0000-000018430000}"/>
    <cellStyle name="Normal 11 3" xfId="58" xr:uid="{00000000-0005-0000-0000-000019430000}"/>
    <cellStyle name="Normal 11 3 10" xfId="17616" xr:uid="{00000000-0005-0000-0000-00001A430000}"/>
    <cellStyle name="Normal 11 3 11" xfId="38541" xr:uid="{00000000-0005-0000-0000-00001B430000}"/>
    <cellStyle name="Normal 11 3 2" xfId="123" xr:uid="{00000000-0005-0000-0000-00001C430000}"/>
    <cellStyle name="Normal 11 3 2 10" xfId="38542" xr:uid="{00000000-0005-0000-0000-00001D430000}"/>
    <cellStyle name="Normal 11 3 2 2" xfId="255" xr:uid="{00000000-0005-0000-0000-00001E430000}"/>
    <cellStyle name="Normal 11 3 2 2 2" xfId="520" xr:uid="{00000000-0005-0000-0000-00001F430000}"/>
    <cellStyle name="Normal 11 3 2 2 2 2" xfId="1060" xr:uid="{00000000-0005-0000-0000-000020430000}"/>
    <cellStyle name="Normal 11 3 2 2 2 2 2" xfId="2133" xr:uid="{00000000-0005-0000-0000-000021430000}"/>
    <cellStyle name="Normal 11 3 2 2 2 2 2 2" xfId="4278" xr:uid="{00000000-0005-0000-0000-000022430000}"/>
    <cellStyle name="Normal 11 3 2 2 2 2 2 2 2" xfId="8689" xr:uid="{00000000-0005-0000-0000-000023430000}"/>
    <cellStyle name="Normal 11 3 2 2 2 2 2 2 2 2" xfId="17433" xr:uid="{00000000-0005-0000-0000-000024430000}"/>
    <cellStyle name="Normal 11 3 2 2 2 2 2 2 2 2 2" xfId="34884" xr:uid="{00000000-0005-0000-0000-000025430000}"/>
    <cellStyle name="Normal 11 3 2 2 2 2 2 2 2 3" xfId="26164" xr:uid="{00000000-0005-0000-0000-000026430000}"/>
    <cellStyle name="Normal 11 3 2 2 2 2 2 2 2 4" xfId="38548" xr:uid="{00000000-0005-0000-0000-000027430000}"/>
    <cellStyle name="Normal 11 3 2 2 2 2 2 2 3" xfId="13072" xr:uid="{00000000-0005-0000-0000-000028430000}"/>
    <cellStyle name="Normal 11 3 2 2 2 2 2 2 3 2" xfId="30524" xr:uid="{00000000-0005-0000-0000-000029430000}"/>
    <cellStyle name="Normal 11 3 2 2 2 2 2 2 4" xfId="21803" xr:uid="{00000000-0005-0000-0000-00002A430000}"/>
    <cellStyle name="Normal 11 3 2 2 2 2 2 2 5" xfId="38547" xr:uid="{00000000-0005-0000-0000-00002B430000}"/>
    <cellStyle name="Normal 11 3 2 2 2 2 2 3" xfId="6547" xr:uid="{00000000-0005-0000-0000-00002C430000}"/>
    <cellStyle name="Normal 11 3 2 2 2 2 2 3 2" xfId="15291" xr:uid="{00000000-0005-0000-0000-00002D430000}"/>
    <cellStyle name="Normal 11 3 2 2 2 2 2 3 2 2" xfId="32742" xr:uid="{00000000-0005-0000-0000-00002E430000}"/>
    <cellStyle name="Normal 11 3 2 2 2 2 2 3 3" xfId="24022" xr:uid="{00000000-0005-0000-0000-00002F430000}"/>
    <cellStyle name="Normal 11 3 2 2 2 2 2 3 4" xfId="38549" xr:uid="{00000000-0005-0000-0000-000030430000}"/>
    <cellStyle name="Normal 11 3 2 2 2 2 2 4" xfId="10930" xr:uid="{00000000-0005-0000-0000-000031430000}"/>
    <cellStyle name="Normal 11 3 2 2 2 2 2 4 2" xfId="28382" xr:uid="{00000000-0005-0000-0000-000032430000}"/>
    <cellStyle name="Normal 11 3 2 2 2 2 2 5" xfId="19661" xr:uid="{00000000-0005-0000-0000-000033430000}"/>
    <cellStyle name="Normal 11 3 2 2 2 2 2 6" xfId="38546" xr:uid="{00000000-0005-0000-0000-000034430000}"/>
    <cellStyle name="Normal 11 3 2 2 2 2 3" xfId="3209" xr:uid="{00000000-0005-0000-0000-000035430000}"/>
    <cellStyle name="Normal 11 3 2 2 2 2 3 2" xfId="7620" xr:uid="{00000000-0005-0000-0000-000036430000}"/>
    <cellStyle name="Normal 11 3 2 2 2 2 3 2 2" xfId="16364" xr:uid="{00000000-0005-0000-0000-000037430000}"/>
    <cellStyle name="Normal 11 3 2 2 2 2 3 2 2 2" xfId="33815" xr:uid="{00000000-0005-0000-0000-000038430000}"/>
    <cellStyle name="Normal 11 3 2 2 2 2 3 2 3" xfId="25095" xr:uid="{00000000-0005-0000-0000-000039430000}"/>
    <cellStyle name="Normal 11 3 2 2 2 2 3 2 4" xfId="38551" xr:uid="{00000000-0005-0000-0000-00003A430000}"/>
    <cellStyle name="Normal 11 3 2 2 2 2 3 3" xfId="12003" xr:uid="{00000000-0005-0000-0000-00003B430000}"/>
    <cellStyle name="Normal 11 3 2 2 2 2 3 3 2" xfId="29455" xr:uid="{00000000-0005-0000-0000-00003C430000}"/>
    <cellStyle name="Normal 11 3 2 2 2 2 3 4" xfId="20734" xr:uid="{00000000-0005-0000-0000-00003D430000}"/>
    <cellStyle name="Normal 11 3 2 2 2 2 3 5" xfId="38550" xr:uid="{00000000-0005-0000-0000-00003E430000}"/>
    <cellStyle name="Normal 11 3 2 2 2 2 4" xfId="5478" xr:uid="{00000000-0005-0000-0000-00003F430000}"/>
    <cellStyle name="Normal 11 3 2 2 2 2 4 2" xfId="14222" xr:uid="{00000000-0005-0000-0000-000040430000}"/>
    <cellStyle name="Normal 11 3 2 2 2 2 4 2 2" xfId="31673" xr:uid="{00000000-0005-0000-0000-000041430000}"/>
    <cellStyle name="Normal 11 3 2 2 2 2 4 3" xfId="22953" xr:uid="{00000000-0005-0000-0000-000042430000}"/>
    <cellStyle name="Normal 11 3 2 2 2 2 4 4" xfId="38552" xr:uid="{00000000-0005-0000-0000-000043430000}"/>
    <cellStyle name="Normal 11 3 2 2 2 2 5" xfId="9861" xr:uid="{00000000-0005-0000-0000-000044430000}"/>
    <cellStyle name="Normal 11 3 2 2 2 2 5 2" xfId="27313" xr:uid="{00000000-0005-0000-0000-000045430000}"/>
    <cellStyle name="Normal 11 3 2 2 2 2 6" xfId="18592" xr:uid="{00000000-0005-0000-0000-000046430000}"/>
    <cellStyle name="Normal 11 3 2 2 2 2 7" xfId="38545" xr:uid="{00000000-0005-0000-0000-000047430000}"/>
    <cellStyle name="Normal 11 3 2 2 2 3" xfId="1598" xr:uid="{00000000-0005-0000-0000-000048430000}"/>
    <cellStyle name="Normal 11 3 2 2 2 3 2" xfId="3744" xr:uid="{00000000-0005-0000-0000-000049430000}"/>
    <cellStyle name="Normal 11 3 2 2 2 3 2 2" xfId="8155" xr:uid="{00000000-0005-0000-0000-00004A430000}"/>
    <cellStyle name="Normal 11 3 2 2 2 3 2 2 2" xfId="16899" xr:uid="{00000000-0005-0000-0000-00004B430000}"/>
    <cellStyle name="Normal 11 3 2 2 2 3 2 2 2 2" xfId="34350" xr:uid="{00000000-0005-0000-0000-00004C430000}"/>
    <cellStyle name="Normal 11 3 2 2 2 3 2 2 3" xfId="25630" xr:uid="{00000000-0005-0000-0000-00004D430000}"/>
    <cellStyle name="Normal 11 3 2 2 2 3 2 2 4" xfId="38555" xr:uid="{00000000-0005-0000-0000-00004E430000}"/>
    <cellStyle name="Normal 11 3 2 2 2 3 2 3" xfId="12538" xr:uid="{00000000-0005-0000-0000-00004F430000}"/>
    <cellStyle name="Normal 11 3 2 2 2 3 2 3 2" xfId="29990" xr:uid="{00000000-0005-0000-0000-000050430000}"/>
    <cellStyle name="Normal 11 3 2 2 2 3 2 4" xfId="21269" xr:uid="{00000000-0005-0000-0000-000051430000}"/>
    <cellStyle name="Normal 11 3 2 2 2 3 2 5" xfId="38554" xr:uid="{00000000-0005-0000-0000-000052430000}"/>
    <cellStyle name="Normal 11 3 2 2 2 3 3" xfId="6013" xr:uid="{00000000-0005-0000-0000-000053430000}"/>
    <cellStyle name="Normal 11 3 2 2 2 3 3 2" xfId="14757" xr:uid="{00000000-0005-0000-0000-000054430000}"/>
    <cellStyle name="Normal 11 3 2 2 2 3 3 2 2" xfId="32208" xr:uid="{00000000-0005-0000-0000-000055430000}"/>
    <cellStyle name="Normal 11 3 2 2 2 3 3 3" xfId="23488" xr:uid="{00000000-0005-0000-0000-000056430000}"/>
    <cellStyle name="Normal 11 3 2 2 2 3 3 4" xfId="38556" xr:uid="{00000000-0005-0000-0000-000057430000}"/>
    <cellStyle name="Normal 11 3 2 2 2 3 4" xfId="10396" xr:uid="{00000000-0005-0000-0000-000058430000}"/>
    <cellStyle name="Normal 11 3 2 2 2 3 4 2" xfId="27848" xr:uid="{00000000-0005-0000-0000-000059430000}"/>
    <cellStyle name="Normal 11 3 2 2 2 3 5" xfId="19127" xr:uid="{00000000-0005-0000-0000-00005A430000}"/>
    <cellStyle name="Normal 11 3 2 2 2 3 6" xfId="38553" xr:uid="{00000000-0005-0000-0000-00005B430000}"/>
    <cellStyle name="Normal 11 3 2 2 2 4" xfId="2672" xr:uid="{00000000-0005-0000-0000-00005C430000}"/>
    <cellStyle name="Normal 11 3 2 2 2 4 2" xfId="7083" xr:uid="{00000000-0005-0000-0000-00005D430000}"/>
    <cellStyle name="Normal 11 3 2 2 2 4 2 2" xfId="15827" xr:uid="{00000000-0005-0000-0000-00005E430000}"/>
    <cellStyle name="Normal 11 3 2 2 2 4 2 2 2" xfId="33278" xr:uid="{00000000-0005-0000-0000-00005F430000}"/>
    <cellStyle name="Normal 11 3 2 2 2 4 2 3" xfId="24558" xr:uid="{00000000-0005-0000-0000-000060430000}"/>
    <cellStyle name="Normal 11 3 2 2 2 4 2 4" xfId="38558" xr:uid="{00000000-0005-0000-0000-000061430000}"/>
    <cellStyle name="Normal 11 3 2 2 2 4 3" xfId="11466" xr:uid="{00000000-0005-0000-0000-000062430000}"/>
    <cellStyle name="Normal 11 3 2 2 2 4 3 2" xfId="28918" xr:uid="{00000000-0005-0000-0000-000063430000}"/>
    <cellStyle name="Normal 11 3 2 2 2 4 4" xfId="20197" xr:uid="{00000000-0005-0000-0000-000064430000}"/>
    <cellStyle name="Normal 11 3 2 2 2 4 5" xfId="38557" xr:uid="{00000000-0005-0000-0000-000065430000}"/>
    <cellStyle name="Normal 11 3 2 2 2 5" xfId="4941" xr:uid="{00000000-0005-0000-0000-000066430000}"/>
    <cellStyle name="Normal 11 3 2 2 2 5 2" xfId="13685" xr:uid="{00000000-0005-0000-0000-000067430000}"/>
    <cellStyle name="Normal 11 3 2 2 2 5 2 2" xfId="31136" xr:uid="{00000000-0005-0000-0000-000068430000}"/>
    <cellStyle name="Normal 11 3 2 2 2 5 3" xfId="22416" xr:uid="{00000000-0005-0000-0000-000069430000}"/>
    <cellStyle name="Normal 11 3 2 2 2 5 4" xfId="38559" xr:uid="{00000000-0005-0000-0000-00006A430000}"/>
    <cellStyle name="Normal 11 3 2 2 2 6" xfId="9324" xr:uid="{00000000-0005-0000-0000-00006B430000}"/>
    <cellStyle name="Normal 11 3 2 2 2 6 2" xfId="26776" xr:uid="{00000000-0005-0000-0000-00006C430000}"/>
    <cellStyle name="Normal 11 3 2 2 2 7" xfId="18055" xr:uid="{00000000-0005-0000-0000-00006D430000}"/>
    <cellStyle name="Normal 11 3 2 2 2 8" xfId="38544" xr:uid="{00000000-0005-0000-0000-00006E430000}"/>
    <cellStyle name="Normal 11 3 2 2 3" xfId="802" xr:uid="{00000000-0005-0000-0000-00006F430000}"/>
    <cellStyle name="Normal 11 3 2 2 3 2" xfId="1875" xr:uid="{00000000-0005-0000-0000-000070430000}"/>
    <cellStyle name="Normal 11 3 2 2 3 2 2" xfId="4020" xr:uid="{00000000-0005-0000-0000-000071430000}"/>
    <cellStyle name="Normal 11 3 2 2 3 2 2 2" xfId="8431" xr:uid="{00000000-0005-0000-0000-000072430000}"/>
    <cellStyle name="Normal 11 3 2 2 3 2 2 2 2" xfId="17175" xr:uid="{00000000-0005-0000-0000-000073430000}"/>
    <cellStyle name="Normal 11 3 2 2 3 2 2 2 2 2" xfId="34626" xr:uid="{00000000-0005-0000-0000-000074430000}"/>
    <cellStyle name="Normal 11 3 2 2 3 2 2 2 3" xfId="25906" xr:uid="{00000000-0005-0000-0000-000075430000}"/>
    <cellStyle name="Normal 11 3 2 2 3 2 2 2 4" xfId="38563" xr:uid="{00000000-0005-0000-0000-000076430000}"/>
    <cellStyle name="Normal 11 3 2 2 3 2 2 3" xfId="12814" xr:uid="{00000000-0005-0000-0000-000077430000}"/>
    <cellStyle name="Normal 11 3 2 2 3 2 2 3 2" xfId="30266" xr:uid="{00000000-0005-0000-0000-000078430000}"/>
    <cellStyle name="Normal 11 3 2 2 3 2 2 4" xfId="21545" xr:uid="{00000000-0005-0000-0000-000079430000}"/>
    <cellStyle name="Normal 11 3 2 2 3 2 2 5" xfId="38562" xr:uid="{00000000-0005-0000-0000-00007A430000}"/>
    <cellStyle name="Normal 11 3 2 2 3 2 3" xfId="6289" xr:uid="{00000000-0005-0000-0000-00007B430000}"/>
    <cellStyle name="Normal 11 3 2 2 3 2 3 2" xfId="15033" xr:uid="{00000000-0005-0000-0000-00007C430000}"/>
    <cellStyle name="Normal 11 3 2 2 3 2 3 2 2" xfId="32484" xr:uid="{00000000-0005-0000-0000-00007D430000}"/>
    <cellStyle name="Normal 11 3 2 2 3 2 3 3" xfId="23764" xr:uid="{00000000-0005-0000-0000-00007E430000}"/>
    <cellStyle name="Normal 11 3 2 2 3 2 3 4" xfId="38564" xr:uid="{00000000-0005-0000-0000-00007F430000}"/>
    <cellStyle name="Normal 11 3 2 2 3 2 4" xfId="10672" xr:uid="{00000000-0005-0000-0000-000080430000}"/>
    <cellStyle name="Normal 11 3 2 2 3 2 4 2" xfId="28124" xr:uid="{00000000-0005-0000-0000-000081430000}"/>
    <cellStyle name="Normal 11 3 2 2 3 2 5" xfId="19403" xr:uid="{00000000-0005-0000-0000-000082430000}"/>
    <cellStyle name="Normal 11 3 2 2 3 2 6" xfId="38561" xr:uid="{00000000-0005-0000-0000-000083430000}"/>
    <cellStyle name="Normal 11 3 2 2 3 3" xfId="2951" xr:uid="{00000000-0005-0000-0000-000084430000}"/>
    <cellStyle name="Normal 11 3 2 2 3 3 2" xfId="7362" xr:uid="{00000000-0005-0000-0000-000085430000}"/>
    <cellStyle name="Normal 11 3 2 2 3 3 2 2" xfId="16106" xr:uid="{00000000-0005-0000-0000-000086430000}"/>
    <cellStyle name="Normal 11 3 2 2 3 3 2 2 2" xfId="33557" xr:uid="{00000000-0005-0000-0000-000087430000}"/>
    <cellStyle name="Normal 11 3 2 2 3 3 2 3" xfId="24837" xr:uid="{00000000-0005-0000-0000-000088430000}"/>
    <cellStyle name="Normal 11 3 2 2 3 3 2 4" xfId="38566" xr:uid="{00000000-0005-0000-0000-000089430000}"/>
    <cellStyle name="Normal 11 3 2 2 3 3 3" xfId="11745" xr:uid="{00000000-0005-0000-0000-00008A430000}"/>
    <cellStyle name="Normal 11 3 2 2 3 3 3 2" xfId="29197" xr:uid="{00000000-0005-0000-0000-00008B430000}"/>
    <cellStyle name="Normal 11 3 2 2 3 3 4" xfId="20476" xr:uid="{00000000-0005-0000-0000-00008C430000}"/>
    <cellStyle name="Normal 11 3 2 2 3 3 5" xfId="38565" xr:uid="{00000000-0005-0000-0000-00008D430000}"/>
    <cellStyle name="Normal 11 3 2 2 3 4" xfId="5220" xr:uid="{00000000-0005-0000-0000-00008E430000}"/>
    <cellStyle name="Normal 11 3 2 2 3 4 2" xfId="13964" xr:uid="{00000000-0005-0000-0000-00008F430000}"/>
    <cellStyle name="Normal 11 3 2 2 3 4 2 2" xfId="31415" xr:uid="{00000000-0005-0000-0000-000090430000}"/>
    <cellStyle name="Normal 11 3 2 2 3 4 3" xfId="22695" xr:uid="{00000000-0005-0000-0000-000091430000}"/>
    <cellStyle name="Normal 11 3 2 2 3 4 4" xfId="38567" xr:uid="{00000000-0005-0000-0000-000092430000}"/>
    <cellStyle name="Normal 11 3 2 2 3 5" xfId="9603" xr:uid="{00000000-0005-0000-0000-000093430000}"/>
    <cellStyle name="Normal 11 3 2 2 3 5 2" xfId="27055" xr:uid="{00000000-0005-0000-0000-000094430000}"/>
    <cellStyle name="Normal 11 3 2 2 3 6" xfId="18334" xr:uid="{00000000-0005-0000-0000-000095430000}"/>
    <cellStyle name="Normal 11 3 2 2 3 7" xfId="38560" xr:uid="{00000000-0005-0000-0000-000096430000}"/>
    <cellStyle name="Normal 11 3 2 2 4" xfId="1341" xr:uid="{00000000-0005-0000-0000-000097430000}"/>
    <cellStyle name="Normal 11 3 2 2 4 2" xfId="3487" xr:uid="{00000000-0005-0000-0000-000098430000}"/>
    <cellStyle name="Normal 11 3 2 2 4 2 2" xfId="7898" xr:uid="{00000000-0005-0000-0000-000099430000}"/>
    <cellStyle name="Normal 11 3 2 2 4 2 2 2" xfId="16642" xr:uid="{00000000-0005-0000-0000-00009A430000}"/>
    <cellStyle name="Normal 11 3 2 2 4 2 2 2 2" xfId="34093" xr:uid="{00000000-0005-0000-0000-00009B430000}"/>
    <cellStyle name="Normal 11 3 2 2 4 2 2 3" xfId="25373" xr:uid="{00000000-0005-0000-0000-00009C430000}"/>
    <cellStyle name="Normal 11 3 2 2 4 2 2 4" xfId="38570" xr:uid="{00000000-0005-0000-0000-00009D430000}"/>
    <cellStyle name="Normal 11 3 2 2 4 2 3" xfId="12281" xr:uid="{00000000-0005-0000-0000-00009E430000}"/>
    <cellStyle name="Normal 11 3 2 2 4 2 3 2" xfId="29733" xr:uid="{00000000-0005-0000-0000-00009F430000}"/>
    <cellStyle name="Normal 11 3 2 2 4 2 4" xfId="21012" xr:uid="{00000000-0005-0000-0000-0000A0430000}"/>
    <cellStyle name="Normal 11 3 2 2 4 2 5" xfId="38569" xr:uid="{00000000-0005-0000-0000-0000A1430000}"/>
    <cellStyle name="Normal 11 3 2 2 4 3" xfId="5756" xr:uid="{00000000-0005-0000-0000-0000A2430000}"/>
    <cellStyle name="Normal 11 3 2 2 4 3 2" xfId="14500" xr:uid="{00000000-0005-0000-0000-0000A3430000}"/>
    <cellStyle name="Normal 11 3 2 2 4 3 2 2" xfId="31951" xr:uid="{00000000-0005-0000-0000-0000A4430000}"/>
    <cellStyle name="Normal 11 3 2 2 4 3 3" xfId="23231" xr:uid="{00000000-0005-0000-0000-0000A5430000}"/>
    <cellStyle name="Normal 11 3 2 2 4 3 4" xfId="38571" xr:uid="{00000000-0005-0000-0000-0000A6430000}"/>
    <cellStyle name="Normal 11 3 2 2 4 4" xfId="10139" xr:uid="{00000000-0005-0000-0000-0000A7430000}"/>
    <cellStyle name="Normal 11 3 2 2 4 4 2" xfId="27591" xr:uid="{00000000-0005-0000-0000-0000A8430000}"/>
    <cellStyle name="Normal 11 3 2 2 4 5" xfId="18870" xr:uid="{00000000-0005-0000-0000-0000A9430000}"/>
    <cellStyle name="Normal 11 3 2 2 4 6" xfId="38568" xr:uid="{00000000-0005-0000-0000-0000AA430000}"/>
    <cellStyle name="Normal 11 3 2 2 5" xfId="2415" xr:uid="{00000000-0005-0000-0000-0000AB430000}"/>
    <cellStyle name="Normal 11 3 2 2 5 2" xfId="6826" xr:uid="{00000000-0005-0000-0000-0000AC430000}"/>
    <cellStyle name="Normal 11 3 2 2 5 2 2" xfId="15570" xr:uid="{00000000-0005-0000-0000-0000AD430000}"/>
    <cellStyle name="Normal 11 3 2 2 5 2 2 2" xfId="33021" xr:uid="{00000000-0005-0000-0000-0000AE430000}"/>
    <cellStyle name="Normal 11 3 2 2 5 2 3" xfId="24301" xr:uid="{00000000-0005-0000-0000-0000AF430000}"/>
    <cellStyle name="Normal 11 3 2 2 5 2 4" xfId="38573" xr:uid="{00000000-0005-0000-0000-0000B0430000}"/>
    <cellStyle name="Normal 11 3 2 2 5 3" xfId="11209" xr:uid="{00000000-0005-0000-0000-0000B1430000}"/>
    <cellStyle name="Normal 11 3 2 2 5 3 2" xfId="28661" xr:uid="{00000000-0005-0000-0000-0000B2430000}"/>
    <cellStyle name="Normal 11 3 2 2 5 4" xfId="19940" xr:uid="{00000000-0005-0000-0000-0000B3430000}"/>
    <cellStyle name="Normal 11 3 2 2 5 5" xfId="38572" xr:uid="{00000000-0005-0000-0000-0000B4430000}"/>
    <cellStyle name="Normal 11 3 2 2 6" xfId="4684" xr:uid="{00000000-0005-0000-0000-0000B5430000}"/>
    <cellStyle name="Normal 11 3 2 2 6 2" xfId="13428" xr:uid="{00000000-0005-0000-0000-0000B6430000}"/>
    <cellStyle name="Normal 11 3 2 2 6 2 2" xfId="30879" xr:uid="{00000000-0005-0000-0000-0000B7430000}"/>
    <cellStyle name="Normal 11 3 2 2 6 3" xfId="22159" xr:uid="{00000000-0005-0000-0000-0000B8430000}"/>
    <cellStyle name="Normal 11 3 2 2 6 4" xfId="38574" xr:uid="{00000000-0005-0000-0000-0000B9430000}"/>
    <cellStyle name="Normal 11 3 2 2 7" xfId="9067" xr:uid="{00000000-0005-0000-0000-0000BA430000}"/>
    <cellStyle name="Normal 11 3 2 2 7 2" xfId="26519" xr:uid="{00000000-0005-0000-0000-0000BB430000}"/>
    <cellStyle name="Normal 11 3 2 2 8" xfId="17798" xr:uid="{00000000-0005-0000-0000-0000BC430000}"/>
    <cellStyle name="Normal 11 3 2 2 9" xfId="38543" xr:uid="{00000000-0005-0000-0000-0000BD430000}"/>
    <cellStyle name="Normal 11 3 2 3" xfId="395" xr:uid="{00000000-0005-0000-0000-0000BE430000}"/>
    <cellStyle name="Normal 11 3 2 3 2" xfId="935" xr:uid="{00000000-0005-0000-0000-0000BF430000}"/>
    <cellStyle name="Normal 11 3 2 3 2 2" xfId="2008" xr:uid="{00000000-0005-0000-0000-0000C0430000}"/>
    <cellStyle name="Normal 11 3 2 3 2 2 2" xfId="4153" xr:uid="{00000000-0005-0000-0000-0000C1430000}"/>
    <cellStyle name="Normal 11 3 2 3 2 2 2 2" xfId="8564" xr:uid="{00000000-0005-0000-0000-0000C2430000}"/>
    <cellStyle name="Normal 11 3 2 3 2 2 2 2 2" xfId="17308" xr:uid="{00000000-0005-0000-0000-0000C3430000}"/>
    <cellStyle name="Normal 11 3 2 3 2 2 2 2 2 2" xfId="34759" xr:uid="{00000000-0005-0000-0000-0000C4430000}"/>
    <cellStyle name="Normal 11 3 2 3 2 2 2 2 3" xfId="26039" xr:uid="{00000000-0005-0000-0000-0000C5430000}"/>
    <cellStyle name="Normal 11 3 2 3 2 2 2 2 4" xfId="38579" xr:uid="{00000000-0005-0000-0000-0000C6430000}"/>
    <cellStyle name="Normal 11 3 2 3 2 2 2 3" xfId="12947" xr:uid="{00000000-0005-0000-0000-0000C7430000}"/>
    <cellStyle name="Normal 11 3 2 3 2 2 2 3 2" xfId="30399" xr:uid="{00000000-0005-0000-0000-0000C8430000}"/>
    <cellStyle name="Normal 11 3 2 3 2 2 2 4" xfId="21678" xr:uid="{00000000-0005-0000-0000-0000C9430000}"/>
    <cellStyle name="Normal 11 3 2 3 2 2 2 5" xfId="38578" xr:uid="{00000000-0005-0000-0000-0000CA430000}"/>
    <cellStyle name="Normal 11 3 2 3 2 2 3" xfId="6422" xr:uid="{00000000-0005-0000-0000-0000CB430000}"/>
    <cellStyle name="Normal 11 3 2 3 2 2 3 2" xfId="15166" xr:uid="{00000000-0005-0000-0000-0000CC430000}"/>
    <cellStyle name="Normal 11 3 2 3 2 2 3 2 2" xfId="32617" xr:uid="{00000000-0005-0000-0000-0000CD430000}"/>
    <cellStyle name="Normal 11 3 2 3 2 2 3 3" xfId="23897" xr:uid="{00000000-0005-0000-0000-0000CE430000}"/>
    <cellStyle name="Normal 11 3 2 3 2 2 3 4" xfId="38580" xr:uid="{00000000-0005-0000-0000-0000CF430000}"/>
    <cellStyle name="Normal 11 3 2 3 2 2 4" xfId="10805" xr:uid="{00000000-0005-0000-0000-0000D0430000}"/>
    <cellStyle name="Normal 11 3 2 3 2 2 4 2" xfId="28257" xr:uid="{00000000-0005-0000-0000-0000D1430000}"/>
    <cellStyle name="Normal 11 3 2 3 2 2 5" xfId="19536" xr:uid="{00000000-0005-0000-0000-0000D2430000}"/>
    <cellStyle name="Normal 11 3 2 3 2 2 6" xfId="38577" xr:uid="{00000000-0005-0000-0000-0000D3430000}"/>
    <cellStyle name="Normal 11 3 2 3 2 3" xfId="3084" xr:uid="{00000000-0005-0000-0000-0000D4430000}"/>
    <cellStyle name="Normal 11 3 2 3 2 3 2" xfId="7495" xr:uid="{00000000-0005-0000-0000-0000D5430000}"/>
    <cellStyle name="Normal 11 3 2 3 2 3 2 2" xfId="16239" xr:uid="{00000000-0005-0000-0000-0000D6430000}"/>
    <cellStyle name="Normal 11 3 2 3 2 3 2 2 2" xfId="33690" xr:uid="{00000000-0005-0000-0000-0000D7430000}"/>
    <cellStyle name="Normal 11 3 2 3 2 3 2 3" xfId="24970" xr:uid="{00000000-0005-0000-0000-0000D8430000}"/>
    <cellStyle name="Normal 11 3 2 3 2 3 2 4" xfId="38582" xr:uid="{00000000-0005-0000-0000-0000D9430000}"/>
    <cellStyle name="Normal 11 3 2 3 2 3 3" xfId="11878" xr:uid="{00000000-0005-0000-0000-0000DA430000}"/>
    <cellStyle name="Normal 11 3 2 3 2 3 3 2" xfId="29330" xr:uid="{00000000-0005-0000-0000-0000DB430000}"/>
    <cellStyle name="Normal 11 3 2 3 2 3 4" xfId="20609" xr:uid="{00000000-0005-0000-0000-0000DC430000}"/>
    <cellStyle name="Normal 11 3 2 3 2 3 5" xfId="38581" xr:uid="{00000000-0005-0000-0000-0000DD430000}"/>
    <cellStyle name="Normal 11 3 2 3 2 4" xfId="5353" xr:uid="{00000000-0005-0000-0000-0000DE430000}"/>
    <cellStyle name="Normal 11 3 2 3 2 4 2" xfId="14097" xr:uid="{00000000-0005-0000-0000-0000DF430000}"/>
    <cellStyle name="Normal 11 3 2 3 2 4 2 2" xfId="31548" xr:uid="{00000000-0005-0000-0000-0000E0430000}"/>
    <cellStyle name="Normal 11 3 2 3 2 4 3" xfId="22828" xr:uid="{00000000-0005-0000-0000-0000E1430000}"/>
    <cellStyle name="Normal 11 3 2 3 2 4 4" xfId="38583" xr:uid="{00000000-0005-0000-0000-0000E2430000}"/>
    <cellStyle name="Normal 11 3 2 3 2 5" xfId="9736" xr:uid="{00000000-0005-0000-0000-0000E3430000}"/>
    <cellStyle name="Normal 11 3 2 3 2 5 2" xfId="27188" xr:uid="{00000000-0005-0000-0000-0000E4430000}"/>
    <cellStyle name="Normal 11 3 2 3 2 6" xfId="18467" xr:uid="{00000000-0005-0000-0000-0000E5430000}"/>
    <cellStyle name="Normal 11 3 2 3 2 7" xfId="38576" xr:uid="{00000000-0005-0000-0000-0000E6430000}"/>
    <cellStyle name="Normal 11 3 2 3 3" xfId="1473" xr:uid="{00000000-0005-0000-0000-0000E7430000}"/>
    <cellStyle name="Normal 11 3 2 3 3 2" xfId="3619" xr:uid="{00000000-0005-0000-0000-0000E8430000}"/>
    <cellStyle name="Normal 11 3 2 3 3 2 2" xfId="8030" xr:uid="{00000000-0005-0000-0000-0000E9430000}"/>
    <cellStyle name="Normal 11 3 2 3 3 2 2 2" xfId="16774" xr:uid="{00000000-0005-0000-0000-0000EA430000}"/>
    <cellStyle name="Normal 11 3 2 3 3 2 2 2 2" xfId="34225" xr:uid="{00000000-0005-0000-0000-0000EB430000}"/>
    <cellStyle name="Normal 11 3 2 3 3 2 2 3" xfId="25505" xr:uid="{00000000-0005-0000-0000-0000EC430000}"/>
    <cellStyle name="Normal 11 3 2 3 3 2 2 4" xfId="38586" xr:uid="{00000000-0005-0000-0000-0000ED430000}"/>
    <cellStyle name="Normal 11 3 2 3 3 2 3" xfId="12413" xr:uid="{00000000-0005-0000-0000-0000EE430000}"/>
    <cellStyle name="Normal 11 3 2 3 3 2 3 2" xfId="29865" xr:uid="{00000000-0005-0000-0000-0000EF430000}"/>
    <cellStyle name="Normal 11 3 2 3 3 2 4" xfId="21144" xr:uid="{00000000-0005-0000-0000-0000F0430000}"/>
    <cellStyle name="Normal 11 3 2 3 3 2 5" xfId="38585" xr:uid="{00000000-0005-0000-0000-0000F1430000}"/>
    <cellStyle name="Normal 11 3 2 3 3 3" xfId="5888" xr:uid="{00000000-0005-0000-0000-0000F2430000}"/>
    <cellStyle name="Normal 11 3 2 3 3 3 2" xfId="14632" xr:uid="{00000000-0005-0000-0000-0000F3430000}"/>
    <cellStyle name="Normal 11 3 2 3 3 3 2 2" xfId="32083" xr:uid="{00000000-0005-0000-0000-0000F4430000}"/>
    <cellStyle name="Normal 11 3 2 3 3 3 3" xfId="23363" xr:uid="{00000000-0005-0000-0000-0000F5430000}"/>
    <cellStyle name="Normal 11 3 2 3 3 3 4" xfId="38587" xr:uid="{00000000-0005-0000-0000-0000F6430000}"/>
    <cellStyle name="Normal 11 3 2 3 3 4" xfId="10271" xr:uid="{00000000-0005-0000-0000-0000F7430000}"/>
    <cellStyle name="Normal 11 3 2 3 3 4 2" xfId="27723" xr:uid="{00000000-0005-0000-0000-0000F8430000}"/>
    <cellStyle name="Normal 11 3 2 3 3 5" xfId="19002" xr:uid="{00000000-0005-0000-0000-0000F9430000}"/>
    <cellStyle name="Normal 11 3 2 3 3 6" xfId="38584" xr:uid="{00000000-0005-0000-0000-0000FA430000}"/>
    <cellStyle name="Normal 11 3 2 3 4" xfId="2547" xr:uid="{00000000-0005-0000-0000-0000FB430000}"/>
    <cellStyle name="Normal 11 3 2 3 4 2" xfId="6958" xr:uid="{00000000-0005-0000-0000-0000FC430000}"/>
    <cellStyle name="Normal 11 3 2 3 4 2 2" xfId="15702" xr:uid="{00000000-0005-0000-0000-0000FD430000}"/>
    <cellStyle name="Normal 11 3 2 3 4 2 2 2" xfId="33153" xr:uid="{00000000-0005-0000-0000-0000FE430000}"/>
    <cellStyle name="Normal 11 3 2 3 4 2 3" xfId="24433" xr:uid="{00000000-0005-0000-0000-0000FF430000}"/>
    <cellStyle name="Normal 11 3 2 3 4 2 4" xfId="38589" xr:uid="{00000000-0005-0000-0000-000000440000}"/>
    <cellStyle name="Normal 11 3 2 3 4 3" xfId="11341" xr:uid="{00000000-0005-0000-0000-000001440000}"/>
    <cellStyle name="Normal 11 3 2 3 4 3 2" xfId="28793" xr:uid="{00000000-0005-0000-0000-000002440000}"/>
    <cellStyle name="Normal 11 3 2 3 4 4" xfId="20072" xr:uid="{00000000-0005-0000-0000-000003440000}"/>
    <cellStyle name="Normal 11 3 2 3 4 5" xfId="38588" xr:uid="{00000000-0005-0000-0000-000004440000}"/>
    <cellStyle name="Normal 11 3 2 3 5" xfId="4816" xr:uid="{00000000-0005-0000-0000-000005440000}"/>
    <cellStyle name="Normal 11 3 2 3 5 2" xfId="13560" xr:uid="{00000000-0005-0000-0000-000006440000}"/>
    <cellStyle name="Normal 11 3 2 3 5 2 2" xfId="31011" xr:uid="{00000000-0005-0000-0000-000007440000}"/>
    <cellStyle name="Normal 11 3 2 3 5 3" xfId="22291" xr:uid="{00000000-0005-0000-0000-000008440000}"/>
    <cellStyle name="Normal 11 3 2 3 5 4" xfId="38590" xr:uid="{00000000-0005-0000-0000-000009440000}"/>
    <cellStyle name="Normal 11 3 2 3 6" xfId="9199" xr:uid="{00000000-0005-0000-0000-00000A440000}"/>
    <cellStyle name="Normal 11 3 2 3 6 2" xfId="26651" xr:uid="{00000000-0005-0000-0000-00000B440000}"/>
    <cellStyle name="Normal 11 3 2 3 7" xfId="17930" xr:uid="{00000000-0005-0000-0000-00000C440000}"/>
    <cellStyle name="Normal 11 3 2 3 8" xfId="38575" xr:uid="{00000000-0005-0000-0000-00000D440000}"/>
    <cellStyle name="Normal 11 3 2 4" xfId="677" xr:uid="{00000000-0005-0000-0000-00000E440000}"/>
    <cellStyle name="Normal 11 3 2 4 2" xfId="1750" xr:uid="{00000000-0005-0000-0000-00000F440000}"/>
    <cellStyle name="Normal 11 3 2 4 2 2" xfId="3895" xr:uid="{00000000-0005-0000-0000-000010440000}"/>
    <cellStyle name="Normal 11 3 2 4 2 2 2" xfId="8306" xr:uid="{00000000-0005-0000-0000-000011440000}"/>
    <cellStyle name="Normal 11 3 2 4 2 2 2 2" xfId="17050" xr:uid="{00000000-0005-0000-0000-000012440000}"/>
    <cellStyle name="Normal 11 3 2 4 2 2 2 2 2" xfId="34501" xr:uid="{00000000-0005-0000-0000-000013440000}"/>
    <cellStyle name="Normal 11 3 2 4 2 2 2 3" xfId="25781" xr:uid="{00000000-0005-0000-0000-000014440000}"/>
    <cellStyle name="Normal 11 3 2 4 2 2 2 4" xfId="38594" xr:uid="{00000000-0005-0000-0000-000015440000}"/>
    <cellStyle name="Normal 11 3 2 4 2 2 3" xfId="12689" xr:uid="{00000000-0005-0000-0000-000016440000}"/>
    <cellStyle name="Normal 11 3 2 4 2 2 3 2" xfId="30141" xr:uid="{00000000-0005-0000-0000-000017440000}"/>
    <cellStyle name="Normal 11 3 2 4 2 2 4" xfId="21420" xr:uid="{00000000-0005-0000-0000-000018440000}"/>
    <cellStyle name="Normal 11 3 2 4 2 2 5" xfId="38593" xr:uid="{00000000-0005-0000-0000-000019440000}"/>
    <cellStyle name="Normal 11 3 2 4 2 3" xfId="6164" xr:uid="{00000000-0005-0000-0000-00001A440000}"/>
    <cellStyle name="Normal 11 3 2 4 2 3 2" xfId="14908" xr:uid="{00000000-0005-0000-0000-00001B440000}"/>
    <cellStyle name="Normal 11 3 2 4 2 3 2 2" xfId="32359" xr:uid="{00000000-0005-0000-0000-00001C440000}"/>
    <cellStyle name="Normal 11 3 2 4 2 3 3" xfId="23639" xr:uid="{00000000-0005-0000-0000-00001D440000}"/>
    <cellStyle name="Normal 11 3 2 4 2 3 4" xfId="38595" xr:uid="{00000000-0005-0000-0000-00001E440000}"/>
    <cellStyle name="Normal 11 3 2 4 2 4" xfId="10547" xr:uid="{00000000-0005-0000-0000-00001F440000}"/>
    <cellStyle name="Normal 11 3 2 4 2 4 2" xfId="27999" xr:uid="{00000000-0005-0000-0000-000020440000}"/>
    <cellStyle name="Normal 11 3 2 4 2 5" xfId="19278" xr:uid="{00000000-0005-0000-0000-000021440000}"/>
    <cellStyle name="Normal 11 3 2 4 2 6" xfId="38592" xr:uid="{00000000-0005-0000-0000-000022440000}"/>
    <cellStyle name="Normal 11 3 2 4 3" xfId="2826" xr:uid="{00000000-0005-0000-0000-000023440000}"/>
    <cellStyle name="Normal 11 3 2 4 3 2" xfId="7237" xr:uid="{00000000-0005-0000-0000-000024440000}"/>
    <cellStyle name="Normal 11 3 2 4 3 2 2" xfId="15981" xr:uid="{00000000-0005-0000-0000-000025440000}"/>
    <cellStyle name="Normal 11 3 2 4 3 2 2 2" xfId="33432" xr:uid="{00000000-0005-0000-0000-000026440000}"/>
    <cellStyle name="Normal 11 3 2 4 3 2 3" xfId="24712" xr:uid="{00000000-0005-0000-0000-000027440000}"/>
    <cellStyle name="Normal 11 3 2 4 3 2 4" xfId="38597" xr:uid="{00000000-0005-0000-0000-000028440000}"/>
    <cellStyle name="Normal 11 3 2 4 3 3" xfId="11620" xr:uid="{00000000-0005-0000-0000-000029440000}"/>
    <cellStyle name="Normal 11 3 2 4 3 3 2" xfId="29072" xr:uid="{00000000-0005-0000-0000-00002A440000}"/>
    <cellStyle name="Normal 11 3 2 4 3 4" xfId="20351" xr:uid="{00000000-0005-0000-0000-00002B440000}"/>
    <cellStyle name="Normal 11 3 2 4 3 5" xfId="38596" xr:uid="{00000000-0005-0000-0000-00002C440000}"/>
    <cellStyle name="Normal 11 3 2 4 4" xfId="5095" xr:uid="{00000000-0005-0000-0000-00002D440000}"/>
    <cellStyle name="Normal 11 3 2 4 4 2" xfId="13839" xr:uid="{00000000-0005-0000-0000-00002E440000}"/>
    <cellStyle name="Normal 11 3 2 4 4 2 2" xfId="31290" xr:uid="{00000000-0005-0000-0000-00002F440000}"/>
    <cellStyle name="Normal 11 3 2 4 4 3" xfId="22570" xr:uid="{00000000-0005-0000-0000-000030440000}"/>
    <cellStyle name="Normal 11 3 2 4 4 4" xfId="38598" xr:uid="{00000000-0005-0000-0000-000031440000}"/>
    <cellStyle name="Normal 11 3 2 4 5" xfId="9478" xr:uid="{00000000-0005-0000-0000-000032440000}"/>
    <cellStyle name="Normal 11 3 2 4 5 2" xfId="26930" xr:uid="{00000000-0005-0000-0000-000033440000}"/>
    <cellStyle name="Normal 11 3 2 4 6" xfId="18209" xr:uid="{00000000-0005-0000-0000-000034440000}"/>
    <cellStyle name="Normal 11 3 2 4 7" xfId="38591" xr:uid="{00000000-0005-0000-0000-000035440000}"/>
    <cellStyle name="Normal 11 3 2 5" xfId="1216" xr:uid="{00000000-0005-0000-0000-000036440000}"/>
    <cellStyle name="Normal 11 3 2 5 2" xfId="3362" xr:uid="{00000000-0005-0000-0000-000037440000}"/>
    <cellStyle name="Normal 11 3 2 5 2 2" xfId="7773" xr:uid="{00000000-0005-0000-0000-000038440000}"/>
    <cellStyle name="Normal 11 3 2 5 2 2 2" xfId="16517" xr:uid="{00000000-0005-0000-0000-000039440000}"/>
    <cellStyle name="Normal 11 3 2 5 2 2 2 2" xfId="33968" xr:uid="{00000000-0005-0000-0000-00003A440000}"/>
    <cellStyle name="Normal 11 3 2 5 2 2 3" xfId="25248" xr:uid="{00000000-0005-0000-0000-00003B440000}"/>
    <cellStyle name="Normal 11 3 2 5 2 2 4" xfId="38601" xr:uid="{00000000-0005-0000-0000-00003C440000}"/>
    <cellStyle name="Normal 11 3 2 5 2 3" xfId="12156" xr:uid="{00000000-0005-0000-0000-00003D440000}"/>
    <cellStyle name="Normal 11 3 2 5 2 3 2" xfId="29608" xr:uid="{00000000-0005-0000-0000-00003E440000}"/>
    <cellStyle name="Normal 11 3 2 5 2 4" xfId="20887" xr:uid="{00000000-0005-0000-0000-00003F440000}"/>
    <cellStyle name="Normal 11 3 2 5 2 5" xfId="38600" xr:uid="{00000000-0005-0000-0000-000040440000}"/>
    <cellStyle name="Normal 11 3 2 5 3" xfId="5631" xr:uid="{00000000-0005-0000-0000-000041440000}"/>
    <cellStyle name="Normal 11 3 2 5 3 2" xfId="14375" xr:uid="{00000000-0005-0000-0000-000042440000}"/>
    <cellStyle name="Normal 11 3 2 5 3 2 2" xfId="31826" xr:uid="{00000000-0005-0000-0000-000043440000}"/>
    <cellStyle name="Normal 11 3 2 5 3 3" xfId="23106" xr:uid="{00000000-0005-0000-0000-000044440000}"/>
    <cellStyle name="Normal 11 3 2 5 3 4" xfId="38602" xr:uid="{00000000-0005-0000-0000-000045440000}"/>
    <cellStyle name="Normal 11 3 2 5 4" xfId="10014" xr:uid="{00000000-0005-0000-0000-000046440000}"/>
    <cellStyle name="Normal 11 3 2 5 4 2" xfId="27466" xr:uid="{00000000-0005-0000-0000-000047440000}"/>
    <cellStyle name="Normal 11 3 2 5 5" xfId="18745" xr:uid="{00000000-0005-0000-0000-000048440000}"/>
    <cellStyle name="Normal 11 3 2 5 6" xfId="38599" xr:uid="{00000000-0005-0000-0000-000049440000}"/>
    <cellStyle name="Normal 11 3 2 6" xfId="2290" xr:uid="{00000000-0005-0000-0000-00004A440000}"/>
    <cellStyle name="Normal 11 3 2 6 2" xfId="6701" xr:uid="{00000000-0005-0000-0000-00004B440000}"/>
    <cellStyle name="Normal 11 3 2 6 2 2" xfId="15445" xr:uid="{00000000-0005-0000-0000-00004C440000}"/>
    <cellStyle name="Normal 11 3 2 6 2 2 2" xfId="32896" xr:uid="{00000000-0005-0000-0000-00004D440000}"/>
    <cellStyle name="Normal 11 3 2 6 2 3" xfId="24176" xr:uid="{00000000-0005-0000-0000-00004E440000}"/>
    <cellStyle name="Normal 11 3 2 6 2 4" xfId="38604" xr:uid="{00000000-0005-0000-0000-00004F440000}"/>
    <cellStyle name="Normal 11 3 2 6 3" xfId="11084" xr:uid="{00000000-0005-0000-0000-000050440000}"/>
    <cellStyle name="Normal 11 3 2 6 3 2" xfId="28536" xr:uid="{00000000-0005-0000-0000-000051440000}"/>
    <cellStyle name="Normal 11 3 2 6 4" xfId="19815" xr:uid="{00000000-0005-0000-0000-000052440000}"/>
    <cellStyle name="Normal 11 3 2 6 5" xfId="38603" xr:uid="{00000000-0005-0000-0000-000053440000}"/>
    <cellStyle name="Normal 11 3 2 7" xfId="4559" xr:uid="{00000000-0005-0000-0000-000054440000}"/>
    <cellStyle name="Normal 11 3 2 7 2" xfId="13303" xr:uid="{00000000-0005-0000-0000-000055440000}"/>
    <cellStyle name="Normal 11 3 2 7 2 2" xfId="30754" xr:uid="{00000000-0005-0000-0000-000056440000}"/>
    <cellStyle name="Normal 11 3 2 7 3" xfId="22034" xr:uid="{00000000-0005-0000-0000-000057440000}"/>
    <cellStyle name="Normal 11 3 2 7 4" xfId="38605" xr:uid="{00000000-0005-0000-0000-000058440000}"/>
    <cellStyle name="Normal 11 3 2 8" xfId="8942" xr:uid="{00000000-0005-0000-0000-000059440000}"/>
    <cellStyle name="Normal 11 3 2 8 2" xfId="26394" xr:uid="{00000000-0005-0000-0000-00005A440000}"/>
    <cellStyle name="Normal 11 3 2 9" xfId="17673" xr:uid="{00000000-0005-0000-0000-00005B440000}"/>
    <cellStyle name="Normal 11 3 3" xfId="198" xr:uid="{00000000-0005-0000-0000-00005C440000}"/>
    <cellStyle name="Normal 11 3 3 2" xfId="463" xr:uid="{00000000-0005-0000-0000-00005D440000}"/>
    <cellStyle name="Normal 11 3 3 2 2" xfId="1003" xr:uid="{00000000-0005-0000-0000-00005E440000}"/>
    <cellStyle name="Normal 11 3 3 2 2 2" xfId="2076" xr:uid="{00000000-0005-0000-0000-00005F440000}"/>
    <cellStyle name="Normal 11 3 3 2 2 2 2" xfId="4221" xr:uid="{00000000-0005-0000-0000-000060440000}"/>
    <cellStyle name="Normal 11 3 3 2 2 2 2 2" xfId="8632" xr:uid="{00000000-0005-0000-0000-000061440000}"/>
    <cellStyle name="Normal 11 3 3 2 2 2 2 2 2" xfId="17376" xr:uid="{00000000-0005-0000-0000-000062440000}"/>
    <cellStyle name="Normal 11 3 3 2 2 2 2 2 2 2" xfId="34827" xr:uid="{00000000-0005-0000-0000-000063440000}"/>
    <cellStyle name="Normal 11 3 3 2 2 2 2 2 3" xfId="26107" xr:uid="{00000000-0005-0000-0000-000064440000}"/>
    <cellStyle name="Normal 11 3 3 2 2 2 2 2 4" xfId="38611" xr:uid="{00000000-0005-0000-0000-000065440000}"/>
    <cellStyle name="Normal 11 3 3 2 2 2 2 3" xfId="13015" xr:uid="{00000000-0005-0000-0000-000066440000}"/>
    <cellStyle name="Normal 11 3 3 2 2 2 2 3 2" xfId="30467" xr:uid="{00000000-0005-0000-0000-000067440000}"/>
    <cellStyle name="Normal 11 3 3 2 2 2 2 4" xfId="21746" xr:uid="{00000000-0005-0000-0000-000068440000}"/>
    <cellStyle name="Normal 11 3 3 2 2 2 2 5" xfId="38610" xr:uid="{00000000-0005-0000-0000-000069440000}"/>
    <cellStyle name="Normal 11 3 3 2 2 2 3" xfId="6490" xr:uid="{00000000-0005-0000-0000-00006A440000}"/>
    <cellStyle name="Normal 11 3 3 2 2 2 3 2" xfId="15234" xr:uid="{00000000-0005-0000-0000-00006B440000}"/>
    <cellStyle name="Normal 11 3 3 2 2 2 3 2 2" xfId="32685" xr:uid="{00000000-0005-0000-0000-00006C440000}"/>
    <cellStyle name="Normal 11 3 3 2 2 2 3 3" xfId="23965" xr:uid="{00000000-0005-0000-0000-00006D440000}"/>
    <cellStyle name="Normal 11 3 3 2 2 2 3 4" xfId="38612" xr:uid="{00000000-0005-0000-0000-00006E440000}"/>
    <cellStyle name="Normal 11 3 3 2 2 2 4" xfId="10873" xr:uid="{00000000-0005-0000-0000-00006F440000}"/>
    <cellStyle name="Normal 11 3 3 2 2 2 4 2" xfId="28325" xr:uid="{00000000-0005-0000-0000-000070440000}"/>
    <cellStyle name="Normal 11 3 3 2 2 2 5" xfId="19604" xr:uid="{00000000-0005-0000-0000-000071440000}"/>
    <cellStyle name="Normal 11 3 3 2 2 2 6" xfId="38609" xr:uid="{00000000-0005-0000-0000-000072440000}"/>
    <cellStyle name="Normal 11 3 3 2 2 3" xfId="3152" xr:uid="{00000000-0005-0000-0000-000073440000}"/>
    <cellStyle name="Normal 11 3 3 2 2 3 2" xfId="7563" xr:uid="{00000000-0005-0000-0000-000074440000}"/>
    <cellStyle name="Normal 11 3 3 2 2 3 2 2" xfId="16307" xr:uid="{00000000-0005-0000-0000-000075440000}"/>
    <cellStyle name="Normal 11 3 3 2 2 3 2 2 2" xfId="33758" xr:uid="{00000000-0005-0000-0000-000076440000}"/>
    <cellStyle name="Normal 11 3 3 2 2 3 2 3" xfId="25038" xr:uid="{00000000-0005-0000-0000-000077440000}"/>
    <cellStyle name="Normal 11 3 3 2 2 3 2 4" xfId="38614" xr:uid="{00000000-0005-0000-0000-000078440000}"/>
    <cellStyle name="Normal 11 3 3 2 2 3 3" xfId="11946" xr:uid="{00000000-0005-0000-0000-000079440000}"/>
    <cellStyle name="Normal 11 3 3 2 2 3 3 2" xfId="29398" xr:uid="{00000000-0005-0000-0000-00007A440000}"/>
    <cellStyle name="Normal 11 3 3 2 2 3 4" xfId="20677" xr:uid="{00000000-0005-0000-0000-00007B440000}"/>
    <cellStyle name="Normal 11 3 3 2 2 3 5" xfId="38613" xr:uid="{00000000-0005-0000-0000-00007C440000}"/>
    <cellStyle name="Normal 11 3 3 2 2 4" xfId="5421" xr:uid="{00000000-0005-0000-0000-00007D440000}"/>
    <cellStyle name="Normal 11 3 3 2 2 4 2" xfId="14165" xr:uid="{00000000-0005-0000-0000-00007E440000}"/>
    <cellStyle name="Normal 11 3 3 2 2 4 2 2" xfId="31616" xr:uid="{00000000-0005-0000-0000-00007F440000}"/>
    <cellStyle name="Normal 11 3 3 2 2 4 3" xfId="22896" xr:uid="{00000000-0005-0000-0000-000080440000}"/>
    <cellStyle name="Normal 11 3 3 2 2 4 4" xfId="38615" xr:uid="{00000000-0005-0000-0000-000081440000}"/>
    <cellStyle name="Normal 11 3 3 2 2 5" xfId="9804" xr:uid="{00000000-0005-0000-0000-000082440000}"/>
    <cellStyle name="Normal 11 3 3 2 2 5 2" xfId="27256" xr:uid="{00000000-0005-0000-0000-000083440000}"/>
    <cellStyle name="Normal 11 3 3 2 2 6" xfId="18535" xr:uid="{00000000-0005-0000-0000-000084440000}"/>
    <cellStyle name="Normal 11 3 3 2 2 7" xfId="38608" xr:uid="{00000000-0005-0000-0000-000085440000}"/>
    <cellStyle name="Normal 11 3 3 2 3" xfId="1541" xr:uid="{00000000-0005-0000-0000-000086440000}"/>
    <cellStyle name="Normal 11 3 3 2 3 2" xfId="3687" xr:uid="{00000000-0005-0000-0000-000087440000}"/>
    <cellStyle name="Normal 11 3 3 2 3 2 2" xfId="8098" xr:uid="{00000000-0005-0000-0000-000088440000}"/>
    <cellStyle name="Normal 11 3 3 2 3 2 2 2" xfId="16842" xr:uid="{00000000-0005-0000-0000-000089440000}"/>
    <cellStyle name="Normal 11 3 3 2 3 2 2 2 2" xfId="34293" xr:uid="{00000000-0005-0000-0000-00008A440000}"/>
    <cellStyle name="Normal 11 3 3 2 3 2 2 3" xfId="25573" xr:uid="{00000000-0005-0000-0000-00008B440000}"/>
    <cellStyle name="Normal 11 3 3 2 3 2 2 4" xfId="38618" xr:uid="{00000000-0005-0000-0000-00008C440000}"/>
    <cellStyle name="Normal 11 3 3 2 3 2 3" xfId="12481" xr:uid="{00000000-0005-0000-0000-00008D440000}"/>
    <cellStyle name="Normal 11 3 3 2 3 2 3 2" xfId="29933" xr:uid="{00000000-0005-0000-0000-00008E440000}"/>
    <cellStyle name="Normal 11 3 3 2 3 2 4" xfId="21212" xr:uid="{00000000-0005-0000-0000-00008F440000}"/>
    <cellStyle name="Normal 11 3 3 2 3 2 5" xfId="38617" xr:uid="{00000000-0005-0000-0000-000090440000}"/>
    <cellStyle name="Normal 11 3 3 2 3 3" xfId="5956" xr:uid="{00000000-0005-0000-0000-000091440000}"/>
    <cellStyle name="Normal 11 3 3 2 3 3 2" xfId="14700" xr:uid="{00000000-0005-0000-0000-000092440000}"/>
    <cellStyle name="Normal 11 3 3 2 3 3 2 2" xfId="32151" xr:uid="{00000000-0005-0000-0000-000093440000}"/>
    <cellStyle name="Normal 11 3 3 2 3 3 3" xfId="23431" xr:uid="{00000000-0005-0000-0000-000094440000}"/>
    <cellStyle name="Normal 11 3 3 2 3 3 4" xfId="38619" xr:uid="{00000000-0005-0000-0000-000095440000}"/>
    <cellStyle name="Normal 11 3 3 2 3 4" xfId="10339" xr:uid="{00000000-0005-0000-0000-000096440000}"/>
    <cellStyle name="Normal 11 3 3 2 3 4 2" xfId="27791" xr:uid="{00000000-0005-0000-0000-000097440000}"/>
    <cellStyle name="Normal 11 3 3 2 3 5" xfId="19070" xr:uid="{00000000-0005-0000-0000-000098440000}"/>
    <cellStyle name="Normal 11 3 3 2 3 6" xfId="38616" xr:uid="{00000000-0005-0000-0000-000099440000}"/>
    <cellStyle name="Normal 11 3 3 2 4" xfId="2615" xr:uid="{00000000-0005-0000-0000-00009A440000}"/>
    <cellStyle name="Normal 11 3 3 2 4 2" xfId="7026" xr:uid="{00000000-0005-0000-0000-00009B440000}"/>
    <cellStyle name="Normal 11 3 3 2 4 2 2" xfId="15770" xr:uid="{00000000-0005-0000-0000-00009C440000}"/>
    <cellStyle name="Normal 11 3 3 2 4 2 2 2" xfId="33221" xr:uid="{00000000-0005-0000-0000-00009D440000}"/>
    <cellStyle name="Normal 11 3 3 2 4 2 3" xfId="24501" xr:uid="{00000000-0005-0000-0000-00009E440000}"/>
    <cellStyle name="Normal 11 3 3 2 4 2 4" xfId="38621" xr:uid="{00000000-0005-0000-0000-00009F440000}"/>
    <cellStyle name="Normal 11 3 3 2 4 3" xfId="11409" xr:uid="{00000000-0005-0000-0000-0000A0440000}"/>
    <cellStyle name="Normal 11 3 3 2 4 3 2" xfId="28861" xr:uid="{00000000-0005-0000-0000-0000A1440000}"/>
    <cellStyle name="Normal 11 3 3 2 4 4" xfId="20140" xr:uid="{00000000-0005-0000-0000-0000A2440000}"/>
    <cellStyle name="Normal 11 3 3 2 4 5" xfId="38620" xr:uid="{00000000-0005-0000-0000-0000A3440000}"/>
    <cellStyle name="Normal 11 3 3 2 5" xfId="4884" xr:uid="{00000000-0005-0000-0000-0000A4440000}"/>
    <cellStyle name="Normal 11 3 3 2 5 2" xfId="13628" xr:uid="{00000000-0005-0000-0000-0000A5440000}"/>
    <cellStyle name="Normal 11 3 3 2 5 2 2" xfId="31079" xr:uid="{00000000-0005-0000-0000-0000A6440000}"/>
    <cellStyle name="Normal 11 3 3 2 5 3" xfId="22359" xr:uid="{00000000-0005-0000-0000-0000A7440000}"/>
    <cellStyle name="Normal 11 3 3 2 5 4" xfId="38622" xr:uid="{00000000-0005-0000-0000-0000A8440000}"/>
    <cellStyle name="Normal 11 3 3 2 6" xfId="9267" xr:uid="{00000000-0005-0000-0000-0000A9440000}"/>
    <cellStyle name="Normal 11 3 3 2 6 2" xfId="26719" xr:uid="{00000000-0005-0000-0000-0000AA440000}"/>
    <cellStyle name="Normal 11 3 3 2 7" xfId="17998" xr:uid="{00000000-0005-0000-0000-0000AB440000}"/>
    <cellStyle name="Normal 11 3 3 2 8" xfId="38607" xr:uid="{00000000-0005-0000-0000-0000AC440000}"/>
    <cellStyle name="Normal 11 3 3 3" xfId="745" xr:uid="{00000000-0005-0000-0000-0000AD440000}"/>
    <cellStyle name="Normal 11 3 3 3 2" xfId="1818" xr:uid="{00000000-0005-0000-0000-0000AE440000}"/>
    <cellStyle name="Normal 11 3 3 3 2 2" xfId="3963" xr:uid="{00000000-0005-0000-0000-0000AF440000}"/>
    <cellStyle name="Normal 11 3 3 3 2 2 2" xfId="8374" xr:uid="{00000000-0005-0000-0000-0000B0440000}"/>
    <cellStyle name="Normal 11 3 3 3 2 2 2 2" xfId="17118" xr:uid="{00000000-0005-0000-0000-0000B1440000}"/>
    <cellStyle name="Normal 11 3 3 3 2 2 2 2 2" xfId="34569" xr:uid="{00000000-0005-0000-0000-0000B2440000}"/>
    <cellStyle name="Normal 11 3 3 3 2 2 2 3" xfId="25849" xr:uid="{00000000-0005-0000-0000-0000B3440000}"/>
    <cellStyle name="Normal 11 3 3 3 2 2 2 4" xfId="38626" xr:uid="{00000000-0005-0000-0000-0000B4440000}"/>
    <cellStyle name="Normal 11 3 3 3 2 2 3" xfId="12757" xr:uid="{00000000-0005-0000-0000-0000B5440000}"/>
    <cellStyle name="Normal 11 3 3 3 2 2 3 2" xfId="30209" xr:uid="{00000000-0005-0000-0000-0000B6440000}"/>
    <cellStyle name="Normal 11 3 3 3 2 2 4" xfId="21488" xr:uid="{00000000-0005-0000-0000-0000B7440000}"/>
    <cellStyle name="Normal 11 3 3 3 2 2 5" xfId="38625" xr:uid="{00000000-0005-0000-0000-0000B8440000}"/>
    <cellStyle name="Normal 11 3 3 3 2 3" xfId="6232" xr:uid="{00000000-0005-0000-0000-0000B9440000}"/>
    <cellStyle name="Normal 11 3 3 3 2 3 2" xfId="14976" xr:uid="{00000000-0005-0000-0000-0000BA440000}"/>
    <cellStyle name="Normal 11 3 3 3 2 3 2 2" xfId="32427" xr:uid="{00000000-0005-0000-0000-0000BB440000}"/>
    <cellStyle name="Normal 11 3 3 3 2 3 3" xfId="23707" xr:uid="{00000000-0005-0000-0000-0000BC440000}"/>
    <cellStyle name="Normal 11 3 3 3 2 3 4" xfId="38627" xr:uid="{00000000-0005-0000-0000-0000BD440000}"/>
    <cellStyle name="Normal 11 3 3 3 2 4" xfId="10615" xr:uid="{00000000-0005-0000-0000-0000BE440000}"/>
    <cellStyle name="Normal 11 3 3 3 2 4 2" xfId="28067" xr:uid="{00000000-0005-0000-0000-0000BF440000}"/>
    <cellStyle name="Normal 11 3 3 3 2 5" xfId="19346" xr:uid="{00000000-0005-0000-0000-0000C0440000}"/>
    <cellStyle name="Normal 11 3 3 3 2 6" xfId="38624" xr:uid="{00000000-0005-0000-0000-0000C1440000}"/>
    <cellStyle name="Normal 11 3 3 3 3" xfId="2894" xr:uid="{00000000-0005-0000-0000-0000C2440000}"/>
    <cellStyle name="Normal 11 3 3 3 3 2" xfId="7305" xr:uid="{00000000-0005-0000-0000-0000C3440000}"/>
    <cellStyle name="Normal 11 3 3 3 3 2 2" xfId="16049" xr:uid="{00000000-0005-0000-0000-0000C4440000}"/>
    <cellStyle name="Normal 11 3 3 3 3 2 2 2" xfId="33500" xr:uid="{00000000-0005-0000-0000-0000C5440000}"/>
    <cellStyle name="Normal 11 3 3 3 3 2 3" xfId="24780" xr:uid="{00000000-0005-0000-0000-0000C6440000}"/>
    <cellStyle name="Normal 11 3 3 3 3 2 4" xfId="38629" xr:uid="{00000000-0005-0000-0000-0000C7440000}"/>
    <cellStyle name="Normal 11 3 3 3 3 3" xfId="11688" xr:uid="{00000000-0005-0000-0000-0000C8440000}"/>
    <cellStyle name="Normal 11 3 3 3 3 3 2" xfId="29140" xr:uid="{00000000-0005-0000-0000-0000C9440000}"/>
    <cellStyle name="Normal 11 3 3 3 3 4" xfId="20419" xr:uid="{00000000-0005-0000-0000-0000CA440000}"/>
    <cellStyle name="Normal 11 3 3 3 3 5" xfId="38628" xr:uid="{00000000-0005-0000-0000-0000CB440000}"/>
    <cellStyle name="Normal 11 3 3 3 4" xfId="5163" xr:uid="{00000000-0005-0000-0000-0000CC440000}"/>
    <cellStyle name="Normal 11 3 3 3 4 2" xfId="13907" xr:uid="{00000000-0005-0000-0000-0000CD440000}"/>
    <cellStyle name="Normal 11 3 3 3 4 2 2" xfId="31358" xr:uid="{00000000-0005-0000-0000-0000CE440000}"/>
    <cellStyle name="Normal 11 3 3 3 4 3" xfId="22638" xr:uid="{00000000-0005-0000-0000-0000CF440000}"/>
    <cellStyle name="Normal 11 3 3 3 4 4" xfId="38630" xr:uid="{00000000-0005-0000-0000-0000D0440000}"/>
    <cellStyle name="Normal 11 3 3 3 5" xfId="9546" xr:uid="{00000000-0005-0000-0000-0000D1440000}"/>
    <cellStyle name="Normal 11 3 3 3 5 2" xfId="26998" xr:uid="{00000000-0005-0000-0000-0000D2440000}"/>
    <cellStyle name="Normal 11 3 3 3 6" xfId="18277" xr:uid="{00000000-0005-0000-0000-0000D3440000}"/>
    <cellStyle name="Normal 11 3 3 3 7" xfId="38623" xr:uid="{00000000-0005-0000-0000-0000D4440000}"/>
    <cellStyle name="Normal 11 3 3 4" xfId="1284" xr:uid="{00000000-0005-0000-0000-0000D5440000}"/>
    <cellStyle name="Normal 11 3 3 4 2" xfId="3430" xr:uid="{00000000-0005-0000-0000-0000D6440000}"/>
    <cellStyle name="Normal 11 3 3 4 2 2" xfId="7841" xr:uid="{00000000-0005-0000-0000-0000D7440000}"/>
    <cellStyle name="Normal 11 3 3 4 2 2 2" xfId="16585" xr:uid="{00000000-0005-0000-0000-0000D8440000}"/>
    <cellStyle name="Normal 11 3 3 4 2 2 2 2" xfId="34036" xr:uid="{00000000-0005-0000-0000-0000D9440000}"/>
    <cellStyle name="Normal 11 3 3 4 2 2 3" xfId="25316" xr:uid="{00000000-0005-0000-0000-0000DA440000}"/>
    <cellStyle name="Normal 11 3 3 4 2 2 4" xfId="38633" xr:uid="{00000000-0005-0000-0000-0000DB440000}"/>
    <cellStyle name="Normal 11 3 3 4 2 3" xfId="12224" xr:uid="{00000000-0005-0000-0000-0000DC440000}"/>
    <cellStyle name="Normal 11 3 3 4 2 3 2" xfId="29676" xr:uid="{00000000-0005-0000-0000-0000DD440000}"/>
    <cellStyle name="Normal 11 3 3 4 2 4" xfId="20955" xr:uid="{00000000-0005-0000-0000-0000DE440000}"/>
    <cellStyle name="Normal 11 3 3 4 2 5" xfId="38632" xr:uid="{00000000-0005-0000-0000-0000DF440000}"/>
    <cellStyle name="Normal 11 3 3 4 3" xfId="5699" xr:uid="{00000000-0005-0000-0000-0000E0440000}"/>
    <cellStyle name="Normal 11 3 3 4 3 2" xfId="14443" xr:uid="{00000000-0005-0000-0000-0000E1440000}"/>
    <cellStyle name="Normal 11 3 3 4 3 2 2" xfId="31894" xr:uid="{00000000-0005-0000-0000-0000E2440000}"/>
    <cellStyle name="Normal 11 3 3 4 3 3" xfId="23174" xr:uid="{00000000-0005-0000-0000-0000E3440000}"/>
    <cellStyle name="Normal 11 3 3 4 3 4" xfId="38634" xr:uid="{00000000-0005-0000-0000-0000E4440000}"/>
    <cellStyle name="Normal 11 3 3 4 4" xfId="10082" xr:uid="{00000000-0005-0000-0000-0000E5440000}"/>
    <cellStyle name="Normal 11 3 3 4 4 2" xfId="27534" xr:uid="{00000000-0005-0000-0000-0000E6440000}"/>
    <cellStyle name="Normal 11 3 3 4 5" xfId="18813" xr:uid="{00000000-0005-0000-0000-0000E7440000}"/>
    <cellStyle name="Normal 11 3 3 4 6" xfId="38631" xr:uid="{00000000-0005-0000-0000-0000E8440000}"/>
    <cellStyle name="Normal 11 3 3 5" xfId="2358" xr:uid="{00000000-0005-0000-0000-0000E9440000}"/>
    <cellStyle name="Normal 11 3 3 5 2" xfId="6769" xr:uid="{00000000-0005-0000-0000-0000EA440000}"/>
    <cellStyle name="Normal 11 3 3 5 2 2" xfId="15513" xr:uid="{00000000-0005-0000-0000-0000EB440000}"/>
    <cellStyle name="Normal 11 3 3 5 2 2 2" xfId="32964" xr:uid="{00000000-0005-0000-0000-0000EC440000}"/>
    <cellStyle name="Normal 11 3 3 5 2 3" xfId="24244" xr:uid="{00000000-0005-0000-0000-0000ED440000}"/>
    <cellStyle name="Normal 11 3 3 5 2 4" xfId="38636" xr:uid="{00000000-0005-0000-0000-0000EE440000}"/>
    <cellStyle name="Normal 11 3 3 5 3" xfId="11152" xr:uid="{00000000-0005-0000-0000-0000EF440000}"/>
    <cellStyle name="Normal 11 3 3 5 3 2" xfId="28604" xr:uid="{00000000-0005-0000-0000-0000F0440000}"/>
    <cellStyle name="Normal 11 3 3 5 4" xfId="19883" xr:uid="{00000000-0005-0000-0000-0000F1440000}"/>
    <cellStyle name="Normal 11 3 3 5 5" xfId="38635" xr:uid="{00000000-0005-0000-0000-0000F2440000}"/>
    <cellStyle name="Normal 11 3 3 6" xfId="4627" xr:uid="{00000000-0005-0000-0000-0000F3440000}"/>
    <cellStyle name="Normal 11 3 3 6 2" xfId="13371" xr:uid="{00000000-0005-0000-0000-0000F4440000}"/>
    <cellStyle name="Normal 11 3 3 6 2 2" xfId="30822" xr:uid="{00000000-0005-0000-0000-0000F5440000}"/>
    <cellStyle name="Normal 11 3 3 6 3" xfId="22102" xr:uid="{00000000-0005-0000-0000-0000F6440000}"/>
    <cellStyle name="Normal 11 3 3 6 4" xfId="38637" xr:uid="{00000000-0005-0000-0000-0000F7440000}"/>
    <cellStyle name="Normal 11 3 3 7" xfId="9010" xr:uid="{00000000-0005-0000-0000-0000F8440000}"/>
    <cellStyle name="Normal 11 3 3 7 2" xfId="26462" xr:uid="{00000000-0005-0000-0000-0000F9440000}"/>
    <cellStyle name="Normal 11 3 3 8" xfId="17741" xr:uid="{00000000-0005-0000-0000-0000FA440000}"/>
    <cellStyle name="Normal 11 3 3 9" xfId="38606" xr:uid="{00000000-0005-0000-0000-0000FB440000}"/>
    <cellStyle name="Normal 11 3 4" xfId="338" xr:uid="{00000000-0005-0000-0000-0000FC440000}"/>
    <cellStyle name="Normal 11 3 4 2" xfId="878" xr:uid="{00000000-0005-0000-0000-0000FD440000}"/>
    <cellStyle name="Normal 11 3 4 2 2" xfId="1951" xr:uid="{00000000-0005-0000-0000-0000FE440000}"/>
    <cellStyle name="Normal 11 3 4 2 2 2" xfId="4096" xr:uid="{00000000-0005-0000-0000-0000FF440000}"/>
    <cellStyle name="Normal 11 3 4 2 2 2 2" xfId="8507" xr:uid="{00000000-0005-0000-0000-000000450000}"/>
    <cellStyle name="Normal 11 3 4 2 2 2 2 2" xfId="17251" xr:uid="{00000000-0005-0000-0000-000001450000}"/>
    <cellStyle name="Normal 11 3 4 2 2 2 2 2 2" xfId="34702" xr:uid="{00000000-0005-0000-0000-000002450000}"/>
    <cellStyle name="Normal 11 3 4 2 2 2 2 3" xfId="25982" xr:uid="{00000000-0005-0000-0000-000003450000}"/>
    <cellStyle name="Normal 11 3 4 2 2 2 2 4" xfId="38642" xr:uid="{00000000-0005-0000-0000-000004450000}"/>
    <cellStyle name="Normal 11 3 4 2 2 2 3" xfId="12890" xr:uid="{00000000-0005-0000-0000-000005450000}"/>
    <cellStyle name="Normal 11 3 4 2 2 2 3 2" xfId="30342" xr:uid="{00000000-0005-0000-0000-000006450000}"/>
    <cellStyle name="Normal 11 3 4 2 2 2 4" xfId="21621" xr:uid="{00000000-0005-0000-0000-000007450000}"/>
    <cellStyle name="Normal 11 3 4 2 2 2 5" xfId="38641" xr:uid="{00000000-0005-0000-0000-000008450000}"/>
    <cellStyle name="Normal 11 3 4 2 2 3" xfId="6365" xr:uid="{00000000-0005-0000-0000-000009450000}"/>
    <cellStyle name="Normal 11 3 4 2 2 3 2" xfId="15109" xr:uid="{00000000-0005-0000-0000-00000A450000}"/>
    <cellStyle name="Normal 11 3 4 2 2 3 2 2" xfId="32560" xr:uid="{00000000-0005-0000-0000-00000B450000}"/>
    <cellStyle name="Normal 11 3 4 2 2 3 3" xfId="23840" xr:uid="{00000000-0005-0000-0000-00000C450000}"/>
    <cellStyle name="Normal 11 3 4 2 2 3 4" xfId="38643" xr:uid="{00000000-0005-0000-0000-00000D450000}"/>
    <cellStyle name="Normal 11 3 4 2 2 4" xfId="10748" xr:uid="{00000000-0005-0000-0000-00000E450000}"/>
    <cellStyle name="Normal 11 3 4 2 2 4 2" xfId="28200" xr:uid="{00000000-0005-0000-0000-00000F450000}"/>
    <cellStyle name="Normal 11 3 4 2 2 5" xfId="19479" xr:uid="{00000000-0005-0000-0000-000010450000}"/>
    <cellStyle name="Normal 11 3 4 2 2 6" xfId="38640" xr:uid="{00000000-0005-0000-0000-000011450000}"/>
    <cellStyle name="Normal 11 3 4 2 3" xfId="3027" xr:uid="{00000000-0005-0000-0000-000012450000}"/>
    <cellStyle name="Normal 11 3 4 2 3 2" xfId="7438" xr:uid="{00000000-0005-0000-0000-000013450000}"/>
    <cellStyle name="Normal 11 3 4 2 3 2 2" xfId="16182" xr:uid="{00000000-0005-0000-0000-000014450000}"/>
    <cellStyle name="Normal 11 3 4 2 3 2 2 2" xfId="33633" xr:uid="{00000000-0005-0000-0000-000015450000}"/>
    <cellStyle name="Normal 11 3 4 2 3 2 3" xfId="24913" xr:uid="{00000000-0005-0000-0000-000016450000}"/>
    <cellStyle name="Normal 11 3 4 2 3 2 4" xfId="38645" xr:uid="{00000000-0005-0000-0000-000017450000}"/>
    <cellStyle name="Normal 11 3 4 2 3 3" xfId="11821" xr:uid="{00000000-0005-0000-0000-000018450000}"/>
    <cellStyle name="Normal 11 3 4 2 3 3 2" xfId="29273" xr:uid="{00000000-0005-0000-0000-000019450000}"/>
    <cellStyle name="Normal 11 3 4 2 3 4" xfId="20552" xr:uid="{00000000-0005-0000-0000-00001A450000}"/>
    <cellStyle name="Normal 11 3 4 2 3 5" xfId="38644" xr:uid="{00000000-0005-0000-0000-00001B450000}"/>
    <cellStyle name="Normal 11 3 4 2 4" xfId="5296" xr:uid="{00000000-0005-0000-0000-00001C450000}"/>
    <cellStyle name="Normal 11 3 4 2 4 2" xfId="14040" xr:uid="{00000000-0005-0000-0000-00001D450000}"/>
    <cellStyle name="Normal 11 3 4 2 4 2 2" xfId="31491" xr:uid="{00000000-0005-0000-0000-00001E450000}"/>
    <cellStyle name="Normal 11 3 4 2 4 3" xfId="22771" xr:uid="{00000000-0005-0000-0000-00001F450000}"/>
    <cellStyle name="Normal 11 3 4 2 4 4" xfId="38646" xr:uid="{00000000-0005-0000-0000-000020450000}"/>
    <cellStyle name="Normal 11 3 4 2 5" xfId="9679" xr:uid="{00000000-0005-0000-0000-000021450000}"/>
    <cellStyle name="Normal 11 3 4 2 5 2" xfId="27131" xr:uid="{00000000-0005-0000-0000-000022450000}"/>
    <cellStyle name="Normal 11 3 4 2 6" xfId="18410" xr:uid="{00000000-0005-0000-0000-000023450000}"/>
    <cellStyle name="Normal 11 3 4 2 7" xfId="38639" xr:uid="{00000000-0005-0000-0000-000024450000}"/>
    <cellStyle name="Normal 11 3 4 3" xfId="1416" xr:uid="{00000000-0005-0000-0000-000025450000}"/>
    <cellStyle name="Normal 11 3 4 3 2" xfId="3562" xr:uid="{00000000-0005-0000-0000-000026450000}"/>
    <cellStyle name="Normal 11 3 4 3 2 2" xfId="7973" xr:uid="{00000000-0005-0000-0000-000027450000}"/>
    <cellStyle name="Normal 11 3 4 3 2 2 2" xfId="16717" xr:uid="{00000000-0005-0000-0000-000028450000}"/>
    <cellStyle name="Normal 11 3 4 3 2 2 2 2" xfId="34168" xr:uid="{00000000-0005-0000-0000-000029450000}"/>
    <cellStyle name="Normal 11 3 4 3 2 2 3" xfId="25448" xr:uid="{00000000-0005-0000-0000-00002A450000}"/>
    <cellStyle name="Normal 11 3 4 3 2 2 4" xfId="38649" xr:uid="{00000000-0005-0000-0000-00002B450000}"/>
    <cellStyle name="Normal 11 3 4 3 2 3" xfId="12356" xr:uid="{00000000-0005-0000-0000-00002C450000}"/>
    <cellStyle name="Normal 11 3 4 3 2 3 2" xfId="29808" xr:uid="{00000000-0005-0000-0000-00002D450000}"/>
    <cellStyle name="Normal 11 3 4 3 2 4" xfId="21087" xr:uid="{00000000-0005-0000-0000-00002E450000}"/>
    <cellStyle name="Normal 11 3 4 3 2 5" xfId="38648" xr:uid="{00000000-0005-0000-0000-00002F450000}"/>
    <cellStyle name="Normal 11 3 4 3 3" xfId="5831" xr:uid="{00000000-0005-0000-0000-000030450000}"/>
    <cellStyle name="Normal 11 3 4 3 3 2" xfId="14575" xr:uid="{00000000-0005-0000-0000-000031450000}"/>
    <cellStyle name="Normal 11 3 4 3 3 2 2" xfId="32026" xr:uid="{00000000-0005-0000-0000-000032450000}"/>
    <cellStyle name="Normal 11 3 4 3 3 3" xfId="23306" xr:uid="{00000000-0005-0000-0000-000033450000}"/>
    <cellStyle name="Normal 11 3 4 3 3 4" xfId="38650" xr:uid="{00000000-0005-0000-0000-000034450000}"/>
    <cellStyle name="Normal 11 3 4 3 4" xfId="10214" xr:uid="{00000000-0005-0000-0000-000035450000}"/>
    <cellStyle name="Normal 11 3 4 3 4 2" xfId="27666" xr:uid="{00000000-0005-0000-0000-000036450000}"/>
    <cellStyle name="Normal 11 3 4 3 5" xfId="18945" xr:uid="{00000000-0005-0000-0000-000037450000}"/>
    <cellStyle name="Normal 11 3 4 3 6" xfId="38647" xr:uid="{00000000-0005-0000-0000-000038450000}"/>
    <cellStyle name="Normal 11 3 4 4" xfId="2490" xr:uid="{00000000-0005-0000-0000-000039450000}"/>
    <cellStyle name="Normal 11 3 4 4 2" xfId="6901" xr:uid="{00000000-0005-0000-0000-00003A450000}"/>
    <cellStyle name="Normal 11 3 4 4 2 2" xfId="15645" xr:uid="{00000000-0005-0000-0000-00003B450000}"/>
    <cellStyle name="Normal 11 3 4 4 2 2 2" xfId="33096" xr:uid="{00000000-0005-0000-0000-00003C450000}"/>
    <cellStyle name="Normal 11 3 4 4 2 3" xfId="24376" xr:uid="{00000000-0005-0000-0000-00003D450000}"/>
    <cellStyle name="Normal 11 3 4 4 2 4" xfId="38652" xr:uid="{00000000-0005-0000-0000-00003E450000}"/>
    <cellStyle name="Normal 11 3 4 4 3" xfId="11284" xr:uid="{00000000-0005-0000-0000-00003F450000}"/>
    <cellStyle name="Normal 11 3 4 4 3 2" xfId="28736" xr:uid="{00000000-0005-0000-0000-000040450000}"/>
    <cellStyle name="Normal 11 3 4 4 4" xfId="20015" xr:uid="{00000000-0005-0000-0000-000041450000}"/>
    <cellStyle name="Normal 11 3 4 4 5" xfId="38651" xr:uid="{00000000-0005-0000-0000-000042450000}"/>
    <cellStyle name="Normal 11 3 4 5" xfId="4759" xr:uid="{00000000-0005-0000-0000-000043450000}"/>
    <cellStyle name="Normal 11 3 4 5 2" xfId="13503" xr:uid="{00000000-0005-0000-0000-000044450000}"/>
    <cellStyle name="Normal 11 3 4 5 2 2" xfId="30954" xr:uid="{00000000-0005-0000-0000-000045450000}"/>
    <cellStyle name="Normal 11 3 4 5 3" xfId="22234" xr:uid="{00000000-0005-0000-0000-000046450000}"/>
    <cellStyle name="Normal 11 3 4 5 4" xfId="38653" xr:uid="{00000000-0005-0000-0000-000047450000}"/>
    <cellStyle name="Normal 11 3 4 6" xfId="9142" xr:uid="{00000000-0005-0000-0000-000048450000}"/>
    <cellStyle name="Normal 11 3 4 6 2" xfId="26594" xr:uid="{00000000-0005-0000-0000-000049450000}"/>
    <cellStyle name="Normal 11 3 4 7" xfId="17873" xr:uid="{00000000-0005-0000-0000-00004A450000}"/>
    <cellStyle name="Normal 11 3 4 8" xfId="38638" xr:uid="{00000000-0005-0000-0000-00004B450000}"/>
    <cellStyle name="Normal 11 3 5" xfId="620" xr:uid="{00000000-0005-0000-0000-00004C450000}"/>
    <cellStyle name="Normal 11 3 5 2" xfId="1693" xr:uid="{00000000-0005-0000-0000-00004D450000}"/>
    <cellStyle name="Normal 11 3 5 2 2" xfId="3838" xr:uid="{00000000-0005-0000-0000-00004E450000}"/>
    <cellStyle name="Normal 11 3 5 2 2 2" xfId="8249" xr:uid="{00000000-0005-0000-0000-00004F450000}"/>
    <cellStyle name="Normal 11 3 5 2 2 2 2" xfId="16993" xr:uid="{00000000-0005-0000-0000-000050450000}"/>
    <cellStyle name="Normal 11 3 5 2 2 2 2 2" xfId="34444" xr:uid="{00000000-0005-0000-0000-000051450000}"/>
    <cellStyle name="Normal 11 3 5 2 2 2 3" xfId="25724" xr:uid="{00000000-0005-0000-0000-000052450000}"/>
    <cellStyle name="Normal 11 3 5 2 2 2 4" xfId="38657" xr:uid="{00000000-0005-0000-0000-000053450000}"/>
    <cellStyle name="Normal 11 3 5 2 2 3" xfId="12632" xr:uid="{00000000-0005-0000-0000-000054450000}"/>
    <cellStyle name="Normal 11 3 5 2 2 3 2" xfId="30084" xr:uid="{00000000-0005-0000-0000-000055450000}"/>
    <cellStyle name="Normal 11 3 5 2 2 4" xfId="21363" xr:uid="{00000000-0005-0000-0000-000056450000}"/>
    <cellStyle name="Normal 11 3 5 2 2 5" xfId="38656" xr:uid="{00000000-0005-0000-0000-000057450000}"/>
    <cellStyle name="Normal 11 3 5 2 3" xfId="6107" xr:uid="{00000000-0005-0000-0000-000058450000}"/>
    <cellStyle name="Normal 11 3 5 2 3 2" xfId="14851" xr:uid="{00000000-0005-0000-0000-000059450000}"/>
    <cellStyle name="Normal 11 3 5 2 3 2 2" xfId="32302" xr:uid="{00000000-0005-0000-0000-00005A450000}"/>
    <cellStyle name="Normal 11 3 5 2 3 3" xfId="23582" xr:uid="{00000000-0005-0000-0000-00005B450000}"/>
    <cellStyle name="Normal 11 3 5 2 3 4" xfId="38658" xr:uid="{00000000-0005-0000-0000-00005C450000}"/>
    <cellStyle name="Normal 11 3 5 2 4" xfId="10490" xr:uid="{00000000-0005-0000-0000-00005D450000}"/>
    <cellStyle name="Normal 11 3 5 2 4 2" xfId="27942" xr:uid="{00000000-0005-0000-0000-00005E450000}"/>
    <cellStyle name="Normal 11 3 5 2 5" xfId="19221" xr:uid="{00000000-0005-0000-0000-00005F450000}"/>
    <cellStyle name="Normal 11 3 5 2 6" xfId="38655" xr:uid="{00000000-0005-0000-0000-000060450000}"/>
    <cellStyle name="Normal 11 3 5 3" xfId="2769" xr:uid="{00000000-0005-0000-0000-000061450000}"/>
    <cellStyle name="Normal 11 3 5 3 2" xfId="7180" xr:uid="{00000000-0005-0000-0000-000062450000}"/>
    <cellStyle name="Normal 11 3 5 3 2 2" xfId="15924" xr:uid="{00000000-0005-0000-0000-000063450000}"/>
    <cellStyle name="Normal 11 3 5 3 2 2 2" xfId="33375" xr:uid="{00000000-0005-0000-0000-000064450000}"/>
    <cellStyle name="Normal 11 3 5 3 2 3" xfId="24655" xr:uid="{00000000-0005-0000-0000-000065450000}"/>
    <cellStyle name="Normal 11 3 5 3 2 4" xfId="38660" xr:uid="{00000000-0005-0000-0000-000066450000}"/>
    <cellStyle name="Normal 11 3 5 3 3" xfId="11563" xr:uid="{00000000-0005-0000-0000-000067450000}"/>
    <cellStyle name="Normal 11 3 5 3 3 2" xfId="29015" xr:uid="{00000000-0005-0000-0000-000068450000}"/>
    <cellStyle name="Normal 11 3 5 3 4" xfId="20294" xr:uid="{00000000-0005-0000-0000-000069450000}"/>
    <cellStyle name="Normal 11 3 5 3 5" xfId="38659" xr:uid="{00000000-0005-0000-0000-00006A450000}"/>
    <cellStyle name="Normal 11 3 5 4" xfId="5038" xr:uid="{00000000-0005-0000-0000-00006B450000}"/>
    <cellStyle name="Normal 11 3 5 4 2" xfId="13782" xr:uid="{00000000-0005-0000-0000-00006C450000}"/>
    <cellStyle name="Normal 11 3 5 4 2 2" xfId="31233" xr:uid="{00000000-0005-0000-0000-00006D450000}"/>
    <cellStyle name="Normal 11 3 5 4 3" xfId="22513" xr:uid="{00000000-0005-0000-0000-00006E450000}"/>
    <cellStyle name="Normal 11 3 5 4 4" xfId="38661" xr:uid="{00000000-0005-0000-0000-00006F450000}"/>
    <cellStyle name="Normal 11 3 5 5" xfId="9421" xr:uid="{00000000-0005-0000-0000-000070450000}"/>
    <cellStyle name="Normal 11 3 5 5 2" xfId="26873" xr:uid="{00000000-0005-0000-0000-000071450000}"/>
    <cellStyle name="Normal 11 3 5 6" xfId="18152" xr:uid="{00000000-0005-0000-0000-000072450000}"/>
    <cellStyle name="Normal 11 3 5 7" xfId="38654" xr:uid="{00000000-0005-0000-0000-000073450000}"/>
    <cellStyle name="Normal 11 3 6" xfId="1159" xr:uid="{00000000-0005-0000-0000-000074450000}"/>
    <cellStyle name="Normal 11 3 6 2" xfId="3305" xr:uid="{00000000-0005-0000-0000-000075450000}"/>
    <cellStyle name="Normal 11 3 6 2 2" xfId="7716" xr:uid="{00000000-0005-0000-0000-000076450000}"/>
    <cellStyle name="Normal 11 3 6 2 2 2" xfId="16460" xr:uid="{00000000-0005-0000-0000-000077450000}"/>
    <cellStyle name="Normal 11 3 6 2 2 2 2" xfId="33911" xr:uid="{00000000-0005-0000-0000-000078450000}"/>
    <cellStyle name="Normal 11 3 6 2 2 3" xfId="25191" xr:uid="{00000000-0005-0000-0000-000079450000}"/>
    <cellStyle name="Normal 11 3 6 2 2 4" xfId="38664" xr:uid="{00000000-0005-0000-0000-00007A450000}"/>
    <cellStyle name="Normal 11 3 6 2 3" xfId="12099" xr:uid="{00000000-0005-0000-0000-00007B450000}"/>
    <cellStyle name="Normal 11 3 6 2 3 2" xfId="29551" xr:uid="{00000000-0005-0000-0000-00007C450000}"/>
    <cellStyle name="Normal 11 3 6 2 4" xfId="20830" xr:uid="{00000000-0005-0000-0000-00007D450000}"/>
    <cellStyle name="Normal 11 3 6 2 5" xfId="38663" xr:uid="{00000000-0005-0000-0000-00007E450000}"/>
    <cellStyle name="Normal 11 3 6 3" xfId="5574" xr:uid="{00000000-0005-0000-0000-00007F450000}"/>
    <cellStyle name="Normal 11 3 6 3 2" xfId="14318" xr:uid="{00000000-0005-0000-0000-000080450000}"/>
    <cellStyle name="Normal 11 3 6 3 2 2" xfId="31769" xr:uid="{00000000-0005-0000-0000-000081450000}"/>
    <cellStyle name="Normal 11 3 6 3 3" xfId="23049" xr:uid="{00000000-0005-0000-0000-000082450000}"/>
    <cellStyle name="Normal 11 3 6 3 4" xfId="38665" xr:uid="{00000000-0005-0000-0000-000083450000}"/>
    <cellStyle name="Normal 11 3 6 4" xfId="9957" xr:uid="{00000000-0005-0000-0000-000084450000}"/>
    <cellStyle name="Normal 11 3 6 4 2" xfId="27409" xr:uid="{00000000-0005-0000-0000-000085450000}"/>
    <cellStyle name="Normal 11 3 6 5" xfId="18688" xr:uid="{00000000-0005-0000-0000-000086450000}"/>
    <cellStyle name="Normal 11 3 6 6" xfId="38662" xr:uid="{00000000-0005-0000-0000-000087450000}"/>
    <cellStyle name="Normal 11 3 7" xfId="2233" xr:uid="{00000000-0005-0000-0000-000088450000}"/>
    <cellStyle name="Normal 11 3 7 2" xfId="6644" xr:uid="{00000000-0005-0000-0000-000089450000}"/>
    <cellStyle name="Normal 11 3 7 2 2" xfId="15388" xr:uid="{00000000-0005-0000-0000-00008A450000}"/>
    <cellStyle name="Normal 11 3 7 2 2 2" xfId="32839" xr:uid="{00000000-0005-0000-0000-00008B450000}"/>
    <cellStyle name="Normal 11 3 7 2 3" xfId="24119" xr:uid="{00000000-0005-0000-0000-00008C450000}"/>
    <cellStyle name="Normal 11 3 7 2 4" xfId="38667" xr:uid="{00000000-0005-0000-0000-00008D450000}"/>
    <cellStyle name="Normal 11 3 7 3" xfId="11027" xr:uid="{00000000-0005-0000-0000-00008E450000}"/>
    <cellStyle name="Normal 11 3 7 3 2" xfId="28479" xr:uid="{00000000-0005-0000-0000-00008F450000}"/>
    <cellStyle name="Normal 11 3 7 4" xfId="19758" xr:uid="{00000000-0005-0000-0000-000090450000}"/>
    <cellStyle name="Normal 11 3 7 5" xfId="38666" xr:uid="{00000000-0005-0000-0000-000091450000}"/>
    <cellStyle name="Normal 11 3 8" xfId="4502" xr:uid="{00000000-0005-0000-0000-000092450000}"/>
    <cellStyle name="Normal 11 3 8 2" xfId="13246" xr:uid="{00000000-0005-0000-0000-000093450000}"/>
    <cellStyle name="Normal 11 3 8 2 2" xfId="30697" xr:uid="{00000000-0005-0000-0000-000094450000}"/>
    <cellStyle name="Normal 11 3 8 3" xfId="21977" xr:uid="{00000000-0005-0000-0000-000095450000}"/>
    <cellStyle name="Normal 11 3 8 4" xfId="38668" xr:uid="{00000000-0005-0000-0000-000096450000}"/>
    <cellStyle name="Normal 11 3 9" xfId="8885" xr:uid="{00000000-0005-0000-0000-000097450000}"/>
    <cellStyle name="Normal 11 3 9 2" xfId="26337" xr:uid="{00000000-0005-0000-0000-000098450000}"/>
    <cellStyle name="Normal 11 4" xfId="99" xr:uid="{00000000-0005-0000-0000-000099450000}"/>
    <cellStyle name="Normal 11 4 10" xfId="38669" xr:uid="{00000000-0005-0000-0000-00009A450000}"/>
    <cellStyle name="Normal 11 4 2" xfId="232" xr:uid="{00000000-0005-0000-0000-00009B450000}"/>
    <cellStyle name="Normal 11 4 2 2" xfId="497" xr:uid="{00000000-0005-0000-0000-00009C450000}"/>
    <cellStyle name="Normal 11 4 2 2 2" xfId="1037" xr:uid="{00000000-0005-0000-0000-00009D450000}"/>
    <cellStyle name="Normal 11 4 2 2 2 2" xfId="2110" xr:uid="{00000000-0005-0000-0000-00009E450000}"/>
    <cellStyle name="Normal 11 4 2 2 2 2 2" xfId="4255" xr:uid="{00000000-0005-0000-0000-00009F450000}"/>
    <cellStyle name="Normal 11 4 2 2 2 2 2 2" xfId="8666" xr:uid="{00000000-0005-0000-0000-0000A0450000}"/>
    <cellStyle name="Normal 11 4 2 2 2 2 2 2 2" xfId="17410" xr:uid="{00000000-0005-0000-0000-0000A1450000}"/>
    <cellStyle name="Normal 11 4 2 2 2 2 2 2 2 2" xfId="34861" xr:uid="{00000000-0005-0000-0000-0000A2450000}"/>
    <cellStyle name="Normal 11 4 2 2 2 2 2 2 3" xfId="26141" xr:uid="{00000000-0005-0000-0000-0000A3450000}"/>
    <cellStyle name="Normal 11 4 2 2 2 2 2 2 4" xfId="38675" xr:uid="{00000000-0005-0000-0000-0000A4450000}"/>
    <cellStyle name="Normal 11 4 2 2 2 2 2 3" xfId="13049" xr:uid="{00000000-0005-0000-0000-0000A5450000}"/>
    <cellStyle name="Normal 11 4 2 2 2 2 2 3 2" xfId="30501" xr:uid="{00000000-0005-0000-0000-0000A6450000}"/>
    <cellStyle name="Normal 11 4 2 2 2 2 2 4" xfId="21780" xr:uid="{00000000-0005-0000-0000-0000A7450000}"/>
    <cellStyle name="Normal 11 4 2 2 2 2 2 5" xfId="38674" xr:uid="{00000000-0005-0000-0000-0000A8450000}"/>
    <cellStyle name="Normal 11 4 2 2 2 2 3" xfId="6524" xr:uid="{00000000-0005-0000-0000-0000A9450000}"/>
    <cellStyle name="Normal 11 4 2 2 2 2 3 2" xfId="15268" xr:uid="{00000000-0005-0000-0000-0000AA450000}"/>
    <cellStyle name="Normal 11 4 2 2 2 2 3 2 2" xfId="32719" xr:uid="{00000000-0005-0000-0000-0000AB450000}"/>
    <cellStyle name="Normal 11 4 2 2 2 2 3 3" xfId="23999" xr:uid="{00000000-0005-0000-0000-0000AC450000}"/>
    <cellStyle name="Normal 11 4 2 2 2 2 3 4" xfId="38676" xr:uid="{00000000-0005-0000-0000-0000AD450000}"/>
    <cellStyle name="Normal 11 4 2 2 2 2 4" xfId="10907" xr:uid="{00000000-0005-0000-0000-0000AE450000}"/>
    <cellStyle name="Normal 11 4 2 2 2 2 4 2" xfId="28359" xr:uid="{00000000-0005-0000-0000-0000AF450000}"/>
    <cellStyle name="Normal 11 4 2 2 2 2 5" xfId="19638" xr:uid="{00000000-0005-0000-0000-0000B0450000}"/>
    <cellStyle name="Normal 11 4 2 2 2 2 6" xfId="38673" xr:uid="{00000000-0005-0000-0000-0000B1450000}"/>
    <cellStyle name="Normal 11 4 2 2 2 3" xfId="3186" xr:uid="{00000000-0005-0000-0000-0000B2450000}"/>
    <cellStyle name="Normal 11 4 2 2 2 3 2" xfId="7597" xr:uid="{00000000-0005-0000-0000-0000B3450000}"/>
    <cellStyle name="Normal 11 4 2 2 2 3 2 2" xfId="16341" xr:uid="{00000000-0005-0000-0000-0000B4450000}"/>
    <cellStyle name="Normal 11 4 2 2 2 3 2 2 2" xfId="33792" xr:uid="{00000000-0005-0000-0000-0000B5450000}"/>
    <cellStyle name="Normal 11 4 2 2 2 3 2 3" xfId="25072" xr:uid="{00000000-0005-0000-0000-0000B6450000}"/>
    <cellStyle name="Normal 11 4 2 2 2 3 2 4" xfId="38678" xr:uid="{00000000-0005-0000-0000-0000B7450000}"/>
    <cellStyle name="Normal 11 4 2 2 2 3 3" xfId="11980" xr:uid="{00000000-0005-0000-0000-0000B8450000}"/>
    <cellStyle name="Normal 11 4 2 2 2 3 3 2" xfId="29432" xr:uid="{00000000-0005-0000-0000-0000B9450000}"/>
    <cellStyle name="Normal 11 4 2 2 2 3 4" xfId="20711" xr:uid="{00000000-0005-0000-0000-0000BA450000}"/>
    <cellStyle name="Normal 11 4 2 2 2 3 5" xfId="38677" xr:uid="{00000000-0005-0000-0000-0000BB450000}"/>
    <cellStyle name="Normal 11 4 2 2 2 4" xfId="5455" xr:uid="{00000000-0005-0000-0000-0000BC450000}"/>
    <cellStyle name="Normal 11 4 2 2 2 4 2" xfId="14199" xr:uid="{00000000-0005-0000-0000-0000BD450000}"/>
    <cellStyle name="Normal 11 4 2 2 2 4 2 2" xfId="31650" xr:uid="{00000000-0005-0000-0000-0000BE450000}"/>
    <cellStyle name="Normal 11 4 2 2 2 4 3" xfId="22930" xr:uid="{00000000-0005-0000-0000-0000BF450000}"/>
    <cellStyle name="Normal 11 4 2 2 2 4 4" xfId="38679" xr:uid="{00000000-0005-0000-0000-0000C0450000}"/>
    <cellStyle name="Normal 11 4 2 2 2 5" xfId="9838" xr:uid="{00000000-0005-0000-0000-0000C1450000}"/>
    <cellStyle name="Normal 11 4 2 2 2 5 2" xfId="27290" xr:uid="{00000000-0005-0000-0000-0000C2450000}"/>
    <cellStyle name="Normal 11 4 2 2 2 6" xfId="18569" xr:uid="{00000000-0005-0000-0000-0000C3450000}"/>
    <cellStyle name="Normal 11 4 2 2 2 7" xfId="38672" xr:uid="{00000000-0005-0000-0000-0000C4450000}"/>
    <cellStyle name="Normal 11 4 2 2 3" xfId="1575" xr:uid="{00000000-0005-0000-0000-0000C5450000}"/>
    <cellStyle name="Normal 11 4 2 2 3 2" xfId="3721" xr:uid="{00000000-0005-0000-0000-0000C6450000}"/>
    <cellStyle name="Normal 11 4 2 2 3 2 2" xfId="8132" xr:uid="{00000000-0005-0000-0000-0000C7450000}"/>
    <cellStyle name="Normal 11 4 2 2 3 2 2 2" xfId="16876" xr:uid="{00000000-0005-0000-0000-0000C8450000}"/>
    <cellStyle name="Normal 11 4 2 2 3 2 2 2 2" xfId="34327" xr:uid="{00000000-0005-0000-0000-0000C9450000}"/>
    <cellStyle name="Normal 11 4 2 2 3 2 2 3" xfId="25607" xr:uid="{00000000-0005-0000-0000-0000CA450000}"/>
    <cellStyle name="Normal 11 4 2 2 3 2 2 4" xfId="38682" xr:uid="{00000000-0005-0000-0000-0000CB450000}"/>
    <cellStyle name="Normal 11 4 2 2 3 2 3" xfId="12515" xr:uid="{00000000-0005-0000-0000-0000CC450000}"/>
    <cellStyle name="Normal 11 4 2 2 3 2 3 2" xfId="29967" xr:uid="{00000000-0005-0000-0000-0000CD450000}"/>
    <cellStyle name="Normal 11 4 2 2 3 2 4" xfId="21246" xr:uid="{00000000-0005-0000-0000-0000CE450000}"/>
    <cellStyle name="Normal 11 4 2 2 3 2 5" xfId="38681" xr:uid="{00000000-0005-0000-0000-0000CF450000}"/>
    <cellStyle name="Normal 11 4 2 2 3 3" xfId="5990" xr:uid="{00000000-0005-0000-0000-0000D0450000}"/>
    <cellStyle name="Normal 11 4 2 2 3 3 2" xfId="14734" xr:uid="{00000000-0005-0000-0000-0000D1450000}"/>
    <cellStyle name="Normal 11 4 2 2 3 3 2 2" xfId="32185" xr:uid="{00000000-0005-0000-0000-0000D2450000}"/>
    <cellStyle name="Normal 11 4 2 2 3 3 3" xfId="23465" xr:uid="{00000000-0005-0000-0000-0000D3450000}"/>
    <cellStyle name="Normal 11 4 2 2 3 3 4" xfId="38683" xr:uid="{00000000-0005-0000-0000-0000D4450000}"/>
    <cellStyle name="Normal 11 4 2 2 3 4" xfId="10373" xr:uid="{00000000-0005-0000-0000-0000D5450000}"/>
    <cellStyle name="Normal 11 4 2 2 3 4 2" xfId="27825" xr:uid="{00000000-0005-0000-0000-0000D6450000}"/>
    <cellStyle name="Normal 11 4 2 2 3 5" xfId="19104" xr:uid="{00000000-0005-0000-0000-0000D7450000}"/>
    <cellStyle name="Normal 11 4 2 2 3 6" xfId="38680" xr:uid="{00000000-0005-0000-0000-0000D8450000}"/>
    <cellStyle name="Normal 11 4 2 2 4" xfId="2649" xr:uid="{00000000-0005-0000-0000-0000D9450000}"/>
    <cellStyle name="Normal 11 4 2 2 4 2" xfId="7060" xr:uid="{00000000-0005-0000-0000-0000DA450000}"/>
    <cellStyle name="Normal 11 4 2 2 4 2 2" xfId="15804" xr:uid="{00000000-0005-0000-0000-0000DB450000}"/>
    <cellStyle name="Normal 11 4 2 2 4 2 2 2" xfId="33255" xr:uid="{00000000-0005-0000-0000-0000DC450000}"/>
    <cellStyle name="Normal 11 4 2 2 4 2 3" xfId="24535" xr:uid="{00000000-0005-0000-0000-0000DD450000}"/>
    <cellStyle name="Normal 11 4 2 2 4 2 4" xfId="38685" xr:uid="{00000000-0005-0000-0000-0000DE450000}"/>
    <cellStyle name="Normal 11 4 2 2 4 3" xfId="11443" xr:uid="{00000000-0005-0000-0000-0000DF450000}"/>
    <cellStyle name="Normal 11 4 2 2 4 3 2" xfId="28895" xr:uid="{00000000-0005-0000-0000-0000E0450000}"/>
    <cellStyle name="Normal 11 4 2 2 4 4" xfId="20174" xr:uid="{00000000-0005-0000-0000-0000E1450000}"/>
    <cellStyle name="Normal 11 4 2 2 4 5" xfId="38684" xr:uid="{00000000-0005-0000-0000-0000E2450000}"/>
    <cellStyle name="Normal 11 4 2 2 5" xfId="4918" xr:uid="{00000000-0005-0000-0000-0000E3450000}"/>
    <cellStyle name="Normal 11 4 2 2 5 2" xfId="13662" xr:uid="{00000000-0005-0000-0000-0000E4450000}"/>
    <cellStyle name="Normal 11 4 2 2 5 2 2" xfId="31113" xr:uid="{00000000-0005-0000-0000-0000E5450000}"/>
    <cellStyle name="Normal 11 4 2 2 5 3" xfId="22393" xr:uid="{00000000-0005-0000-0000-0000E6450000}"/>
    <cellStyle name="Normal 11 4 2 2 5 4" xfId="38686" xr:uid="{00000000-0005-0000-0000-0000E7450000}"/>
    <cellStyle name="Normal 11 4 2 2 6" xfId="9301" xr:uid="{00000000-0005-0000-0000-0000E8450000}"/>
    <cellStyle name="Normal 11 4 2 2 6 2" xfId="26753" xr:uid="{00000000-0005-0000-0000-0000E9450000}"/>
    <cellStyle name="Normal 11 4 2 2 7" xfId="18032" xr:uid="{00000000-0005-0000-0000-0000EA450000}"/>
    <cellStyle name="Normal 11 4 2 2 8" xfId="38671" xr:uid="{00000000-0005-0000-0000-0000EB450000}"/>
    <cellStyle name="Normal 11 4 2 3" xfId="779" xr:uid="{00000000-0005-0000-0000-0000EC450000}"/>
    <cellStyle name="Normal 11 4 2 3 2" xfId="1852" xr:uid="{00000000-0005-0000-0000-0000ED450000}"/>
    <cellStyle name="Normal 11 4 2 3 2 2" xfId="3997" xr:uid="{00000000-0005-0000-0000-0000EE450000}"/>
    <cellStyle name="Normal 11 4 2 3 2 2 2" xfId="8408" xr:uid="{00000000-0005-0000-0000-0000EF450000}"/>
    <cellStyle name="Normal 11 4 2 3 2 2 2 2" xfId="17152" xr:uid="{00000000-0005-0000-0000-0000F0450000}"/>
    <cellStyle name="Normal 11 4 2 3 2 2 2 2 2" xfId="34603" xr:uid="{00000000-0005-0000-0000-0000F1450000}"/>
    <cellStyle name="Normal 11 4 2 3 2 2 2 3" xfId="25883" xr:uid="{00000000-0005-0000-0000-0000F2450000}"/>
    <cellStyle name="Normal 11 4 2 3 2 2 2 4" xfId="38690" xr:uid="{00000000-0005-0000-0000-0000F3450000}"/>
    <cellStyle name="Normal 11 4 2 3 2 2 3" xfId="12791" xr:uid="{00000000-0005-0000-0000-0000F4450000}"/>
    <cellStyle name="Normal 11 4 2 3 2 2 3 2" xfId="30243" xr:uid="{00000000-0005-0000-0000-0000F5450000}"/>
    <cellStyle name="Normal 11 4 2 3 2 2 4" xfId="21522" xr:uid="{00000000-0005-0000-0000-0000F6450000}"/>
    <cellStyle name="Normal 11 4 2 3 2 2 5" xfId="38689" xr:uid="{00000000-0005-0000-0000-0000F7450000}"/>
    <cellStyle name="Normal 11 4 2 3 2 3" xfId="6266" xr:uid="{00000000-0005-0000-0000-0000F8450000}"/>
    <cellStyle name="Normal 11 4 2 3 2 3 2" xfId="15010" xr:uid="{00000000-0005-0000-0000-0000F9450000}"/>
    <cellStyle name="Normal 11 4 2 3 2 3 2 2" xfId="32461" xr:uid="{00000000-0005-0000-0000-0000FA450000}"/>
    <cellStyle name="Normal 11 4 2 3 2 3 3" xfId="23741" xr:uid="{00000000-0005-0000-0000-0000FB450000}"/>
    <cellStyle name="Normal 11 4 2 3 2 3 4" xfId="38691" xr:uid="{00000000-0005-0000-0000-0000FC450000}"/>
    <cellStyle name="Normal 11 4 2 3 2 4" xfId="10649" xr:uid="{00000000-0005-0000-0000-0000FD450000}"/>
    <cellStyle name="Normal 11 4 2 3 2 4 2" xfId="28101" xr:uid="{00000000-0005-0000-0000-0000FE450000}"/>
    <cellStyle name="Normal 11 4 2 3 2 5" xfId="19380" xr:uid="{00000000-0005-0000-0000-0000FF450000}"/>
    <cellStyle name="Normal 11 4 2 3 2 6" xfId="38688" xr:uid="{00000000-0005-0000-0000-000000460000}"/>
    <cellStyle name="Normal 11 4 2 3 3" xfId="2928" xr:uid="{00000000-0005-0000-0000-000001460000}"/>
    <cellStyle name="Normal 11 4 2 3 3 2" xfId="7339" xr:uid="{00000000-0005-0000-0000-000002460000}"/>
    <cellStyle name="Normal 11 4 2 3 3 2 2" xfId="16083" xr:uid="{00000000-0005-0000-0000-000003460000}"/>
    <cellStyle name="Normal 11 4 2 3 3 2 2 2" xfId="33534" xr:uid="{00000000-0005-0000-0000-000004460000}"/>
    <cellStyle name="Normal 11 4 2 3 3 2 3" xfId="24814" xr:uid="{00000000-0005-0000-0000-000005460000}"/>
    <cellStyle name="Normal 11 4 2 3 3 2 4" xfId="38693" xr:uid="{00000000-0005-0000-0000-000006460000}"/>
    <cellStyle name="Normal 11 4 2 3 3 3" xfId="11722" xr:uid="{00000000-0005-0000-0000-000007460000}"/>
    <cellStyle name="Normal 11 4 2 3 3 3 2" xfId="29174" xr:uid="{00000000-0005-0000-0000-000008460000}"/>
    <cellStyle name="Normal 11 4 2 3 3 4" xfId="20453" xr:uid="{00000000-0005-0000-0000-000009460000}"/>
    <cellStyle name="Normal 11 4 2 3 3 5" xfId="38692" xr:uid="{00000000-0005-0000-0000-00000A460000}"/>
    <cellStyle name="Normal 11 4 2 3 4" xfId="5197" xr:uid="{00000000-0005-0000-0000-00000B460000}"/>
    <cellStyle name="Normal 11 4 2 3 4 2" xfId="13941" xr:uid="{00000000-0005-0000-0000-00000C460000}"/>
    <cellStyle name="Normal 11 4 2 3 4 2 2" xfId="31392" xr:uid="{00000000-0005-0000-0000-00000D460000}"/>
    <cellStyle name="Normal 11 4 2 3 4 3" xfId="22672" xr:uid="{00000000-0005-0000-0000-00000E460000}"/>
    <cellStyle name="Normal 11 4 2 3 4 4" xfId="38694" xr:uid="{00000000-0005-0000-0000-00000F460000}"/>
    <cellStyle name="Normal 11 4 2 3 5" xfId="9580" xr:uid="{00000000-0005-0000-0000-000010460000}"/>
    <cellStyle name="Normal 11 4 2 3 5 2" xfId="27032" xr:uid="{00000000-0005-0000-0000-000011460000}"/>
    <cellStyle name="Normal 11 4 2 3 6" xfId="18311" xr:uid="{00000000-0005-0000-0000-000012460000}"/>
    <cellStyle name="Normal 11 4 2 3 7" xfId="38687" xr:uid="{00000000-0005-0000-0000-000013460000}"/>
    <cellStyle name="Normal 11 4 2 4" xfId="1318" xr:uid="{00000000-0005-0000-0000-000014460000}"/>
    <cellStyle name="Normal 11 4 2 4 2" xfId="3464" xr:uid="{00000000-0005-0000-0000-000015460000}"/>
    <cellStyle name="Normal 11 4 2 4 2 2" xfId="7875" xr:uid="{00000000-0005-0000-0000-000016460000}"/>
    <cellStyle name="Normal 11 4 2 4 2 2 2" xfId="16619" xr:uid="{00000000-0005-0000-0000-000017460000}"/>
    <cellStyle name="Normal 11 4 2 4 2 2 2 2" xfId="34070" xr:uid="{00000000-0005-0000-0000-000018460000}"/>
    <cellStyle name="Normal 11 4 2 4 2 2 3" xfId="25350" xr:uid="{00000000-0005-0000-0000-000019460000}"/>
    <cellStyle name="Normal 11 4 2 4 2 2 4" xfId="38697" xr:uid="{00000000-0005-0000-0000-00001A460000}"/>
    <cellStyle name="Normal 11 4 2 4 2 3" xfId="12258" xr:uid="{00000000-0005-0000-0000-00001B460000}"/>
    <cellStyle name="Normal 11 4 2 4 2 3 2" xfId="29710" xr:uid="{00000000-0005-0000-0000-00001C460000}"/>
    <cellStyle name="Normal 11 4 2 4 2 4" xfId="20989" xr:uid="{00000000-0005-0000-0000-00001D460000}"/>
    <cellStyle name="Normal 11 4 2 4 2 5" xfId="38696" xr:uid="{00000000-0005-0000-0000-00001E460000}"/>
    <cellStyle name="Normal 11 4 2 4 3" xfId="5733" xr:uid="{00000000-0005-0000-0000-00001F460000}"/>
    <cellStyle name="Normal 11 4 2 4 3 2" xfId="14477" xr:uid="{00000000-0005-0000-0000-000020460000}"/>
    <cellStyle name="Normal 11 4 2 4 3 2 2" xfId="31928" xr:uid="{00000000-0005-0000-0000-000021460000}"/>
    <cellStyle name="Normal 11 4 2 4 3 3" xfId="23208" xr:uid="{00000000-0005-0000-0000-000022460000}"/>
    <cellStyle name="Normal 11 4 2 4 3 4" xfId="38698" xr:uid="{00000000-0005-0000-0000-000023460000}"/>
    <cellStyle name="Normal 11 4 2 4 4" xfId="10116" xr:uid="{00000000-0005-0000-0000-000024460000}"/>
    <cellStyle name="Normal 11 4 2 4 4 2" xfId="27568" xr:uid="{00000000-0005-0000-0000-000025460000}"/>
    <cellStyle name="Normal 11 4 2 4 5" xfId="18847" xr:uid="{00000000-0005-0000-0000-000026460000}"/>
    <cellStyle name="Normal 11 4 2 4 6" xfId="38695" xr:uid="{00000000-0005-0000-0000-000027460000}"/>
    <cellStyle name="Normal 11 4 2 5" xfId="2392" xr:uid="{00000000-0005-0000-0000-000028460000}"/>
    <cellStyle name="Normal 11 4 2 5 2" xfId="6803" xr:uid="{00000000-0005-0000-0000-000029460000}"/>
    <cellStyle name="Normal 11 4 2 5 2 2" xfId="15547" xr:uid="{00000000-0005-0000-0000-00002A460000}"/>
    <cellStyle name="Normal 11 4 2 5 2 2 2" xfId="32998" xr:uid="{00000000-0005-0000-0000-00002B460000}"/>
    <cellStyle name="Normal 11 4 2 5 2 3" xfId="24278" xr:uid="{00000000-0005-0000-0000-00002C460000}"/>
    <cellStyle name="Normal 11 4 2 5 2 4" xfId="38700" xr:uid="{00000000-0005-0000-0000-00002D460000}"/>
    <cellStyle name="Normal 11 4 2 5 3" xfId="11186" xr:uid="{00000000-0005-0000-0000-00002E460000}"/>
    <cellStyle name="Normal 11 4 2 5 3 2" xfId="28638" xr:uid="{00000000-0005-0000-0000-00002F460000}"/>
    <cellStyle name="Normal 11 4 2 5 4" xfId="19917" xr:uid="{00000000-0005-0000-0000-000030460000}"/>
    <cellStyle name="Normal 11 4 2 5 5" xfId="38699" xr:uid="{00000000-0005-0000-0000-000031460000}"/>
    <cellStyle name="Normal 11 4 2 6" xfId="4661" xr:uid="{00000000-0005-0000-0000-000032460000}"/>
    <cellStyle name="Normal 11 4 2 6 2" xfId="13405" xr:uid="{00000000-0005-0000-0000-000033460000}"/>
    <cellStyle name="Normal 11 4 2 6 2 2" xfId="30856" xr:uid="{00000000-0005-0000-0000-000034460000}"/>
    <cellStyle name="Normal 11 4 2 6 3" xfId="22136" xr:uid="{00000000-0005-0000-0000-000035460000}"/>
    <cellStyle name="Normal 11 4 2 6 4" xfId="38701" xr:uid="{00000000-0005-0000-0000-000036460000}"/>
    <cellStyle name="Normal 11 4 2 7" xfId="9044" xr:uid="{00000000-0005-0000-0000-000037460000}"/>
    <cellStyle name="Normal 11 4 2 7 2" xfId="26496" xr:uid="{00000000-0005-0000-0000-000038460000}"/>
    <cellStyle name="Normal 11 4 2 8" xfId="17775" xr:uid="{00000000-0005-0000-0000-000039460000}"/>
    <cellStyle name="Normal 11 4 2 9" xfId="38670" xr:uid="{00000000-0005-0000-0000-00003A460000}"/>
    <cellStyle name="Normal 11 4 3" xfId="372" xr:uid="{00000000-0005-0000-0000-00003B460000}"/>
    <cellStyle name="Normal 11 4 3 2" xfId="912" xr:uid="{00000000-0005-0000-0000-00003C460000}"/>
    <cellStyle name="Normal 11 4 3 2 2" xfId="1985" xr:uid="{00000000-0005-0000-0000-00003D460000}"/>
    <cellStyle name="Normal 11 4 3 2 2 2" xfId="4130" xr:uid="{00000000-0005-0000-0000-00003E460000}"/>
    <cellStyle name="Normal 11 4 3 2 2 2 2" xfId="8541" xr:uid="{00000000-0005-0000-0000-00003F460000}"/>
    <cellStyle name="Normal 11 4 3 2 2 2 2 2" xfId="17285" xr:uid="{00000000-0005-0000-0000-000040460000}"/>
    <cellStyle name="Normal 11 4 3 2 2 2 2 2 2" xfId="34736" xr:uid="{00000000-0005-0000-0000-000041460000}"/>
    <cellStyle name="Normal 11 4 3 2 2 2 2 3" xfId="26016" xr:uid="{00000000-0005-0000-0000-000042460000}"/>
    <cellStyle name="Normal 11 4 3 2 2 2 2 4" xfId="38706" xr:uid="{00000000-0005-0000-0000-000043460000}"/>
    <cellStyle name="Normal 11 4 3 2 2 2 3" xfId="12924" xr:uid="{00000000-0005-0000-0000-000044460000}"/>
    <cellStyle name="Normal 11 4 3 2 2 2 3 2" xfId="30376" xr:uid="{00000000-0005-0000-0000-000045460000}"/>
    <cellStyle name="Normal 11 4 3 2 2 2 4" xfId="21655" xr:uid="{00000000-0005-0000-0000-000046460000}"/>
    <cellStyle name="Normal 11 4 3 2 2 2 5" xfId="38705" xr:uid="{00000000-0005-0000-0000-000047460000}"/>
    <cellStyle name="Normal 11 4 3 2 2 3" xfId="6399" xr:uid="{00000000-0005-0000-0000-000048460000}"/>
    <cellStyle name="Normal 11 4 3 2 2 3 2" xfId="15143" xr:uid="{00000000-0005-0000-0000-000049460000}"/>
    <cellStyle name="Normal 11 4 3 2 2 3 2 2" xfId="32594" xr:uid="{00000000-0005-0000-0000-00004A460000}"/>
    <cellStyle name="Normal 11 4 3 2 2 3 3" xfId="23874" xr:uid="{00000000-0005-0000-0000-00004B460000}"/>
    <cellStyle name="Normal 11 4 3 2 2 3 4" xfId="38707" xr:uid="{00000000-0005-0000-0000-00004C460000}"/>
    <cellStyle name="Normal 11 4 3 2 2 4" xfId="10782" xr:uid="{00000000-0005-0000-0000-00004D460000}"/>
    <cellStyle name="Normal 11 4 3 2 2 4 2" xfId="28234" xr:uid="{00000000-0005-0000-0000-00004E460000}"/>
    <cellStyle name="Normal 11 4 3 2 2 5" xfId="19513" xr:uid="{00000000-0005-0000-0000-00004F460000}"/>
    <cellStyle name="Normal 11 4 3 2 2 6" xfId="38704" xr:uid="{00000000-0005-0000-0000-000050460000}"/>
    <cellStyle name="Normal 11 4 3 2 3" xfId="3061" xr:uid="{00000000-0005-0000-0000-000051460000}"/>
    <cellStyle name="Normal 11 4 3 2 3 2" xfId="7472" xr:uid="{00000000-0005-0000-0000-000052460000}"/>
    <cellStyle name="Normal 11 4 3 2 3 2 2" xfId="16216" xr:uid="{00000000-0005-0000-0000-000053460000}"/>
    <cellStyle name="Normal 11 4 3 2 3 2 2 2" xfId="33667" xr:uid="{00000000-0005-0000-0000-000054460000}"/>
    <cellStyle name="Normal 11 4 3 2 3 2 3" xfId="24947" xr:uid="{00000000-0005-0000-0000-000055460000}"/>
    <cellStyle name="Normal 11 4 3 2 3 2 4" xfId="38709" xr:uid="{00000000-0005-0000-0000-000056460000}"/>
    <cellStyle name="Normal 11 4 3 2 3 3" xfId="11855" xr:uid="{00000000-0005-0000-0000-000057460000}"/>
    <cellStyle name="Normal 11 4 3 2 3 3 2" xfId="29307" xr:uid="{00000000-0005-0000-0000-000058460000}"/>
    <cellStyle name="Normal 11 4 3 2 3 4" xfId="20586" xr:uid="{00000000-0005-0000-0000-000059460000}"/>
    <cellStyle name="Normal 11 4 3 2 3 5" xfId="38708" xr:uid="{00000000-0005-0000-0000-00005A460000}"/>
    <cellStyle name="Normal 11 4 3 2 4" xfId="5330" xr:uid="{00000000-0005-0000-0000-00005B460000}"/>
    <cellStyle name="Normal 11 4 3 2 4 2" xfId="14074" xr:uid="{00000000-0005-0000-0000-00005C460000}"/>
    <cellStyle name="Normal 11 4 3 2 4 2 2" xfId="31525" xr:uid="{00000000-0005-0000-0000-00005D460000}"/>
    <cellStyle name="Normal 11 4 3 2 4 3" xfId="22805" xr:uid="{00000000-0005-0000-0000-00005E460000}"/>
    <cellStyle name="Normal 11 4 3 2 4 4" xfId="38710" xr:uid="{00000000-0005-0000-0000-00005F460000}"/>
    <cellStyle name="Normal 11 4 3 2 5" xfId="9713" xr:uid="{00000000-0005-0000-0000-000060460000}"/>
    <cellStyle name="Normal 11 4 3 2 5 2" xfId="27165" xr:uid="{00000000-0005-0000-0000-000061460000}"/>
    <cellStyle name="Normal 11 4 3 2 6" xfId="18444" xr:uid="{00000000-0005-0000-0000-000062460000}"/>
    <cellStyle name="Normal 11 4 3 2 7" xfId="38703" xr:uid="{00000000-0005-0000-0000-000063460000}"/>
    <cellStyle name="Normal 11 4 3 3" xfId="1450" xr:uid="{00000000-0005-0000-0000-000064460000}"/>
    <cellStyle name="Normal 11 4 3 3 2" xfId="3596" xr:uid="{00000000-0005-0000-0000-000065460000}"/>
    <cellStyle name="Normal 11 4 3 3 2 2" xfId="8007" xr:uid="{00000000-0005-0000-0000-000066460000}"/>
    <cellStyle name="Normal 11 4 3 3 2 2 2" xfId="16751" xr:uid="{00000000-0005-0000-0000-000067460000}"/>
    <cellStyle name="Normal 11 4 3 3 2 2 2 2" xfId="34202" xr:uid="{00000000-0005-0000-0000-000068460000}"/>
    <cellStyle name="Normal 11 4 3 3 2 2 3" xfId="25482" xr:uid="{00000000-0005-0000-0000-000069460000}"/>
    <cellStyle name="Normal 11 4 3 3 2 2 4" xfId="38713" xr:uid="{00000000-0005-0000-0000-00006A460000}"/>
    <cellStyle name="Normal 11 4 3 3 2 3" xfId="12390" xr:uid="{00000000-0005-0000-0000-00006B460000}"/>
    <cellStyle name="Normal 11 4 3 3 2 3 2" xfId="29842" xr:uid="{00000000-0005-0000-0000-00006C460000}"/>
    <cellStyle name="Normal 11 4 3 3 2 4" xfId="21121" xr:uid="{00000000-0005-0000-0000-00006D460000}"/>
    <cellStyle name="Normal 11 4 3 3 2 5" xfId="38712" xr:uid="{00000000-0005-0000-0000-00006E460000}"/>
    <cellStyle name="Normal 11 4 3 3 3" xfId="5865" xr:uid="{00000000-0005-0000-0000-00006F460000}"/>
    <cellStyle name="Normal 11 4 3 3 3 2" xfId="14609" xr:uid="{00000000-0005-0000-0000-000070460000}"/>
    <cellStyle name="Normal 11 4 3 3 3 2 2" xfId="32060" xr:uid="{00000000-0005-0000-0000-000071460000}"/>
    <cellStyle name="Normal 11 4 3 3 3 3" xfId="23340" xr:uid="{00000000-0005-0000-0000-000072460000}"/>
    <cellStyle name="Normal 11 4 3 3 3 4" xfId="38714" xr:uid="{00000000-0005-0000-0000-000073460000}"/>
    <cellStyle name="Normal 11 4 3 3 4" xfId="10248" xr:uid="{00000000-0005-0000-0000-000074460000}"/>
    <cellStyle name="Normal 11 4 3 3 4 2" xfId="27700" xr:uid="{00000000-0005-0000-0000-000075460000}"/>
    <cellStyle name="Normal 11 4 3 3 5" xfId="18979" xr:uid="{00000000-0005-0000-0000-000076460000}"/>
    <cellStyle name="Normal 11 4 3 3 6" xfId="38711" xr:uid="{00000000-0005-0000-0000-000077460000}"/>
    <cellStyle name="Normal 11 4 3 4" xfId="2524" xr:uid="{00000000-0005-0000-0000-000078460000}"/>
    <cellStyle name="Normal 11 4 3 4 2" xfId="6935" xr:uid="{00000000-0005-0000-0000-000079460000}"/>
    <cellStyle name="Normal 11 4 3 4 2 2" xfId="15679" xr:uid="{00000000-0005-0000-0000-00007A460000}"/>
    <cellStyle name="Normal 11 4 3 4 2 2 2" xfId="33130" xr:uid="{00000000-0005-0000-0000-00007B460000}"/>
    <cellStyle name="Normal 11 4 3 4 2 3" xfId="24410" xr:uid="{00000000-0005-0000-0000-00007C460000}"/>
    <cellStyle name="Normal 11 4 3 4 2 4" xfId="38716" xr:uid="{00000000-0005-0000-0000-00007D460000}"/>
    <cellStyle name="Normal 11 4 3 4 3" xfId="11318" xr:uid="{00000000-0005-0000-0000-00007E460000}"/>
    <cellStyle name="Normal 11 4 3 4 3 2" xfId="28770" xr:uid="{00000000-0005-0000-0000-00007F460000}"/>
    <cellStyle name="Normal 11 4 3 4 4" xfId="20049" xr:uid="{00000000-0005-0000-0000-000080460000}"/>
    <cellStyle name="Normal 11 4 3 4 5" xfId="38715" xr:uid="{00000000-0005-0000-0000-000081460000}"/>
    <cellStyle name="Normal 11 4 3 5" xfId="4793" xr:uid="{00000000-0005-0000-0000-000082460000}"/>
    <cellStyle name="Normal 11 4 3 5 2" xfId="13537" xr:uid="{00000000-0005-0000-0000-000083460000}"/>
    <cellStyle name="Normal 11 4 3 5 2 2" xfId="30988" xr:uid="{00000000-0005-0000-0000-000084460000}"/>
    <cellStyle name="Normal 11 4 3 5 3" xfId="22268" xr:uid="{00000000-0005-0000-0000-000085460000}"/>
    <cellStyle name="Normal 11 4 3 5 4" xfId="38717" xr:uid="{00000000-0005-0000-0000-000086460000}"/>
    <cellStyle name="Normal 11 4 3 6" xfId="9176" xr:uid="{00000000-0005-0000-0000-000087460000}"/>
    <cellStyle name="Normal 11 4 3 6 2" xfId="26628" xr:uid="{00000000-0005-0000-0000-000088460000}"/>
    <cellStyle name="Normal 11 4 3 7" xfId="17907" xr:uid="{00000000-0005-0000-0000-000089460000}"/>
    <cellStyle name="Normal 11 4 3 8" xfId="38702" xr:uid="{00000000-0005-0000-0000-00008A460000}"/>
    <cellStyle name="Normal 11 4 4" xfId="654" xr:uid="{00000000-0005-0000-0000-00008B460000}"/>
    <cellStyle name="Normal 11 4 4 2" xfId="1727" xr:uid="{00000000-0005-0000-0000-00008C460000}"/>
    <cellStyle name="Normal 11 4 4 2 2" xfId="3872" xr:uid="{00000000-0005-0000-0000-00008D460000}"/>
    <cellStyle name="Normal 11 4 4 2 2 2" xfId="8283" xr:uid="{00000000-0005-0000-0000-00008E460000}"/>
    <cellStyle name="Normal 11 4 4 2 2 2 2" xfId="17027" xr:uid="{00000000-0005-0000-0000-00008F460000}"/>
    <cellStyle name="Normal 11 4 4 2 2 2 2 2" xfId="34478" xr:uid="{00000000-0005-0000-0000-000090460000}"/>
    <cellStyle name="Normal 11 4 4 2 2 2 3" xfId="25758" xr:uid="{00000000-0005-0000-0000-000091460000}"/>
    <cellStyle name="Normal 11 4 4 2 2 2 4" xfId="38721" xr:uid="{00000000-0005-0000-0000-000092460000}"/>
    <cellStyle name="Normal 11 4 4 2 2 3" xfId="12666" xr:uid="{00000000-0005-0000-0000-000093460000}"/>
    <cellStyle name="Normal 11 4 4 2 2 3 2" xfId="30118" xr:uid="{00000000-0005-0000-0000-000094460000}"/>
    <cellStyle name="Normal 11 4 4 2 2 4" xfId="21397" xr:uid="{00000000-0005-0000-0000-000095460000}"/>
    <cellStyle name="Normal 11 4 4 2 2 5" xfId="38720" xr:uid="{00000000-0005-0000-0000-000096460000}"/>
    <cellStyle name="Normal 11 4 4 2 3" xfId="6141" xr:uid="{00000000-0005-0000-0000-000097460000}"/>
    <cellStyle name="Normal 11 4 4 2 3 2" xfId="14885" xr:uid="{00000000-0005-0000-0000-000098460000}"/>
    <cellStyle name="Normal 11 4 4 2 3 2 2" xfId="32336" xr:uid="{00000000-0005-0000-0000-000099460000}"/>
    <cellStyle name="Normal 11 4 4 2 3 3" xfId="23616" xr:uid="{00000000-0005-0000-0000-00009A460000}"/>
    <cellStyle name="Normal 11 4 4 2 3 4" xfId="38722" xr:uid="{00000000-0005-0000-0000-00009B460000}"/>
    <cellStyle name="Normal 11 4 4 2 4" xfId="10524" xr:uid="{00000000-0005-0000-0000-00009C460000}"/>
    <cellStyle name="Normal 11 4 4 2 4 2" xfId="27976" xr:uid="{00000000-0005-0000-0000-00009D460000}"/>
    <cellStyle name="Normal 11 4 4 2 5" xfId="19255" xr:uid="{00000000-0005-0000-0000-00009E460000}"/>
    <cellStyle name="Normal 11 4 4 2 6" xfId="38719" xr:uid="{00000000-0005-0000-0000-00009F460000}"/>
    <cellStyle name="Normal 11 4 4 3" xfId="2803" xr:uid="{00000000-0005-0000-0000-0000A0460000}"/>
    <cellStyle name="Normal 11 4 4 3 2" xfId="7214" xr:uid="{00000000-0005-0000-0000-0000A1460000}"/>
    <cellStyle name="Normal 11 4 4 3 2 2" xfId="15958" xr:uid="{00000000-0005-0000-0000-0000A2460000}"/>
    <cellStyle name="Normal 11 4 4 3 2 2 2" xfId="33409" xr:uid="{00000000-0005-0000-0000-0000A3460000}"/>
    <cellStyle name="Normal 11 4 4 3 2 3" xfId="24689" xr:uid="{00000000-0005-0000-0000-0000A4460000}"/>
    <cellStyle name="Normal 11 4 4 3 2 4" xfId="38724" xr:uid="{00000000-0005-0000-0000-0000A5460000}"/>
    <cellStyle name="Normal 11 4 4 3 3" xfId="11597" xr:uid="{00000000-0005-0000-0000-0000A6460000}"/>
    <cellStyle name="Normal 11 4 4 3 3 2" xfId="29049" xr:uid="{00000000-0005-0000-0000-0000A7460000}"/>
    <cellStyle name="Normal 11 4 4 3 4" xfId="20328" xr:uid="{00000000-0005-0000-0000-0000A8460000}"/>
    <cellStyle name="Normal 11 4 4 3 5" xfId="38723" xr:uid="{00000000-0005-0000-0000-0000A9460000}"/>
    <cellStyle name="Normal 11 4 4 4" xfId="5072" xr:uid="{00000000-0005-0000-0000-0000AA460000}"/>
    <cellStyle name="Normal 11 4 4 4 2" xfId="13816" xr:uid="{00000000-0005-0000-0000-0000AB460000}"/>
    <cellStyle name="Normal 11 4 4 4 2 2" xfId="31267" xr:uid="{00000000-0005-0000-0000-0000AC460000}"/>
    <cellStyle name="Normal 11 4 4 4 3" xfId="22547" xr:uid="{00000000-0005-0000-0000-0000AD460000}"/>
    <cellStyle name="Normal 11 4 4 4 4" xfId="38725" xr:uid="{00000000-0005-0000-0000-0000AE460000}"/>
    <cellStyle name="Normal 11 4 4 5" xfId="9455" xr:uid="{00000000-0005-0000-0000-0000AF460000}"/>
    <cellStyle name="Normal 11 4 4 5 2" xfId="26907" xr:uid="{00000000-0005-0000-0000-0000B0460000}"/>
    <cellStyle name="Normal 11 4 4 6" xfId="18186" xr:uid="{00000000-0005-0000-0000-0000B1460000}"/>
    <cellStyle name="Normal 11 4 4 7" xfId="38718" xr:uid="{00000000-0005-0000-0000-0000B2460000}"/>
    <cellStyle name="Normal 11 4 5" xfId="1193" xr:uid="{00000000-0005-0000-0000-0000B3460000}"/>
    <cellStyle name="Normal 11 4 5 2" xfId="3339" xr:uid="{00000000-0005-0000-0000-0000B4460000}"/>
    <cellStyle name="Normal 11 4 5 2 2" xfId="7750" xr:uid="{00000000-0005-0000-0000-0000B5460000}"/>
    <cellStyle name="Normal 11 4 5 2 2 2" xfId="16494" xr:uid="{00000000-0005-0000-0000-0000B6460000}"/>
    <cellStyle name="Normal 11 4 5 2 2 2 2" xfId="33945" xr:uid="{00000000-0005-0000-0000-0000B7460000}"/>
    <cellStyle name="Normal 11 4 5 2 2 3" xfId="25225" xr:uid="{00000000-0005-0000-0000-0000B8460000}"/>
    <cellStyle name="Normal 11 4 5 2 2 4" xfId="38728" xr:uid="{00000000-0005-0000-0000-0000B9460000}"/>
    <cellStyle name="Normal 11 4 5 2 3" xfId="12133" xr:uid="{00000000-0005-0000-0000-0000BA460000}"/>
    <cellStyle name="Normal 11 4 5 2 3 2" xfId="29585" xr:uid="{00000000-0005-0000-0000-0000BB460000}"/>
    <cellStyle name="Normal 11 4 5 2 4" xfId="20864" xr:uid="{00000000-0005-0000-0000-0000BC460000}"/>
    <cellStyle name="Normal 11 4 5 2 5" xfId="38727" xr:uid="{00000000-0005-0000-0000-0000BD460000}"/>
    <cellStyle name="Normal 11 4 5 3" xfId="5608" xr:uid="{00000000-0005-0000-0000-0000BE460000}"/>
    <cellStyle name="Normal 11 4 5 3 2" xfId="14352" xr:uid="{00000000-0005-0000-0000-0000BF460000}"/>
    <cellStyle name="Normal 11 4 5 3 2 2" xfId="31803" xr:uid="{00000000-0005-0000-0000-0000C0460000}"/>
    <cellStyle name="Normal 11 4 5 3 3" xfId="23083" xr:uid="{00000000-0005-0000-0000-0000C1460000}"/>
    <cellStyle name="Normal 11 4 5 3 4" xfId="38729" xr:uid="{00000000-0005-0000-0000-0000C2460000}"/>
    <cellStyle name="Normal 11 4 5 4" xfId="9991" xr:uid="{00000000-0005-0000-0000-0000C3460000}"/>
    <cellStyle name="Normal 11 4 5 4 2" xfId="27443" xr:uid="{00000000-0005-0000-0000-0000C4460000}"/>
    <cellStyle name="Normal 11 4 5 5" xfId="18722" xr:uid="{00000000-0005-0000-0000-0000C5460000}"/>
    <cellStyle name="Normal 11 4 5 6" xfId="38726" xr:uid="{00000000-0005-0000-0000-0000C6460000}"/>
    <cellStyle name="Normal 11 4 6" xfId="2267" xr:uid="{00000000-0005-0000-0000-0000C7460000}"/>
    <cellStyle name="Normal 11 4 6 2" xfId="6678" xr:uid="{00000000-0005-0000-0000-0000C8460000}"/>
    <cellStyle name="Normal 11 4 6 2 2" xfId="15422" xr:uid="{00000000-0005-0000-0000-0000C9460000}"/>
    <cellStyle name="Normal 11 4 6 2 2 2" xfId="32873" xr:uid="{00000000-0005-0000-0000-0000CA460000}"/>
    <cellStyle name="Normal 11 4 6 2 3" xfId="24153" xr:uid="{00000000-0005-0000-0000-0000CB460000}"/>
    <cellStyle name="Normal 11 4 6 2 4" xfId="38731" xr:uid="{00000000-0005-0000-0000-0000CC460000}"/>
    <cellStyle name="Normal 11 4 6 3" xfId="11061" xr:uid="{00000000-0005-0000-0000-0000CD460000}"/>
    <cellStyle name="Normal 11 4 6 3 2" xfId="28513" xr:uid="{00000000-0005-0000-0000-0000CE460000}"/>
    <cellStyle name="Normal 11 4 6 4" xfId="19792" xr:uid="{00000000-0005-0000-0000-0000CF460000}"/>
    <cellStyle name="Normal 11 4 6 5" xfId="38730" xr:uid="{00000000-0005-0000-0000-0000D0460000}"/>
    <cellStyle name="Normal 11 4 7" xfId="4536" xr:uid="{00000000-0005-0000-0000-0000D1460000}"/>
    <cellStyle name="Normal 11 4 7 2" xfId="13280" xr:uid="{00000000-0005-0000-0000-0000D2460000}"/>
    <cellStyle name="Normal 11 4 7 2 2" xfId="30731" xr:uid="{00000000-0005-0000-0000-0000D3460000}"/>
    <cellStyle name="Normal 11 4 7 3" xfId="22011" xr:uid="{00000000-0005-0000-0000-0000D4460000}"/>
    <cellStyle name="Normal 11 4 7 4" xfId="38732" xr:uid="{00000000-0005-0000-0000-0000D5460000}"/>
    <cellStyle name="Normal 11 4 8" xfId="8919" xr:uid="{00000000-0005-0000-0000-0000D6460000}"/>
    <cellStyle name="Normal 11 4 8 2" xfId="26371" xr:uid="{00000000-0005-0000-0000-0000D7460000}"/>
    <cellStyle name="Normal 11 4 9" xfId="17650" xr:uid="{00000000-0005-0000-0000-0000D8460000}"/>
    <cellStyle name="Normal 11 5" xfId="175" xr:uid="{00000000-0005-0000-0000-0000D9460000}"/>
    <cellStyle name="Normal 11 5 2" xfId="440" xr:uid="{00000000-0005-0000-0000-0000DA460000}"/>
    <cellStyle name="Normal 11 5 2 2" xfId="980" xr:uid="{00000000-0005-0000-0000-0000DB460000}"/>
    <cellStyle name="Normal 11 5 2 2 2" xfId="2053" xr:uid="{00000000-0005-0000-0000-0000DC460000}"/>
    <cellStyle name="Normal 11 5 2 2 2 2" xfId="4198" xr:uid="{00000000-0005-0000-0000-0000DD460000}"/>
    <cellStyle name="Normal 11 5 2 2 2 2 2" xfId="8609" xr:uid="{00000000-0005-0000-0000-0000DE460000}"/>
    <cellStyle name="Normal 11 5 2 2 2 2 2 2" xfId="17353" xr:uid="{00000000-0005-0000-0000-0000DF460000}"/>
    <cellStyle name="Normal 11 5 2 2 2 2 2 2 2" xfId="34804" xr:uid="{00000000-0005-0000-0000-0000E0460000}"/>
    <cellStyle name="Normal 11 5 2 2 2 2 2 3" xfId="26084" xr:uid="{00000000-0005-0000-0000-0000E1460000}"/>
    <cellStyle name="Normal 11 5 2 2 2 2 2 4" xfId="38738" xr:uid="{00000000-0005-0000-0000-0000E2460000}"/>
    <cellStyle name="Normal 11 5 2 2 2 2 3" xfId="12992" xr:uid="{00000000-0005-0000-0000-0000E3460000}"/>
    <cellStyle name="Normal 11 5 2 2 2 2 3 2" xfId="30444" xr:uid="{00000000-0005-0000-0000-0000E4460000}"/>
    <cellStyle name="Normal 11 5 2 2 2 2 4" xfId="21723" xr:uid="{00000000-0005-0000-0000-0000E5460000}"/>
    <cellStyle name="Normal 11 5 2 2 2 2 5" xfId="38737" xr:uid="{00000000-0005-0000-0000-0000E6460000}"/>
    <cellStyle name="Normal 11 5 2 2 2 3" xfId="6467" xr:uid="{00000000-0005-0000-0000-0000E7460000}"/>
    <cellStyle name="Normal 11 5 2 2 2 3 2" xfId="15211" xr:uid="{00000000-0005-0000-0000-0000E8460000}"/>
    <cellStyle name="Normal 11 5 2 2 2 3 2 2" xfId="32662" xr:uid="{00000000-0005-0000-0000-0000E9460000}"/>
    <cellStyle name="Normal 11 5 2 2 2 3 3" xfId="23942" xr:uid="{00000000-0005-0000-0000-0000EA460000}"/>
    <cellStyle name="Normal 11 5 2 2 2 3 4" xfId="38739" xr:uid="{00000000-0005-0000-0000-0000EB460000}"/>
    <cellStyle name="Normal 11 5 2 2 2 4" xfId="10850" xr:uid="{00000000-0005-0000-0000-0000EC460000}"/>
    <cellStyle name="Normal 11 5 2 2 2 4 2" xfId="28302" xr:uid="{00000000-0005-0000-0000-0000ED460000}"/>
    <cellStyle name="Normal 11 5 2 2 2 5" xfId="19581" xr:uid="{00000000-0005-0000-0000-0000EE460000}"/>
    <cellStyle name="Normal 11 5 2 2 2 6" xfId="38736" xr:uid="{00000000-0005-0000-0000-0000EF460000}"/>
    <cellStyle name="Normal 11 5 2 2 3" xfId="3129" xr:uid="{00000000-0005-0000-0000-0000F0460000}"/>
    <cellStyle name="Normal 11 5 2 2 3 2" xfId="7540" xr:uid="{00000000-0005-0000-0000-0000F1460000}"/>
    <cellStyle name="Normal 11 5 2 2 3 2 2" xfId="16284" xr:uid="{00000000-0005-0000-0000-0000F2460000}"/>
    <cellStyle name="Normal 11 5 2 2 3 2 2 2" xfId="33735" xr:uid="{00000000-0005-0000-0000-0000F3460000}"/>
    <cellStyle name="Normal 11 5 2 2 3 2 3" xfId="25015" xr:uid="{00000000-0005-0000-0000-0000F4460000}"/>
    <cellStyle name="Normal 11 5 2 2 3 2 4" xfId="38741" xr:uid="{00000000-0005-0000-0000-0000F5460000}"/>
    <cellStyle name="Normal 11 5 2 2 3 3" xfId="11923" xr:uid="{00000000-0005-0000-0000-0000F6460000}"/>
    <cellStyle name="Normal 11 5 2 2 3 3 2" xfId="29375" xr:uid="{00000000-0005-0000-0000-0000F7460000}"/>
    <cellStyle name="Normal 11 5 2 2 3 4" xfId="20654" xr:uid="{00000000-0005-0000-0000-0000F8460000}"/>
    <cellStyle name="Normal 11 5 2 2 3 5" xfId="38740" xr:uid="{00000000-0005-0000-0000-0000F9460000}"/>
    <cellStyle name="Normal 11 5 2 2 4" xfId="5398" xr:uid="{00000000-0005-0000-0000-0000FA460000}"/>
    <cellStyle name="Normal 11 5 2 2 4 2" xfId="14142" xr:uid="{00000000-0005-0000-0000-0000FB460000}"/>
    <cellStyle name="Normal 11 5 2 2 4 2 2" xfId="31593" xr:uid="{00000000-0005-0000-0000-0000FC460000}"/>
    <cellStyle name="Normal 11 5 2 2 4 3" xfId="22873" xr:uid="{00000000-0005-0000-0000-0000FD460000}"/>
    <cellStyle name="Normal 11 5 2 2 4 4" xfId="38742" xr:uid="{00000000-0005-0000-0000-0000FE460000}"/>
    <cellStyle name="Normal 11 5 2 2 5" xfId="9781" xr:uid="{00000000-0005-0000-0000-0000FF460000}"/>
    <cellStyle name="Normal 11 5 2 2 5 2" xfId="27233" xr:uid="{00000000-0005-0000-0000-000000470000}"/>
    <cellStyle name="Normal 11 5 2 2 6" xfId="18512" xr:uid="{00000000-0005-0000-0000-000001470000}"/>
    <cellStyle name="Normal 11 5 2 2 7" xfId="38735" xr:uid="{00000000-0005-0000-0000-000002470000}"/>
    <cellStyle name="Normal 11 5 2 3" xfId="1518" xr:uid="{00000000-0005-0000-0000-000003470000}"/>
    <cellStyle name="Normal 11 5 2 3 2" xfId="3664" xr:uid="{00000000-0005-0000-0000-000004470000}"/>
    <cellStyle name="Normal 11 5 2 3 2 2" xfId="8075" xr:uid="{00000000-0005-0000-0000-000005470000}"/>
    <cellStyle name="Normal 11 5 2 3 2 2 2" xfId="16819" xr:uid="{00000000-0005-0000-0000-000006470000}"/>
    <cellStyle name="Normal 11 5 2 3 2 2 2 2" xfId="34270" xr:uid="{00000000-0005-0000-0000-000007470000}"/>
    <cellStyle name="Normal 11 5 2 3 2 2 3" xfId="25550" xr:uid="{00000000-0005-0000-0000-000008470000}"/>
    <cellStyle name="Normal 11 5 2 3 2 2 4" xfId="38745" xr:uid="{00000000-0005-0000-0000-000009470000}"/>
    <cellStyle name="Normal 11 5 2 3 2 3" xfId="12458" xr:uid="{00000000-0005-0000-0000-00000A470000}"/>
    <cellStyle name="Normal 11 5 2 3 2 3 2" xfId="29910" xr:uid="{00000000-0005-0000-0000-00000B470000}"/>
    <cellStyle name="Normal 11 5 2 3 2 4" xfId="21189" xr:uid="{00000000-0005-0000-0000-00000C470000}"/>
    <cellStyle name="Normal 11 5 2 3 2 5" xfId="38744" xr:uid="{00000000-0005-0000-0000-00000D470000}"/>
    <cellStyle name="Normal 11 5 2 3 3" xfId="5933" xr:uid="{00000000-0005-0000-0000-00000E470000}"/>
    <cellStyle name="Normal 11 5 2 3 3 2" xfId="14677" xr:uid="{00000000-0005-0000-0000-00000F470000}"/>
    <cellStyle name="Normal 11 5 2 3 3 2 2" xfId="32128" xr:uid="{00000000-0005-0000-0000-000010470000}"/>
    <cellStyle name="Normal 11 5 2 3 3 3" xfId="23408" xr:uid="{00000000-0005-0000-0000-000011470000}"/>
    <cellStyle name="Normal 11 5 2 3 3 4" xfId="38746" xr:uid="{00000000-0005-0000-0000-000012470000}"/>
    <cellStyle name="Normal 11 5 2 3 4" xfId="10316" xr:uid="{00000000-0005-0000-0000-000013470000}"/>
    <cellStyle name="Normal 11 5 2 3 4 2" xfId="27768" xr:uid="{00000000-0005-0000-0000-000014470000}"/>
    <cellStyle name="Normal 11 5 2 3 5" xfId="19047" xr:uid="{00000000-0005-0000-0000-000015470000}"/>
    <cellStyle name="Normal 11 5 2 3 6" xfId="38743" xr:uid="{00000000-0005-0000-0000-000016470000}"/>
    <cellStyle name="Normal 11 5 2 4" xfId="2592" xr:uid="{00000000-0005-0000-0000-000017470000}"/>
    <cellStyle name="Normal 11 5 2 4 2" xfId="7003" xr:uid="{00000000-0005-0000-0000-000018470000}"/>
    <cellStyle name="Normal 11 5 2 4 2 2" xfId="15747" xr:uid="{00000000-0005-0000-0000-000019470000}"/>
    <cellStyle name="Normal 11 5 2 4 2 2 2" xfId="33198" xr:uid="{00000000-0005-0000-0000-00001A470000}"/>
    <cellStyle name="Normal 11 5 2 4 2 3" xfId="24478" xr:uid="{00000000-0005-0000-0000-00001B470000}"/>
    <cellStyle name="Normal 11 5 2 4 2 4" xfId="38748" xr:uid="{00000000-0005-0000-0000-00001C470000}"/>
    <cellStyle name="Normal 11 5 2 4 3" xfId="11386" xr:uid="{00000000-0005-0000-0000-00001D470000}"/>
    <cellStyle name="Normal 11 5 2 4 3 2" xfId="28838" xr:uid="{00000000-0005-0000-0000-00001E470000}"/>
    <cellStyle name="Normal 11 5 2 4 4" xfId="20117" xr:uid="{00000000-0005-0000-0000-00001F470000}"/>
    <cellStyle name="Normal 11 5 2 4 5" xfId="38747" xr:uid="{00000000-0005-0000-0000-000020470000}"/>
    <cellStyle name="Normal 11 5 2 5" xfId="4861" xr:uid="{00000000-0005-0000-0000-000021470000}"/>
    <cellStyle name="Normal 11 5 2 5 2" xfId="13605" xr:uid="{00000000-0005-0000-0000-000022470000}"/>
    <cellStyle name="Normal 11 5 2 5 2 2" xfId="31056" xr:uid="{00000000-0005-0000-0000-000023470000}"/>
    <cellStyle name="Normal 11 5 2 5 3" xfId="22336" xr:uid="{00000000-0005-0000-0000-000024470000}"/>
    <cellStyle name="Normal 11 5 2 5 4" xfId="38749" xr:uid="{00000000-0005-0000-0000-000025470000}"/>
    <cellStyle name="Normal 11 5 2 6" xfId="9244" xr:uid="{00000000-0005-0000-0000-000026470000}"/>
    <cellStyle name="Normal 11 5 2 6 2" xfId="26696" xr:uid="{00000000-0005-0000-0000-000027470000}"/>
    <cellStyle name="Normal 11 5 2 7" xfId="17975" xr:uid="{00000000-0005-0000-0000-000028470000}"/>
    <cellStyle name="Normal 11 5 2 8" xfId="38734" xr:uid="{00000000-0005-0000-0000-000029470000}"/>
    <cellStyle name="Normal 11 5 3" xfId="722" xr:uid="{00000000-0005-0000-0000-00002A470000}"/>
    <cellStyle name="Normal 11 5 3 2" xfId="1795" xr:uid="{00000000-0005-0000-0000-00002B470000}"/>
    <cellStyle name="Normal 11 5 3 2 2" xfId="3940" xr:uid="{00000000-0005-0000-0000-00002C470000}"/>
    <cellStyle name="Normal 11 5 3 2 2 2" xfId="8351" xr:uid="{00000000-0005-0000-0000-00002D470000}"/>
    <cellStyle name="Normal 11 5 3 2 2 2 2" xfId="17095" xr:uid="{00000000-0005-0000-0000-00002E470000}"/>
    <cellStyle name="Normal 11 5 3 2 2 2 2 2" xfId="34546" xr:uid="{00000000-0005-0000-0000-00002F470000}"/>
    <cellStyle name="Normal 11 5 3 2 2 2 3" xfId="25826" xr:uid="{00000000-0005-0000-0000-000030470000}"/>
    <cellStyle name="Normal 11 5 3 2 2 2 4" xfId="38753" xr:uid="{00000000-0005-0000-0000-000031470000}"/>
    <cellStyle name="Normal 11 5 3 2 2 3" xfId="12734" xr:uid="{00000000-0005-0000-0000-000032470000}"/>
    <cellStyle name="Normal 11 5 3 2 2 3 2" xfId="30186" xr:uid="{00000000-0005-0000-0000-000033470000}"/>
    <cellStyle name="Normal 11 5 3 2 2 4" xfId="21465" xr:uid="{00000000-0005-0000-0000-000034470000}"/>
    <cellStyle name="Normal 11 5 3 2 2 5" xfId="38752" xr:uid="{00000000-0005-0000-0000-000035470000}"/>
    <cellStyle name="Normal 11 5 3 2 3" xfId="6209" xr:uid="{00000000-0005-0000-0000-000036470000}"/>
    <cellStyle name="Normal 11 5 3 2 3 2" xfId="14953" xr:uid="{00000000-0005-0000-0000-000037470000}"/>
    <cellStyle name="Normal 11 5 3 2 3 2 2" xfId="32404" xr:uid="{00000000-0005-0000-0000-000038470000}"/>
    <cellStyle name="Normal 11 5 3 2 3 3" xfId="23684" xr:uid="{00000000-0005-0000-0000-000039470000}"/>
    <cellStyle name="Normal 11 5 3 2 3 4" xfId="38754" xr:uid="{00000000-0005-0000-0000-00003A470000}"/>
    <cellStyle name="Normal 11 5 3 2 4" xfId="10592" xr:uid="{00000000-0005-0000-0000-00003B470000}"/>
    <cellStyle name="Normal 11 5 3 2 4 2" xfId="28044" xr:uid="{00000000-0005-0000-0000-00003C470000}"/>
    <cellStyle name="Normal 11 5 3 2 5" xfId="19323" xr:uid="{00000000-0005-0000-0000-00003D470000}"/>
    <cellStyle name="Normal 11 5 3 2 6" xfId="38751" xr:uid="{00000000-0005-0000-0000-00003E470000}"/>
    <cellStyle name="Normal 11 5 3 3" xfId="2871" xr:uid="{00000000-0005-0000-0000-00003F470000}"/>
    <cellStyle name="Normal 11 5 3 3 2" xfId="7282" xr:uid="{00000000-0005-0000-0000-000040470000}"/>
    <cellStyle name="Normal 11 5 3 3 2 2" xfId="16026" xr:uid="{00000000-0005-0000-0000-000041470000}"/>
    <cellStyle name="Normal 11 5 3 3 2 2 2" xfId="33477" xr:uid="{00000000-0005-0000-0000-000042470000}"/>
    <cellStyle name="Normal 11 5 3 3 2 3" xfId="24757" xr:uid="{00000000-0005-0000-0000-000043470000}"/>
    <cellStyle name="Normal 11 5 3 3 2 4" xfId="38756" xr:uid="{00000000-0005-0000-0000-000044470000}"/>
    <cellStyle name="Normal 11 5 3 3 3" xfId="11665" xr:uid="{00000000-0005-0000-0000-000045470000}"/>
    <cellStyle name="Normal 11 5 3 3 3 2" xfId="29117" xr:uid="{00000000-0005-0000-0000-000046470000}"/>
    <cellStyle name="Normal 11 5 3 3 4" xfId="20396" xr:uid="{00000000-0005-0000-0000-000047470000}"/>
    <cellStyle name="Normal 11 5 3 3 5" xfId="38755" xr:uid="{00000000-0005-0000-0000-000048470000}"/>
    <cellStyle name="Normal 11 5 3 4" xfId="5140" xr:uid="{00000000-0005-0000-0000-000049470000}"/>
    <cellStyle name="Normal 11 5 3 4 2" xfId="13884" xr:uid="{00000000-0005-0000-0000-00004A470000}"/>
    <cellStyle name="Normal 11 5 3 4 2 2" xfId="31335" xr:uid="{00000000-0005-0000-0000-00004B470000}"/>
    <cellStyle name="Normal 11 5 3 4 3" xfId="22615" xr:uid="{00000000-0005-0000-0000-00004C470000}"/>
    <cellStyle name="Normal 11 5 3 4 4" xfId="38757" xr:uid="{00000000-0005-0000-0000-00004D470000}"/>
    <cellStyle name="Normal 11 5 3 5" xfId="9523" xr:uid="{00000000-0005-0000-0000-00004E470000}"/>
    <cellStyle name="Normal 11 5 3 5 2" xfId="26975" xr:uid="{00000000-0005-0000-0000-00004F470000}"/>
    <cellStyle name="Normal 11 5 3 6" xfId="18254" xr:uid="{00000000-0005-0000-0000-000050470000}"/>
    <cellStyle name="Normal 11 5 3 7" xfId="38750" xr:uid="{00000000-0005-0000-0000-000051470000}"/>
    <cellStyle name="Normal 11 5 4" xfId="1261" xr:uid="{00000000-0005-0000-0000-000052470000}"/>
    <cellStyle name="Normal 11 5 4 2" xfId="3407" xr:uid="{00000000-0005-0000-0000-000053470000}"/>
    <cellStyle name="Normal 11 5 4 2 2" xfId="7818" xr:uid="{00000000-0005-0000-0000-000054470000}"/>
    <cellStyle name="Normal 11 5 4 2 2 2" xfId="16562" xr:uid="{00000000-0005-0000-0000-000055470000}"/>
    <cellStyle name="Normal 11 5 4 2 2 2 2" xfId="34013" xr:uid="{00000000-0005-0000-0000-000056470000}"/>
    <cellStyle name="Normal 11 5 4 2 2 3" xfId="25293" xr:uid="{00000000-0005-0000-0000-000057470000}"/>
    <cellStyle name="Normal 11 5 4 2 2 4" xfId="38760" xr:uid="{00000000-0005-0000-0000-000058470000}"/>
    <cellStyle name="Normal 11 5 4 2 3" xfId="12201" xr:uid="{00000000-0005-0000-0000-000059470000}"/>
    <cellStyle name="Normal 11 5 4 2 3 2" xfId="29653" xr:uid="{00000000-0005-0000-0000-00005A470000}"/>
    <cellStyle name="Normal 11 5 4 2 4" xfId="20932" xr:uid="{00000000-0005-0000-0000-00005B470000}"/>
    <cellStyle name="Normal 11 5 4 2 5" xfId="38759" xr:uid="{00000000-0005-0000-0000-00005C470000}"/>
    <cellStyle name="Normal 11 5 4 3" xfId="5676" xr:uid="{00000000-0005-0000-0000-00005D470000}"/>
    <cellStyle name="Normal 11 5 4 3 2" xfId="14420" xr:uid="{00000000-0005-0000-0000-00005E470000}"/>
    <cellStyle name="Normal 11 5 4 3 2 2" xfId="31871" xr:uid="{00000000-0005-0000-0000-00005F470000}"/>
    <cellStyle name="Normal 11 5 4 3 3" xfId="23151" xr:uid="{00000000-0005-0000-0000-000060470000}"/>
    <cellStyle name="Normal 11 5 4 3 4" xfId="38761" xr:uid="{00000000-0005-0000-0000-000061470000}"/>
    <cellStyle name="Normal 11 5 4 4" xfId="10059" xr:uid="{00000000-0005-0000-0000-000062470000}"/>
    <cellStyle name="Normal 11 5 4 4 2" xfId="27511" xr:uid="{00000000-0005-0000-0000-000063470000}"/>
    <cellStyle name="Normal 11 5 4 5" xfId="18790" xr:uid="{00000000-0005-0000-0000-000064470000}"/>
    <cellStyle name="Normal 11 5 4 6" xfId="38758" xr:uid="{00000000-0005-0000-0000-000065470000}"/>
    <cellStyle name="Normal 11 5 5" xfId="2335" xr:uid="{00000000-0005-0000-0000-000066470000}"/>
    <cellStyle name="Normal 11 5 5 2" xfId="6746" xr:uid="{00000000-0005-0000-0000-000067470000}"/>
    <cellStyle name="Normal 11 5 5 2 2" xfId="15490" xr:uid="{00000000-0005-0000-0000-000068470000}"/>
    <cellStyle name="Normal 11 5 5 2 2 2" xfId="32941" xr:uid="{00000000-0005-0000-0000-000069470000}"/>
    <cellStyle name="Normal 11 5 5 2 3" xfId="24221" xr:uid="{00000000-0005-0000-0000-00006A470000}"/>
    <cellStyle name="Normal 11 5 5 2 4" xfId="38763" xr:uid="{00000000-0005-0000-0000-00006B470000}"/>
    <cellStyle name="Normal 11 5 5 3" xfId="11129" xr:uid="{00000000-0005-0000-0000-00006C470000}"/>
    <cellStyle name="Normal 11 5 5 3 2" xfId="28581" xr:uid="{00000000-0005-0000-0000-00006D470000}"/>
    <cellStyle name="Normal 11 5 5 4" xfId="19860" xr:uid="{00000000-0005-0000-0000-00006E470000}"/>
    <cellStyle name="Normal 11 5 5 5" xfId="38762" xr:uid="{00000000-0005-0000-0000-00006F470000}"/>
    <cellStyle name="Normal 11 5 6" xfId="4604" xr:uid="{00000000-0005-0000-0000-000070470000}"/>
    <cellStyle name="Normal 11 5 6 2" xfId="13348" xr:uid="{00000000-0005-0000-0000-000071470000}"/>
    <cellStyle name="Normal 11 5 6 2 2" xfId="30799" xr:uid="{00000000-0005-0000-0000-000072470000}"/>
    <cellStyle name="Normal 11 5 6 3" xfId="22079" xr:uid="{00000000-0005-0000-0000-000073470000}"/>
    <cellStyle name="Normal 11 5 6 4" xfId="38764" xr:uid="{00000000-0005-0000-0000-000074470000}"/>
    <cellStyle name="Normal 11 5 7" xfId="8987" xr:uid="{00000000-0005-0000-0000-000075470000}"/>
    <cellStyle name="Normal 11 5 7 2" xfId="26439" xr:uid="{00000000-0005-0000-0000-000076470000}"/>
    <cellStyle name="Normal 11 5 8" xfId="17718" xr:uid="{00000000-0005-0000-0000-000077470000}"/>
    <cellStyle name="Normal 11 5 9" xfId="38733" xr:uid="{00000000-0005-0000-0000-000078470000}"/>
    <cellStyle name="Normal 11 6" xfId="315" xr:uid="{00000000-0005-0000-0000-000079470000}"/>
    <cellStyle name="Normal 11 6 2" xfId="855" xr:uid="{00000000-0005-0000-0000-00007A470000}"/>
    <cellStyle name="Normal 11 6 2 2" xfId="1928" xr:uid="{00000000-0005-0000-0000-00007B470000}"/>
    <cellStyle name="Normal 11 6 2 2 2" xfId="4073" xr:uid="{00000000-0005-0000-0000-00007C470000}"/>
    <cellStyle name="Normal 11 6 2 2 2 2" xfId="8484" xr:uid="{00000000-0005-0000-0000-00007D470000}"/>
    <cellStyle name="Normal 11 6 2 2 2 2 2" xfId="17228" xr:uid="{00000000-0005-0000-0000-00007E470000}"/>
    <cellStyle name="Normal 11 6 2 2 2 2 2 2" xfId="34679" xr:uid="{00000000-0005-0000-0000-00007F470000}"/>
    <cellStyle name="Normal 11 6 2 2 2 2 3" xfId="25959" xr:uid="{00000000-0005-0000-0000-000080470000}"/>
    <cellStyle name="Normal 11 6 2 2 2 2 4" xfId="38769" xr:uid="{00000000-0005-0000-0000-000081470000}"/>
    <cellStyle name="Normal 11 6 2 2 2 3" xfId="12867" xr:uid="{00000000-0005-0000-0000-000082470000}"/>
    <cellStyle name="Normal 11 6 2 2 2 3 2" xfId="30319" xr:uid="{00000000-0005-0000-0000-000083470000}"/>
    <cellStyle name="Normal 11 6 2 2 2 4" xfId="21598" xr:uid="{00000000-0005-0000-0000-000084470000}"/>
    <cellStyle name="Normal 11 6 2 2 2 5" xfId="38768" xr:uid="{00000000-0005-0000-0000-000085470000}"/>
    <cellStyle name="Normal 11 6 2 2 3" xfId="6342" xr:uid="{00000000-0005-0000-0000-000086470000}"/>
    <cellStyle name="Normal 11 6 2 2 3 2" xfId="15086" xr:uid="{00000000-0005-0000-0000-000087470000}"/>
    <cellStyle name="Normal 11 6 2 2 3 2 2" xfId="32537" xr:uid="{00000000-0005-0000-0000-000088470000}"/>
    <cellStyle name="Normal 11 6 2 2 3 3" xfId="23817" xr:uid="{00000000-0005-0000-0000-000089470000}"/>
    <cellStyle name="Normal 11 6 2 2 3 4" xfId="38770" xr:uid="{00000000-0005-0000-0000-00008A470000}"/>
    <cellStyle name="Normal 11 6 2 2 4" xfId="10725" xr:uid="{00000000-0005-0000-0000-00008B470000}"/>
    <cellStyle name="Normal 11 6 2 2 4 2" xfId="28177" xr:uid="{00000000-0005-0000-0000-00008C470000}"/>
    <cellStyle name="Normal 11 6 2 2 5" xfId="19456" xr:uid="{00000000-0005-0000-0000-00008D470000}"/>
    <cellStyle name="Normal 11 6 2 2 6" xfId="38767" xr:uid="{00000000-0005-0000-0000-00008E470000}"/>
    <cellStyle name="Normal 11 6 2 3" xfId="3004" xr:uid="{00000000-0005-0000-0000-00008F470000}"/>
    <cellStyle name="Normal 11 6 2 3 2" xfId="7415" xr:uid="{00000000-0005-0000-0000-000090470000}"/>
    <cellStyle name="Normal 11 6 2 3 2 2" xfId="16159" xr:uid="{00000000-0005-0000-0000-000091470000}"/>
    <cellStyle name="Normal 11 6 2 3 2 2 2" xfId="33610" xr:uid="{00000000-0005-0000-0000-000092470000}"/>
    <cellStyle name="Normal 11 6 2 3 2 3" xfId="24890" xr:uid="{00000000-0005-0000-0000-000093470000}"/>
    <cellStyle name="Normal 11 6 2 3 2 4" xfId="38772" xr:uid="{00000000-0005-0000-0000-000094470000}"/>
    <cellStyle name="Normal 11 6 2 3 3" xfId="11798" xr:uid="{00000000-0005-0000-0000-000095470000}"/>
    <cellStyle name="Normal 11 6 2 3 3 2" xfId="29250" xr:uid="{00000000-0005-0000-0000-000096470000}"/>
    <cellStyle name="Normal 11 6 2 3 4" xfId="20529" xr:uid="{00000000-0005-0000-0000-000097470000}"/>
    <cellStyle name="Normal 11 6 2 3 5" xfId="38771" xr:uid="{00000000-0005-0000-0000-000098470000}"/>
    <cellStyle name="Normal 11 6 2 4" xfId="5273" xr:uid="{00000000-0005-0000-0000-000099470000}"/>
    <cellStyle name="Normal 11 6 2 4 2" xfId="14017" xr:uid="{00000000-0005-0000-0000-00009A470000}"/>
    <cellStyle name="Normal 11 6 2 4 2 2" xfId="31468" xr:uid="{00000000-0005-0000-0000-00009B470000}"/>
    <cellStyle name="Normal 11 6 2 4 3" xfId="22748" xr:uid="{00000000-0005-0000-0000-00009C470000}"/>
    <cellStyle name="Normal 11 6 2 4 4" xfId="38773" xr:uid="{00000000-0005-0000-0000-00009D470000}"/>
    <cellStyle name="Normal 11 6 2 5" xfId="9656" xr:uid="{00000000-0005-0000-0000-00009E470000}"/>
    <cellStyle name="Normal 11 6 2 5 2" xfId="27108" xr:uid="{00000000-0005-0000-0000-00009F470000}"/>
    <cellStyle name="Normal 11 6 2 6" xfId="18387" xr:uid="{00000000-0005-0000-0000-0000A0470000}"/>
    <cellStyle name="Normal 11 6 2 7" xfId="38766" xr:uid="{00000000-0005-0000-0000-0000A1470000}"/>
    <cellStyle name="Normal 11 6 3" xfId="1393" xr:uid="{00000000-0005-0000-0000-0000A2470000}"/>
    <cellStyle name="Normal 11 6 3 2" xfId="3539" xr:uid="{00000000-0005-0000-0000-0000A3470000}"/>
    <cellStyle name="Normal 11 6 3 2 2" xfId="7950" xr:uid="{00000000-0005-0000-0000-0000A4470000}"/>
    <cellStyle name="Normal 11 6 3 2 2 2" xfId="16694" xr:uid="{00000000-0005-0000-0000-0000A5470000}"/>
    <cellStyle name="Normal 11 6 3 2 2 2 2" xfId="34145" xr:uid="{00000000-0005-0000-0000-0000A6470000}"/>
    <cellStyle name="Normal 11 6 3 2 2 3" xfId="25425" xr:uid="{00000000-0005-0000-0000-0000A7470000}"/>
    <cellStyle name="Normal 11 6 3 2 2 4" xfId="38776" xr:uid="{00000000-0005-0000-0000-0000A8470000}"/>
    <cellStyle name="Normal 11 6 3 2 3" xfId="12333" xr:uid="{00000000-0005-0000-0000-0000A9470000}"/>
    <cellStyle name="Normal 11 6 3 2 3 2" xfId="29785" xr:uid="{00000000-0005-0000-0000-0000AA470000}"/>
    <cellStyle name="Normal 11 6 3 2 4" xfId="21064" xr:uid="{00000000-0005-0000-0000-0000AB470000}"/>
    <cellStyle name="Normal 11 6 3 2 5" xfId="38775" xr:uid="{00000000-0005-0000-0000-0000AC470000}"/>
    <cellStyle name="Normal 11 6 3 3" xfId="5808" xr:uid="{00000000-0005-0000-0000-0000AD470000}"/>
    <cellStyle name="Normal 11 6 3 3 2" xfId="14552" xr:uid="{00000000-0005-0000-0000-0000AE470000}"/>
    <cellStyle name="Normal 11 6 3 3 2 2" xfId="32003" xr:uid="{00000000-0005-0000-0000-0000AF470000}"/>
    <cellStyle name="Normal 11 6 3 3 3" xfId="23283" xr:uid="{00000000-0005-0000-0000-0000B0470000}"/>
    <cellStyle name="Normal 11 6 3 3 4" xfId="38777" xr:uid="{00000000-0005-0000-0000-0000B1470000}"/>
    <cellStyle name="Normal 11 6 3 4" xfId="10191" xr:uid="{00000000-0005-0000-0000-0000B2470000}"/>
    <cellStyle name="Normal 11 6 3 4 2" xfId="27643" xr:uid="{00000000-0005-0000-0000-0000B3470000}"/>
    <cellStyle name="Normal 11 6 3 5" xfId="18922" xr:uid="{00000000-0005-0000-0000-0000B4470000}"/>
    <cellStyle name="Normal 11 6 3 6" xfId="38774" xr:uid="{00000000-0005-0000-0000-0000B5470000}"/>
    <cellStyle name="Normal 11 6 4" xfId="2467" xr:uid="{00000000-0005-0000-0000-0000B6470000}"/>
    <cellStyle name="Normal 11 6 4 2" xfId="6878" xr:uid="{00000000-0005-0000-0000-0000B7470000}"/>
    <cellStyle name="Normal 11 6 4 2 2" xfId="15622" xr:uid="{00000000-0005-0000-0000-0000B8470000}"/>
    <cellStyle name="Normal 11 6 4 2 2 2" xfId="33073" xr:uid="{00000000-0005-0000-0000-0000B9470000}"/>
    <cellStyle name="Normal 11 6 4 2 3" xfId="24353" xr:uid="{00000000-0005-0000-0000-0000BA470000}"/>
    <cellStyle name="Normal 11 6 4 2 4" xfId="38779" xr:uid="{00000000-0005-0000-0000-0000BB470000}"/>
    <cellStyle name="Normal 11 6 4 3" xfId="11261" xr:uid="{00000000-0005-0000-0000-0000BC470000}"/>
    <cellStyle name="Normal 11 6 4 3 2" xfId="28713" xr:uid="{00000000-0005-0000-0000-0000BD470000}"/>
    <cellStyle name="Normal 11 6 4 4" xfId="19992" xr:uid="{00000000-0005-0000-0000-0000BE470000}"/>
    <cellStyle name="Normal 11 6 4 5" xfId="38778" xr:uid="{00000000-0005-0000-0000-0000BF470000}"/>
    <cellStyle name="Normal 11 6 5" xfId="4736" xr:uid="{00000000-0005-0000-0000-0000C0470000}"/>
    <cellStyle name="Normal 11 6 5 2" xfId="13480" xr:uid="{00000000-0005-0000-0000-0000C1470000}"/>
    <cellStyle name="Normal 11 6 5 2 2" xfId="30931" xr:uid="{00000000-0005-0000-0000-0000C2470000}"/>
    <cellStyle name="Normal 11 6 5 3" xfId="22211" xr:uid="{00000000-0005-0000-0000-0000C3470000}"/>
    <cellStyle name="Normal 11 6 5 4" xfId="38780" xr:uid="{00000000-0005-0000-0000-0000C4470000}"/>
    <cellStyle name="Normal 11 6 6" xfId="9119" xr:uid="{00000000-0005-0000-0000-0000C5470000}"/>
    <cellStyle name="Normal 11 6 6 2" xfId="26571" xr:uid="{00000000-0005-0000-0000-0000C6470000}"/>
    <cellStyle name="Normal 11 6 7" xfId="17850" xr:uid="{00000000-0005-0000-0000-0000C7470000}"/>
    <cellStyle name="Normal 11 6 8" xfId="38765" xr:uid="{00000000-0005-0000-0000-0000C8470000}"/>
    <cellStyle name="Normal 11 7" xfId="597" xr:uid="{00000000-0005-0000-0000-0000C9470000}"/>
    <cellStyle name="Normal 11 7 2" xfId="1670" xr:uid="{00000000-0005-0000-0000-0000CA470000}"/>
    <cellStyle name="Normal 11 7 2 2" xfId="3815" xr:uid="{00000000-0005-0000-0000-0000CB470000}"/>
    <cellStyle name="Normal 11 7 2 2 2" xfId="8226" xr:uid="{00000000-0005-0000-0000-0000CC470000}"/>
    <cellStyle name="Normal 11 7 2 2 2 2" xfId="16970" xr:uid="{00000000-0005-0000-0000-0000CD470000}"/>
    <cellStyle name="Normal 11 7 2 2 2 2 2" xfId="34421" xr:uid="{00000000-0005-0000-0000-0000CE470000}"/>
    <cellStyle name="Normal 11 7 2 2 2 3" xfId="25701" xr:uid="{00000000-0005-0000-0000-0000CF470000}"/>
    <cellStyle name="Normal 11 7 2 2 2 4" xfId="38784" xr:uid="{00000000-0005-0000-0000-0000D0470000}"/>
    <cellStyle name="Normal 11 7 2 2 3" xfId="12609" xr:uid="{00000000-0005-0000-0000-0000D1470000}"/>
    <cellStyle name="Normal 11 7 2 2 3 2" xfId="30061" xr:uid="{00000000-0005-0000-0000-0000D2470000}"/>
    <cellStyle name="Normal 11 7 2 2 4" xfId="21340" xr:uid="{00000000-0005-0000-0000-0000D3470000}"/>
    <cellStyle name="Normal 11 7 2 2 5" xfId="38783" xr:uid="{00000000-0005-0000-0000-0000D4470000}"/>
    <cellStyle name="Normal 11 7 2 3" xfId="6084" xr:uid="{00000000-0005-0000-0000-0000D5470000}"/>
    <cellStyle name="Normal 11 7 2 3 2" xfId="14828" xr:uid="{00000000-0005-0000-0000-0000D6470000}"/>
    <cellStyle name="Normal 11 7 2 3 2 2" xfId="32279" xr:uid="{00000000-0005-0000-0000-0000D7470000}"/>
    <cellStyle name="Normal 11 7 2 3 3" xfId="23559" xr:uid="{00000000-0005-0000-0000-0000D8470000}"/>
    <cellStyle name="Normal 11 7 2 3 4" xfId="38785" xr:uid="{00000000-0005-0000-0000-0000D9470000}"/>
    <cellStyle name="Normal 11 7 2 4" xfId="10467" xr:uid="{00000000-0005-0000-0000-0000DA470000}"/>
    <cellStyle name="Normal 11 7 2 4 2" xfId="27919" xr:uid="{00000000-0005-0000-0000-0000DB470000}"/>
    <cellStyle name="Normal 11 7 2 5" xfId="19198" xr:uid="{00000000-0005-0000-0000-0000DC470000}"/>
    <cellStyle name="Normal 11 7 2 6" xfId="38782" xr:uid="{00000000-0005-0000-0000-0000DD470000}"/>
    <cellStyle name="Normal 11 7 3" xfId="2746" xr:uid="{00000000-0005-0000-0000-0000DE470000}"/>
    <cellStyle name="Normal 11 7 3 2" xfId="7157" xr:uid="{00000000-0005-0000-0000-0000DF470000}"/>
    <cellStyle name="Normal 11 7 3 2 2" xfId="15901" xr:uid="{00000000-0005-0000-0000-0000E0470000}"/>
    <cellStyle name="Normal 11 7 3 2 2 2" xfId="33352" xr:uid="{00000000-0005-0000-0000-0000E1470000}"/>
    <cellStyle name="Normal 11 7 3 2 3" xfId="24632" xr:uid="{00000000-0005-0000-0000-0000E2470000}"/>
    <cellStyle name="Normal 11 7 3 2 4" xfId="38787" xr:uid="{00000000-0005-0000-0000-0000E3470000}"/>
    <cellStyle name="Normal 11 7 3 3" xfId="11540" xr:uid="{00000000-0005-0000-0000-0000E4470000}"/>
    <cellStyle name="Normal 11 7 3 3 2" xfId="28992" xr:uid="{00000000-0005-0000-0000-0000E5470000}"/>
    <cellStyle name="Normal 11 7 3 4" xfId="20271" xr:uid="{00000000-0005-0000-0000-0000E6470000}"/>
    <cellStyle name="Normal 11 7 3 5" xfId="38786" xr:uid="{00000000-0005-0000-0000-0000E7470000}"/>
    <cellStyle name="Normal 11 7 4" xfId="5015" xr:uid="{00000000-0005-0000-0000-0000E8470000}"/>
    <cellStyle name="Normal 11 7 4 2" xfId="13759" xr:uid="{00000000-0005-0000-0000-0000E9470000}"/>
    <cellStyle name="Normal 11 7 4 2 2" xfId="31210" xr:uid="{00000000-0005-0000-0000-0000EA470000}"/>
    <cellStyle name="Normal 11 7 4 3" xfId="22490" xr:uid="{00000000-0005-0000-0000-0000EB470000}"/>
    <cellStyle name="Normal 11 7 4 4" xfId="38788" xr:uid="{00000000-0005-0000-0000-0000EC470000}"/>
    <cellStyle name="Normal 11 7 5" xfId="9398" xr:uid="{00000000-0005-0000-0000-0000ED470000}"/>
    <cellStyle name="Normal 11 7 5 2" xfId="26850" xr:uid="{00000000-0005-0000-0000-0000EE470000}"/>
    <cellStyle name="Normal 11 7 6" xfId="18129" xr:uid="{00000000-0005-0000-0000-0000EF470000}"/>
    <cellStyle name="Normal 11 7 7" xfId="38781" xr:uid="{00000000-0005-0000-0000-0000F0470000}"/>
    <cellStyle name="Normal 11 8" xfId="1136" xr:uid="{00000000-0005-0000-0000-0000F1470000}"/>
    <cellStyle name="Normal 11 8 2" xfId="3282" xr:uid="{00000000-0005-0000-0000-0000F2470000}"/>
    <cellStyle name="Normal 11 8 2 2" xfId="7693" xr:uid="{00000000-0005-0000-0000-0000F3470000}"/>
    <cellStyle name="Normal 11 8 2 2 2" xfId="16437" xr:uid="{00000000-0005-0000-0000-0000F4470000}"/>
    <cellStyle name="Normal 11 8 2 2 2 2" xfId="33888" xr:uid="{00000000-0005-0000-0000-0000F5470000}"/>
    <cellStyle name="Normal 11 8 2 2 3" xfId="25168" xr:uid="{00000000-0005-0000-0000-0000F6470000}"/>
    <cellStyle name="Normal 11 8 2 2 4" xfId="38791" xr:uid="{00000000-0005-0000-0000-0000F7470000}"/>
    <cellStyle name="Normal 11 8 2 3" xfId="12076" xr:uid="{00000000-0005-0000-0000-0000F8470000}"/>
    <cellStyle name="Normal 11 8 2 3 2" xfId="29528" xr:uid="{00000000-0005-0000-0000-0000F9470000}"/>
    <cellStyle name="Normal 11 8 2 4" xfId="20807" xr:uid="{00000000-0005-0000-0000-0000FA470000}"/>
    <cellStyle name="Normal 11 8 2 5" xfId="38790" xr:uid="{00000000-0005-0000-0000-0000FB470000}"/>
    <cellStyle name="Normal 11 8 3" xfId="5551" xr:uid="{00000000-0005-0000-0000-0000FC470000}"/>
    <cellStyle name="Normal 11 8 3 2" xfId="14295" xr:uid="{00000000-0005-0000-0000-0000FD470000}"/>
    <cellStyle name="Normal 11 8 3 2 2" xfId="31746" xr:uid="{00000000-0005-0000-0000-0000FE470000}"/>
    <cellStyle name="Normal 11 8 3 3" xfId="23026" xr:uid="{00000000-0005-0000-0000-0000FF470000}"/>
    <cellStyle name="Normal 11 8 3 4" xfId="38792" xr:uid="{00000000-0005-0000-0000-000000480000}"/>
    <cellStyle name="Normal 11 8 4" xfId="9934" xr:uid="{00000000-0005-0000-0000-000001480000}"/>
    <cellStyle name="Normal 11 8 4 2" xfId="27386" xr:uid="{00000000-0005-0000-0000-000002480000}"/>
    <cellStyle name="Normal 11 8 5" xfId="18665" xr:uid="{00000000-0005-0000-0000-000003480000}"/>
    <cellStyle name="Normal 11 8 6" xfId="38789" xr:uid="{00000000-0005-0000-0000-000004480000}"/>
    <cellStyle name="Normal 11 9" xfId="2210" xr:uid="{00000000-0005-0000-0000-000005480000}"/>
    <cellStyle name="Normal 11 9 2" xfId="6621" xr:uid="{00000000-0005-0000-0000-000006480000}"/>
    <cellStyle name="Normal 11 9 2 2" xfId="15365" xr:uid="{00000000-0005-0000-0000-000007480000}"/>
    <cellStyle name="Normal 11 9 2 2 2" xfId="32816" xr:uid="{00000000-0005-0000-0000-000008480000}"/>
    <cellStyle name="Normal 11 9 2 3" xfId="24096" xr:uid="{00000000-0005-0000-0000-000009480000}"/>
    <cellStyle name="Normal 11 9 2 4" xfId="38794" xr:uid="{00000000-0005-0000-0000-00000A480000}"/>
    <cellStyle name="Normal 11 9 3" xfId="11004" xr:uid="{00000000-0005-0000-0000-00000B480000}"/>
    <cellStyle name="Normal 11 9 3 2" xfId="28456" xr:uid="{00000000-0005-0000-0000-00000C480000}"/>
    <cellStyle name="Normal 11 9 4" xfId="19735" xr:uid="{00000000-0005-0000-0000-00000D480000}"/>
    <cellStyle name="Normal 11 9 5" xfId="38793" xr:uid="{00000000-0005-0000-0000-00000E480000}"/>
    <cellStyle name="Normal 110" xfId="43939" xr:uid="{00000000-0005-0000-0000-00000F480000}"/>
    <cellStyle name="Normal 111" xfId="43941" xr:uid="{00000000-0005-0000-0000-000010480000}"/>
    <cellStyle name="Normal 112" xfId="43942" xr:uid="{00000000-0005-0000-0000-000011480000}"/>
    <cellStyle name="Normal 113" xfId="43945" xr:uid="{00000000-0005-0000-0000-000012480000}"/>
    <cellStyle name="Normal 114" xfId="43948" xr:uid="{00000000-0005-0000-0000-000013480000}"/>
    <cellStyle name="Normal 115" xfId="43949" xr:uid="{00000000-0005-0000-0000-000014480000}"/>
    <cellStyle name="Normal 116" xfId="43951" xr:uid="{00000000-0005-0000-0000-000015480000}"/>
    <cellStyle name="Normal 117" xfId="43954" xr:uid="{00000000-0005-0000-0000-000016480000}"/>
    <cellStyle name="Normal 118" xfId="43958" xr:uid="{00000000-0005-0000-0000-000017480000}"/>
    <cellStyle name="Normal 119" xfId="43959" xr:uid="{00000000-0005-0000-0000-000018480000}"/>
    <cellStyle name="Normal 12" xfId="27" xr:uid="{00000000-0005-0000-0000-000019480000}"/>
    <cellStyle name="Normal 120" xfId="43962" xr:uid="{00000000-0005-0000-0000-00001A480000}"/>
    <cellStyle name="Normal 120 2" xfId="44008" xr:uid="{80B85FC2-610D-4083-9A51-EF875968EA86}"/>
    <cellStyle name="Normal 121" xfId="43965" xr:uid="{00000000-0005-0000-0000-00001B480000}"/>
    <cellStyle name="Normal 122" xfId="43969" xr:uid="{00000000-0005-0000-0000-00001C480000}"/>
    <cellStyle name="Normal 123" xfId="43972" xr:uid="{00000000-0005-0000-0000-00001D480000}"/>
    <cellStyle name="Normal 124" xfId="43993" xr:uid="{00000000-0005-0000-0000-00001E480000}"/>
    <cellStyle name="Normal 124 2" xfId="44006" xr:uid="{603D1A66-289C-41E2-B64A-83DFDD6D043B}"/>
    <cellStyle name="Normal 125" xfId="43994" xr:uid="{00000000-0005-0000-0000-00001F480000}"/>
    <cellStyle name="Normal 126" xfId="43998" xr:uid="{76DD7141-2112-4837-8FF6-DFB3682E2643}"/>
    <cellStyle name="Normal 127" xfId="44003" xr:uid="{BB17578D-8F4A-485E-B00D-5FDB4AC448B0}"/>
    <cellStyle name="Normal 128" xfId="44007" xr:uid="{35AA9408-F880-4369-AED1-E6FA2E43D9D5}"/>
    <cellStyle name="Normal 128 2" xfId="44161" xr:uid="{CE780733-F494-4966-B00D-CB61258FBD51}"/>
    <cellStyle name="Normal 128 3" xfId="44177" xr:uid="{D71FCE97-E251-46C2-9C9C-073DFFF1300F}"/>
    <cellStyle name="Normal 128 4" xfId="44186" xr:uid="{60C63E71-C12D-48A2-84A3-CEFAA747CE4B}"/>
    <cellStyle name="Normal 128 5" xfId="44204" xr:uid="{A51A53E5-005A-4E31-9BFF-DEDA113B7E13}"/>
    <cellStyle name="Normal 128 6" xfId="44243" xr:uid="{68B44232-5689-4730-85E7-9CBF93A65EC7}"/>
    <cellStyle name="Normal 129" xfId="44011" xr:uid="{69901ED7-EA96-4529-B31C-376E74653973}"/>
    <cellStyle name="Normal 13" xfId="26" xr:uid="{00000000-0005-0000-0000-000020480000}"/>
    <cellStyle name="Normal 13 10" xfId="8864" xr:uid="{00000000-0005-0000-0000-000021480000}"/>
    <cellStyle name="Normal 13 10 2" xfId="26316" xr:uid="{00000000-0005-0000-0000-000022480000}"/>
    <cellStyle name="Normal 13 11" xfId="17595" xr:uid="{00000000-0005-0000-0000-000023480000}"/>
    <cellStyle name="Normal 13 12" xfId="38795" xr:uid="{00000000-0005-0000-0000-000024480000}"/>
    <cellStyle name="Normal 13 2" xfId="60" xr:uid="{00000000-0005-0000-0000-000025480000}"/>
    <cellStyle name="Normal 13 2 10" xfId="17618" xr:uid="{00000000-0005-0000-0000-000026480000}"/>
    <cellStyle name="Normal 13 2 11" xfId="38796" xr:uid="{00000000-0005-0000-0000-000027480000}"/>
    <cellStyle name="Normal 13 2 2" xfId="125" xr:uid="{00000000-0005-0000-0000-000028480000}"/>
    <cellStyle name="Normal 13 2 2 10" xfId="38797" xr:uid="{00000000-0005-0000-0000-000029480000}"/>
    <cellStyle name="Normal 13 2 2 2" xfId="257" xr:uid="{00000000-0005-0000-0000-00002A480000}"/>
    <cellStyle name="Normal 13 2 2 2 2" xfId="522" xr:uid="{00000000-0005-0000-0000-00002B480000}"/>
    <cellStyle name="Normal 13 2 2 2 2 2" xfId="1062" xr:uid="{00000000-0005-0000-0000-00002C480000}"/>
    <cellStyle name="Normal 13 2 2 2 2 2 2" xfId="2135" xr:uid="{00000000-0005-0000-0000-00002D480000}"/>
    <cellStyle name="Normal 13 2 2 2 2 2 2 2" xfId="4280" xr:uid="{00000000-0005-0000-0000-00002E480000}"/>
    <cellStyle name="Normal 13 2 2 2 2 2 2 2 2" xfId="8691" xr:uid="{00000000-0005-0000-0000-00002F480000}"/>
    <cellStyle name="Normal 13 2 2 2 2 2 2 2 2 2" xfId="17435" xr:uid="{00000000-0005-0000-0000-000030480000}"/>
    <cellStyle name="Normal 13 2 2 2 2 2 2 2 2 2 2" xfId="34886" xr:uid="{00000000-0005-0000-0000-000031480000}"/>
    <cellStyle name="Normal 13 2 2 2 2 2 2 2 2 3" xfId="26166" xr:uid="{00000000-0005-0000-0000-000032480000}"/>
    <cellStyle name="Normal 13 2 2 2 2 2 2 2 2 4" xfId="38803" xr:uid="{00000000-0005-0000-0000-000033480000}"/>
    <cellStyle name="Normal 13 2 2 2 2 2 2 2 3" xfId="13074" xr:uid="{00000000-0005-0000-0000-000034480000}"/>
    <cellStyle name="Normal 13 2 2 2 2 2 2 2 3 2" xfId="30526" xr:uid="{00000000-0005-0000-0000-000035480000}"/>
    <cellStyle name="Normal 13 2 2 2 2 2 2 2 4" xfId="21805" xr:uid="{00000000-0005-0000-0000-000036480000}"/>
    <cellStyle name="Normal 13 2 2 2 2 2 2 2 5" xfId="38802" xr:uid="{00000000-0005-0000-0000-000037480000}"/>
    <cellStyle name="Normal 13 2 2 2 2 2 2 3" xfId="6549" xr:uid="{00000000-0005-0000-0000-000038480000}"/>
    <cellStyle name="Normal 13 2 2 2 2 2 2 3 2" xfId="15293" xr:uid="{00000000-0005-0000-0000-000039480000}"/>
    <cellStyle name="Normal 13 2 2 2 2 2 2 3 2 2" xfId="32744" xr:uid="{00000000-0005-0000-0000-00003A480000}"/>
    <cellStyle name="Normal 13 2 2 2 2 2 2 3 3" xfId="24024" xr:uid="{00000000-0005-0000-0000-00003B480000}"/>
    <cellStyle name="Normal 13 2 2 2 2 2 2 3 4" xfId="38804" xr:uid="{00000000-0005-0000-0000-00003C480000}"/>
    <cellStyle name="Normal 13 2 2 2 2 2 2 4" xfId="10932" xr:uid="{00000000-0005-0000-0000-00003D480000}"/>
    <cellStyle name="Normal 13 2 2 2 2 2 2 4 2" xfId="28384" xr:uid="{00000000-0005-0000-0000-00003E480000}"/>
    <cellStyle name="Normal 13 2 2 2 2 2 2 5" xfId="19663" xr:uid="{00000000-0005-0000-0000-00003F480000}"/>
    <cellStyle name="Normal 13 2 2 2 2 2 2 6" xfId="38801" xr:uid="{00000000-0005-0000-0000-000040480000}"/>
    <cellStyle name="Normal 13 2 2 2 2 2 3" xfId="3211" xr:uid="{00000000-0005-0000-0000-000041480000}"/>
    <cellStyle name="Normal 13 2 2 2 2 2 3 2" xfId="7622" xr:uid="{00000000-0005-0000-0000-000042480000}"/>
    <cellStyle name="Normal 13 2 2 2 2 2 3 2 2" xfId="16366" xr:uid="{00000000-0005-0000-0000-000043480000}"/>
    <cellStyle name="Normal 13 2 2 2 2 2 3 2 2 2" xfId="33817" xr:uid="{00000000-0005-0000-0000-000044480000}"/>
    <cellStyle name="Normal 13 2 2 2 2 2 3 2 3" xfId="25097" xr:uid="{00000000-0005-0000-0000-000045480000}"/>
    <cellStyle name="Normal 13 2 2 2 2 2 3 2 4" xfId="38806" xr:uid="{00000000-0005-0000-0000-000046480000}"/>
    <cellStyle name="Normal 13 2 2 2 2 2 3 3" xfId="12005" xr:uid="{00000000-0005-0000-0000-000047480000}"/>
    <cellStyle name="Normal 13 2 2 2 2 2 3 3 2" xfId="29457" xr:uid="{00000000-0005-0000-0000-000048480000}"/>
    <cellStyle name="Normal 13 2 2 2 2 2 3 4" xfId="20736" xr:uid="{00000000-0005-0000-0000-000049480000}"/>
    <cellStyle name="Normal 13 2 2 2 2 2 3 5" xfId="38805" xr:uid="{00000000-0005-0000-0000-00004A480000}"/>
    <cellStyle name="Normal 13 2 2 2 2 2 4" xfId="5480" xr:uid="{00000000-0005-0000-0000-00004B480000}"/>
    <cellStyle name="Normal 13 2 2 2 2 2 4 2" xfId="14224" xr:uid="{00000000-0005-0000-0000-00004C480000}"/>
    <cellStyle name="Normal 13 2 2 2 2 2 4 2 2" xfId="31675" xr:uid="{00000000-0005-0000-0000-00004D480000}"/>
    <cellStyle name="Normal 13 2 2 2 2 2 4 3" xfId="22955" xr:uid="{00000000-0005-0000-0000-00004E480000}"/>
    <cellStyle name="Normal 13 2 2 2 2 2 4 4" xfId="38807" xr:uid="{00000000-0005-0000-0000-00004F480000}"/>
    <cellStyle name="Normal 13 2 2 2 2 2 5" xfId="9863" xr:uid="{00000000-0005-0000-0000-000050480000}"/>
    <cellStyle name="Normal 13 2 2 2 2 2 5 2" xfId="27315" xr:uid="{00000000-0005-0000-0000-000051480000}"/>
    <cellStyle name="Normal 13 2 2 2 2 2 6" xfId="18594" xr:uid="{00000000-0005-0000-0000-000052480000}"/>
    <cellStyle name="Normal 13 2 2 2 2 2 7" xfId="38800" xr:uid="{00000000-0005-0000-0000-000053480000}"/>
    <cellStyle name="Normal 13 2 2 2 2 3" xfId="1600" xr:uid="{00000000-0005-0000-0000-000054480000}"/>
    <cellStyle name="Normal 13 2 2 2 2 3 2" xfId="3746" xr:uid="{00000000-0005-0000-0000-000055480000}"/>
    <cellStyle name="Normal 13 2 2 2 2 3 2 2" xfId="8157" xr:uid="{00000000-0005-0000-0000-000056480000}"/>
    <cellStyle name="Normal 13 2 2 2 2 3 2 2 2" xfId="16901" xr:uid="{00000000-0005-0000-0000-000057480000}"/>
    <cellStyle name="Normal 13 2 2 2 2 3 2 2 2 2" xfId="34352" xr:uid="{00000000-0005-0000-0000-000058480000}"/>
    <cellStyle name="Normal 13 2 2 2 2 3 2 2 3" xfId="25632" xr:uid="{00000000-0005-0000-0000-000059480000}"/>
    <cellStyle name="Normal 13 2 2 2 2 3 2 2 4" xfId="38810" xr:uid="{00000000-0005-0000-0000-00005A480000}"/>
    <cellStyle name="Normal 13 2 2 2 2 3 2 3" xfId="12540" xr:uid="{00000000-0005-0000-0000-00005B480000}"/>
    <cellStyle name="Normal 13 2 2 2 2 3 2 3 2" xfId="29992" xr:uid="{00000000-0005-0000-0000-00005C480000}"/>
    <cellStyle name="Normal 13 2 2 2 2 3 2 4" xfId="21271" xr:uid="{00000000-0005-0000-0000-00005D480000}"/>
    <cellStyle name="Normal 13 2 2 2 2 3 2 5" xfId="38809" xr:uid="{00000000-0005-0000-0000-00005E480000}"/>
    <cellStyle name="Normal 13 2 2 2 2 3 3" xfId="6015" xr:uid="{00000000-0005-0000-0000-00005F480000}"/>
    <cellStyle name="Normal 13 2 2 2 2 3 3 2" xfId="14759" xr:uid="{00000000-0005-0000-0000-000060480000}"/>
    <cellStyle name="Normal 13 2 2 2 2 3 3 2 2" xfId="32210" xr:uid="{00000000-0005-0000-0000-000061480000}"/>
    <cellStyle name="Normal 13 2 2 2 2 3 3 3" xfId="23490" xr:uid="{00000000-0005-0000-0000-000062480000}"/>
    <cellStyle name="Normal 13 2 2 2 2 3 3 4" xfId="38811" xr:uid="{00000000-0005-0000-0000-000063480000}"/>
    <cellStyle name="Normal 13 2 2 2 2 3 4" xfId="10398" xr:uid="{00000000-0005-0000-0000-000064480000}"/>
    <cellStyle name="Normal 13 2 2 2 2 3 4 2" xfId="27850" xr:uid="{00000000-0005-0000-0000-000065480000}"/>
    <cellStyle name="Normal 13 2 2 2 2 3 5" xfId="19129" xr:uid="{00000000-0005-0000-0000-000066480000}"/>
    <cellStyle name="Normal 13 2 2 2 2 3 6" xfId="38808" xr:uid="{00000000-0005-0000-0000-000067480000}"/>
    <cellStyle name="Normal 13 2 2 2 2 4" xfId="2674" xr:uid="{00000000-0005-0000-0000-000068480000}"/>
    <cellStyle name="Normal 13 2 2 2 2 4 2" xfId="7085" xr:uid="{00000000-0005-0000-0000-000069480000}"/>
    <cellStyle name="Normal 13 2 2 2 2 4 2 2" xfId="15829" xr:uid="{00000000-0005-0000-0000-00006A480000}"/>
    <cellStyle name="Normal 13 2 2 2 2 4 2 2 2" xfId="33280" xr:uid="{00000000-0005-0000-0000-00006B480000}"/>
    <cellStyle name="Normal 13 2 2 2 2 4 2 3" xfId="24560" xr:uid="{00000000-0005-0000-0000-00006C480000}"/>
    <cellStyle name="Normal 13 2 2 2 2 4 2 4" xfId="38813" xr:uid="{00000000-0005-0000-0000-00006D480000}"/>
    <cellStyle name="Normal 13 2 2 2 2 4 3" xfId="11468" xr:uid="{00000000-0005-0000-0000-00006E480000}"/>
    <cellStyle name="Normal 13 2 2 2 2 4 3 2" xfId="28920" xr:uid="{00000000-0005-0000-0000-00006F480000}"/>
    <cellStyle name="Normal 13 2 2 2 2 4 4" xfId="20199" xr:uid="{00000000-0005-0000-0000-000070480000}"/>
    <cellStyle name="Normal 13 2 2 2 2 4 5" xfId="38812" xr:uid="{00000000-0005-0000-0000-000071480000}"/>
    <cellStyle name="Normal 13 2 2 2 2 5" xfId="4943" xr:uid="{00000000-0005-0000-0000-000072480000}"/>
    <cellStyle name="Normal 13 2 2 2 2 5 2" xfId="13687" xr:uid="{00000000-0005-0000-0000-000073480000}"/>
    <cellStyle name="Normal 13 2 2 2 2 5 2 2" xfId="31138" xr:uid="{00000000-0005-0000-0000-000074480000}"/>
    <cellStyle name="Normal 13 2 2 2 2 5 3" xfId="22418" xr:uid="{00000000-0005-0000-0000-000075480000}"/>
    <cellStyle name="Normal 13 2 2 2 2 5 4" xfId="38814" xr:uid="{00000000-0005-0000-0000-000076480000}"/>
    <cellStyle name="Normal 13 2 2 2 2 6" xfId="9326" xr:uid="{00000000-0005-0000-0000-000077480000}"/>
    <cellStyle name="Normal 13 2 2 2 2 6 2" xfId="26778" xr:uid="{00000000-0005-0000-0000-000078480000}"/>
    <cellStyle name="Normal 13 2 2 2 2 7" xfId="18057" xr:uid="{00000000-0005-0000-0000-000079480000}"/>
    <cellStyle name="Normal 13 2 2 2 2 8" xfId="38799" xr:uid="{00000000-0005-0000-0000-00007A480000}"/>
    <cellStyle name="Normal 13 2 2 2 3" xfId="804" xr:uid="{00000000-0005-0000-0000-00007B480000}"/>
    <cellStyle name="Normal 13 2 2 2 3 2" xfId="1877" xr:uid="{00000000-0005-0000-0000-00007C480000}"/>
    <cellStyle name="Normal 13 2 2 2 3 2 2" xfId="4022" xr:uid="{00000000-0005-0000-0000-00007D480000}"/>
    <cellStyle name="Normal 13 2 2 2 3 2 2 2" xfId="8433" xr:uid="{00000000-0005-0000-0000-00007E480000}"/>
    <cellStyle name="Normal 13 2 2 2 3 2 2 2 2" xfId="17177" xr:uid="{00000000-0005-0000-0000-00007F480000}"/>
    <cellStyle name="Normal 13 2 2 2 3 2 2 2 2 2" xfId="34628" xr:uid="{00000000-0005-0000-0000-000080480000}"/>
    <cellStyle name="Normal 13 2 2 2 3 2 2 2 3" xfId="25908" xr:uid="{00000000-0005-0000-0000-000081480000}"/>
    <cellStyle name="Normal 13 2 2 2 3 2 2 2 4" xfId="38818" xr:uid="{00000000-0005-0000-0000-000082480000}"/>
    <cellStyle name="Normal 13 2 2 2 3 2 2 3" xfId="12816" xr:uid="{00000000-0005-0000-0000-000083480000}"/>
    <cellStyle name="Normal 13 2 2 2 3 2 2 3 2" xfId="30268" xr:uid="{00000000-0005-0000-0000-000084480000}"/>
    <cellStyle name="Normal 13 2 2 2 3 2 2 4" xfId="21547" xr:uid="{00000000-0005-0000-0000-000085480000}"/>
    <cellStyle name="Normal 13 2 2 2 3 2 2 5" xfId="38817" xr:uid="{00000000-0005-0000-0000-000086480000}"/>
    <cellStyle name="Normal 13 2 2 2 3 2 3" xfId="6291" xr:uid="{00000000-0005-0000-0000-000087480000}"/>
    <cellStyle name="Normal 13 2 2 2 3 2 3 2" xfId="15035" xr:uid="{00000000-0005-0000-0000-000088480000}"/>
    <cellStyle name="Normal 13 2 2 2 3 2 3 2 2" xfId="32486" xr:uid="{00000000-0005-0000-0000-000089480000}"/>
    <cellStyle name="Normal 13 2 2 2 3 2 3 3" xfId="23766" xr:uid="{00000000-0005-0000-0000-00008A480000}"/>
    <cellStyle name="Normal 13 2 2 2 3 2 3 4" xfId="38819" xr:uid="{00000000-0005-0000-0000-00008B480000}"/>
    <cellStyle name="Normal 13 2 2 2 3 2 4" xfId="10674" xr:uid="{00000000-0005-0000-0000-00008C480000}"/>
    <cellStyle name="Normal 13 2 2 2 3 2 4 2" xfId="28126" xr:uid="{00000000-0005-0000-0000-00008D480000}"/>
    <cellStyle name="Normal 13 2 2 2 3 2 5" xfId="19405" xr:uid="{00000000-0005-0000-0000-00008E480000}"/>
    <cellStyle name="Normal 13 2 2 2 3 2 6" xfId="38816" xr:uid="{00000000-0005-0000-0000-00008F480000}"/>
    <cellStyle name="Normal 13 2 2 2 3 3" xfId="2953" xr:uid="{00000000-0005-0000-0000-000090480000}"/>
    <cellStyle name="Normal 13 2 2 2 3 3 2" xfId="7364" xr:uid="{00000000-0005-0000-0000-000091480000}"/>
    <cellStyle name="Normal 13 2 2 2 3 3 2 2" xfId="16108" xr:uid="{00000000-0005-0000-0000-000092480000}"/>
    <cellStyle name="Normal 13 2 2 2 3 3 2 2 2" xfId="33559" xr:uid="{00000000-0005-0000-0000-000093480000}"/>
    <cellStyle name="Normal 13 2 2 2 3 3 2 3" xfId="24839" xr:uid="{00000000-0005-0000-0000-000094480000}"/>
    <cellStyle name="Normal 13 2 2 2 3 3 2 4" xfId="38821" xr:uid="{00000000-0005-0000-0000-000095480000}"/>
    <cellStyle name="Normal 13 2 2 2 3 3 3" xfId="11747" xr:uid="{00000000-0005-0000-0000-000096480000}"/>
    <cellStyle name="Normal 13 2 2 2 3 3 3 2" xfId="29199" xr:uid="{00000000-0005-0000-0000-000097480000}"/>
    <cellStyle name="Normal 13 2 2 2 3 3 4" xfId="20478" xr:uid="{00000000-0005-0000-0000-000098480000}"/>
    <cellStyle name="Normal 13 2 2 2 3 3 5" xfId="38820" xr:uid="{00000000-0005-0000-0000-000099480000}"/>
    <cellStyle name="Normal 13 2 2 2 3 4" xfId="5222" xr:uid="{00000000-0005-0000-0000-00009A480000}"/>
    <cellStyle name="Normal 13 2 2 2 3 4 2" xfId="13966" xr:uid="{00000000-0005-0000-0000-00009B480000}"/>
    <cellStyle name="Normal 13 2 2 2 3 4 2 2" xfId="31417" xr:uid="{00000000-0005-0000-0000-00009C480000}"/>
    <cellStyle name="Normal 13 2 2 2 3 4 3" xfId="22697" xr:uid="{00000000-0005-0000-0000-00009D480000}"/>
    <cellStyle name="Normal 13 2 2 2 3 4 4" xfId="38822" xr:uid="{00000000-0005-0000-0000-00009E480000}"/>
    <cellStyle name="Normal 13 2 2 2 3 5" xfId="9605" xr:uid="{00000000-0005-0000-0000-00009F480000}"/>
    <cellStyle name="Normal 13 2 2 2 3 5 2" xfId="27057" xr:uid="{00000000-0005-0000-0000-0000A0480000}"/>
    <cellStyle name="Normal 13 2 2 2 3 6" xfId="18336" xr:uid="{00000000-0005-0000-0000-0000A1480000}"/>
    <cellStyle name="Normal 13 2 2 2 3 7" xfId="38815" xr:uid="{00000000-0005-0000-0000-0000A2480000}"/>
    <cellStyle name="Normal 13 2 2 2 4" xfId="1343" xr:uid="{00000000-0005-0000-0000-0000A3480000}"/>
    <cellStyle name="Normal 13 2 2 2 4 2" xfId="3489" xr:uid="{00000000-0005-0000-0000-0000A4480000}"/>
    <cellStyle name="Normal 13 2 2 2 4 2 2" xfId="7900" xr:uid="{00000000-0005-0000-0000-0000A5480000}"/>
    <cellStyle name="Normal 13 2 2 2 4 2 2 2" xfId="16644" xr:uid="{00000000-0005-0000-0000-0000A6480000}"/>
    <cellStyle name="Normal 13 2 2 2 4 2 2 2 2" xfId="34095" xr:uid="{00000000-0005-0000-0000-0000A7480000}"/>
    <cellStyle name="Normal 13 2 2 2 4 2 2 3" xfId="25375" xr:uid="{00000000-0005-0000-0000-0000A8480000}"/>
    <cellStyle name="Normal 13 2 2 2 4 2 2 4" xfId="38825" xr:uid="{00000000-0005-0000-0000-0000A9480000}"/>
    <cellStyle name="Normal 13 2 2 2 4 2 3" xfId="12283" xr:uid="{00000000-0005-0000-0000-0000AA480000}"/>
    <cellStyle name="Normal 13 2 2 2 4 2 3 2" xfId="29735" xr:uid="{00000000-0005-0000-0000-0000AB480000}"/>
    <cellStyle name="Normal 13 2 2 2 4 2 4" xfId="21014" xr:uid="{00000000-0005-0000-0000-0000AC480000}"/>
    <cellStyle name="Normal 13 2 2 2 4 2 5" xfId="38824" xr:uid="{00000000-0005-0000-0000-0000AD480000}"/>
    <cellStyle name="Normal 13 2 2 2 4 3" xfId="5758" xr:uid="{00000000-0005-0000-0000-0000AE480000}"/>
    <cellStyle name="Normal 13 2 2 2 4 3 2" xfId="14502" xr:uid="{00000000-0005-0000-0000-0000AF480000}"/>
    <cellStyle name="Normal 13 2 2 2 4 3 2 2" xfId="31953" xr:uid="{00000000-0005-0000-0000-0000B0480000}"/>
    <cellStyle name="Normal 13 2 2 2 4 3 3" xfId="23233" xr:uid="{00000000-0005-0000-0000-0000B1480000}"/>
    <cellStyle name="Normal 13 2 2 2 4 3 4" xfId="38826" xr:uid="{00000000-0005-0000-0000-0000B2480000}"/>
    <cellStyle name="Normal 13 2 2 2 4 4" xfId="10141" xr:uid="{00000000-0005-0000-0000-0000B3480000}"/>
    <cellStyle name="Normal 13 2 2 2 4 4 2" xfId="27593" xr:uid="{00000000-0005-0000-0000-0000B4480000}"/>
    <cellStyle name="Normal 13 2 2 2 4 5" xfId="18872" xr:uid="{00000000-0005-0000-0000-0000B5480000}"/>
    <cellStyle name="Normal 13 2 2 2 4 6" xfId="38823" xr:uid="{00000000-0005-0000-0000-0000B6480000}"/>
    <cellStyle name="Normal 13 2 2 2 5" xfId="2417" xr:uid="{00000000-0005-0000-0000-0000B7480000}"/>
    <cellStyle name="Normal 13 2 2 2 5 2" xfId="6828" xr:uid="{00000000-0005-0000-0000-0000B8480000}"/>
    <cellStyle name="Normal 13 2 2 2 5 2 2" xfId="15572" xr:uid="{00000000-0005-0000-0000-0000B9480000}"/>
    <cellStyle name="Normal 13 2 2 2 5 2 2 2" xfId="33023" xr:uid="{00000000-0005-0000-0000-0000BA480000}"/>
    <cellStyle name="Normal 13 2 2 2 5 2 3" xfId="24303" xr:uid="{00000000-0005-0000-0000-0000BB480000}"/>
    <cellStyle name="Normal 13 2 2 2 5 2 4" xfId="38828" xr:uid="{00000000-0005-0000-0000-0000BC480000}"/>
    <cellStyle name="Normal 13 2 2 2 5 3" xfId="11211" xr:uid="{00000000-0005-0000-0000-0000BD480000}"/>
    <cellStyle name="Normal 13 2 2 2 5 3 2" xfId="28663" xr:uid="{00000000-0005-0000-0000-0000BE480000}"/>
    <cellStyle name="Normal 13 2 2 2 5 4" xfId="19942" xr:uid="{00000000-0005-0000-0000-0000BF480000}"/>
    <cellStyle name="Normal 13 2 2 2 5 5" xfId="38827" xr:uid="{00000000-0005-0000-0000-0000C0480000}"/>
    <cellStyle name="Normal 13 2 2 2 6" xfId="4686" xr:uid="{00000000-0005-0000-0000-0000C1480000}"/>
    <cellStyle name="Normal 13 2 2 2 6 2" xfId="13430" xr:uid="{00000000-0005-0000-0000-0000C2480000}"/>
    <cellStyle name="Normal 13 2 2 2 6 2 2" xfId="30881" xr:uid="{00000000-0005-0000-0000-0000C3480000}"/>
    <cellStyle name="Normal 13 2 2 2 6 3" xfId="22161" xr:uid="{00000000-0005-0000-0000-0000C4480000}"/>
    <cellStyle name="Normal 13 2 2 2 6 4" xfId="38829" xr:uid="{00000000-0005-0000-0000-0000C5480000}"/>
    <cellStyle name="Normal 13 2 2 2 7" xfId="9069" xr:uid="{00000000-0005-0000-0000-0000C6480000}"/>
    <cellStyle name="Normal 13 2 2 2 7 2" xfId="26521" xr:uid="{00000000-0005-0000-0000-0000C7480000}"/>
    <cellStyle name="Normal 13 2 2 2 8" xfId="17800" xr:uid="{00000000-0005-0000-0000-0000C8480000}"/>
    <cellStyle name="Normal 13 2 2 2 9" xfId="38798" xr:uid="{00000000-0005-0000-0000-0000C9480000}"/>
    <cellStyle name="Normal 13 2 2 3" xfId="397" xr:uid="{00000000-0005-0000-0000-0000CA480000}"/>
    <cellStyle name="Normal 13 2 2 3 2" xfId="937" xr:uid="{00000000-0005-0000-0000-0000CB480000}"/>
    <cellStyle name="Normal 13 2 2 3 2 2" xfId="2010" xr:uid="{00000000-0005-0000-0000-0000CC480000}"/>
    <cellStyle name="Normal 13 2 2 3 2 2 2" xfId="4155" xr:uid="{00000000-0005-0000-0000-0000CD480000}"/>
    <cellStyle name="Normal 13 2 2 3 2 2 2 2" xfId="8566" xr:uid="{00000000-0005-0000-0000-0000CE480000}"/>
    <cellStyle name="Normal 13 2 2 3 2 2 2 2 2" xfId="17310" xr:uid="{00000000-0005-0000-0000-0000CF480000}"/>
    <cellStyle name="Normal 13 2 2 3 2 2 2 2 2 2" xfId="34761" xr:uid="{00000000-0005-0000-0000-0000D0480000}"/>
    <cellStyle name="Normal 13 2 2 3 2 2 2 2 3" xfId="26041" xr:uid="{00000000-0005-0000-0000-0000D1480000}"/>
    <cellStyle name="Normal 13 2 2 3 2 2 2 2 4" xfId="38834" xr:uid="{00000000-0005-0000-0000-0000D2480000}"/>
    <cellStyle name="Normal 13 2 2 3 2 2 2 3" xfId="12949" xr:uid="{00000000-0005-0000-0000-0000D3480000}"/>
    <cellStyle name="Normal 13 2 2 3 2 2 2 3 2" xfId="30401" xr:uid="{00000000-0005-0000-0000-0000D4480000}"/>
    <cellStyle name="Normal 13 2 2 3 2 2 2 4" xfId="21680" xr:uid="{00000000-0005-0000-0000-0000D5480000}"/>
    <cellStyle name="Normal 13 2 2 3 2 2 2 5" xfId="38833" xr:uid="{00000000-0005-0000-0000-0000D6480000}"/>
    <cellStyle name="Normal 13 2 2 3 2 2 3" xfId="6424" xr:uid="{00000000-0005-0000-0000-0000D7480000}"/>
    <cellStyle name="Normal 13 2 2 3 2 2 3 2" xfId="15168" xr:uid="{00000000-0005-0000-0000-0000D8480000}"/>
    <cellStyle name="Normal 13 2 2 3 2 2 3 2 2" xfId="32619" xr:uid="{00000000-0005-0000-0000-0000D9480000}"/>
    <cellStyle name="Normal 13 2 2 3 2 2 3 3" xfId="23899" xr:uid="{00000000-0005-0000-0000-0000DA480000}"/>
    <cellStyle name="Normal 13 2 2 3 2 2 3 4" xfId="38835" xr:uid="{00000000-0005-0000-0000-0000DB480000}"/>
    <cellStyle name="Normal 13 2 2 3 2 2 4" xfId="10807" xr:uid="{00000000-0005-0000-0000-0000DC480000}"/>
    <cellStyle name="Normal 13 2 2 3 2 2 4 2" xfId="28259" xr:uid="{00000000-0005-0000-0000-0000DD480000}"/>
    <cellStyle name="Normal 13 2 2 3 2 2 5" xfId="19538" xr:uid="{00000000-0005-0000-0000-0000DE480000}"/>
    <cellStyle name="Normal 13 2 2 3 2 2 6" xfId="38832" xr:uid="{00000000-0005-0000-0000-0000DF480000}"/>
    <cellStyle name="Normal 13 2 2 3 2 3" xfId="3086" xr:uid="{00000000-0005-0000-0000-0000E0480000}"/>
    <cellStyle name="Normal 13 2 2 3 2 3 2" xfId="7497" xr:uid="{00000000-0005-0000-0000-0000E1480000}"/>
    <cellStyle name="Normal 13 2 2 3 2 3 2 2" xfId="16241" xr:uid="{00000000-0005-0000-0000-0000E2480000}"/>
    <cellStyle name="Normal 13 2 2 3 2 3 2 2 2" xfId="33692" xr:uid="{00000000-0005-0000-0000-0000E3480000}"/>
    <cellStyle name="Normal 13 2 2 3 2 3 2 3" xfId="24972" xr:uid="{00000000-0005-0000-0000-0000E4480000}"/>
    <cellStyle name="Normal 13 2 2 3 2 3 2 4" xfId="38837" xr:uid="{00000000-0005-0000-0000-0000E5480000}"/>
    <cellStyle name="Normal 13 2 2 3 2 3 3" xfId="11880" xr:uid="{00000000-0005-0000-0000-0000E6480000}"/>
    <cellStyle name="Normal 13 2 2 3 2 3 3 2" xfId="29332" xr:uid="{00000000-0005-0000-0000-0000E7480000}"/>
    <cellStyle name="Normal 13 2 2 3 2 3 4" xfId="20611" xr:uid="{00000000-0005-0000-0000-0000E8480000}"/>
    <cellStyle name="Normal 13 2 2 3 2 3 5" xfId="38836" xr:uid="{00000000-0005-0000-0000-0000E9480000}"/>
    <cellStyle name="Normal 13 2 2 3 2 4" xfId="5355" xr:uid="{00000000-0005-0000-0000-0000EA480000}"/>
    <cellStyle name="Normal 13 2 2 3 2 4 2" xfId="14099" xr:uid="{00000000-0005-0000-0000-0000EB480000}"/>
    <cellStyle name="Normal 13 2 2 3 2 4 2 2" xfId="31550" xr:uid="{00000000-0005-0000-0000-0000EC480000}"/>
    <cellStyle name="Normal 13 2 2 3 2 4 3" xfId="22830" xr:uid="{00000000-0005-0000-0000-0000ED480000}"/>
    <cellStyle name="Normal 13 2 2 3 2 4 4" xfId="38838" xr:uid="{00000000-0005-0000-0000-0000EE480000}"/>
    <cellStyle name="Normal 13 2 2 3 2 5" xfId="9738" xr:uid="{00000000-0005-0000-0000-0000EF480000}"/>
    <cellStyle name="Normal 13 2 2 3 2 5 2" xfId="27190" xr:uid="{00000000-0005-0000-0000-0000F0480000}"/>
    <cellStyle name="Normal 13 2 2 3 2 6" xfId="18469" xr:uid="{00000000-0005-0000-0000-0000F1480000}"/>
    <cellStyle name="Normal 13 2 2 3 2 7" xfId="38831" xr:uid="{00000000-0005-0000-0000-0000F2480000}"/>
    <cellStyle name="Normal 13 2 2 3 3" xfId="1475" xr:uid="{00000000-0005-0000-0000-0000F3480000}"/>
    <cellStyle name="Normal 13 2 2 3 3 2" xfId="3621" xr:uid="{00000000-0005-0000-0000-0000F4480000}"/>
    <cellStyle name="Normal 13 2 2 3 3 2 2" xfId="8032" xr:uid="{00000000-0005-0000-0000-0000F5480000}"/>
    <cellStyle name="Normal 13 2 2 3 3 2 2 2" xfId="16776" xr:uid="{00000000-0005-0000-0000-0000F6480000}"/>
    <cellStyle name="Normal 13 2 2 3 3 2 2 2 2" xfId="34227" xr:uid="{00000000-0005-0000-0000-0000F7480000}"/>
    <cellStyle name="Normal 13 2 2 3 3 2 2 3" xfId="25507" xr:uid="{00000000-0005-0000-0000-0000F8480000}"/>
    <cellStyle name="Normal 13 2 2 3 3 2 2 4" xfId="38841" xr:uid="{00000000-0005-0000-0000-0000F9480000}"/>
    <cellStyle name="Normal 13 2 2 3 3 2 3" xfId="12415" xr:uid="{00000000-0005-0000-0000-0000FA480000}"/>
    <cellStyle name="Normal 13 2 2 3 3 2 3 2" xfId="29867" xr:uid="{00000000-0005-0000-0000-0000FB480000}"/>
    <cellStyle name="Normal 13 2 2 3 3 2 4" xfId="21146" xr:uid="{00000000-0005-0000-0000-0000FC480000}"/>
    <cellStyle name="Normal 13 2 2 3 3 2 5" xfId="38840" xr:uid="{00000000-0005-0000-0000-0000FD480000}"/>
    <cellStyle name="Normal 13 2 2 3 3 3" xfId="5890" xr:uid="{00000000-0005-0000-0000-0000FE480000}"/>
    <cellStyle name="Normal 13 2 2 3 3 3 2" xfId="14634" xr:uid="{00000000-0005-0000-0000-0000FF480000}"/>
    <cellStyle name="Normal 13 2 2 3 3 3 2 2" xfId="32085" xr:uid="{00000000-0005-0000-0000-000000490000}"/>
    <cellStyle name="Normal 13 2 2 3 3 3 3" xfId="23365" xr:uid="{00000000-0005-0000-0000-000001490000}"/>
    <cellStyle name="Normal 13 2 2 3 3 3 4" xfId="38842" xr:uid="{00000000-0005-0000-0000-000002490000}"/>
    <cellStyle name="Normal 13 2 2 3 3 4" xfId="10273" xr:uid="{00000000-0005-0000-0000-000003490000}"/>
    <cellStyle name="Normal 13 2 2 3 3 4 2" xfId="27725" xr:uid="{00000000-0005-0000-0000-000004490000}"/>
    <cellStyle name="Normal 13 2 2 3 3 5" xfId="19004" xr:uid="{00000000-0005-0000-0000-000005490000}"/>
    <cellStyle name="Normal 13 2 2 3 3 6" xfId="38839" xr:uid="{00000000-0005-0000-0000-000006490000}"/>
    <cellStyle name="Normal 13 2 2 3 4" xfId="2549" xr:uid="{00000000-0005-0000-0000-000007490000}"/>
    <cellStyle name="Normal 13 2 2 3 4 2" xfId="6960" xr:uid="{00000000-0005-0000-0000-000008490000}"/>
    <cellStyle name="Normal 13 2 2 3 4 2 2" xfId="15704" xr:uid="{00000000-0005-0000-0000-000009490000}"/>
    <cellStyle name="Normal 13 2 2 3 4 2 2 2" xfId="33155" xr:uid="{00000000-0005-0000-0000-00000A490000}"/>
    <cellStyle name="Normal 13 2 2 3 4 2 3" xfId="24435" xr:uid="{00000000-0005-0000-0000-00000B490000}"/>
    <cellStyle name="Normal 13 2 2 3 4 2 4" xfId="38844" xr:uid="{00000000-0005-0000-0000-00000C490000}"/>
    <cellStyle name="Normal 13 2 2 3 4 3" xfId="11343" xr:uid="{00000000-0005-0000-0000-00000D490000}"/>
    <cellStyle name="Normal 13 2 2 3 4 3 2" xfId="28795" xr:uid="{00000000-0005-0000-0000-00000E490000}"/>
    <cellStyle name="Normal 13 2 2 3 4 4" xfId="20074" xr:uid="{00000000-0005-0000-0000-00000F490000}"/>
    <cellStyle name="Normal 13 2 2 3 4 5" xfId="38843" xr:uid="{00000000-0005-0000-0000-000010490000}"/>
    <cellStyle name="Normal 13 2 2 3 5" xfId="4818" xr:uid="{00000000-0005-0000-0000-000011490000}"/>
    <cellStyle name="Normal 13 2 2 3 5 2" xfId="13562" xr:uid="{00000000-0005-0000-0000-000012490000}"/>
    <cellStyle name="Normal 13 2 2 3 5 2 2" xfId="31013" xr:uid="{00000000-0005-0000-0000-000013490000}"/>
    <cellStyle name="Normal 13 2 2 3 5 3" xfId="22293" xr:uid="{00000000-0005-0000-0000-000014490000}"/>
    <cellStyle name="Normal 13 2 2 3 5 4" xfId="38845" xr:uid="{00000000-0005-0000-0000-000015490000}"/>
    <cellStyle name="Normal 13 2 2 3 6" xfId="9201" xr:uid="{00000000-0005-0000-0000-000016490000}"/>
    <cellStyle name="Normal 13 2 2 3 6 2" xfId="26653" xr:uid="{00000000-0005-0000-0000-000017490000}"/>
    <cellStyle name="Normal 13 2 2 3 7" xfId="17932" xr:uid="{00000000-0005-0000-0000-000018490000}"/>
    <cellStyle name="Normal 13 2 2 3 8" xfId="38830" xr:uid="{00000000-0005-0000-0000-000019490000}"/>
    <cellStyle name="Normal 13 2 2 4" xfId="679" xr:uid="{00000000-0005-0000-0000-00001A490000}"/>
    <cellStyle name="Normal 13 2 2 4 2" xfId="1752" xr:uid="{00000000-0005-0000-0000-00001B490000}"/>
    <cellStyle name="Normal 13 2 2 4 2 2" xfId="3897" xr:uid="{00000000-0005-0000-0000-00001C490000}"/>
    <cellStyle name="Normal 13 2 2 4 2 2 2" xfId="8308" xr:uid="{00000000-0005-0000-0000-00001D490000}"/>
    <cellStyle name="Normal 13 2 2 4 2 2 2 2" xfId="17052" xr:uid="{00000000-0005-0000-0000-00001E490000}"/>
    <cellStyle name="Normal 13 2 2 4 2 2 2 2 2" xfId="34503" xr:uid="{00000000-0005-0000-0000-00001F490000}"/>
    <cellStyle name="Normal 13 2 2 4 2 2 2 3" xfId="25783" xr:uid="{00000000-0005-0000-0000-000020490000}"/>
    <cellStyle name="Normal 13 2 2 4 2 2 2 4" xfId="38849" xr:uid="{00000000-0005-0000-0000-000021490000}"/>
    <cellStyle name="Normal 13 2 2 4 2 2 3" xfId="12691" xr:uid="{00000000-0005-0000-0000-000022490000}"/>
    <cellStyle name="Normal 13 2 2 4 2 2 3 2" xfId="30143" xr:uid="{00000000-0005-0000-0000-000023490000}"/>
    <cellStyle name="Normal 13 2 2 4 2 2 4" xfId="21422" xr:uid="{00000000-0005-0000-0000-000024490000}"/>
    <cellStyle name="Normal 13 2 2 4 2 2 5" xfId="38848" xr:uid="{00000000-0005-0000-0000-000025490000}"/>
    <cellStyle name="Normal 13 2 2 4 2 3" xfId="6166" xr:uid="{00000000-0005-0000-0000-000026490000}"/>
    <cellStyle name="Normal 13 2 2 4 2 3 2" xfId="14910" xr:uid="{00000000-0005-0000-0000-000027490000}"/>
    <cellStyle name="Normal 13 2 2 4 2 3 2 2" xfId="32361" xr:uid="{00000000-0005-0000-0000-000028490000}"/>
    <cellStyle name="Normal 13 2 2 4 2 3 3" xfId="23641" xr:uid="{00000000-0005-0000-0000-000029490000}"/>
    <cellStyle name="Normal 13 2 2 4 2 3 4" xfId="38850" xr:uid="{00000000-0005-0000-0000-00002A490000}"/>
    <cellStyle name="Normal 13 2 2 4 2 4" xfId="10549" xr:uid="{00000000-0005-0000-0000-00002B490000}"/>
    <cellStyle name="Normal 13 2 2 4 2 4 2" xfId="28001" xr:uid="{00000000-0005-0000-0000-00002C490000}"/>
    <cellStyle name="Normal 13 2 2 4 2 5" xfId="19280" xr:uid="{00000000-0005-0000-0000-00002D490000}"/>
    <cellStyle name="Normal 13 2 2 4 2 6" xfId="38847" xr:uid="{00000000-0005-0000-0000-00002E490000}"/>
    <cellStyle name="Normal 13 2 2 4 3" xfId="2828" xr:uid="{00000000-0005-0000-0000-00002F490000}"/>
    <cellStyle name="Normal 13 2 2 4 3 2" xfId="7239" xr:uid="{00000000-0005-0000-0000-000030490000}"/>
    <cellStyle name="Normal 13 2 2 4 3 2 2" xfId="15983" xr:uid="{00000000-0005-0000-0000-000031490000}"/>
    <cellStyle name="Normal 13 2 2 4 3 2 2 2" xfId="33434" xr:uid="{00000000-0005-0000-0000-000032490000}"/>
    <cellStyle name="Normal 13 2 2 4 3 2 3" xfId="24714" xr:uid="{00000000-0005-0000-0000-000033490000}"/>
    <cellStyle name="Normal 13 2 2 4 3 2 4" xfId="38852" xr:uid="{00000000-0005-0000-0000-000034490000}"/>
    <cellStyle name="Normal 13 2 2 4 3 3" xfId="11622" xr:uid="{00000000-0005-0000-0000-000035490000}"/>
    <cellStyle name="Normal 13 2 2 4 3 3 2" xfId="29074" xr:uid="{00000000-0005-0000-0000-000036490000}"/>
    <cellStyle name="Normal 13 2 2 4 3 4" xfId="20353" xr:uid="{00000000-0005-0000-0000-000037490000}"/>
    <cellStyle name="Normal 13 2 2 4 3 5" xfId="38851" xr:uid="{00000000-0005-0000-0000-000038490000}"/>
    <cellStyle name="Normal 13 2 2 4 4" xfId="5097" xr:uid="{00000000-0005-0000-0000-000039490000}"/>
    <cellStyle name="Normal 13 2 2 4 4 2" xfId="13841" xr:uid="{00000000-0005-0000-0000-00003A490000}"/>
    <cellStyle name="Normal 13 2 2 4 4 2 2" xfId="31292" xr:uid="{00000000-0005-0000-0000-00003B490000}"/>
    <cellStyle name="Normal 13 2 2 4 4 3" xfId="22572" xr:uid="{00000000-0005-0000-0000-00003C490000}"/>
    <cellStyle name="Normal 13 2 2 4 4 4" xfId="38853" xr:uid="{00000000-0005-0000-0000-00003D490000}"/>
    <cellStyle name="Normal 13 2 2 4 5" xfId="9480" xr:uid="{00000000-0005-0000-0000-00003E490000}"/>
    <cellStyle name="Normal 13 2 2 4 5 2" xfId="26932" xr:uid="{00000000-0005-0000-0000-00003F490000}"/>
    <cellStyle name="Normal 13 2 2 4 6" xfId="18211" xr:uid="{00000000-0005-0000-0000-000040490000}"/>
    <cellStyle name="Normal 13 2 2 4 7" xfId="38846" xr:uid="{00000000-0005-0000-0000-000041490000}"/>
    <cellStyle name="Normal 13 2 2 5" xfId="1218" xr:uid="{00000000-0005-0000-0000-000042490000}"/>
    <cellStyle name="Normal 13 2 2 5 2" xfId="3364" xr:uid="{00000000-0005-0000-0000-000043490000}"/>
    <cellStyle name="Normal 13 2 2 5 2 2" xfId="7775" xr:uid="{00000000-0005-0000-0000-000044490000}"/>
    <cellStyle name="Normal 13 2 2 5 2 2 2" xfId="16519" xr:uid="{00000000-0005-0000-0000-000045490000}"/>
    <cellStyle name="Normal 13 2 2 5 2 2 2 2" xfId="33970" xr:uid="{00000000-0005-0000-0000-000046490000}"/>
    <cellStyle name="Normal 13 2 2 5 2 2 3" xfId="25250" xr:uid="{00000000-0005-0000-0000-000047490000}"/>
    <cellStyle name="Normal 13 2 2 5 2 2 4" xfId="38856" xr:uid="{00000000-0005-0000-0000-000048490000}"/>
    <cellStyle name="Normal 13 2 2 5 2 3" xfId="12158" xr:uid="{00000000-0005-0000-0000-000049490000}"/>
    <cellStyle name="Normal 13 2 2 5 2 3 2" xfId="29610" xr:uid="{00000000-0005-0000-0000-00004A490000}"/>
    <cellStyle name="Normal 13 2 2 5 2 4" xfId="20889" xr:uid="{00000000-0005-0000-0000-00004B490000}"/>
    <cellStyle name="Normal 13 2 2 5 2 5" xfId="38855" xr:uid="{00000000-0005-0000-0000-00004C490000}"/>
    <cellStyle name="Normal 13 2 2 5 3" xfId="5633" xr:uid="{00000000-0005-0000-0000-00004D490000}"/>
    <cellStyle name="Normal 13 2 2 5 3 2" xfId="14377" xr:uid="{00000000-0005-0000-0000-00004E490000}"/>
    <cellStyle name="Normal 13 2 2 5 3 2 2" xfId="31828" xr:uid="{00000000-0005-0000-0000-00004F490000}"/>
    <cellStyle name="Normal 13 2 2 5 3 3" xfId="23108" xr:uid="{00000000-0005-0000-0000-000050490000}"/>
    <cellStyle name="Normal 13 2 2 5 3 4" xfId="38857" xr:uid="{00000000-0005-0000-0000-000051490000}"/>
    <cellStyle name="Normal 13 2 2 5 4" xfId="10016" xr:uid="{00000000-0005-0000-0000-000052490000}"/>
    <cellStyle name="Normal 13 2 2 5 4 2" xfId="27468" xr:uid="{00000000-0005-0000-0000-000053490000}"/>
    <cellStyle name="Normal 13 2 2 5 5" xfId="18747" xr:uid="{00000000-0005-0000-0000-000054490000}"/>
    <cellStyle name="Normal 13 2 2 5 6" xfId="38854" xr:uid="{00000000-0005-0000-0000-000055490000}"/>
    <cellStyle name="Normal 13 2 2 6" xfId="2292" xr:uid="{00000000-0005-0000-0000-000056490000}"/>
    <cellStyle name="Normal 13 2 2 6 2" xfId="6703" xr:uid="{00000000-0005-0000-0000-000057490000}"/>
    <cellStyle name="Normal 13 2 2 6 2 2" xfId="15447" xr:uid="{00000000-0005-0000-0000-000058490000}"/>
    <cellStyle name="Normal 13 2 2 6 2 2 2" xfId="32898" xr:uid="{00000000-0005-0000-0000-000059490000}"/>
    <cellStyle name="Normal 13 2 2 6 2 3" xfId="24178" xr:uid="{00000000-0005-0000-0000-00005A490000}"/>
    <cellStyle name="Normal 13 2 2 6 2 4" xfId="38859" xr:uid="{00000000-0005-0000-0000-00005B490000}"/>
    <cellStyle name="Normal 13 2 2 6 3" xfId="11086" xr:uid="{00000000-0005-0000-0000-00005C490000}"/>
    <cellStyle name="Normal 13 2 2 6 3 2" xfId="28538" xr:uid="{00000000-0005-0000-0000-00005D490000}"/>
    <cellStyle name="Normal 13 2 2 6 4" xfId="19817" xr:uid="{00000000-0005-0000-0000-00005E490000}"/>
    <cellStyle name="Normal 13 2 2 6 5" xfId="38858" xr:uid="{00000000-0005-0000-0000-00005F490000}"/>
    <cellStyle name="Normal 13 2 2 7" xfId="4561" xr:uid="{00000000-0005-0000-0000-000060490000}"/>
    <cellStyle name="Normal 13 2 2 7 2" xfId="13305" xr:uid="{00000000-0005-0000-0000-000061490000}"/>
    <cellStyle name="Normal 13 2 2 7 2 2" xfId="30756" xr:uid="{00000000-0005-0000-0000-000062490000}"/>
    <cellStyle name="Normal 13 2 2 7 3" xfId="22036" xr:uid="{00000000-0005-0000-0000-000063490000}"/>
    <cellStyle name="Normal 13 2 2 7 4" xfId="38860" xr:uid="{00000000-0005-0000-0000-000064490000}"/>
    <cellStyle name="Normal 13 2 2 8" xfId="8944" xr:uid="{00000000-0005-0000-0000-000065490000}"/>
    <cellStyle name="Normal 13 2 2 8 2" xfId="26396" xr:uid="{00000000-0005-0000-0000-000066490000}"/>
    <cellStyle name="Normal 13 2 2 9" xfId="17675" xr:uid="{00000000-0005-0000-0000-000067490000}"/>
    <cellStyle name="Normal 13 2 3" xfId="200" xr:uid="{00000000-0005-0000-0000-000068490000}"/>
    <cellStyle name="Normal 13 2 3 2" xfId="465" xr:uid="{00000000-0005-0000-0000-000069490000}"/>
    <cellStyle name="Normal 13 2 3 2 2" xfId="1005" xr:uid="{00000000-0005-0000-0000-00006A490000}"/>
    <cellStyle name="Normal 13 2 3 2 2 2" xfId="2078" xr:uid="{00000000-0005-0000-0000-00006B490000}"/>
    <cellStyle name="Normal 13 2 3 2 2 2 2" xfId="4223" xr:uid="{00000000-0005-0000-0000-00006C490000}"/>
    <cellStyle name="Normal 13 2 3 2 2 2 2 2" xfId="8634" xr:uid="{00000000-0005-0000-0000-00006D490000}"/>
    <cellStyle name="Normal 13 2 3 2 2 2 2 2 2" xfId="17378" xr:uid="{00000000-0005-0000-0000-00006E490000}"/>
    <cellStyle name="Normal 13 2 3 2 2 2 2 2 2 2" xfId="34829" xr:uid="{00000000-0005-0000-0000-00006F490000}"/>
    <cellStyle name="Normal 13 2 3 2 2 2 2 2 3" xfId="26109" xr:uid="{00000000-0005-0000-0000-000070490000}"/>
    <cellStyle name="Normal 13 2 3 2 2 2 2 2 4" xfId="38866" xr:uid="{00000000-0005-0000-0000-000071490000}"/>
    <cellStyle name="Normal 13 2 3 2 2 2 2 3" xfId="13017" xr:uid="{00000000-0005-0000-0000-000072490000}"/>
    <cellStyle name="Normal 13 2 3 2 2 2 2 3 2" xfId="30469" xr:uid="{00000000-0005-0000-0000-000073490000}"/>
    <cellStyle name="Normal 13 2 3 2 2 2 2 4" xfId="21748" xr:uid="{00000000-0005-0000-0000-000074490000}"/>
    <cellStyle name="Normal 13 2 3 2 2 2 2 5" xfId="38865" xr:uid="{00000000-0005-0000-0000-000075490000}"/>
    <cellStyle name="Normal 13 2 3 2 2 2 3" xfId="6492" xr:uid="{00000000-0005-0000-0000-000076490000}"/>
    <cellStyle name="Normal 13 2 3 2 2 2 3 2" xfId="15236" xr:uid="{00000000-0005-0000-0000-000077490000}"/>
    <cellStyle name="Normal 13 2 3 2 2 2 3 2 2" xfId="32687" xr:uid="{00000000-0005-0000-0000-000078490000}"/>
    <cellStyle name="Normal 13 2 3 2 2 2 3 3" xfId="23967" xr:uid="{00000000-0005-0000-0000-000079490000}"/>
    <cellStyle name="Normal 13 2 3 2 2 2 3 4" xfId="38867" xr:uid="{00000000-0005-0000-0000-00007A490000}"/>
    <cellStyle name="Normal 13 2 3 2 2 2 4" xfId="10875" xr:uid="{00000000-0005-0000-0000-00007B490000}"/>
    <cellStyle name="Normal 13 2 3 2 2 2 4 2" xfId="28327" xr:uid="{00000000-0005-0000-0000-00007C490000}"/>
    <cellStyle name="Normal 13 2 3 2 2 2 5" xfId="19606" xr:uid="{00000000-0005-0000-0000-00007D490000}"/>
    <cellStyle name="Normal 13 2 3 2 2 2 6" xfId="38864" xr:uid="{00000000-0005-0000-0000-00007E490000}"/>
    <cellStyle name="Normal 13 2 3 2 2 3" xfId="3154" xr:uid="{00000000-0005-0000-0000-00007F490000}"/>
    <cellStyle name="Normal 13 2 3 2 2 3 2" xfId="7565" xr:uid="{00000000-0005-0000-0000-000080490000}"/>
    <cellStyle name="Normal 13 2 3 2 2 3 2 2" xfId="16309" xr:uid="{00000000-0005-0000-0000-000081490000}"/>
    <cellStyle name="Normal 13 2 3 2 2 3 2 2 2" xfId="33760" xr:uid="{00000000-0005-0000-0000-000082490000}"/>
    <cellStyle name="Normal 13 2 3 2 2 3 2 3" xfId="25040" xr:uid="{00000000-0005-0000-0000-000083490000}"/>
    <cellStyle name="Normal 13 2 3 2 2 3 2 4" xfId="38869" xr:uid="{00000000-0005-0000-0000-000084490000}"/>
    <cellStyle name="Normal 13 2 3 2 2 3 3" xfId="11948" xr:uid="{00000000-0005-0000-0000-000085490000}"/>
    <cellStyle name="Normal 13 2 3 2 2 3 3 2" xfId="29400" xr:uid="{00000000-0005-0000-0000-000086490000}"/>
    <cellStyle name="Normal 13 2 3 2 2 3 4" xfId="20679" xr:uid="{00000000-0005-0000-0000-000087490000}"/>
    <cellStyle name="Normal 13 2 3 2 2 3 5" xfId="38868" xr:uid="{00000000-0005-0000-0000-000088490000}"/>
    <cellStyle name="Normal 13 2 3 2 2 4" xfId="5423" xr:uid="{00000000-0005-0000-0000-000089490000}"/>
    <cellStyle name="Normal 13 2 3 2 2 4 2" xfId="14167" xr:uid="{00000000-0005-0000-0000-00008A490000}"/>
    <cellStyle name="Normal 13 2 3 2 2 4 2 2" xfId="31618" xr:uid="{00000000-0005-0000-0000-00008B490000}"/>
    <cellStyle name="Normal 13 2 3 2 2 4 3" xfId="22898" xr:uid="{00000000-0005-0000-0000-00008C490000}"/>
    <cellStyle name="Normal 13 2 3 2 2 4 4" xfId="38870" xr:uid="{00000000-0005-0000-0000-00008D490000}"/>
    <cellStyle name="Normal 13 2 3 2 2 5" xfId="9806" xr:uid="{00000000-0005-0000-0000-00008E490000}"/>
    <cellStyle name="Normal 13 2 3 2 2 5 2" xfId="27258" xr:uid="{00000000-0005-0000-0000-00008F490000}"/>
    <cellStyle name="Normal 13 2 3 2 2 6" xfId="18537" xr:uid="{00000000-0005-0000-0000-000090490000}"/>
    <cellStyle name="Normal 13 2 3 2 2 7" xfId="38863" xr:uid="{00000000-0005-0000-0000-000091490000}"/>
    <cellStyle name="Normal 13 2 3 2 3" xfId="1543" xr:uid="{00000000-0005-0000-0000-000092490000}"/>
    <cellStyle name="Normal 13 2 3 2 3 2" xfId="3689" xr:uid="{00000000-0005-0000-0000-000093490000}"/>
    <cellStyle name="Normal 13 2 3 2 3 2 2" xfId="8100" xr:uid="{00000000-0005-0000-0000-000094490000}"/>
    <cellStyle name="Normal 13 2 3 2 3 2 2 2" xfId="16844" xr:uid="{00000000-0005-0000-0000-000095490000}"/>
    <cellStyle name="Normal 13 2 3 2 3 2 2 2 2" xfId="34295" xr:uid="{00000000-0005-0000-0000-000096490000}"/>
    <cellStyle name="Normal 13 2 3 2 3 2 2 3" xfId="25575" xr:uid="{00000000-0005-0000-0000-000097490000}"/>
    <cellStyle name="Normal 13 2 3 2 3 2 2 4" xfId="38873" xr:uid="{00000000-0005-0000-0000-000098490000}"/>
    <cellStyle name="Normal 13 2 3 2 3 2 3" xfId="12483" xr:uid="{00000000-0005-0000-0000-000099490000}"/>
    <cellStyle name="Normal 13 2 3 2 3 2 3 2" xfId="29935" xr:uid="{00000000-0005-0000-0000-00009A490000}"/>
    <cellStyle name="Normal 13 2 3 2 3 2 4" xfId="21214" xr:uid="{00000000-0005-0000-0000-00009B490000}"/>
    <cellStyle name="Normal 13 2 3 2 3 2 5" xfId="38872" xr:uid="{00000000-0005-0000-0000-00009C490000}"/>
    <cellStyle name="Normal 13 2 3 2 3 3" xfId="5958" xr:uid="{00000000-0005-0000-0000-00009D490000}"/>
    <cellStyle name="Normal 13 2 3 2 3 3 2" xfId="14702" xr:uid="{00000000-0005-0000-0000-00009E490000}"/>
    <cellStyle name="Normal 13 2 3 2 3 3 2 2" xfId="32153" xr:uid="{00000000-0005-0000-0000-00009F490000}"/>
    <cellStyle name="Normal 13 2 3 2 3 3 3" xfId="23433" xr:uid="{00000000-0005-0000-0000-0000A0490000}"/>
    <cellStyle name="Normal 13 2 3 2 3 3 4" xfId="38874" xr:uid="{00000000-0005-0000-0000-0000A1490000}"/>
    <cellStyle name="Normal 13 2 3 2 3 4" xfId="10341" xr:uid="{00000000-0005-0000-0000-0000A2490000}"/>
    <cellStyle name="Normal 13 2 3 2 3 4 2" xfId="27793" xr:uid="{00000000-0005-0000-0000-0000A3490000}"/>
    <cellStyle name="Normal 13 2 3 2 3 5" xfId="19072" xr:uid="{00000000-0005-0000-0000-0000A4490000}"/>
    <cellStyle name="Normal 13 2 3 2 3 6" xfId="38871" xr:uid="{00000000-0005-0000-0000-0000A5490000}"/>
    <cellStyle name="Normal 13 2 3 2 4" xfId="2617" xr:uid="{00000000-0005-0000-0000-0000A6490000}"/>
    <cellStyle name="Normal 13 2 3 2 4 2" xfId="7028" xr:uid="{00000000-0005-0000-0000-0000A7490000}"/>
    <cellStyle name="Normal 13 2 3 2 4 2 2" xfId="15772" xr:uid="{00000000-0005-0000-0000-0000A8490000}"/>
    <cellStyle name="Normal 13 2 3 2 4 2 2 2" xfId="33223" xr:uid="{00000000-0005-0000-0000-0000A9490000}"/>
    <cellStyle name="Normal 13 2 3 2 4 2 3" xfId="24503" xr:uid="{00000000-0005-0000-0000-0000AA490000}"/>
    <cellStyle name="Normal 13 2 3 2 4 2 4" xfId="38876" xr:uid="{00000000-0005-0000-0000-0000AB490000}"/>
    <cellStyle name="Normal 13 2 3 2 4 3" xfId="11411" xr:uid="{00000000-0005-0000-0000-0000AC490000}"/>
    <cellStyle name="Normal 13 2 3 2 4 3 2" xfId="28863" xr:uid="{00000000-0005-0000-0000-0000AD490000}"/>
    <cellStyle name="Normal 13 2 3 2 4 4" xfId="20142" xr:uid="{00000000-0005-0000-0000-0000AE490000}"/>
    <cellStyle name="Normal 13 2 3 2 4 5" xfId="38875" xr:uid="{00000000-0005-0000-0000-0000AF490000}"/>
    <cellStyle name="Normal 13 2 3 2 5" xfId="4886" xr:uid="{00000000-0005-0000-0000-0000B0490000}"/>
    <cellStyle name="Normal 13 2 3 2 5 2" xfId="13630" xr:uid="{00000000-0005-0000-0000-0000B1490000}"/>
    <cellStyle name="Normal 13 2 3 2 5 2 2" xfId="31081" xr:uid="{00000000-0005-0000-0000-0000B2490000}"/>
    <cellStyle name="Normal 13 2 3 2 5 3" xfId="22361" xr:uid="{00000000-0005-0000-0000-0000B3490000}"/>
    <cellStyle name="Normal 13 2 3 2 5 4" xfId="38877" xr:uid="{00000000-0005-0000-0000-0000B4490000}"/>
    <cellStyle name="Normal 13 2 3 2 6" xfId="9269" xr:uid="{00000000-0005-0000-0000-0000B5490000}"/>
    <cellStyle name="Normal 13 2 3 2 6 2" xfId="26721" xr:uid="{00000000-0005-0000-0000-0000B6490000}"/>
    <cellStyle name="Normal 13 2 3 2 7" xfId="18000" xr:uid="{00000000-0005-0000-0000-0000B7490000}"/>
    <cellStyle name="Normal 13 2 3 2 8" xfId="38862" xr:uid="{00000000-0005-0000-0000-0000B8490000}"/>
    <cellStyle name="Normal 13 2 3 3" xfId="747" xr:uid="{00000000-0005-0000-0000-0000B9490000}"/>
    <cellStyle name="Normal 13 2 3 3 2" xfId="1820" xr:uid="{00000000-0005-0000-0000-0000BA490000}"/>
    <cellStyle name="Normal 13 2 3 3 2 2" xfId="3965" xr:uid="{00000000-0005-0000-0000-0000BB490000}"/>
    <cellStyle name="Normal 13 2 3 3 2 2 2" xfId="8376" xr:uid="{00000000-0005-0000-0000-0000BC490000}"/>
    <cellStyle name="Normal 13 2 3 3 2 2 2 2" xfId="17120" xr:uid="{00000000-0005-0000-0000-0000BD490000}"/>
    <cellStyle name="Normal 13 2 3 3 2 2 2 2 2" xfId="34571" xr:uid="{00000000-0005-0000-0000-0000BE490000}"/>
    <cellStyle name="Normal 13 2 3 3 2 2 2 3" xfId="25851" xr:uid="{00000000-0005-0000-0000-0000BF490000}"/>
    <cellStyle name="Normal 13 2 3 3 2 2 2 4" xfId="38881" xr:uid="{00000000-0005-0000-0000-0000C0490000}"/>
    <cellStyle name="Normal 13 2 3 3 2 2 3" xfId="12759" xr:uid="{00000000-0005-0000-0000-0000C1490000}"/>
    <cellStyle name="Normal 13 2 3 3 2 2 3 2" xfId="30211" xr:uid="{00000000-0005-0000-0000-0000C2490000}"/>
    <cellStyle name="Normal 13 2 3 3 2 2 4" xfId="21490" xr:uid="{00000000-0005-0000-0000-0000C3490000}"/>
    <cellStyle name="Normal 13 2 3 3 2 2 5" xfId="38880" xr:uid="{00000000-0005-0000-0000-0000C4490000}"/>
    <cellStyle name="Normal 13 2 3 3 2 3" xfId="6234" xr:uid="{00000000-0005-0000-0000-0000C5490000}"/>
    <cellStyle name="Normal 13 2 3 3 2 3 2" xfId="14978" xr:uid="{00000000-0005-0000-0000-0000C6490000}"/>
    <cellStyle name="Normal 13 2 3 3 2 3 2 2" xfId="32429" xr:uid="{00000000-0005-0000-0000-0000C7490000}"/>
    <cellStyle name="Normal 13 2 3 3 2 3 3" xfId="23709" xr:uid="{00000000-0005-0000-0000-0000C8490000}"/>
    <cellStyle name="Normal 13 2 3 3 2 3 4" xfId="38882" xr:uid="{00000000-0005-0000-0000-0000C9490000}"/>
    <cellStyle name="Normal 13 2 3 3 2 4" xfId="10617" xr:uid="{00000000-0005-0000-0000-0000CA490000}"/>
    <cellStyle name="Normal 13 2 3 3 2 4 2" xfId="28069" xr:uid="{00000000-0005-0000-0000-0000CB490000}"/>
    <cellStyle name="Normal 13 2 3 3 2 5" xfId="19348" xr:uid="{00000000-0005-0000-0000-0000CC490000}"/>
    <cellStyle name="Normal 13 2 3 3 2 6" xfId="38879" xr:uid="{00000000-0005-0000-0000-0000CD490000}"/>
    <cellStyle name="Normal 13 2 3 3 3" xfId="2896" xr:uid="{00000000-0005-0000-0000-0000CE490000}"/>
    <cellStyle name="Normal 13 2 3 3 3 2" xfId="7307" xr:uid="{00000000-0005-0000-0000-0000CF490000}"/>
    <cellStyle name="Normal 13 2 3 3 3 2 2" xfId="16051" xr:uid="{00000000-0005-0000-0000-0000D0490000}"/>
    <cellStyle name="Normal 13 2 3 3 3 2 2 2" xfId="33502" xr:uid="{00000000-0005-0000-0000-0000D1490000}"/>
    <cellStyle name="Normal 13 2 3 3 3 2 3" xfId="24782" xr:uid="{00000000-0005-0000-0000-0000D2490000}"/>
    <cellStyle name="Normal 13 2 3 3 3 2 4" xfId="38884" xr:uid="{00000000-0005-0000-0000-0000D3490000}"/>
    <cellStyle name="Normal 13 2 3 3 3 3" xfId="11690" xr:uid="{00000000-0005-0000-0000-0000D4490000}"/>
    <cellStyle name="Normal 13 2 3 3 3 3 2" xfId="29142" xr:uid="{00000000-0005-0000-0000-0000D5490000}"/>
    <cellStyle name="Normal 13 2 3 3 3 4" xfId="20421" xr:uid="{00000000-0005-0000-0000-0000D6490000}"/>
    <cellStyle name="Normal 13 2 3 3 3 5" xfId="38883" xr:uid="{00000000-0005-0000-0000-0000D7490000}"/>
    <cellStyle name="Normal 13 2 3 3 4" xfId="5165" xr:uid="{00000000-0005-0000-0000-0000D8490000}"/>
    <cellStyle name="Normal 13 2 3 3 4 2" xfId="13909" xr:uid="{00000000-0005-0000-0000-0000D9490000}"/>
    <cellStyle name="Normal 13 2 3 3 4 2 2" xfId="31360" xr:uid="{00000000-0005-0000-0000-0000DA490000}"/>
    <cellStyle name="Normal 13 2 3 3 4 3" xfId="22640" xr:uid="{00000000-0005-0000-0000-0000DB490000}"/>
    <cellStyle name="Normal 13 2 3 3 4 4" xfId="38885" xr:uid="{00000000-0005-0000-0000-0000DC490000}"/>
    <cellStyle name="Normal 13 2 3 3 5" xfId="9548" xr:uid="{00000000-0005-0000-0000-0000DD490000}"/>
    <cellStyle name="Normal 13 2 3 3 5 2" xfId="27000" xr:uid="{00000000-0005-0000-0000-0000DE490000}"/>
    <cellStyle name="Normal 13 2 3 3 6" xfId="18279" xr:uid="{00000000-0005-0000-0000-0000DF490000}"/>
    <cellStyle name="Normal 13 2 3 3 7" xfId="38878" xr:uid="{00000000-0005-0000-0000-0000E0490000}"/>
    <cellStyle name="Normal 13 2 3 4" xfId="1286" xr:uid="{00000000-0005-0000-0000-0000E1490000}"/>
    <cellStyle name="Normal 13 2 3 4 2" xfId="3432" xr:uid="{00000000-0005-0000-0000-0000E2490000}"/>
    <cellStyle name="Normal 13 2 3 4 2 2" xfId="7843" xr:uid="{00000000-0005-0000-0000-0000E3490000}"/>
    <cellStyle name="Normal 13 2 3 4 2 2 2" xfId="16587" xr:uid="{00000000-0005-0000-0000-0000E4490000}"/>
    <cellStyle name="Normal 13 2 3 4 2 2 2 2" xfId="34038" xr:uid="{00000000-0005-0000-0000-0000E5490000}"/>
    <cellStyle name="Normal 13 2 3 4 2 2 3" xfId="25318" xr:uid="{00000000-0005-0000-0000-0000E6490000}"/>
    <cellStyle name="Normal 13 2 3 4 2 2 4" xfId="38888" xr:uid="{00000000-0005-0000-0000-0000E7490000}"/>
    <cellStyle name="Normal 13 2 3 4 2 3" xfId="12226" xr:uid="{00000000-0005-0000-0000-0000E8490000}"/>
    <cellStyle name="Normal 13 2 3 4 2 3 2" xfId="29678" xr:uid="{00000000-0005-0000-0000-0000E9490000}"/>
    <cellStyle name="Normal 13 2 3 4 2 4" xfId="20957" xr:uid="{00000000-0005-0000-0000-0000EA490000}"/>
    <cellStyle name="Normal 13 2 3 4 2 5" xfId="38887" xr:uid="{00000000-0005-0000-0000-0000EB490000}"/>
    <cellStyle name="Normal 13 2 3 4 3" xfId="5701" xr:uid="{00000000-0005-0000-0000-0000EC490000}"/>
    <cellStyle name="Normal 13 2 3 4 3 2" xfId="14445" xr:uid="{00000000-0005-0000-0000-0000ED490000}"/>
    <cellStyle name="Normal 13 2 3 4 3 2 2" xfId="31896" xr:uid="{00000000-0005-0000-0000-0000EE490000}"/>
    <cellStyle name="Normal 13 2 3 4 3 3" xfId="23176" xr:uid="{00000000-0005-0000-0000-0000EF490000}"/>
    <cellStyle name="Normal 13 2 3 4 3 4" xfId="38889" xr:uid="{00000000-0005-0000-0000-0000F0490000}"/>
    <cellStyle name="Normal 13 2 3 4 4" xfId="10084" xr:uid="{00000000-0005-0000-0000-0000F1490000}"/>
    <cellStyle name="Normal 13 2 3 4 4 2" xfId="27536" xr:uid="{00000000-0005-0000-0000-0000F2490000}"/>
    <cellStyle name="Normal 13 2 3 4 5" xfId="18815" xr:uid="{00000000-0005-0000-0000-0000F3490000}"/>
    <cellStyle name="Normal 13 2 3 4 6" xfId="38886" xr:uid="{00000000-0005-0000-0000-0000F4490000}"/>
    <cellStyle name="Normal 13 2 3 5" xfId="2360" xr:uid="{00000000-0005-0000-0000-0000F5490000}"/>
    <cellStyle name="Normal 13 2 3 5 2" xfId="6771" xr:uid="{00000000-0005-0000-0000-0000F6490000}"/>
    <cellStyle name="Normal 13 2 3 5 2 2" xfId="15515" xr:uid="{00000000-0005-0000-0000-0000F7490000}"/>
    <cellStyle name="Normal 13 2 3 5 2 2 2" xfId="32966" xr:uid="{00000000-0005-0000-0000-0000F8490000}"/>
    <cellStyle name="Normal 13 2 3 5 2 3" xfId="24246" xr:uid="{00000000-0005-0000-0000-0000F9490000}"/>
    <cellStyle name="Normal 13 2 3 5 2 4" xfId="38891" xr:uid="{00000000-0005-0000-0000-0000FA490000}"/>
    <cellStyle name="Normal 13 2 3 5 3" xfId="11154" xr:uid="{00000000-0005-0000-0000-0000FB490000}"/>
    <cellStyle name="Normal 13 2 3 5 3 2" xfId="28606" xr:uid="{00000000-0005-0000-0000-0000FC490000}"/>
    <cellStyle name="Normal 13 2 3 5 4" xfId="19885" xr:uid="{00000000-0005-0000-0000-0000FD490000}"/>
    <cellStyle name="Normal 13 2 3 5 5" xfId="38890" xr:uid="{00000000-0005-0000-0000-0000FE490000}"/>
    <cellStyle name="Normal 13 2 3 6" xfId="4629" xr:uid="{00000000-0005-0000-0000-0000FF490000}"/>
    <cellStyle name="Normal 13 2 3 6 2" xfId="13373" xr:uid="{00000000-0005-0000-0000-0000004A0000}"/>
    <cellStyle name="Normal 13 2 3 6 2 2" xfId="30824" xr:uid="{00000000-0005-0000-0000-0000014A0000}"/>
    <cellStyle name="Normal 13 2 3 6 3" xfId="22104" xr:uid="{00000000-0005-0000-0000-0000024A0000}"/>
    <cellStyle name="Normal 13 2 3 6 4" xfId="38892" xr:uid="{00000000-0005-0000-0000-0000034A0000}"/>
    <cellStyle name="Normal 13 2 3 7" xfId="9012" xr:uid="{00000000-0005-0000-0000-0000044A0000}"/>
    <cellStyle name="Normal 13 2 3 7 2" xfId="26464" xr:uid="{00000000-0005-0000-0000-0000054A0000}"/>
    <cellStyle name="Normal 13 2 3 8" xfId="17743" xr:uid="{00000000-0005-0000-0000-0000064A0000}"/>
    <cellStyle name="Normal 13 2 3 9" xfId="38861" xr:uid="{00000000-0005-0000-0000-0000074A0000}"/>
    <cellStyle name="Normal 13 2 4" xfId="340" xr:uid="{00000000-0005-0000-0000-0000084A0000}"/>
    <cellStyle name="Normal 13 2 4 2" xfId="880" xr:uid="{00000000-0005-0000-0000-0000094A0000}"/>
    <cellStyle name="Normal 13 2 4 2 2" xfId="1953" xr:uid="{00000000-0005-0000-0000-00000A4A0000}"/>
    <cellStyle name="Normal 13 2 4 2 2 2" xfId="4098" xr:uid="{00000000-0005-0000-0000-00000B4A0000}"/>
    <cellStyle name="Normal 13 2 4 2 2 2 2" xfId="8509" xr:uid="{00000000-0005-0000-0000-00000C4A0000}"/>
    <cellStyle name="Normal 13 2 4 2 2 2 2 2" xfId="17253" xr:uid="{00000000-0005-0000-0000-00000D4A0000}"/>
    <cellStyle name="Normal 13 2 4 2 2 2 2 2 2" xfId="34704" xr:uid="{00000000-0005-0000-0000-00000E4A0000}"/>
    <cellStyle name="Normal 13 2 4 2 2 2 2 3" xfId="25984" xr:uid="{00000000-0005-0000-0000-00000F4A0000}"/>
    <cellStyle name="Normal 13 2 4 2 2 2 2 4" xfId="38897" xr:uid="{00000000-0005-0000-0000-0000104A0000}"/>
    <cellStyle name="Normal 13 2 4 2 2 2 3" xfId="12892" xr:uid="{00000000-0005-0000-0000-0000114A0000}"/>
    <cellStyle name="Normal 13 2 4 2 2 2 3 2" xfId="30344" xr:uid="{00000000-0005-0000-0000-0000124A0000}"/>
    <cellStyle name="Normal 13 2 4 2 2 2 4" xfId="21623" xr:uid="{00000000-0005-0000-0000-0000134A0000}"/>
    <cellStyle name="Normal 13 2 4 2 2 2 5" xfId="38896" xr:uid="{00000000-0005-0000-0000-0000144A0000}"/>
    <cellStyle name="Normal 13 2 4 2 2 3" xfId="6367" xr:uid="{00000000-0005-0000-0000-0000154A0000}"/>
    <cellStyle name="Normal 13 2 4 2 2 3 2" xfId="15111" xr:uid="{00000000-0005-0000-0000-0000164A0000}"/>
    <cellStyle name="Normal 13 2 4 2 2 3 2 2" xfId="32562" xr:uid="{00000000-0005-0000-0000-0000174A0000}"/>
    <cellStyle name="Normal 13 2 4 2 2 3 3" xfId="23842" xr:uid="{00000000-0005-0000-0000-0000184A0000}"/>
    <cellStyle name="Normal 13 2 4 2 2 3 4" xfId="38898" xr:uid="{00000000-0005-0000-0000-0000194A0000}"/>
    <cellStyle name="Normal 13 2 4 2 2 4" xfId="10750" xr:uid="{00000000-0005-0000-0000-00001A4A0000}"/>
    <cellStyle name="Normal 13 2 4 2 2 4 2" xfId="28202" xr:uid="{00000000-0005-0000-0000-00001B4A0000}"/>
    <cellStyle name="Normal 13 2 4 2 2 5" xfId="19481" xr:uid="{00000000-0005-0000-0000-00001C4A0000}"/>
    <cellStyle name="Normal 13 2 4 2 2 6" xfId="38895" xr:uid="{00000000-0005-0000-0000-00001D4A0000}"/>
    <cellStyle name="Normal 13 2 4 2 3" xfId="3029" xr:uid="{00000000-0005-0000-0000-00001E4A0000}"/>
    <cellStyle name="Normal 13 2 4 2 3 2" xfId="7440" xr:uid="{00000000-0005-0000-0000-00001F4A0000}"/>
    <cellStyle name="Normal 13 2 4 2 3 2 2" xfId="16184" xr:uid="{00000000-0005-0000-0000-0000204A0000}"/>
    <cellStyle name="Normal 13 2 4 2 3 2 2 2" xfId="33635" xr:uid="{00000000-0005-0000-0000-0000214A0000}"/>
    <cellStyle name="Normal 13 2 4 2 3 2 3" xfId="24915" xr:uid="{00000000-0005-0000-0000-0000224A0000}"/>
    <cellStyle name="Normal 13 2 4 2 3 2 4" xfId="38900" xr:uid="{00000000-0005-0000-0000-0000234A0000}"/>
    <cellStyle name="Normal 13 2 4 2 3 3" xfId="11823" xr:uid="{00000000-0005-0000-0000-0000244A0000}"/>
    <cellStyle name="Normal 13 2 4 2 3 3 2" xfId="29275" xr:uid="{00000000-0005-0000-0000-0000254A0000}"/>
    <cellStyle name="Normal 13 2 4 2 3 4" xfId="20554" xr:uid="{00000000-0005-0000-0000-0000264A0000}"/>
    <cellStyle name="Normal 13 2 4 2 3 5" xfId="38899" xr:uid="{00000000-0005-0000-0000-0000274A0000}"/>
    <cellStyle name="Normal 13 2 4 2 4" xfId="5298" xr:uid="{00000000-0005-0000-0000-0000284A0000}"/>
    <cellStyle name="Normal 13 2 4 2 4 2" xfId="14042" xr:uid="{00000000-0005-0000-0000-0000294A0000}"/>
    <cellStyle name="Normal 13 2 4 2 4 2 2" xfId="31493" xr:uid="{00000000-0005-0000-0000-00002A4A0000}"/>
    <cellStyle name="Normal 13 2 4 2 4 3" xfId="22773" xr:uid="{00000000-0005-0000-0000-00002B4A0000}"/>
    <cellStyle name="Normal 13 2 4 2 4 4" xfId="38901" xr:uid="{00000000-0005-0000-0000-00002C4A0000}"/>
    <cellStyle name="Normal 13 2 4 2 5" xfId="9681" xr:uid="{00000000-0005-0000-0000-00002D4A0000}"/>
    <cellStyle name="Normal 13 2 4 2 5 2" xfId="27133" xr:uid="{00000000-0005-0000-0000-00002E4A0000}"/>
    <cellStyle name="Normal 13 2 4 2 6" xfId="18412" xr:uid="{00000000-0005-0000-0000-00002F4A0000}"/>
    <cellStyle name="Normal 13 2 4 2 7" xfId="38894" xr:uid="{00000000-0005-0000-0000-0000304A0000}"/>
    <cellStyle name="Normal 13 2 4 3" xfId="1418" xr:uid="{00000000-0005-0000-0000-0000314A0000}"/>
    <cellStyle name="Normal 13 2 4 3 2" xfId="3564" xr:uid="{00000000-0005-0000-0000-0000324A0000}"/>
    <cellStyle name="Normal 13 2 4 3 2 2" xfId="7975" xr:uid="{00000000-0005-0000-0000-0000334A0000}"/>
    <cellStyle name="Normal 13 2 4 3 2 2 2" xfId="16719" xr:uid="{00000000-0005-0000-0000-0000344A0000}"/>
    <cellStyle name="Normal 13 2 4 3 2 2 2 2" xfId="34170" xr:uid="{00000000-0005-0000-0000-0000354A0000}"/>
    <cellStyle name="Normal 13 2 4 3 2 2 3" xfId="25450" xr:uid="{00000000-0005-0000-0000-0000364A0000}"/>
    <cellStyle name="Normal 13 2 4 3 2 2 4" xfId="38904" xr:uid="{00000000-0005-0000-0000-0000374A0000}"/>
    <cellStyle name="Normal 13 2 4 3 2 3" xfId="12358" xr:uid="{00000000-0005-0000-0000-0000384A0000}"/>
    <cellStyle name="Normal 13 2 4 3 2 3 2" xfId="29810" xr:uid="{00000000-0005-0000-0000-0000394A0000}"/>
    <cellStyle name="Normal 13 2 4 3 2 4" xfId="21089" xr:uid="{00000000-0005-0000-0000-00003A4A0000}"/>
    <cellStyle name="Normal 13 2 4 3 2 5" xfId="38903" xr:uid="{00000000-0005-0000-0000-00003B4A0000}"/>
    <cellStyle name="Normal 13 2 4 3 3" xfId="5833" xr:uid="{00000000-0005-0000-0000-00003C4A0000}"/>
    <cellStyle name="Normal 13 2 4 3 3 2" xfId="14577" xr:uid="{00000000-0005-0000-0000-00003D4A0000}"/>
    <cellStyle name="Normal 13 2 4 3 3 2 2" xfId="32028" xr:uid="{00000000-0005-0000-0000-00003E4A0000}"/>
    <cellStyle name="Normal 13 2 4 3 3 3" xfId="23308" xr:uid="{00000000-0005-0000-0000-00003F4A0000}"/>
    <cellStyle name="Normal 13 2 4 3 3 4" xfId="38905" xr:uid="{00000000-0005-0000-0000-0000404A0000}"/>
    <cellStyle name="Normal 13 2 4 3 4" xfId="10216" xr:uid="{00000000-0005-0000-0000-0000414A0000}"/>
    <cellStyle name="Normal 13 2 4 3 4 2" xfId="27668" xr:uid="{00000000-0005-0000-0000-0000424A0000}"/>
    <cellStyle name="Normal 13 2 4 3 5" xfId="18947" xr:uid="{00000000-0005-0000-0000-0000434A0000}"/>
    <cellStyle name="Normal 13 2 4 3 6" xfId="38902" xr:uid="{00000000-0005-0000-0000-0000444A0000}"/>
    <cellStyle name="Normal 13 2 4 4" xfId="2492" xr:uid="{00000000-0005-0000-0000-0000454A0000}"/>
    <cellStyle name="Normal 13 2 4 4 2" xfId="6903" xr:uid="{00000000-0005-0000-0000-0000464A0000}"/>
    <cellStyle name="Normal 13 2 4 4 2 2" xfId="15647" xr:uid="{00000000-0005-0000-0000-0000474A0000}"/>
    <cellStyle name="Normal 13 2 4 4 2 2 2" xfId="33098" xr:uid="{00000000-0005-0000-0000-0000484A0000}"/>
    <cellStyle name="Normal 13 2 4 4 2 3" xfId="24378" xr:uid="{00000000-0005-0000-0000-0000494A0000}"/>
    <cellStyle name="Normal 13 2 4 4 2 4" xfId="38907" xr:uid="{00000000-0005-0000-0000-00004A4A0000}"/>
    <cellStyle name="Normal 13 2 4 4 3" xfId="11286" xr:uid="{00000000-0005-0000-0000-00004B4A0000}"/>
    <cellStyle name="Normal 13 2 4 4 3 2" xfId="28738" xr:uid="{00000000-0005-0000-0000-00004C4A0000}"/>
    <cellStyle name="Normal 13 2 4 4 4" xfId="20017" xr:uid="{00000000-0005-0000-0000-00004D4A0000}"/>
    <cellStyle name="Normal 13 2 4 4 5" xfId="38906" xr:uid="{00000000-0005-0000-0000-00004E4A0000}"/>
    <cellStyle name="Normal 13 2 4 5" xfId="4761" xr:uid="{00000000-0005-0000-0000-00004F4A0000}"/>
    <cellStyle name="Normal 13 2 4 5 2" xfId="13505" xr:uid="{00000000-0005-0000-0000-0000504A0000}"/>
    <cellStyle name="Normal 13 2 4 5 2 2" xfId="30956" xr:uid="{00000000-0005-0000-0000-0000514A0000}"/>
    <cellStyle name="Normal 13 2 4 5 3" xfId="22236" xr:uid="{00000000-0005-0000-0000-0000524A0000}"/>
    <cellStyle name="Normal 13 2 4 5 4" xfId="38908" xr:uid="{00000000-0005-0000-0000-0000534A0000}"/>
    <cellStyle name="Normal 13 2 4 6" xfId="9144" xr:uid="{00000000-0005-0000-0000-0000544A0000}"/>
    <cellStyle name="Normal 13 2 4 6 2" xfId="26596" xr:uid="{00000000-0005-0000-0000-0000554A0000}"/>
    <cellStyle name="Normal 13 2 4 7" xfId="17875" xr:uid="{00000000-0005-0000-0000-0000564A0000}"/>
    <cellStyle name="Normal 13 2 4 8" xfId="38893" xr:uid="{00000000-0005-0000-0000-0000574A0000}"/>
    <cellStyle name="Normal 13 2 5" xfId="622" xr:uid="{00000000-0005-0000-0000-0000584A0000}"/>
    <cellStyle name="Normal 13 2 5 2" xfId="1695" xr:uid="{00000000-0005-0000-0000-0000594A0000}"/>
    <cellStyle name="Normal 13 2 5 2 2" xfId="3840" xr:uid="{00000000-0005-0000-0000-00005A4A0000}"/>
    <cellStyle name="Normal 13 2 5 2 2 2" xfId="8251" xr:uid="{00000000-0005-0000-0000-00005B4A0000}"/>
    <cellStyle name="Normal 13 2 5 2 2 2 2" xfId="16995" xr:uid="{00000000-0005-0000-0000-00005C4A0000}"/>
    <cellStyle name="Normal 13 2 5 2 2 2 2 2" xfId="34446" xr:uid="{00000000-0005-0000-0000-00005D4A0000}"/>
    <cellStyle name="Normal 13 2 5 2 2 2 3" xfId="25726" xr:uid="{00000000-0005-0000-0000-00005E4A0000}"/>
    <cellStyle name="Normal 13 2 5 2 2 2 4" xfId="38912" xr:uid="{00000000-0005-0000-0000-00005F4A0000}"/>
    <cellStyle name="Normal 13 2 5 2 2 3" xfId="12634" xr:uid="{00000000-0005-0000-0000-0000604A0000}"/>
    <cellStyle name="Normal 13 2 5 2 2 3 2" xfId="30086" xr:uid="{00000000-0005-0000-0000-0000614A0000}"/>
    <cellStyle name="Normal 13 2 5 2 2 4" xfId="21365" xr:uid="{00000000-0005-0000-0000-0000624A0000}"/>
    <cellStyle name="Normal 13 2 5 2 2 5" xfId="38911" xr:uid="{00000000-0005-0000-0000-0000634A0000}"/>
    <cellStyle name="Normal 13 2 5 2 3" xfId="6109" xr:uid="{00000000-0005-0000-0000-0000644A0000}"/>
    <cellStyle name="Normal 13 2 5 2 3 2" xfId="14853" xr:uid="{00000000-0005-0000-0000-0000654A0000}"/>
    <cellStyle name="Normal 13 2 5 2 3 2 2" xfId="32304" xr:uid="{00000000-0005-0000-0000-0000664A0000}"/>
    <cellStyle name="Normal 13 2 5 2 3 3" xfId="23584" xr:uid="{00000000-0005-0000-0000-0000674A0000}"/>
    <cellStyle name="Normal 13 2 5 2 3 4" xfId="38913" xr:uid="{00000000-0005-0000-0000-0000684A0000}"/>
    <cellStyle name="Normal 13 2 5 2 4" xfId="10492" xr:uid="{00000000-0005-0000-0000-0000694A0000}"/>
    <cellStyle name="Normal 13 2 5 2 4 2" xfId="27944" xr:uid="{00000000-0005-0000-0000-00006A4A0000}"/>
    <cellStyle name="Normal 13 2 5 2 5" xfId="19223" xr:uid="{00000000-0005-0000-0000-00006B4A0000}"/>
    <cellStyle name="Normal 13 2 5 2 6" xfId="38910" xr:uid="{00000000-0005-0000-0000-00006C4A0000}"/>
    <cellStyle name="Normal 13 2 5 3" xfId="2771" xr:uid="{00000000-0005-0000-0000-00006D4A0000}"/>
    <cellStyle name="Normal 13 2 5 3 2" xfId="7182" xr:uid="{00000000-0005-0000-0000-00006E4A0000}"/>
    <cellStyle name="Normal 13 2 5 3 2 2" xfId="15926" xr:uid="{00000000-0005-0000-0000-00006F4A0000}"/>
    <cellStyle name="Normal 13 2 5 3 2 2 2" xfId="33377" xr:uid="{00000000-0005-0000-0000-0000704A0000}"/>
    <cellStyle name="Normal 13 2 5 3 2 3" xfId="24657" xr:uid="{00000000-0005-0000-0000-0000714A0000}"/>
    <cellStyle name="Normal 13 2 5 3 2 4" xfId="38915" xr:uid="{00000000-0005-0000-0000-0000724A0000}"/>
    <cellStyle name="Normal 13 2 5 3 3" xfId="11565" xr:uid="{00000000-0005-0000-0000-0000734A0000}"/>
    <cellStyle name="Normal 13 2 5 3 3 2" xfId="29017" xr:uid="{00000000-0005-0000-0000-0000744A0000}"/>
    <cellStyle name="Normal 13 2 5 3 4" xfId="20296" xr:uid="{00000000-0005-0000-0000-0000754A0000}"/>
    <cellStyle name="Normal 13 2 5 3 5" xfId="38914" xr:uid="{00000000-0005-0000-0000-0000764A0000}"/>
    <cellStyle name="Normal 13 2 5 4" xfId="5040" xr:uid="{00000000-0005-0000-0000-0000774A0000}"/>
    <cellStyle name="Normal 13 2 5 4 2" xfId="13784" xr:uid="{00000000-0005-0000-0000-0000784A0000}"/>
    <cellStyle name="Normal 13 2 5 4 2 2" xfId="31235" xr:uid="{00000000-0005-0000-0000-0000794A0000}"/>
    <cellStyle name="Normal 13 2 5 4 3" xfId="22515" xr:uid="{00000000-0005-0000-0000-00007A4A0000}"/>
    <cellStyle name="Normal 13 2 5 4 4" xfId="38916" xr:uid="{00000000-0005-0000-0000-00007B4A0000}"/>
    <cellStyle name="Normal 13 2 5 5" xfId="9423" xr:uid="{00000000-0005-0000-0000-00007C4A0000}"/>
    <cellStyle name="Normal 13 2 5 5 2" xfId="26875" xr:uid="{00000000-0005-0000-0000-00007D4A0000}"/>
    <cellStyle name="Normal 13 2 5 6" xfId="18154" xr:uid="{00000000-0005-0000-0000-00007E4A0000}"/>
    <cellStyle name="Normal 13 2 5 7" xfId="38909" xr:uid="{00000000-0005-0000-0000-00007F4A0000}"/>
    <cellStyle name="Normal 13 2 6" xfId="1161" xr:uid="{00000000-0005-0000-0000-0000804A0000}"/>
    <cellStyle name="Normal 13 2 6 2" xfId="3307" xr:uid="{00000000-0005-0000-0000-0000814A0000}"/>
    <cellStyle name="Normal 13 2 6 2 2" xfId="7718" xr:uid="{00000000-0005-0000-0000-0000824A0000}"/>
    <cellStyle name="Normal 13 2 6 2 2 2" xfId="16462" xr:uid="{00000000-0005-0000-0000-0000834A0000}"/>
    <cellStyle name="Normal 13 2 6 2 2 2 2" xfId="33913" xr:uid="{00000000-0005-0000-0000-0000844A0000}"/>
    <cellStyle name="Normal 13 2 6 2 2 3" xfId="25193" xr:uid="{00000000-0005-0000-0000-0000854A0000}"/>
    <cellStyle name="Normal 13 2 6 2 2 4" xfId="38919" xr:uid="{00000000-0005-0000-0000-0000864A0000}"/>
    <cellStyle name="Normal 13 2 6 2 3" xfId="12101" xr:uid="{00000000-0005-0000-0000-0000874A0000}"/>
    <cellStyle name="Normal 13 2 6 2 3 2" xfId="29553" xr:uid="{00000000-0005-0000-0000-0000884A0000}"/>
    <cellStyle name="Normal 13 2 6 2 4" xfId="20832" xr:uid="{00000000-0005-0000-0000-0000894A0000}"/>
    <cellStyle name="Normal 13 2 6 2 5" xfId="38918" xr:uid="{00000000-0005-0000-0000-00008A4A0000}"/>
    <cellStyle name="Normal 13 2 6 3" xfId="5576" xr:uid="{00000000-0005-0000-0000-00008B4A0000}"/>
    <cellStyle name="Normal 13 2 6 3 2" xfId="14320" xr:uid="{00000000-0005-0000-0000-00008C4A0000}"/>
    <cellStyle name="Normal 13 2 6 3 2 2" xfId="31771" xr:uid="{00000000-0005-0000-0000-00008D4A0000}"/>
    <cellStyle name="Normal 13 2 6 3 3" xfId="23051" xr:uid="{00000000-0005-0000-0000-00008E4A0000}"/>
    <cellStyle name="Normal 13 2 6 3 4" xfId="38920" xr:uid="{00000000-0005-0000-0000-00008F4A0000}"/>
    <cellStyle name="Normal 13 2 6 4" xfId="9959" xr:uid="{00000000-0005-0000-0000-0000904A0000}"/>
    <cellStyle name="Normal 13 2 6 4 2" xfId="27411" xr:uid="{00000000-0005-0000-0000-0000914A0000}"/>
    <cellStyle name="Normal 13 2 6 5" xfId="18690" xr:uid="{00000000-0005-0000-0000-0000924A0000}"/>
    <cellStyle name="Normal 13 2 6 6" xfId="38917" xr:uid="{00000000-0005-0000-0000-0000934A0000}"/>
    <cellStyle name="Normal 13 2 7" xfId="2235" xr:uid="{00000000-0005-0000-0000-0000944A0000}"/>
    <cellStyle name="Normal 13 2 7 2" xfId="6646" xr:uid="{00000000-0005-0000-0000-0000954A0000}"/>
    <cellStyle name="Normal 13 2 7 2 2" xfId="15390" xr:uid="{00000000-0005-0000-0000-0000964A0000}"/>
    <cellStyle name="Normal 13 2 7 2 2 2" xfId="32841" xr:uid="{00000000-0005-0000-0000-0000974A0000}"/>
    <cellStyle name="Normal 13 2 7 2 3" xfId="24121" xr:uid="{00000000-0005-0000-0000-0000984A0000}"/>
    <cellStyle name="Normal 13 2 7 2 4" xfId="38922" xr:uid="{00000000-0005-0000-0000-0000994A0000}"/>
    <cellStyle name="Normal 13 2 7 3" xfId="11029" xr:uid="{00000000-0005-0000-0000-00009A4A0000}"/>
    <cellStyle name="Normal 13 2 7 3 2" xfId="28481" xr:uid="{00000000-0005-0000-0000-00009B4A0000}"/>
    <cellStyle name="Normal 13 2 7 4" xfId="19760" xr:uid="{00000000-0005-0000-0000-00009C4A0000}"/>
    <cellStyle name="Normal 13 2 7 5" xfId="38921" xr:uid="{00000000-0005-0000-0000-00009D4A0000}"/>
    <cellStyle name="Normal 13 2 8" xfId="4504" xr:uid="{00000000-0005-0000-0000-00009E4A0000}"/>
    <cellStyle name="Normal 13 2 8 2" xfId="13248" xr:uid="{00000000-0005-0000-0000-00009F4A0000}"/>
    <cellStyle name="Normal 13 2 8 2 2" xfId="30699" xr:uid="{00000000-0005-0000-0000-0000A04A0000}"/>
    <cellStyle name="Normal 13 2 8 3" xfId="21979" xr:uid="{00000000-0005-0000-0000-0000A14A0000}"/>
    <cellStyle name="Normal 13 2 8 4" xfId="38923" xr:uid="{00000000-0005-0000-0000-0000A24A0000}"/>
    <cellStyle name="Normal 13 2 9" xfId="8887" xr:uid="{00000000-0005-0000-0000-0000A34A0000}"/>
    <cellStyle name="Normal 13 2 9 2" xfId="26339" xr:uid="{00000000-0005-0000-0000-0000A44A0000}"/>
    <cellStyle name="Normal 13 3" xfId="101" xr:uid="{00000000-0005-0000-0000-0000A54A0000}"/>
    <cellStyle name="Normal 13 3 10" xfId="38924" xr:uid="{00000000-0005-0000-0000-0000A64A0000}"/>
    <cellStyle name="Normal 13 3 2" xfId="234" xr:uid="{00000000-0005-0000-0000-0000A74A0000}"/>
    <cellStyle name="Normal 13 3 2 2" xfId="499" xr:uid="{00000000-0005-0000-0000-0000A84A0000}"/>
    <cellStyle name="Normal 13 3 2 2 2" xfId="1039" xr:uid="{00000000-0005-0000-0000-0000A94A0000}"/>
    <cellStyle name="Normal 13 3 2 2 2 2" xfId="2112" xr:uid="{00000000-0005-0000-0000-0000AA4A0000}"/>
    <cellStyle name="Normal 13 3 2 2 2 2 2" xfId="4257" xr:uid="{00000000-0005-0000-0000-0000AB4A0000}"/>
    <cellStyle name="Normal 13 3 2 2 2 2 2 2" xfId="8668" xr:uid="{00000000-0005-0000-0000-0000AC4A0000}"/>
    <cellStyle name="Normal 13 3 2 2 2 2 2 2 2" xfId="17412" xr:uid="{00000000-0005-0000-0000-0000AD4A0000}"/>
    <cellStyle name="Normal 13 3 2 2 2 2 2 2 2 2" xfId="34863" xr:uid="{00000000-0005-0000-0000-0000AE4A0000}"/>
    <cellStyle name="Normal 13 3 2 2 2 2 2 2 3" xfId="26143" xr:uid="{00000000-0005-0000-0000-0000AF4A0000}"/>
    <cellStyle name="Normal 13 3 2 2 2 2 2 2 4" xfId="38930" xr:uid="{00000000-0005-0000-0000-0000B04A0000}"/>
    <cellStyle name="Normal 13 3 2 2 2 2 2 3" xfId="13051" xr:uid="{00000000-0005-0000-0000-0000B14A0000}"/>
    <cellStyle name="Normal 13 3 2 2 2 2 2 3 2" xfId="30503" xr:uid="{00000000-0005-0000-0000-0000B24A0000}"/>
    <cellStyle name="Normal 13 3 2 2 2 2 2 4" xfId="21782" xr:uid="{00000000-0005-0000-0000-0000B34A0000}"/>
    <cellStyle name="Normal 13 3 2 2 2 2 2 5" xfId="38929" xr:uid="{00000000-0005-0000-0000-0000B44A0000}"/>
    <cellStyle name="Normal 13 3 2 2 2 2 3" xfId="6526" xr:uid="{00000000-0005-0000-0000-0000B54A0000}"/>
    <cellStyle name="Normal 13 3 2 2 2 2 3 2" xfId="15270" xr:uid="{00000000-0005-0000-0000-0000B64A0000}"/>
    <cellStyle name="Normal 13 3 2 2 2 2 3 2 2" xfId="32721" xr:uid="{00000000-0005-0000-0000-0000B74A0000}"/>
    <cellStyle name="Normal 13 3 2 2 2 2 3 3" xfId="24001" xr:uid="{00000000-0005-0000-0000-0000B84A0000}"/>
    <cellStyle name="Normal 13 3 2 2 2 2 3 4" xfId="38931" xr:uid="{00000000-0005-0000-0000-0000B94A0000}"/>
    <cellStyle name="Normal 13 3 2 2 2 2 4" xfId="10909" xr:uid="{00000000-0005-0000-0000-0000BA4A0000}"/>
    <cellStyle name="Normal 13 3 2 2 2 2 4 2" xfId="28361" xr:uid="{00000000-0005-0000-0000-0000BB4A0000}"/>
    <cellStyle name="Normal 13 3 2 2 2 2 5" xfId="19640" xr:uid="{00000000-0005-0000-0000-0000BC4A0000}"/>
    <cellStyle name="Normal 13 3 2 2 2 2 6" xfId="38928" xr:uid="{00000000-0005-0000-0000-0000BD4A0000}"/>
    <cellStyle name="Normal 13 3 2 2 2 3" xfId="3188" xr:uid="{00000000-0005-0000-0000-0000BE4A0000}"/>
    <cellStyle name="Normal 13 3 2 2 2 3 2" xfId="7599" xr:uid="{00000000-0005-0000-0000-0000BF4A0000}"/>
    <cellStyle name="Normal 13 3 2 2 2 3 2 2" xfId="16343" xr:uid="{00000000-0005-0000-0000-0000C04A0000}"/>
    <cellStyle name="Normal 13 3 2 2 2 3 2 2 2" xfId="33794" xr:uid="{00000000-0005-0000-0000-0000C14A0000}"/>
    <cellStyle name="Normal 13 3 2 2 2 3 2 3" xfId="25074" xr:uid="{00000000-0005-0000-0000-0000C24A0000}"/>
    <cellStyle name="Normal 13 3 2 2 2 3 2 4" xfId="38933" xr:uid="{00000000-0005-0000-0000-0000C34A0000}"/>
    <cellStyle name="Normal 13 3 2 2 2 3 3" xfId="11982" xr:uid="{00000000-0005-0000-0000-0000C44A0000}"/>
    <cellStyle name="Normal 13 3 2 2 2 3 3 2" xfId="29434" xr:uid="{00000000-0005-0000-0000-0000C54A0000}"/>
    <cellStyle name="Normal 13 3 2 2 2 3 4" xfId="20713" xr:uid="{00000000-0005-0000-0000-0000C64A0000}"/>
    <cellStyle name="Normal 13 3 2 2 2 3 5" xfId="38932" xr:uid="{00000000-0005-0000-0000-0000C74A0000}"/>
    <cellStyle name="Normal 13 3 2 2 2 4" xfId="5457" xr:uid="{00000000-0005-0000-0000-0000C84A0000}"/>
    <cellStyle name="Normal 13 3 2 2 2 4 2" xfId="14201" xr:uid="{00000000-0005-0000-0000-0000C94A0000}"/>
    <cellStyle name="Normal 13 3 2 2 2 4 2 2" xfId="31652" xr:uid="{00000000-0005-0000-0000-0000CA4A0000}"/>
    <cellStyle name="Normal 13 3 2 2 2 4 3" xfId="22932" xr:uid="{00000000-0005-0000-0000-0000CB4A0000}"/>
    <cellStyle name="Normal 13 3 2 2 2 4 4" xfId="38934" xr:uid="{00000000-0005-0000-0000-0000CC4A0000}"/>
    <cellStyle name="Normal 13 3 2 2 2 5" xfId="9840" xr:uid="{00000000-0005-0000-0000-0000CD4A0000}"/>
    <cellStyle name="Normal 13 3 2 2 2 5 2" xfId="27292" xr:uid="{00000000-0005-0000-0000-0000CE4A0000}"/>
    <cellStyle name="Normal 13 3 2 2 2 6" xfId="18571" xr:uid="{00000000-0005-0000-0000-0000CF4A0000}"/>
    <cellStyle name="Normal 13 3 2 2 2 7" xfId="38927" xr:uid="{00000000-0005-0000-0000-0000D04A0000}"/>
    <cellStyle name="Normal 13 3 2 2 3" xfId="1577" xr:uid="{00000000-0005-0000-0000-0000D14A0000}"/>
    <cellStyle name="Normal 13 3 2 2 3 2" xfId="3723" xr:uid="{00000000-0005-0000-0000-0000D24A0000}"/>
    <cellStyle name="Normal 13 3 2 2 3 2 2" xfId="8134" xr:uid="{00000000-0005-0000-0000-0000D34A0000}"/>
    <cellStyle name="Normal 13 3 2 2 3 2 2 2" xfId="16878" xr:uid="{00000000-0005-0000-0000-0000D44A0000}"/>
    <cellStyle name="Normal 13 3 2 2 3 2 2 2 2" xfId="34329" xr:uid="{00000000-0005-0000-0000-0000D54A0000}"/>
    <cellStyle name="Normal 13 3 2 2 3 2 2 3" xfId="25609" xr:uid="{00000000-0005-0000-0000-0000D64A0000}"/>
    <cellStyle name="Normal 13 3 2 2 3 2 2 4" xfId="38937" xr:uid="{00000000-0005-0000-0000-0000D74A0000}"/>
    <cellStyle name="Normal 13 3 2 2 3 2 3" xfId="12517" xr:uid="{00000000-0005-0000-0000-0000D84A0000}"/>
    <cellStyle name="Normal 13 3 2 2 3 2 3 2" xfId="29969" xr:uid="{00000000-0005-0000-0000-0000D94A0000}"/>
    <cellStyle name="Normal 13 3 2 2 3 2 4" xfId="21248" xr:uid="{00000000-0005-0000-0000-0000DA4A0000}"/>
    <cellStyle name="Normal 13 3 2 2 3 2 5" xfId="38936" xr:uid="{00000000-0005-0000-0000-0000DB4A0000}"/>
    <cellStyle name="Normal 13 3 2 2 3 3" xfId="5992" xr:uid="{00000000-0005-0000-0000-0000DC4A0000}"/>
    <cellStyle name="Normal 13 3 2 2 3 3 2" xfId="14736" xr:uid="{00000000-0005-0000-0000-0000DD4A0000}"/>
    <cellStyle name="Normal 13 3 2 2 3 3 2 2" xfId="32187" xr:uid="{00000000-0005-0000-0000-0000DE4A0000}"/>
    <cellStyle name="Normal 13 3 2 2 3 3 3" xfId="23467" xr:uid="{00000000-0005-0000-0000-0000DF4A0000}"/>
    <cellStyle name="Normal 13 3 2 2 3 3 4" xfId="38938" xr:uid="{00000000-0005-0000-0000-0000E04A0000}"/>
    <cellStyle name="Normal 13 3 2 2 3 4" xfId="10375" xr:uid="{00000000-0005-0000-0000-0000E14A0000}"/>
    <cellStyle name="Normal 13 3 2 2 3 4 2" xfId="27827" xr:uid="{00000000-0005-0000-0000-0000E24A0000}"/>
    <cellStyle name="Normal 13 3 2 2 3 5" xfId="19106" xr:uid="{00000000-0005-0000-0000-0000E34A0000}"/>
    <cellStyle name="Normal 13 3 2 2 3 6" xfId="38935" xr:uid="{00000000-0005-0000-0000-0000E44A0000}"/>
    <cellStyle name="Normal 13 3 2 2 4" xfId="2651" xr:uid="{00000000-0005-0000-0000-0000E54A0000}"/>
    <cellStyle name="Normal 13 3 2 2 4 2" xfId="7062" xr:uid="{00000000-0005-0000-0000-0000E64A0000}"/>
    <cellStyle name="Normal 13 3 2 2 4 2 2" xfId="15806" xr:uid="{00000000-0005-0000-0000-0000E74A0000}"/>
    <cellStyle name="Normal 13 3 2 2 4 2 2 2" xfId="33257" xr:uid="{00000000-0005-0000-0000-0000E84A0000}"/>
    <cellStyle name="Normal 13 3 2 2 4 2 3" xfId="24537" xr:uid="{00000000-0005-0000-0000-0000E94A0000}"/>
    <cellStyle name="Normal 13 3 2 2 4 2 4" xfId="38940" xr:uid="{00000000-0005-0000-0000-0000EA4A0000}"/>
    <cellStyle name="Normal 13 3 2 2 4 3" xfId="11445" xr:uid="{00000000-0005-0000-0000-0000EB4A0000}"/>
    <cellStyle name="Normal 13 3 2 2 4 3 2" xfId="28897" xr:uid="{00000000-0005-0000-0000-0000EC4A0000}"/>
    <cellStyle name="Normal 13 3 2 2 4 4" xfId="20176" xr:uid="{00000000-0005-0000-0000-0000ED4A0000}"/>
    <cellStyle name="Normal 13 3 2 2 4 5" xfId="38939" xr:uid="{00000000-0005-0000-0000-0000EE4A0000}"/>
    <cellStyle name="Normal 13 3 2 2 5" xfId="4920" xr:uid="{00000000-0005-0000-0000-0000EF4A0000}"/>
    <cellStyle name="Normal 13 3 2 2 5 2" xfId="13664" xr:uid="{00000000-0005-0000-0000-0000F04A0000}"/>
    <cellStyle name="Normal 13 3 2 2 5 2 2" xfId="31115" xr:uid="{00000000-0005-0000-0000-0000F14A0000}"/>
    <cellStyle name="Normal 13 3 2 2 5 3" xfId="22395" xr:uid="{00000000-0005-0000-0000-0000F24A0000}"/>
    <cellStyle name="Normal 13 3 2 2 5 4" xfId="38941" xr:uid="{00000000-0005-0000-0000-0000F34A0000}"/>
    <cellStyle name="Normal 13 3 2 2 6" xfId="9303" xr:uid="{00000000-0005-0000-0000-0000F44A0000}"/>
    <cellStyle name="Normal 13 3 2 2 6 2" xfId="26755" xr:uid="{00000000-0005-0000-0000-0000F54A0000}"/>
    <cellStyle name="Normal 13 3 2 2 7" xfId="18034" xr:uid="{00000000-0005-0000-0000-0000F64A0000}"/>
    <cellStyle name="Normal 13 3 2 2 8" xfId="38926" xr:uid="{00000000-0005-0000-0000-0000F74A0000}"/>
    <cellStyle name="Normal 13 3 2 3" xfId="781" xr:uid="{00000000-0005-0000-0000-0000F84A0000}"/>
    <cellStyle name="Normal 13 3 2 3 2" xfId="1854" xr:uid="{00000000-0005-0000-0000-0000F94A0000}"/>
    <cellStyle name="Normal 13 3 2 3 2 2" xfId="3999" xr:uid="{00000000-0005-0000-0000-0000FA4A0000}"/>
    <cellStyle name="Normal 13 3 2 3 2 2 2" xfId="8410" xr:uid="{00000000-0005-0000-0000-0000FB4A0000}"/>
    <cellStyle name="Normal 13 3 2 3 2 2 2 2" xfId="17154" xr:uid="{00000000-0005-0000-0000-0000FC4A0000}"/>
    <cellStyle name="Normal 13 3 2 3 2 2 2 2 2" xfId="34605" xr:uid="{00000000-0005-0000-0000-0000FD4A0000}"/>
    <cellStyle name="Normal 13 3 2 3 2 2 2 3" xfId="25885" xr:uid="{00000000-0005-0000-0000-0000FE4A0000}"/>
    <cellStyle name="Normal 13 3 2 3 2 2 2 4" xfId="38945" xr:uid="{00000000-0005-0000-0000-0000FF4A0000}"/>
    <cellStyle name="Normal 13 3 2 3 2 2 3" xfId="12793" xr:uid="{00000000-0005-0000-0000-0000004B0000}"/>
    <cellStyle name="Normal 13 3 2 3 2 2 3 2" xfId="30245" xr:uid="{00000000-0005-0000-0000-0000014B0000}"/>
    <cellStyle name="Normal 13 3 2 3 2 2 4" xfId="21524" xr:uid="{00000000-0005-0000-0000-0000024B0000}"/>
    <cellStyle name="Normal 13 3 2 3 2 2 5" xfId="38944" xr:uid="{00000000-0005-0000-0000-0000034B0000}"/>
    <cellStyle name="Normal 13 3 2 3 2 3" xfId="6268" xr:uid="{00000000-0005-0000-0000-0000044B0000}"/>
    <cellStyle name="Normal 13 3 2 3 2 3 2" xfId="15012" xr:uid="{00000000-0005-0000-0000-0000054B0000}"/>
    <cellStyle name="Normal 13 3 2 3 2 3 2 2" xfId="32463" xr:uid="{00000000-0005-0000-0000-0000064B0000}"/>
    <cellStyle name="Normal 13 3 2 3 2 3 3" xfId="23743" xr:uid="{00000000-0005-0000-0000-0000074B0000}"/>
    <cellStyle name="Normal 13 3 2 3 2 3 4" xfId="38946" xr:uid="{00000000-0005-0000-0000-0000084B0000}"/>
    <cellStyle name="Normal 13 3 2 3 2 4" xfId="10651" xr:uid="{00000000-0005-0000-0000-0000094B0000}"/>
    <cellStyle name="Normal 13 3 2 3 2 4 2" xfId="28103" xr:uid="{00000000-0005-0000-0000-00000A4B0000}"/>
    <cellStyle name="Normal 13 3 2 3 2 5" xfId="19382" xr:uid="{00000000-0005-0000-0000-00000B4B0000}"/>
    <cellStyle name="Normal 13 3 2 3 2 6" xfId="38943" xr:uid="{00000000-0005-0000-0000-00000C4B0000}"/>
    <cellStyle name="Normal 13 3 2 3 3" xfId="2930" xr:uid="{00000000-0005-0000-0000-00000D4B0000}"/>
    <cellStyle name="Normal 13 3 2 3 3 2" xfId="7341" xr:uid="{00000000-0005-0000-0000-00000E4B0000}"/>
    <cellStyle name="Normal 13 3 2 3 3 2 2" xfId="16085" xr:uid="{00000000-0005-0000-0000-00000F4B0000}"/>
    <cellStyle name="Normal 13 3 2 3 3 2 2 2" xfId="33536" xr:uid="{00000000-0005-0000-0000-0000104B0000}"/>
    <cellStyle name="Normal 13 3 2 3 3 2 3" xfId="24816" xr:uid="{00000000-0005-0000-0000-0000114B0000}"/>
    <cellStyle name="Normal 13 3 2 3 3 2 4" xfId="38948" xr:uid="{00000000-0005-0000-0000-0000124B0000}"/>
    <cellStyle name="Normal 13 3 2 3 3 3" xfId="11724" xr:uid="{00000000-0005-0000-0000-0000134B0000}"/>
    <cellStyle name="Normal 13 3 2 3 3 3 2" xfId="29176" xr:uid="{00000000-0005-0000-0000-0000144B0000}"/>
    <cellStyle name="Normal 13 3 2 3 3 4" xfId="20455" xr:uid="{00000000-0005-0000-0000-0000154B0000}"/>
    <cellStyle name="Normal 13 3 2 3 3 5" xfId="38947" xr:uid="{00000000-0005-0000-0000-0000164B0000}"/>
    <cellStyle name="Normal 13 3 2 3 4" xfId="5199" xr:uid="{00000000-0005-0000-0000-0000174B0000}"/>
    <cellStyle name="Normal 13 3 2 3 4 2" xfId="13943" xr:uid="{00000000-0005-0000-0000-0000184B0000}"/>
    <cellStyle name="Normal 13 3 2 3 4 2 2" xfId="31394" xr:uid="{00000000-0005-0000-0000-0000194B0000}"/>
    <cellStyle name="Normal 13 3 2 3 4 3" xfId="22674" xr:uid="{00000000-0005-0000-0000-00001A4B0000}"/>
    <cellStyle name="Normal 13 3 2 3 4 4" xfId="38949" xr:uid="{00000000-0005-0000-0000-00001B4B0000}"/>
    <cellStyle name="Normal 13 3 2 3 5" xfId="9582" xr:uid="{00000000-0005-0000-0000-00001C4B0000}"/>
    <cellStyle name="Normal 13 3 2 3 5 2" xfId="27034" xr:uid="{00000000-0005-0000-0000-00001D4B0000}"/>
    <cellStyle name="Normal 13 3 2 3 6" xfId="18313" xr:uid="{00000000-0005-0000-0000-00001E4B0000}"/>
    <cellStyle name="Normal 13 3 2 3 7" xfId="38942" xr:uid="{00000000-0005-0000-0000-00001F4B0000}"/>
    <cellStyle name="Normal 13 3 2 4" xfId="1320" xr:uid="{00000000-0005-0000-0000-0000204B0000}"/>
    <cellStyle name="Normal 13 3 2 4 2" xfId="3466" xr:uid="{00000000-0005-0000-0000-0000214B0000}"/>
    <cellStyle name="Normal 13 3 2 4 2 2" xfId="7877" xr:uid="{00000000-0005-0000-0000-0000224B0000}"/>
    <cellStyle name="Normal 13 3 2 4 2 2 2" xfId="16621" xr:uid="{00000000-0005-0000-0000-0000234B0000}"/>
    <cellStyle name="Normal 13 3 2 4 2 2 2 2" xfId="34072" xr:uid="{00000000-0005-0000-0000-0000244B0000}"/>
    <cellStyle name="Normal 13 3 2 4 2 2 3" xfId="25352" xr:uid="{00000000-0005-0000-0000-0000254B0000}"/>
    <cellStyle name="Normal 13 3 2 4 2 2 4" xfId="38952" xr:uid="{00000000-0005-0000-0000-0000264B0000}"/>
    <cellStyle name="Normal 13 3 2 4 2 3" xfId="12260" xr:uid="{00000000-0005-0000-0000-0000274B0000}"/>
    <cellStyle name="Normal 13 3 2 4 2 3 2" xfId="29712" xr:uid="{00000000-0005-0000-0000-0000284B0000}"/>
    <cellStyle name="Normal 13 3 2 4 2 4" xfId="20991" xr:uid="{00000000-0005-0000-0000-0000294B0000}"/>
    <cellStyle name="Normal 13 3 2 4 2 5" xfId="38951" xr:uid="{00000000-0005-0000-0000-00002A4B0000}"/>
    <cellStyle name="Normal 13 3 2 4 3" xfId="5735" xr:uid="{00000000-0005-0000-0000-00002B4B0000}"/>
    <cellStyle name="Normal 13 3 2 4 3 2" xfId="14479" xr:uid="{00000000-0005-0000-0000-00002C4B0000}"/>
    <cellStyle name="Normal 13 3 2 4 3 2 2" xfId="31930" xr:uid="{00000000-0005-0000-0000-00002D4B0000}"/>
    <cellStyle name="Normal 13 3 2 4 3 3" xfId="23210" xr:uid="{00000000-0005-0000-0000-00002E4B0000}"/>
    <cellStyle name="Normal 13 3 2 4 3 4" xfId="38953" xr:uid="{00000000-0005-0000-0000-00002F4B0000}"/>
    <cellStyle name="Normal 13 3 2 4 4" xfId="10118" xr:uid="{00000000-0005-0000-0000-0000304B0000}"/>
    <cellStyle name="Normal 13 3 2 4 4 2" xfId="27570" xr:uid="{00000000-0005-0000-0000-0000314B0000}"/>
    <cellStyle name="Normal 13 3 2 4 5" xfId="18849" xr:uid="{00000000-0005-0000-0000-0000324B0000}"/>
    <cellStyle name="Normal 13 3 2 4 6" xfId="38950" xr:uid="{00000000-0005-0000-0000-0000334B0000}"/>
    <cellStyle name="Normal 13 3 2 5" xfId="2394" xr:uid="{00000000-0005-0000-0000-0000344B0000}"/>
    <cellStyle name="Normal 13 3 2 5 2" xfId="6805" xr:uid="{00000000-0005-0000-0000-0000354B0000}"/>
    <cellStyle name="Normal 13 3 2 5 2 2" xfId="15549" xr:uid="{00000000-0005-0000-0000-0000364B0000}"/>
    <cellStyle name="Normal 13 3 2 5 2 2 2" xfId="33000" xr:uid="{00000000-0005-0000-0000-0000374B0000}"/>
    <cellStyle name="Normal 13 3 2 5 2 3" xfId="24280" xr:uid="{00000000-0005-0000-0000-0000384B0000}"/>
    <cellStyle name="Normal 13 3 2 5 2 4" xfId="38955" xr:uid="{00000000-0005-0000-0000-0000394B0000}"/>
    <cellStyle name="Normal 13 3 2 5 3" xfId="11188" xr:uid="{00000000-0005-0000-0000-00003A4B0000}"/>
    <cellStyle name="Normal 13 3 2 5 3 2" xfId="28640" xr:uid="{00000000-0005-0000-0000-00003B4B0000}"/>
    <cellStyle name="Normal 13 3 2 5 4" xfId="19919" xr:uid="{00000000-0005-0000-0000-00003C4B0000}"/>
    <cellStyle name="Normal 13 3 2 5 5" xfId="38954" xr:uid="{00000000-0005-0000-0000-00003D4B0000}"/>
    <cellStyle name="Normal 13 3 2 6" xfId="4663" xr:uid="{00000000-0005-0000-0000-00003E4B0000}"/>
    <cellStyle name="Normal 13 3 2 6 2" xfId="13407" xr:uid="{00000000-0005-0000-0000-00003F4B0000}"/>
    <cellStyle name="Normal 13 3 2 6 2 2" xfId="30858" xr:uid="{00000000-0005-0000-0000-0000404B0000}"/>
    <cellStyle name="Normal 13 3 2 6 3" xfId="22138" xr:uid="{00000000-0005-0000-0000-0000414B0000}"/>
    <cellStyle name="Normal 13 3 2 6 4" xfId="38956" xr:uid="{00000000-0005-0000-0000-0000424B0000}"/>
    <cellStyle name="Normal 13 3 2 7" xfId="9046" xr:uid="{00000000-0005-0000-0000-0000434B0000}"/>
    <cellStyle name="Normal 13 3 2 7 2" xfId="26498" xr:uid="{00000000-0005-0000-0000-0000444B0000}"/>
    <cellStyle name="Normal 13 3 2 8" xfId="17777" xr:uid="{00000000-0005-0000-0000-0000454B0000}"/>
    <cellStyle name="Normal 13 3 2 9" xfId="38925" xr:uid="{00000000-0005-0000-0000-0000464B0000}"/>
    <cellStyle name="Normal 13 3 3" xfId="374" xr:uid="{00000000-0005-0000-0000-0000474B0000}"/>
    <cellStyle name="Normal 13 3 3 2" xfId="914" xr:uid="{00000000-0005-0000-0000-0000484B0000}"/>
    <cellStyle name="Normal 13 3 3 2 2" xfId="1987" xr:uid="{00000000-0005-0000-0000-0000494B0000}"/>
    <cellStyle name="Normal 13 3 3 2 2 2" xfId="4132" xr:uid="{00000000-0005-0000-0000-00004A4B0000}"/>
    <cellStyle name="Normal 13 3 3 2 2 2 2" xfId="8543" xr:uid="{00000000-0005-0000-0000-00004B4B0000}"/>
    <cellStyle name="Normal 13 3 3 2 2 2 2 2" xfId="17287" xr:uid="{00000000-0005-0000-0000-00004C4B0000}"/>
    <cellStyle name="Normal 13 3 3 2 2 2 2 2 2" xfId="34738" xr:uid="{00000000-0005-0000-0000-00004D4B0000}"/>
    <cellStyle name="Normal 13 3 3 2 2 2 2 3" xfId="26018" xr:uid="{00000000-0005-0000-0000-00004E4B0000}"/>
    <cellStyle name="Normal 13 3 3 2 2 2 2 4" xfId="38961" xr:uid="{00000000-0005-0000-0000-00004F4B0000}"/>
    <cellStyle name="Normal 13 3 3 2 2 2 3" xfId="12926" xr:uid="{00000000-0005-0000-0000-0000504B0000}"/>
    <cellStyle name="Normal 13 3 3 2 2 2 3 2" xfId="30378" xr:uid="{00000000-0005-0000-0000-0000514B0000}"/>
    <cellStyle name="Normal 13 3 3 2 2 2 4" xfId="21657" xr:uid="{00000000-0005-0000-0000-0000524B0000}"/>
    <cellStyle name="Normal 13 3 3 2 2 2 5" xfId="38960" xr:uid="{00000000-0005-0000-0000-0000534B0000}"/>
    <cellStyle name="Normal 13 3 3 2 2 3" xfId="6401" xr:uid="{00000000-0005-0000-0000-0000544B0000}"/>
    <cellStyle name="Normal 13 3 3 2 2 3 2" xfId="15145" xr:uid="{00000000-0005-0000-0000-0000554B0000}"/>
    <cellStyle name="Normal 13 3 3 2 2 3 2 2" xfId="32596" xr:uid="{00000000-0005-0000-0000-0000564B0000}"/>
    <cellStyle name="Normal 13 3 3 2 2 3 3" xfId="23876" xr:uid="{00000000-0005-0000-0000-0000574B0000}"/>
    <cellStyle name="Normal 13 3 3 2 2 3 4" xfId="38962" xr:uid="{00000000-0005-0000-0000-0000584B0000}"/>
    <cellStyle name="Normal 13 3 3 2 2 4" xfId="10784" xr:uid="{00000000-0005-0000-0000-0000594B0000}"/>
    <cellStyle name="Normal 13 3 3 2 2 4 2" xfId="28236" xr:uid="{00000000-0005-0000-0000-00005A4B0000}"/>
    <cellStyle name="Normal 13 3 3 2 2 5" xfId="19515" xr:uid="{00000000-0005-0000-0000-00005B4B0000}"/>
    <cellStyle name="Normal 13 3 3 2 2 6" xfId="38959" xr:uid="{00000000-0005-0000-0000-00005C4B0000}"/>
    <cellStyle name="Normal 13 3 3 2 3" xfId="3063" xr:uid="{00000000-0005-0000-0000-00005D4B0000}"/>
    <cellStyle name="Normal 13 3 3 2 3 2" xfId="7474" xr:uid="{00000000-0005-0000-0000-00005E4B0000}"/>
    <cellStyle name="Normal 13 3 3 2 3 2 2" xfId="16218" xr:uid="{00000000-0005-0000-0000-00005F4B0000}"/>
    <cellStyle name="Normal 13 3 3 2 3 2 2 2" xfId="33669" xr:uid="{00000000-0005-0000-0000-0000604B0000}"/>
    <cellStyle name="Normal 13 3 3 2 3 2 3" xfId="24949" xr:uid="{00000000-0005-0000-0000-0000614B0000}"/>
    <cellStyle name="Normal 13 3 3 2 3 2 4" xfId="38964" xr:uid="{00000000-0005-0000-0000-0000624B0000}"/>
    <cellStyle name="Normal 13 3 3 2 3 3" xfId="11857" xr:uid="{00000000-0005-0000-0000-0000634B0000}"/>
    <cellStyle name="Normal 13 3 3 2 3 3 2" xfId="29309" xr:uid="{00000000-0005-0000-0000-0000644B0000}"/>
    <cellStyle name="Normal 13 3 3 2 3 4" xfId="20588" xr:uid="{00000000-0005-0000-0000-0000654B0000}"/>
    <cellStyle name="Normal 13 3 3 2 3 5" xfId="38963" xr:uid="{00000000-0005-0000-0000-0000664B0000}"/>
    <cellStyle name="Normal 13 3 3 2 4" xfId="5332" xr:uid="{00000000-0005-0000-0000-0000674B0000}"/>
    <cellStyle name="Normal 13 3 3 2 4 2" xfId="14076" xr:uid="{00000000-0005-0000-0000-0000684B0000}"/>
    <cellStyle name="Normal 13 3 3 2 4 2 2" xfId="31527" xr:uid="{00000000-0005-0000-0000-0000694B0000}"/>
    <cellStyle name="Normal 13 3 3 2 4 3" xfId="22807" xr:uid="{00000000-0005-0000-0000-00006A4B0000}"/>
    <cellStyle name="Normal 13 3 3 2 4 4" xfId="38965" xr:uid="{00000000-0005-0000-0000-00006B4B0000}"/>
    <cellStyle name="Normal 13 3 3 2 5" xfId="9715" xr:uid="{00000000-0005-0000-0000-00006C4B0000}"/>
    <cellStyle name="Normal 13 3 3 2 5 2" xfId="27167" xr:uid="{00000000-0005-0000-0000-00006D4B0000}"/>
    <cellStyle name="Normal 13 3 3 2 6" xfId="18446" xr:uid="{00000000-0005-0000-0000-00006E4B0000}"/>
    <cellStyle name="Normal 13 3 3 2 7" xfId="38958" xr:uid="{00000000-0005-0000-0000-00006F4B0000}"/>
    <cellStyle name="Normal 13 3 3 3" xfId="1452" xr:uid="{00000000-0005-0000-0000-0000704B0000}"/>
    <cellStyle name="Normal 13 3 3 3 2" xfId="3598" xr:uid="{00000000-0005-0000-0000-0000714B0000}"/>
    <cellStyle name="Normal 13 3 3 3 2 2" xfId="8009" xr:uid="{00000000-0005-0000-0000-0000724B0000}"/>
    <cellStyle name="Normal 13 3 3 3 2 2 2" xfId="16753" xr:uid="{00000000-0005-0000-0000-0000734B0000}"/>
    <cellStyle name="Normal 13 3 3 3 2 2 2 2" xfId="34204" xr:uid="{00000000-0005-0000-0000-0000744B0000}"/>
    <cellStyle name="Normal 13 3 3 3 2 2 3" xfId="25484" xr:uid="{00000000-0005-0000-0000-0000754B0000}"/>
    <cellStyle name="Normal 13 3 3 3 2 2 4" xfId="38968" xr:uid="{00000000-0005-0000-0000-0000764B0000}"/>
    <cellStyle name="Normal 13 3 3 3 2 3" xfId="12392" xr:uid="{00000000-0005-0000-0000-0000774B0000}"/>
    <cellStyle name="Normal 13 3 3 3 2 3 2" xfId="29844" xr:uid="{00000000-0005-0000-0000-0000784B0000}"/>
    <cellStyle name="Normal 13 3 3 3 2 4" xfId="21123" xr:uid="{00000000-0005-0000-0000-0000794B0000}"/>
    <cellStyle name="Normal 13 3 3 3 2 5" xfId="38967" xr:uid="{00000000-0005-0000-0000-00007A4B0000}"/>
    <cellStyle name="Normal 13 3 3 3 3" xfId="5867" xr:uid="{00000000-0005-0000-0000-00007B4B0000}"/>
    <cellStyle name="Normal 13 3 3 3 3 2" xfId="14611" xr:uid="{00000000-0005-0000-0000-00007C4B0000}"/>
    <cellStyle name="Normal 13 3 3 3 3 2 2" xfId="32062" xr:uid="{00000000-0005-0000-0000-00007D4B0000}"/>
    <cellStyle name="Normal 13 3 3 3 3 3" xfId="23342" xr:uid="{00000000-0005-0000-0000-00007E4B0000}"/>
    <cellStyle name="Normal 13 3 3 3 3 4" xfId="38969" xr:uid="{00000000-0005-0000-0000-00007F4B0000}"/>
    <cellStyle name="Normal 13 3 3 3 4" xfId="10250" xr:uid="{00000000-0005-0000-0000-0000804B0000}"/>
    <cellStyle name="Normal 13 3 3 3 4 2" xfId="27702" xr:uid="{00000000-0005-0000-0000-0000814B0000}"/>
    <cellStyle name="Normal 13 3 3 3 5" xfId="18981" xr:uid="{00000000-0005-0000-0000-0000824B0000}"/>
    <cellStyle name="Normal 13 3 3 3 6" xfId="38966" xr:uid="{00000000-0005-0000-0000-0000834B0000}"/>
    <cellStyle name="Normal 13 3 3 4" xfId="2526" xr:uid="{00000000-0005-0000-0000-0000844B0000}"/>
    <cellStyle name="Normal 13 3 3 4 2" xfId="6937" xr:uid="{00000000-0005-0000-0000-0000854B0000}"/>
    <cellStyle name="Normal 13 3 3 4 2 2" xfId="15681" xr:uid="{00000000-0005-0000-0000-0000864B0000}"/>
    <cellStyle name="Normal 13 3 3 4 2 2 2" xfId="33132" xr:uid="{00000000-0005-0000-0000-0000874B0000}"/>
    <cellStyle name="Normal 13 3 3 4 2 3" xfId="24412" xr:uid="{00000000-0005-0000-0000-0000884B0000}"/>
    <cellStyle name="Normal 13 3 3 4 2 4" xfId="38971" xr:uid="{00000000-0005-0000-0000-0000894B0000}"/>
    <cellStyle name="Normal 13 3 3 4 3" xfId="11320" xr:uid="{00000000-0005-0000-0000-00008A4B0000}"/>
    <cellStyle name="Normal 13 3 3 4 3 2" xfId="28772" xr:uid="{00000000-0005-0000-0000-00008B4B0000}"/>
    <cellStyle name="Normal 13 3 3 4 4" xfId="20051" xr:uid="{00000000-0005-0000-0000-00008C4B0000}"/>
    <cellStyle name="Normal 13 3 3 4 5" xfId="38970" xr:uid="{00000000-0005-0000-0000-00008D4B0000}"/>
    <cellStyle name="Normal 13 3 3 5" xfId="4795" xr:uid="{00000000-0005-0000-0000-00008E4B0000}"/>
    <cellStyle name="Normal 13 3 3 5 2" xfId="13539" xr:uid="{00000000-0005-0000-0000-00008F4B0000}"/>
    <cellStyle name="Normal 13 3 3 5 2 2" xfId="30990" xr:uid="{00000000-0005-0000-0000-0000904B0000}"/>
    <cellStyle name="Normal 13 3 3 5 3" xfId="22270" xr:uid="{00000000-0005-0000-0000-0000914B0000}"/>
    <cellStyle name="Normal 13 3 3 5 4" xfId="38972" xr:uid="{00000000-0005-0000-0000-0000924B0000}"/>
    <cellStyle name="Normal 13 3 3 6" xfId="9178" xr:uid="{00000000-0005-0000-0000-0000934B0000}"/>
    <cellStyle name="Normal 13 3 3 6 2" xfId="26630" xr:uid="{00000000-0005-0000-0000-0000944B0000}"/>
    <cellStyle name="Normal 13 3 3 7" xfId="17909" xr:uid="{00000000-0005-0000-0000-0000954B0000}"/>
    <cellStyle name="Normal 13 3 3 8" xfId="38957" xr:uid="{00000000-0005-0000-0000-0000964B0000}"/>
    <cellStyle name="Normal 13 3 4" xfId="656" xr:uid="{00000000-0005-0000-0000-0000974B0000}"/>
    <cellStyle name="Normal 13 3 4 2" xfId="1729" xr:uid="{00000000-0005-0000-0000-0000984B0000}"/>
    <cellStyle name="Normal 13 3 4 2 2" xfId="3874" xr:uid="{00000000-0005-0000-0000-0000994B0000}"/>
    <cellStyle name="Normal 13 3 4 2 2 2" xfId="8285" xr:uid="{00000000-0005-0000-0000-00009A4B0000}"/>
    <cellStyle name="Normal 13 3 4 2 2 2 2" xfId="17029" xr:uid="{00000000-0005-0000-0000-00009B4B0000}"/>
    <cellStyle name="Normal 13 3 4 2 2 2 2 2" xfId="34480" xr:uid="{00000000-0005-0000-0000-00009C4B0000}"/>
    <cellStyle name="Normal 13 3 4 2 2 2 3" xfId="25760" xr:uid="{00000000-0005-0000-0000-00009D4B0000}"/>
    <cellStyle name="Normal 13 3 4 2 2 2 4" xfId="38976" xr:uid="{00000000-0005-0000-0000-00009E4B0000}"/>
    <cellStyle name="Normal 13 3 4 2 2 3" xfId="12668" xr:uid="{00000000-0005-0000-0000-00009F4B0000}"/>
    <cellStyle name="Normal 13 3 4 2 2 3 2" xfId="30120" xr:uid="{00000000-0005-0000-0000-0000A04B0000}"/>
    <cellStyle name="Normal 13 3 4 2 2 4" xfId="21399" xr:uid="{00000000-0005-0000-0000-0000A14B0000}"/>
    <cellStyle name="Normal 13 3 4 2 2 5" xfId="38975" xr:uid="{00000000-0005-0000-0000-0000A24B0000}"/>
    <cellStyle name="Normal 13 3 4 2 3" xfId="6143" xr:uid="{00000000-0005-0000-0000-0000A34B0000}"/>
    <cellStyle name="Normal 13 3 4 2 3 2" xfId="14887" xr:uid="{00000000-0005-0000-0000-0000A44B0000}"/>
    <cellStyle name="Normal 13 3 4 2 3 2 2" xfId="32338" xr:uid="{00000000-0005-0000-0000-0000A54B0000}"/>
    <cellStyle name="Normal 13 3 4 2 3 3" xfId="23618" xr:uid="{00000000-0005-0000-0000-0000A64B0000}"/>
    <cellStyle name="Normal 13 3 4 2 3 4" xfId="38977" xr:uid="{00000000-0005-0000-0000-0000A74B0000}"/>
    <cellStyle name="Normal 13 3 4 2 4" xfId="10526" xr:uid="{00000000-0005-0000-0000-0000A84B0000}"/>
    <cellStyle name="Normal 13 3 4 2 4 2" xfId="27978" xr:uid="{00000000-0005-0000-0000-0000A94B0000}"/>
    <cellStyle name="Normal 13 3 4 2 5" xfId="19257" xr:uid="{00000000-0005-0000-0000-0000AA4B0000}"/>
    <cellStyle name="Normal 13 3 4 2 6" xfId="38974" xr:uid="{00000000-0005-0000-0000-0000AB4B0000}"/>
    <cellStyle name="Normal 13 3 4 3" xfId="2805" xr:uid="{00000000-0005-0000-0000-0000AC4B0000}"/>
    <cellStyle name="Normal 13 3 4 3 2" xfId="7216" xr:uid="{00000000-0005-0000-0000-0000AD4B0000}"/>
    <cellStyle name="Normal 13 3 4 3 2 2" xfId="15960" xr:uid="{00000000-0005-0000-0000-0000AE4B0000}"/>
    <cellStyle name="Normal 13 3 4 3 2 2 2" xfId="33411" xr:uid="{00000000-0005-0000-0000-0000AF4B0000}"/>
    <cellStyle name="Normal 13 3 4 3 2 3" xfId="24691" xr:uid="{00000000-0005-0000-0000-0000B04B0000}"/>
    <cellStyle name="Normal 13 3 4 3 2 4" xfId="38979" xr:uid="{00000000-0005-0000-0000-0000B14B0000}"/>
    <cellStyle name="Normal 13 3 4 3 3" xfId="11599" xr:uid="{00000000-0005-0000-0000-0000B24B0000}"/>
    <cellStyle name="Normal 13 3 4 3 3 2" xfId="29051" xr:uid="{00000000-0005-0000-0000-0000B34B0000}"/>
    <cellStyle name="Normal 13 3 4 3 4" xfId="20330" xr:uid="{00000000-0005-0000-0000-0000B44B0000}"/>
    <cellStyle name="Normal 13 3 4 3 5" xfId="38978" xr:uid="{00000000-0005-0000-0000-0000B54B0000}"/>
    <cellStyle name="Normal 13 3 4 4" xfId="5074" xr:uid="{00000000-0005-0000-0000-0000B64B0000}"/>
    <cellStyle name="Normal 13 3 4 4 2" xfId="13818" xr:uid="{00000000-0005-0000-0000-0000B74B0000}"/>
    <cellStyle name="Normal 13 3 4 4 2 2" xfId="31269" xr:uid="{00000000-0005-0000-0000-0000B84B0000}"/>
    <cellStyle name="Normal 13 3 4 4 3" xfId="22549" xr:uid="{00000000-0005-0000-0000-0000B94B0000}"/>
    <cellStyle name="Normal 13 3 4 4 4" xfId="38980" xr:uid="{00000000-0005-0000-0000-0000BA4B0000}"/>
    <cellStyle name="Normal 13 3 4 5" xfId="9457" xr:uid="{00000000-0005-0000-0000-0000BB4B0000}"/>
    <cellStyle name="Normal 13 3 4 5 2" xfId="26909" xr:uid="{00000000-0005-0000-0000-0000BC4B0000}"/>
    <cellStyle name="Normal 13 3 4 6" xfId="18188" xr:uid="{00000000-0005-0000-0000-0000BD4B0000}"/>
    <cellStyle name="Normal 13 3 4 7" xfId="38973" xr:uid="{00000000-0005-0000-0000-0000BE4B0000}"/>
    <cellStyle name="Normal 13 3 5" xfId="1195" xr:uid="{00000000-0005-0000-0000-0000BF4B0000}"/>
    <cellStyle name="Normal 13 3 5 2" xfId="3341" xr:uid="{00000000-0005-0000-0000-0000C04B0000}"/>
    <cellStyle name="Normal 13 3 5 2 2" xfId="7752" xr:uid="{00000000-0005-0000-0000-0000C14B0000}"/>
    <cellStyle name="Normal 13 3 5 2 2 2" xfId="16496" xr:uid="{00000000-0005-0000-0000-0000C24B0000}"/>
    <cellStyle name="Normal 13 3 5 2 2 2 2" xfId="33947" xr:uid="{00000000-0005-0000-0000-0000C34B0000}"/>
    <cellStyle name="Normal 13 3 5 2 2 3" xfId="25227" xr:uid="{00000000-0005-0000-0000-0000C44B0000}"/>
    <cellStyle name="Normal 13 3 5 2 2 4" xfId="38983" xr:uid="{00000000-0005-0000-0000-0000C54B0000}"/>
    <cellStyle name="Normal 13 3 5 2 3" xfId="12135" xr:uid="{00000000-0005-0000-0000-0000C64B0000}"/>
    <cellStyle name="Normal 13 3 5 2 3 2" xfId="29587" xr:uid="{00000000-0005-0000-0000-0000C74B0000}"/>
    <cellStyle name="Normal 13 3 5 2 4" xfId="20866" xr:uid="{00000000-0005-0000-0000-0000C84B0000}"/>
    <cellStyle name="Normal 13 3 5 2 5" xfId="38982" xr:uid="{00000000-0005-0000-0000-0000C94B0000}"/>
    <cellStyle name="Normal 13 3 5 3" xfId="5610" xr:uid="{00000000-0005-0000-0000-0000CA4B0000}"/>
    <cellStyle name="Normal 13 3 5 3 2" xfId="14354" xr:uid="{00000000-0005-0000-0000-0000CB4B0000}"/>
    <cellStyle name="Normal 13 3 5 3 2 2" xfId="31805" xr:uid="{00000000-0005-0000-0000-0000CC4B0000}"/>
    <cellStyle name="Normal 13 3 5 3 3" xfId="23085" xr:uid="{00000000-0005-0000-0000-0000CD4B0000}"/>
    <cellStyle name="Normal 13 3 5 3 4" xfId="38984" xr:uid="{00000000-0005-0000-0000-0000CE4B0000}"/>
    <cellStyle name="Normal 13 3 5 4" xfId="9993" xr:uid="{00000000-0005-0000-0000-0000CF4B0000}"/>
    <cellStyle name="Normal 13 3 5 4 2" xfId="27445" xr:uid="{00000000-0005-0000-0000-0000D04B0000}"/>
    <cellStyle name="Normal 13 3 5 5" xfId="18724" xr:uid="{00000000-0005-0000-0000-0000D14B0000}"/>
    <cellStyle name="Normal 13 3 5 6" xfId="38981" xr:uid="{00000000-0005-0000-0000-0000D24B0000}"/>
    <cellStyle name="Normal 13 3 6" xfId="2269" xr:uid="{00000000-0005-0000-0000-0000D34B0000}"/>
    <cellStyle name="Normal 13 3 6 2" xfId="6680" xr:uid="{00000000-0005-0000-0000-0000D44B0000}"/>
    <cellStyle name="Normal 13 3 6 2 2" xfId="15424" xr:uid="{00000000-0005-0000-0000-0000D54B0000}"/>
    <cellStyle name="Normal 13 3 6 2 2 2" xfId="32875" xr:uid="{00000000-0005-0000-0000-0000D64B0000}"/>
    <cellStyle name="Normal 13 3 6 2 3" xfId="24155" xr:uid="{00000000-0005-0000-0000-0000D74B0000}"/>
    <cellStyle name="Normal 13 3 6 2 4" xfId="38986" xr:uid="{00000000-0005-0000-0000-0000D84B0000}"/>
    <cellStyle name="Normal 13 3 6 3" xfId="11063" xr:uid="{00000000-0005-0000-0000-0000D94B0000}"/>
    <cellStyle name="Normal 13 3 6 3 2" xfId="28515" xr:uid="{00000000-0005-0000-0000-0000DA4B0000}"/>
    <cellStyle name="Normal 13 3 6 4" xfId="19794" xr:uid="{00000000-0005-0000-0000-0000DB4B0000}"/>
    <cellStyle name="Normal 13 3 6 5" xfId="38985" xr:uid="{00000000-0005-0000-0000-0000DC4B0000}"/>
    <cellStyle name="Normal 13 3 7" xfId="4538" xr:uid="{00000000-0005-0000-0000-0000DD4B0000}"/>
    <cellStyle name="Normal 13 3 7 2" xfId="13282" xr:uid="{00000000-0005-0000-0000-0000DE4B0000}"/>
    <cellStyle name="Normal 13 3 7 2 2" xfId="30733" xr:uid="{00000000-0005-0000-0000-0000DF4B0000}"/>
    <cellStyle name="Normal 13 3 7 3" xfId="22013" xr:uid="{00000000-0005-0000-0000-0000E04B0000}"/>
    <cellStyle name="Normal 13 3 7 4" xfId="38987" xr:uid="{00000000-0005-0000-0000-0000E14B0000}"/>
    <cellStyle name="Normal 13 3 8" xfId="8921" xr:uid="{00000000-0005-0000-0000-0000E24B0000}"/>
    <cellStyle name="Normal 13 3 8 2" xfId="26373" xr:uid="{00000000-0005-0000-0000-0000E34B0000}"/>
    <cellStyle name="Normal 13 3 9" xfId="17652" xr:uid="{00000000-0005-0000-0000-0000E44B0000}"/>
    <cellStyle name="Normal 13 4" xfId="177" xr:uid="{00000000-0005-0000-0000-0000E54B0000}"/>
    <cellStyle name="Normal 13 4 2" xfId="442" xr:uid="{00000000-0005-0000-0000-0000E64B0000}"/>
    <cellStyle name="Normal 13 4 2 2" xfId="982" xr:uid="{00000000-0005-0000-0000-0000E74B0000}"/>
    <cellStyle name="Normal 13 4 2 2 2" xfId="2055" xr:uid="{00000000-0005-0000-0000-0000E84B0000}"/>
    <cellStyle name="Normal 13 4 2 2 2 2" xfId="4200" xr:uid="{00000000-0005-0000-0000-0000E94B0000}"/>
    <cellStyle name="Normal 13 4 2 2 2 2 2" xfId="8611" xr:uid="{00000000-0005-0000-0000-0000EA4B0000}"/>
    <cellStyle name="Normal 13 4 2 2 2 2 2 2" xfId="17355" xr:uid="{00000000-0005-0000-0000-0000EB4B0000}"/>
    <cellStyle name="Normal 13 4 2 2 2 2 2 2 2" xfId="34806" xr:uid="{00000000-0005-0000-0000-0000EC4B0000}"/>
    <cellStyle name="Normal 13 4 2 2 2 2 2 3" xfId="26086" xr:uid="{00000000-0005-0000-0000-0000ED4B0000}"/>
    <cellStyle name="Normal 13 4 2 2 2 2 2 4" xfId="38993" xr:uid="{00000000-0005-0000-0000-0000EE4B0000}"/>
    <cellStyle name="Normal 13 4 2 2 2 2 3" xfId="12994" xr:uid="{00000000-0005-0000-0000-0000EF4B0000}"/>
    <cellStyle name="Normal 13 4 2 2 2 2 3 2" xfId="30446" xr:uid="{00000000-0005-0000-0000-0000F04B0000}"/>
    <cellStyle name="Normal 13 4 2 2 2 2 4" xfId="21725" xr:uid="{00000000-0005-0000-0000-0000F14B0000}"/>
    <cellStyle name="Normal 13 4 2 2 2 2 5" xfId="38992" xr:uid="{00000000-0005-0000-0000-0000F24B0000}"/>
    <cellStyle name="Normal 13 4 2 2 2 3" xfId="6469" xr:uid="{00000000-0005-0000-0000-0000F34B0000}"/>
    <cellStyle name="Normal 13 4 2 2 2 3 2" xfId="15213" xr:uid="{00000000-0005-0000-0000-0000F44B0000}"/>
    <cellStyle name="Normal 13 4 2 2 2 3 2 2" xfId="32664" xr:uid="{00000000-0005-0000-0000-0000F54B0000}"/>
    <cellStyle name="Normal 13 4 2 2 2 3 3" xfId="23944" xr:uid="{00000000-0005-0000-0000-0000F64B0000}"/>
    <cellStyle name="Normal 13 4 2 2 2 3 4" xfId="38994" xr:uid="{00000000-0005-0000-0000-0000F74B0000}"/>
    <cellStyle name="Normal 13 4 2 2 2 4" xfId="10852" xr:uid="{00000000-0005-0000-0000-0000F84B0000}"/>
    <cellStyle name="Normal 13 4 2 2 2 4 2" xfId="28304" xr:uid="{00000000-0005-0000-0000-0000F94B0000}"/>
    <cellStyle name="Normal 13 4 2 2 2 5" xfId="19583" xr:uid="{00000000-0005-0000-0000-0000FA4B0000}"/>
    <cellStyle name="Normal 13 4 2 2 2 6" xfId="38991" xr:uid="{00000000-0005-0000-0000-0000FB4B0000}"/>
    <cellStyle name="Normal 13 4 2 2 3" xfId="3131" xr:uid="{00000000-0005-0000-0000-0000FC4B0000}"/>
    <cellStyle name="Normal 13 4 2 2 3 2" xfId="7542" xr:uid="{00000000-0005-0000-0000-0000FD4B0000}"/>
    <cellStyle name="Normal 13 4 2 2 3 2 2" xfId="16286" xr:uid="{00000000-0005-0000-0000-0000FE4B0000}"/>
    <cellStyle name="Normal 13 4 2 2 3 2 2 2" xfId="33737" xr:uid="{00000000-0005-0000-0000-0000FF4B0000}"/>
    <cellStyle name="Normal 13 4 2 2 3 2 3" xfId="25017" xr:uid="{00000000-0005-0000-0000-0000004C0000}"/>
    <cellStyle name="Normal 13 4 2 2 3 2 4" xfId="38996" xr:uid="{00000000-0005-0000-0000-0000014C0000}"/>
    <cellStyle name="Normal 13 4 2 2 3 3" xfId="11925" xr:uid="{00000000-0005-0000-0000-0000024C0000}"/>
    <cellStyle name="Normal 13 4 2 2 3 3 2" xfId="29377" xr:uid="{00000000-0005-0000-0000-0000034C0000}"/>
    <cellStyle name="Normal 13 4 2 2 3 4" xfId="20656" xr:uid="{00000000-0005-0000-0000-0000044C0000}"/>
    <cellStyle name="Normal 13 4 2 2 3 5" xfId="38995" xr:uid="{00000000-0005-0000-0000-0000054C0000}"/>
    <cellStyle name="Normal 13 4 2 2 4" xfId="5400" xr:uid="{00000000-0005-0000-0000-0000064C0000}"/>
    <cellStyle name="Normal 13 4 2 2 4 2" xfId="14144" xr:uid="{00000000-0005-0000-0000-0000074C0000}"/>
    <cellStyle name="Normal 13 4 2 2 4 2 2" xfId="31595" xr:uid="{00000000-0005-0000-0000-0000084C0000}"/>
    <cellStyle name="Normal 13 4 2 2 4 3" xfId="22875" xr:uid="{00000000-0005-0000-0000-0000094C0000}"/>
    <cellStyle name="Normal 13 4 2 2 4 4" xfId="38997" xr:uid="{00000000-0005-0000-0000-00000A4C0000}"/>
    <cellStyle name="Normal 13 4 2 2 5" xfId="9783" xr:uid="{00000000-0005-0000-0000-00000B4C0000}"/>
    <cellStyle name="Normal 13 4 2 2 5 2" xfId="27235" xr:uid="{00000000-0005-0000-0000-00000C4C0000}"/>
    <cellStyle name="Normal 13 4 2 2 6" xfId="18514" xr:uid="{00000000-0005-0000-0000-00000D4C0000}"/>
    <cellStyle name="Normal 13 4 2 2 7" xfId="38990" xr:uid="{00000000-0005-0000-0000-00000E4C0000}"/>
    <cellStyle name="Normal 13 4 2 3" xfId="1520" xr:uid="{00000000-0005-0000-0000-00000F4C0000}"/>
    <cellStyle name="Normal 13 4 2 3 2" xfId="3666" xr:uid="{00000000-0005-0000-0000-0000104C0000}"/>
    <cellStyle name="Normal 13 4 2 3 2 2" xfId="8077" xr:uid="{00000000-0005-0000-0000-0000114C0000}"/>
    <cellStyle name="Normal 13 4 2 3 2 2 2" xfId="16821" xr:uid="{00000000-0005-0000-0000-0000124C0000}"/>
    <cellStyle name="Normal 13 4 2 3 2 2 2 2" xfId="34272" xr:uid="{00000000-0005-0000-0000-0000134C0000}"/>
    <cellStyle name="Normal 13 4 2 3 2 2 3" xfId="25552" xr:uid="{00000000-0005-0000-0000-0000144C0000}"/>
    <cellStyle name="Normal 13 4 2 3 2 2 4" xfId="39000" xr:uid="{00000000-0005-0000-0000-0000154C0000}"/>
    <cellStyle name="Normal 13 4 2 3 2 3" xfId="12460" xr:uid="{00000000-0005-0000-0000-0000164C0000}"/>
    <cellStyle name="Normal 13 4 2 3 2 3 2" xfId="29912" xr:uid="{00000000-0005-0000-0000-0000174C0000}"/>
    <cellStyle name="Normal 13 4 2 3 2 4" xfId="21191" xr:uid="{00000000-0005-0000-0000-0000184C0000}"/>
    <cellStyle name="Normal 13 4 2 3 2 5" xfId="38999" xr:uid="{00000000-0005-0000-0000-0000194C0000}"/>
    <cellStyle name="Normal 13 4 2 3 3" xfId="5935" xr:uid="{00000000-0005-0000-0000-00001A4C0000}"/>
    <cellStyle name="Normal 13 4 2 3 3 2" xfId="14679" xr:uid="{00000000-0005-0000-0000-00001B4C0000}"/>
    <cellStyle name="Normal 13 4 2 3 3 2 2" xfId="32130" xr:uid="{00000000-0005-0000-0000-00001C4C0000}"/>
    <cellStyle name="Normal 13 4 2 3 3 3" xfId="23410" xr:uid="{00000000-0005-0000-0000-00001D4C0000}"/>
    <cellStyle name="Normal 13 4 2 3 3 4" xfId="39001" xr:uid="{00000000-0005-0000-0000-00001E4C0000}"/>
    <cellStyle name="Normal 13 4 2 3 4" xfId="10318" xr:uid="{00000000-0005-0000-0000-00001F4C0000}"/>
    <cellStyle name="Normal 13 4 2 3 4 2" xfId="27770" xr:uid="{00000000-0005-0000-0000-0000204C0000}"/>
    <cellStyle name="Normal 13 4 2 3 5" xfId="19049" xr:uid="{00000000-0005-0000-0000-0000214C0000}"/>
    <cellStyle name="Normal 13 4 2 3 6" xfId="38998" xr:uid="{00000000-0005-0000-0000-0000224C0000}"/>
    <cellStyle name="Normal 13 4 2 4" xfId="2594" xr:uid="{00000000-0005-0000-0000-0000234C0000}"/>
    <cellStyle name="Normal 13 4 2 4 2" xfId="7005" xr:uid="{00000000-0005-0000-0000-0000244C0000}"/>
    <cellStyle name="Normal 13 4 2 4 2 2" xfId="15749" xr:uid="{00000000-0005-0000-0000-0000254C0000}"/>
    <cellStyle name="Normal 13 4 2 4 2 2 2" xfId="33200" xr:uid="{00000000-0005-0000-0000-0000264C0000}"/>
    <cellStyle name="Normal 13 4 2 4 2 3" xfId="24480" xr:uid="{00000000-0005-0000-0000-0000274C0000}"/>
    <cellStyle name="Normal 13 4 2 4 2 4" xfId="39003" xr:uid="{00000000-0005-0000-0000-0000284C0000}"/>
    <cellStyle name="Normal 13 4 2 4 3" xfId="11388" xr:uid="{00000000-0005-0000-0000-0000294C0000}"/>
    <cellStyle name="Normal 13 4 2 4 3 2" xfId="28840" xr:uid="{00000000-0005-0000-0000-00002A4C0000}"/>
    <cellStyle name="Normal 13 4 2 4 4" xfId="20119" xr:uid="{00000000-0005-0000-0000-00002B4C0000}"/>
    <cellStyle name="Normal 13 4 2 4 5" xfId="39002" xr:uid="{00000000-0005-0000-0000-00002C4C0000}"/>
    <cellStyle name="Normal 13 4 2 5" xfId="4863" xr:uid="{00000000-0005-0000-0000-00002D4C0000}"/>
    <cellStyle name="Normal 13 4 2 5 2" xfId="13607" xr:uid="{00000000-0005-0000-0000-00002E4C0000}"/>
    <cellStyle name="Normal 13 4 2 5 2 2" xfId="31058" xr:uid="{00000000-0005-0000-0000-00002F4C0000}"/>
    <cellStyle name="Normal 13 4 2 5 3" xfId="22338" xr:uid="{00000000-0005-0000-0000-0000304C0000}"/>
    <cellStyle name="Normal 13 4 2 5 4" xfId="39004" xr:uid="{00000000-0005-0000-0000-0000314C0000}"/>
    <cellStyle name="Normal 13 4 2 6" xfId="9246" xr:uid="{00000000-0005-0000-0000-0000324C0000}"/>
    <cellStyle name="Normal 13 4 2 6 2" xfId="26698" xr:uid="{00000000-0005-0000-0000-0000334C0000}"/>
    <cellStyle name="Normal 13 4 2 7" xfId="17977" xr:uid="{00000000-0005-0000-0000-0000344C0000}"/>
    <cellStyle name="Normal 13 4 2 8" xfId="38989" xr:uid="{00000000-0005-0000-0000-0000354C0000}"/>
    <cellStyle name="Normal 13 4 3" xfId="724" xr:uid="{00000000-0005-0000-0000-0000364C0000}"/>
    <cellStyle name="Normal 13 4 3 2" xfId="1797" xr:uid="{00000000-0005-0000-0000-0000374C0000}"/>
    <cellStyle name="Normal 13 4 3 2 2" xfId="3942" xr:uid="{00000000-0005-0000-0000-0000384C0000}"/>
    <cellStyle name="Normal 13 4 3 2 2 2" xfId="8353" xr:uid="{00000000-0005-0000-0000-0000394C0000}"/>
    <cellStyle name="Normal 13 4 3 2 2 2 2" xfId="17097" xr:uid="{00000000-0005-0000-0000-00003A4C0000}"/>
    <cellStyle name="Normal 13 4 3 2 2 2 2 2" xfId="34548" xr:uid="{00000000-0005-0000-0000-00003B4C0000}"/>
    <cellStyle name="Normal 13 4 3 2 2 2 3" xfId="25828" xr:uid="{00000000-0005-0000-0000-00003C4C0000}"/>
    <cellStyle name="Normal 13 4 3 2 2 2 4" xfId="39008" xr:uid="{00000000-0005-0000-0000-00003D4C0000}"/>
    <cellStyle name="Normal 13 4 3 2 2 3" xfId="12736" xr:uid="{00000000-0005-0000-0000-00003E4C0000}"/>
    <cellStyle name="Normal 13 4 3 2 2 3 2" xfId="30188" xr:uid="{00000000-0005-0000-0000-00003F4C0000}"/>
    <cellStyle name="Normal 13 4 3 2 2 4" xfId="21467" xr:uid="{00000000-0005-0000-0000-0000404C0000}"/>
    <cellStyle name="Normal 13 4 3 2 2 5" xfId="39007" xr:uid="{00000000-0005-0000-0000-0000414C0000}"/>
    <cellStyle name="Normal 13 4 3 2 3" xfId="6211" xr:uid="{00000000-0005-0000-0000-0000424C0000}"/>
    <cellStyle name="Normal 13 4 3 2 3 2" xfId="14955" xr:uid="{00000000-0005-0000-0000-0000434C0000}"/>
    <cellStyle name="Normal 13 4 3 2 3 2 2" xfId="32406" xr:uid="{00000000-0005-0000-0000-0000444C0000}"/>
    <cellStyle name="Normal 13 4 3 2 3 3" xfId="23686" xr:uid="{00000000-0005-0000-0000-0000454C0000}"/>
    <cellStyle name="Normal 13 4 3 2 3 4" xfId="39009" xr:uid="{00000000-0005-0000-0000-0000464C0000}"/>
    <cellStyle name="Normal 13 4 3 2 4" xfId="10594" xr:uid="{00000000-0005-0000-0000-0000474C0000}"/>
    <cellStyle name="Normal 13 4 3 2 4 2" xfId="28046" xr:uid="{00000000-0005-0000-0000-0000484C0000}"/>
    <cellStyle name="Normal 13 4 3 2 5" xfId="19325" xr:uid="{00000000-0005-0000-0000-0000494C0000}"/>
    <cellStyle name="Normal 13 4 3 2 6" xfId="39006" xr:uid="{00000000-0005-0000-0000-00004A4C0000}"/>
    <cellStyle name="Normal 13 4 3 3" xfId="2873" xr:uid="{00000000-0005-0000-0000-00004B4C0000}"/>
    <cellStyle name="Normal 13 4 3 3 2" xfId="7284" xr:uid="{00000000-0005-0000-0000-00004C4C0000}"/>
    <cellStyle name="Normal 13 4 3 3 2 2" xfId="16028" xr:uid="{00000000-0005-0000-0000-00004D4C0000}"/>
    <cellStyle name="Normal 13 4 3 3 2 2 2" xfId="33479" xr:uid="{00000000-0005-0000-0000-00004E4C0000}"/>
    <cellStyle name="Normal 13 4 3 3 2 3" xfId="24759" xr:uid="{00000000-0005-0000-0000-00004F4C0000}"/>
    <cellStyle name="Normal 13 4 3 3 2 4" xfId="39011" xr:uid="{00000000-0005-0000-0000-0000504C0000}"/>
    <cellStyle name="Normal 13 4 3 3 3" xfId="11667" xr:uid="{00000000-0005-0000-0000-0000514C0000}"/>
    <cellStyle name="Normal 13 4 3 3 3 2" xfId="29119" xr:uid="{00000000-0005-0000-0000-0000524C0000}"/>
    <cellStyle name="Normal 13 4 3 3 4" xfId="20398" xr:uid="{00000000-0005-0000-0000-0000534C0000}"/>
    <cellStyle name="Normal 13 4 3 3 5" xfId="39010" xr:uid="{00000000-0005-0000-0000-0000544C0000}"/>
    <cellStyle name="Normal 13 4 3 4" xfId="5142" xr:uid="{00000000-0005-0000-0000-0000554C0000}"/>
    <cellStyle name="Normal 13 4 3 4 2" xfId="13886" xr:uid="{00000000-0005-0000-0000-0000564C0000}"/>
    <cellStyle name="Normal 13 4 3 4 2 2" xfId="31337" xr:uid="{00000000-0005-0000-0000-0000574C0000}"/>
    <cellStyle name="Normal 13 4 3 4 3" xfId="22617" xr:uid="{00000000-0005-0000-0000-0000584C0000}"/>
    <cellStyle name="Normal 13 4 3 4 4" xfId="39012" xr:uid="{00000000-0005-0000-0000-0000594C0000}"/>
    <cellStyle name="Normal 13 4 3 5" xfId="9525" xr:uid="{00000000-0005-0000-0000-00005A4C0000}"/>
    <cellStyle name="Normal 13 4 3 5 2" xfId="26977" xr:uid="{00000000-0005-0000-0000-00005B4C0000}"/>
    <cellStyle name="Normal 13 4 3 6" xfId="18256" xr:uid="{00000000-0005-0000-0000-00005C4C0000}"/>
    <cellStyle name="Normal 13 4 3 7" xfId="39005" xr:uid="{00000000-0005-0000-0000-00005D4C0000}"/>
    <cellStyle name="Normal 13 4 4" xfId="1263" xr:uid="{00000000-0005-0000-0000-00005E4C0000}"/>
    <cellStyle name="Normal 13 4 4 2" xfId="3409" xr:uid="{00000000-0005-0000-0000-00005F4C0000}"/>
    <cellStyle name="Normal 13 4 4 2 2" xfId="7820" xr:uid="{00000000-0005-0000-0000-0000604C0000}"/>
    <cellStyle name="Normal 13 4 4 2 2 2" xfId="16564" xr:uid="{00000000-0005-0000-0000-0000614C0000}"/>
    <cellStyle name="Normal 13 4 4 2 2 2 2" xfId="34015" xr:uid="{00000000-0005-0000-0000-0000624C0000}"/>
    <cellStyle name="Normal 13 4 4 2 2 3" xfId="25295" xr:uid="{00000000-0005-0000-0000-0000634C0000}"/>
    <cellStyle name="Normal 13 4 4 2 2 4" xfId="39015" xr:uid="{00000000-0005-0000-0000-0000644C0000}"/>
    <cellStyle name="Normal 13 4 4 2 3" xfId="12203" xr:uid="{00000000-0005-0000-0000-0000654C0000}"/>
    <cellStyle name="Normal 13 4 4 2 3 2" xfId="29655" xr:uid="{00000000-0005-0000-0000-0000664C0000}"/>
    <cellStyle name="Normal 13 4 4 2 4" xfId="20934" xr:uid="{00000000-0005-0000-0000-0000674C0000}"/>
    <cellStyle name="Normal 13 4 4 2 5" xfId="39014" xr:uid="{00000000-0005-0000-0000-0000684C0000}"/>
    <cellStyle name="Normal 13 4 4 3" xfId="5678" xr:uid="{00000000-0005-0000-0000-0000694C0000}"/>
    <cellStyle name="Normal 13 4 4 3 2" xfId="14422" xr:uid="{00000000-0005-0000-0000-00006A4C0000}"/>
    <cellStyle name="Normal 13 4 4 3 2 2" xfId="31873" xr:uid="{00000000-0005-0000-0000-00006B4C0000}"/>
    <cellStyle name="Normal 13 4 4 3 3" xfId="23153" xr:uid="{00000000-0005-0000-0000-00006C4C0000}"/>
    <cellStyle name="Normal 13 4 4 3 4" xfId="39016" xr:uid="{00000000-0005-0000-0000-00006D4C0000}"/>
    <cellStyle name="Normal 13 4 4 4" xfId="10061" xr:uid="{00000000-0005-0000-0000-00006E4C0000}"/>
    <cellStyle name="Normal 13 4 4 4 2" xfId="27513" xr:uid="{00000000-0005-0000-0000-00006F4C0000}"/>
    <cellStyle name="Normal 13 4 4 5" xfId="18792" xr:uid="{00000000-0005-0000-0000-0000704C0000}"/>
    <cellStyle name="Normal 13 4 4 6" xfId="39013" xr:uid="{00000000-0005-0000-0000-0000714C0000}"/>
    <cellStyle name="Normal 13 4 5" xfId="2337" xr:uid="{00000000-0005-0000-0000-0000724C0000}"/>
    <cellStyle name="Normal 13 4 5 2" xfId="6748" xr:uid="{00000000-0005-0000-0000-0000734C0000}"/>
    <cellStyle name="Normal 13 4 5 2 2" xfId="15492" xr:uid="{00000000-0005-0000-0000-0000744C0000}"/>
    <cellStyle name="Normal 13 4 5 2 2 2" xfId="32943" xr:uid="{00000000-0005-0000-0000-0000754C0000}"/>
    <cellStyle name="Normal 13 4 5 2 3" xfId="24223" xr:uid="{00000000-0005-0000-0000-0000764C0000}"/>
    <cellStyle name="Normal 13 4 5 2 4" xfId="39018" xr:uid="{00000000-0005-0000-0000-0000774C0000}"/>
    <cellStyle name="Normal 13 4 5 3" xfId="11131" xr:uid="{00000000-0005-0000-0000-0000784C0000}"/>
    <cellStyle name="Normal 13 4 5 3 2" xfId="28583" xr:uid="{00000000-0005-0000-0000-0000794C0000}"/>
    <cellStyle name="Normal 13 4 5 4" xfId="19862" xr:uid="{00000000-0005-0000-0000-00007A4C0000}"/>
    <cellStyle name="Normal 13 4 5 5" xfId="39017" xr:uid="{00000000-0005-0000-0000-00007B4C0000}"/>
    <cellStyle name="Normal 13 4 6" xfId="4606" xr:uid="{00000000-0005-0000-0000-00007C4C0000}"/>
    <cellStyle name="Normal 13 4 6 2" xfId="13350" xr:uid="{00000000-0005-0000-0000-00007D4C0000}"/>
    <cellStyle name="Normal 13 4 6 2 2" xfId="30801" xr:uid="{00000000-0005-0000-0000-00007E4C0000}"/>
    <cellStyle name="Normal 13 4 6 3" xfId="22081" xr:uid="{00000000-0005-0000-0000-00007F4C0000}"/>
    <cellStyle name="Normal 13 4 6 4" xfId="39019" xr:uid="{00000000-0005-0000-0000-0000804C0000}"/>
    <cellStyle name="Normal 13 4 7" xfId="8989" xr:uid="{00000000-0005-0000-0000-0000814C0000}"/>
    <cellStyle name="Normal 13 4 7 2" xfId="26441" xr:uid="{00000000-0005-0000-0000-0000824C0000}"/>
    <cellStyle name="Normal 13 4 8" xfId="17720" xr:uid="{00000000-0005-0000-0000-0000834C0000}"/>
    <cellStyle name="Normal 13 4 9" xfId="38988" xr:uid="{00000000-0005-0000-0000-0000844C0000}"/>
    <cellStyle name="Normal 13 5" xfId="317" xr:uid="{00000000-0005-0000-0000-0000854C0000}"/>
    <cellStyle name="Normal 13 5 2" xfId="857" xr:uid="{00000000-0005-0000-0000-0000864C0000}"/>
    <cellStyle name="Normal 13 5 2 2" xfId="1930" xr:uid="{00000000-0005-0000-0000-0000874C0000}"/>
    <cellStyle name="Normal 13 5 2 2 2" xfId="4075" xr:uid="{00000000-0005-0000-0000-0000884C0000}"/>
    <cellStyle name="Normal 13 5 2 2 2 2" xfId="8486" xr:uid="{00000000-0005-0000-0000-0000894C0000}"/>
    <cellStyle name="Normal 13 5 2 2 2 2 2" xfId="17230" xr:uid="{00000000-0005-0000-0000-00008A4C0000}"/>
    <cellStyle name="Normal 13 5 2 2 2 2 2 2" xfId="34681" xr:uid="{00000000-0005-0000-0000-00008B4C0000}"/>
    <cellStyle name="Normal 13 5 2 2 2 2 3" xfId="25961" xr:uid="{00000000-0005-0000-0000-00008C4C0000}"/>
    <cellStyle name="Normal 13 5 2 2 2 2 4" xfId="39024" xr:uid="{00000000-0005-0000-0000-00008D4C0000}"/>
    <cellStyle name="Normal 13 5 2 2 2 3" xfId="12869" xr:uid="{00000000-0005-0000-0000-00008E4C0000}"/>
    <cellStyle name="Normal 13 5 2 2 2 3 2" xfId="30321" xr:uid="{00000000-0005-0000-0000-00008F4C0000}"/>
    <cellStyle name="Normal 13 5 2 2 2 4" xfId="21600" xr:uid="{00000000-0005-0000-0000-0000904C0000}"/>
    <cellStyle name="Normal 13 5 2 2 2 5" xfId="39023" xr:uid="{00000000-0005-0000-0000-0000914C0000}"/>
    <cellStyle name="Normal 13 5 2 2 3" xfId="6344" xr:uid="{00000000-0005-0000-0000-0000924C0000}"/>
    <cellStyle name="Normal 13 5 2 2 3 2" xfId="15088" xr:uid="{00000000-0005-0000-0000-0000934C0000}"/>
    <cellStyle name="Normal 13 5 2 2 3 2 2" xfId="32539" xr:uid="{00000000-0005-0000-0000-0000944C0000}"/>
    <cellStyle name="Normal 13 5 2 2 3 3" xfId="23819" xr:uid="{00000000-0005-0000-0000-0000954C0000}"/>
    <cellStyle name="Normal 13 5 2 2 3 4" xfId="39025" xr:uid="{00000000-0005-0000-0000-0000964C0000}"/>
    <cellStyle name="Normal 13 5 2 2 4" xfId="10727" xr:uid="{00000000-0005-0000-0000-0000974C0000}"/>
    <cellStyle name="Normal 13 5 2 2 4 2" xfId="28179" xr:uid="{00000000-0005-0000-0000-0000984C0000}"/>
    <cellStyle name="Normal 13 5 2 2 5" xfId="19458" xr:uid="{00000000-0005-0000-0000-0000994C0000}"/>
    <cellStyle name="Normal 13 5 2 2 6" xfId="39022" xr:uid="{00000000-0005-0000-0000-00009A4C0000}"/>
    <cellStyle name="Normal 13 5 2 3" xfId="3006" xr:uid="{00000000-0005-0000-0000-00009B4C0000}"/>
    <cellStyle name="Normal 13 5 2 3 2" xfId="7417" xr:uid="{00000000-0005-0000-0000-00009C4C0000}"/>
    <cellStyle name="Normal 13 5 2 3 2 2" xfId="16161" xr:uid="{00000000-0005-0000-0000-00009D4C0000}"/>
    <cellStyle name="Normal 13 5 2 3 2 2 2" xfId="33612" xr:uid="{00000000-0005-0000-0000-00009E4C0000}"/>
    <cellStyle name="Normal 13 5 2 3 2 3" xfId="24892" xr:uid="{00000000-0005-0000-0000-00009F4C0000}"/>
    <cellStyle name="Normal 13 5 2 3 2 4" xfId="39027" xr:uid="{00000000-0005-0000-0000-0000A04C0000}"/>
    <cellStyle name="Normal 13 5 2 3 3" xfId="11800" xr:uid="{00000000-0005-0000-0000-0000A14C0000}"/>
    <cellStyle name="Normal 13 5 2 3 3 2" xfId="29252" xr:uid="{00000000-0005-0000-0000-0000A24C0000}"/>
    <cellStyle name="Normal 13 5 2 3 4" xfId="20531" xr:uid="{00000000-0005-0000-0000-0000A34C0000}"/>
    <cellStyle name="Normal 13 5 2 3 5" xfId="39026" xr:uid="{00000000-0005-0000-0000-0000A44C0000}"/>
    <cellStyle name="Normal 13 5 2 4" xfId="5275" xr:uid="{00000000-0005-0000-0000-0000A54C0000}"/>
    <cellStyle name="Normal 13 5 2 4 2" xfId="14019" xr:uid="{00000000-0005-0000-0000-0000A64C0000}"/>
    <cellStyle name="Normal 13 5 2 4 2 2" xfId="31470" xr:uid="{00000000-0005-0000-0000-0000A74C0000}"/>
    <cellStyle name="Normal 13 5 2 4 3" xfId="22750" xr:uid="{00000000-0005-0000-0000-0000A84C0000}"/>
    <cellStyle name="Normal 13 5 2 4 4" xfId="39028" xr:uid="{00000000-0005-0000-0000-0000A94C0000}"/>
    <cellStyle name="Normal 13 5 2 5" xfId="9658" xr:uid="{00000000-0005-0000-0000-0000AA4C0000}"/>
    <cellStyle name="Normal 13 5 2 5 2" xfId="27110" xr:uid="{00000000-0005-0000-0000-0000AB4C0000}"/>
    <cellStyle name="Normal 13 5 2 6" xfId="18389" xr:uid="{00000000-0005-0000-0000-0000AC4C0000}"/>
    <cellStyle name="Normal 13 5 2 7" xfId="39021" xr:uid="{00000000-0005-0000-0000-0000AD4C0000}"/>
    <cellStyle name="Normal 13 5 3" xfId="1395" xr:uid="{00000000-0005-0000-0000-0000AE4C0000}"/>
    <cellStyle name="Normal 13 5 3 2" xfId="3541" xr:uid="{00000000-0005-0000-0000-0000AF4C0000}"/>
    <cellStyle name="Normal 13 5 3 2 2" xfId="7952" xr:uid="{00000000-0005-0000-0000-0000B04C0000}"/>
    <cellStyle name="Normal 13 5 3 2 2 2" xfId="16696" xr:uid="{00000000-0005-0000-0000-0000B14C0000}"/>
    <cellStyle name="Normal 13 5 3 2 2 2 2" xfId="34147" xr:uid="{00000000-0005-0000-0000-0000B24C0000}"/>
    <cellStyle name="Normal 13 5 3 2 2 3" xfId="25427" xr:uid="{00000000-0005-0000-0000-0000B34C0000}"/>
    <cellStyle name="Normal 13 5 3 2 2 4" xfId="39031" xr:uid="{00000000-0005-0000-0000-0000B44C0000}"/>
    <cellStyle name="Normal 13 5 3 2 3" xfId="12335" xr:uid="{00000000-0005-0000-0000-0000B54C0000}"/>
    <cellStyle name="Normal 13 5 3 2 3 2" xfId="29787" xr:uid="{00000000-0005-0000-0000-0000B64C0000}"/>
    <cellStyle name="Normal 13 5 3 2 4" xfId="21066" xr:uid="{00000000-0005-0000-0000-0000B74C0000}"/>
    <cellStyle name="Normal 13 5 3 2 5" xfId="39030" xr:uid="{00000000-0005-0000-0000-0000B84C0000}"/>
    <cellStyle name="Normal 13 5 3 3" xfId="5810" xr:uid="{00000000-0005-0000-0000-0000B94C0000}"/>
    <cellStyle name="Normal 13 5 3 3 2" xfId="14554" xr:uid="{00000000-0005-0000-0000-0000BA4C0000}"/>
    <cellStyle name="Normal 13 5 3 3 2 2" xfId="32005" xr:uid="{00000000-0005-0000-0000-0000BB4C0000}"/>
    <cellStyle name="Normal 13 5 3 3 3" xfId="23285" xr:uid="{00000000-0005-0000-0000-0000BC4C0000}"/>
    <cellStyle name="Normal 13 5 3 3 4" xfId="39032" xr:uid="{00000000-0005-0000-0000-0000BD4C0000}"/>
    <cellStyle name="Normal 13 5 3 4" xfId="10193" xr:uid="{00000000-0005-0000-0000-0000BE4C0000}"/>
    <cellStyle name="Normal 13 5 3 4 2" xfId="27645" xr:uid="{00000000-0005-0000-0000-0000BF4C0000}"/>
    <cellStyle name="Normal 13 5 3 5" xfId="18924" xr:uid="{00000000-0005-0000-0000-0000C04C0000}"/>
    <cellStyle name="Normal 13 5 3 6" xfId="39029" xr:uid="{00000000-0005-0000-0000-0000C14C0000}"/>
    <cellStyle name="Normal 13 5 4" xfId="2469" xr:uid="{00000000-0005-0000-0000-0000C24C0000}"/>
    <cellStyle name="Normal 13 5 4 2" xfId="6880" xr:uid="{00000000-0005-0000-0000-0000C34C0000}"/>
    <cellStyle name="Normal 13 5 4 2 2" xfId="15624" xr:uid="{00000000-0005-0000-0000-0000C44C0000}"/>
    <cellStyle name="Normal 13 5 4 2 2 2" xfId="33075" xr:uid="{00000000-0005-0000-0000-0000C54C0000}"/>
    <cellStyle name="Normal 13 5 4 2 3" xfId="24355" xr:uid="{00000000-0005-0000-0000-0000C64C0000}"/>
    <cellStyle name="Normal 13 5 4 2 4" xfId="39034" xr:uid="{00000000-0005-0000-0000-0000C74C0000}"/>
    <cellStyle name="Normal 13 5 4 3" xfId="11263" xr:uid="{00000000-0005-0000-0000-0000C84C0000}"/>
    <cellStyle name="Normal 13 5 4 3 2" xfId="28715" xr:uid="{00000000-0005-0000-0000-0000C94C0000}"/>
    <cellStyle name="Normal 13 5 4 4" xfId="19994" xr:uid="{00000000-0005-0000-0000-0000CA4C0000}"/>
    <cellStyle name="Normal 13 5 4 5" xfId="39033" xr:uid="{00000000-0005-0000-0000-0000CB4C0000}"/>
    <cellStyle name="Normal 13 5 5" xfId="4738" xr:uid="{00000000-0005-0000-0000-0000CC4C0000}"/>
    <cellStyle name="Normal 13 5 5 2" xfId="13482" xr:uid="{00000000-0005-0000-0000-0000CD4C0000}"/>
    <cellStyle name="Normal 13 5 5 2 2" xfId="30933" xr:uid="{00000000-0005-0000-0000-0000CE4C0000}"/>
    <cellStyle name="Normal 13 5 5 3" xfId="22213" xr:uid="{00000000-0005-0000-0000-0000CF4C0000}"/>
    <cellStyle name="Normal 13 5 5 4" xfId="39035" xr:uid="{00000000-0005-0000-0000-0000D04C0000}"/>
    <cellStyle name="Normal 13 5 6" xfId="9121" xr:uid="{00000000-0005-0000-0000-0000D14C0000}"/>
    <cellStyle name="Normal 13 5 6 2" xfId="26573" xr:uid="{00000000-0005-0000-0000-0000D24C0000}"/>
    <cellStyle name="Normal 13 5 7" xfId="17852" xr:uid="{00000000-0005-0000-0000-0000D34C0000}"/>
    <cellStyle name="Normal 13 5 8" xfId="39020" xr:uid="{00000000-0005-0000-0000-0000D44C0000}"/>
    <cellStyle name="Normal 13 6" xfId="599" xr:uid="{00000000-0005-0000-0000-0000D54C0000}"/>
    <cellStyle name="Normal 13 6 2" xfId="1672" xr:uid="{00000000-0005-0000-0000-0000D64C0000}"/>
    <cellStyle name="Normal 13 6 2 2" xfId="3817" xr:uid="{00000000-0005-0000-0000-0000D74C0000}"/>
    <cellStyle name="Normal 13 6 2 2 2" xfId="8228" xr:uid="{00000000-0005-0000-0000-0000D84C0000}"/>
    <cellStyle name="Normal 13 6 2 2 2 2" xfId="16972" xr:uid="{00000000-0005-0000-0000-0000D94C0000}"/>
    <cellStyle name="Normal 13 6 2 2 2 2 2" xfId="34423" xr:uid="{00000000-0005-0000-0000-0000DA4C0000}"/>
    <cellStyle name="Normal 13 6 2 2 2 3" xfId="25703" xr:uid="{00000000-0005-0000-0000-0000DB4C0000}"/>
    <cellStyle name="Normal 13 6 2 2 2 4" xfId="39039" xr:uid="{00000000-0005-0000-0000-0000DC4C0000}"/>
    <cellStyle name="Normal 13 6 2 2 3" xfId="12611" xr:uid="{00000000-0005-0000-0000-0000DD4C0000}"/>
    <cellStyle name="Normal 13 6 2 2 3 2" xfId="30063" xr:uid="{00000000-0005-0000-0000-0000DE4C0000}"/>
    <cellStyle name="Normal 13 6 2 2 4" xfId="21342" xr:uid="{00000000-0005-0000-0000-0000DF4C0000}"/>
    <cellStyle name="Normal 13 6 2 2 5" xfId="39038" xr:uid="{00000000-0005-0000-0000-0000E04C0000}"/>
    <cellStyle name="Normal 13 6 2 3" xfId="6086" xr:uid="{00000000-0005-0000-0000-0000E14C0000}"/>
    <cellStyle name="Normal 13 6 2 3 2" xfId="14830" xr:uid="{00000000-0005-0000-0000-0000E24C0000}"/>
    <cellStyle name="Normal 13 6 2 3 2 2" xfId="32281" xr:uid="{00000000-0005-0000-0000-0000E34C0000}"/>
    <cellStyle name="Normal 13 6 2 3 3" xfId="23561" xr:uid="{00000000-0005-0000-0000-0000E44C0000}"/>
    <cellStyle name="Normal 13 6 2 3 4" xfId="39040" xr:uid="{00000000-0005-0000-0000-0000E54C0000}"/>
    <cellStyle name="Normal 13 6 2 4" xfId="10469" xr:uid="{00000000-0005-0000-0000-0000E64C0000}"/>
    <cellStyle name="Normal 13 6 2 4 2" xfId="27921" xr:uid="{00000000-0005-0000-0000-0000E74C0000}"/>
    <cellStyle name="Normal 13 6 2 5" xfId="19200" xr:uid="{00000000-0005-0000-0000-0000E84C0000}"/>
    <cellStyle name="Normal 13 6 2 6" xfId="39037" xr:uid="{00000000-0005-0000-0000-0000E94C0000}"/>
    <cellStyle name="Normal 13 6 3" xfId="2748" xr:uid="{00000000-0005-0000-0000-0000EA4C0000}"/>
    <cellStyle name="Normal 13 6 3 2" xfId="7159" xr:uid="{00000000-0005-0000-0000-0000EB4C0000}"/>
    <cellStyle name="Normal 13 6 3 2 2" xfId="15903" xr:uid="{00000000-0005-0000-0000-0000EC4C0000}"/>
    <cellStyle name="Normal 13 6 3 2 2 2" xfId="33354" xr:uid="{00000000-0005-0000-0000-0000ED4C0000}"/>
    <cellStyle name="Normal 13 6 3 2 3" xfId="24634" xr:uid="{00000000-0005-0000-0000-0000EE4C0000}"/>
    <cellStyle name="Normal 13 6 3 2 4" xfId="39042" xr:uid="{00000000-0005-0000-0000-0000EF4C0000}"/>
    <cellStyle name="Normal 13 6 3 3" xfId="11542" xr:uid="{00000000-0005-0000-0000-0000F04C0000}"/>
    <cellStyle name="Normal 13 6 3 3 2" xfId="28994" xr:uid="{00000000-0005-0000-0000-0000F14C0000}"/>
    <cellStyle name="Normal 13 6 3 4" xfId="20273" xr:uid="{00000000-0005-0000-0000-0000F24C0000}"/>
    <cellStyle name="Normal 13 6 3 5" xfId="39041" xr:uid="{00000000-0005-0000-0000-0000F34C0000}"/>
    <cellStyle name="Normal 13 6 4" xfId="5017" xr:uid="{00000000-0005-0000-0000-0000F44C0000}"/>
    <cellStyle name="Normal 13 6 4 2" xfId="13761" xr:uid="{00000000-0005-0000-0000-0000F54C0000}"/>
    <cellStyle name="Normal 13 6 4 2 2" xfId="31212" xr:uid="{00000000-0005-0000-0000-0000F64C0000}"/>
    <cellStyle name="Normal 13 6 4 3" xfId="22492" xr:uid="{00000000-0005-0000-0000-0000F74C0000}"/>
    <cellStyle name="Normal 13 6 4 4" xfId="39043" xr:uid="{00000000-0005-0000-0000-0000F84C0000}"/>
    <cellStyle name="Normal 13 6 5" xfId="9400" xr:uid="{00000000-0005-0000-0000-0000F94C0000}"/>
    <cellStyle name="Normal 13 6 5 2" xfId="26852" xr:uid="{00000000-0005-0000-0000-0000FA4C0000}"/>
    <cellStyle name="Normal 13 6 6" xfId="18131" xr:uid="{00000000-0005-0000-0000-0000FB4C0000}"/>
    <cellStyle name="Normal 13 6 7" xfId="39036" xr:uid="{00000000-0005-0000-0000-0000FC4C0000}"/>
    <cellStyle name="Normal 13 7" xfId="1138" xr:uid="{00000000-0005-0000-0000-0000FD4C0000}"/>
    <cellStyle name="Normal 13 7 2" xfId="3284" xr:uid="{00000000-0005-0000-0000-0000FE4C0000}"/>
    <cellStyle name="Normal 13 7 2 2" xfId="7695" xr:uid="{00000000-0005-0000-0000-0000FF4C0000}"/>
    <cellStyle name="Normal 13 7 2 2 2" xfId="16439" xr:uid="{00000000-0005-0000-0000-0000004D0000}"/>
    <cellStyle name="Normal 13 7 2 2 2 2" xfId="33890" xr:uid="{00000000-0005-0000-0000-0000014D0000}"/>
    <cellStyle name="Normal 13 7 2 2 3" xfId="25170" xr:uid="{00000000-0005-0000-0000-0000024D0000}"/>
    <cellStyle name="Normal 13 7 2 2 4" xfId="39046" xr:uid="{00000000-0005-0000-0000-0000034D0000}"/>
    <cellStyle name="Normal 13 7 2 3" xfId="12078" xr:uid="{00000000-0005-0000-0000-0000044D0000}"/>
    <cellStyle name="Normal 13 7 2 3 2" xfId="29530" xr:uid="{00000000-0005-0000-0000-0000054D0000}"/>
    <cellStyle name="Normal 13 7 2 4" xfId="20809" xr:uid="{00000000-0005-0000-0000-0000064D0000}"/>
    <cellStyle name="Normal 13 7 2 5" xfId="39045" xr:uid="{00000000-0005-0000-0000-0000074D0000}"/>
    <cellStyle name="Normal 13 7 3" xfId="5553" xr:uid="{00000000-0005-0000-0000-0000084D0000}"/>
    <cellStyle name="Normal 13 7 3 2" xfId="14297" xr:uid="{00000000-0005-0000-0000-0000094D0000}"/>
    <cellStyle name="Normal 13 7 3 2 2" xfId="31748" xr:uid="{00000000-0005-0000-0000-00000A4D0000}"/>
    <cellStyle name="Normal 13 7 3 3" xfId="23028" xr:uid="{00000000-0005-0000-0000-00000B4D0000}"/>
    <cellStyle name="Normal 13 7 3 4" xfId="39047" xr:uid="{00000000-0005-0000-0000-00000C4D0000}"/>
    <cellStyle name="Normal 13 7 4" xfId="9936" xr:uid="{00000000-0005-0000-0000-00000D4D0000}"/>
    <cellStyle name="Normal 13 7 4 2" xfId="27388" xr:uid="{00000000-0005-0000-0000-00000E4D0000}"/>
    <cellStyle name="Normal 13 7 5" xfId="18667" xr:uid="{00000000-0005-0000-0000-00000F4D0000}"/>
    <cellStyle name="Normal 13 7 6" xfId="39044" xr:uid="{00000000-0005-0000-0000-0000104D0000}"/>
    <cellStyle name="Normal 13 8" xfId="2212" xr:uid="{00000000-0005-0000-0000-0000114D0000}"/>
    <cellStyle name="Normal 13 8 2" xfId="6623" xr:uid="{00000000-0005-0000-0000-0000124D0000}"/>
    <cellStyle name="Normal 13 8 2 2" xfId="15367" xr:uid="{00000000-0005-0000-0000-0000134D0000}"/>
    <cellStyle name="Normal 13 8 2 2 2" xfId="32818" xr:uid="{00000000-0005-0000-0000-0000144D0000}"/>
    <cellStyle name="Normal 13 8 2 3" xfId="24098" xr:uid="{00000000-0005-0000-0000-0000154D0000}"/>
    <cellStyle name="Normal 13 8 2 4" xfId="39049" xr:uid="{00000000-0005-0000-0000-0000164D0000}"/>
    <cellStyle name="Normal 13 8 3" xfId="11006" xr:uid="{00000000-0005-0000-0000-0000174D0000}"/>
    <cellStyle name="Normal 13 8 3 2" xfId="28458" xr:uid="{00000000-0005-0000-0000-0000184D0000}"/>
    <cellStyle name="Normal 13 8 4" xfId="19737" xr:uid="{00000000-0005-0000-0000-0000194D0000}"/>
    <cellStyle name="Normal 13 8 5" xfId="39048" xr:uid="{00000000-0005-0000-0000-00001A4D0000}"/>
    <cellStyle name="Normal 13 9" xfId="4481" xr:uid="{00000000-0005-0000-0000-00001B4D0000}"/>
    <cellStyle name="Normal 13 9 2" xfId="13225" xr:uid="{00000000-0005-0000-0000-00001C4D0000}"/>
    <cellStyle name="Normal 13 9 2 2" xfId="30676" xr:uid="{00000000-0005-0000-0000-00001D4D0000}"/>
    <cellStyle name="Normal 13 9 3" xfId="21956" xr:uid="{00000000-0005-0000-0000-00001E4D0000}"/>
    <cellStyle name="Normal 13 9 4" xfId="39050" xr:uid="{00000000-0005-0000-0000-00001F4D0000}"/>
    <cellStyle name="Normal 130" xfId="44016" xr:uid="{93665A41-9047-45B1-8D0A-347E4C35502B}"/>
    <cellStyle name="Normal 131" xfId="44017" xr:uid="{B10A5448-8B9C-4230-8709-9CB0A48D33B6}"/>
    <cellStyle name="Normal 132" xfId="44020" xr:uid="{8C478E15-E6B7-4A98-89AD-BF65F517E29E}"/>
    <cellStyle name="Normal 132 2" xfId="44159" xr:uid="{0E14079F-1BEF-45E3-B778-8406187FB137}"/>
    <cellStyle name="Normal 132 3" xfId="44175" xr:uid="{EADB811D-E17F-49CA-898A-16B8976187F7}"/>
    <cellStyle name="Normal 133" xfId="44023" xr:uid="{24F4E444-0DC2-4BA9-B839-D8D9FB4B3A02}"/>
    <cellStyle name="Normal 134" xfId="44028" xr:uid="{06AE4128-FC39-41A0-8791-698569E7C0BD}"/>
    <cellStyle name="Normal 135" xfId="44031" xr:uid="{8BE0820A-7B61-44DB-9F16-CFD19BD7CE37}"/>
    <cellStyle name="Normal 136" xfId="44034" xr:uid="{B2908B98-FBA9-4286-9A75-DE7D98E08851}"/>
    <cellStyle name="Normal 137" xfId="44037" xr:uid="{F4BDB42B-3E15-491C-8E11-E555887B86FF}"/>
    <cellStyle name="Normal 138" xfId="44044" xr:uid="{05103B51-1B0F-4DB4-9951-C85854D51BA8}"/>
    <cellStyle name="Normal 139" xfId="44048" xr:uid="{0B2B551F-B038-49DB-886A-540F52ED2DE4}"/>
    <cellStyle name="Normal 14" xfId="46" xr:uid="{00000000-0005-0000-0000-0000204D0000}"/>
    <cellStyle name="Normal 140" xfId="44051" xr:uid="{2A54099D-8FFE-4E0C-91BD-52924E64ACBD}"/>
    <cellStyle name="Normal 140 10" xfId="44122" xr:uid="{072E2725-CF24-4AD9-B022-4EBC130068A4}"/>
    <cellStyle name="Normal 140 11" xfId="44130" xr:uid="{720DE38F-7C8F-4D63-B63C-8263B95EEE32}"/>
    <cellStyle name="Normal 140 12" xfId="44138" xr:uid="{CA923FB3-00D1-4E25-9BA7-DF0F09762532}"/>
    <cellStyle name="Normal 140 13" xfId="44143" xr:uid="{177F3C2B-E6DE-4A67-82CB-8ABEEB980CBE}"/>
    <cellStyle name="Normal 140 14" xfId="44152" xr:uid="{C80124C8-8366-47FF-B4FA-18C0FBBF7AC5}"/>
    <cellStyle name="Normal 140 15" xfId="44158" xr:uid="{18E48549-C010-4F13-A3CD-0853E56CEA9F}"/>
    <cellStyle name="Normal 140 16" xfId="44167" xr:uid="{6152A880-5232-4DBE-90B7-29C6292A7B69}"/>
    <cellStyle name="Normal 140 16 2" xfId="44173" xr:uid="{F5E62F39-E597-4632-B039-D82EFE5C3939}"/>
    <cellStyle name="Normal 140 17" xfId="44183" xr:uid="{F6F14E4C-8D77-44CD-8CD5-656F79BC5141}"/>
    <cellStyle name="Normal 140 18" xfId="44191" xr:uid="{EDE9D314-9BB6-4D8D-A2B9-5B30A4182E86}"/>
    <cellStyle name="Normal 140 19" xfId="44198" xr:uid="{6AA2F2EF-1FBE-47C8-8707-72FBF71E86D6}"/>
    <cellStyle name="Normal 140 2" xfId="44067" xr:uid="{87492154-98BE-4A05-912A-8F3E8450F5B4}"/>
    <cellStyle name="Normal 140 20" xfId="44214" xr:uid="{4631F78D-CED9-4009-A22A-937E4D74FEAD}"/>
    <cellStyle name="Normal 140 21" xfId="44220" xr:uid="{87F1F798-C83F-4242-A7B4-52E1FA487DC3}"/>
    <cellStyle name="Normal 140 22" xfId="44224" xr:uid="{6F3C14DE-ED34-4000-BB49-576F1633B5D5}"/>
    <cellStyle name="Normal 140 23" xfId="44229" xr:uid="{1874EB2C-642A-4D1B-9D9C-EACE80ABC7A8}"/>
    <cellStyle name="Normal 140 24" xfId="44237" xr:uid="{8BBD19E4-59DC-4424-83A1-07997B457BEC}"/>
    <cellStyle name="Normal 140 25" xfId="44247" xr:uid="{76234813-87B2-46D2-A97C-6BC81D615B18}"/>
    <cellStyle name="Normal 140 26" xfId="44254" xr:uid="{19AF6FBD-9A6F-44DF-AE20-4760DDB6FF2E}"/>
    <cellStyle name="Normal 140 27" xfId="44262" xr:uid="{BC79184C-4C11-43F6-A035-2A651298B3FC}"/>
    <cellStyle name="Normal 140 28" xfId="44276" xr:uid="{4B693D18-8550-46C9-A456-03316338856A}"/>
    <cellStyle name="Normal 140 29" xfId="44283" xr:uid="{04C868A0-52F8-4A3D-8E6B-BBDACDC0ED01}"/>
    <cellStyle name="Normal 140 3" xfId="44072" xr:uid="{2B6DE311-0213-4247-82EF-87864568864F}"/>
    <cellStyle name="Normal 140 30" xfId="44290" xr:uid="{517145CA-8B32-49DE-B494-85512E4BE9BE}"/>
    <cellStyle name="Normal 140 31" xfId="44298" xr:uid="{12B5AEBC-4E1E-4D42-98FD-6E3D9BFB54C0}"/>
    <cellStyle name="Normal 140 32" xfId="44305" xr:uid="{307A5FE7-7F4C-4C19-BF5B-084CE979E35F}"/>
    <cellStyle name="Normal 140 33" xfId="44312" xr:uid="{DF9179A0-9EBD-4C1D-B4A4-F8A2E412C97F}"/>
    <cellStyle name="Normal 140 4" xfId="44079" xr:uid="{3D671AB6-032A-4953-9911-AB33C8A49CDB}"/>
    <cellStyle name="Normal 140 5" xfId="44083" xr:uid="{DDCA0FDB-49C5-4D3E-8D91-15D51D7D64F1}"/>
    <cellStyle name="Normal 140 6" xfId="44092" xr:uid="{64947995-F1DD-491D-9665-E1204BCB452D}"/>
    <cellStyle name="Normal 140 7" xfId="44101" xr:uid="{FCFBEA63-4FA6-4F44-9941-CB2B5184B8CA}"/>
    <cellStyle name="Normal 140 8" xfId="44110" xr:uid="{AAC7201A-0F8A-4DB5-8B72-3374B465E90A}"/>
    <cellStyle name="Normal 140 9" xfId="44115" xr:uid="{769B9986-E718-4166-9581-C0EB7E291398}"/>
    <cellStyle name="Normal 141" xfId="44054" xr:uid="{F28785BC-DB76-44B2-A13D-B2246455F2A8}"/>
    <cellStyle name="Normal 142" xfId="44057" xr:uid="{87C4373F-E2CB-49D4-9B46-2BB7F4B0347E}"/>
    <cellStyle name="Normal 143" xfId="44060" xr:uid="{0E9DBBAE-08C4-4CB2-A3E2-47B559436B88}"/>
    <cellStyle name="Normal 144" xfId="44063" xr:uid="{2428B7C1-26CA-48ED-BD46-717843228C54}"/>
    <cellStyle name="Normal 145" xfId="44069" xr:uid="{6427E0F8-E535-40D1-87C5-8239ED0B262F}"/>
    <cellStyle name="Normal 146" xfId="44073" xr:uid="{2DA82A6B-F8F4-4DDA-A43F-F832CEF75851}"/>
    <cellStyle name="Normal 147" xfId="44075" xr:uid="{68709D0D-0288-43FF-8E4A-5B4E963000CE}"/>
    <cellStyle name="Normal 148" xfId="44080" xr:uid="{CAFD8202-2610-48B8-A517-A3B492E08CD4}"/>
    <cellStyle name="Normal 149" xfId="44084" xr:uid="{2D6B853F-BE9B-4257-A503-AE732CF2BA4F}"/>
    <cellStyle name="Normal 15" xfId="43" xr:uid="{00000000-0005-0000-0000-0000214D0000}"/>
    <cellStyle name="Normal 15 10" xfId="17606" xr:uid="{00000000-0005-0000-0000-0000224D0000}"/>
    <cellStyle name="Normal 15 11" xfId="39051" xr:uid="{00000000-0005-0000-0000-0000234D0000}"/>
    <cellStyle name="Normal 15 2" xfId="112" xr:uid="{00000000-0005-0000-0000-0000244D0000}"/>
    <cellStyle name="Normal 15 2 10" xfId="39052" xr:uid="{00000000-0005-0000-0000-0000254D0000}"/>
    <cellStyle name="Normal 15 2 2" xfId="245" xr:uid="{00000000-0005-0000-0000-0000264D0000}"/>
    <cellStyle name="Normal 15 2 2 2" xfId="510" xr:uid="{00000000-0005-0000-0000-0000274D0000}"/>
    <cellStyle name="Normal 15 2 2 2 2" xfId="1050" xr:uid="{00000000-0005-0000-0000-0000284D0000}"/>
    <cellStyle name="Normal 15 2 2 2 2 2" xfId="2123" xr:uid="{00000000-0005-0000-0000-0000294D0000}"/>
    <cellStyle name="Normal 15 2 2 2 2 2 2" xfId="4268" xr:uid="{00000000-0005-0000-0000-00002A4D0000}"/>
    <cellStyle name="Normal 15 2 2 2 2 2 2 2" xfId="8679" xr:uid="{00000000-0005-0000-0000-00002B4D0000}"/>
    <cellStyle name="Normal 15 2 2 2 2 2 2 2 2" xfId="17423" xr:uid="{00000000-0005-0000-0000-00002C4D0000}"/>
    <cellStyle name="Normal 15 2 2 2 2 2 2 2 2 2" xfId="34874" xr:uid="{00000000-0005-0000-0000-00002D4D0000}"/>
    <cellStyle name="Normal 15 2 2 2 2 2 2 2 3" xfId="26154" xr:uid="{00000000-0005-0000-0000-00002E4D0000}"/>
    <cellStyle name="Normal 15 2 2 2 2 2 2 2 4" xfId="39058" xr:uid="{00000000-0005-0000-0000-00002F4D0000}"/>
    <cellStyle name="Normal 15 2 2 2 2 2 2 3" xfId="13062" xr:uid="{00000000-0005-0000-0000-0000304D0000}"/>
    <cellStyle name="Normal 15 2 2 2 2 2 2 3 2" xfId="30514" xr:uid="{00000000-0005-0000-0000-0000314D0000}"/>
    <cellStyle name="Normal 15 2 2 2 2 2 2 4" xfId="21793" xr:uid="{00000000-0005-0000-0000-0000324D0000}"/>
    <cellStyle name="Normal 15 2 2 2 2 2 2 5" xfId="39057" xr:uid="{00000000-0005-0000-0000-0000334D0000}"/>
    <cellStyle name="Normal 15 2 2 2 2 2 3" xfId="6537" xr:uid="{00000000-0005-0000-0000-0000344D0000}"/>
    <cellStyle name="Normal 15 2 2 2 2 2 3 2" xfId="15281" xr:uid="{00000000-0005-0000-0000-0000354D0000}"/>
    <cellStyle name="Normal 15 2 2 2 2 2 3 2 2" xfId="32732" xr:uid="{00000000-0005-0000-0000-0000364D0000}"/>
    <cellStyle name="Normal 15 2 2 2 2 2 3 3" xfId="24012" xr:uid="{00000000-0005-0000-0000-0000374D0000}"/>
    <cellStyle name="Normal 15 2 2 2 2 2 3 4" xfId="39059" xr:uid="{00000000-0005-0000-0000-0000384D0000}"/>
    <cellStyle name="Normal 15 2 2 2 2 2 4" xfId="10920" xr:uid="{00000000-0005-0000-0000-0000394D0000}"/>
    <cellStyle name="Normal 15 2 2 2 2 2 4 2" xfId="28372" xr:uid="{00000000-0005-0000-0000-00003A4D0000}"/>
    <cellStyle name="Normal 15 2 2 2 2 2 5" xfId="19651" xr:uid="{00000000-0005-0000-0000-00003B4D0000}"/>
    <cellStyle name="Normal 15 2 2 2 2 2 6" xfId="39056" xr:uid="{00000000-0005-0000-0000-00003C4D0000}"/>
    <cellStyle name="Normal 15 2 2 2 2 3" xfId="3199" xr:uid="{00000000-0005-0000-0000-00003D4D0000}"/>
    <cellStyle name="Normal 15 2 2 2 2 3 2" xfId="7610" xr:uid="{00000000-0005-0000-0000-00003E4D0000}"/>
    <cellStyle name="Normal 15 2 2 2 2 3 2 2" xfId="16354" xr:uid="{00000000-0005-0000-0000-00003F4D0000}"/>
    <cellStyle name="Normal 15 2 2 2 2 3 2 2 2" xfId="33805" xr:uid="{00000000-0005-0000-0000-0000404D0000}"/>
    <cellStyle name="Normal 15 2 2 2 2 3 2 3" xfId="25085" xr:uid="{00000000-0005-0000-0000-0000414D0000}"/>
    <cellStyle name="Normal 15 2 2 2 2 3 2 4" xfId="39061" xr:uid="{00000000-0005-0000-0000-0000424D0000}"/>
    <cellStyle name="Normal 15 2 2 2 2 3 3" xfId="11993" xr:uid="{00000000-0005-0000-0000-0000434D0000}"/>
    <cellStyle name="Normal 15 2 2 2 2 3 3 2" xfId="29445" xr:uid="{00000000-0005-0000-0000-0000444D0000}"/>
    <cellStyle name="Normal 15 2 2 2 2 3 4" xfId="20724" xr:uid="{00000000-0005-0000-0000-0000454D0000}"/>
    <cellStyle name="Normal 15 2 2 2 2 3 5" xfId="39060" xr:uid="{00000000-0005-0000-0000-0000464D0000}"/>
    <cellStyle name="Normal 15 2 2 2 2 4" xfId="5468" xr:uid="{00000000-0005-0000-0000-0000474D0000}"/>
    <cellStyle name="Normal 15 2 2 2 2 4 2" xfId="14212" xr:uid="{00000000-0005-0000-0000-0000484D0000}"/>
    <cellStyle name="Normal 15 2 2 2 2 4 2 2" xfId="31663" xr:uid="{00000000-0005-0000-0000-0000494D0000}"/>
    <cellStyle name="Normal 15 2 2 2 2 4 3" xfId="22943" xr:uid="{00000000-0005-0000-0000-00004A4D0000}"/>
    <cellStyle name="Normal 15 2 2 2 2 4 4" xfId="39062" xr:uid="{00000000-0005-0000-0000-00004B4D0000}"/>
    <cellStyle name="Normal 15 2 2 2 2 5" xfId="9851" xr:uid="{00000000-0005-0000-0000-00004C4D0000}"/>
    <cellStyle name="Normal 15 2 2 2 2 5 2" xfId="27303" xr:uid="{00000000-0005-0000-0000-00004D4D0000}"/>
    <cellStyle name="Normal 15 2 2 2 2 6" xfId="18582" xr:uid="{00000000-0005-0000-0000-00004E4D0000}"/>
    <cellStyle name="Normal 15 2 2 2 2 7" xfId="39055" xr:uid="{00000000-0005-0000-0000-00004F4D0000}"/>
    <cellStyle name="Normal 15 2 2 2 3" xfId="1588" xr:uid="{00000000-0005-0000-0000-0000504D0000}"/>
    <cellStyle name="Normal 15 2 2 2 3 2" xfId="3734" xr:uid="{00000000-0005-0000-0000-0000514D0000}"/>
    <cellStyle name="Normal 15 2 2 2 3 2 2" xfId="8145" xr:uid="{00000000-0005-0000-0000-0000524D0000}"/>
    <cellStyle name="Normal 15 2 2 2 3 2 2 2" xfId="16889" xr:uid="{00000000-0005-0000-0000-0000534D0000}"/>
    <cellStyle name="Normal 15 2 2 2 3 2 2 2 2" xfId="34340" xr:uid="{00000000-0005-0000-0000-0000544D0000}"/>
    <cellStyle name="Normal 15 2 2 2 3 2 2 3" xfId="25620" xr:uid="{00000000-0005-0000-0000-0000554D0000}"/>
    <cellStyle name="Normal 15 2 2 2 3 2 2 4" xfId="39065" xr:uid="{00000000-0005-0000-0000-0000564D0000}"/>
    <cellStyle name="Normal 15 2 2 2 3 2 3" xfId="12528" xr:uid="{00000000-0005-0000-0000-0000574D0000}"/>
    <cellStyle name="Normal 15 2 2 2 3 2 3 2" xfId="29980" xr:uid="{00000000-0005-0000-0000-0000584D0000}"/>
    <cellStyle name="Normal 15 2 2 2 3 2 4" xfId="21259" xr:uid="{00000000-0005-0000-0000-0000594D0000}"/>
    <cellStyle name="Normal 15 2 2 2 3 2 5" xfId="39064" xr:uid="{00000000-0005-0000-0000-00005A4D0000}"/>
    <cellStyle name="Normal 15 2 2 2 3 3" xfId="6003" xr:uid="{00000000-0005-0000-0000-00005B4D0000}"/>
    <cellStyle name="Normal 15 2 2 2 3 3 2" xfId="14747" xr:uid="{00000000-0005-0000-0000-00005C4D0000}"/>
    <cellStyle name="Normal 15 2 2 2 3 3 2 2" xfId="32198" xr:uid="{00000000-0005-0000-0000-00005D4D0000}"/>
    <cellStyle name="Normal 15 2 2 2 3 3 3" xfId="23478" xr:uid="{00000000-0005-0000-0000-00005E4D0000}"/>
    <cellStyle name="Normal 15 2 2 2 3 3 4" xfId="39066" xr:uid="{00000000-0005-0000-0000-00005F4D0000}"/>
    <cellStyle name="Normal 15 2 2 2 3 4" xfId="10386" xr:uid="{00000000-0005-0000-0000-0000604D0000}"/>
    <cellStyle name="Normal 15 2 2 2 3 4 2" xfId="27838" xr:uid="{00000000-0005-0000-0000-0000614D0000}"/>
    <cellStyle name="Normal 15 2 2 2 3 5" xfId="19117" xr:uid="{00000000-0005-0000-0000-0000624D0000}"/>
    <cellStyle name="Normal 15 2 2 2 3 6" xfId="39063" xr:uid="{00000000-0005-0000-0000-0000634D0000}"/>
    <cellStyle name="Normal 15 2 2 2 4" xfId="2662" xr:uid="{00000000-0005-0000-0000-0000644D0000}"/>
    <cellStyle name="Normal 15 2 2 2 4 2" xfId="7073" xr:uid="{00000000-0005-0000-0000-0000654D0000}"/>
    <cellStyle name="Normal 15 2 2 2 4 2 2" xfId="15817" xr:uid="{00000000-0005-0000-0000-0000664D0000}"/>
    <cellStyle name="Normal 15 2 2 2 4 2 2 2" xfId="33268" xr:uid="{00000000-0005-0000-0000-0000674D0000}"/>
    <cellStyle name="Normal 15 2 2 2 4 2 3" xfId="24548" xr:uid="{00000000-0005-0000-0000-0000684D0000}"/>
    <cellStyle name="Normal 15 2 2 2 4 2 4" xfId="39068" xr:uid="{00000000-0005-0000-0000-0000694D0000}"/>
    <cellStyle name="Normal 15 2 2 2 4 3" xfId="11456" xr:uid="{00000000-0005-0000-0000-00006A4D0000}"/>
    <cellStyle name="Normal 15 2 2 2 4 3 2" xfId="28908" xr:uid="{00000000-0005-0000-0000-00006B4D0000}"/>
    <cellStyle name="Normal 15 2 2 2 4 4" xfId="20187" xr:uid="{00000000-0005-0000-0000-00006C4D0000}"/>
    <cellStyle name="Normal 15 2 2 2 4 5" xfId="39067" xr:uid="{00000000-0005-0000-0000-00006D4D0000}"/>
    <cellStyle name="Normal 15 2 2 2 5" xfId="4931" xr:uid="{00000000-0005-0000-0000-00006E4D0000}"/>
    <cellStyle name="Normal 15 2 2 2 5 2" xfId="13675" xr:uid="{00000000-0005-0000-0000-00006F4D0000}"/>
    <cellStyle name="Normal 15 2 2 2 5 2 2" xfId="31126" xr:uid="{00000000-0005-0000-0000-0000704D0000}"/>
    <cellStyle name="Normal 15 2 2 2 5 3" xfId="22406" xr:uid="{00000000-0005-0000-0000-0000714D0000}"/>
    <cellStyle name="Normal 15 2 2 2 5 4" xfId="39069" xr:uid="{00000000-0005-0000-0000-0000724D0000}"/>
    <cellStyle name="Normal 15 2 2 2 6" xfId="9314" xr:uid="{00000000-0005-0000-0000-0000734D0000}"/>
    <cellStyle name="Normal 15 2 2 2 6 2" xfId="26766" xr:uid="{00000000-0005-0000-0000-0000744D0000}"/>
    <cellStyle name="Normal 15 2 2 2 7" xfId="18045" xr:uid="{00000000-0005-0000-0000-0000754D0000}"/>
    <cellStyle name="Normal 15 2 2 2 8" xfId="39054" xr:uid="{00000000-0005-0000-0000-0000764D0000}"/>
    <cellStyle name="Normal 15 2 2 3" xfId="792" xr:uid="{00000000-0005-0000-0000-0000774D0000}"/>
    <cellStyle name="Normal 15 2 2 3 2" xfId="1865" xr:uid="{00000000-0005-0000-0000-0000784D0000}"/>
    <cellStyle name="Normal 15 2 2 3 2 2" xfId="4010" xr:uid="{00000000-0005-0000-0000-0000794D0000}"/>
    <cellStyle name="Normal 15 2 2 3 2 2 2" xfId="8421" xr:uid="{00000000-0005-0000-0000-00007A4D0000}"/>
    <cellStyle name="Normal 15 2 2 3 2 2 2 2" xfId="17165" xr:uid="{00000000-0005-0000-0000-00007B4D0000}"/>
    <cellStyle name="Normal 15 2 2 3 2 2 2 2 2" xfId="34616" xr:uid="{00000000-0005-0000-0000-00007C4D0000}"/>
    <cellStyle name="Normal 15 2 2 3 2 2 2 3" xfId="25896" xr:uid="{00000000-0005-0000-0000-00007D4D0000}"/>
    <cellStyle name="Normal 15 2 2 3 2 2 2 4" xfId="39073" xr:uid="{00000000-0005-0000-0000-00007E4D0000}"/>
    <cellStyle name="Normal 15 2 2 3 2 2 3" xfId="12804" xr:uid="{00000000-0005-0000-0000-00007F4D0000}"/>
    <cellStyle name="Normal 15 2 2 3 2 2 3 2" xfId="30256" xr:uid="{00000000-0005-0000-0000-0000804D0000}"/>
    <cellStyle name="Normal 15 2 2 3 2 2 4" xfId="21535" xr:uid="{00000000-0005-0000-0000-0000814D0000}"/>
    <cellStyle name="Normal 15 2 2 3 2 2 5" xfId="39072" xr:uid="{00000000-0005-0000-0000-0000824D0000}"/>
    <cellStyle name="Normal 15 2 2 3 2 3" xfId="6279" xr:uid="{00000000-0005-0000-0000-0000834D0000}"/>
    <cellStyle name="Normal 15 2 2 3 2 3 2" xfId="15023" xr:uid="{00000000-0005-0000-0000-0000844D0000}"/>
    <cellStyle name="Normal 15 2 2 3 2 3 2 2" xfId="32474" xr:uid="{00000000-0005-0000-0000-0000854D0000}"/>
    <cellStyle name="Normal 15 2 2 3 2 3 3" xfId="23754" xr:uid="{00000000-0005-0000-0000-0000864D0000}"/>
    <cellStyle name="Normal 15 2 2 3 2 3 4" xfId="39074" xr:uid="{00000000-0005-0000-0000-0000874D0000}"/>
    <cellStyle name="Normal 15 2 2 3 2 4" xfId="10662" xr:uid="{00000000-0005-0000-0000-0000884D0000}"/>
    <cellStyle name="Normal 15 2 2 3 2 4 2" xfId="28114" xr:uid="{00000000-0005-0000-0000-0000894D0000}"/>
    <cellStyle name="Normal 15 2 2 3 2 5" xfId="19393" xr:uid="{00000000-0005-0000-0000-00008A4D0000}"/>
    <cellStyle name="Normal 15 2 2 3 2 6" xfId="39071" xr:uid="{00000000-0005-0000-0000-00008B4D0000}"/>
    <cellStyle name="Normal 15 2 2 3 3" xfId="2941" xr:uid="{00000000-0005-0000-0000-00008C4D0000}"/>
    <cellStyle name="Normal 15 2 2 3 3 2" xfId="7352" xr:uid="{00000000-0005-0000-0000-00008D4D0000}"/>
    <cellStyle name="Normal 15 2 2 3 3 2 2" xfId="16096" xr:uid="{00000000-0005-0000-0000-00008E4D0000}"/>
    <cellStyle name="Normal 15 2 2 3 3 2 2 2" xfId="33547" xr:uid="{00000000-0005-0000-0000-00008F4D0000}"/>
    <cellStyle name="Normal 15 2 2 3 3 2 3" xfId="24827" xr:uid="{00000000-0005-0000-0000-0000904D0000}"/>
    <cellStyle name="Normal 15 2 2 3 3 2 4" xfId="39076" xr:uid="{00000000-0005-0000-0000-0000914D0000}"/>
    <cellStyle name="Normal 15 2 2 3 3 3" xfId="11735" xr:uid="{00000000-0005-0000-0000-0000924D0000}"/>
    <cellStyle name="Normal 15 2 2 3 3 3 2" xfId="29187" xr:uid="{00000000-0005-0000-0000-0000934D0000}"/>
    <cellStyle name="Normal 15 2 2 3 3 4" xfId="20466" xr:uid="{00000000-0005-0000-0000-0000944D0000}"/>
    <cellStyle name="Normal 15 2 2 3 3 5" xfId="39075" xr:uid="{00000000-0005-0000-0000-0000954D0000}"/>
    <cellStyle name="Normal 15 2 2 3 4" xfId="5210" xr:uid="{00000000-0005-0000-0000-0000964D0000}"/>
    <cellStyle name="Normal 15 2 2 3 4 2" xfId="13954" xr:uid="{00000000-0005-0000-0000-0000974D0000}"/>
    <cellStyle name="Normal 15 2 2 3 4 2 2" xfId="31405" xr:uid="{00000000-0005-0000-0000-0000984D0000}"/>
    <cellStyle name="Normal 15 2 2 3 4 3" xfId="22685" xr:uid="{00000000-0005-0000-0000-0000994D0000}"/>
    <cellStyle name="Normal 15 2 2 3 4 4" xfId="39077" xr:uid="{00000000-0005-0000-0000-00009A4D0000}"/>
    <cellStyle name="Normal 15 2 2 3 5" xfId="9593" xr:uid="{00000000-0005-0000-0000-00009B4D0000}"/>
    <cellStyle name="Normal 15 2 2 3 5 2" xfId="27045" xr:uid="{00000000-0005-0000-0000-00009C4D0000}"/>
    <cellStyle name="Normal 15 2 2 3 6" xfId="18324" xr:uid="{00000000-0005-0000-0000-00009D4D0000}"/>
    <cellStyle name="Normal 15 2 2 3 7" xfId="39070" xr:uid="{00000000-0005-0000-0000-00009E4D0000}"/>
    <cellStyle name="Normal 15 2 2 4" xfId="1331" xr:uid="{00000000-0005-0000-0000-00009F4D0000}"/>
    <cellStyle name="Normal 15 2 2 4 2" xfId="3477" xr:uid="{00000000-0005-0000-0000-0000A04D0000}"/>
    <cellStyle name="Normal 15 2 2 4 2 2" xfId="7888" xr:uid="{00000000-0005-0000-0000-0000A14D0000}"/>
    <cellStyle name="Normal 15 2 2 4 2 2 2" xfId="16632" xr:uid="{00000000-0005-0000-0000-0000A24D0000}"/>
    <cellStyle name="Normal 15 2 2 4 2 2 2 2" xfId="34083" xr:uid="{00000000-0005-0000-0000-0000A34D0000}"/>
    <cellStyle name="Normal 15 2 2 4 2 2 3" xfId="25363" xr:uid="{00000000-0005-0000-0000-0000A44D0000}"/>
    <cellStyle name="Normal 15 2 2 4 2 2 4" xfId="39080" xr:uid="{00000000-0005-0000-0000-0000A54D0000}"/>
    <cellStyle name="Normal 15 2 2 4 2 3" xfId="12271" xr:uid="{00000000-0005-0000-0000-0000A64D0000}"/>
    <cellStyle name="Normal 15 2 2 4 2 3 2" xfId="29723" xr:uid="{00000000-0005-0000-0000-0000A74D0000}"/>
    <cellStyle name="Normal 15 2 2 4 2 4" xfId="21002" xr:uid="{00000000-0005-0000-0000-0000A84D0000}"/>
    <cellStyle name="Normal 15 2 2 4 2 5" xfId="39079" xr:uid="{00000000-0005-0000-0000-0000A94D0000}"/>
    <cellStyle name="Normal 15 2 2 4 3" xfId="5746" xr:uid="{00000000-0005-0000-0000-0000AA4D0000}"/>
    <cellStyle name="Normal 15 2 2 4 3 2" xfId="14490" xr:uid="{00000000-0005-0000-0000-0000AB4D0000}"/>
    <cellStyle name="Normal 15 2 2 4 3 2 2" xfId="31941" xr:uid="{00000000-0005-0000-0000-0000AC4D0000}"/>
    <cellStyle name="Normal 15 2 2 4 3 3" xfId="23221" xr:uid="{00000000-0005-0000-0000-0000AD4D0000}"/>
    <cellStyle name="Normal 15 2 2 4 3 4" xfId="39081" xr:uid="{00000000-0005-0000-0000-0000AE4D0000}"/>
    <cellStyle name="Normal 15 2 2 4 4" xfId="10129" xr:uid="{00000000-0005-0000-0000-0000AF4D0000}"/>
    <cellStyle name="Normal 15 2 2 4 4 2" xfId="27581" xr:uid="{00000000-0005-0000-0000-0000B04D0000}"/>
    <cellStyle name="Normal 15 2 2 4 5" xfId="18860" xr:uid="{00000000-0005-0000-0000-0000B14D0000}"/>
    <cellStyle name="Normal 15 2 2 4 6" xfId="39078" xr:uid="{00000000-0005-0000-0000-0000B24D0000}"/>
    <cellStyle name="Normal 15 2 2 5" xfId="2405" xr:uid="{00000000-0005-0000-0000-0000B34D0000}"/>
    <cellStyle name="Normal 15 2 2 5 2" xfId="6816" xr:uid="{00000000-0005-0000-0000-0000B44D0000}"/>
    <cellStyle name="Normal 15 2 2 5 2 2" xfId="15560" xr:uid="{00000000-0005-0000-0000-0000B54D0000}"/>
    <cellStyle name="Normal 15 2 2 5 2 2 2" xfId="33011" xr:uid="{00000000-0005-0000-0000-0000B64D0000}"/>
    <cellStyle name="Normal 15 2 2 5 2 3" xfId="24291" xr:uid="{00000000-0005-0000-0000-0000B74D0000}"/>
    <cellStyle name="Normal 15 2 2 5 2 4" xfId="39083" xr:uid="{00000000-0005-0000-0000-0000B84D0000}"/>
    <cellStyle name="Normal 15 2 2 5 3" xfId="11199" xr:uid="{00000000-0005-0000-0000-0000B94D0000}"/>
    <cellStyle name="Normal 15 2 2 5 3 2" xfId="28651" xr:uid="{00000000-0005-0000-0000-0000BA4D0000}"/>
    <cellStyle name="Normal 15 2 2 5 4" xfId="19930" xr:uid="{00000000-0005-0000-0000-0000BB4D0000}"/>
    <cellStyle name="Normal 15 2 2 5 5" xfId="39082" xr:uid="{00000000-0005-0000-0000-0000BC4D0000}"/>
    <cellStyle name="Normal 15 2 2 6" xfId="4674" xr:uid="{00000000-0005-0000-0000-0000BD4D0000}"/>
    <cellStyle name="Normal 15 2 2 6 2" xfId="13418" xr:uid="{00000000-0005-0000-0000-0000BE4D0000}"/>
    <cellStyle name="Normal 15 2 2 6 2 2" xfId="30869" xr:uid="{00000000-0005-0000-0000-0000BF4D0000}"/>
    <cellStyle name="Normal 15 2 2 6 3" xfId="22149" xr:uid="{00000000-0005-0000-0000-0000C04D0000}"/>
    <cellStyle name="Normal 15 2 2 6 4" xfId="39084" xr:uid="{00000000-0005-0000-0000-0000C14D0000}"/>
    <cellStyle name="Normal 15 2 2 7" xfId="9057" xr:uid="{00000000-0005-0000-0000-0000C24D0000}"/>
    <cellStyle name="Normal 15 2 2 7 2" xfId="26509" xr:uid="{00000000-0005-0000-0000-0000C34D0000}"/>
    <cellStyle name="Normal 15 2 2 8" xfId="17788" xr:uid="{00000000-0005-0000-0000-0000C44D0000}"/>
    <cellStyle name="Normal 15 2 2 9" xfId="39053" xr:uid="{00000000-0005-0000-0000-0000C54D0000}"/>
    <cellStyle name="Normal 15 2 3" xfId="385" xr:uid="{00000000-0005-0000-0000-0000C64D0000}"/>
    <cellStyle name="Normal 15 2 3 2" xfId="925" xr:uid="{00000000-0005-0000-0000-0000C74D0000}"/>
    <cellStyle name="Normal 15 2 3 2 2" xfId="1998" xr:uid="{00000000-0005-0000-0000-0000C84D0000}"/>
    <cellStyle name="Normal 15 2 3 2 2 2" xfId="4143" xr:uid="{00000000-0005-0000-0000-0000C94D0000}"/>
    <cellStyle name="Normal 15 2 3 2 2 2 2" xfId="8554" xr:uid="{00000000-0005-0000-0000-0000CA4D0000}"/>
    <cellStyle name="Normal 15 2 3 2 2 2 2 2" xfId="17298" xr:uid="{00000000-0005-0000-0000-0000CB4D0000}"/>
    <cellStyle name="Normal 15 2 3 2 2 2 2 2 2" xfId="34749" xr:uid="{00000000-0005-0000-0000-0000CC4D0000}"/>
    <cellStyle name="Normal 15 2 3 2 2 2 2 3" xfId="26029" xr:uid="{00000000-0005-0000-0000-0000CD4D0000}"/>
    <cellStyle name="Normal 15 2 3 2 2 2 2 4" xfId="39089" xr:uid="{00000000-0005-0000-0000-0000CE4D0000}"/>
    <cellStyle name="Normal 15 2 3 2 2 2 3" xfId="12937" xr:uid="{00000000-0005-0000-0000-0000CF4D0000}"/>
    <cellStyle name="Normal 15 2 3 2 2 2 3 2" xfId="30389" xr:uid="{00000000-0005-0000-0000-0000D04D0000}"/>
    <cellStyle name="Normal 15 2 3 2 2 2 4" xfId="21668" xr:uid="{00000000-0005-0000-0000-0000D14D0000}"/>
    <cellStyle name="Normal 15 2 3 2 2 2 5" xfId="39088" xr:uid="{00000000-0005-0000-0000-0000D24D0000}"/>
    <cellStyle name="Normal 15 2 3 2 2 3" xfId="6412" xr:uid="{00000000-0005-0000-0000-0000D34D0000}"/>
    <cellStyle name="Normal 15 2 3 2 2 3 2" xfId="15156" xr:uid="{00000000-0005-0000-0000-0000D44D0000}"/>
    <cellStyle name="Normal 15 2 3 2 2 3 2 2" xfId="32607" xr:uid="{00000000-0005-0000-0000-0000D54D0000}"/>
    <cellStyle name="Normal 15 2 3 2 2 3 3" xfId="23887" xr:uid="{00000000-0005-0000-0000-0000D64D0000}"/>
    <cellStyle name="Normal 15 2 3 2 2 3 4" xfId="39090" xr:uid="{00000000-0005-0000-0000-0000D74D0000}"/>
    <cellStyle name="Normal 15 2 3 2 2 4" xfId="10795" xr:uid="{00000000-0005-0000-0000-0000D84D0000}"/>
    <cellStyle name="Normal 15 2 3 2 2 4 2" xfId="28247" xr:uid="{00000000-0005-0000-0000-0000D94D0000}"/>
    <cellStyle name="Normal 15 2 3 2 2 5" xfId="19526" xr:uid="{00000000-0005-0000-0000-0000DA4D0000}"/>
    <cellStyle name="Normal 15 2 3 2 2 6" xfId="39087" xr:uid="{00000000-0005-0000-0000-0000DB4D0000}"/>
    <cellStyle name="Normal 15 2 3 2 3" xfId="3074" xr:uid="{00000000-0005-0000-0000-0000DC4D0000}"/>
    <cellStyle name="Normal 15 2 3 2 3 2" xfId="7485" xr:uid="{00000000-0005-0000-0000-0000DD4D0000}"/>
    <cellStyle name="Normal 15 2 3 2 3 2 2" xfId="16229" xr:uid="{00000000-0005-0000-0000-0000DE4D0000}"/>
    <cellStyle name="Normal 15 2 3 2 3 2 2 2" xfId="33680" xr:uid="{00000000-0005-0000-0000-0000DF4D0000}"/>
    <cellStyle name="Normal 15 2 3 2 3 2 3" xfId="24960" xr:uid="{00000000-0005-0000-0000-0000E04D0000}"/>
    <cellStyle name="Normal 15 2 3 2 3 2 4" xfId="39092" xr:uid="{00000000-0005-0000-0000-0000E14D0000}"/>
    <cellStyle name="Normal 15 2 3 2 3 3" xfId="11868" xr:uid="{00000000-0005-0000-0000-0000E24D0000}"/>
    <cellStyle name="Normal 15 2 3 2 3 3 2" xfId="29320" xr:uid="{00000000-0005-0000-0000-0000E34D0000}"/>
    <cellStyle name="Normal 15 2 3 2 3 4" xfId="20599" xr:uid="{00000000-0005-0000-0000-0000E44D0000}"/>
    <cellStyle name="Normal 15 2 3 2 3 5" xfId="39091" xr:uid="{00000000-0005-0000-0000-0000E54D0000}"/>
    <cellStyle name="Normal 15 2 3 2 4" xfId="5343" xr:uid="{00000000-0005-0000-0000-0000E64D0000}"/>
    <cellStyle name="Normal 15 2 3 2 4 2" xfId="14087" xr:uid="{00000000-0005-0000-0000-0000E74D0000}"/>
    <cellStyle name="Normal 15 2 3 2 4 2 2" xfId="31538" xr:uid="{00000000-0005-0000-0000-0000E84D0000}"/>
    <cellStyle name="Normal 15 2 3 2 4 3" xfId="22818" xr:uid="{00000000-0005-0000-0000-0000E94D0000}"/>
    <cellStyle name="Normal 15 2 3 2 4 4" xfId="39093" xr:uid="{00000000-0005-0000-0000-0000EA4D0000}"/>
    <cellStyle name="Normal 15 2 3 2 5" xfId="9726" xr:uid="{00000000-0005-0000-0000-0000EB4D0000}"/>
    <cellStyle name="Normal 15 2 3 2 5 2" xfId="27178" xr:uid="{00000000-0005-0000-0000-0000EC4D0000}"/>
    <cellStyle name="Normal 15 2 3 2 6" xfId="18457" xr:uid="{00000000-0005-0000-0000-0000ED4D0000}"/>
    <cellStyle name="Normal 15 2 3 2 7" xfId="39086" xr:uid="{00000000-0005-0000-0000-0000EE4D0000}"/>
    <cellStyle name="Normal 15 2 3 3" xfId="1463" xr:uid="{00000000-0005-0000-0000-0000EF4D0000}"/>
    <cellStyle name="Normal 15 2 3 3 2" xfId="3609" xr:uid="{00000000-0005-0000-0000-0000F04D0000}"/>
    <cellStyle name="Normal 15 2 3 3 2 2" xfId="8020" xr:uid="{00000000-0005-0000-0000-0000F14D0000}"/>
    <cellStyle name="Normal 15 2 3 3 2 2 2" xfId="16764" xr:uid="{00000000-0005-0000-0000-0000F24D0000}"/>
    <cellStyle name="Normal 15 2 3 3 2 2 2 2" xfId="34215" xr:uid="{00000000-0005-0000-0000-0000F34D0000}"/>
    <cellStyle name="Normal 15 2 3 3 2 2 3" xfId="25495" xr:uid="{00000000-0005-0000-0000-0000F44D0000}"/>
    <cellStyle name="Normal 15 2 3 3 2 2 4" xfId="39096" xr:uid="{00000000-0005-0000-0000-0000F54D0000}"/>
    <cellStyle name="Normal 15 2 3 3 2 3" xfId="12403" xr:uid="{00000000-0005-0000-0000-0000F64D0000}"/>
    <cellStyle name="Normal 15 2 3 3 2 3 2" xfId="29855" xr:uid="{00000000-0005-0000-0000-0000F74D0000}"/>
    <cellStyle name="Normal 15 2 3 3 2 4" xfId="21134" xr:uid="{00000000-0005-0000-0000-0000F84D0000}"/>
    <cellStyle name="Normal 15 2 3 3 2 5" xfId="39095" xr:uid="{00000000-0005-0000-0000-0000F94D0000}"/>
    <cellStyle name="Normal 15 2 3 3 3" xfId="5878" xr:uid="{00000000-0005-0000-0000-0000FA4D0000}"/>
    <cellStyle name="Normal 15 2 3 3 3 2" xfId="14622" xr:uid="{00000000-0005-0000-0000-0000FB4D0000}"/>
    <cellStyle name="Normal 15 2 3 3 3 2 2" xfId="32073" xr:uid="{00000000-0005-0000-0000-0000FC4D0000}"/>
    <cellStyle name="Normal 15 2 3 3 3 3" xfId="23353" xr:uid="{00000000-0005-0000-0000-0000FD4D0000}"/>
    <cellStyle name="Normal 15 2 3 3 3 4" xfId="39097" xr:uid="{00000000-0005-0000-0000-0000FE4D0000}"/>
    <cellStyle name="Normal 15 2 3 3 4" xfId="10261" xr:uid="{00000000-0005-0000-0000-0000FF4D0000}"/>
    <cellStyle name="Normal 15 2 3 3 4 2" xfId="27713" xr:uid="{00000000-0005-0000-0000-0000004E0000}"/>
    <cellStyle name="Normal 15 2 3 3 5" xfId="18992" xr:uid="{00000000-0005-0000-0000-0000014E0000}"/>
    <cellStyle name="Normal 15 2 3 3 6" xfId="39094" xr:uid="{00000000-0005-0000-0000-0000024E0000}"/>
    <cellStyle name="Normal 15 2 3 4" xfId="2537" xr:uid="{00000000-0005-0000-0000-0000034E0000}"/>
    <cellStyle name="Normal 15 2 3 4 2" xfId="6948" xr:uid="{00000000-0005-0000-0000-0000044E0000}"/>
    <cellStyle name="Normal 15 2 3 4 2 2" xfId="15692" xr:uid="{00000000-0005-0000-0000-0000054E0000}"/>
    <cellStyle name="Normal 15 2 3 4 2 2 2" xfId="33143" xr:uid="{00000000-0005-0000-0000-0000064E0000}"/>
    <cellStyle name="Normal 15 2 3 4 2 3" xfId="24423" xr:uid="{00000000-0005-0000-0000-0000074E0000}"/>
    <cellStyle name="Normal 15 2 3 4 2 4" xfId="39099" xr:uid="{00000000-0005-0000-0000-0000084E0000}"/>
    <cellStyle name="Normal 15 2 3 4 3" xfId="11331" xr:uid="{00000000-0005-0000-0000-0000094E0000}"/>
    <cellStyle name="Normal 15 2 3 4 3 2" xfId="28783" xr:uid="{00000000-0005-0000-0000-00000A4E0000}"/>
    <cellStyle name="Normal 15 2 3 4 4" xfId="20062" xr:uid="{00000000-0005-0000-0000-00000B4E0000}"/>
    <cellStyle name="Normal 15 2 3 4 5" xfId="39098" xr:uid="{00000000-0005-0000-0000-00000C4E0000}"/>
    <cellStyle name="Normal 15 2 3 5" xfId="4806" xr:uid="{00000000-0005-0000-0000-00000D4E0000}"/>
    <cellStyle name="Normal 15 2 3 5 2" xfId="13550" xr:uid="{00000000-0005-0000-0000-00000E4E0000}"/>
    <cellStyle name="Normal 15 2 3 5 2 2" xfId="31001" xr:uid="{00000000-0005-0000-0000-00000F4E0000}"/>
    <cellStyle name="Normal 15 2 3 5 3" xfId="22281" xr:uid="{00000000-0005-0000-0000-0000104E0000}"/>
    <cellStyle name="Normal 15 2 3 5 4" xfId="39100" xr:uid="{00000000-0005-0000-0000-0000114E0000}"/>
    <cellStyle name="Normal 15 2 3 6" xfId="9189" xr:uid="{00000000-0005-0000-0000-0000124E0000}"/>
    <cellStyle name="Normal 15 2 3 6 2" xfId="26641" xr:uid="{00000000-0005-0000-0000-0000134E0000}"/>
    <cellStyle name="Normal 15 2 3 7" xfId="17920" xr:uid="{00000000-0005-0000-0000-0000144E0000}"/>
    <cellStyle name="Normal 15 2 3 8" xfId="39085" xr:uid="{00000000-0005-0000-0000-0000154E0000}"/>
    <cellStyle name="Normal 15 2 4" xfId="667" xr:uid="{00000000-0005-0000-0000-0000164E0000}"/>
    <cellStyle name="Normal 15 2 4 2" xfId="1740" xr:uid="{00000000-0005-0000-0000-0000174E0000}"/>
    <cellStyle name="Normal 15 2 4 2 2" xfId="3885" xr:uid="{00000000-0005-0000-0000-0000184E0000}"/>
    <cellStyle name="Normal 15 2 4 2 2 2" xfId="8296" xr:uid="{00000000-0005-0000-0000-0000194E0000}"/>
    <cellStyle name="Normal 15 2 4 2 2 2 2" xfId="17040" xr:uid="{00000000-0005-0000-0000-00001A4E0000}"/>
    <cellStyle name="Normal 15 2 4 2 2 2 2 2" xfId="34491" xr:uid="{00000000-0005-0000-0000-00001B4E0000}"/>
    <cellStyle name="Normal 15 2 4 2 2 2 3" xfId="25771" xr:uid="{00000000-0005-0000-0000-00001C4E0000}"/>
    <cellStyle name="Normal 15 2 4 2 2 2 4" xfId="39104" xr:uid="{00000000-0005-0000-0000-00001D4E0000}"/>
    <cellStyle name="Normal 15 2 4 2 2 3" xfId="12679" xr:uid="{00000000-0005-0000-0000-00001E4E0000}"/>
    <cellStyle name="Normal 15 2 4 2 2 3 2" xfId="30131" xr:uid="{00000000-0005-0000-0000-00001F4E0000}"/>
    <cellStyle name="Normal 15 2 4 2 2 4" xfId="21410" xr:uid="{00000000-0005-0000-0000-0000204E0000}"/>
    <cellStyle name="Normal 15 2 4 2 2 5" xfId="39103" xr:uid="{00000000-0005-0000-0000-0000214E0000}"/>
    <cellStyle name="Normal 15 2 4 2 3" xfId="6154" xr:uid="{00000000-0005-0000-0000-0000224E0000}"/>
    <cellStyle name="Normal 15 2 4 2 3 2" xfId="14898" xr:uid="{00000000-0005-0000-0000-0000234E0000}"/>
    <cellStyle name="Normal 15 2 4 2 3 2 2" xfId="32349" xr:uid="{00000000-0005-0000-0000-0000244E0000}"/>
    <cellStyle name="Normal 15 2 4 2 3 3" xfId="23629" xr:uid="{00000000-0005-0000-0000-0000254E0000}"/>
    <cellStyle name="Normal 15 2 4 2 3 4" xfId="39105" xr:uid="{00000000-0005-0000-0000-0000264E0000}"/>
    <cellStyle name="Normal 15 2 4 2 4" xfId="10537" xr:uid="{00000000-0005-0000-0000-0000274E0000}"/>
    <cellStyle name="Normal 15 2 4 2 4 2" xfId="27989" xr:uid="{00000000-0005-0000-0000-0000284E0000}"/>
    <cellStyle name="Normal 15 2 4 2 5" xfId="19268" xr:uid="{00000000-0005-0000-0000-0000294E0000}"/>
    <cellStyle name="Normal 15 2 4 2 6" xfId="39102" xr:uid="{00000000-0005-0000-0000-00002A4E0000}"/>
    <cellStyle name="Normal 15 2 4 3" xfId="2816" xr:uid="{00000000-0005-0000-0000-00002B4E0000}"/>
    <cellStyle name="Normal 15 2 4 3 2" xfId="7227" xr:uid="{00000000-0005-0000-0000-00002C4E0000}"/>
    <cellStyle name="Normal 15 2 4 3 2 2" xfId="15971" xr:uid="{00000000-0005-0000-0000-00002D4E0000}"/>
    <cellStyle name="Normal 15 2 4 3 2 2 2" xfId="33422" xr:uid="{00000000-0005-0000-0000-00002E4E0000}"/>
    <cellStyle name="Normal 15 2 4 3 2 3" xfId="24702" xr:uid="{00000000-0005-0000-0000-00002F4E0000}"/>
    <cellStyle name="Normal 15 2 4 3 2 4" xfId="39107" xr:uid="{00000000-0005-0000-0000-0000304E0000}"/>
    <cellStyle name="Normal 15 2 4 3 3" xfId="11610" xr:uid="{00000000-0005-0000-0000-0000314E0000}"/>
    <cellStyle name="Normal 15 2 4 3 3 2" xfId="29062" xr:uid="{00000000-0005-0000-0000-0000324E0000}"/>
    <cellStyle name="Normal 15 2 4 3 4" xfId="20341" xr:uid="{00000000-0005-0000-0000-0000334E0000}"/>
    <cellStyle name="Normal 15 2 4 3 5" xfId="39106" xr:uid="{00000000-0005-0000-0000-0000344E0000}"/>
    <cellStyle name="Normal 15 2 4 4" xfId="5085" xr:uid="{00000000-0005-0000-0000-0000354E0000}"/>
    <cellStyle name="Normal 15 2 4 4 2" xfId="13829" xr:uid="{00000000-0005-0000-0000-0000364E0000}"/>
    <cellStyle name="Normal 15 2 4 4 2 2" xfId="31280" xr:uid="{00000000-0005-0000-0000-0000374E0000}"/>
    <cellStyle name="Normal 15 2 4 4 3" xfId="22560" xr:uid="{00000000-0005-0000-0000-0000384E0000}"/>
    <cellStyle name="Normal 15 2 4 4 4" xfId="39108" xr:uid="{00000000-0005-0000-0000-0000394E0000}"/>
    <cellStyle name="Normal 15 2 4 5" xfId="9468" xr:uid="{00000000-0005-0000-0000-00003A4E0000}"/>
    <cellStyle name="Normal 15 2 4 5 2" xfId="26920" xr:uid="{00000000-0005-0000-0000-00003B4E0000}"/>
    <cellStyle name="Normal 15 2 4 6" xfId="18199" xr:uid="{00000000-0005-0000-0000-00003C4E0000}"/>
    <cellStyle name="Normal 15 2 4 7" xfId="39101" xr:uid="{00000000-0005-0000-0000-00003D4E0000}"/>
    <cellStyle name="Normal 15 2 5" xfId="1206" xr:uid="{00000000-0005-0000-0000-00003E4E0000}"/>
    <cellStyle name="Normal 15 2 5 2" xfId="3352" xr:uid="{00000000-0005-0000-0000-00003F4E0000}"/>
    <cellStyle name="Normal 15 2 5 2 2" xfId="7763" xr:uid="{00000000-0005-0000-0000-0000404E0000}"/>
    <cellStyle name="Normal 15 2 5 2 2 2" xfId="16507" xr:uid="{00000000-0005-0000-0000-0000414E0000}"/>
    <cellStyle name="Normal 15 2 5 2 2 2 2" xfId="33958" xr:uid="{00000000-0005-0000-0000-0000424E0000}"/>
    <cellStyle name="Normal 15 2 5 2 2 3" xfId="25238" xr:uid="{00000000-0005-0000-0000-0000434E0000}"/>
    <cellStyle name="Normal 15 2 5 2 2 4" xfId="39111" xr:uid="{00000000-0005-0000-0000-0000444E0000}"/>
    <cellStyle name="Normal 15 2 5 2 3" xfId="12146" xr:uid="{00000000-0005-0000-0000-0000454E0000}"/>
    <cellStyle name="Normal 15 2 5 2 3 2" xfId="29598" xr:uid="{00000000-0005-0000-0000-0000464E0000}"/>
    <cellStyle name="Normal 15 2 5 2 4" xfId="20877" xr:uid="{00000000-0005-0000-0000-0000474E0000}"/>
    <cellStyle name="Normal 15 2 5 2 5" xfId="39110" xr:uid="{00000000-0005-0000-0000-0000484E0000}"/>
    <cellStyle name="Normal 15 2 5 3" xfId="5621" xr:uid="{00000000-0005-0000-0000-0000494E0000}"/>
    <cellStyle name="Normal 15 2 5 3 2" xfId="14365" xr:uid="{00000000-0005-0000-0000-00004A4E0000}"/>
    <cellStyle name="Normal 15 2 5 3 2 2" xfId="31816" xr:uid="{00000000-0005-0000-0000-00004B4E0000}"/>
    <cellStyle name="Normal 15 2 5 3 3" xfId="23096" xr:uid="{00000000-0005-0000-0000-00004C4E0000}"/>
    <cellStyle name="Normal 15 2 5 3 4" xfId="39112" xr:uid="{00000000-0005-0000-0000-00004D4E0000}"/>
    <cellStyle name="Normal 15 2 5 4" xfId="10004" xr:uid="{00000000-0005-0000-0000-00004E4E0000}"/>
    <cellStyle name="Normal 15 2 5 4 2" xfId="27456" xr:uid="{00000000-0005-0000-0000-00004F4E0000}"/>
    <cellStyle name="Normal 15 2 5 5" xfId="18735" xr:uid="{00000000-0005-0000-0000-0000504E0000}"/>
    <cellStyle name="Normal 15 2 5 6" xfId="39109" xr:uid="{00000000-0005-0000-0000-0000514E0000}"/>
    <cellStyle name="Normal 15 2 6" xfId="2280" xr:uid="{00000000-0005-0000-0000-0000524E0000}"/>
    <cellStyle name="Normal 15 2 6 2" xfId="6691" xr:uid="{00000000-0005-0000-0000-0000534E0000}"/>
    <cellStyle name="Normal 15 2 6 2 2" xfId="15435" xr:uid="{00000000-0005-0000-0000-0000544E0000}"/>
    <cellStyle name="Normal 15 2 6 2 2 2" xfId="32886" xr:uid="{00000000-0005-0000-0000-0000554E0000}"/>
    <cellStyle name="Normal 15 2 6 2 3" xfId="24166" xr:uid="{00000000-0005-0000-0000-0000564E0000}"/>
    <cellStyle name="Normal 15 2 6 2 4" xfId="39114" xr:uid="{00000000-0005-0000-0000-0000574E0000}"/>
    <cellStyle name="Normal 15 2 6 3" xfId="11074" xr:uid="{00000000-0005-0000-0000-0000584E0000}"/>
    <cellStyle name="Normal 15 2 6 3 2" xfId="28526" xr:uid="{00000000-0005-0000-0000-0000594E0000}"/>
    <cellStyle name="Normal 15 2 6 4" xfId="19805" xr:uid="{00000000-0005-0000-0000-00005A4E0000}"/>
    <cellStyle name="Normal 15 2 6 5" xfId="39113" xr:uid="{00000000-0005-0000-0000-00005B4E0000}"/>
    <cellStyle name="Normal 15 2 7" xfId="4549" xr:uid="{00000000-0005-0000-0000-00005C4E0000}"/>
    <cellStyle name="Normal 15 2 7 2" xfId="13293" xr:uid="{00000000-0005-0000-0000-00005D4E0000}"/>
    <cellStyle name="Normal 15 2 7 2 2" xfId="30744" xr:uid="{00000000-0005-0000-0000-00005E4E0000}"/>
    <cellStyle name="Normal 15 2 7 3" xfId="22024" xr:uid="{00000000-0005-0000-0000-00005F4E0000}"/>
    <cellStyle name="Normal 15 2 7 4" xfId="39115" xr:uid="{00000000-0005-0000-0000-0000604E0000}"/>
    <cellStyle name="Normal 15 2 8" xfId="8932" xr:uid="{00000000-0005-0000-0000-0000614E0000}"/>
    <cellStyle name="Normal 15 2 8 2" xfId="26384" xr:uid="{00000000-0005-0000-0000-0000624E0000}"/>
    <cellStyle name="Normal 15 2 9" xfId="17663" xr:uid="{00000000-0005-0000-0000-0000634E0000}"/>
    <cellStyle name="Normal 15 3" xfId="188" xr:uid="{00000000-0005-0000-0000-0000644E0000}"/>
    <cellStyle name="Normal 15 3 2" xfId="453" xr:uid="{00000000-0005-0000-0000-0000654E0000}"/>
    <cellStyle name="Normal 15 3 2 2" xfId="993" xr:uid="{00000000-0005-0000-0000-0000664E0000}"/>
    <cellStyle name="Normal 15 3 2 2 2" xfId="2066" xr:uid="{00000000-0005-0000-0000-0000674E0000}"/>
    <cellStyle name="Normal 15 3 2 2 2 2" xfId="4211" xr:uid="{00000000-0005-0000-0000-0000684E0000}"/>
    <cellStyle name="Normal 15 3 2 2 2 2 2" xfId="8622" xr:uid="{00000000-0005-0000-0000-0000694E0000}"/>
    <cellStyle name="Normal 15 3 2 2 2 2 2 2" xfId="17366" xr:uid="{00000000-0005-0000-0000-00006A4E0000}"/>
    <cellStyle name="Normal 15 3 2 2 2 2 2 2 2" xfId="34817" xr:uid="{00000000-0005-0000-0000-00006B4E0000}"/>
    <cellStyle name="Normal 15 3 2 2 2 2 2 3" xfId="26097" xr:uid="{00000000-0005-0000-0000-00006C4E0000}"/>
    <cellStyle name="Normal 15 3 2 2 2 2 2 4" xfId="39121" xr:uid="{00000000-0005-0000-0000-00006D4E0000}"/>
    <cellStyle name="Normal 15 3 2 2 2 2 3" xfId="13005" xr:uid="{00000000-0005-0000-0000-00006E4E0000}"/>
    <cellStyle name="Normal 15 3 2 2 2 2 3 2" xfId="30457" xr:uid="{00000000-0005-0000-0000-00006F4E0000}"/>
    <cellStyle name="Normal 15 3 2 2 2 2 4" xfId="21736" xr:uid="{00000000-0005-0000-0000-0000704E0000}"/>
    <cellStyle name="Normal 15 3 2 2 2 2 5" xfId="39120" xr:uid="{00000000-0005-0000-0000-0000714E0000}"/>
    <cellStyle name="Normal 15 3 2 2 2 3" xfId="6480" xr:uid="{00000000-0005-0000-0000-0000724E0000}"/>
    <cellStyle name="Normal 15 3 2 2 2 3 2" xfId="15224" xr:uid="{00000000-0005-0000-0000-0000734E0000}"/>
    <cellStyle name="Normal 15 3 2 2 2 3 2 2" xfId="32675" xr:uid="{00000000-0005-0000-0000-0000744E0000}"/>
    <cellStyle name="Normal 15 3 2 2 2 3 3" xfId="23955" xr:uid="{00000000-0005-0000-0000-0000754E0000}"/>
    <cellStyle name="Normal 15 3 2 2 2 3 4" xfId="39122" xr:uid="{00000000-0005-0000-0000-0000764E0000}"/>
    <cellStyle name="Normal 15 3 2 2 2 4" xfId="10863" xr:uid="{00000000-0005-0000-0000-0000774E0000}"/>
    <cellStyle name="Normal 15 3 2 2 2 4 2" xfId="28315" xr:uid="{00000000-0005-0000-0000-0000784E0000}"/>
    <cellStyle name="Normal 15 3 2 2 2 5" xfId="19594" xr:uid="{00000000-0005-0000-0000-0000794E0000}"/>
    <cellStyle name="Normal 15 3 2 2 2 6" xfId="39119" xr:uid="{00000000-0005-0000-0000-00007A4E0000}"/>
    <cellStyle name="Normal 15 3 2 2 3" xfId="3142" xr:uid="{00000000-0005-0000-0000-00007B4E0000}"/>
    <cellStyle name="Normal 15 3 2 2 3 2" xfId="7553" xr:uid="{00000000-0005-0000-0000-00007C4E0000}"/>
    <cellStyle name="Normal 15 3 2 2 3 2 2" xfId="16297" xr:uid="{00000000-0005-0000-0000-00007D4E0000}"/>
    <cellStyle name="Normal 15 3 2 2 3 2 2 2" xfId="33748" xr:uid="{00000000-0005-0000-0000-00007E4E0000}"/>
    <cellStyle name="Normal 15 3 2 2 3 2 3" xfId="25028" xr:uid="{00000000-0005-0000-0000-00007F4E0000}"/>
    <cellStyle name="Normal 15 3 2 2 3 2 4" xfId="39124" xr:uid="{00000000-0005-0000-0000-0000804E0000}"/>
    <cellStyle name="Normal 15 3 2 2 3 3" xfId="11936" xr:uid="{00000000-0005-0000-0000-0000814E0000}"/>
    <cellStyle name="Normal 15 3 2 2 3 3 2" xfId="29388" xr:uid="{00000000-0005-0000-0000-0000824E0000}"/>
    <cellStyle name="Normal 15 3 2 2 3 4" xfId="20667" xr:uid="{00000000-0005-0000-0000-0000834E0000}"/>
    <cellStyle name="Normal 15 3 2 2 3 5" xfId="39123" xr:uid="{00000000-0005-0000-0000-0000844E0000}"/>
    <cellStyle name="Normal 15 3 2 2 4" xfId="5411" xr:uid="{00000000-0005-0000-0000-0000854E0000}"/>
    <cellStyle name="Normal 15 3 2 2 4 2" xfId="14155" xr:uid="{00000000-0005-0000-0000-0000864E0000}"/>
    <cellStyle name="Normal 15 3 2 2 4 2 2" xfId="31606" xr:uid="{00000000-0005-0000-0000-0000874E0000}"/>
    <cellStyle name="Normal 15 3 2 2 4 3" xfId="22886" xr:uid="{00000000-0005-0000-0000-0000884E0000}"/>
    <cellStyle name="Normal 15 3 2 2 4 4" xfId="39125" xr:uid="{00000000-0005-0000-0000-0000894E0000}"/>
    <cellStyle name="Normal 15 3 2 2 5" xfId="9794" xr:uid="{00000000-0005-0000-0000-00008A4E0000}"/>
    <cellStyle name="Normal 15 3 2 2 5 2" xfId="27246" xr:uid="{00000000-0005-0000-0000-00008B4E0000}"/>
    <cellStyle name="Normal 15 3 2 2 6" xfId="18525" xr:uid="{00000000-0005-0000-0000-00008C4E0000}"/>
    <cellStyle name="Normal 15 3 2 2 7" xfId="39118" xr:uid="{00000000-0005-0000-0000-00008D4E0000}"/>
    <cellStyle name="Normal 15 3 2 3" xfId="1531" xr:uid="{00000000-0005-0000-0000-00008E4E0000}"/>
    <cellStyle name="Normal 15 3 2 3 2" xfId="3677" xr:uid="{00000000-0005-0000-0000-00008F4E0000}"/>
    <cellStyle name="Normal 15 3 2 3 2 2" xfId="8088" xr:uid="{00000000-0005-0000-0000-0000904E0000}"/>
    <cellStyle name="Normal 15 3 2 3 2 2 2" xfId="16832" xr:uid="{00000000-0005-0000-0000-0000914E0000}"/>
    <cellStyle name="Normal 15 3 2 3 2 2 2 2" xfId="34283" xr:uid="{00000000-0005-0000-0000-0000924E0000}"/>
    <cellStyle name="Normal 15 3 2 3 2 2 3" xfId="25563" xr:uid="{00000000-0005-0000-0000-0000934E0000}"/>
    <cellStyle name="Normal 15 3 2 3 2 2 4" xfId="39128" xr:uid="{00000000-0005-0000-0000-0000944E0000}"/>
    <cellStyle name="Normal 15 3 2 3 2 3" xfId="12471" xr:uid="{00000000-0005-0000-0000-0000954E0000}"/>
    <cellStyle name="Normal 15 3 2 3 2 3 2" xfId="29923" xr:uid="{00000000-0005-0000-0000-0000964E0000}"/>
    <cellStyle name="Normal 15 3 2 3 2 4" xfId="21202" xr:uid="{00000000-0005-0000-0000-0000974E0000}"/>
    <cellStyle name="Normal 15 3 2 3 2 5" xfId="39127" xr:uid="{00000000-0005-0000-0000-0000984E0000}"/>
    <cellStyle name="Normal 15 3 2 3 3" xfId="5946" xr:uid="{00000000-0005-0000-0000-0000994E0000}"/>
    <cellStyle name="Normal 15 3 2 3 3 2" xfId="14690" xr:uid="{00000000-0005-0000-0000-00009A4E0000}"/>
    <cellStyle name="Normal 15 3 2 3 3 2 2" xfId="32141" xr:uid="{00000000-0005-0000-0000-00009B4E0000}"/>
    <cellStyle name="Normal 15 3 2 3 3 3" xfId="23421" xr:uid="{00000000-0005-0000-0000-00009C4E0000}"/>
    <cellStyle name="Normal 15 3 2 3 3 4" xfId="39129" xr:uid="{00000000-0005-0000-0000-00009D4E0000}"/>
    <cellStyle name="Normal 15 3 2 3 4" xfId="10329" xr:uid="{00000000-0005-0000-0000-00009E4E0000}"/>
    <cellStyle name="Normal 15 3 2 3 4 2" xfId="27781" xr:uid="{00000000-0005-0000-0000-00009F4E0000}"/>
    <cellStyle name="Normal 15 3 2 3 5" xfId="19060" xr:uid="{00000000-0005-0000-0000-0000A04E0000}"/>
    <cellStyle name="Normal 15 3 2 3 6" xfId="39126" xr:uid="{00000000-0005-0000-0000-0000A14E0000}"/>
    <cellStyle name="Normal 15 3 2 4" xfId="2605" xr:uid="{00000000-0005-0000-0000-0000A24E0000}"/>
    <cellStyle name="Normal 15 3 2 4 2" xfId="7016" xr:uid="{00000000-0005-0000-0000-0000A34E0000}"/>
    <cellStyle name="Normal 15 3 2 4 2 2" xfId="15760" xr:uid="{00000000-0005-0000-0000-0000A44E0000}"/>
    <cellStyle name="Normal 15 3 2 4 2 2 2" xfId="33211" xr:uid="{00000000-0005-0000-0000-0000A54E0000}"/>
    <cellStyle name="Normal 15 3 2 4 2 3" xfId="24491" xr:uid="{00000000-0005-0000-0000-0000A64E0000}"/>
    <cellStyle name="Normal 15 3 2 4 2 4" xfId="39131" xr:uid="{00000000-0005-0000-0000-0000A74E0000}"/>
    <cellStyle name="Normal 15 3 2 4 3" xfId="11399" xr:uid="{00000000-0005-0000-0000-0000A84E0000}"/>
    <cellStyle name="Normal 15 3 2 4 3 2" xfId="28851" xr:uid="{00000000-0005-0000-0000-0000A94E0000}"/>
    <cellStyle name="Normal 15 3 2 4 4" xfId="20130" xr:uid="{00000000-0005-0000-0000-0000AA4E0000}"/>
    <cellStyle name="Normal 15 3 2 4 5" xfId="39130" xr:uid="{00000000-0005-0000-0000-0000AB4E0000}"/>
    <cellStyle name="Normal 15 3 2 5" xfId="4874" xr:uid="{00000000-0005-0000-0000-0000AC4E0000}"/>
    <cellStyle name="Normal 15 3 2 5 2" xfId="13618" xr:uid="{00000000-0005-0000-0000-0000AD4E0000}"/>
    <cellStyle name="Normal 15 3 2 5 2 2" xfId="31069" xr:uid="{00000000-0005-0000-0000-0000AE4E0000}"/>
    <cellStyle name="Normal 15 3 2 5 3" xfId="22349" xr:uid="{00000000-0005-0000-0000-0000AF4E0000}"/>
    <cellStyle name="Normal 15 3 2 5 4" xfId="39132" xr:uid="{00000000-0005-0000-0000-0000B04E0000}"/>
    <cellStyle name="Normal 15 3 2 6" xfId="9257" xr:uid="{00000000-0005-0000-0000-0000B14E0000}"/>
    <cellStyle name="Normal 15 3 2 6 2" xfId="26709" xr:uid="{00000000-0005-0000-0000-0000B24E0000}"/>
    <cellStyle name="Normal 15 3 2 7" xfId="17988" xr:uid="{00000000-0005-0000-0000-0000B34E0000}"/>
    <cellStyle name="Normal 15 3 2 8" xfId="39117" xr:uid="{00000000-0005-0000-0000-0000B44E0000}"/>
    <cellStyle name="Normal 15 3 3" xfId="735" xr:uid="{00000000-0005-0000-0000-0000B54E0000}"/>
    <cellStyle name="Normal 15 3 3 2" xfId="1808" xr:uid="{00000000-0005-0000-0000-0000B64E0000}"/>
    <cellStyle name="Normal 15 3 3 2 2" xfId="3953" xr:uid="{00000000-0005-0000-0000-0000B74E0000}"/>
    <cellStyle name="Normal 15 3 3 2 2 2" xfId="8364" xr:uid="{00000000-0005-0000-0000-0000B84E0000}"/>
    <cellStyle name="Normal 15 3 3 2 2 2 2" xfId="17108" xr:uid="{00000000-0005-0000-0000-0000B94E0000}"/>
    <cellStyle name="Normal 15 3 3 2 2 2 2 2" xfId="34559" xr:uid="{00000000-0005-0000-0000-0000BA4E0000}"/>
    <cellStyle name="Normal 15 3 3 2 2 2 3" xfId="25839" xr:uid="{00000000-0005-0000-0000-0000BB4E0000}"/>
    <cellStyle name="Normal 15 3 3 2 2 2 4" xfId="39136" xr:uid="{00000000-0005-0000-0000-0000BC4E0000}"/>
    <cellStyle name="Normal 15 3 3 2 2 3" xfId="12747" xr:uid="{00000000-0005-0000-0000-0000BD4E0000}"/>
    <cellStyle name="Normal 15 3 3 2 2 3 2" xfId="30199" xr:uid="{00000000-0005-0000-0000-0000BE4E0000}"/>
    <cellStyle name="Normal 15 3 3 2 2 4" xfId="21478" xr:uid="{00000000-0005-0000-0000-0000BF4E0000}"/>
    <cellStyle name="Normal 15 3 3 2 2 5" xfId="39135" xr:uid="{00000000-0005-0000-0000-0000C04E0000}"/>
    <cellStyle name="Normal 15 3 3 2 3" xfId="6222" xr:uid="{00000000-0005-0000-0000-0000C14E0000}"/>
    <cellStyle name="Normal 15 3 3 2 3 2" xfId="14966" xr:uid="{00000000-0005-0000-0000-0000C24E0000}"/>
    <cellStyle name="Normal 15 3 3 2 3 2 2" xfId="32417" xr:uid="{00000000-0005-0000-0000-0000C34E0000}"/>
    <cellStyle name="Normal 15 3 3 2 3 3" xfId="23697" xr:uid="{00000000-0005-0000-0000-0000C44E0000}"/>
    <cellStyle name="Normal 15 3 3 2 3 4" xfId="39137" xr:uid="{00000000-0005-0000-0000-0000C54E0000}"/>
    <cellStyle name="Normal 15 3 3 2 4" xfId="10605" xr:uid="{00000000-0005-0000-0000-0000C64E0000}"/>
    <cellStyle name="Normal 15 3 3 2 4 2" xfId="28057" xr:uid="{00000000-0005-0000-0000-0000C74E0000}"/>
    <cellStyle name="Normal 15 3 3 2 5" xfId="19336" xr:uid="{00000000-0005-0000-0000-0000C84E0000}"/>
    <cellStyle name="Normal 15 3 3 2 6" xfId="39134" xr:uid="{00000000-0005-0000-0000-0000C94E0000}"/>
    <cellStyle name="Normal 15 3 3 3" xfId="2884" xr:uid="{00000000-0005-0000-0000-0000CA4E0000}"/>
    <cellStyle name="Normal 15 3 3 3 2" xfId="7295" xr:uid="{00000000-0005-0000-0000-0000CB4E0000}"/>
    <cellStyle name="Normal 15 3 3 3 2 2" xfId="16039" xr:uid="{00000000-0005-0000-0000-0000CC4E0000}"/>
    <cellStyle name="Normal 15 3 3 3 2 2 2" xfId="33490" xr:uid="{00000000-0005-0000-0000-0000CD4E0000}"/>
    <cellStyle name="Normal 15 3 3 3 2 3" xfId="24770" xr:uid="{00000000-0005-0000-0000-0000CE4E0000}"/>
    <cellStyle name="Normal 15 3 3 3 2 4" xfId="39139" xr:uid="{00000000-0005-0000-0000-0000CF4E0000}"/>
    <cellStyle name="Normal 15 3 3 3 3" xfId="11678" xr:uid="{00000000-0005-0000-0000-0000D04E0000}"/>
    <cellStyle name="Normal 15 3 3 3 3 2" xfId="29130" xr:uid="{00000000-0005-0000-0000-0000D14E0000}"/>
    <cellStyle name="Normal 15 3 3 3 4" xfId="20409" xr:uid="{00000000-0005-0000-0000-0000D24E0000}"/>
    <cellStyle name="Normal 15 3 3 3 5" xfId="39138" xr:uid="{00000000-0005-0000-0000-0000D34E0000}"/>
    <cellStyle name="Normal 15 3 3 4" xfId="5153" xr:uid="{00000000-0005-0000-0000-0000D44E0000}"/>
    <cellStyle name="Normal 15 3 3 4 2" xfId="13897" xr:uid="{00000000-0005-0000-0000-0000D54E0000}"/>
    <cellStyle name="Normal 15 3 3 4 2 2" xfId="31348" xr:uid="{00000000-0005-0000-0000-0000D64E0000}"/>
    <cellStyle name="Normal 15 3 3 4 3" xfId="22628" xr:uid="{00000000-0005-0000-0000-0000D74E0000}"/>
    <cellStyle name="Normal 15 3 3 4 4" xfId="39140" xr:uid="{00000000-0005-0000-0000-0000D84E0000}"/>
    <cellStyle name="Normal 15 3 3 5" xfId="9536" xr:uid="{00000000-0005-0000-0000-0000D94E0000}"/>
    <cellStyle name="Normal 15 3 3 5 2" xfId="26988" xr:uid="{00000000-0005-0000-0000-0000DA4E0000}"/>
    <cellStyle name="Normal 15 3 3 6" xfId="18267" xr:uid="{00000000-0005-0000-0000-0000DB4E0000}"/>
    <cellStyle name="Normal 15 3 3 7" xfId="39133" xr:uid="{00000000-0005-0000-0000-0000DC4E0000}"/>
    <cellStyle name="Normal 15 3 4" xfId="1274" xr:uid="{00000000-0005-0000-0000-0000DD4E0000}"/>
    <cellStyle name="Normal 15 3 4 2" xfId="3420" xr:uid="{00000000-0005-0000-0000-0000DE4E0000}"/>
    <cellStyle name="Normal 15 3 4 2 2" xfId="7831" xr:uid="{00000000-0005-0000-0000-0000DF4E0000}"/>
    <cellStyle name="Normal 15 3 4 2 2 2" xfId="16575" xr:uid="{00000000-0005-0000-0000-0000E04E0000}"/>
    <cellStyle name="Normal 15 3 4 2 2 2 2" xfId="34026" xr:uid="{00000000-0005-0000-0000-0000E14E0000}"/>
    <cellStyle name="Normal 15 3 4 2 2 3" xfId="25306" xr:uid="{00000000-0005-0000-0000-0000E24E0000}"/>
    <cellStyle name="Normal 15 3 4 2 2 4" xfId="39143" xr:uid="{00000000-0005-0000-0000-0000E34E0000}"/>
    <cellStyle name="Normal 15 3 4 2 3" xfId="12214" xr:uid="{00000000-0005-0000-0000-0000E44E0000}"/>
    <cellStyle name="Normal 15 3 4 2 3 2" xfId="29666" xr:uid="{00000000-0005-0000-0000-0000E54E0000}"/>
    <cellStyle name="Normal 15 3 4 2 4" xfId="20945" xr:uid="{00000000-0005-0000-0000-0000E64E0000}"/>
    <cellStyle name="Normal 15 3 4 2 5" xfId="39142" xr:uid="{00000000-0005-0000-0000-0000E74E0000}"/>
    <cellStyle name="Normal 15 3 4 3" xfId="5689" xr:uid="{00000000-0005-0000-0000-0000E84E0000}"/>
    <cellStyle name="Normal 15 3 4 3 2" xfId="14433" xr:uid="{00000000-0005-0000-0000-0000E94E0000}"/>
    <cellStyle name="Normal 15 3 4 3 2 2" xfId="31884" xr:uid="{00000000-0005-0000-0000-0000EA4E0000}"/>
    <cellStyle name="Normal 15 3 4 3 3" xfId="23164" xr:uid="{00000000-0005-0000-0000-0000EB4E0000}"/>
    <cellStyle name="Normal 15 3 4 3 4" xfId="39144" xr:uid="{00000000-0005-0000-0000-0000EC4E0000}"/>
    <cellStyle name="Normal 15 3 4 4" xfId="10072" xr:uid="{00000000-0005-0000-0000-0000ED4E0000}"/>
    <cellStyle name="Normal 15 3 4 4 2" xfId="27524" xr:uid="{00000000-0005-0000-0000-0000EE4E0000}"/>
    <cellStyle name="Normal 15 3 4 5" xfId="18803" xr:uid="{00000000-0005-0000-0000-0000EF4E0000}"/>
    <cellStyle name="Normal 15 3 4 6" xfId="39141" xr:uid="{00000000-0005-0000-0000-0000F04E0000}"/>
    <cellStyle name="Normal 15 3 5" xfId="2348" xr:uid="{00000000-0005-0000-0000-0000F14E0000}"/>
    <cellStyle name="Normal 15 3 5 2" xfId="6759" xr:uid="{00000000-0005-0000-0000-0000F24E0000}"/>
    <cellStyle name="Normal 15 3 5 2 2" xfId="15503" xr:uid="{00000000-0005-0000-0000-0000F34E0000}"/>
    <cellStyle name="Normal 15 3 5 2 2 2" xfId="32954" xr:uid="{00000000-0005-0000-0000-0000F44E0000}"/>
    <cellStyle name="Normal 15 3 5 2 3" xfId="24234" xr:uid="{00000000-0005-0000-0000-0000F54E0000}"/>
    <cellStyle name="Normal 15 3 5 2 4" xfId="39146" xr:uid="{00000000-0005-0000-0000-0000F64E0000}"/>
    <cellStyle name="Normal 15 3 5 3" xfId="11142" xr:uid="{00000000-0005-0000-0000-0000F74E0000}"/>
    <cellStyle name="Normal 15 3 5 3 2" xfId="28594" xr:uid="{00000000-0005-0000-0000-0000F84E0000}"/>
    <cellStyle name="Normal 15 3 5 4" xfId="19873" xr:uid="{00000000-0005-0000-0000-0000F94E0000}"/>
    <cellStyle name="Normal 15 3 5 5" xfId="39145" xr:uid="{00000000-0005-0000-0000-0000FA4E0000}"/>
    <cellStyle name="Normal 15 3 6" xfId="4617" xr:uid="{00000000-0005-0000-0000-0000FB4E0000}"/>
    <cellStyle name="Normal 15 3 6 2" xfId="13361" xr:uid="{00000000-0005-0000-0000-0000FC4E0000}"/>
    <cellStyle name="Normal 15 3 6 2 2" xfId="30812" xr:uid="{00000000-0005-0000-0000-0000FD4E0000}"/>
    <cellStyle name="Normal 15 3 6 3" xfId="22092" xr:uid="{00000000-0005-0000-0000-0000FE4E0000}"/>
    <cellStyle name="Normal 15 3 6 4" xfId="39147" xr:uid="{00000000-0005-0000-0000-0000FF4E0000}"/>
    <cellStyle name="Normal 15 3 7" xfId="9000" xr:uid="{00000000-0005-0000-0000-0000004F0000}"/>
    <cellStyle name="Normal 15 3 7 2" xfId="26452" xr:uid="{00000000-0005-0000-0000-0000014F0000}"/>
    <cellStyle name="Normal 15 3 8" xfId="17731" xr:uid="{00000000-0005-0000-0000-0000024F0000}"/>
    <cellStyle name="Normal 15 3 9" xfId="39116" xr:uid="{00000000-0005-0000-0000-0000034F0000}"/>
    <cellStyle name="Normal 15 4" xfId="328" xr:uid="{00000000-0005-0000-0000-0000044F0000}"/>
    <cellStyle name="Normal 15 4 2" xfId="868" xr:uid="{00000000-0005-0000-0000-0000054F0000}"/>
    <cellStyle name="Normal 15 4 2 2" xfId="1941" xr:uid="{00000000-0005-0000-0000-0000064F0000}"/>
    <cellStyle name="Normal 15 4 2 2 2" xfId="4086" xr:uid="{00000000-0005-0000-0000-0000074F0000}"/>
    <cellStyle name="Normal 15 4 2 2 2 2" xfId="8497" xr:uid="{00000000-0005-0000-0000-0000084F0000}"/>
    <cellStyle name="Normal 15 4 2 2 2 2 2" xfId="17241" xr:uid="{00000000-0005-0000-0000-0000094F0000}"/>
    <cellStyle name="Normal 15 4 2 2 2 2 2 2" xfId="34692" xr:uid="{00000000-0005-0000-0000-00000A4F0000}"/>
    <cellStyle name="Normal 15 4 2 2 2 2 3" xfId="25972" xr:uid="{00000000-0005-0000-0000-00000B4F0000}"/>
    <cellStyle name="Normal 15 4 2 2 2 2 4" xfId="39152" xr:uid="{00000000-0005-0000-0000-00000C4F0000}"/>
    <cellStyle name="Normal 15 4 2 2 2 3" xfId="12880" xr:uid="{00000000-0005-0000-0000-00000D4F0000}"/>
    <cellStyle name="Normal 15 4 2 2 2 3 2" xfId="30332" xr:uid="{00000000-0005-0000-0000-00000E4F0000}"/>
    <cellStyle name="Normal 15 4 2 2 2 4" xfId="21611" xr:uid="{00000000-0005-0000-0000-00000F4F0000}"/>
    <cellStyle name="Normal 15 4 2 2 2 5" xfId="39151" xr:uid="{00000000-0005-0000-0000-0000104F0000}"/>
    <cellStyle name="Normal 15 4 2 2 3" xfId="6355" xr:uid="{00000000-0005-0000-0000-0000114F0000}"/>
    <cellStyle name="Normal 15 4 2 2 3 2" xfId="15099" xr:uid="{00000000-0005-0000-0000-0000124F0000}"/>
    <cellStyle name="Normal 15 4 2 2 3 2 2" xfId="32550" xr:uid="{00000000-0005-0000-0000-0000134F0000}"/>
    <cellStyle name="Normal 15 4 2 2 3 3" xfId="23830" xr:uid="{00000000-0005-0000-0000-0000144F0000}"/>
    <cellStyle name="Normal 15 4 2 2 3 4" xfId="39153" xr:uid="{00000000-0005-0000-0000-0000154F0000}"/>
    <cellStyle name="Normal 15 4 2 2 4" xfId="10738" xr:uid="{00000000-0005-0000-0000-0000164F0000}"/>
    <cellStyle name="Normal 15 4 2 2 4 2" xfId="28190" xr:uid="{00000000-0005-0000-0000-0000174F0000}"/>
    <cellStyle name="Normal 15 4 2 2 5" xfId="19469" xr:uid="{00000000-0005-0000-0000-0000184F0000}"/>
    <cellStyle name="Normal 15 4 2 2 6" xfId="39150" xr:uid="{00000000-0005-0000-0000-0000194F0000}"/>
    <cellStyle name="Normal 15 4 2 3" xfId="3017" xr:uid="{00000000-0005-0000-0000-00001A4F0000}"/>
    <cellStyle name="Normal 15 4 2 3 2" xfId="7428" xr:uid="{00000000-0005-0000-0000-00001B4F0000}"/>
    <cellStyle name="Normal 15 4 2 3 2 2" xfId="16172" xr:uid="{00000000-0005-0000-0000-00001C4F0000}"/>
    <cellStyle name="Normal 15 4 2 3 2 2 2" xfId="33623" xr:uid="{00000000-0005-0000-0000-00001D4F0000}"/>
    <cellStyle name="Normal 15 4 2 3 2 3" xfId="24903" xr:uid="{00000000-0005-0000-0000-00001E4F0000}"/>
    <cellStyle name="Normal 15 4 2 3 2 4" xfId="39155" xr:uid="{00000000-0005-0000-0000-00001F4F0000}"/>
    <cellStyle name="Normal 15 4 2 3 3" xfId="11811" xr:uid="{00000000-0005-0000-0000-0000204F0000}"/>
    <cellStyle name="Normal 15 4 2 3 3 2" xfId="29263" xr:uid="{00000000-0005-0000-0000-0000214F0000}"/>
    <cellStyle name="Normal 15 4 2 3 4" xfId="20542" xr:uid="{00000000-0005-0000-0000-0000224F0000}"/>
    <cellStyle name="Normal 15 4 2 3 5" xfId="39154" xr:uid="{00000000-0005-0000-0000-0000234F0000}"/>
    <cellStyle name="Normal 15 4 2 4" xfId="5286" xr:uid="{00000000-0005-0000-0000-0000244F0000}"/>
    <cellStyle name="Normal 15 4 2 4 2" xfId="14030" xr:uid="{00000000-0005-0000-0000-0000254F0000}"/>
    <cellStyle name="Normal 15 4 2 4 2 2" xfId="31481" xr:uid="{00000000-0005-0000-0000-0000264F0000}"/>
    <cellStyle name="Normal 15 4 2 4 3" xfId="22761" xr:uid="{00000000-0005-0000-0000-0000274F0000}"/>
    <cellStyle name="Normal 15 4 2 4 4" xfId="39156" xr:uid="{00000000-0005-0000-0000-0000284F0000}"/>
    <cellStyle name="Normal 15 4 2 5" xfId="9669" xr:uid="{00000000-0005-0000-0000-0000294F0000}"/>
    <cellStyle name="Normal 15 4 2 5 2" xfId="27121" xr:uid="{00000000-0005-0000-0000-00002A4F0000}"/>
    <cellStyle name="Normal 15 4 2 6" xfId="18400" xr:uid="{00000000-0005-0000-0000-00002B4F0000}"/>
    <cellStyle name="Normal 15 4 2 7" xfId="39149" xr:uid="{00000000-0005-0000-0000-00002C4F0000}"/>
    <cellStyle name="Normal 15 4 3" xfId="1406" xr:uid="{00000000-0005-0000-0000-00002D4F0000}"/>
    <cellStyle name="Normal 15 4 3 2" xfId="3552" xr:uid="{00000000-0005-0000-0000-00002E4F0000}"/>
    <cellStyle name="Normal 15 4 3 2 2" xfId="7963" xr:uid="{00000000-0005-0000-0000-00002F4F0000}"/>
    <cellStyle name="Normal 15 4 3 2 2 2" xfId="16707" xr:uid="{00000000-0005-0000-0000-0000304F0000}"/>
    <cellStyle name="Normal 15 4 3 2 2 2 2" xfId="34158" xr:uid="{00000000-0005-0000-0000-0000314F0000}"/>
    <cellStyle name="Normal 15 4 3 2 2 3" xfId="25438" xr:uid="{00000000-0005-0000-0000-0000324F0000}"/>
    <cellStyle name="Normal 15 4 3 2 2 4" xfId="39159" xr:uid="{00000000-0005-0000-0000-0000334F0000}"/>
    <cellStyle name="Normal 15 4 3 2 3" xfId="12346" xr:uid="{00000000-0005-0000-0000-0000344F0000}"/>
    <cellStyle name="Normal 15 4 3 2 3 2" xfId="29798" xr:uid="{00000000-0005-0000-0000-0000354F0000}"/>
    <cellStyle name="Normal 15 4 3 2 4" xfId="21077" xr:uid="{00000000-0005-0000-0000-0000364F0000}"/>
    <cellStyle name="Normal 15 4 3 2 5" xfId="39158" xr:uid="{00000000-0005-0000-0000-0000374F0000}"/>
    <cellStyle name="Normal 15 4 3 3" xfId="5821" xr:uid="{00000000-0005-0000-0000-0000384F0000}"/>
    <cellStyle name="Normal 15 4 3 3 2" xfId="14565" xr:uid="{00000000-0005-0000-0000-0000394F0000}"/>
    <cellStyle name="Normal 15 4 3 3 2 2" xfId="32016" xr:uid="{00000000-0005-0000-0000-00003A4F0000}"/>
    <cellStyle name="Normal 15 4 3 3 3" xfId="23296" xr:uid="{00000000-0005-0000-0000-00003B4F0000}"/>
    <cellStyle name="Normal 15 4 3 3 4" xfId="39160" xr:uid="{00000000-0005-0000-0000-00003C4F0000}"/>
    <cellStyle name="Normal 15 4 3 4" xfId="10204" xr:uid="{00000000-0005-0000-0000-00003D4F0000}"/>
    <cellStyle name="Normal 15 4 3 4 2" xfId="27656" xr:uid="{00000000-0005-0000-0000-00003E4F0000}"/>
    <cellStyle name="Normal 15 4 3 5" xfId="18935" xr:uid="{00000000-0005-0000-0000-00003F4F0000}"/>
    <cellStyle name="Normal 15 4 3 6" xfId="39157" xr:uid="{00000000-0005-0000-0000-0000404F0000}"/>
    <cellStyle name="Normal 15 4 4" xfId="2480" xr:uid="{00000000-0005-0000-0000-0000414F0000}"/>
    <cellStyle name="Normal 15 4 4 2" xfId="6891" xr:uid="{00000000-0005-0000-0000-0000424F0000}"/>
    <cellStyle name="Normal 15 4 4 2 2" xfId="15635" xr:uid="{00000000-0005-0000-0000-0000434F0000}"/>
    <cellStyle name="Normal 15 4 4 2 2 2" xfId="33086" xr:uid="{00000000-0005-0000-0000-0000444F0000}"/>
    <cellStyle name="Normal 15 4 4 2 3" xfId="24366" xr:uid="{00000000-0005-0000-0000-0000454F0000}"/>
    <cellStyle name="Normal 15 4 4 2 4" xfId="39162" xr:uid="{00000000-0005-0000-0000-0000464F0000}"/>
    <cellStyle name="Normal 15 4 4 3" xfId="11274" xr:uid="{00000000-0005-0000-0000-0000474F0000}"/>
    <cellStyle name="Normal 15 4 4 3 2" xfId="28726" xr:uid="{00000000-0005-0000-0000-0000484F0000}"/>
    <cellStyle name="Normal 15 4 4 4" xfId="20005" xr:uid="{00000000-0005-0000-0000-0000494F0000}"/>
    <cellStyle name="Normal 15 4 4 5" xfId="39161" xr:uid="{00000000-0005-0000-0000-00004A4F0000}"/>
    <cellStyle name="Normal 15 4 5" xfId="4749" xr:uid="{00000000-0005-0000-0000-00004B4F0000}"/>
    <cellStyle name="Normal 15 4 5 2" xfId="13493" xr:uid="{00000000-0005-0000-0000-00004C4F0000}"/>
    <cellStyle name="Normal 15 4 5 2 2" xfId="30944" xr:uid="{00000000-0005-0000-0000-00004D4F0000}"/>
    <cellStyle name="Normal 15 4 5 3" xfId="22224" xr:uid="{00000000-0005-0000-0000-00004E4F0000}"/>
    <cellStyle name="Normal 15 4 5 4" xfId="39163" xr:uid="{00000000-0005-0000-0000-00004F4F0000}"/>
    <cellStyle name="Normal 15 4 6" xfId="9132" xr:uid="{00000000-0005-0000-0000-0000504F0000}"/>
    <cellStyle name="Normal 15 4 6 2" xfId="26584" xr:uid="{00000000-0005-0000-0000-0000514F0000}"/>
    <cellStyle name="Normal 15 4 7" xfId="17863" xr:uid="{00000000-0005-0000-0000-0000524F0000}"/>
    <cellStyle name="Normal 15 4 8" xfId="39148" xr:uid="{00000000-0005-0000-0000-0000534F0000}"/>
    <cellStyle name="Normal 15 5" xfId="610" xr:uid="{00000000-0005-0000-0000-0000544F0000}"/>
    <cellStyle name="Normal 15 5 2" xfId="1683" xr:uid="{00000000-0005-0000-0000-0000554F0000}"/>
    <cellStyle name="Normal 15 5 2 2" xfId="3828" xr:uid="{00000000-0005-0000-0000-0000564F0000}"/>
    <cellStyle name="Normal 15 5 2 2 2" xfId="8239" xr:uid="{00000000-0005-0000-0000-0000574F0000}"/>
    <cellStyle name="Normal 15 5 2 2 2 2" xfId="16983" xr:uid="{00000000-0005-0000-0000-0000584F0000}"/>
    <cellStyle name="Normal 15 5 2 2 2 2 2" xfId="34434" xr:uid="{00000000-0005-0000-0000-0000594F0000}"/>
    <cellStyle name="Normal 15 5 2 2 2 3" xfId="25714" xr:uid="{00000000-0005-0000-0000-00005A4F0000}"/>
    <cellStyle name="Normal 15 5 2 2 2 4" xfId="39167" xr:uid="{00000000-0005-0000-0000-00005B4F0000}"/>
    <cellStyle name="Normal 15 5 2 2 3" xfId="12622" xr:uid="{00000000-0005-0000-0000-00005C4F0000}"/>
    <cellStyle name="Normal 15 5 2 2 3 2" xfId="30074" xr:uid="{00000000-0005-0000-0000-00005D4F0000}"/>
    <cellStyle name="Normal 15 5 2 2 4" xfId="21353" xr:uid="{00000000-0005-0000-0000-00005E4F0000}"/>
    <cellStyle name="Normal 15 5 2 2 5" xfId="39166" xr:uid="{00000000-0005-0000-0000-00005F4F0000}"/>
    <cellStyle name="Normal 15 5 2 3" xfId="6097" xr:uid="{00000000-0005-0000-0000-0000604F0000}"/>
    <cellStyle name="Normal 15 5 2 3 2" xfId="14841" xr:uid="{00000000-0005-0000-0000-0000614F0000}"/>
    <cellStyle name="Normal 15 5 2 3 2 2" xfId="32292" xr:uid="{00000000-0005-0000-0000-0000624F0000}"/>
    <cellStyle name="Normal 15 5 2 3 3" xfId="23572" xr:uid="{00000000-0005-0000-0000-0000634F0000}"/>
    <cellStyle name="Normal 15 5 2 3 4" xfId="39168" xr:uid="{00000000-0005-0000-0000-0000644F0000}"/>
    <cellStyle name="Normal 15 5 2 4" xfId="10480" xr:uid="{00000000-0005-0000-0000-0000654F0000}"/>
    <cellStyle name="Normal 15 5 2 4 2" xfId="27932" xr:uid="{00000000-0005-0000-0000-0000664F0000}"/>
    <cellStyle name="Normal 15 5 2 5" xfId="19211" xr:uid="{00000000-0005-0000-0000-0000674F0000}"/>
    <cellStyle name="Normal 15 5 2 6" xfId="39165" xr:uid="{00000000-0005-0000-0000-0000684F0000}"/>
    <cellStyle name="Normal 15 5 3" xfId="2759" xr:uid="{00000000-0005-0000-0000-0000694F0000}"/>
    <cellStyle name="Normal 15 5 3 2" xfId="7170" xr:uid="{00000000-0005-0000-0000-00006A4F0000}"/>
    <cellStyle name="Normal 15 5 3 2 2" xfId="15914" xr:uid="{00000000-0005-0000-0000-00006B4F0000}"/>
    <cellStyle name="Normal 15 5 3 2 2 2" xfId="33365" xr:uid="{00000000-0005-0000-0000-00006C4F0000}"/>
    <cellStyle name="Normal 15 5 3 2 3" xfId="24645" xr:uid="{00000000-0005-0000-0000-00006D4F0000}"/>
    <cellStyle name="Normal 15 5 3 2 4" xfId="39170" xr:uid="{00000000-0005-0000-0000-00006E4F0000}"/>
    <cellStyle name="Normal 15 5 3 3" xfId="11553" xr:uid="{00000000-0005-0000-0000-00006F4F0000}"/>
    <cellStyle name="Normal 15 5 3 3 2" xfId="29005" xr:uid="{00000000-0005-0000-0000-0000704F0000}"/>
    <cellStyle name="Normal 15 5 3 4" xfId="20284" xr:uid="{00000000-0005-0000-0000-0000714F0000}"/>
    <cellStyle name="Normal 15 5 3 5" xfId="39169" xr:uid="{00000000-0005-0000-0000-0000724F0000}"/>
    <cellStyle name="Normal 15 5 4" xfId="5028" xr:uid="{00000000-0005-0000-0000-0000734F0000}"/>
    <cellStyle name="Normal 15 5 4 2" xfId="13772" xr:uid="{00000000-0005-0000-0000-0000744F0000}"/>
    <cellStyle name="Normal 15 5 4 2 2" xfId="31223" xr:uid="{00000000-0005-0000-0000-0000754F0000}"/>
    <cellStyle name="Normal 15 5 4 3" xfId="22503" xr:uid="{00000000-0005-0000-0000-0000764F0000}"/>
    <cellStyle name="Normal 15 5 4 4" xfId="39171" xr:uid="{00000000-0005-0000-0000-0000774F0000}"/>
    <cellStyle name="Normal 15 5 5" xfId="9411" xr:uid="{00000000-0005-0000-0000-0000784F0000}"/>
    <cellStyle name="Normal 15 5 5 2" xfId="26863" xr:uid="{00000000-0005-0000-0000-0000794F0000}"/>
    <cellStyle name="Normal 15 5 6" xfId="18142" xr:uid="{00000000-0005-0000-0000-00007A4F0000}"/>
    <cellStyle name="Normal 15 5 7" xfId="39164" xr:uid="{00000000-0005-0000-0000-00007B4F0000}"/>
    <cellStyle name="Normal 15 6" xfId="1149" xr:uid="{00000000-0005-0000-0000-00007C4F0000}"/>
    <cellStyle name="Normal 15 6 2" xfId="3295" xr:uid="{00000000-0005-0000-0000-00007D4F0000}"/>
    <cellStyle name="Normal 15 6 2 2" xfId="7706" xr:uid="{00000000-0005-0000-0000-00007E4F0000}"/>
    <cellStyle name="Normal 15 6 2 2 2" xfId="16450" xr:uid="{00000000-0005-0000-0000-00007F4F0000}"/>
    <cellStyle name="Normal 15 6 2 2 2 2" xfId="33901" xr:uid="{00000000-0005-0000-0000-0000804F0000}"/>
    <cellStyle name="Normal 15 6 2 2 3" xfId="25181" xr:uid="{00000000-0005-0000-0000-0000814F0000}"/>
    <cellStyle name="Normal 15 6 2 2 4" xfId="39174" xr:uid="{00000000-0005-0000-0000-0000824F0000}"/>
    <cellStyle name="Normal 15 6 2 3" xfId="12089" xr:uid="{00000000-0005-0000-0000-0000834F0000}"/>
    <cellStyle name="Normal 15 6 2 3 2" xfId="29541" xr:uid="{00000000-0005-0000-0000-0000844F0000}"/>
    <cellStyle name="Normal 15 6 2 4" xfId="20820" xr:uid="{00000000-0005-0000-0000-0000854F0000}"/>
    <cellStyle name="Normal 15 6 2 5" xfId="39173" xr:uid="{00000000-0005-0000-0000-0000864F0000}"/>
    <cellStyle name="Normal 15 6 3" xfId="5564" xr:uid="{00000000-0005-0000-0000-0000874F0000}"/>
    <cellStyle name="Normal 15 6 3 2" xfId="14308" xr:uid="{00000000-0005-0000-0000-0000884F0000}"/>
    <cellStyle name="Normal 15 6 3 2 2" xfId="31759" xr:uid="{00000000-0005-0000-0000-0000894F0000}"/>
    <cellStyle name="Normal 15 6 3 3" xfId="23039" xr:uid="{00000000-0005-0000-0000-00008A4F0000}"/>
    <cellStyle name="Normal 15 6 3 4" xfId="39175" xr:uid="{00000000-0005-0000-0000-00008B4F0000}"/>
    <cellStyle name="Normal 15 6 4" xfId="9947" xr:uid="{00000000-0005-0000-0000-00008C4F0000}"/>
    <cellStyle name="Normal 15 6 4 2" xfId="27399" xr:uid="{00000000-0005-0000-0000-00008D4F0000}"/>
    <cellStyle name="Normal 15 6 5" xfId="18678" xr:uid="{00000000-0005-0000-0000-00008E4F0000}"/>
    <cellStyle name="Normal 15 6 6" xfId="39172" xr:uid="{00000000-0005-0000-0000-00008F4F0000}"/>
    <cellStyle name="Normal 15 7" xfId="2223" xr:uid="{00000000-0005-0000-0000-0000904F0000}"/>
    <cellStyle name="Normal 15 7 2" xfId="6634" xr:uid="{00000000-0005-0000-0000-0000914F0000}"/>
    <cellStyle name="Normal 15 7 2 2" xfId="15378" xr:uid="{00000000-0005-0000-0000-0000924F0000}"/>
    <cellStyle name="Normal 15 7 2 2 2" xfId="32829" xr:uid="{00000000-0005-0000-0000-0000934F0000}"/>
    <cellStyle name="Normal 15 7 2 3" xfId="24109" xr:uid="{00000000-0005-0000-0000-0000944F0000}"/>
    <cellStyle name="Normal 15 7 2 4" xfId="39177" xr:uid="{00000000-0005-0000-0000-0000954F0000}"/>
    <cellStyle name="Normal 15 7 3" xfId="11017" xr:uid="{00000000-0005-0000-0000-0000964F0000}"/>
    <cellStyle name="Normal 15 7 3 2" xfId="28469" xr:uid="{00000000-0005-0000-0000-0000974F0000}"/>
    <cellStyle name="Normal 15 7 4" xfId="19748" xr:uid="{00000000-0005-0000-0000-0000984F0000}"/>
    <cellStyle name="Normal 15 7 5" xfId="39176" xr:uid="{00000000-0005-0000-0000-0000994F0000}"/>
    <cellStyle name="Normal 15 8" xfId="4492" xr:uid="{00000000-0005-0000-0000-00009A4F0000}"/>
    <cellStyle name="Normal 15 8 2" xfId="13236" xr:uid="{00000000-0005-0000-0000-00009B4F0000}"/>
    <cellStyle name="Normal 15 8 2 2" xfId="30687" xr:uid="{00000000-0005-0000-0000-00009C4F0000}"/>
    <cellStyle name="Normal 15 8 3" xfId="21967" xr:uid="{00000000-0005-0000-0000-00009D4F0000}"/>
    <cellStyle name="Normal 15 8 4" xfId="39178" xr:uid="{00000000-0005-0000-0000-00009E4F0000}"/>
    <cellStyle name="Normal 15 9" xfId="8875" xr:uid="{00000000-0005-0000-0000-00009F4F0000}"/>
    <cellStyle name="Normal 15 9 2" xfId="26327" xr:uid="{00000000-0005-0000-0000-0000A04F0000}"/>
    <cellStyle name="Normal 150" xfId="44087" xr:uid="{746C4DCE-25DC-4470-95E8-5B9393C3166E}"/>
    <cellStyle name="Normal 151" xfId="44089" xr:uid="{423602FF-1AAE-4B7B-963E-F19472B6575A}"/>
    <cellStyle name="Normal 152" xfId="44094" xr:uid="{12EECA04-F404-48AA-B8D3-CB490FA7061D}"/>
    <cellStyle name="Normal 153" xfId="44097" xr:uid="{CA2E6DED-DBD3-4AF7-9552-9D713C1152A8}"/>
    <cellStyle name="Normal 154" xfId="44104" xr:uid="{EF1CEC00-B16F-4B60-8A1E-C03A0E18A0F9}"/>
    <cellStyle name="Normal 155" xfId="44107" xr:uid="{006C50FE-3704-42F8-988E-9D148C8718DF}"/>
    <cellStyle name="Normal 156" xfId="44111" xr:uid="{AFFC09BA-9355-4514-8A64-B571CA195BD2}"/>
    <cellStyle name="Normal 157" xfId="44118" xr:uid="{AC360B5C-A8E1-46FE-9C62-A450EEB87695}"/>
    <cellStyle name="Normal 158" xfId="44124" xr:uid="{93BE7D61-9405-4C6E-B7E4-BA8398EC28F6}"/>
    <cellStyle name="Normal 159" xfId="44126" xr:uid="{B713540B-FAF6-48EF-B1AF-D35E81BA7B74}"/>
    <cellStyle name="Normal 16" xfId="71" xr:uid="{00000000-0005-0000-0000-0000A14F0000}"/>
    <cellStyle name="Normal 16 10" xfId="17629" xr:uid="{00000000-0005-0000-0000-0000A24F0000}"/>
    <cellStyle name="Normal 16 11" xfId="39179" xr:uid="{00000000-0005-0000-0000-0000A34F0000}"/>
    <cellStyle name="Normal 16 2" xfId="136" xr:uid="{00000000-0005-0000-0000-0000A44F0000}"/>
    <cellStyle name="Normal 16 2 10" xfId="39180" xr:uid="{00000000-0005-0000-0000-0000A54F0000}"/>
    <cellStyle name="Normal 16 2 2" xfId="268" xr:uid="{00000000-0005-0000-0000-0000A64F0000}"/>
    <cellStyle name="Normal 16 2 2 2" xfId="533" xr:uid="{00000000-0005-0000-0000-0000A74F0000}"/>
    <cellStyle name="Normal 16 2 2 2 2" xfId="1073" xr:uid="{00000000-0005-0000-0000-0000A84F0000}"/>
    <cellStyle name="Normal 16 2 2 2 2 2" xfId="2146" xr:uid="{00000000-0005-0000-0000-0000A94F0000}"/>
    <cellStyle name="Normal 16 2 2 2 2 2 2" xfId="4291" xr:uid="{00000000-0005-0000-0000-0000AA4F0000}"/>
    <cellStyle name="Normal 16 2 2 2 2 2 2 2" xfId="8702" xr:uid="{00000000-0005-0000-0000-0000AB4F0000}"/>
    <cellStyle name="Normal 16 2 2 2 2 2 2 2 2" xfId="17446" xr:uid="{00000000-0005-0000-0000-0000AC4F0000}"/>
    <cellStyle name="Normal 16 2 2 2 2 2 2 2 2 2" xfId="34897" xr:uid="{00000000-0005-0000-0000-0000AD4F0000}"/>
    <cellStyle name="Normal 16 2 2 2 2 2 2 2 3" xfId="26177" xr:uid="{00000000-0005-0000-0000-0000AE4F0000}"/>
    <cellStyle name="Normal 16 2 2 2 2 2 2 2 4" xfId="39186" xr:uid="{00000000-0005-0000-0000-0000AF4F0000}"/>
    <cellStyle name="Normal 16 2 2 2 2 2 2 3" xfId="13085" xr:uid="{00000000-0005-0000-0000-0000B04F0000}"/>
    <cellStyle name="Normal 16 2 2 2 2 2 2 3 2" xfId="30537" xr:uid="{00000000-0005-0000-0000-0000B14F0000}"/>
    <cellStyle name="Normal 16 2 2 2 2 2 2 4" xfId="21816" xr:uid="{00000000-0005-0000-0000-0000B24F0000}"/>
    <cellStyle name="Normal 16 2 2 2 2 2 2 5" xfId="39185" xr:uid="{00000000-0005-0000-0000-0000B34F0000}"/>
    <cellStyle name="Normal 16 2 2 2 2 2 3" xfId="6560" xr:uid="{00000000-0005-0000-0000-0000B44F0000}"/>
    <cellStyle name="Normal 16 2 2 2 2 2 3 2" xfId="15304" xr:uid="{00000000-0005-0000-0000-0000B54F0000}"/>
    <cellStyle name="Normal 16 2 2 2 2 2 3 2 2" xfId="32755" xr:uid="{00000000-0005-0000-0000-0000B64F0000}"/>
    <cellStyle name="Normal 16 2 2 2 2 2 3 3" xfId="24035" xr:uid="{00000000-0005-0000-0000-0000B74F0000}"/>
    <cellStyle name="Normal 16 2 2 2 2 2 3 4" xfId="39187" xr:uid="{00000000-0005-0000-0000-0000B84F0000}"/>
    <cellStyle name="Normal 16 2 2 2 2 2 4" xfId="10943" xr:uid="{00000000-0005-0000-0000-0000B94F0000}"/>
    <cellStyle name="Normal 16 2 2 2 2 2 4 2" xfId="28395" xr:uid="{00000000-0005-0000-0000-0000BA4F0000}"/>
    <cellStyle name="Normal 16 2 2 2 2 2 5" xfId="19674" xr:uid="{00000000-0005-0000-0000-0000BB4F0000}"/>
    <cellStyle name="Normal 16 2 2 2 2 2 6" xfId="39184" xr:uid="{00000000-0005-0000-0000-0000BC4F0000}"/>
    <cellStyle name="Normal 16 2 2 2 2 3" xfId="3222" xr:uid="{00000000-0005-0000-0000-0000BD4F0000}"/>
    <cellStyle name="Normal 16 2 2 2 2 3 2" xfId="7633" xr:uid="{00000000-0005-0000-0000-0000BE4F0000}"/>
    <cellStyle name="Normal 16 2 2 2 2 3 2 2" xfId="16377" xr:uid="{00000000-0005-0000-0000-0000BF4F0000}"/>
    <cellStyle name="Normal 16 2 2 2 2 3 2 2 2" xfId="33828" xr:uid="{00000000-0005-0000-0000-0000C04F0000}"/>
    <cellStyle name="Normal 16 2 2 2 2 3 2 3" xfId="25108" xr:uid="{00000000-0005-0000-0000-0000C14F0000}"/>
    <cellStyle name="Normal 16 2 2 2 2 3 2 4" xfId="39189" xr:uid="{00000000-0005-0000-0000-0000C24F0000}"/>
    <cellStyle name="Normal 16 2 2 2 2 3 3" xfId="12016" xr:uid="{00000000-0005-0000-0000-0000C34F0000}"/>
    <cellStyle name="Normal 16 2 2 2 2 3 3 2" xfId="29468" xr:uid="{00000000-0005-0000-0000-0000C44F0000}"/>
    <cellStyle name="Normal 16 2 2 2 2 3 4" xfId="20747" xr:uid="{00000000-0005-0000-0000-0000C54F0000}"/>
    <cellStyle name="Normal 16 2 2 2 2 3 5" xfId="39188" xr:uid="{00000000-0005-0000-0000-0000C64F0000}"/>
    <cellStyle name="Normal 16 2 2 2 2 4" xfId="5491" xr:uid="{00000000-0005-0000-0000-0000C74F0000}"/>
    <cellStyle name="Normal 16 2 2 2 2 4 2" xfId="14235" xr:uid="{00000000-0005-0000-0000-0000C84F0000}"/>
    <cellStyle name="Normal 16 2 2 2 2 4 2 2" xfId="31686" xr:uid="{00000000-0005-0000-0000-0000C94F0000}"/>
    <cellStyle name="Normal 16 2 2 2 2 4 3" xfId="22966" xr:uid="{00000000-0005-0000-0000-0000CA4F0000}"/>
    <cellStyle name="Normal 16 2 2 2 2 4 4" xfId="39190" xr:uid="{00000000-0005-0000-0000-0000CB4F0000}"/>
    <cellStyle name="Normal 16 2 2 2 2 5" xfId="9874" xr:uid="{00000000-0005-0000-0000-0000CC4F0000}"/>
    <cellStyle name="Normal 16 2 2 2 2 5 2" xfId="27326" xr:uid="{00000000-0005-0000-0000-0000CD4F0000}"/>
    <cellStyle name="Normal 16 2 2 2 2 6" xfId="18605" xr:uid="{00000000-0005-0000-0000-0000CE4F0000}"/>
    <cellStyle name="Normal 16 2 2 2 2 7" xfId="39183" xr:uid="{00000000-0005-0000-0000-0000CF4F0000}"/>
    <cellStyle name="Normal 16 2 2 2 3" xfId="1611" xr:uid="{00000000-0005-0000-0000-0000D04F0000}"/>
    <cellStyle name="Normal 16 2 2 2 3 2" xfId="3757" xr:uid="{00000000-0005-0000-0000-0000D14F0000}"/>
    <cellStyle name="Normal 16 2 2 2 3 2 2" xfId="8168" xr:uid="{00000000-0005-0000-0000-0000D24F0000}"/>
    <cellStyle name="Normal 16 2 2 2 3 2 2 2" xfId="16912" xr:uid="{00000000-0005-0000-0000-0000D34F0000}"/>
    <cellStyle name="Normal 16 2 2 2 3 2 2 2 2" xfId="34363" xr:uid="{00000000-0005-0000-0000-0000D44F0000}"/>
    <cellStyle name="Normal 16 2 2 2 3 2 2 3" xfId="25643" xr:uid="{00000000-0005-0000-0000-0000D54F0000}"/>
    <cellStyle name="Normal 16 2 2 2 3 2 2 4" xfId="39193" xr:uid="{00000000-0005-0000-0000-0000D64F0000}"/>
    <cellStyle name="Normal 16 2 2 2 3 2 3" xfId="12551" xr:uid="{00000000-0005-0000-0000-0000D74F0000}"/>
    <cellStyle name="Normal 16 2 2 2 3 2 3 2" xfId="30003" xr:uid="{00000000-0005-0000-0000-0000D84F0000}"/>
    <cellStyle name="Normal 16 2 2 2 3 2 4" xfId="21282" xr:uid="{00000000-0005-0000-0000-0000D94F0000}"/>
    <cellStyle name="Normal 16 2 2 2 3 2 5" xfId="39192" xr:uid="{00000000-0005-0000-0000-0000DA4F0000}"/>
    <cellStyle name="Normal 16 2 2 2 3 3" xfId="6026" xr:uid="{00000000-0005-0000-0000-0000DB4F0000}"/>
    <cellStyle name="Normal 16 2 2 2 3 3 2" xfId="14770" xr:uid="{00000000-0005-0000-0000-0000DC4F0000}"/>
    <cellStyle name="Normal 16 2 2 2 3 3 2 2" xfId="32221" xr:uid="{00000000-0005-0000-0000-0000DD4F0000}"/>
    <cellStyle name="Normal 16 2 2 2 3 3 3" xfId="23501" xr:uid="{00000000-0005-0000-0000-0000DE4F0000}"/>
    <cellStyle name="Normal 16 2 2 2 3 3 4" xfId="39194" xr:uid="{00000000-0005-0000-0000-0000DF4F0000}"/>
    <cellStyle name="Normal 16 2 2 2 3 4" xfId="10409" xr:uid="{00000000-0005-0000-0000-0000E04F0000}"/>
    <cellStyle name="Normal 16 2 2 2 3 4 2" xfId="27861" xr:uid="{00000000-0005-0000-0000-0000E14F0000}"/>
    <cellStyle name="Normal 16 2 2 2 3 5" xfId="19140" xr:uid="{00000000-0005-0000-0000-0000E24F0000}"/>
    <cellStyle name="Normal 16 2 2 2 3 6" xfId="39191" xr:uid="{00000000-0005-0000-0000-0000E34F0000}"/>
    <cellStyle name="Normal 16 2 2 2 4" xfId="2685" xr:uid="{00000000-0005-0000-0000-0000E44F0000}"/>
    <cellStyle name="Normal 16 2 2 2 4 2" xfId="7096" xr:uid="{00000000-0005-0000-0000-0000E54F0000}"/>
    <cellStyle name="Normal 16 2 2 2 4 2 2" xfId="15840" xr:uid="{00000000-0005-0000-0000-0000E64F0000}"/>
    <cellStyle name="Normal 16 2 2 2 4 2 2 2" xfId="33291" xr:uid="{00000000-0005-0000-0000-0000E74F0000}"/>
    <cellStyle name="Normal 16 2 2 2 4 2 3" xfId="24571" xr:uid="{00000000-0005-0000-0000-0000E84F0000}"/>
    <cellStyle name="Normal 16 2 2 2 4 2 4" xfId="39196" xr:uid="{00000000-0005-0000-0000-0000E94F0000}"/>
    <cellStyle name="Normal 16 2 2 2 4 3" xfId="11479" xr:uid="{00000000-0005-0000-0000-0000EA4F0000}"/>
    <cellStyle name="Normal 16 2 2 2 4 3 2" xfId="28931" xr:uid="{00000000-0005-0000-0000-0000EB4F0000}"/>
    <cellStyle name="Normal 16 2 2 2 4 4" xfId="20210" xr:uid="{00000000-0005-0000-0000-0000EC4F0000}"/>
    <cellStyle name="Normal 16 2 2 2 4 5" xfId="39195" xr:uid="{00000000-0005-0000-0000-0000ED4F0000}"/>
    <cellStyle name="Normal 16 2 2 2 5" xfId="4954" xr:uid="{00000000-0005-0000-0000-0000EE4F0000}"/>
    <cellStyle name="Normal 16 2 2 2 5 2" xfId="13698" xr:uid="{00000000-0005-0000-0000-0000EF4F0000}"/>
    <cellStyle name="Normal 16 2 2 2 5 2 2" xfId="31149" xr:uid="{00000000-0005-0000-0000-0000F04F0000}"/>
    <cellStyle name="Normal 16 2 2 2 5 3" xfId="22429" xr:uid="{00000000-0005-0000-0000-0000F14F0000}"/>
    <cellStyle name="Normal 16 2 2 2 5 4" xfId="39197" xr:uid="{00000000-0005-0000-0000-0000F24F0000}"/>
    <cellStyle name="Normal 16 2 2 2 6" xfId="9337" xr:uid="{00000000-0005-0000-0000-0000F34F0000}"/>
    <cellStyle name="Normal 16 2 2 2 6 2" xfId="26789" xr:uid="{00000000-0005-0000-0000-0000F44F0000}"/>
    <cellStyle name="Normal 16 2 2 2 7" xfId="18068" xr:uid="{00000000-0005-0000-0000-0000F54F0000}"/>
    <cellStyle name="Normal 16 2 2 2 8" xfId="39182" xr:uid="{00000000-0005-0000-0000-0000F64F0000}"/>
    <cellStyle name="Normal 16 2 2 3" xfId="815" xr:uid="{00000000-0005-0000-0000-0000F74F0000}"/>
    <cellStyle name="Normal 16 2 2 3 2" xfId="1888" xr:uid="{00000000-0005-0000-0000-0000F84F0000}"/>
    <cellStyle name="Normal 16 2 2 3 2 2" xfId="4033" xr:uid="{00000000-0005-0000-0000-0000F94F0000}"/>
    <cellStyle name="Normal 16 2 2 3 2 2 2" xfId="8444" xr:uid="{00000000-0005-0000-0000-0000FA4F0000}"/>
    <cellStyle name="Normal 16 2 2 3 2 2 2 2" xfId="17188" xr:uid="{00000000-0005-0000-0000-0000FB4F0000}"/>
    <cellStyle name="Normal 16 2 2 3 2 2 2 2 2" xfId="34639" xr:uid="{00000000-0005-0000-0000-0000FC4F0000}"/>
    <cellStyle name="Normal 16 2 2 3 2 2 2 3" xfId="25919" xr:uid="{00000000-0005-0000-0000-0000FD4F0000}"/>
    <cellStyle name="Normal 16 2 2 3 2 2 2 4" xfId="39201" xr:uid="{00000000-0005-0000-0000-0000FE4F0000}"/>
    <cellStyle name="Normal 16 2 2 3 2 2 3" xfId="12827" xr:uid="{00000000-0005-0000-0000-0000FF4F0000}"/>
    <cellStyle name="Normal 16 2 2 3 2 2 3 2" xfId="30279" xr:uid="{00000000-0005-0000-0000-000000500000}"/>
    <cellStyle name="Normal 16 2 2 3 2 2 4" xfId="21558" xr:uid="{00000000-0005-0000-0000-000001500000}"/>
    <cellStyle name="Normal 16 2 2 3 2 2 5" xfId="39200" xr:uid="{00000000-0005-0000-0000-000002500000}"/>
    <cellStyle name="Normal 16 2 2 3 2 3" xfId="6302" xr:uid="{00000000-0005-0000-0000-000003500000}"/>
    <cellStyle name="Normal 16 2 2 3 2 3 2" xfId="15046" xr:uid="{00000000-0005-0000-0000-000004500000}"/>
    <cellStyle name="Normal 16 2 2 3 2 3 2 2" xfId="32497" xr:uid="{00000000-0005-0000-0000-000005500000}"/>
    <cellStyle name="Normal 16 2 2 3 2 3 3" xfId="23777" xr:uid="{00000000-0005-0000-0000-000006500000}"/>
    <cellStyle name="Normal 16 2 2 3 2 3 4" xfId="39202" xr:uid="{00000000-0005-0000-0000-000007500000}"/>
    <cellStyle name="Normal 16 2 2 3 2 4" xfId="10685" xr:uid="{00000000-0005-0000-0000-000008500000}"/>
    <cellStyle name="Normal 16 2 2 3 2 4 2" xfId="28137" xr:uid="{00000000-0005-0000-0000-000009500000}"/>
    <cellStyle name="Normal 16 2 2 3 2 5" xfId="19416" xr:uid="{00000000-0005-0000-0000-00000A500000}"/>
    <cellStyle name="Normal 16 2 2 3 2 6" xfId="39199" xr:uid="{00000000-0005-0000-0000-00000B500000}"/>
    <cellStyle name="Normal 16 2 2 3 3" xfId="2964" xr:uid="{00000000-0005-0000-0000-00000C500000}"/>
    <cellStyle name="Normal 16 2 2 3 3 2" xfId="7375" xr:uid="{00000000-0005-0000-0000-00000D500000}"/>
    <cellStyle name="Normal 16 2 2 3 3 2 2" xfId="16119" xr:uid="{00000000-0005-0000-0000-00000E500000}"/>
    <cellStyle name="Normal 16 2 2 3 3 2 2 2" xfId="33570" xr:uid="{00000000-0005-0000-0000-00000F500000}"/>
    <cellStyle name="Normal 16 2 2 3 3 2 3" xfId="24850" xr:uid="{00000000-0005-0000-0000-000010500000}"/>
    <cellStyle name="Normal 16 2 2 3 3 2 4" xfId="39204" xr:uid="{00000000-0005-0000-0000-000011500000}"/>
    <cellStyle name="Normal 16 2 2 3 3 3" xfId="11758" xr:uid="{00000000-0005-0000-0000-000012500000}"/>
    <cellStyle name="Normal 16 2 2 3 3 3 2" xfId="29210" xr:uid="{00000000-0005-0000-0000-000013500000}"/>
    <cellStyle name="Normal 16 2 2 3 3 4" xfId="20489" xr:uid="{00000000-0005-0000-0000-000014500000}"/>
    <cellStyle name="Normal 16 2 2 3 3 5" xfId="39203" xr:uid="{00000000-0005-0000-0000-000015500000}"/>
    <cellStyle name="Normal 16 2 2 3 4" xfId="5233" xr:uid="{00000000-0005-0000-0000-000016500000}"/>
    <cellStyle name="Normal 16 2 2 3 4 2" xfId="13977" xr:uid="{00000000-0005-0000-0000-000017500000}"/>
    <cellStyle name="Normal 16 2 2 3 4 2 2" xfId="31428" xr:uid="{00000000-0005-0000-0000-000018500000}"/>
    <cellStyle name="Normal 16 2 2 3 4 3" xfId="22708" xr:uid="{00000000-0005-0000-0000-000019500000}"/>
    <cellStyle name="Normal 16 2 2 3 4 4" xfId="39205" xr:uid="{00000000-0005-0000-0000-00001A500000}"/>
    <cellStyle name="Normal 16 2 2 3 5" xfId="9616" xr:uid="{00000000-0005-0000-0000-00001B500000}"/>
    <cellStyle name="Normal 16 2 2 3 5 2" xfId="27068" xr:uid="{00000000-0005-0000-0000-00001C500000}"/>
    <cellStyle name="Normal 16 2 2 3 6" xfId="18347" xr:uid="{00000000-0005-0000-0000-00001D500000}"/>
    <cellStyle name="Normal 16 2 2 3 7" xfId="39198" xr:uid="{00000000-0005-0000-0000-00001E500000}"/>
    <cellStyle name="Normal 16 2 2 4" xfId="1354" xr:uid="{00000000-0005-0000-0000-00001F500000}"/>
    <cellStyle name="Normal 16 2 2 4 2" xfId="3500" xr:uid="{00000000-0005-0000-0000-000020500000}"/>
    <cellStyle name="Normal 16 2 2 4 2 2" xfId="7911" xr:uid="{00000000-0005-0000-0000-000021500000}"/>
    <cellStyle name="Normal 16 2 2 4 2 2 2" xfId="16655" xr:uid="{00000000-0005-0000-0000-000022500000}"/>
    <cellStyle name="Normal 16 2 2 4 2 2 2 2" xfId="34106" xr:uid="{00000000-0005-0000-0000-000023500000}"/>
    <cellStyle name="Normal 16 2 2 4 2 2 3" xfId="25386" xr:uid="{00000000-0005-0000-0000-000024500000}"/>
    <cellStyle name="Normal 16 2 2 4 2 2 4" xfId="39208" xr:uid="{00000000-0005-0000-0000-000025500000}"/>
    <cellStyle name="Normal 16 2 2 4 2 3" xfId="12294" xr:uid="{00000000-0005-0000-0000-000026500000}"/>
    <cellStyle name="Normal 16 2 2 4 2 3 2" xfId="29746" xr:uid="{00000000-0005-0000-0000-000027500000}"/>
    <cellStyle name="Normal 16 2 2 4 2 4" xfId="21025" xr:uid="{00000000-0005-0000-0000-000028500000}"/>
    <cellStyle name="Normal 16 2 2 4 2 5" xfId="39207" xr:uid="{00000000-0005-0000-0000-000029500000}"/>
    <cellStyle name="Normal 16 2 2 4 3" xfId="5769" xr:uid="{00000000-0005-0000-0000-00002A500000}"/>
    <cellStyle name="Normal 16 2 2 4 3 2" xfId="14513" xr:uid="{00000000-0005-0000-0000-00002B500000}"/>
    <cellStyle name="Normal 16 2 2 4 3 2 2" xfId="31964" xr:uid="{00000000-0005-0000-0000-00002C500000}"/>
    <cellStyle name="Normal 16 2 2 4 3 3" xfId="23244" xr:uid="{00000000-0005-0000-0000-00002D500000}"/>
    <cellStyle name="Normal 16 2 2 4 3 4" xfId="39209" xr:uid="{00000000-0005-0000-0000-00002E500000}"/>
    <cellStyle name="Normal 16 2 2 4 4" xfId="10152" xr:uid="{00000000-0005-0000-0000-00002F500000}"/>
    <cellStyle name="Normal 16 2 2 4 4 2" xfId="27604" xr:uid="{00000000-0005-0000-0000-000030500000}"/>
    <cellStyle name="Normal 16 2 2 4 5" xfId="18883" xr:uid="{00000000-0005-0000-0000-000031500000}"/>
    <cellStyle name="Normal 16 2 2 4 6" xfId="39206" xr:uid="{00000000-0005-0000-0000-000032500000}"/>
    <cellStyle name="Normal 16 2 2 5" xfId="2428" xr:uid="{00000000-0005-0000-0000-000033500000}"/>
    <cellStyle name="Normal 16 2 2 5 2" xfId="6839" xr:uid="{00000000-0005-0000-0000-000034500000}"/>
    <cellStyle name="Normal 16 2 2 5 2 2" xfId="15583" xr:uid="{00000000-0005-0000-0000-000035500000}"/>
    <cellStyle name="Normal 16 2 2 5 2 2 2" xfId="33034" xr:uid="{00000000-0005-0000-0000-000036500000}"/>
    <cellStyle name="Normal 16 2 2 5 2 3" xfId="24314" xr:uid="{00000000-0005-0000-0000-000037500000}"/>
    <cellStyle name="Normal 16 2 2 5 2 4" xfId="39211" xr:uid="{00000000-0005-0000-0000-000038500000}"/>
    <cellStyle name="Normal 16 2 2 5 3" xfId="11222" xr:uid="{00000000-0005-0000-0000-000039500000}"/>
    <cellStyle name="Normal 16 2 2 5 3 2" xfId="28674" xr:uid="{00000000-0005-0000-0000-00003A500000}"/>
    <cellStyle name="Normal 16 2 2 5 4" xfId="19953" xr:uid="{00000000-0005-0000-0000-00003B500000}"/>
    <cellStyle name="Normal 16 2 2 5 5" xfId="39210" xr:uid="{00000000-0005-0000-0000-00003C500000}"/>
    <cellStyle name="Normal 16 2 2 6" xfId="4697" xr:uid="{00000000-0005-0000-0000-00003D500000}"/>
    <cellStyle name="Normal 16 2 2 6 2" xfId="13441" xr:uid="{00000000-0005-0000-0000-00003E500000}"/>
    <cellStyle name="Normal 16 2 2 6 2 2" xfId="30892" xr:uid="{00000000-0005-0000-0000-00003F500000}"/>
    <cellStyle name="Normal 16 2 2 6 3" xfId="22172" xr:uid="{00000000-0005-0000-0000-000040500000}"/>
    <cellStyle name="Normal 16 2 2 6 4" xfId="39212" xr:uid="{00000000-0005-0000-0000-000041500000}"/>
    <cellStyle name="Normal 16 2 2 7" xfId="9080" xr:uid="{00000000-0005-0000-0000-000042500000}"/>
    <cellStyle name="Normal 16 2 2 7 2" xfId="26532" xr:uid="{00000000-0005-0000-0000-000043500000}"/>
    <cellStyle name="Normal 16 2 2 8" xfId="17811" xr:uid="{00000000-0005-0000-0000-000044500000}"/>
    <cellStyle name="Normal 16 2 2 9" xfId="39181" xr:uid="{00000000-0005-0000-0000-000045500000}"/>
    <cellStyle name="Normal 16 2 3" xfId="408" xr:uid="{00000000-0005-0000-0000-000046500000}"/>
    <cellStyle name="Normal 16 2 3 2" xfId="948" xr:uid="{00000000-0005-0000-0000-000047500000}"/>
    <cellStyle name="Normal 16 2 3 2 2" xfId="2021" xr:uid="{00000000-0005-0000-0000-000048500000}"/>
    <cellStyle name="Normal 16 2 3 2 2 2" xfId="4166" xr:uid="{00000000-0005-0000-0000-000049500000}"/>
    <cellStyle name="Normal 16 2 3 2 2 2 2" xfId="8577" xr:uid="{00000000-0005-0000-0000-00004A500000}"/>
    <cellStyle name="Normal 16 2 3 2 2 2 2 2" xfId="17321" xr:uid="{00000000-0005-0000-0000-00004B500000}"/>
    <cellStyle name="Normal 16 2 3 2 2 2 2 2 2" xfId="34772" xr:uid="{00000000-0005-0000-0000-00004C500000}"/>
    <cellStyle name="Normal 16 2 3 2 2 2 2 3" xfId="26052" xr:uid="{00000000-0005-0000-0000-00004D500000}"/>
    <cellStyle name="Normal 16 2 3 2 2 2 2 4" xfId="39217" xr:uid="{00000000-0005-0000-0000-00004E500000}"/>
    <cellStyle name="Normal 16 2 3 2 2 2 3" xfId="12960" xr:uid="{00000000-0005-0000-0000-00004F500000}"/>
    <cellStyle name="Normal 16 2 3 2 2 2 3 2" xfId="30412" xr:uid="{00000000-0005-0000-0000-000050500000}"/>
    <cellStyle name="Normal 16 2 3 2 2 2 4" xfId="21691" xr:uid="{00000000-0005-0000-0000-000051500000}"/>
    <cellStyle name="Normal 16 2 3 2 2 2 5" xfId="39216" xr:uid="{00000000-0005-0000-0000-000052500000}"/>
    <cellStyle name="Normal 16 2 3 2 2 3" xfId="6435" xr:uid="{00000000-0005-0000-0000-000053500000}"/>
    <cellStyle name="Normal 16 2 3 2 2 3 2" xfId="15179" xr:uid="{00000000-0005-0000-0000-000054500000}"/>
    <cellStyle name="Normal 16 2 3 2 2 3 2 2" xfId="32630" xr:uid="{00000000-0005-0000-0000-000055500000}"/>
    <cellStyle name="Normal 16 2 3 2 2 3 3" xfId="23910" xr:uid="{00000000-0005-0000-0000-000056500000}"/>
    <cellStyle name="Normal 16 2 3 2 2 3 4" xfId="39218" xr:uid="{00000000-0005-0000-0000-000057500000}"/>
    <cellStyle name="Normal 16 2 3 2 2 4" xfId="10818" xr:uid="{00000000-0005-0000-0000-000058500000}"/>
    <cellStyle name="Normal 16 2 3 2 2 4 2" xfId="28270" xr:uid="{00000000-0005-0000-0000-000059500000}"/>
    <cellStyle name="Normal 16 2 3 2 2 5" xfId="19549" xr:uid="{00000000-0005-0000-0000-00005A500000}"/>
    <cellStyle name="Normal 16 2 3 2 2 6" xfId="39215" xr:uid="{00000000-0005-0000-0000-00005B500000}"/>
    <cellStyle name="Normal 16 2 3 2 3" xfId="3097" xr:uid="{00000000-0005-0000-0000-00005C500000}"/>
    <cellStyle name="Normal 16 2 3 2 3 2" xfId="7508" xr:uid="{00000000-0005-0000-0000-00005D500000}"/>
    <cellStyle name="Normal 16 2 3 2 3 2 2" xfId="16252" xr:uid="{00000000-0005-0000-0000-00005E500000}"/>
    <cellStyle name="Normal 16 2 3 2 3 2 2 2" xfId="33703" xr:uid="{00000000-0005-0000-0000-00005F500000}"/>
    <cellStyle name="Normal 16 2 3 2 3 2 3" xfId="24983" xr:uid="{00000000-0005-0000-0000-000060500000}"/>
    <cellStyle name="Normal 16 2 3 2 3 2 4" xfId="39220" xr:uid="{00000000-0005-0000-0000-000061500000}"/>
    <cellStyle name="Normal 16 2 3 2 3 3" xfId="11891" xr:uid="{00000000-0005-0000-0000-000062500000}"/>
    <cellStyle name="Normal 16 2 3 2 3 3 2" xfId="29343" xr:uid="{00000000-0005-0000-0000-000063500000}"/>
    <cellStyle name="Normal 16 2 3 2 3 4" xfId="20622" xr:uid="{00000000-0005-0000-0000-000064500000}"/>
    <cellStyle name="Normal 16 2 3 2 3 5" xfId="39219" xr:uid="{00000000-0005-0000-0000-000065500000}"/>
    <cellStyle name="Normal 16 2 3 2 4" xfId="5366" xr:uid="{00000000-0005-0000-0000-000066500000}"/>
    <cellStyle name="Normal 16 2 3 2 4 2" xfId="14110" xr:uid="{00000000-0005-0000-0000-000067500000}"/>
    <cellStyle name="Normal 16 2 3 2 4 2 2" xfId="31561" xr:uid="{00000000-0005-0000-0000-000068500000}"/>
    <cellStyle name="Normal 16 2 3 2 4 3" xfId="22841" xr:uid="{00000000-0005-0000-0000-000069500000}"/>
    <cellStyle name="Normal 16 2 3 2 4 4" xfId="39221" xr:uid="{00000000-0005-0000-0000-00006A500000}"/>
    <cellStyle name="Normal 16 2 3 2 5" xfId="9749" xr:uid="{00000000-0005-0000-0000-00006B500000}"/>
    <cellStyle name="Normal 16 2 3 2 5 2" xfId="27201" xr:uid="{00000000-0005-0000-0000-00006C500000}"/>
    <cellStyle name="Normal 16 2 3 2 6" xfId="18480" xr:uid="{00000000-0005-0000-0000-00006D500000}"/>
    <cellStyle name="Normal 16 2 3 2 7" xfId="39214" xr:uid="{00000000-0005-0000-0000-00006E500000}"/>
    <cellStyle name="Normal 16 2 3 3" xfId="1486" xr:uid="{00000000-0005-0000-0000-00006F500000}"/>
    <cellStyle name="Normal 16 2 3 3 2" xfId="3632" xr:uid="{00000000-0005-0000-0000-000070500000}"/>
    <cellStyle name="Normal 16 2 3 3 2 2" xfId="8043" xr:uid="{00000000-0005-0000-0000-000071500000}"/>
    <cellStyle name="Normal 16 2 3 3 2 2 2" xfId="16787" xr:uid="{00000000-0005-0000-0000-000072500000}"/>
    <cellStyle name="Normal 16 2 3 3 2 2 2 2" xfId="34238" xr:uid="{00000000-0005-0000-0000-000073500000}"/>
    <cellStyle name="Normal 16 2 3 3 2 2 3" xfId="25518" xr:uid="{00000000-0005-0000-0000-000074500000}"/>
    <cellStyle name="Normal 16 2 3 3 2 2 4" xfId="39224" xr:uid="{00000000-0005-0000-0000-000075500000}"/>
    <cellStyle name="Normal 16 2 3 3 2 3" xfId="12426" xr:uid="{00000000-0005-0000-0000-000076500000}"/>
    <cellStyle name="Normal 16 2 3 3 2 3 2" xfId="29878" xr:uid="{00000000-0005-0000-0000-000077500000}"/>
    <cellStyle name="Normal 16 2 3 3 2 4" xfId="21157" xr:uid="{00000000-0005-0000-0000-000078500000}"/>
    <cellStyle name="Normal 16 2 3 3 2 5" xfId="39223" xr:uid="{00000000-0005-0000-0000-000079500000}"/>
    <cellStyle name="Normal 16 2 3 3 3" xfId="5901" xr:uid="{00000000-0005-0000-0000-00007A500000}"/>
    <cellStyle name="Normal 16 2 3 3 3 2" xfId="14645" xr:uid="{00000000-0005-0000-0000-00007B500000}"/>
    <cellStyle name="Normal 16 2 3 3 3 2 2" xfId="32096" xr:uid="{00000000-0005-0000-0000-00007C500000}"/>
    <cellStyle name="Normal 16 2 3 3 3 3" xfId="23376" xr:uid="{00000000-0005-0000-0000-00007D500000}"/>
    <cellStyle name="Normal 16 2 3 3 3 4" xfId="39225" xr:uid="{00000000-0005-0000-0000-00007E500000}"/>
    <cellStyle name="Normal 16 2 3 3 4" xfId="10284" xr:uid="{00000000-0005-0000-0000-00007F500000}"/>
    <cellStyle name="Normal 16 2 3 3 4 2" xfId="27736" xr:uid="{00000000-0005-0000-0000-000080500000}"/>
    <cellStyle name="Normal 16 2 3 3 5" xfId="19015" xr:uid="{00000000-0005-0000-0000-000081500000}"/>
    <cellStyle name="Normal 16 2 3 3 6" xfId="39222" xr:uid="{00000000-0005-0000-0000-000082500000}"/>
    <cellStyle name="Normal 16 2 3 4" xfId="2560" xr:uid="{00000000-0005-0000-0000-000083500000}"/>
    <cellStyle name="Normal 16 2 3 4 2" xfId="6971" xr:uid="{00000000-0005-0000-0000-000084500000}"/>
    <cellStyle name="Normal 16 2 3 4 2 2" xfId="15715" xr:uid="{00000000-0005-0000-0000-000085500000}"/>
    <cellStyle name="Normal 16 2 3 4 2 2 2" xfId="33166" xr:uid="{00000000-0005-0000-0000-000086500000}"/>
    <cellStyle name="Normal 16 2 3 4 2 3" xfId="24446" xr:uid="{00000000-0005-0000-0000-000087500000}"/>
    <cellStyle name="Normal 16 2 3 4 2 4" xfId="39227" xr:uid="{00000000-0005-0000-0000-000088500000}"/>
    <cellStyle name="Normal 16 2 3 4 3" xfId="11354" xr:uid="{00000000-0005-0000-0000-000089500000}"/>
    <cellStyle name="Normal 16 2 3 4 3 2" xfId="28806" xr:uid="{00000000-0005-0000-0000-00008A500000}"/>
    <cellStyle name="Normal 16 2 3 4 4" xfId="20085" xr:uid="{00000000-0005-0000-0000-00008B500000}"/>
    <cellStyle name="Normal 16 2 3 4 5" xfId="39226" xr:uid="{00000000-0005-0000-0000-00008C500000}"/>
    <cellStyle name="Normal 16 2 3 5" xfId="4829" xr:uid="{00000000-0005-0000-0000-00008D500000}"/>
    <cellStyle name="Normal 16 2 3 5 2" xfId="13573" xr:uid="{00000000-0005-0000-0000-00008E500000}"/>
    <cellStyle name="Normal 16 2 3 5 2 2" xfId="31024" xr:uid="{00000000-0005-0000-0000-00008F500000}"/>
    <cellStyle name="Normal 16 2 3 5 3" xfId="22304" xr:uid="{00000000-0005-0000-0000-000090500000}"/>
    <cellStyle name="Normal 16 2 3 5 4" xfId="39228" xr:uid="{00000000-0005-0000-0000-000091500000}"/>
    <cellStyle name="Normal 16 2 3 6" xfId="9212" xr:uid="{00000000-0005-0000-0000-000092500000}"/>
    <cellStyle name="Normal 16 2 3 6 2" xfId="26664" xr:uid="{00000000-0005-0000-0000-000093500000}"/>
    <cellStyle name="Normal 16 2 3 7" xfId="17943" xr:uid="{00000000-0005-0000-0000-000094500000}"/>
    <cellStyle name="Normal 16 2 3 8" xfId="39213" xr:uid="{00000000-0005-0000-0000-000095500000}"/>
    <cellStyle name="Normal 16 2 4" xfId="690" xr:uid="{00000000-0005-0000-0000-000096500000}"/>
    <cellStyle name="Normal 16 2 4 2" xfId="1763" xr:uid="{00000000-0005-0000-0000-000097500000}"/>
    <cellStyle name="Normal 16 2 4 2 2" xfId="3908" xr:uid="{00000000-0005-0000-0000-000098500000}"/>
    <cellStyle name="Normal 16 2 4 2 2 2" xfId="8319" xr:uid="{00000000-0005-0000-0000-000099500000}"/>
    <cellStyle name="Normal 16 2 4 2 2 2 2" xfId="17063" xr:uid="{00000000-0005-0000-0000-00009A500000}"/>
    <cellStyle name="Normal 16 2 4 2 2 2 2 2" xfId="34514" xr:uid="{00000000-0005-0000-0000-00009B500000}"/>
    <cellStyle name="Normal 16 2 4 2 2 2 3" xfId="25794" xr:uid="{00000000-0005-0000-0000-00009C500000}"/>
    <cellStyle name="Normal 16 2 4 2 2 2 4" xfId="39232" xr:uid="{00000000-0005-0000-0000-00009D500000}"/>
    <cellStyle name="Normal 16 2 4 2 2 3" xfId="12702" xr:uid="{00000000-0005-0000-0000-00009E500000}"/>
    <cellStyle name="Normal 16 2 4 2 2 3 2" xfId="30154" xr:uid="{00000000-0005-0000-0000-00009F500000}"/>
    <cellStyle name="Normal 16 2 4 2 2 4" xfId="21433" xr:uid="{00000000-0005-0000-0000-0000A0500000}"/>
    <cellStyle name="Normal 16 2 4 2 2 5" xfId="39231" xr:uid="{00000000-0005-0000-0000-0000A1500000}"/>
    <cellStyle name="Normal 16 2 4 2 3" xfId="6177" xr:uid="{00000000-0005-0000-0000-0000A2500000}"/>
    <cellStyle name="Normal 16 2 4 2 3 2" xfId="14921" xr:uid="{00000000-0005-0000-0000-0000A3500000}"/>
    <cellStyle name="Normal 16 2 4 2 3 2 2" xfId="32372" xr:uid="{00000000-0005-0000-0000-0000A4500000}"/>
    <cellStyle name="Normal 16 2 4 2 3 3" xfId="23652" xr:uid="{00000000-0005-0000-0000-0000A5500000}"/>
    <cellStyle name="Normal 16 2 4 2 3 4" xfId="39233" xr:uid="{00000000-0005-0000-0000-0000A6500000}"/>
    <cellStyle name="Normal 16 2 4 2 4" xfId="10560" xr:uid="{00000000-0005-0000-0000-0000A7500000}"/>
    <cellStyle name="Normal 16 2 4 2 4 2" xfId="28012" xr:uid="{00000000-0005-0000-0000-0000A8500000}"/>
    <cellStyle name="Normal 16 2 4 2 5" xfId="19291" xr:uid="{00000000-0005-0000-0000-0000A9500000}"/>
    <cellStyle name="Normal 16 2 4 2 6" xfId="39230" xr:uid="{00000000-0005-0000-0000-0000AA500000}"/>
    <cellStyle name="Normal 16 2 4 3" xfId="2839" xr:uid="{00000000-0005-0000-0000-0000AB500000}"/>
    <cellStyle name="Normal 16 2 4 3 2" xfId="7250" xr:uid="{00000000-0005-0000-0000-0000AC500000}"/>
    <cellStyle name="Normal 16 2 4 3 2 2" xfId="15994" xr:uid="{00000000-0005-0000-0000-0000AD500000}"/>
    <cellStyle name="Normal 16 2 4 3 2 2 2" xfId="33445" xr:uid="{00000000-0005-0000-0000-0000AE500000}"/>
    <cellStyle name="Normal 16 2 4 3 2 3" xfId="24725" xr:uid="{00000000-0005-0000-0000-0000AF500000}"/>
    <cellStyle name="Normal 16 2 4 3 2 4" xfId="39235" xr:uid="{00000000-0005-0000-0000-0000B0500000}"/>
    <cellStyle name="Normal 16 2 4 3 3" xfId="11633" xr:uid="{00000000-0005-0000-0000-0000B1500000}"/>
    <cellStyle name="Normal 16 2 4 3 3 2" xfId="29085" xr:uid="{00000000-0005-0000-0000-0000B2500000}"/>
    <cellStyle name="Normal 16 2 4 3 4" xfId="20364" xr:uid="{00000000-0005-0000-0000-0000B3500000}"/>
    <cellStyle name="Normal 16 2 4 3 5" xfId="39234" xr:uid="{00000000-0005-0000-0000-0000B4500000}"/>
    <cellStyle name="Normal 16 2 4 4" xfId="5108" xr:uid="{00000000-0005-0000-0000-0000B5500000}"/>
    <cellStyle name="Normal 16 2 4 4 2" xfId="13852" xr:uid="{00000000-0005-0000-0000-0000B6500000}"/>
    <cellStyle name="Normal 16 2 4 4 2 2" xfId="31303" xr:uid="{00000000-0005-0000-0000-0000B7500000}"/>
    <cellStyle name="Normal 16 2 4 4 3" xfId="22583" xr:uid="{00000000-0005-0000-0000-0000B8500000}"/>
    <cellStyle name="Normal 16 2 4 4 4" xfId="39236" xr:uid="{00000000-0005-0000-0000-0000B9500000}"/>
    <cellStyle name="Normal 16 2 4 5" xfId="9491" xr:uid="{00000000-0005-0000-0000-0000BA500000}"/>
    <cellStyle name="Normal 16 2 4 5 2" xfId="26943" xr:uid="{00000000-0005-0000-0000-0000BB500000}"/>
    <cellStyle name="Normal 16 2 4 6" xfId="18222" xr:uid="{00000000-0005-0000-0000-0000BC500000}"/>
    <cellStyle name="Normal 16 2 4 7" xfId="39229" xr:uid="{00000000-0005-0000-0000-0000BD500000}"/>
    <cellStyle name="Normal 16 2 5" xfId="1229" xr:uid="{00000000-0005-0000-0000-0000BE500000}"/>
    <cellStyle name="Normal 16 2 5 2" xfId="3375" xr:uid="{00000000-0005-0000-0000-0000BF500000}"/>
    <cellStyle name="Normal 16 2 5 2 2" xfId="7786" xr:uid="{00000000-0005-0000-0000-0000C0500000}"/>
    <cellStyle name="Normal 16 2 5 2 2 2" xfId="16530" xr:uid="{00000000-0005-0000-0000-0000C1500000}"/>
    <cellStyle name="Normal 16 2 5 2 2 2 2" xfId="33981" xr:uid="{00000000-0005-0000-0000-0000C2500000}"/>
    <cellStyle name="Normal 16 2 5 2 2 3" xfId="25261" xr:uid="{00000000-0005-0000-0000-0000C3500000}"/>
    <cellStyle name="Normal 16 2 5 2 2 4" xfId="39239" xr:uid="{00000000-0005-0000-0000-0000C4500000}"/>
    <cellStyle name="Normal 16 2 5 2 3" xfId="12169" xr:uid="{00000000-0005-0000-0000-0000C5500000}"/>
    <cellStyle name="Normal 16 2 5 2 3 2" xfId="29621" xr:uid="{00000000-0005-0000-0000-0000C6500000}"/>
    <cellStyle name="Normal 16 2 5 2 4" xfId="20900" xr:uid="{00000000-0005-0000-0000-0000C7500000}"/>
    <cellStyle name="Normal 16 2 5 2 5" xfId="39238" xr:uid="{00000000-0005-0000-0000-0000C8500000}"/>
    <cellStyle name="Normal 16 2 5 3" xfId="5644" xr:uid="{00000000-0005-0000-0000-0000C9500000}"/>
    <cellStyle name="Normal 16 2 5 3 2" xfId="14388" xr:uid="{00000000-0005-0000-0000-0000CA500000}"/>
    <cellStyle name="Normal 16 2 5 3 2 2" xfId="31839" xr:uid="{00000000-0005-0000-0000-0000CB500000}"/>
    <cellStyle name="Normal 16 2 5 3 3" xfId="23119" xr:uid="{00000000-0005-0000-0000-0000CC500000}"/>
    <cellStyle name="Normal 16 2 5 3 4" xfId="39240" xr:uid="{00000000-0005-0000-0000-0000CD500000}"/>
    <cellStyle name="Normal 16 2 5 4" xfId="10027" xr:uid="{00000000-0005-0000-0000-0000CE500000}"/>
    <cellStyle name="Normal 16 2 5 4 2" xfId="27479" xr:uid="{00000000-0005-0000-0000-0000CF500000}"/>
    <cellStyle name="Normal 16 2 5 5" xfId="18758" xr:uid="{00000000-0005-0000-0000-0000D0500000}"/>
    <cellStyle name="Normal 16 2 5 6" xfId="39237" xr:uid="{00000000-0005-0000-0000-0000D1500000}"/>
    <cellStyle name="Normal 16 2 6" xfId="2303" xr:uid="{00000000-0005-0000-0000-0000D2500000}"/>
    <cellStyle name="Normal 16 2 6 2" xfId="6714" xr:uid="{00000000-0005-0000-0000-0000D3500000}"/>
    <cellStyle name="Normal 16 2 6 2 2" xfId="15458" xr:uid="{00000000-0005-0000-0000-0000D4500000}"/>
    <cellStyle name="Normal 16 2 6 2 2 2" xfId="32909" xr:uid="{00000000-0005-0000-0000-0000D5500000}"/>
    <cellStyle name="Normal 16 2 6 2 3" xfId="24189" xr:uid="{00000000-0005-0000-0000-0000D6500000}"/>
    <cellStyle name="Normal 16 2 6 2 4" xfId="39242" xr:uid="{00000000-0005-0000-0000-0000D7500000}"/>
    <cellStyle name="Normal 16 2 6 3" xfId="11097" xr:uid="{00000000-0005-0000-0000-0000D8500000}"/>
    <cellStyle name="Normal 16 2 6 3 2" xfId="28549" xr:uid="{00000000-0005-0000-0000-0000D9500000}"/>
    <cellStyle name="Normal 16 2 6 4" xfId="19828" xr:uid="{00000000-0005-0000-0000-0000DA500000}"/>
    <cellStyle name="Normal 16 2 6 5" xfId="39241" xr:uid="{00000000-0005-0000-0000-0000DB500000}"/>
    <cellStyle name="Normal 16 2 7" xfId="4572" xr:uid="{00000000-0005-0000-0000-0000DC500000}"/>
    <cellStyle name="Normal 16 2 7 2" xfId="13316" xr:uid="{00000000-0005-0000-0000-0000DD500000}"/>
    <cellStyle name="Normal 16 2 7 2 2" xfId="30767" xr:uid="{00000000-0005-0000-0000-0000DE500000}"/>
    <cellStyle name="Normal 16 2 7 3" xfId="22047" xr:uid="{00000000-0005-0000-0000-0000DF500000}"/>
    <cellStyle name="Normal 16 2 7 4" xfId="39243" xr:uid="{00000000-0005-0000-0000-0000E0500000}"/>
    <cellStyle name="Normal 16 2 8" xfId="8955" xr:uid="{00000000-0005-0000-0000-0000E1500000}"/>
    <cellStyle name="Normal 16 2 8 2" xfId="26407" xr:uid="{00000000-0005-0000-0000-0000E2500000}"/>
    <cellStyle name="Normal 16 2 9" xfId="17686" xr:uid="{00000000-0005-0000-0000-0000E3500000}"/>
    <cellStyle name="Normal 16 3" xfId="211" xr:uid="{00000000-0005-0000-0000-0000E4500000}"/>
    <cellStyle name="Normal 16 3 2" xfId="476" xr:uid="{00000000-0005-0000-0000-0000E5500000}"/>
    <cellStyle name="Normal 16 3 2 2" xfId="1016" xr:uid="{00000000-0005-0000-0000-0000E6500000}"/>
    <cellStyle name="Normal 16 3 2 2 2" xfId="2089" xr:uid="{00000000-0005-0000-0000-0000E7500000}"/>
    <cellStyle name="Normal 16 3 2 2 2 2" xfId="4234" xr:uid="{00000000-0005-0000-0000-0000E8500000}"/>
    <cellStyle name="Normal 16 3 2 2 2 2 2" xfId="8645" xr:uid="{00000000-0005-0000-0000-0000E9500000}"/>
    <cellStyle name="Normal 16 3 2 2 2 2 2 2" xfId="17389" xr:uid="{00000000-0005-0000-0000-0000EA500000}"/>
    <cellStyle name="Normal 16 3 2 2 2 2 2 2 2" xfId="34840" xr:uid="{00000000-0005-0000-0000-0000EB500000}"/>
    <cellStyle name="Normal 16 3 2 2 2 2 2 3" xfId="26120" xr:uid="{00000000-0005-0000-0000-0000EC500000}"/>
    <cellStyle name="Normal 16 3 2 2 2 2 2 4" xfId="39249" xr:uid="{00000000-0005-0000-0000-0000ED500000}"/>
    <cellStyle name="Normal 16 3 2 2 2 2 3" xfId="13028" xr:uid="{00000000-0005-0000-0000-0000EE500000}"/>
    <cellStyle name="Normal 16 3 2 2 2 2 3 2" xfId="30480" xr:uid="{00000000-0005-0000-0000-0000EF500000}"/>
    <cellStyle name="Normal 16 3 2 2 2 2 4" xfId="21759" xr:uid="{00000000-0005-0000-0000-0000F0500000}"/>
    <cellStyle name="Normal 16 3 2 2 2 2 5" xfId="39248" xr:uid="{00000000-0005-0000-0000-0000F1500000}"/>
    <cellStyle name="Normal 16 3 2 2 2 3" xfId="6503" xr:uid="{00000000-0005-0000-0000-0000F2500000}"/>
    <cellStyle name="Normal 16 3 2 2 2 3 2" xfId="15247" xr:uid="{00000000-0005-0000-0000-0000F3500000}"/>
    <cellStyle name="Normal 16 3 2 2 2 3 2 2" xfId="32698" xr:uid="{00000000-0005-0000-0000-0000F4500000}"/>
    <cellStyle name="Normal 16 3 2 2 2 3 3" xfId="23978" xr:uid="{00000000-0005-0000-0000-0000F5500000}"/>
    <cellStyle name="Normal 16 3 2 2 2 3 4" xfId="39250" xr:uid="{00000000-0005-0000-0000-0000F6500000}"/>
    <cellStyle name="Normal 16 3 2 2 2 4" xfId="10886" xr:uid="{00000000-0005-0000-0000-0000F7500000}"/>
    <cellStyle name="Normal 16 3 2 2 2 4 2" xfId="28338" xr:uid="{00000000-0005-0000-0000-0000F8500000}"/>
    <cellStyle name="Normal 16 3 2 2 2 5" xfId="19617" xr:uid="{00000000-0005-0000-0000-0000F9500000}"/>
    <cellStyle name="Normal 16 3 2 2 2 6" xfId="39247" xr:uid="{00000000-0005-0000-0000-0000FA500000}"/>
    <cellStyle name="Normal 16 3 2 2 3" xfId="3165" xr:uid="{00000000-0005-0000-0000-0000FB500000}"/>
    <cellStyle name="Normal 16 3 2 2 3 2" xfId="7576" xr:uid="{00000000-0005-0000-0000-0000FC500000}"/>
    <cellStyle name="Normal 16 3 2 2 3 2 2" xfId="16320" xr:uid="{00000000-0005-0000-0000-0000FD500000}"/>
    <cellStyle name="Normal 16 3 2 2 3 2 2 2" xfId="33771" xr:uid="{00000000-0005-0000-0000-0000FE500000}"/>
    <cellStyle name="Normal 16 3 2 2 3 2 3" xfId="25051" xr:uid="{00000000-0005-0000-0000-0000FF500000}"/>
    <cellStyle name="Normal 16 3 2 2 3 2 4" xfId="39252" xr:uid="{00000000-0005-0000-0000-000000510000}"/>
    <cellStyle name="Normal 16 3 2 2 3 3" xfId="11959" xr:uid="{00000000-0005-0000-0000-000001510000}"/>
    <cellStyle name="Normal 16 3 2 2 3 3 2" xfId="29411" xr:uid="{00000000-0005-0000-0000-000002510000}"/>
    <cellStyle name="Normal 16 3 2 2 3 4" xfId="20690" xr:uid="{00000000-0005-0000-0000-000003510000}"/>
    <cellStyle name="Normal 16 3 2 2 3 5" xfId="39251" xr:uid="{00000000-0005-0000-0000-000004510000}"/>
    <cellStyle name="Normal 16 3 2 2 4" xfId="5434" xr:uid="{00000000-0005-0000-0000-000005510000}"/>
    <cellStyle name="Normal 16 3 2 2 4 2" xfId="14178" xr:uid="{00000000-0005-0000-0000-000006510000}"/>
    <cellStyle name="Normal 16 3 2 2 4 2 2" xfId="31629" xr:uid="{00000000-0005-0000-0000-000007510000}"/>
    <cellStyle name="Normal 16 3 2 2 4 3" xfId="22909" xr:uid="{00000000-0005-0000-0000-000008510000}"/>
    <cellStyle name="Normal 16 3 2 2 4 4" xfId="39253" xr:uid="{00000000-0005-0000-0000-000009510000}"/>
    <cellStyle name="Normal 16 3 2 2 5" xfId="9817" xr:uid="{00000000-0005-0000-0000-00000A510000}"/>
    <cellStyle name="Normal 16 3 2 2 5 2" xfId="27269" xr:uid="{00000000-0005-0000-0000-00000B510000}"/>
    <cellStyle name="Normal 16 3 2 2 6" xfId="18548" xr:uid="{00000000-0005-0000-0000-00000C510000}"/>
    <cellStyle name="Normal 16 3 2 2 7" xfId="39246" xr:uid="{00000000-0005-0000-0000-00000D510000}"/>
    <cellStyle name="Normal 16 3 2 3" xfId="1554" xr:uid="{00000000-0005-0000-0000-00000E510000}"/>
    <cellStyle name="Normal 16 3 2 3 2" xfId="3700" xr:uid="{00000000-0005-0000-0000-00000F510000}"/>
    <cellStyle name="Normal 16 3 2 3 2 2" xfId="8111" xr:uid="{00000000-0005-0000-0000-000010510000}"/>
    <cellStyle name="Normal 16 3 2 3 2 2 2" xfId="16855" xr:uid="{00000000-0005-0000-0000-000011510000}"/>
    <cellStyle name="Normal 16 3 2 3 2 2 2 2" xfId="34306" xr:uid="{00000000-0005-0000-0000-000012510000}"/>
    <cellStyle name="Normal 16 3 2 3 2 2 3" xfId="25586" xr:uid="{00000000-0005-0000-0000-000013510000}"/>
    <cellStyle name="Normal 16 3 2 3 2 2 4" xfId="39256" xr:uid="{00000000-0005-0000-0000-000014510000}"/>
    <cellStyle name="Normal 16 3 2 3 2 3" xfId="12494" xr:uid="{00000000-0005-0000-0000-000015510000}"/>
    <cellStyle name="Normal 16 3 2 3 2 3 2" xfId="29946" xr:uid="{00000000-0005-0000-0000-000016510000}"/>
    <cellStyle name="Normal 16 3 2 3 2 4" xfId="21225" xr:uid="{00000000-0005-0000-0000-000017510000}"/>
    <cellStyle name="Normal 16 3 2 3 2 5" xfId="39255" xr:uid="{00000000-0005-0000-0000-000018510000}"/>
    <cellStyle name="Normal 16 3 2 3 3" xfId="5969" xr:uid="{00000000-0005-0000-0000-000019510000}"/>
    <cellStyle name="Normal 16 3 2 3 3 2" xfId="14713" xr:uid="{00000000-0005-0000-0000-00001A510000}"/>
    <cellStyle name="Normal 16 3 2 3 3 2 2" xfId="32164" xr:uid="{00000000-0005-0000-0000-00001B510000}"/>
    <cellStyle name="Normal 16 3 2 3 3 3" xfId="23444" xr:uid="{00000000-0005-0000-0000-00001C510000}"/>
    <cellStyle name="Normal 16 3 2 3 3 4" xfId="39257" xr:uid="{00000000-0005-0000-0000-00001D510000}"/>
    <cellStyle name="Normal 16 3 2 3 4" xfId="10352" xr:uid="{00000000-0005-0000-0000-00001E510000}"/>
    <cellStyle name="Normal 16 3 2 3 4 2" xfId="27804" xr:uid="{00000000-0005-0000-0000-00001F510000}"/>
    <cellStyle name="Normal 16 3 2 3 5" xfId="19083" xr:uid="{00000000-0005-0000-0000-000020510000}"/>
    <cellStyle name="Normal 16 3 2 3 6" xfId="39254" xr:uid="{00000000-0005-0000-0000-000021510000}"/>
    <cellStyle name="Normal 16 3 2 4" xfId="2628" xr:uid="{00000000-0005-0000-0000-000022510000}"/>
    <cellStyle name="Normal 16 3 2 4 2" xfId="7039" xr:uid="{00000000-0005-0000-0000-000023510000}"/>
    <cellStyle name="Normal 16 3 2 4 2 2" xfId="15783" xr:uid="{00000000-0005-0000-0000-000024510000}"/>
    <cellStyle name="Normal 16 3 2 4 2 2 2" xfId="33234" xr:uid="{00000000-0005-0000-0000-000025510000}"/>
    <cellStyle name="Normal 16 3 2 4 2 3" xfId="24514" xr:uid="{00000000-0005-0000-0000-000026510000}"/>
    <cellStyle name="Normal 16 3 2 4 2 4" xfId="39259" xr:uid="{00000000-0005-0000-0000-000027510000}"/>
    <cellStyle name="Normal 16 3 2 4 3" xfId="11422" xr:uid="{00000000-0005-0000-0000-000028510000}"/>
    <cellStyle name="Normal 16 3 2 4 3 2" xfId="28874" xr:uid="{00000000-0005-0000-0000-000029510000}"/>
    <cellStyle name="Normal 16 3 2 4 4" xfId="20153" xr:uid="{00000000-0005-0000-0000-00002A510000}"/>
    <cellStyle name="Normal 16 3 2 4 5" xfId="39258" xr:uid="{00000000-0005-0000-0000-00002B510000}"/>
    <cellStyle name="Normal 16 3 2 5" xfId="4897" xr:uid="{00000000-0005-0000-0000-00002C510000}"/>
    <cellStyle name="Normal 16 3 2 5 2" xfId="13641" xr:uid="{00000000-0005-0000-0000-00002D510000}"/>
    <cellStyle name="Normal 16 3 2 5 2 2" xfId="31092" xr:uid="{00000000-0005-0000-0000-00002E510000}"/>
    <cellStyle name="Normal 16 3 2 5 3" xfId="22372" xr:uid="{00000000-0005-0000-0000-00002F510000}"/>
    <cellStyle name="Normal 16 3 2 5 4" xfId="39260" xr:uid="{00000000-0005-0000-0000-000030510000}"/>
    <cellStyle name="Normal 16 3 2 6" xfId="9280" xr:uid="{00000000-0005-0000-0000-000031510000}"/>
    <cellStyle name="Normal 16 3 2 6 2" xfId="26732" xr:uid="{00000000-0005-0000-0000-000032510000}"/>
    <cellStyle name="Normal 16 3 2 7" xfId="18011" xr:uid="{00000000-0005-0000-0000-000033510000}"/>
    <cellStyle name="Normal 16 3 2 8" xfId="39245" xr:uid="{00000000-0005-0000-0000-000034510000}"/>
    <cellStyle name="Normal 16 3 3" xfId="758" xr:uid="{00000000-0005-0000-0000-000035510000}"/>
    <cellStyle name="Normal 16 3 3 2" xfId="1831" xr:uid="{00000000-0005-0000-0000-000036510000}"/>
    <cellStyle name="Normal 16 3 3 2 2" xfId="3976" xr:uid="{00000000-0005-0000-0000-000037510000}"/>
    <cellStyle name="Normal 16 3 3 2 2 2" xfId="8387" xr:uid="{00000000-0005-0000-0000-000038510000}"/>
    <cellStyle name="Normal 16 3 3 2 2 2 2" xfId="17131" xr:uid="{00000000-0005-0000-0000-000039510000}"/>
    <cellStyle name="Normal 16 3 3 2 2 2 2 2" xfId="34582" xr:uid="{00000000-0005-0000-0000-00003A510000}"/>
    <cellStyle name="Normal 16 3 3 2 2 2 3" xfId="25862" xr:uid="{00000000-0005-0000-0000-00003B510000}"/>
    <cellStyle name="Normal 16 3 3 2 2 2 4" xfId="39264" xr:uid="{00000000-0005-0000-0000-00003C510000}"/>
    <cellStyle name="Normal 16 3 3 2 2 3" xfId="12770" xr:uid="{00000000-0005-0000-0000-00003D510000}"/>
    <cellStyle name="Normal 16 3 3 2 2 3 2" xfId="30222" xr:uid="{00000000-0005-0000-0000-00003E510000}"/>
    <cellStyle name="Normal 16 3 3 2 2 4" xfId="21501" xr:uid="{00000000-0005-0000-0000-00003F510000}"/>
    <cellStyle name="Normal 16 3 3 2 2 5" xfId="39263" xr:uid="{00000000-0005-0000-0000-000040510000}"/>
    <cellStyle name="Normal 16 3 3 2 3" xfId="6245" xr:uid="{00000000-0005-0000-0000-000041510000}"/>
    <cellStyle name="Normal 16 3 3 2 3 2" xfId="14989" xr:uid="{00000000-0005-0000-0000-000042510000}"/>
    <cellStyle name="Normal 16 3 3 2 3 2 2" xfId="32440" xr:uid="{00000000-0005-0000-0000-000043510000}"/>
    <cellStyle name="Normal 16 3 3 2 3 3" xfId="23720" xr:uid="{00000000-0005-0000-0000-000044510000}"/>
    <cellStyle name="Normal 16 3 3 2 3 4" xfId="39265" xr:uid="{00000000-0005-0000-0000-000045510000}"/>
    <cellStyle name="Normal 16 3 3 2 4" xfId="10628" xr:uid="{00000000-0005-0000-0000-000046510000}"/>
    <cellStyle name="Normal 16 3 3 2 4 2" xfId="28080" xr:uid="{00000000-0005-0000-0000-000047510000}"/>
    <cellStyle name="Normal 16 3 3 2 5" xfId="19359" xr:uid="{00000000-0005-0000-0000-000048510000}"/>
    <cellStyle name="Normal 16 3 3 2 6" xfId="39262" xr:uid="{00000000-0005-0000-0000-000049510000}"/>
    <cellStyle name="Normal 16 3 3 3" xfId="2907" xr:uid="{00000000-0005-0000-0000-00004A510000}"/>
    <cellStyle name="Normal 16 3 3 3 2" xfId="7318" xr:uid="{00000000-0005-0000-0000-00004B510000}"/>
    <cellStyle name="Normal 16 3 3 3 2 2" xfId="16062" xr:uid="{00000000-0005-0000-0000-00004C510000}"/>
    <cellStyle name="Normal 16 3 3 3 2 2 2" xfId="33513" xr:uid="{00000000-0005-0000-0000-00004D510000}"/>
    <cellStyle name="Normal 16 3 3 3 2 3" xfId="24793" xr:uid="{00000000-0005-0000-0000-00004E510000}"/>
    <cellStyle name="Normal 16 3 3 3 2 4" xfId="39267" xr:uid="{00000000-0005-0000-0000-00004F510000}"/>
    <cellStyle name="Normal 16 3 3 3 3" xfId="11701" xr:uid="{00000000-0005-0000-0000-000050510000}"/>
    <cellStyle name="Normal 16 3 3 3 3 2" xfId="29153" xr:uid="{00000000-0005-0000-0000-000051510000}"/>
    <cellStyle name="Normal 16 3 3 3 4" xfId="20432" xr:uid="{00000000-0005-0000-0000-000052510000}"/>
    <cellStyle name="Normal 16 3 3 3 5" xfId="39266" xr:uid="{00000000-0005-0000-0000-000053510000}"/>
    <cellStyle name="Normal 16 3 3 4" xfId="5176" xr:uid="{00000000-0005-0000-0000-000054510000}"/>
    <cellStyle name="Normal 16 3 3 4 2" xfId="13920" xr:uid="{00000000-0005-0000-0000-000055510000}"/>
    <cellStyle name="Normal 16 3 3 4 2 2" xfId="31371" xr:uid="{00000000-0005-0000-0000-000056510000}"/>
    <cellStyle name="Normal 16 3 3 4 3" xfId="22651" xr:uid="{00000000-0005-0000-0000-000057510000}"/>
    <cellStyle name="Normal 16 3 3 4 4" xfId="39268" xr:uid="{00000000-0005-0000-0000-000058510000}"/>
    <cellStyle name="Normal 16 3 3 5" xfId="9559" xr:uid="{00000000-0005-0000-0000-000059510000}"/>
    <cellStyle name="Normal 16 3 3 5 2" xfId="27011" xr:uid="{00000000-0005-0000-0000-00005A510000}"/>
    <cellStyle name="Normal 16 3 3 6" xfId="18290" xr:uid="{00000000-0005-0000-0000-00005B510000}"/>
    <cellStyle name="Normal 16 3 3 7" xfId="39261" xr:uid="{00000000-0005-0000-0000-00005C510000}"/>
    <cellStyle name="Normal 16 3 4" xfId="1297" xr:uid="{00000000-0005-0000-0000-00005D510000}"/>
    <cellStyle name="Normal 16 3 4 2" xfId="3443" xr:uid="{00000000-0005-0000-0000-00005E510000}"/>
    <cellStyle name="Normal 16 3 4 2 2" xfId="7854" xr:uid="{00000000-0005-0000-0000-00005F510000}"/>
    <cellStyle name="Normal 16 3 4 2 2 2" xfId="16598" xr:uid="{00000000-0005-0000-0000-000060510000}"/>
    <cellStyle name="Normal 16 3 4 2 2 2 2" xfId="34049" xr:uid="{00000000-0005-0000-0000-000061510000}"/>
    <cellStyle name="Normal 16 3 4 2 2 3" xfId="25329" xr:uid="{00000000-0005-0000-0000-000062510000}"/>
    <cellStyle name="Normal 16 3 4 2 2 4" xfId="39271" xr:uid="{00000000-0005-0000-0000-000063510000}"/>
    <cellStyle name="Normal 16 3 4 2 3" xfId="12237" xr:uid="{00000000-0005-0000-0000-000064510000}"/>
    <cellStyle name="Normal 16 3 4 2 3 2" xfId="29689" xr:uid="{00000000-0005-0000-0000-000065510000}"/>
    <cellStyle name="Normal 16 3 4 2 4" xfId="20968" xr:uid="{00000000-0005-0000-0000-000066510000}"/>
    <cellStyle name="Normal 16 3 4 2 5" xfId="39270" xr:uid="{00000000-0005-0000-0000-000067510000}"/>
    <cellStyle name="Normal 16 3 4 3" xfId="5712" xr:uid="{00000000-0005-0000-0000-000068510000}"/>
    <cellStyle name="Normal 16 3 4 3 2" xfId="14456" xr:uid="{00000000-0005-0000-0000-000069510000}"/>
    <cellStyle name="Normal 16 3 4 3 2 2" xfId="31907" xr:uid="{00000000-0005-0000-0000-00006A510000}"/>
    <cellStyle name="Normal 16 3 4 3 3" xfId="23187" xr:uid="{00000000-0005-0000-0000-00006B510000}"/>
    <cellStyle name="Normal 16 3 4 3 4" xfId="39272" xr:uid="{00000000-0005-0000-0000-00006C510000}"/>
    <cellStyle name="Normal 16 3 4 4" xfId="10095" xr:uid="{00000000-0005-0000-0000-00006D510000}"/>
    <cellStyle name="Normal 16 3 4 4 2" xfId="27547" xr:uid="{00000000-0005-0000-0000-00006E510000}"/>
    <cellStyle name="Normal 16 3 4 5" xfId="18826" xr:uid="{00000000-0005-0000-0000-00006F510000}"/>
    <cellStyle name="Normal 16 3 4 6" xfId="39269" xr:uid="{00000000-0005-0000-0000-000070510000}"/>
    <cellStyle name="Normal 16 3 5" xfId="2371" xr:uid="{00000000-0005-0000-0000-000071510000}"/>
    <cellStyle name="Normal 16 3 5 2" xfId="6782" xr:uid="{00000000-0005-0000-0000-000072510000}"/>
    <cellStyle name="Normal 16 3 5 2 2" xfId="15526" xr:uid="{00000000-0005-0000-0000-000073510000}"/>
    <cellStyle name="Normal 16 3 5 2 2 2" xfId="32977" xr:uid="{00000000-0005-0000-0000-000074510000}"/>
    <cellStyle name="Normal 16 3 5 2 3" xfId="24257" xr:uid="{00000000-0005-0000-0000-000075510000}"/>
    <cellStyle name="Normal 16 3 5 2 4" xfId="39274" xr:uid="{00000000-0005-0000-0000-000076510000}"/>
    <cellStyle name="Normal 16 3 5 3" xfId="11165" xr:uid="{00000000-0005-0000-0000-000077510000}"/>
    <cellStyle name="Normal 16 3 5 3 2" xfId="28617" xr:uid="{00000000-0005-0000-0000-000078510000}"/>
    <cellStyle name="Normal 16 3 5 4" xfId="19896" xr:uid="{00000000-0005-0000-0000-000079510000}"/>
    <cellStyle name="Normal 16 3 5 5" xfId="39273" xr:uid="{00000000-0005-0000-0000-00007A510000}"/>
    <cellStyle name="Normal 16 3 6" xfId="4640" xr:uid="{00000000-0005-0000-0000-00007B510000}"/>
    <cellStyle name="Normal 16 3 6 2" xfId="13384" xr:uid="{00000000-0005-0000-0000-00007C510000}"/>
    <cellStyle name="Normal 16 3 6 2 2" xfId="30835" xr:uid="{00000000-0005-0000-0000-00007D510000}"/>
    <cellStyle name="Normal 16 3 6 3" xfId="22115" xr:uid="{00000000-0005-0000-0000-00007E510000}"/>
    <cellStyle name="Normal 16 3 6 4" xfId="39275" xr:uid="{00000000-0005-0000-0000-00007F510000}"/>
    <cellStyle name="Normal 16 3 7" xfId="9023" xr:uid="{00000000-0005-0000-0000-000080510000}"/>
    <cellStyle name="Normal 16 3 7 2" xfId="26475" xr:uid="{00000000-0005-0000-0000-000081510000}"/>
    <cellStyle name="Normal 16 3 8" xfId="17754" xr:uid="{00000000-0005-0000-0000-000082510000}"/>
    <cellStyle name="Normal 16 3 9" xfId="39244" xr:uid="{00000000-0005-0000-0000-000083510000}"/>
    <cellStyle name="Normal 16 4" xfId="351" xr:uid="{00000000-0005-0000-0000-000084510000}"/>
    <cellStyle name="Normal 16 4 2" xfId="891" xr:uid="{00000000-0005-0000-0000-000085510000}"/>
    <cellStyle name="Normal 16 4 2 2" xfId="1964" xr:uid="{00000000-0005-0000-0000-000086510000}"/>
    <cellStyle name="Normal 16 4 2 2 2" xfId="4109" xr:uid="{00000000-0005-0000-0000-000087510000}"/>
    <cellStyle name="Normal 16 4 2 2 2 2" xfId="8520" xr:uid="{00000000-0005-0000-0000-000088510000}"/>
    <cellStyle name="Normal 16 4 2 2 2 2 2" xfId="17264" xr:uid="{00000000-0005-0000-0000-000089510000}"/>
    <cellStyle name="Normal 16 4 2 2 2 2 2 2" xfId="34715" xr:uid="{00000000-0005-0000-0000-00008A510000}"/>
    <cellStyle name="Normal 16 4 2 2 2 2 3" xfId="25995" xr:uid="{00000000-0005-0000-0000-00008B510000}"/>
    <cellStyle name="Normal 16 4 2 2 2 2 4" xfId="39280" xr:uid="{00000000-0005-0000-0000-00008C510000}"/>
    <cellStyle name="Normal 16 4 2 2 2 3" xfId="12903" xr:uid="{00000000-0005-0000-0000-00008D510000}"/>
    <cellStyle name="Normal 16 4 2 2 2 3 2" xfId="30355" xr:uid="{00000000-0005-0000-0000-00008E510000}"/>
    <cellStyle name="Normal 16 4 2 2 2 4" xfId="21634" xr:uid="{00000000-0005-0000-0000-00008F510000}"/>
    <cellStyle name="Normal 16 4 2 2 2 5" xfId="39279" xr:uid="{00000000-0005-0000-0000-000090510000}"/>
    <cellStyle name="Normal 16 4 2 2 3" xfId="6378" xr:uid="{00000000-0005-0000-0000-000091510000}"/>
    <cellStyle name="Normal 16 4 2 2 3 2" xfId="15122" xr:uid="{00000000-0005-0000-0000-000092510000}"/>
    <cellStyle name="Normal 16 4 2 2 3 2 2" xfId="32573" xr:uid="{00000000-0005-0000-0000-000093510000}"/>
    <cellStyle name="Normal 16 4 2 2 3 3" xfId="23853" xr:uid="{00000000-0005-0000-0000-000094510000}"/>
    <cellStyle name="Normal 16 4 2 2 3 4" xfId="39281" xr:uid="{00000000-0005-0000-0000-000095510000}"/>
    <cellStyle name="Normal 16 4 2 2 4" xfId="10761" xr:uid="{00000000-0005-0000-0000-000096510000}"/>
    <cellStyle name="Normal 16 4 2 2 4 2" xfId="28213" xr:uid="{00000000-0005-0000-0000-000097510000}"/>
    <cellStyle name="Normal 16 4 2 2 5" xfId="19492" xr:uid="{00000000-0005-0000-0000-000098510000}"/>
    <cellStyle name="Normal 16 4 2 2 6" xfId="39278" xr:uid="{00000000-0005-0000-0000-000099510000}"/>
    <cellStyle name="Normal 16 4 2 3" xfId="3040" xr:uid="{00000000-0005-0000-0000-00009A510000}"/>
    <cellStyle name="Normal 16 4 2 3 2" xfId="7451" xr:uid="{00000000-0005-0000-0000-00009B510000}"/>
    <cellStyle name="Normal 16 4 2 3 2 2" xfId="16195" xr:uid="{00000000-0005-0000-0000-00009C510000}"/>
    <cellStyle name="Normal 16 4 2 3 2 2 2" xfId="33646" xr:uid="{00000000-0005-0000-0000-00009D510000}"/>
    <cellStyle name="Normal 16 4 2 3 2 3" xfId="24926" xr:uid="{00000000-0005-0000-0000-00009E510000}"/>
    <cellStyle name="Normal 16 4 2 3 2 4" xfId="39283" xr:uid="{00000000-0005-0000-0000-00009F510000}"/>
    <cellStyle name="Normal 16 4 2 3 3" xfId="11834" xr:uid="{00000000-0005-0000-0000-0000A0510000}"/>
    <cellStyle name="Normal 16 4 2 3 3 2" xfId="29286" xr:uid="{00000000-0005-0000-0000-0000A1510000}"/>
    <cellStyle name="Normal 16 4 2 3 4" xfId="20565" xr:uid="{00000000-0005-0000-0000-0000A2510000}"/>
    <cellStyle name="Normal 16 4 2 3 5" xfId="39282" xr:uid="{00000000-0005-0000-0000-0000A3510000}"/>
    <cellStyle name="Normal 16 4 2 4" xfId="5309" xr:uid="{00000000-0005-0000-0000-0000A4510000}"/>
    <cellStyle name="Normal 16 4 2 4 2" xfId="14053" xr:uid="{00000000-0005-0000-0000-0000A5510000}"/>
    <cellStyle name="Normal 16 4 2 4 2 2" xfId="31504" xr:uid="{00000000-0005-0000-0000-0000A6510000}"/>
    <cellStyle name="Normal 16 4 2 4 3" xfId="22784" xr:uid="{00000000-0005-0000-0000-0000A7510000}"/>
    <cellStyle name="Normal 16 4 2 4 4" xfId="39284" xr:uid="{00000000-0005-0000-0000-0000A8510000}"/>
    <cellStyle name="Normal 16 4 2 5" xfId="9692" xr:uid="{00000000-0005-0000-0000-0000A9510000}"/>
    <cellStyle name="Normal 16 4 2 5 2" xfId="27144" xr:uid="{00000000-0005-0000-0000-0000AA510000}"/>
    <cellStyle name="Normal 16 4 2 6" xfId="18423" xr:uid="{00000000-0005-0000-0000-0000AB510000}"/>
    <cellStyle name="Normal 16 4 2 7" xfId="39277" xr:uid="{00000000-0005-0000-0000-0000AC510000}"/>
    <cellStyle name="Normal 16 4 3" xfId="1429" xr:uid="{00000000-0005-0000-0000-0000AD510000}"/>
    <cellStyle name="Normal 16 4 3 2" xfId="3575" xr:uid="{00000000-0005-0000-0000-0000AE510000}"/>
    <cellStyle name="Normal 16 4 3 2 2" xfId="7986" xr:uid="{00000000-0005-0000-0000-0000AF510000}"/>
    <cellStyle name="Normal 16 4 3 2 2 2" xfId="16730" xr:uid="{00000000-0005-0000-0000-0000B0510000}"/>
    <cellStyle name="Normal 16 4 3 2 2 2 2" xfId="34181" xr:uid="{00000000-0005-0000-0000-0000B1510000}"/>
    <cellStyle name="Normal 16 4 3 2 2 3" xfId="25461" xr:uid="{00000000-0005-0000-0000-0000B2510000}"/>
    <cellStyle name="Normal 16 4 3 2 2 4" xfId="39287" xr:uid="{00000000-0005-0000-0000-0000B3510000}"/>
    <cellStyle name="Normal 16 4 3 2 3" xfId="12369" xr:uid="{00000000-0005-0000-0000-0000B4510000}"/>
    <cellStyle name="Normal 16 4 3 2 3 2" xfId="29821" xr:uid="{00000000-0005-0000-0000-0000B5510000}"/>
    <cellStyle name="Normal 16 4 3 2 4" xfId="21100" xr:uid="{00000000-0005-0000-0000-0000B6510000}"/>
    <cellStyle name="Normal 16 4 3 2 5" xfId="39286" xr:uid="{00000000-0005-0000-0000-0000B7510000}"/>
    <cellStyle name="Normal 16 4 3 3" xfId="5844" xr:uid="{00000000-0005-0000-0000-0000B8510000}"/>
    <cellStyle name="Normal 16 4 3 3 2" xfId="14588" xr:uid="{00000000-0005-0000-0000-0000B9510000}"/>
    <cellStyle name="Normal 16 4 3 3 2 2" xfId="32039" xr:uid="{00000000-0005-0000-0000-0000BA510000}"/>
    <cellStyle name="Normal 16 4 3 3 3" xfId="23319" xr:uid="{00000000-0005-0000-0000-0000BB510000}"/>
    <cellStyle name="Normal 16 4 3 3 4" xfId="39288" xr:uid="{00000000-0005-0000-0000-0000BC510000}"/>
    <cellStyle name="Normal 16 4 3 4" xfId="10227" xr:uid="{00000000-0005-0000-0000-0000BD510000}"/>
    <cellStyle name="Normal 16 4 3 4 2" xfId="27679" xr:uid="{00000000-0005-0000-0000-0000BE510000}"/>
    <cellStyle name="Normal 16 4 3 5" xfId="18958" xr:uid="{00000000-0005-0000-0000-0000BF510000}"/>
    <cellStyle name="Normal 16 4 3 6" xfId="39285" xr:uid="{00000000-0005-0000-0000-0000C0510000}"/>
    <cellStyle name="Normal 16 4 4" xfId="2503" xr:uid="{00000000-0005-0000-0000-0000C1510000}"/>
    <cellStyle name="Normal 16 4 4 2" xfId="6914" xr:uid="{00000000-0005-0000-0000-0000C2510000}"/>
    <cellStyle name="Normal 16 4 4 2 2" xfId="15658" xr:uid="{00000000-0005-0000-0000-0000C3510000}"/>
    <cellStyle name="Normal 16 4 4 2 2 2" xfId="33109" xr:uid="{00000000-0005-0000-0000-0000C4510000}"/>
    <cellStyle name="Normal 16 4 4 2 3" xfId="24389" xr:uid="{00000000-0005-0000-0000-0000C5510000}"/>
    <cellStyle name="Normal 16 4 4 2 4" xfId="39290" xr:uid="{00000000-0005-0000-0000-0000C6510000}"/>
    <cellStyle name="Normal 16 4 4 3" xfId="11297" xr:uid="{00000000-0005-0000-0000-0000C7510000}"/>
    <cellStyle name="Normal 16 4 4 3 2" xfId="28749" xr:uid="{00000000-0005-0000-0000-0000C8510000}"/>
    <cellStyle name="Normal 16 4 4 4" xfId="20028" xr:uid="{00000000-0005-0000-0000-0000C9510000}"/>
    <cellStyle name="Normal 16 4 4 5" xfId="39289" xr:uid="{00000000-0005-0000-0000-0000CA510000}"/>
    <cellStyle name="Normal 16 4 5" xfId="4772" xr:uid="{00000000-0005-0000-0000-0000CB510000}"/>
    <cellStyle name="Normal 16 4 5 2" xfId="13516" xr:uid="{00000000-0005-0000-0000-0000CC510000}"/>
    <cellStyle name="Normal 16 4 5 2 2" xfId="30967" xr:uid="{00000000-0005-0000-0000-0000CD510000}"/>
    <cellStyle name="Normal 16 4 5 3" xfId="22247" xr:uid="{00000000-0005-0000-0000-0000CE510000}"/>
    <cellStyle name="Normal 16 4 5 4" xfId="39291" xr:uid="{00000000-0005-0000-0000-0000CF510000}"/>
    <cellStyle name="Normal 16 4 6" xfId="9155" xr:uid="{00000000-0005-0000-0000-0000D0510000}"/>
    <cellStyle name="Normal 16 4 6 2" xfId="26607" xr:uid="{00000000-0005-0000-0000-0000D1510000}"/>
    <cellStyle name="Normal 16 4 7" xfId="17886" xr:uid="{00000000-0005-0000-0000-0000D2510000}"/>
    <cellStyle name="Normal 16 4 8" xfId="39276" xr:uid="{00000000-0005-0000-0000-0000D3510000}"/>
    <cellStyle name="Normal 16 5" xfId="633" xr:uid="{00000000-0005-0000-0000-0000D4510000}"/>
    <cellStyle name="Normal 16 5 2" xfId="1706" xr:uid="{00000000-0005-0000-0000-0000D5510000}"/>
    <cellStyle name="Normal 16 5 2 2" xfId="3851" xr:uid="{00000000-0005-0000-0000-0000D6510000}"/>
    <cellStyle name="Normal 16 5 2 2 2" xfId="8262" xr:uid="{00000000-0005-0000-0000-0000D7510000}"/>
    <cellStyle name="Normal 16 5 2 2 2 2" xfId="17006" xr:uid="{00000000-0005-0000-0000-0000D8510000}"/>
    <cellStyle name="Normal 16 5 2 2 2 2 2" xfId="34457" xr:uid="{00000000-0005-0000-0000-0000D9510000}"/>
    <cellStyle name="Normal 16 5 2 2 2 3" xfId="25737" xr:uid="{00000000-0005-0000-0000-0000DA510000}"/>
    <cellStyle name="Normal 16 5 2 2 2 4" xfId="39295" xr:uid="{00000000-0005-0000-0000-0000DB510000}"/>
    <cellStyle name="Normal 16 5 2 2 3" xfId="12645" xr:uid="{00000000-0005-0000-0000-0000DC510000}"/>
    <cellStyle name="Normal 16 5 2 2 3 2" xfId="30097" xr:uid="{00000000-0005-0000-0000-0000DD510000}"/>
    <cellStyle name="Normal 16 5 2 2 4" xfId="21376" xr:uid="{00000000-0005-0000-0000-0000DE510000}"/>
    <cellStyle name="Normal 16 5 2 2 5" xfId="39294" xr:uid="{00000000-0005-0000-0000-0000DF510000}"/>
    <cellStyle name="Normal 16 5 2 3" xfId="6120" xr:uid="{00000000-0005-0000-0000-0000E0510000}"/>
    <cellStyle name="Normal 16 5 2 3 2" xfId="14864" xr:uid="{00000000-0005-0000-0000-0000E1510000}"/>
    <cellStyle name="Normal 16 5 2 3 2 2" xfId="32315" xr:uid="{00000000-0005-0000-0000-0000E2510000}"/>
    <cellStyle name="Normal 16 5 2 3 3" xfId="23595" xr:uid="{00000000-0005-0000-0000-0000E3510000}"/>
    <cellStyle name="Normal 16 5 2 3 4" xfId="39296" xr:uid="{00000000-0005-0000-0000-0000E4510000}"/>
    <cellStyle name="Normal 16 5 2 4" xfId="10503" xr:uid="{00000000-0005-0000-0000-0000E5510000}"/>
    <cellStyle name="Normal 16 5 2 4 2" xfId="27955" xr:uid="{00000000-0005-0000-0000-0000E6510000}"/>
    <cellStyle name="Normal 16 5 2 5" xfId="19234" xr:uid="{00000000-0005-0000-0000-0000E7510000}"/>
    <cellStyle name="Normal 16 5 2 6" xfId="39293" xr:uid="{00000000-0005-0000-0000-0000E8510000}"/>
    <cellStyle name="Normal 16 5 3" xfId="2782" xr:uid="{00000000-0005-0000-0000-0000E9510000}"/>
    <cellStyle name="Normal 16 5 3 2" xfId="7193" xr:uid="{00000000-0005-0000-0000-0000EA510000}"/>
    <cellStyle name="Normal 16 5 3 2 2" xfId="15937" xr:uid="{00000000-0005-0000-0000-0000EB510000}"/>
    <cellStyle name="Normal 16 5 3 2 2 2" xfId="33388" xr:uid="{00000000-0005-0000-0000-0000EC510000}"/>
    <cellStyle name="Normal 16 5 3 2 3" xfId="24668" xr:uid="{00000000-0005-0000-0000-0000ED510000}"/>
    <cellStyle name="Normal 16 5 3 2 4" xfId="39298" xr:uid="{00000000-0005-0000-0000-0000EE510000}"/>
    <cellStyle name="Normal 16 5 3 3" xfId="11576" xr:uid="{00000000-0005-0000-0000-0000EF510000}"/>
    <cellStyle name="Normal 16 5 3 3 2" xfId="29028" xr:uid="{00000000-0005-0000-0000-0000F0510000}"/>
    <cellStyle name="Normal 16 5 3 4" xfId="20307" xr:uid="{00000000-0005-0000-0000-0000F1510000}"/>
    <cellStyle name="Normal 16 5 3 5" xfId="39297" xr:uid="{00000000-0005-0000-0000-0000F2510000}"/>
    <cellStyle name="Normal 16 5 4" xfId="5051" xr:uid="{00000000-0005-0000-0000-0000F3510000}"/>
    <cellStyle name="Normal 16 5 4 2" xfId="13795" xr:uid="{00000000-0005-0000-0000-0000F4510000}"/>
    <cellStyle name="Normal 16 5 4 2 2" xfId="31246" xr:uid="{00000000-0005-0000-0000-0000F5510000}"/>
    <cellStyle name="Normal 16 5 4 3" xfId="22526" xr:uid="{00000000-0005-0000-0000-0000F6510000}"/>
    <cellStyle name="Normal 16 5 4 4" xfId="39299" xr:uid="{00000000-0005-0000-0000-0000F7510000}"/>
    <cellStyle name="Normal 16 5 5" xfId="9434" xr:uid="{00000000-0005-0000-0000-0000F8510000}"/>
    <cellStyle name="Normal 16 5 5 2" xfId="26886" xr:uid="{00000000-0005-0000-0000-0000F9510000}"/>
    <cellStyle name="Normal 16 5 6" xfId="18165" xr:uid="{00000000-0005-0000-0000-0000FA510000}"/>
    <cellStyle name="Normal 16 5 7" xfId="39292" xr:uid="{00000000-0005-0000-0000-0000FB510000}"/>
    <cellStyle name="Normal 16 6" xfId="1172" xr:uid="{00000000-0005-0000-0000-0000FC510000}"/>
    <cellStyle name="Normal 16 6 2" xfId="3318" xr:uid="{00000000-0005-0000-0000-0000FD510000}"/>
    <cellStyle name="Normal 16 6 2 2" xfId="7729" xr:uid="{00000000-0005-0000-0000-0000FE510000}"/>
    <cellStyle name="Normal 16 6 2 2 2" xfId="16473" xr:uid="{00000000-0005-0000-0000-0000FF510000}"/>
    <cellStyle name="Normal 16 6 2 2 2 2" xfId="33924" xr:uid="{00000000-0005-0000-0000-000000520000}"/>
    <cellStyle name="Normal 16 6 2 2 3" xfId="25204" xr:uid="{00000000-0005-0000-0000-000001520000}"/>
    <cellStyle name="Normal 16 6 2 2 4" xfId="39302" xr:uid="{00000000-0005-0000-0000-000002520000}"/>
    <cellStyle name="Normal 16 6 2 3" xfId="12112" xr:uid="{00000000-0005-0000-0000-000003520000}"/>
    <cellStyle name="Normal 16 6 2 3 2" xfId="29564" xr:uid="{00000000-0005-0000-0000-000004520000}"/>
    <cellStyle name="Normal 16 6 2 4" xfId="20843" xr:uid="{00000000-0005-0000-0000-000005520000}"/>
    <cellStyle name="Normal 16 6 2 5" xfId="39301" xr:uid="{00000000-0005-0000-0000-000006520000}"/>
    <cellStyle name="Normal 16 6 3" xfId="5587" xr:uid="{00000000-0005-0000-0000-000007520000}"/>
    <cellStyle name="Normal 16 6 3 2" xfId="14331" xr:uid="{00000000-0005-0000-0000-000008520000}"/>
    <cellStyle name="Normal 16 6 3 2 2" xfId="31782" xr:uid="{00000000-0005-0000-0000-000009520000}"/>
    <cellStyle name="Normal 16 6 3 3" xfId="23062" xr:uid="{00000000-0005-0000-0000-00000A520000}"/>
    <cellStyle name="Normal 16 6 3 4" xfId="39303" xr:uid="{00000000-0005-0000-0000-00000B520000}"/>
    <cellStyle name="Normal 16 6 4" xfId="9970" xr:uid="{00000000-0005-0000-0000-00000C520000}"/>
    <cellStyle name="Normal 16 6 4 2" xfId="27422" xr:uid="{00000000-0005-0000-0000-00000D520000}"/>
    <cellStyle name="Normal 16 6 5" xfId="18701" xr:uid="{00000000-0005-0000-0000-00000E520000}"/>
    <cellStyle name="Normal 16 6 6" xfId="39300" xr:uid="{00000000-0005-0000-0000-00000F520000}"/>
    <cellStyle name="Normal 16 7" xfId="2246" xr:uid="{00000000-0005-0000-0000-000010520000}"/>
    <cellStyle name="Normal 16 7 2" xfId="6657" xr:uid="{00000000-0005-0000-0000-000011520000}"/>
    <cellStyle name="Normal 16 7 2 2" xfId="15401" xr:uid="{00000000-0005-0000-0000-000012520000}"/>
    <cellStyle name="Normal 16 7 2 2 2" xfId="32852" xr:uid="{00000000-0005-0000-0000-000013520000}"/>
    <cellStyle name="Normal 16 7 2 3" xfId="24132" xr:uid="{00000000-0005-0000-0000-000014520000}"/>
    <cellStyle name="Normal 16 7 2 4" xfId="39305" xr:uid="{00000000-0005-0000-0000-000015520000}"/>
    <cellStyle name="Normal 16 7 3" xfId="11040" xr:uid="{00000000-0005-0000-0000-000016520000}"/>
    <cellStyle name="Normal 16 7 3 2" xfId="28492" xr:uid="{00000000-0005-0000-0000-000017520000}"/>
    <cellStyle name="Normal 16 7 4" xfId="19771" xr:uid="{00000000-0005-0000-0000-000018520000}"/>
    <cellStyle name="Normal 16 7 5" xfId="39304" xr:uid="{00000000-0005-0000-0000-000019520000}"/>
    <cellStyle name="Normal 16 8" xfId="4515" xr:uid="{00000000-0005-0000-0000-00001A520000}"/>
    <cellStyle name="Normal 16 8 2" xfId="13259" xr:uid="{00000000-0005-0000-0000-00001B520000}"/>
    <cellStyle name="Normal 16 8 2 2" xfId="30710" xr:uid="{00000000-0005-0000-0000-00001C520000}"/>
    <cellStyle name="Normal 16 8 3" xfId="21990" xr:uid="{00000000-0005-0000-0000-00001D520000}"/>
    <cellStyle name="Normal 16 8 4" xfId="39306" xr:uid="{00000000-0005-0000-0000-00001E520000}"/>
    <cellStyle name="Normal 16 9" xfId="8898" xr:uid="{00000000-0005-0000-0000-00001F520000}"/>
    <cellStyle name="Normal 16 9 2" xfId="26350" xr:uid="{00000000-0005-0000-0000-000020520000}"/>
    <cellStyle name="Normal 160" xfId="44131" xr:uid="{FB7AB4A3-DCA0-4284-935E-A252AD589E3C}"/>
    <cellStyle name="Normal 161" xfId="44133" xr:uid="{058E41EC-47FA-4B3B-B771-F8910030C331}"/>
    <cellStyle name="Normal 162" xfId="44135" xr:uid="{8213E00E-024D-4EB6-82CB-6E180D4A51FD}"/>
    <cellStyle name="Normal 163" xfId="44139" xr:uid="{A7E2C80F-B9F3-4C2F-B3C5-3BB9B7FA97B9}"/>
    <cellStyle name="Normal 164" xfId="44145" xr:uid="{901028E3-4953-4878-8A62-C2016AEB3362}"/>
    <cellStyle name="Normal 165" xfId="44147" xr:uid="{C4D5BFBF-EC40-4B54-AC94-CAA200061E44}"/>
    <cellStyle name="Normal 166" xfId="44153" xr:uid="{A417B886-DF1F-4FE4-8393-3E342B4BD1F7}"/>
    <cellStyle name="Normal 167" xfId="44155" xr:uid="{4FD13B29-6826-4785-A8ED-453843864335}"/>
    <cellStyle name="Normal 168" xfId="44164" xr:uid="{BD59F194-DFD0-4BC0-B9AF-B8AE2B3C734E}"/>
    <cellStyle name="Normal 169" xfId="44168" xr:uid="{CE469AD9-4DF9-418C-8260-EA3687D33344}"/>
    <cellStyle name="Normal 17" xfId="73" xr:uid="{00000000-0005-0000-0000-000021520000}"/>
    <cellStyle name="Normal 17 10" xfId="17631" xr:uid="{00000000-0005-0000-0000-000022520000}"/>
    <cellStyle name="Normal 17 11" xfId="39307" xr:uid="{00000000-0005-0000-0000-000023520000}"/>
    <cellStyle name="Normal 17 2" xfId="138" xr:uid="{00000000-0005-0000-0000-000024520000}"/>
    <cellStyle name="Normal 17 2 10" xfId="39308" xr:uid="{00000000-0005-0000-0000-000025520000}"/>
    <cellStyle name="Normal 17 2 2" xfId="270" xr:uid="{00000000-0005-0000-0000-000026520000}"/>
    <cellStyle name="Normal 17 2 2 2" xfId="535" xr:uid="{00000000-0005-0000-0000-000027520000}"/>
    <cellStyle name="Normal 17 2 2 2 2" xfId="1075" xr:uid="{00000000-0005-0000-0000-000028520000}"/>
    <cellStyle name="Normal 17 2 2 2 2 2" xfId="2148" xr:uid="{00000000-0005-0000-0000-000029520000}"/>
    <cellStyle name="Normal 17 2 2 2 2 2 2" xfId="4293" xr:uid="{00000000-0005-0000-0000-00002A520000}"/>
    <cellStyle name="Normal 17 2 2 2 2 2 2 2" xfId="8704" xr:uid="{00000000-0005-0000-0000-00002B520000}"/>
    <cellStyle name="Normal 17 2 2 2 2 2 2 2 2" xfId="17448" xr:uid="{00000000-0005-0000-0000-00002C520000}"/>
    <cellStyle name="Normal 17 2 2 2 2 2 2 2 2 2" xfId="34899" xr:uid="{00000000-0005-0000-0000-00002D520000}"/>
    <cellStyle name="Normal 17 2 2 2 2 2 2 2 3" xfId="26179" xr:uid="{00000000-0005-0000-0000-00002E520000}"/>
    <cellStyle name="Normal 17 2 2 2 2 2 2 2 4" xfId="39314" xr:uid="{00000000-0005-0000-0000-00002F520000}"/>
    <cellStyle name="Normal 17 2 2 2 2 2 2 3" xfId="13087" xr:uid="{00000000-0005-0000-0000-000030520000}"/>
    <cellStyle name="Normal 17 2 2 2 2 2 2 3 2" xfId="30539" xr:uid="{00000000-0005-0000-0000-000031520000}"/>
    <cellStyle name="Normal 17 2 2 2 2 2 2 4" xfId="21818" xr:uid="{00000000-0005-0000-0000-000032520000}"/>
    <cellStyle name="Normal 17 2 2 2 2 2 2 5" xfId="39313" xr:uid="{00000000-0005-0000-0000-000033520000}"/>
    <cellStyle name="Normal 17 2 2 2 2 2 3" xfId="6562" xr:uid="{00000000-0005-0000-0000-000034520000}"/>
    <cellStyle name="Normal 17 2 2 2 2 2 3 2" xfId="15306" xr:uid="{00000000-0005-0000-0000-000035520000}"/>
    <cellStyle name="Normal 17 2 2 2 2 2 3 2 2" xfId="32757" xr:uid="{00000000-0005-0000-0000-000036520000}"/>
    <cellStyle name="Normal 17 2 2 2 2 2 3 3" xfId="24037" xr:uid="{00000000-0005-0000-0000-000037520000}"/>
    <cellStyle name="Normal 17 2 2 2 2 2 3 4" xfId="39315" xr:uid="{00000000-0005-0000-0000-000038520000}"/>
    <cellStyle name="Normal 17 2 2 2 2 2 4" xfId="10945" xr:uid="{00000000-0005-0000-0000-000039520000}"/>
    <cellStyle name="Normal 17 2 2 2 2 2 4 2" xfId="28397" xr:uid="{00000000-0005-0000-0000-00003A520000}"/>
    <cellStyle name="Normal 17 2 2 2 2 2 5" xfId="19676" xr:uid="{00000000-0005-0000-0000-00003B520000}"/>
    <cellStyle name="Normal 17 2 2 2 2 2 6" xfId="39312" xr:uid="{00000000-0005-0000-0000-00003C520000}"/>
    <cellStyle name="Normal 17 2 2 2 2 3" xfId="3224" xr:uid="{00000000-0005-0000-0000-00003D520000}"/>
    <cellStyle name="Normal 17 2 2 2 2 3 2" xfId="7635" xr:uid="{00000000-0005-0000-0000-00003E520000}"/>
    <cellStyle name="Normal 17 2 2 2 2 3 2 2" xfId="16379" xr:uid="{00000000-0005-0000-0000-00003F520000}"/>
    <cellStyle name="Normal 17 2 2 2 2 3 2 2 2" xfId="33830" xr:uid="{00000000-0005-0000-0000-000040520000}"/>
    <cellStyle name="Normal 17 2 2 2 2 3 2 3" xfId="25110" xr:uid="{00000000-0005-0000-0000-000041520000}"/>
    <cellStyle name="Normal 17 2 2 2 2 3 2 4" xfId="39317" xr:uid="{00000000-0005-0000-0000-000042520000}"/>
    <cellStyle name="Normal 17 2 2 2 2 3 3" xfId="12018" xr:uid="{00000000-0005-0000-0000-000043520000}"/>
    <cellStyle name="Normal 17 2 2 2 2 3 3 2" xfId="29470" xr:uid="{00000000-0005-0000-0000-000044520000}"/>
    <cellStyle name="Normal 17 2 2 2 2 3 4" xfId="20749" xr:uid="{00000000-0005-0000-0000-000045520000}"/>
    <cellStyle name="Normal 17 2 2 2 2 3 5" xfId="39316" xr:uid="{00000000-0005-0000-0000-000046520000}"/>
    <cellStyle name="Normal 17 2 2 2 2 4" xfId="5493" xr:uid="{00000000-0005-0000-0000-000047520000}"/>
    <cellStyle name="Normal 17 2 2 2 2 4 2" xfId="14237" xr:uid="{00000000-0005-0000-0000-000048520000}"/>
    <cellStyle name="Normal 17 2 2 2 2 4 2 2" xfId="31688" xr:uid="{00000000-0005-0000-0000-000049520000}"/>
    <cellStyle name="Normal 17 2 2 2 2 4 3" xfId="22968" xr:uid="{00000000-0005-0000-0000-00004A520000}"/>
    <cellStyle name="Normal 17 2 2 2 2 4 4" xfId="39318" xr:uid="{00000000-0005-0000-0000-00004B520000}"/>
    <cellStyle name="Normal 17 2 2 2 2 5" xfId="9876" xr:uid="{00000000-0005-0000-0000-00004C520000}"/>
    <cellStyle name="Normal 17 2 2 2 2 5 2" xfId="27328" xr:uid="{00000000-0005-0000-0000-00004D520000}"/>
    <cellStyle name="Normal 17 2 2 2 2 6" xfId="18607" xr:uid="{00000000-0005-0000-0000-00004E520000}"/>
    <cellStyle name="Normal 17 2 2 2 2 7" xfId="39311" xr:uid="{00000000-0005-0000-0000-00004F520000}"/>
    <cellStyle name="Normal 17 2 2 2 3" xfId="1613" xr:uid="{00000000-0005-0000-0000-000050520000}"/>
    <cellStyle name="Normal 17 2 2 2 3 2" xfId="3759" xr:uid="{00000000-0005-0000-0000-000051520000}"/>
    <cellStyle name="Normal 17 2 2 2 3 2 2" xfId="8170" xr:uid="{00000000-0005-0000-0000-000052520000}"/>
    <cellStyle name="Normal 17 2 2 2 3 2 2 2" xfId="16914" xr:uid="{00000000-0005-0000-0000-000053520000}"/>
    <cellStyle name="Normal 17 2 2 2 3 2 2 2 2" xfId="34365" xr:uid="{00000000-0005-0000-0000-000054520000}"/>
    <cellStyle name="Normal 17 2 2 2 3 2 2 3" xfId="25645" xr:uid="{00000000-0005-0000-0000-000055520000}"/>
    <cellStyle name="Normal 17 2 2 2 3 2 2 4" xfId="39321" xr:uid="{00000000-0005-0000-0000-000056520000}"/>
    <cellStyle name="Normal 17 2 2 2 3 2 3" xfId="12553" xr:uid="{00000000-0005-0000-0000-000057520000}"/>
    <cellStyle name="Normal 17 2 2 2 3 2 3 2" xfId="30005" xr:uid="{00000000-0005-0000-0000-000058520000}"/>
    <cellStyle name="Normal 17 2 2 2 3 2 4" xfId="21284" xr:uid="{00000000-0005-0000-0000-000059520000}"/>
    <cellStyle name="Normal 17 2 2 2 3 2 5" xfId="39320" xr:uid="{00000000-0005-0000-0000-00005A520000}"/>
    <cellStyle name="Normal 17 2 2 2 3 3" xfId="6028" xr:uid="{00000000-0005-0000-0000-00005B520000}"/>
    <cellStyle name="Normal 17 2 2 2 3 3 2" xfId="14772" xr:uid="{00000000-0005-0000-0000-00005C520000}"/>
    <cellStyle name="Normal 17 2 2 2 3 3 2 2" xfId="32223" xr:uid="{00000000-0005-0000-0000-00005D520000}"/>
    <cellStyle name="Normal 17 2 2 2 3 3 3" xfId="23503" xr:uid="{00000000-0005-0000-0000-00005E520000}"/>
    <cellStyle name="Normal 17 2 2 2 3 3 4" xfId="39322" xr:uid="{00000000-0005-0000-0000-00005F520000}"/>
    <cellStyle name="Normal 17 2 2 2 3 4" xfId="10411" xr:uid="{00000000-0005-0000-0000-000060520000}"/>
    <cellStyle name="Normal 17 2 2 2 3 4 2" xfId="27863" xr:uid="{00000000-0005-0000-0000-000061520000}"/>
    <cellStyle name="Normal 17 2 2 2 3 5" xfId="19142" xr:uid="{00000000-0005-0000-0000-000062520000}"/>
    <cellStyle name="Normal 17 2 2 2 3 6" xfId="39319" xr:uid="{00000000-0005-0000-0000-000063520000}"/>
    <cellStyle name="Normal 17 2 2 2 4" xfId="2687" xr:uid="{00000000-0005-0000-0000-000064520000}"/>
    <cellStyle name="Normal 17 2 2 2 4 2" xfId="7098" xr:uid="{00000000-0005-0000-0000-000065520000}"/>
    <cellStyle name="Normal 17 2 2 2 4 2 2" xfId="15842" xr:uid="{00000000-0005-0000-0000-000066520000}"/>
    <cellStyle name="Normal 17 2 2 2 4 2 2 2" xfId="33293" xr:uid="{00000000-0005-0000-0000-000067520000}"/>
    <cellStyle name="Normal 17 2 2 2 4 2 3" xfId="24573" xr:uid="{00000000-0005-0000-0000-000068520000}"/>
    <cellStyle name="Normal 17 2 2 2 4 2 4" xfId="39324" xr:uid="{00000000-0005-0000-0000-000069520000}"/>
    <cellStyle name="Normal 17 2 2 2 4 3" xfId="11481" xr:uid="{00000000-0005-0000-0000-00006A520000}"/>
    <cellStyle name="Normal 17 2 2 2 4 3 2" xfId="28933" xr:uid="{00000000-0005-0000-0000-00006B520000}"/>
    <cellStyle name="Normal 17 2 2 2 4 4" xfId="20212" xr:uid="{00000000-0005-0000-0000-00006C520000}"/>
    <cellStyle name="Normal 17 2 2 2 4 5" xfId="39323" xr:uid="{00000000-0005-0000-0000-00006D520000}"/>
    <cellStyle name="Normal 17 2 2 2 5" xfId="4956" xr:uid="{00000000-0005-0000-0000-00006E520000}"/>
    <cellStyle name="Normal 17 2 2 2 5 2" xfId="13700" xr:uid="{00000000-0005-0000-0000-00006F520000}"/>
    <cellStyle name="Normal 17 2 2 2 5 2 2" xfId="31151" xr:uid="{00000000-0005-0000-0000-000070520000}"/>
    <cellStyle name="Normal 17 2 2 2 5 3" xfId="22431" xr:uid="{00000000-0005-0000-0000-000071520000}"/>
    <cellStyle name="Normal 17 2 2 2 5 4" xfId="39325" xr:uid="{00000000-0005-0000-0000-000072520000}"/>
    <cellStyle name="Normal 17 2 2 2 6" xfId="9339" xr:uid="{00000000-0005-0000-0000-000073520000}"/>
    <cellStyle name="Normal 17 2 2 2 6 2" xfId="26791" xr:uid="{00000000-0005-0000-0000-000074520000}"/>
    <cellStyle name="Normal 17 2 2 2 7" xfId="18070" xr:uid="{00000000-0005-0000-0000-000075520000}"/>
    <cellStyle name="Normal 17 2 2 2 8" xfId="39310" xr:uid="{00000000-0005-0000-0000-000076520000}"/>
    <cellStyle name="Normal 17 2 2 3" xfId="817" xr:uid="{00000000-0005-0000-0000-000077520000}"/>
    <cellStyle name="Normal 17 2 2 3 2" xfId="1890" xr:uid="{00000000-0005-0000-0000-000078520000}"/>
    <cellStyle name="Normal 17 2 2 3 2 2" xfId="4035" xr:uid="{00000000-0005-0000-0000-000079520000}"/>
    <cellStyle name="Normal 17 2 2 3 2 2 2" xfId="8446" xr:uid="{00000000-0005-0000-0000-00007A520000}"/>
    <cellStyle name="Normal 17 2 2 3 2 2 2 2" xfId="17190" xr:uid="{00000000-0005-0000-0000-00007B520000}"/>
    <cellStyle name="Normal 17 2 2 3 2 2 2 2 2" xfId="34641" xr:uid="{00000000-0005-0000-0000-00007C520000}"/>
    <cellStyle name="Normal 17 2 2 3 2 2 2 3" xfId="25921" xr:uid="{00000000-0005-0000-0000-00007D520000}"/>
    <cellStyle name="Normal 17 2 2 3 2 2 2 4" xfId="39329" xr:uid="{00000000-0005-0000-0000-00007E520000}"/>
    <cellStyle name="Normal 17 2 2 3 2 2 3" xfId="12829" xr:uid="{00000000-0005-0000-0000-00007F520000}"/>
    <cellStyle name="Normal 17 2 2 3 2 2 3 2" xfId="30281" xr:uid="{00000000-0005-0000-0000-000080520000}"/>
    <cellStyle name="Normal 17 2 2 3 2 2 4" xfId="21560" xr:uid="{00000000-0005-0000-0000-000081520000}"/>
    <cellStyle name="Normal 17 2 2 3 2 2 5" xfId="39328" xr:uid="{00000000-0005-0000-0000-000082520000}"/>
    <cellStyle name="Normal 17 2 2 3 2 3" xfId="6304" xr:uid="{00000000-0005-0000-0000-000083520000}"/>
    <cellStyle name="Normal 17 2 2 3 2 3 2" xfId="15048" xr:uid="{00000000-0005-0000-0000-000084520000}"/>
    <cellStyle name="Normal 17 2 2 3 2 3 2 2" xfId="32499" xr:uid="{00000000-0005-0000-0000-000085520000}"/>
    <cellStyle name="Normal 17 2 2 3 2 3 3" xfId="23779" xr:uid="{00000000-0005-0000-0000-000086520000}"/>
    <cellStyle name="Normal 17 2 2 3 2 3 4" xfId="39330" xr:uid="{00000000-0005-0000-0000-000087520000}"/>
    <cellStyle name="Normal 17 2 2 3 2 4" xfId="10687" xr:uid="{00000000-0005-0000-0000-000088520000}"/>
    <cellStyle name="Normal 17 2 2 3 2 4 2" xfId="28139" xr:uid="{00000000-0005-0000-0000-000089520000}"/>
    <cellStyle name="Normal 17 2 2 3 2 5" xfId="19418" xr:uid="{00000000-0005-0000-0000-00008A520000}"/>
    <cellStyle name="Normal 17 2 2 3 2 6" xfId="39327" xr:uid="{00000000-0005-0000-0000-00008B520000}"/>
    <cellStyle name="Normal 17 2 2 3 3" xfId="2966" xr:uid="{00000000-0005-0000-0000-00008C520000}"/>
    <cellStyle name="Normal 17 2 2 3 3 2" xfId="7377" xr:uid="{00000000-0005-0000-0000-00008D520000}"/>
    <cellStyle name="Normal 17 2 2 3 3 2 2" xfId="16121" xr:uid="{00000000-0005-0000-0000-00008E520000}"/>
    <cellStyle name="Normal 17 2 2 3 3 2 2 2" xfId="33572" xr:uid="{00000000-0005-0000-0000-00008F520000}"/>
    <cellStyle name="Normal 17 2 2 3 3 2 3" xfId="24852" xr:uid="{00000000-0005-0000-0000-000090520000}"/>
    <cellStyle name="Normal 17 2 2 3 3 2 4" xfId="39332" xr:uid="{00000000-0005-0000-0000-000091520000}"/>
    <cellStyle name="Normal 17 2 2 3 3 3" xfId="11760" xr:uid="{00000000-0005-0000-0000-000092520000}"/>
    <cellStyle name="Normal 17 2 2 3 3 3 2" xfId="29212" xr:uid="{00000000-0005-0000-0000-000093520000}"/>
    <cellStyle name="Normal 17 2 2 3 3 4" xfId="20491" xr:uid="{00000000-0005-0000-0000-000094520000}"/>
    <cellStyle name="Normal 17 2 2 3 3 5" xfId="39331" xr:uid="{00000000-0005-0000-0000-000095520000}"/>
    <cellStyle name="Normal 17 2 2 3 4" xfId="5235" xr:uid="{00000000-0005-0000-0000-000096520000}"/>
    <cellStyle name="Normal 17 2 2 3 4 2" xfId="13979" xr:uid="{00000000-0005-0000-0000-000097520000}"/>
    <cellStyle name="Normal 17 2 2 3 4 2 2" xfId="31430" xr:uid="{00000000-0005-0000-0000-000098520000}"/>
    <cellStyle name="Normal 17 2 2 3 4 3" xfId="22710" xr:uid="{00000000-0005-0000-0000-000099520000}"/>
    <cellStyle name="Normal 17 2 2 3 4 4" xfId="39333" xr:uid="{00000000-0005-0000-0000-00009A520000}"/>
    <cellStyle name="Normal 17 2 2 3 5" xfId="9618" xr:uid="{00000000-0005-0000-0000-00009B520000}"/>
    <cellStyle name="Normal 17 2 2 3 5 2" xfId="27070" xr:uid="{00000000-0005-0000-0000-00009C520000}"/>
    <cellStyle name="Normal 17 2 2 3 6" xfId="18349" xr:uid="{00000000-0005-0000-0000-00009D520000}"/>
    <cellStyle name="Normal 17 2 2 3 7" xfId="39326" xr:uid="{00000000-0005-0000-0000-00009E520000}"/>
    <cellStyle name="Normal 17 2 2 4" xfId="1356" xr:uid="{00000000-0005-0000-0000-00009F520000}"/>
    <cellStyle name="Normal 17 2 2 4 2" xfId="3502" xr:uid="{00000000-0005-0000-0000-0000A0520000}"/>
    <cellStyle name="Normal 17 2 2 4 2 2" xfId="7913" xr:uid="{00000000-0005-0000-0000-0000A1520000}"/>
    <cellStyle name="Normal 17 2 2 4 2 2 2" xfId="16657" xr:uid="{00000000-0005-0000-0000-0000A2520000}"/>
    <cellStyle name="Normal 17 2 2 4 2 2 2 2" xfId="34108" xr:uid="{00000000-0005-0000-0000-0000A3520000}"/>
    <cellStyle name="Normal 17 2 2 4 2 2 3" xfId="25388" xr:uid="{00000000-0005-0000-0000-0000A4520000}"/>
    <cellStyle name="Normal 17 2 2 4 2 2 4" xfId="39336" xr:uid="{00000000-0005-0000-0000-0000A5520000}"/>
    <cellStyle name="Normal 17 2 2 4 2 3" xfId="12296" xr:uid="{00000000-0005-0000-0000-0000A6520000}"/>
    <cellStyle name="Normal 17 2 2 4 2 3 2" xfId="29748" xr:uid="{00000000-0005-0000-0000-0000A7520000}"/>
    <cellStyle name="Normal 17 2 2 4 2 4" xfId="21027" xr:uid="{00000000-0005-0000-0000-0000A8520000}"/>
    <cellStyle name="Normal 17 2 2 4 2 5" xfId="39335" xr:uid="{00000000-0005-0000-0000-0000A9520000}"/>
    <cellStyle name="Normal 17 2 2 4 3" xfId="5771" xr:uid="{00000000-0005-0000-0000-0000AA520000}"/>
    <cellStyle name="Normal 17 2 2 4 3 2" xfId="14515" xr:uid="{00000000-0005-0000-0000-0000AB520000}"/>
    <cellStyle name="Normal 17 2 2 4 3 2 2" xfId="31966" xr:uid="{00000000-0005-0000-0000-0000AC520000}"/>
    <cellStyle name="Normal 17 2 2 4 3 3" xfId="23246" xr:uid="{00000000-0005-0000-0000-0000AD520000}"/>
    <cellStyle name="Normal 17 2 2 4 3 4" xfId="39337" xr:uid="{00000000-0005-0000-0000-0000AE520000}"/>
    <cellStyle name="Normal 17 2 2 4 4" xfId="10154" xr:uid="{00000000-0005-0000-0000-0000AF520000}"/>
    <cellStyle name="Normal 17 2 2 4 4 2" xfId="27606" xr:uid="{00000000-0005-0000-0000-0000B0520000}"/>
    <cellStyle name="Normal 17 2 2 4 5" xfId="18885" xr:uid="{00000000-0005-0000-0000-0000B1520000}"/>
    <cellStyle name="Normal 17 2 2 4 6" xfId="39334" xr:uid="{00000000-0005-0000-0000-0000B2520000}"/>
    <cellStyle name="Normal 17 2 2 5" xfId="2430" xr:uid="{00000000-0005-0000-0000-0000B3520000}"/>
    <cellStyle name="Normal 17 2 2 5 2" xfId="6841" xr:uid="{00000000-0005-0000-0000-0000B4520000}"/>
    <cellStyle name="Normal 17 2 2 5 2 2" xfId="15585" xr:uid="{00000000-0005-0000-0000-0000B5520000}"/>
    <cellStyle name="Normal 17 2 2 5 2 2 2" xfId="33036" xr:uid="{00000000-0005-0000-0000-0000B6520000}"/>
    <cellStyle name="Normal 17 2 2 5 2 3" xfId="24316" xr:uid="{00000000-0005-0000-0000-0000B7520000}"/>
    <cellStyle name="Normal 17 2 2 5 2 4" xfId="39339" xr:uid="{00000000-0005-0000-0000-0000B8520000}"/>
    <cellStyle name="Normal 17 2 2 5 3" xfId="11224" xr:uid="{00000000-0005-0000-0000-0000B9520000}"/>
    <cellStyle name="Normal 17 2 2 5 3 2" xfId="28676" xr:uid="{00000000-0005-0000-0000-0000BA520000}"/>
    <cellStyle name="Normal 17 2 2 5 4" xfId="19955" xr:uid="{00000000-0005-0000-0000-0000BB520000}"/>
    <cellStyle name="Normal 17 2 2 5 5" xfId="39338" xr:uid="{00000000-0005-0000-0000-0000BC520000}"/>
    <cellStyle name="Normal 17 2 2 6" xfId="4699" xr:uid="{00000000-0005-0000-0000-0000BD520000}"/>
    <cellStyle name="Normal 17 2 2 6 2" xfId="13443" xr:uid="{00000000-0005-0000-0000-0000BE520000}"/>
    <cellStyle name="Normal 17 2 2 6 2 2" xfId="30894" xr:uid="{00000000-0005-0000-0000-0000BF520000}"/>
    <cellStyle name="Normal 17 2 2 6 3" xfId="22174" xr:uid="{00000000-0005-0000-0000-0000C0520000}"/>
    <cellStyle name="Normal 17 2 2 6 4" xfId="39340" xr:uid="{00000000-0005-0000-0000-0000C1520000}"/>
    <cellStyle name="Normal 17 2 2 7" xfId="9082" xr:uid="{00000000-0005-0000-0000-0000C2520000}"/>
    <cellStyle name="Normal 17 2 2 7 2" xfId="26534" xr:uid="{00000000-0005-0000-0000-0000C3520000}"/>
    <cellStyle name="Normal 17 2 2 8" xfId="17813" xr:uid="{00000000-0005-0000-0000-0000C4520000}"/>
    <cellStyle name="Normal 17 2 2 9" xfId="39309" xr:uid="{00000000-0005-0000-0000-0000C5520000}"/>
    <cellStyle name="Normal 17 2 3" xfId="410" xr:uid="{00000000-0005-0000-0000-0000C6520000}"/>
    <cellStyle name="Normal 17 2 3 2" xfId="950" xr:uid="{00000000-0005-0000-0000-0000C7520000}"/>
    <cellStyle name="Normal 17 2 3 2 2" xfId="2023" xr:uid="{00000000-0005-0000-0000-0000C8520000}"/>
    <cellStyle name="Normal 17 2 3 2 2 2" xfId="4168" xr:uid="{00000000-0005-0000-0000-0000C9520000}"/>
    <cellStyle name="Normal 17 2 3 2 2 2 2" xfId="8579" xr:uid="{00000000-0005-0000-0000-0000CA520000}"/>
    <cellStyle name="Normal 17 2 3 2 2 2 2 2" xfId="17323" xr:uid="{00000000-0005-0000-0000-0000CB520000}"/>
    <cellStyle name="Normal 17 2 3 2 2 2 2 2 2" xfId="34774" xr:uid="{00000000-0005-0000-0000-0000CC520000}"/>
    <cellStyle name="Normal 17 2 3 2 2 2 2 3" xfId="26054" xr:uid="{00000000-0005-0000-0000-0000CD520000}"/>
    <cellStyle name="Normal 17 2 3 2 2 2 2 4" xfId="39345" xr:uid="{00000000-0005-0000-0000-0000CE520000}"/>
    <cellStyle name="Normal 17 2 3 2 2 2 3" xfId="12962" xr:uid="{00000000-0005-0000-0000-0000CF520000}"/>
    <cellStyle name="Normal 17 2 3 2 2 2 3 2" xfId="30414" xr:uid="{00000000-0005-0000-0000-0000D0520000}"/>
    <cellStyle name="Normal 17 2 3 2 2 2 4" xfId="21693" xr:uid="{00000000-0005-0000-0000-0000D1520000}"/>
    <cellStyle name="Normal 17 2 3 2 2 2 5" xfId="39344" xr:uid="{00000000-0005-0000-0000-0000D2520000}"/>
    <cellStyle name="Normal 17 2 3 2 2 3" xfId="6437" xr:uid="{00000000-0005-0000-0000-0000D3520000}"/>
    <cellStyle name="Normal 17 2 3 2 2 3 2" xfId="15181" xr:uid="{00000000-0005-0000-0000-0000D4520000}"/>
    <cellStyle name="Normal 17 2 3 2 2 3 2 2" xfId="32632" xr:uid="{00000000-0005-0000-0000-0000D5520000}"/>
    <cellStyle name="Normal 17 2 3 2 2 3 3" xfId="23912" xr:uid="{00000000-0005-0000-0000-0000D6520000}"/>
    <cellStyle name="Normal 17 2 3 2 2 3 4" xfId="39346" xr:uid="{00000000-0005-0000-0000-0000D7520000}"/>
    <cellStyle name="Normal 17 2 3 2 2 4" xfId="10820" xr:uid="{00000000-0005-0000-0000-0000D8520000}"/>
    <cellStyle name="Normal 17 2 3 2 2 4 2" xfId="28272" xr:uid="{00000000-0005-0000-0000-0000D9520000}"/>
    <cellStyle name="Normal 17 2 3 2 2 5" xfId="19551" xr:uid="{00000000-0005-0000-0000-0000DA520000}"/>
    <cellStyle name="Normal 17 2 3 2 2 6" xfId="39343" xr:uid="{00000000-0005-0000-0000-0000DB520000}"/>
    <cellStyle name="Normal 17 2 3 2 3" xfId="3099" xr:uid="{00000000-0005-0000-0000-0000DC520000}"/>
    <cellStyle name="Normal 17 2 3 2 3 2" xfId="7510" xr:uid="{00000000-0005-0000-0000-0000DD520000}"/>
    <cellStyle name="Normal 17 2 3 2 3 2 2" xfId="16254" xr:uid="{00000000-0005-0000-0000-0000DE520000}"/>
    <cellStyle name="Normal 17 2 3 2 3 2 2 2" xfId="33705" xr:uid="{00000000-0005-0000-0000-0000DF520000}"/>
    <cellStyle name="Normal 17 2 3 2 3 2 3" xfId="24985" xr:uid="{00000000-0005-0000-0000-0000E0520000}"/>
    <cellStyle name="Normal 17 2 3 2 3 2 4" xfId="39348" xr:uid="{00000000-0005-0000-0000-0000E1520000}"/>
    <cellStyle name="Normal 17 2 3 2 3 3" xfId="11893" xr:uid="{00000000-0005-0000-0000-0000E2520000}"/>
    <cellStyle name="Normal 17 2 3 2 3 3 2" xfId="29345" xr:uid="{00000000-0005-0000-0000-0000E3520000}"/>
    <cellStyle name="Normal 17 2 3 2 3 4" xfId="20624" xr:uid="{00000000-0005-0000-0000-0000E4520000}"/>
    <cellStyle name="Normal 17 2 3 2 3 5" xfId="39347" xr:uid="{00000000-0005-0000-0000-0000E5520000}"/>
    <cellStyle name="Normal 17 2 3 2 4" xfId="5368" xr:uid="{00000000-0005-0000-0000-0000E6520000}"/>
    <cellStyle name="Normal 17 2 3 2 4 2" xfId="14112" xr:uid="{00000000-0005-0000-0000-0000E7520000}"/>
    <cellStyle name="Normal 17 2 3 2 4 2 2" xfId="31563" xr:uid="{00000000-0005-0000-0000-0000E8520000}"/>
    <cellStyle name="Normal 17 2 3 2 4 3" xfId="22843" xr:uid="{00000000-0005-0000-0000-0000E9520000}"/>
    <cellStyle name="Normal 17 2 3 2 4 4" xfId="39349" xr:uid="{00000000-0005-0000-0000-0000EA520000}"/>
    <cellStyle name="Normal 17 2 3 2 5" xfId="9751" xr:uid="{00000000-0005-0000-0000-0000EB520000}"/>
    <cellStyle name="Normal 17 2 3 2 5 2" xfId="27203" xr:uid="{00000000-0005-0000-0000-0000EC520000}"/>
    <cellStyle name="Normal 17 2 3 2 6" xfId="18482" xr:uid="{00000000-0005-0000-0000-0000ED520000}"/>
    <cellStyle name="Normal 17 2 3 2 7" xfId="39342" xr:uid="{00000000-0005-0000-0000-0000EE520000}"/>
    <cellStyle name="Normal 17 2 3 3" xfId="1488" xr:uid="{00000000-0005-0000-0000-0000EF520000}"/>
    <cellStyle name="Normal 17 2 3 3 2" xfId="3634" xr:uid="{00000000-0005-0000-0000-0000F0520000}"/>
    <cellStyle name="Normal 17 2 3 3 2 2" xfId="8045" xr:uid="{00000000-0005-0000-0000-0000F1520000}"/>
    <cellStyle name="Normal 17 2 3 3 2 2 2" xfId="16789" xr:uid="{00000000-0005-0000-0000-0000F2520000}"/>
    <cellStyle name="Normal 17 2 3 3 2 2 2 2" xfId="34240" xr:uid="{00000000-0005-0000-0000-0000F3520000}"/>
    <cellStyle name="Normal 17 2 3 3 2 2 3" xfId="25520" xr:uid="{00000000-0005-0000-0000-0000F4520000}"/>
    <cellStyle name="Normal 17 2 3 3 2 2 4" xfId="39352" xr:uid="{00000000-0005-0000-0000-0000F5520000}"/>
    <cellStyle name="Normal 17 2 3 3 2 3" xfId="12428" xr:uid="{00000000-0005-0000-0000-0000F6520000}"/>
    <cellStyle name="Normal 17 2 3 3 2 3 2" xfId="29880" xr:uid="{00000000-0005-0000-0000-0000F7520000}"/>
    <cellStyle name="Normal 17 2 3 3 2 4" xfId="21159" xr:uid="{00000000-0005-0000-0000-0000F8520000}"/>
    <cellStyle name="Normal 17 2 3 3 2 5" xfId="39351" xr:uid="{00000000-0005-0000-0000-0000F9520000}"/>
    <cellStyle name="Normal 17 2 3 3 3" xfId="5903" xr:uid="{00000000-0005-0000-0000-0000FA520000}"/>
    <cellStyle name="Normal 17 2 3 3 3 2" xfId="14647" xr:uid="{00000000-0005-0000-0000-0000FB520000}"/>
    <cellStyle name="Normal 17 2 3 3 3 2 2" xfId="32098" xr:uid="{00000000-0005-0000-0000-0000FC520000}"/>
    <cellStyle name="Normal 17 2 3 3 3 3" xfId="23378" xr:uid="{00000000-0005-0000-0000-0000FD520000}"/>
    <cellStyle name="Normal 17 2 3 3 3 4" xfId="39353" xr:uid="{00000000-0005-0000-0000-0000FE520000}"/>
    <cellStyle name="Normal 17 2 3 3 4" xfId="10286" xr:uid="{00000000-0005-0000-0000-0000FF520000}"/>
    <cellStyle name="Normal 17 2 3 3 4 2" xfId="27738" xr:uid="{00000000-0005-0000-0000-000000530000}"/>
    <cellStyle name="Normal 17 2 3 3 5" xfId="19017" xr:uid="{00000000-0005-0000-0000-000001530000}"/>
    <cellStyle name="Normal 17 2 3 3 6" xfId="39350" xr:uid="{00000000-0005-0000-0000-000002530000}"/>
    <cellStyle name="Normal 17 2 3 4" xfId="2562" xr:uid="{00000000-0005-0000-0000-000003530000}"/>
    <cellStyle name="Normal 17 2 3 4 2" xfId="6973" xr:uid="{00000000-0005-0000-0000-000004530000}"/>
    <cellStyle name="Normal 17 2 3 4 2 2" xfId="15717" xr:uid="{00000000-0005-0000-0000-000005530000}"/>
    <cellStyle name="Normal 17 2 3 4 2 2 2" xfId="33168" xr:uid="{00000000-0005-0000-0000-000006530000}"/>
    <cellStyle name="Normal 17 2 3 4 2 3" xfId="24448" xr:uid="{00000000-0005-0000-0000-000007530000}"/>
    <cellStyle name="Normal 17 2 3 4 2 4" xfId="39355" xr:uid="{00000000-0005-0000-0000-000008530000}"/>
    <cellStyle name="Normal 17 2 3 4 3" xfId="11356" xr:uid="{00000000-0005-0000-0000-000009530000}"/>
    <cellStyle name="Normal 17 2 3 4 3 2" xfId="28808" xr:uid="{00000000-0005-0000-0000-00000A530000}"/>
    <cellStyle name="Normal 17 2 3 4 4" xfId="20087" xr:uid="{00000000-0005-0000-0000-00000B530000}"/>
    <cellStyle name="Normal 17 2 3 4 5" xfId="39354" xr:uid="{00000000-0005-0000-0000-00000C530000}"/>
    <cellStyle name="Normal 17 2 3 5" xfId="4831" xr:uid="{00000000-0005-0000-0000-00000D530000}"/>
    <cellStyle name="Normal 17 2 3 5 2" xfId="13575" xr:uid="{00000000-0005-0000-0000-00000E530000}"/>
    <cellStyle name="Normal 17 2 3 5 2 2" xfId="31026" xr:uid="{00000000-0005-0000-0000-00000F530000}"/>
    <cellStyle name="Normal 17 2 3 5 3" xfId="22306" xr:uid="{00000000-0005-0000-0000-000010530000}"/>
    <cellStyle name="Normal 17 2 3 5 4" xfId="39356" xr:uid="{00000000-0005-0000-0000-000011530000}"/>
    <cellStyle name="Normal 17 2 3 6" xfId="9214" xr:uid="{00000000-0005-0000-0000-000012530000}"/>
    <cellStyle name="Normal 17 2 3 6 2" xfId="26666" xr:uid="{00000000-0005-0000-0000-000013530000}"/>
    <cellStyle name="Normal 17 2 3 7" xfId="17945" xr:uid="{00000000-0005-0000-0000-000014530000}"/>
    <cellStyle name="Normal 17 2 3 8" xfId="39341" xr:uid="{00000000-0005-0000-0000-000015530000}"/>
    <cellStyle name="Normal 17 2 4" xfId="692" xr:uid="{00000000-0005-0000-0000-000016530000}"/>
    <cellStyle name="Normal 17 2 4 2" xfId="1765" xr:uid="{00000000-0005-0000-0000-000017530000}"/>
    <cellStyle name="Normal 17 2 4 2 2" xfId="3910" xr:uid="{00000000-0005-0000-0000-000018530000}"/>
    <cellStyle name="Normal 17 2 4 2 2 2" xfId="8321" xr:uid="{00000000-0005-0000-0000-000019530000}"/>
    <cellStyle name="Normal 17 2 4 2 2 2 2" xfId="17065" xr:uid="{00000000-0005-0000-0000-00001A530000}"/>
    <cellStyle name="Normal 17 2 4 2 2 2 2 2" xfId="34516" xr:uid="{00000000-0005-0000-0000-00001B530000}"/>
    <cellStyle name="Normal 17 2 4 2 2 2 3" xfId="25796" xr:uid="{00000000-0005-0000-0000-00001C530000}"/>
    <cellStyle name="Normal 17 2 4 2 2 2 4" xfId="39360" xr:uid="{00000000-0005-0000-0000-00001D530000}"/>
    <cellStyle name="Normal 17 2 4 2 2 3" xfId="12704" xr:uid="{00000000-0005-0000-0000-00001E530000}"/>
    <cellStyle name="Normal 17 2 4 2 2 3 2" xfId="30156" xr:uid="{00000000-0005-0000-0000-00001F530000}"/>
    <cellStyle name="Normal 17 2 4 2 2 4" xfId="21435" xr:uid="{00000000-0005-0000-0000-000020530000}"/>
    <cellStyle name="Normal 17 2 4 2 2 5" xfId="39359" xr:uid="{00000000-0005-0000-0000-000021530000}"/>
    <cellStyle name="Normal 17 2 4 2 3" xfId="6179" xr:uid="{00000000-0005-0000-0000-000022530000}"/>
    <cellStyle name="Normal 17 2 4 2 3 2" xfId="14923" xr:uid="{00000000-0005-0000-0000-000023530000}"/>
    <cellStyle name="Normal 17 2 4 2 3 2 2" xfId="32374" xr:uid="{00000000-0005-0000-0000-000024530000}"/>
    <cellStyle name="Normal 17 2 4 2 3 3" xfId="23654" xr:uid="{00000000-0005-0000-0000-000025530000}"/>
    <cellStyle name="Normal 17 2 4 2 3 4" xfId="39361" xr:uid="{00000000-0005-0000-0000-000026530000}"/>
    <cellStyle name="Normal 17 2 4 2 4" xfId="10562" xr:uid="{00000000-0005-0000-0000-000027530000}"/>
    <cellStyle name="Normal 17 2 4 2 4 2" xfId="28014" xr:uid="{00000000-0005-0000-0000-000028530000}"/>
    <cellStyle name="Normal 17 2 4 2 5" xfId="19293" xr:uid="{00000000-0005-0000-0000-000029530000}"/>
    <cellStyle name="Normal 17 2 4 2 6" xfId="39358" xr:uid="{00000000-0005-0000-0000-00002A530000}"/>
    <cellStyle name="Normal 17 2 4 3" xfId="2841" xr:uid="{00000000-0005-0000-0000-00002B530000}"/>
    <cellStyle name="Normal 17 2 4 3 2" xfId="7252" xr:uid="{00000000-0005-0000-0000-00002C530000}"/>
    <cellStyle name="Normal 17 2 4 3 2 2" xfId="15996" xr:uid="{00000000-0005-0000-0000-00002D530000}"/>
    <cellStyle name="Normal 17 2 4 3 2 2 2" xfId="33447" xr:uid="{00000000-0005-0000-0000-00002E530000}"/>
    <cellStyle name="Normal 17 2 4 3 2 3" xfId="24727" xr:uid="{00000000-0005-0000-0000-00002F530000}"/>
    <cellStyle name="Normal 17 2 4 3 2 4" xfId="39363" xr:uid="{00000000-0005-0000-0000-000030530000}"/>
    <cellStyle name="Normal 17 2 4 3 3" xfId="11635" xr:uid="{00000000-0005-0000-0000-000031530000}"/>
    <cellStyle name="Normal 17 2 4 3 3 2" xfId="29087" xr:uid="{00000000-0005-0000-0000-000032530000}"/>
    <cellStyle name="Normal 17 2 4 3 4" xfId="20366" xr:uid="{00000000-0005-0000-0000-000033530000}"/>
    <cellStyle name="Normal 17 2 4 3 5" xfId="39362" xr:uid="{00000000-0005-0000-0000-000034530000}"/>
    <cellStyle name="Normal 17 2 4 4" xfId="5110" xr:uid="{00000000-0005-0000-0000-000035530000}"/>
    <cellStyle name="Normal 17 2 4 4 2" xfId="13854" xr:uid="{00000000-0005-0000-0000-000036530000}"/>
    <cellStyle name="Normal 17 2 4 4 2 2" xfId="31305" xr:uid="{00000000-0005-0000-0000-000037530000}"/>
    <cellStyle name="Normal 17 2 4 4 3" xfId="22585" xr:uid="{00000000-0005-0000-0000-000038530000}"/>
    <cellStyle name="Normal 17 2 4 4 4" xfId="39364" xr:uid="{00000000-0005-0000-0000-000039530000}"/>
    <cellStyle name="Normal 17 2 4 5" xfId="9493" xr:uid="{00000000-0005-0000-0000-00003A530000}"/>
    <cellStyle name="Normal 17 2 4 5 2" xfId="26945" xr:uid="{00000000-0005-0000-0000-00003B530000}"/>
    <cellStyle name="Normal 17 2 4 6" xfId="18224" xr:uid="{00000000-0005-0000-0000-00003C530000}"/>
    <cellStyle name="Normal 17 2 4 7" xfId="39357" xr:uid="{00000000-0005-0000-0000-00003D530000}"/>
    <cellStyle name="Normal 17 2 5" xfId="1231" xr:uid="{00000000-0005-0000-0000-00003E530000}"/>
    <cellStyle name="Normal 17 2 5 2" xfId="3377" xr:uid="{00000000-0005-0000-0000-00003F530000}"/>
    <cellStyle name="Normal 17 2 5 2 2" xfId="7788" xr:uid="{00000000-0005-0000-0000-000040530000}"/>
    <cellStyle name="Normal 17 2 5 2 2 2" xfId="16532" xr:uid="{00000000-0005-0000-0000-000041530000}"/>
    <cellStyle name="Normal 17 2 5 2 2 2 2" xfId="33983" xr:uid="{00000000-0005-0000-0000-000042530000}"/>
    <cellStyle name="Normal 17 2 5 2 2 3" xfId="25263" xr:uid="{00000000-0005-0000-0000-000043530000}"/>
    <cellStyle name="Normal 17 2 5 2 2 4" xfId="39367" xr:uid="{00000000-0005-0000-0000-000044530000}"/>
    <cellStyle name="Normal 17 2 5 2 3" xfId="12171" xr:uid="{00000000-0005-0000-0000-000045530000}"/>
    <cellStyle name="Normal 17 2 5 2 3 2" xfId="29623" xr:uid="{00000000-0005-0000-0000-000046530000}"/>
    <cellStyle name="Normal 17 2 5 2 4" xfId="20902" xr:uid="{00000000-0005-0000-0000-000047530000}"/>
    <cellStyle name="Normal 17 2 5 2 5" xfId="39366" xr:uid="{00000000-0005-0000-0000-000048530000}"/>
    <cellStyle name="Normal 17 2 5 3" xfId="5646" xr:uid="{00000000-0005-0000-0000-000049530000}"/>
    <cellStyle name="Normal 17 2 5 3 2" xfId="14390" xr:uid="{00000000-0005-0000-0000-00004A530000}"/>
    <cellStyle name="Normal 17 2 5 3 2 2" xfId="31841" xr:uid="{00000000-0005-0000-0000-00004B530000}"/>
    <cellStyle name="Normal 17 2 5 3 3" xfId="23121" xr:uid="{00000000-0005-0000-0000-00004C530000}"/>
    <cellStyle name="Normal 17 2 5 3 4" xfId="39368" xr:uid="{00000000-0005-0000-0000-00004D530000}"/>
    <cellStyle name="Normal 17 2 5 4" xfId="10029" xr:uid="{00000000-0005-0000-0000-00004E530000}"/>
    <cellStyle name="Normal 17 2 5 4 2" xfId="27481" xr:uid="{00000000-0005-0000-0000-00004F530000}"/>
    <cellStyle name="Normal 17 2 5 5" xfId="18760" xr:uid="{00000000-0005-0000-0000-000050530000}"/>
    <cellStyle name="Normal 17 2 5 6" xfId="39365" xr:uid="{00000000-0005-0000-0000-000051530000}"/>
    <cellStyle name="Normal 17 2 6" xfId="2305" xr:uid="{00000000-0005-0000-0000-000052530000}"/>
    <cellStyle name="Normal 17 2 6 2" xfId="6716" xr:uid="{00000000-0005-0000-0000-000053530000}"/>
    <cellStyle name="Normal 17 2 6 2 2" xfId="15460" xr:uid="{00000000-0005-0000-0000-000054530000}"/>
    <cellStyle name="Normal 17 2 6 2 2 2" xfId="32911" xr:uid="{00000000-0005-0000-0000-000055530000}"/>
    <cellStyle name="Normal 17 2 6 2 3" xfId="24191" xr:uid="{00000000-0005-0000-0000-000056530000}"/>
    <cellStyle name="Normal 17 2 6 2 4" xfId="39370" xr:uid="{00000000-0005-0000-0000-000057530000}"/>
    <cellStyle name="Normal 17 2 6 3" xfId="11099" xr:uid="{00000000-0005-0000-0000-000058530000}"/>
    <cellStyle name="Normal 17 2 6 3 2" xfId="28551" xr:uid="{00000000-0005-0000-0000-000059530000}"/>
    <cellStyle name="Normal 17 2 6 4" xfId="19830" xr:uid="{00000000-0005-0000-0000-00005A530000}"/>
    <cellStyle name="Normal 17 2 6 5" xfId="39369" xr:uid="{00000000-0005-0000-0000-00005B530000}"/>
    <cellStyle name="Normal 17 2 7" xfId="4574" xr:uid="{00000000-0005-0000-0000-00005C530000}"/>
    <cellStyle name="Normal 17 2 7 2" xfId="13318" xr:uid="{00000000-0005-0000-0000-00005D530000}"/>
    <cellStyle name="Normal 17 2 7 2 2" xfId="30769" xr:uid="{00000000-0005-0000-0000-00005E530000}"/>
    <cellStyle name="Normal 17 2 7 3" xfId="22049" xr:uid="{00000000-0005-0000-0000-00005F530000}"/>
    <cellStyle name="Normal 17 2 7 4" xfId="39371" xr:uid="{00000000-0005-0000-0000-000060530000}"/>
    <cellStyle name="Normal 17 2 8" xfId="8957" xr:uid="{00000000-0005-0000-0000-000061530000}"/>
    <cellStyle name="Normal 17 2 8 2" xfId="26409" xr:uid="{00000000-0005-0000-0000-000062530000}"/>
    <cellStyle name="Normal 17 2 9" xfId="17688" xr:uid="{00000000-0005-0000-0000-000063530000}"/>
    <cellStyle name="Normal 17 3" xfId="213" xr:uid="{00000000-0005-0000-0000-000064530000}"/>
    <cellStyle name="Normal 17 3 2" xfId="478" xr:uid="{00000000-0005-0000-0000-000065530000}"/>
    <cellStyle name="Normal 17 3 2 2" xfId="1018" xr:uid="{00000000-0005-0000-0000-000066530000}"/>
    <cellStyle name="Normal 17 3 2 2 2" xfId="2091" xr:uid="{00000000-0005-0000-0000-000067530000}"/>
    <cellStyle name="Normal 17 3 2 2 2 2" xfId="4236" xr:uid="{00000000-0005-0000-0000-000068530000}"/>
    <cellStyle name="Normal 17 3 2 2 2 2 2" xfId="8647" xr:uid="{00000000-0005-0000-0000-000069530000}"/>
    <cellStyle name="Normal 17 3 2 2 2 2 2 2" xfId="17391" xr:uid="{00000000-0005-0000-0000-00006A530000}"/>
    <cellStyle name="Normal 17 3 2 2 2 2 2 2 2" xfId="34842" xr:uid="{00000000-0005-0000-0000-00006B530000}"/>
    <cellStyle name="Normal 17 3 2 2 2 2 2 3" xfId="26122" xr:uid="{00000000-0005-0000-0000-00006C530000}"/>
    <cellStyle name="Normal 17 3 2 2 2 2 2 4" xfId="39377" xr:uid="{00000000-0005-0000-0000-00006D530000}"/>
    <cellStyle name="Normal 17 3 2 2 2 2 3" xfId="13030" xr:uid="{00000000-0005-0000-0000-00006E530000}"/>
    <cellStyle name="Normal 17 3 2 2 2 2 3 2" xfId="30482" xr:uid="{00000000-0005-0000-0000-00006F530000}"/>
    <cellStyle name="Normal 17 3 2 2 2 2 4" xfId="21761" xr:uid="{00000000-0005-0000-0000-000070530000}"/>
    <cellStyle name="Normal 17 3 2 2 2 2 5" xfId="39376" xr:uid="{00000000-0005-0000-0000-000071530000}"/>
    <cellStyle name="Normal 17 3 2 2 2 3" xfId="6505" xr:uid="{00000000-0005-0000-0000-000072530000}"/>
    <cellStyle name="Normal 17 3 2 2 2 3 2" xfId="15249" xr:uid="{00000000-0005-0000-0000-000073530000}"/>
    <cellStyle name="Normal 17 3 2 2 2 3 2 2" xfId="32700" xr:uid="{00000000-0005-0000-0000-000074530000}"/>
    <cellStyle name="Normal 17 3 2 2 2 3 3" xfId="23980" xr:uid="{00000000-0005-0000-0000-000075530000}"/>
    <cellStyle name="Normal 17 3 2 2 2 3 4" xfId="39378" xr:uid="{00000000-0005-0000-0000-000076530000}"/>
    <cellStyle name="Normal 17 3 2 2 2 4" xfId="10888" xr:uid="{00000000-0005-0000-0000-000077530000}"/>
    <cellStyle name="Normal 17 3 2 2 2 4 2" xfId="28340" xr:uid="{00000000-0005-0000-0000-000078530000}"/>
    <cellStyle name="Normal 17 3 2 2 2 5" xfId="19619" xr:uid="{00000000-0005-0000-0000-000079530000}"/>
    <cellStyle name="Normal 17 3 2 2 2 6" xfId="39375" xr:uid="{00000000-0005-0000-0000-00007A530000}"/>
    <cellStyle name="Normal 17 3 2 2 3" xfId="3167" xr:uid="{00000000-0005-0000-0000-00007B530000}"/>
    <cellStyle name="Normal 17 3 2 2 3 2" xfId="7578" xr:uid="{00000000-0005-0000-0000-00007C530000}"/>
    <cellStyle name="Normal 17 3 2 2 3 2 2" xfId="16322" xr:uid="{00000000-0005-0000-0000-00007D530000}"/>
    <cellStyle name="Normal 17 3 2 2 3 2 2 2" xfId="33773" xr:uid="{00000000-0005-0000-0000-00007E530000}"/>
    <cellStyle name="Normal 17 3 2 2 3 2 3" xfId="25053" xr:uid="{00000000-0005-0000-0000-00007F530000}"/>
    <cellStyle name="Normal 17 3 2 2 3 2 4" xfId="39380" xr:uid="{00000000-0005-0000-0000-000080530000}"/>
    <cellStyle name="Normal 17 3 2 2 3 3" xfId="11961" xr:uid="{00000000-0005-0000-0000-000081530000}"/>
    <cellStyle name="Normal 17 3 2 2 3 3 2" xfId="29413" xr:uid="{00000000-0005-0000-0000-000082530000}"/>
    <cellStyle name="Normal 17 3 2 2 3 4" xfId="20692" xr:uid="{00000000-0005-0000-0000-000083530000}"/>
    <cellStyle name="Normal 17 3 2 2 3 5" xfId="39379" xr:uid="{00000000-0005-0000-0000-000084530000}"/>
    <cellStyle name="Normal 17 3 2 2 4" xfId="5436" xr:uid="{00000000-0005-0000-0000-000085530000}"/>
    <cellStyle name="Normal 17 3 2 2 4 2" xfId="14180" xr:uid="{00000000-0005-0000-0000-000086530000}"/>
    <cellStyle name="Normal 17 3 2 2 4 2 2" xfId="31631" xr:uid="{00000000-0005-0000-0000-000087530000}"/>
    <cellStyle name="Normal 17 3 2 2 4 3" xfId="22911" xr:uid="{00000000-0005-0000-0000-000088530000}"/>
    <cellStyle name="Normal 17 3 2 2 4 4" xfId="39381" xr:uid="{00000000-0005-0000-0000-000089530000}"/>
    <cellStyle name="Normal 17 3 2 2 5" xfId="9819" xr:uid="{00000000-0005-0000-0000-00008A530000}"/>
    <cellStyle name="Normal 17 3 2 2 5 2" xfId="27271" xr:uid="{00000000-0005-0000-0000-00008B530000}"/>
    <cellStyle name="Normal 17 3 2 2 6" xfId="18550" xr:uid="{00000000-0005-0000-0000-00008C530000}"/>
    <cellStyle name="Normal 17 3 2 2 7" xfId="39374" xr:uid="{00000000-0005-0000-0000-00008D530000}"/>
    <cellStyle name="Normal 17 3 2 3" xfId="1556" xr:uid="{00000000-0005-0000-0000-00008E530000}"/>
    <cellStyle name="Normal 17 3 2 3 2" xfId="3702" xr:uid="{00000000-0005-0000-0000-00008F530000}"/>
    <cellStyle name="Normal 17 3 2 3 2 2" xfId="8113" xr:uid="{00000000-0005-0000-0000-000090530000}"/>
    <cellStyle name="Normal 17 3 2 3 2 2 2" xfId="16857" xr:uid="{00000000-0005-0000-0000-000091530000}"/>
    <cellStyle name="Normal 17 3 2 3 2 2 2 2" xfId="34308" xr:uid="{00000000-0005-0000-0000-000092530000}"/>
    <cellStyle name="Normal 17 3 2 3 2 2 3" xfId="25588" xr:uid="{00000000-0005-0000-0000-000093530000}"/>
    <cellStyle name="Normal 17 3 2 3 2 2 4" xfId="39384" xr:uid="{00000000-0005-0000-0000-000094530000}"/>
    <cellStyle name="Normal 17 3 2 3 2 3" xfId="12496" xr:uid="{00000000-0005-0000-0000-000095530000}"/>
    <cellStyle name="Normal 17 3 2 3 2 3 2" xfId="29948" xr:uid="{00000000-0005-0000-0000-000096530000}"/>
    <cellStyle name="Normal 17 3 2 3 2 4" xfId="21227" xr:uid="{00000000-0005-0000-0000-000097530000}"/>
    <cellStyle name="Normal 17 3 2 3 2 5" xfId="39383" xr:uid="{00000000-0005-0000-0000-000098530000}"/>
    <cellStyle name="Normal 17 3 2 3 3" xfId="5971" xr:uid="{00000000-0005-0000-0000-000099530000}"/>
    <cellStyle name="Normal 17 3 2 3 3 2" xfId="14715" xr:uid="{00000000-0005-0000-0000-00009A530000}"/>
    <cellStyle name="Normal 17 3 2 3 3 2 2" xfId="32166" xr:uid="{00000000-0005-0000-0000-00009B530000}"/>
    <cellStyle name="Normal 17 3 2 3 3 3" xfId="23446" xr:uid="{00000000-0005-0000-0000-00009C530000}"/>
    <cellStyle name="Normal 17 3 2 3 3 4" xfId="39385" xr:uid="{00000000-0005-0000-0000-00009D530000}"/>
    <cellStyle name="Normal 17 3 2 3 4" xfId="10354" xr:uid="{00000000-0005-0000-0000-00009E530000}"/>
    <cellStyle name="Normal 17 3 2 3 4 2" xfId="27806" xr:uid="{00000000-0005-0000-0000-00009F530000}"/>
    <cellStyle name="Normal 17 3 2 3 5" xfId="19085" xr:uid="{00000000-0005-0000-0000-0000A0530000}"/>
    <cellStyle name="Normal 17 3 2 3 6" xfId="39382" xr:uid="{00000000-0005-0000-0000-0000A1530000}"/>
    <cellStyle name="Normal 17 3 2 4" xfId="2630" xr:uid="{00000000-0005-0000-0000-0000A2530000}"/>
    <cellStyle name="Normal 17 3 2 4 2" xfId="7041" xr:uid="{00000000-0005-0000-0000-0000A3530000}"/>
    <cellStyle name="Normal 17 3 2 4 2 2" xfId="15785" xr:uid="{00000000-0005-0000-0000-0000A4530000}"/>
    <cellStyle name="Normal 17 3 2 4 2 2 2" xfId="33236" xr:uid="{00000000-0005-0000-0000-0000A5530000}"/>
    <cellStyle name="Normal 17 3 2 4 2 3" xfId="24516" xr:uid="{00000000-0005-0000-0000-0000A6530000}"/>
    <cellStyle name="Normal 17 3 2 4 2 4" xfId="39387" xr:uid="{00000000-0005-0000-0000-0000A7530000}"/>
    <cellStyle name="Normal 17 3 2 4 3" xfId="11424" xr:uid="{00000000-0005-0000-0000-0000A8530000}"/>
    <cellStyle name="Normal 17 3 2 4 3 2" xfId="28876" xr:uid="{00000000-0005-0000-0000-0000A9530000}"/>
    <cellStyle name="Normal 17 3 2 4 4" xfId="20155" xr:uid="{00000000-0005-0000-0000-0000AA530000}"/>
    <cellStyle name="Normal 17 3 2 4 5" xfId="39386" xr:uid="{00000000-0005-0000-0000-0000AB530000}"/>
    <cellStyle name="Normal 17 3 2 5" xfId="4899" xr:uid="{00000000-0005-0000-0000-0000AC530000}"/>
    <cellStyle name="Normal 17 3 2 5 2" xfId="13643" xr:uid="{00000000-0005-0000-0000-0000AD530000}"/>
    <cellStyle name="Normal 17 3 2 5 2 2" xfId="31094" xr:uid="{00000000-0005-0000-0000-0000AE530000}"/>
    <cellStyle name="Normal 17 3 2 5 3" xfId="22374" xr:uid="{00000000-0005-0000-0000-0000AF530000}"/>
    <cellStyle name="Normal 17 3 2 5 4" xfId="39388" xr:uid="{00000000-0005-0000-0000-0000B0530000}"/>
    <cellStyle name="Normal 17 3 2 6" xfId="9282" xr:uid="{00000000-0005-0000-0000-0000B1530000}"/>
    <cellStyle name="Normal 17 3 2 6 2" xfId="26734" xr:uid="{00000000-0005-0000-0000-0000B2530000}"/>
    <cellStyle name="Normal 17 3 2 7" xfId="18013" xr:uid="{00000000-0005-0000-0000-0000B3530000}"/>
    <cellStyle name="Normal 17 3 2 8" xfId="39373" xr:uid="{00000000-0005-0000-0000-0000B4530000}"/>
    <cellStyle name="Normal 17 3 3" xfId="760" xr:uid="{00000000-0005-0000-0000-0000B5530000}"/>
    <cellStyle name="Normal 17 3 3 2" xfId="1833" xr:uid="{00000000-0005-0000-0000-0000B6530000}"/>
    <cellStyle name="Normal 17 3 3 2 2" xfId="3978" xr:uid="{00000000-0005-0000-0000-0000B7530000}"/>
    <cellStyle name="Normal 17 3 3 2 2 2" xfId="8389" xr:uid="{00000000-0005-0000-0000-0000B8530000}"/>
    <cellStyle name="Normal 17 3 3 2 2 2 2" xfId="17133" xr:uid="{00000000-0005-0000-0000-0000B9530000}"/>
    <cellStyle name="Normal 17 3 3 2 2 2 2 2" xfId="34584" xr:uid="{00000000-0005-0000-0000-0000BA530000}"/>
    <cellStyle name="Normal 17 3 3 2 2 2 3" xfId="25864" xr:uid="{00000000-0005-0000-0000-0000BB530000}"/>
    <cellStyle name="Normal 17 3 3 2 2 2 4" xfId="39392" xr:uid="{00000000-0005-0000-0000-0000BC530000}"/>
    <cellStyle name="Normal 17 3 3 2 2 3" xfId="12772" xr:uid="{00000000-0005-0000-0000-0000BD530000}"/>
    <cellStyle name="Normal 17 3 3 2 2 3 2" xfId="30224" xr:uid="{00000000-0005-0000-0000-0000BE530000}"/>
    <cellStyle name="Normal 17 3 3 2 2 4" xfId="21503" xr:uid="{00000000-0005-0000-0000-0000BF530000}"/>
    <cellStyle name="Normal 17 3 3 2 2 5" xfId="39391" xr:uid="{00000000-0005-0000-0000-0000C0530000}"/>
    <cellStyle name="Normal 17 3 3 2 3" xfId="6247" xr:uid="{00000000-0005-0000-0000-0000C1530000}"/>
    <cellStyle name="Normal 17 3 3 2 3 2" xfId="14991" xr:uid="{00000000-0005-0000-0000-0000C2530000}"/>
    <cellStyle name="Normal 17 3 3 2 3 2 2" xfId="32442" xr:uid="{00000000-0005-0000-0000-0000C3530000}"/>
    <cellStyle name="Normal 17 3 3 2 3 3" xfId="23722" xr:uid="{00000000-0005-0000-0000-0000C4530000}"/>
    <cellStyle name="Normal 17 3 3 2 3 4" xfId="39393" xr:uid="{00000000-0005-0000-0000-0000C5530000}"/>
    <cellStyle name="Normal 17 3 3 2 4" xfId="10630" xr:uid="{00000000-0005-0000-0000-0000C6530000}"/>
    <cellStyle name="Normal 17 3 3 2 4 2" xfId="28082" xr:uid="{00000000-0005-0000-0000-0000C7530000}"/>
    <cellStyle name="Normal 17 3 3 2 5" xfId="19361" xr:uid="{00000000-0005-0000-0000-0000C8530000}"/>
    <cellStyle name="Normal 17 3 3 2 6" xfId="39390" xr:uid="{00000000-0005-0000-0000-0000C9530000}"/>
    <cellStyle name="Normal 17 3 3 3" xfId="2909" xr:uid="{00000000-0005-0000-0000-0000CA530000}"/>
    <cellStyle name="Normal 17 3 3 3 2" xfId="7320" xr:uid="{00000000-0005-0000-0000-0000CB530000}"/>
    <cellStyle name="Normal 17 3 3 3 2 2" xfId="16064" xr:uid="{00000000-0005-0000-0000-0000CC530000}"/>
    <cellStyle name="Normal 17 3 3 3 2 2 2" xfId="33515" xr:uid="{00000000-0005-0000-0000-0000CD530000}"/>
    <cellStyle name="Normal 17 3 3 3 2 3" xfId="24795" xr:uid="{00000000-0005-0000-0000-0000CE530000}"/>
    <cellStyle name="Normal 17 3 3 3 2 4" xfId="39395" xr:uid="{00000000-0005-0000-0000-0000CF530000}"/>
    <cellStyle name="Normal 17 3 3 3 3" xfId="11703" xr:uid="{00000000-0005-0000-0000-0000D0530000}"/>
    <cellStyle name="Normal 17 3 3 3 3 2" xfId="29155" xr:uid="{00000000-0005-0000-0000-0000D1530000}"/>
    <cellStyle name="Normal 17 3 3 3 4" xfId="20434" xr:uid="{00000000-0005-0000-0000-0000D2530000}"/>
    <cellStyle name="Normal 17 3 3 3 5" xfId="39394" xr:uid="{00000000-0005-0000-0000-0000D3530000}"/>
    <cellStyle name="Normal 17 3 3 4" xfId="5178" xr:uid="{00000000-0005-0000-0000-0000D4530000}"/>
    <cellStyle name="Normal 17 3 3 4 2" xfId="13922" xr:uid="{00000000-0005-0000-0000-0000D5530000}"/>
    <cellStyle name="Normal 17 3 3 4 2 2" xfId="31373" xr:uid="{00000000-0005-0000-0000-0000D6530000}"/>
    <cellStyle name="Normal 17 3 3 4 3" xfId="22653" xr:uid="{00000000-0005-0000-0000-0000D7530000}"/>
    <cellStyle name="Normal 17 3 3 4 4" xfId="39396" xr:uid="{00000000-0005-0000-0000-0000D8530000}"/>
    <cellStyle name="Normal 17 3 3 5" xfId="9561" xr:uid="{00000000-0005-0000-0000-0000D9530000}"/>
    <cellStyle name="Normal 17 3 3 5 2" xfId="27013" xr:uid="{00000000-0005-0000-0000-0000DA530000}"/>
    <cellStyle name="Normal 17 3 3 6" xfId="18292" xr:uid="{00000000-0005-0000-0000-0000DB530000}"/>
    <cellStyle name="Normal 17 3 3 7" xfId="39389" xr:uid="{00000000-0005-0000-0000-0000DC530000}"/>
    <cellStyle name="Normal 17 3 4" xfId="1299" xr:uid="{00000000-0005-0000-0000-0000DD530000}"/>
    <cellStyle name="Normal 17 3 4 2" xfId="3445" xr:uid="{00000000-0005-0000-0000-0000DE530000}"/>
    <cellStyle name="Normal 17 3 4 2 2" xfId="7856" xr:uid="{00000000-0005-0000-0000-0000DF530000}"/>
    <cellStyle name="Normal 17 3 4 2 2 2" xfId="16600" xr:uid="{00000000-0005-0000-0000-0000E0530000}"/>
    <cellStyle name="Normal 17 3 4 2 2 2 2" xfId="34051" xr:uid="{00000000-0005-0000-0000-0000E1530000}"/>
    <cellStyle name="Normal 17 3 4 2 2 3" xfId="25331" xr:uid="{00000000-0005-0000-0000-0000E2530000}"/>
    <cellStyle name="Normal 17 3 4 2 2 4" xfId="39399" xr:uid="{00000000-0005-0000-0000-0000E3530000}"/>
    <cellStyle name="Normal 17 3 4 2 3" xfId="12239" xr:uid="{00000000-0005-0000-0000-0000E4530000}"/>
    <cellStyle name="Normal 17 3 4 2 3 2" xfId="29691" xr:uid="{00000000-0005-0000-0000-0000E5530000}"/>
    <cellStyle name="Normal 17 3 4 2 4" xfId="20970" xr:uid="{00000000-0005-0000-0000-0000E6530000}"/>
    <cellStyle name="Normal 17 3 4 2 5" xfId="39398" xr:uid="{00000000-0005-0000-0000-0000E7530000}"/>
    <cellStyle name="Normal 17 3 4 3" xfId="5714" xr:uid="{00000000-0005-0000-0000-0000E8530000}"/>
    <cellStyle name="Normal 17 3 4 3 2" xfId="14458" xr:uid="{00000000-0005-0000-0000-0000E9530000}"/>
    <cellStyle name="Normal 17 3 4 3 2 2" xfId="31909" xr:uid="{00000000-0005-0000-0000-0000EA530000}"/>
    <cellStyle name="Normal 17 3 4 3 3" xfId="23189" xr:uid="{00000000-0005-0000-0000-0000EB530000}"/>
    <cellStyle name="Normal 17 3 4 3 4" xfId="39400" xr:uid="{00000000-0005-0000-0000-0000EC530000}"/>
    <cellStyle name="Normal 17 3 4 4" xfId="10097" xr:uid="{00000000-0005-0000-0000-0000ED530000}"/>
    <cellStyle name="Normal 17 3 4 4 2" xfId="27549" xr:uid="{00000000-0005-0000-0000-0000EE530000}"/>
    <cellStyle name="Normal 17 3 4 5" xfId="18828" xr:uid="{00000000-0005-0000-0000-0000EF530000}"/>
    <cellStyle name="Normal 17 3 4 6" xfId="39397" xr:uid="{00000000-0005-0000-0000-0000F0530000}"/>
    <cellStyle name="Normal 17 3 5" xfId="2373" xr:uid="{00000000-0005-0000-0000-0000F1530000}"/>
    <cellStyle name="Normal 17 3 5 2" xfId="6784" xr:uid="{00000000-0005-0000-0000-0000F2530000}"/>
    <cellStyle name="Normal 17 3 5 2 2" xfId="15528" xr:uid="{00000000-0005-0000-0000-0000F3530000}"/>
    <cellStyle name="Normal 17 3 5 2 2 2" xfId="32979" xr:uid="{00000000-0005-0000-0000-0000F4530000}"/>
    <cellStyle name="Normal 17 3 5 2 3" xfId="24259" xr:uid="{00000000-0005-0000-0000-0000F5530000}"/>
    <cellStyle name="Normal 17 3 5 2 4" xfId="39402" xr:uid="{00000000-0005-0000-0000-0000F6530000}"/>
    <cellStyle name="Normal 17 3 5 3" xfId="11167" xr:uid="{00000000-0005-0000-0000-0000F7530000}"/>
    <cellStyle name="Normal 17 3 5 3 2" xfId="28619" xr:uid="{00000000-0005-0000-0000-0000F8530000}"/>
    <cellStyle name="Normal 17 3 5 4" xfId="19898" xr:uid="{00000000-0005-0000-0000-0000F9530000}"/>
    <cellStyle name="Normal 17 3 5 5" xfId="39401" xr:uid="{00000000-0005-0000-0000-0000FA530000}"/>
    <cellStyle name="Normal 17 3 6" xfId="4642" xr:uid="{00000000-0005-0000-0000-0000FB530000}"/>
    <cellStyle name="Normal 17 3 6 2" xfId="13386" xr:uid="{00000000-0005-0000-0000-0000FC530000}"/>
    <cellStyle name="Normal 17 3 6 2 2" xfId="30837" xr:uid="{00000000-0005-0000-0000-0000FD530000}"/>
    <cellStyle name="Normal 17 3 6 3" xfId="22117" xr:uid="{00000000-0005-0000-0000-0000FE530000}"/>
    <cellStyle name="Normal 17 3 6 4" xfId="39403" xr:uid="{00000000-0005-0000-0000-0000FF530000}"/>
    <cellStyle name="Normal 17 3 7" xfId="9025" xr:uid="{00000000-0005-0000-0000-000000540000}"/>
    <cellStyle name="Normal 17 3 7 2" xfId="26477" xr:uid="{00000000-0005-0000-0000-000001540000}"/>
    <cellStyle name="Normal 17 3 8" xfId="17756" xr:uid="{00000000-0005-0000-0000-000002540000}"/>
    <cellStyle name="Normal 17 3 9" xfId="39372" xr:uid="{00000000-0005-0000-0000-000003540000}"/>
    <cellStyle name="Normal 17 4" xfId="353" xr:uid="{00000000-0005-0000-0000-000004540000}"/>
    <cellStyle name="Normal 17 4 2" xfId="893" xr:uid="{00000000-0005-0000-0000-000005540000}"/>
    <cellStyle name="Normal 17 4 2 2" xfId="1966" xr:uid="{00000000-0005-0000-0000-000006540000}"/>
    <cellStyle name="Normal 17 4 2 2 2" xfId="4111" xr:uid="{00000000-0005-0000-0000-000007540000}"/>
    <cellStyle name="Normal 17 4 2 2 2 2" xfId="8522" xr:uid="{00000000-0005-0000-0000-000008540000}"/>
    <cellStyle name="Normal 17 4 2 2 2 2 2" xfId="17266" xr:uid="{00000000-0005-0000-0000-000009540000}"/>
    <cellStyle name="Normal 17 4 2 2 2 2 2 2" xfId="34717" xr:uid="{00000000-0005-0000-0000-00000A540000}"/>
    <cellStyle name="Normal 17 4 2 2 2 2 3" xfId="25997" xr:uid="{00000000-0005-0000-0000-00000B540000}"/>
    <cellStyle name="Normal 17 4 2 2 2 2 4" xfId="39408" xr:uid="{00000000-0005-0000-0000-00000C540000}"/>
    <cellStyle name="Normal 17 4 2 2 2 3" xfId="12905" xr:uid="{00000000-0005-0000-0000-00000D540000}"/>
    <cellStyle name="Normal 17 4 2 2 2 3 2" xfId="30357" xr:uid="{00000000-0005-0000-0000-00000E540000}"/>
    <cellStyle name="Normal 17 4 2 2 2 4" xfId="21636" xr:uid="{00000000-0005-0000-0000-00000F540000}"/>
    <cellStyle name="Normal 17 4 2 2 2 5" xfId="39407" xr:uid="{00000000-0005-0000-0000-000010540000}"/>
    <cellStyle name="Normal 17 4 2 2 3" xfId="6380" xr:uid="{00000000-0005-0000-0000-000011540000}"/>
    <cellStyle name="Normal 17 4 2 2 3 2" xfId="15124" xr:uid="{00000000-0005-0000-0000-000012540000}"/>
    <cellStyle name="Normal 17 4 2 2 3 2 2" xfId="32575" xr:uid="{00000000-0005-0000-0000-000013540000}"/>
    <cellStyle name="Normal 17 4 2 2 3 3" xfId="23855" xr:uid="{00000000-0005-0000-0000-000014540000}"/>
    <cellStyle name="Normal 17 4 2 2 3 4" xfId="39409" xr:uid="{00000000-0005-0000-0000-000015540000}"/>
    <cellStyle name="Normal 17 4 2 2 4" xfId="10763" xr:uid="{00000000-0005-0000-0000-000016540000}"/>
    <cellStyle name="Normal 17 4 2 2 4 2" xfId="28215" xr:uid="{00000000-0005-0000-0000-000017540000}"/>
    <cellStyle name="Normal 17 4 2 2 5" xfId="19494" xr:uid="{00000000-0005-0000-0000-000018540000}"/>
    <cellStyle name="Normal 17 4 2 2 6" xfId="39406" xr:uid="{00000000-0005-0000-0000-000019540000}"/>
    <cellStyle name="Normal 17 4 2 3" xfId="3042" xr:uid="{00000000-0005-0000-0000-00001A540000}"/>
    <cellStyle name="Normal 17 4 2 3 2" xfId="7453" xr:uid="{00000000-0005-0000-0000-00001B540000}"/>
    <cellStyle name="Normal 17 4 2 3 2 2" xfId="16197" xr:uid="{00000000-0005-0000-0000-00001C540000}"/>
    <cellStyle name="Normal 17 4 2 3 2 2 2" xfId="33648" xr:uid="{00000000-0005-0000-0000-00001D540000}"/>
    <cellStyle name="Normal 17 4 2 3 2 3" xfId="24928" xr:uid="{00000000-0005-0000-0000-00001E540000}"/>
    <cellStyle name="Normal 17 4 2 3 2 4" xfId="39411" xr:uid="{00000000-0005-0000-0000-00001F540000}"/>
    <cellStyle name="Normal 17 4 2 3 3" xfId="11836" xr:uid="{00000000-0005-0000-0000-000020540000}"/>
    <cellStyle name="Normal 17 4 2 3 3 2" xfId="29288" xr:uid="{00000000-0005-0000-0000-000021540000}"/>
    <cellStyle name="Normal 17 4 2 3 4" xfId="20567" xr:uid="{00000000-0005-0000-0000-000022540000}"/>
    <cellStyle name="Normal 17 4 2 3 5" xfId="39410" xr:uid="{00000000-0005-0000-0000-000023540000}"/>
    <cellStyle name="Normal 17 4 2 4" xfId="5311" xr:uid="{00000000-0005-0000-0000-000024540000}"/>
    <cellStyle name="Normal 17 4 2 4 2" xfId="14055" xr:uid="{00000000-0005-0000-0000-000025540000}"/>
    <cellStyle name="Normal 17 4 2 4 2 2" xfId="31506" xr:uid="{00000000-0005-0000-0000-000026540000}"/>
    <cellStyle name="Normal 17 4 2 4 3" xfId="22786" xr:uid="{00000000-0005-0000-0000-000027540000}"/>
    <cellStyle name="Normal 17 4 2 4 4" xfId="39412" xr:uid="{00000000-0005-0000-0000-000028540000}"/>
    <cellStyle name="Normal 17 4 2 5" xfId="9694" xr:uid="{00000000-0005-0000-0000-000029540000}"/>
    <cellStyle name="Normal 17 4 2 5 2" xfId="27146" xr:uid="{00000000-0005-0000-0000-00002A540000}"/>
    <cellStyle name="Normal 17 4 2 6" xfId="18425" xr:uid="{00000000-0005-0000-0000-00002B540000}"/>
    <cellStyle name="Normal 17 4 2 7" xfId="39405" xr:uid="{00000000-0005-0000-0000-00002C540000}"/>
    <cellStyle name="Normal 17 4 3" xfId="1431" xr:uid="{00000000-0005-0000-0000-00002D540000}"/>
    <cellStyle name="Normal 17 4 3 2" xfId="3577" xr:uid="{00000000-0005-0000-0000-00002E540000}"/>
    <cellStyle name="Normal 17 4 3 2 2" xfId="7988" xr:uid="{00000000-0005-0000-0000-00002F540000}"/>
    <cellStyle name="Normal 17 4 3 2 2 2" xfId="16732" xr:uid="{00000000-0005-0000-0000-000030540000}"/>
    <cellStyle name="Normal 17 4 3 2 2 2 2" xfId="34183" xr:uid="{00000000-0005-0000-0000-000031540000}"/>
    <cellStyle name="Normal 17 4 3 2 2 3" xfId="25463" xr:uid="{00000000-0005-0000-0000-000032540000}"/>
    <cellStyle name="Normal 17 4 3 2 2 4" xfId="39415" xr:uid="{00000000-0005-0000-0000-000033540000}"/>
    <cellStyle name="Normal 17 4 3 2 3" xfId="12371" xr:uid="{00000000-0005-0000-0000-000034540000}"/>
    <cellStyle name="Normal 17 4 3 2 3 2" xfId="29823" xr:uid="{00000000-0005-0000-0000-000035540000}"/>
    <cellStyle name="Normal 17 4 3 2 4" xfId="21102" xr:uid="{00000000-0005-0000-0000-000036540000}"/>
    <cellStyle name="Normal 17 4 3 2 5" xfId="39414" xr:uid="{00000000-0005-0000-0000-000037540000}"/>
    <cellStyle name="Normal 17 4 3 3" xfId="5846" xr:uid="{00000000-0005-0000-0000-000038540000}"/>
    <cellStyle name="Normal 17 4 3 3 2" xfId="14590" xr:uid="{00000000-0005-0000-0000-000039540000}"/>
    <cellStyle name="Normal 17 4 3 3 2 2" xfId="32041" xr:uid="{00000000-0005-0000-0000-00003A540000}"/>
    <cellStyle name="Normal 17 4 3 3 3" xfId="23321" xr:uid="{00000000-0005-0000-0000-00003B540000}"/>
    <cellStyle name="Normal 17 4 3 3 4" xfId="39416" xr:uid="{00000000-0005-0000-0000-00003C540000}"/>
    <cellStyle name="Normal 17 4 3 4" xfId="10229" xr:uid="{00000000-0005-0000-0000-00003D540000}"/>
    <cellStyle name="Normal 17 4 3 4 2" xfId="27681" xr:uid="{00000000-0005-0000-0000-00003E540000}"/>
    <cellStyle name="Normal 17 4 3 5" xfId="18960" xr:uid="{00000000-0005-0000-0000-00003F540000}"/>
    <cellStyle name="Normal 17 4 3 6" xfId="39413" xr:uid="{00000000-0005-0000-0000-000040540000}"/>
    <cellStyle name="Normal 17 4 4" xfId="2505" xr:uid="{00000000-0005-0000-0000-000041540000}"/>
    <cellStyle name="Normal 17 4 4 2" xfId="6916" xr:uid="{00000000-0005-0000-0000-000042540000}"/>
    <cellStyle name="Normal 17 4 4 2 2" xfId="15660" xr:uid="{00000000-0005-0000-0000-000043540000}"/>
    <cellStyle name="Normal 17 4 4 2 2 2" xfId="33111" xr:uid="{00000000-0005-0000-0000-000044540000}"/>
    <cellStyle name="Normal 17 4 4 2 3" xfId="24391" xr:uid="{00000000-0005-0000-0000-000045540000}"/>
    <cellStyle name="Normal 17 4 4 2 4" xfId="39418" xr:uid="{00000000-0005-0000-0000-000046540000}"/>
    <cellStyle name="Normal 17 4 4 3" xfId="11299" xr:uid="{00000000-0005-0000-0000-000047540000}"/>
    <cellStyle name="Normal 17 4 4 3 2" xfId="28751" xr:uid="{00000000-0005-0000-0000-000048540000}"/>
    <cellStyle name="Normal 17 4 4 4" xfId="20030" xr:uid="{00000000-0005-0000-0000-000049540000}"/>
    <cellStyle name="Normal 17 4 4 5" xfId="39417" xr:uid="{00000000-0005-0000-0000-00004A540000}"/>
    <cellStyle name="Normal 17 4 5" xfId="4774" xr:uid="{00000000-0005-0000-0000-00004B540000}"/>
    <cellStyle name="Normal 17 4 5 2" xfId="13518" xr:uid="{00000000-0005-0000-0000-00004C540000}"/>
    <cellStyle name="Normal 17 4 5 2 2" xfId="30969" xr:uid="{00000000-0005-0000-0000-00004D540000}"/>
    <cellStyle name="Normal 17 4 5 3" xfId="22249" xr:uid="{00000000-0005-0000-0000-00004E540000}"/>
    <cellStyle name="Normal 17 4 5 4" xfId="39419" xr:uid="{00000000-0005-0000-0000-00004F540000}"/>
    <cellStyle name="Normal 17 4 6" xfId="9157" xr:uid="{00000000-0005-0000-0000-000050540000}"/>
    <cellStyle name="Normal 17 4 6 2" xfId="26609" xr:uid="{00000000-0005-0000-0000-000051540000}"/>
    <cellStyle name="Normal 17 4 7" xfId="17888" xr:uid="{00000000-0005-0000-0000-000052540000}"/>
    <cellStyle name="Normal 17 4 8" xfId="39404" xr:uid="{00000000-0005-0000-0000-000053540000}"/>
    <cellStyle name="Normal 17 5" xfId="635" xr:uid="{00000000-0005-0000-0000-000054540000}"/>
    <cellStyle name="Normal 17 5 2" xfId="1708" xr:uid="{00000000-0005-0000-0000-000055540000}"/>
    <cellStyle name="Normal 17 5 2 2" xfId="3853" xr:uid="{00000000-0005-0000-0000-000056540000}"/>
    <cellStyle name="Normal 17 5 2 2 2" xfId="8264" xr:uid="{00000000-0005-0000-0000-000057540000}"/>
    <cellStyle name="Normal 17 5 2 2 2 2" xfId="17008" xr:uid="{00000000-0005-0000-0000-000058540000}"/>
    <cellStyle name="Normal 17 5 2 2 2 2 2" xfId="34459" xr:uid="{00000000-0005-0000-0000-000059540000}"/>
    <cellStyle name="Normal 17 5 2 2 2 3" xfId="25739" xr:uid="{00000000-0005-0000-0000-00005A540000}"/>
    <cellStyle name="Normal 17 5 2 2 2 4" xfId="39423" xr:uid="{00000000-0005-0000-0000-00005B540000}"/>
    <cellStyle name="Normal 17 5 2 2 3" xfId="12647" xr:uid="{00000000-0005-0000-0000-00005C540000}"/>
    <cellStyle name="Normal 17 5 2 2 3 2" xfId="30099" xr:uid="{00000000-0005-0000-0000-00005D540000}"/>
    <cellStyle name="Normal 17 5 2 2 4" xfId="21378" xr:uid="{00000000-0005-0000-0000-00005E540000}"/>
    <cellStyle name="Normal 17 5 2 2 5" xfId="39422" xr:uid="{00000000-0005-0000-0000-00005F540000}"/>
    <cellStyle name="Normal 17 5 2 3" xfId="6122" xr:uid="{00000000-0005-0000-0000-000060540000}"/>
    <cellStyle name="Normal 17 5 2 3 2" xfId="14866" xr:uid="{00000000-0005-0000-0000-000061540000}"/>
    <cellStyle name="Normal 17 5 2 3 2 2" xfId="32317" xr:uid="{00000000-0005-0000-0000-000062540000}"/>
    <cellStyle name="Normal 17 5 2 3 3" xfId="23597" xr:uid="{00000000-0005-0000-0000-000063540000}"/>
    <cellStyle name="Normal 17 5 2 3 4" xfId="39424" xr:uid="{00000000-0005-0000-0000-000064540000}"/>
    <cellStyle name="Normal 17 5 2 4" xfId="10505" xr:uid="{00000000-0005-0000-0000-000065540000}"/>
    <cellStyle name="Normal 17 5 2 4 2" xfId="27957" xr:uid="{00000000-0005-0000-0000-000066540000}"/>
    <cellStyle name="Normal 17 5 2 5" xfId="19236" xr:uid="{00000000-0005-0000-0000-000067540000}"/>
    <cellStyle name="Normal 17 5 2 6" xfId="39421" xr:uid="{00000000-0005-0000-0000-000068540000}"/>
    <cellStyle name="Normal 17 5 3" xfId="2784" xr:uid="{00000000-0005-0000-0000-000069540000}"/>
    <cellStyle name="Normal 17 5 3 2" xfId="7195" xr:uid="{00000000-0005-0000-0000-00006A540000}"/>
    <cellStyle name="Normal 17 5 3 2 2" xfId="15939" xr:uid="{00000000-0005-0000-0000-00006B540000}"/>
    <cellStyle name="Normal 17 5 3 2 2 2" xfId="33390" xr:uid="{00000000-0005-0000-0000-00006C540000}"/>
    <cellStyle name="Normal 17 5 3 2 3" xfId="24670" xr:uid="{00000000-0005-0000-0000-00006D540000}"/>
    <cellStyle name="Normal 17 5 3 2 4" xfId="39426" xr:uid="{00000000-0005-0000-0000-00006E540000}"/>
    <cellStyle name="Normal 17 5 3 3" xfId="11578" xr:uid="{00000000-0005-0000-0000-00006F540000}"/>
    <cellStyle name="Normal 17 5 3 3 2" xfId="29030" xr:uid="{00000000-0005-0000-0000-000070540000}"/>
    <cellStyle name="Normal 17 5 3 4" xfId="20309" xr:uid="{00000000-0005-0000-0000-000071540000}"/>
    <cellStyle name="Normal 17 5 3 5" xfId="39425" xr:uid="{00000000-0005-0000-0000-000072540000}"/>
    <cellStyle name="Normal 17 5 4" xfId="5053" xr:uid="{00000000-0005-0000-0000-000073540000}"/>
    <cellStyle name="Normal 17 5 4 2" xfId="13797" xr:uid="{00000000-0005-0000-0000-000074540000}"/>
    <cellStyle name="Normal 17 5 4 2 2" xfId="31248" xr:uid="{00000000-0005-0000-0000-000075540000}"/>
    <cellStyle name="Normal 17 5 4 3" xfId="22528" xr:uid="{00000000-0005-0000-0000-000076540000}"/>
    <cellStyle name="Normal 17 5 4 4" xfId="39427" xr:uid="{00000000-0005-0000-0000-000077540000}"/>
    <cellStyle name="Normal 17 5 5" xfId="9436" xr:uid="{00000000-0005-0000-0000-000078540000}"/>
    <cellStyle name="Normal 17 5 5 2" xfId="26888" xr:uid="{00000000-0005-0000-0000-000079540000}"/>
    <cellStyle name="Normal 17 5 6" xfId="18167" xr:uid="{00000000-0005-0000-0000-00007A540000}"/>
    <cellStyle name="Normal 17 5 7" xfId="39420" xr:uid="{00000000-0005-0000-0000-00007B540000}"/>
    <cellStyle name="Normal 17 6" xfId="1174" xr:uid="{00000000-0005-0000-0000-00007C540000}"/>
    <cellStyle name="Normal 17 6 2" xfId="3320" xr:uid="{00000000-0005-0000-0000-00007D540000}"/>
    <cellStyle name="Normal 17 6 2 2" xfId="7731" xr:uid="{00000000-0005-0000-0000-00007E540000}"/>
    <cellStyle name="Normal 17 6 2 2 2" xfId="16475" xr:uid="{00000000-0005-0000-0000-00007F540000}"/>
    <cellStyle name="Normal 17 6 2 2 2 2" xfId="33926" xr:uid="{00000000-0005-0000-0000-000080540000}"/>
    <cellStyle name="Normal 17 6 2 2 3" xfId="25206" xr:uid="{00000000-0005-0000-0000-000081540000}"/>
    <cellStyle name="Normal 17 6 2 2 4" xfId="39430" xr:uid="{00000000-0005-0000-0000-000082540000}"/>
    <cellStyle name="Normal 17 6 2 3" xfId="12114" xr:uid="{00000000-0005-0000-0000-000083540000}"/>
    <cellStyle name="Normal 17 6 2 3 2" xfId="29566" xr:uid="{00000000-0005-0000-0000-000084540000}"/>
    <cellStyle name="Normal 17 6 2 4" xfId="20845" xr:uid="{00000000-0005-0000-0000-000085540000}"/>
    <cellStyle name="Normal 17 6 2 5" xfId="39429" xr:uid="{00000000-0005-0000-0000-000086540000}"/>
    <cellStyle name="Normal 17 6 3" xfId="5589" xr:uid="{00000000-0005-0000-0000-000087540000}"/>
    <cellStyle name="Normal 17 6 3 2" xfId="14333" xr:uid="{00000000-0005-0000-0000-000088540000}"/>
    <cellStyle name="Normal 17 6 3 2 2" xfId="31784" xr:uid="{00000000-0005-0000-0000-000089540000}"/>
    <cellStyle name="Normal 17 6 3 3" xfId="23064" xr:uid="{00000000-0005-0000-0000-00008A540000}"/>
    <cellStyle name="Normal 17 6 3 4" xfId="39431" xr:uid="{00000000-0005-0000-0000-00008B540000}"/>
    <cellStyle name="Normal 17 6 4" xfId="9972" xr:uid="{00000000-0005-0000-0000-00008C540000}"/>
    <cellStyle name="Normal 17 6 4 2" xfId="27424" xr:uid="{00000000-0005-0000-0000-00008D540000}"/>
    <cellStyle name="Normal 17 6 5" xfId="18703" xr:uid="{00000000-0005-0000-0000-00008E540000}"/>
    <cellStyle name="Normal 17 6 6" xfId="39428" xr:uid="{00000000-0005-0000-0000-00008F540000}"/>
    <cellStyle name="Normal 17 7" xfId="2248" xr:uid="{00000000-0005-0000-0000-000090540000}"/>
    <cellStyle name="Normal 17 7 2" xfId="6659" xr:uid="{00000000-0005-0000-0000-000091540000}"/>
    <cellStyle name="Normal 17 7 2 2" xfId="15403" xr:uid="{00000000-0005-0000-0000-000092540000}"/>
    <cellStyle name="Normal 17 7 2 2 2" xfId="32854" xr:uid="{00000000-0005-0000-0000-000093540000}"/>
    <cellStyle name="Normal 17 7 2 3" xfId="24134" xr:uid="{00000000-0005-0000-0000-000094540000}"/>
    <cellStyle name="Normal 17 7 2 4" xfId="39433" xr:uid="{00000000-0005-0000-0000-000095540000}"/>
    <cellStyle name="Normal 17 7 3" xfId="11042" xr:uid="{00000000-0005-0000-0000-000096540000}"/>
    <cellStyle name="Normal 17 7 3 2" xfId="28494" xr:uid="{00000000-0005-0000-0000-000097540000}"/>
    <cellStyle name="Normal 17 7 4" xfId="19773" xr:uid="{00000000-0005-0000-0000-000098540000}"/>
    <cellStyle name="Normal 17 7 5" xfId="39432" xr:uid="{00000000-0005-0000-0000-000099540000}"/>
    <cellStyle name="Normal 17 8" xfId="4517" xr:uid="{00000000-0005-0000-0000-00009A540000}"/>
    <cellStyle name="Normal 17 8 2" xfId="13261" xr:uid="{00000000-0005-0000-0000-00009B540000}"/>
    <cellStyle name="Normal 17 8 2 2" xfId="30712" xr:uid="{00000000-0005-0000-0000-00009C540000}"/>
    <cellStyle name="Normal 17 8 3" xfId="21992" xr:uid="{00000000-0005-0000-0000-00009D540000}"/>
    <cellStyle name="Normal 17 8 4" xfId="39434" xr:uid="{00000000-0005-0000-0000-00009E540000}"/>
    <cellStyle name="Normal 17 9" xfId="8900" xr:uid="{00000000-0005-0000-0000-00009F540000}"/>
    <cellStyle name="Normal 17 9 2" xfId="26352" xr:uid="{00000000-0005-0000-0000-0000A0540000}"/>
    <cellStyle name="Normal 170" xfId="44192" xr:uid="{603EA91E-6EC7-432A-9817-76A3DD33F36B}"/>
    <cellStyle name="Normal 171" xfId="44195" xr:uid="{9E7CAC12-A7C4-4C3E-9D48-B0568661522F}"/>
    <cellStyle name="Normal 172" xfId="44199" xr:uid="{9052CD80-206E-4A4B-9F06-FE6F6AF9CC1A}"/>
    <cellStyle name="Normal 173" xfId="44201" xr:uid="{D808353B-54C7-48F7-BBEB-A72C527EFC9A}"/>
    <cellStyle name="Normal 174" xfId="44206" xr:uid="{60BE079F-7210-4925-8BFF-388E72EAECC1}"/>
    <cellStyle name="Normal 175" xfId="44209" xr:uid="{2D7C4967-F3B5-4F4E-B56D-9BACD93A5980}"/>
    <cellStyle name="Normal 176" xfId="44217" xr:uid="{297414C3-C336-4795-9259-32212ABC901B}"/>
    <cellStyle name="Normal 177" xfId="44221" xr:uid="{E4216BFE-3543-4E8F-A9DA-28F63370B240}"/>
    <cellStyle name="Normal 178" xfId="44225" xr:uid="{C79828B4-2A3B-42A5-AF9C-6D2B2085CF53}"/>
    <cellStyle name="Normal 179" xfId="44232" xr:uid="{FE5B4840-C8FD-456D-9166-684C174F8260}"/>
    <cellStyle name="Normal 18" xfId="74" xr:uid="{00000000-0005-0000-0000-0000A1540000}"/>
    <cellStyle name="Normal 18 10" xfId="17632" xr:uid="{00000000-0005-0000-0000-0000A2540000}"/>
    <cellStyle name="Normal 18 11" xfId="39435" xr:uid="{00000000-0005-0000-0000-0000A3540000}"/>
    <cellStyle name="Normal 18 2" xfId="139" xr:uid="{00000000-0005-0000-0000-0000A4540000}"/>
    <cellStyle name="Normal 18 2 10" xfId="39436" xr:uid="{00000000-0005-0000-0000-0000A5540000}"/>
    <cellStyle name="Normal 18 2 2" xfId="271" xr:uid="{00000000-0005-0000-0000-0000A6540000}"/>
    <cellStyle name="Normal 18 2 2 2" xfId="536" xr:uid="{00000000-0005-0000-0000-0000A7540000}"/>
    <cellStyle name="Normal 18 2 2 2 2" xfId="1076" xr:uid="{00000000-0005-0000-0000-0000A8540000}"/>
    <cellStyle name="Normal 18 2 2 2 2 2" xfId="2149" xr:uid="{00000000-0005-0000-0000-0000A9540000}"/>
    <cellStyle name="Normal 18 2 2 2 2 2 2" xfId="4294" xr:uid="{00000000-0005-0000-0000-0000AA540000}"/>
    <cellStyle name="Normal 18 2 2 2 2 2 2 2" xfId="8705" xr:uid="{00000000-0005-0000-0000-0000AB540000}"/>
    <cellStyle name="Normal 18 2 2 2 2 2 2 2 2" xfId="17449" xr:uid="{00000000-0005-0000-0000-0000AC540000}"/>
    <cellStyle name="Normal 18 2 2 2 2 2 2 2 2 2" xfId="34900" xr:uid="{00000000-0005-0000-0000-0000AD540000}"/>
    <cellStyle name="Normal 18 2 2 2 2 2 2 2 3" xfId="26180" xr:uid="{00000000-0005-0000-0000-0000AE540000}"/>
    <cellStyle name="Normal 18 2 2 2 2 2 2 2 4" xfId="39442" xr:uid="{00000000-0005-0000-0000-0000AF540000}"/>
    <cellStyle name="Normal 18 2 2 2 2 2 2 3" xfId="13088" xr:uid="{00000000-0005-0000-0000-0000B0540000}"/>
    <cellStyle name="Normal 18 2 2 2 2 2 2 3 2" xfId="30540" xr:uid="{00000000-0005-0000-0000-0000B1540000}"/>
    <cellStyle name="Normal 18 2 2 2 2 2 2 4" xfId="21819" xr:uid="{00000000-0005-0000-0000-0000B2540000}"/>
    <cellStyle name="Normal 18 2 2 2 2 2 2 5" xfId="39441" xr:uid="{00000000-0005-0000-0000-0000B3540000}"/>
    <cellStyle name="Normal 18 2 2 2 2 2 3" xfId="6563" xr:uid="{00000000-0005-0000-0000-0000B4540000}"/>
    <cellStyle name="Normal 18 2 2 2 2 2 3 2" xfId="15307" xr:uid="{00000000-0005-0000-0000-0000B5540000}"/>
    <cellStyle name="Normal 18 2 2 2 2 2 3 2 2" xfId="32758" xr:uid="{00000000-0005-0000-0000-0000B6540000}"/>
    <cellStyle name="Normal 18 2 2 2 2 2 3 3" xfId="24038" xr:uid="{00000000-0005-0000-0000-0000B7540000}"/>
    <cellStyle name="Normal 18 2 2 2 2 2 3 4" xfId="39443" xr:uid="{00000000-0005-0000-0000-0000B8540000}"/>
    <cellStyle name="Normal 18 2 2 2 2 2 4" xfId="10946" xr:uid="{00000000-0005-0000-0000-0000B9540000}"/>
    <cellStyle name="Normal 18 2 2 2 2 2 4 2" xfId="28398" xr:uid="{00000000-0005-0000-0000-0000BA540000}"/>
    <cellStyle name="Normal 18 2 2 2 2 2 5" xfId="19677" xr:uid="{00000000-0005-0000-0000-0000BB540000}"/>
    <cellStyle name="Normal 18 2 2 2 2 2 6" xfId="39440" xr:uid="{00000000-0005-0000-0000-0000BC540000}"/>
    <cellStyle name="Normal 18 2 2 2 2 3" xfId="3225" xr:uid="{00000000-0005-0000-0000-0000BD540000}"/>
    <cellStyle name="Normal 18 2 2 2 2 3 2" xfId="7636" xr:uid="{00000000-0005-0000-0000-0000BE540000}"/>
    <cellStyle name="Normal 18 2 2 2 2 3 2 2" xfId="16380" xr:uid="{00000000-0005-0000-0000-0000BF540000}"/>
    <cellStyle name="Normal 18 2 2 2 2 3 2 2 2" xfId="33831" xr:uid="{00000000-0005-0000-0000-0000C0540000}"/>
    <cellStyle name="Normal 18 2 2 2 2 3 2 3" xfId="25111" xr:uid="{00000000-0005-0000-0000-0000C1540000}"/>
    <cellStyle name="Normal 18 2 2 2 2 3 2 4" xfId="39445" xr:uid="{00000000-0005-0000-0000-0000C2540000}"/>
    <cellStyle name="Normal 18 2 2 2 2 3 3" xfId="12019" xr:uid="{00000000-0005-0000-0000-0000C3540000}"/>
    <cellStyle name="Normal 18 2 2 2 2 3 3 2" xfId="29471" xr:uid="{00000000-0005-0000-0000-0000C4540000}"/>
    <cellStyle name="Normal 18 2 2 2 2 3 4" xfId="20750" xr:uid="{00000000-0005-0000-0000-0000C5540000}"/>
    <cellStyle name="Normal 18 2 2 2 2 3 5" xfId="39444" xr:uid="{00000000-0005-0000-0000-0000C6540000}"/>
    <cellStyle name="Normal 18 2 2 2 2 4" xfId="5494" xr:uid="{00000000-0005-0000-0000-0000C7540000}"/>
    <cellStyle name="Normal 18 2 2 2 2 4 2" xfId="14238" xr:uid="{00000000-0005-0000-0000-0000C8540000}"/>
    <cellStyle name="Normal 18 2 2 2 2 4 2 2" xfId="31689" xr:uid="{00000000-0005-0000-0000-0000C9540000}"/>
    <cellStyle name="Normal 18 2 2 2 2 4 3" xfId="22969" xr:uid="{00000000-0005-0000-0000-0000CA540000}"/>
    <cellStyle name="Normal 18 2 2 2 2 4 4" xfId="39446" xr:uid="{00000000-0005-0000-0000-0000CB540000}"/>
    <cellStyle name="Normal 18 2 2 2 2 5" xfId="9877" xr:uid="{00000000-0005-0000-0000-0000CC540000}"/>
    <cellStyle name="Normal 18 2 2 2 2 5 2" xfId="27329" xr:uid="{00000000-0005-0000-0000-0000CD540000}"/>
    <cellStyle name="Normal 18 2 2 2 2 6" xfId="18608" xr:uid="{00000000-0005-0000-0000-0000CE540000}"/>
    <cellStyle name="Normal 18 2 2 2 2 7" xfId="39439" xr:uid="{00000000-0005-0000-0000-0000CF540000}"/>
    <cellStyle name="Normal 18 2 2 2 3" xfId="1614" xr:uid="{00000000-0005-0000-0000-0000D0540000}"/>
    <cellStyle name="Normal 18 2 2 2 3 2" xfId="3760" xr:uid="{00000000-0005-0000-0000-0000D1540000}"/>
    <cellStyle name="Normal 18 2 2 2 3 2 2" xfId="8171" xr:uid="{00000000-0005-0000-0000-0000D2540000}"/>
    <cellStyle name="Normal 18 2 2 2 3 2 2 2" xfId="16915" xr:uid="{00000000-0005-0000-0000-0000D3540000}"/>
    <cellStyle name="Normal 18 2 2 2 3 2 2 2 2" xfId="34366" xr:uid="{00000000-0005-0000-0000-0000D4540000}"/>
    <cellStyle name="Normal 18 2 2 2 3 2 2 3" xfId="25646" xr:uid="{00000000-0005-0000-0000-0000D5540000}"/>
    <cellStyle name="Normal 18 2 2 2 3 2 2 4" xfId="39449" xr:uid="{00000000-0005-0000-0000-0000D6540000}"/>
    <cellStyle name="Normal 18 2 2 2 3 2 3" xfId="12554" xr:uid="{00000000-0005-0000-0000-0000D7540000}"/>
    <cellStyle name="Normal 18 2 2 2 3 2 3 2" xfId="30006" xr:uid="{00000000-0005-0000-0000-0000D8540000}"/>
    <cellStyle name="Normal 18 2 2 2 3 2 4" xfId="21285" xr:uid="{00000000-0005-0000-0000-0000D9540000}"/>
    <cellStyle name="Normal 18 2 2 2 3 2 5" xfId="39448" xr:uid="{00000000-0005-0000-0000-0000DA540000}"/>
    <cellStyle name="Normal 18 2 2 2 3 3" xfId="6029" xr:uid="{00000000-0005-0000-0000-0000DB540000}"/>
    <cellStyle name="Normal 18 2 2 2 3 3 2" xfId="14773" xr:uid="{00000000-0005-0000-0000-0000DC540000}"/>
    <cellStyle name="Normal 18 2 2 2 3 3 2 2" xfId="32224" xr:uid="{00000000-0005-0000-0000-0000DD540000}"/>
    <cellStyle name="Normal 18 2 2 2 3 3 3" xfId="23504" xr:uid="{00000000-0005-0000-0000-0000DE540000}"/>
    <cellStyle name="Normal 18 2 2 2 3 3 4" xfId="39450" xr:uid="{00000000-0005-0000-0000-0000DF540000}"/>
    <cellStyle name="Normal 18 2 2 2 3 4" xfId="10412" xr:uid="{00000000-0005-0000-0000-0000E0540000}"/>
    <cellStyle name="Normal 18 2 2 2 3 4 2" xfId="27864" xr:uid="{00000000-0005-0000-0000-0000E1540000}"/>
    <cellStyle name="Normal 18 2 2 2 3 5" xfId="19143" xr:uid="{00000000-0005-0000-0000-0000E2540000}"/>
    <cellStyle name="Normal 18 2 2 2 3 6" xfId="39447" xr:uid="{00000000-0005-0000-0000-0000E3540000}"/>
    <cellStyle name="Normal 18 2 2 2 4" xfId="2688" xr:uid="{00000000-0005-0000-0000-0000E4540000}"/>
    <cellStyle name="Normal 18 2 2 2 4 2" xfId="7099" xr:uid="{00000000-0005-0000-0000-0000E5540000}"/>
    <cellStyle name="Normal 18 2 2 2 4 2 2" xfId="15843" xr:uid="{00000000-0005-0000-0000-0000E6540000}"/>
    <cellStyle name="Normal 18 2 2 2 4 2 2 2" xfId="33294" xr:uid="{00000000-0005-0000-0000-0000E7540000}"/>
    <cellStyle name="Normal 18 2 2 2 4 2 3" xfId="24574" xr:uid="{00000000-0005-0000-0000-0000E8540000}"/>
    <cellStyle name="Normal 18 2 2 2 4 2 4" xfId="39452" xr:uid="{00000000-0005-0000-0000-0000E9540000}"/>
    <cellStyle name="Normal 18 2 2 2 4 3" xfId="11482" xr:uid="{00000000-0005-0000-0000-0000EA540000}"/>
    <cellStyle name="Normal 18 2 2 2 4 3 2" xfId="28934" xr:uid="{00000000-0005-0000-0000-0000EB540000}"/>
    <cellStyle name="Normal 18 2 2 2 4 4" xfId="20213" xr:uid="{00000000-0005-0000-0000-0000EC540000}"/>
    <cellStyle name="Normal 18 2 2 2 4 5" xfId="39451" xr:uid="{00000000-0005-0000-0000-0000ED540000}"/>
    <cellStyle name="Normal 18 2 2 2 5" xfId="4957" xr:uid="{00000000-0005-0000-0000-0000EE540000}"/>
    <cellStyle name="Normal 18 2 2 2 5 2" xfId="13701" xr:uid="{00000000-0005-0000-0000-0000EF540000}"/>
    <cellStyle name="Normal 18 2 2 2 5 2 2" xfId="31152" xr:uid="{00000000-0005-0000-0000-0000F0540000}"/>
    <cellStyle name="Normal 18 2 2 2 5 3" xfId="22432" xr:uid="{00000000-0005-0000-0000-0000F1540000}"/>
    <cellStyle name="Normal 18 2 2 2 5 4" xfId="39453" xr:uid="{00000000-0005-0000-0000-0000F2540000}"/>
    <cellStyle name="Normal 18 2 2 2 6" xfId="9340" xr:uid="{00000000-0005-0000-0000-0000F3540000}"/>
    <cellStyle name="Normal 18 2 2 2 6 2" xfId="26792" xr:uid="{00000000-0005-0000-0000-0000F4540000}"/>
    <cellStyle name="Normal 18 2 2 2 7" xfId="18071" xr:uid="{00000000-0005-0000-0000-0000F5540000}"/>
    <cellStyle name="Normal 18 2 2 2 8" xfId="39438" xr:uid="{00000000-0005-0000-0000-0000F6540000}"/>
    <cellStyle name="Normal 18 2 2 3" xfId="818" xr:uid="{00000000-0005-0000-0000-0000F7540000}"/>
    <cellStyle name="Normal 18 2 2 3 2" xfId="1891" xr:uid="{00000000-0005-0000-0000-0000F8540000}"/>
    <cellStyle name="Normal 18 2 2 3 2 2" xfId="4036" xr:uid="{00000000-0005-0000-0000-0000F9540000}"/>
    <cellStyle name="Normal 18 2 2 3 2 2 2" xfId="8447" xr:uid="{00000000-0005-0000-0000-0000FA540000}"/>
    <cellStyle name="Normal 18 2 2 3 2 2 2 2" xfId="17191" xr:uid="{00000000-0005-0000-0000-0000FB540000}"/>
    <cellStyle name="Normal 18 2 2 3 2 2 2 2 2" xfId="34642" xr:uid="{00000000-0005-0000-0000-0000FC540000}"/>
    <cellStyle name="Normal 18 2 2 3 2 2 2 3" xfId="25922" xr:uid="{00000000-0005-0000-0000-0000FD540000}"/>
    <cellStyle name="Normal 18 2 2 3 2 2 2 4" xfId="39457" xr:uid="{00000000-0005-0000-0000-0000FE540000}"/>
    <cellStyle name="Normal 18 2 2 3 2 2 3" xfId="12830" xr:uid="{00000000-0005-0000-0000-0000FF540000}"/>
    <cellStyle name="Normal 18 2 2 3 2 2 3 2" xfId="30282" xr:uid="{00000000-0005-0000-0000-000000550000}"/>
    <cellStyle name="Normal 18 2 2 3 2 2 4" xfId="21561" xr:uid="{00000000-0005-0000-0000-000001550000}"/>
    <cellStyle name="Normal 18 2 2 3 2 2 5" xfId="39456" xr:uid="{00000000-0005-0000-0000-000002550000}"/>
    <cellStyle name="Normal 18 2 2 3 2 3" xfId="6305" xr:uid="{00000000-0005-0000-0000-000003550000}"/>
    <cellStyle name="Normal 18 2 2 3 2 3 2" xfId="15049" xr:uid="{00000000-0005-0000-0000-000004550000}"/>
    <cellStyle name="Normal 18 2 2 3 2 3 2 2" xfId="32500" xr:uid="{00000000-0005-0000-0000-000005550000}"/>
    <cellStyle name="Normal 18 2 2 3 2 3 3" xfId="23780" xr:uid="{00000000-0005-0000-0000-000006550000}"/>
    <cellStyle name="Normal 18 2 2 3 2 3 4" xfId="39458" xr:uid="{00000000-0005-0000-0000-000007550000}"/>
    <cellStyle name="Normal 18 2 2 3 2 4" xfId="10688" xr:uid="{00000000-0005-0000-0000-000008550000}"/>
    <cellStyle name="Normal 18 2 2 3 2 4 2" xfId="28140" xr:uid="{00000000-0005-0000-0000-000009550000}"/>
    <cellStyle name="Normal 18 2 2 3 2 5" xfId="19419" xr:uid="{00000000-0005-0000-0000-00000A550000}"/>
    <cellStyle name="Normal 18 2 2 3 2 6" xfId="39455" xr:uid="{00000000-0005-0000-0000-00000B550000}"/>
    <cellStyle name="Normal 18 2 2 3 3" xfId="2967" xr:uid="{00000000-0005-0000-0000-00000C550000}"/>
    <cellStyle name="Normal 18 2 2 3 3 2" xfId="7378" xr:uid="{00000000-0005-0000-0000-00000D550000}"/>
    <cellStyle name="Normal 18 2 2 3 3 2 2" xfId="16122" xr:uid="{00000000-0005-0000-0000-00000E550000}"/>
    <cellStyle name="Normal 18 2 2 3 3 2 2 2" xfId="33573" xr:uid="{00000000-0005-0000-0000-00000F550000}"/>
    <cellStyle name="Normal 18 2 2 3 3 2 3" xfId="24853" xr:uid="{00000000-0005-0000-0000-000010550000}"/>
    <cellStyle name="Normal 18 2 2 3 3 2 4" xfId="39460" xr:uid="{00000000-0005-0000-0000-000011550000}"/>
    <cellStyle name="Normal 18 2 2 3 3 3" xfId="11761" xr:uid="{00000000-0005-0000-0000-000012550000}"/>
    <cellStyle name="Normal 18 2 2 3 3 3 2" xfId="29213" xr:uid="{00000000-0005-0000-0000-000013550000}"/>
    <cellStyle name="Normal 18 2 2 3 3 4" xfId="20492" xr:uid="{00000000-0005-0000-0000-000014550000}"/>
    <cellStyle name="Normal 18 2 2 3 3 5" xfId="39459" xr:uid="{00000000-0005-0000-0000-000015550000}"/>
    <cellStyle name="Normal 18 2 2 3 4" xfId="5236" xr:uid="{00000000-0005-0000-0000-000016550000}"/>
    <cellStyle name="Normal 18 2 2 3 4 2" xfId="13980" xr:uid="{00000000-0005-0000-0000-000017550000}"/>
    <cellStyle name="Normal 18 2 2 3 4 2 2" xfId="31431" xr:uid="{00000000-0005-0000-0000-000018550000}"/>
    <cellStyle name="Normal 18 2 2 3 4 3" xfId="22711" xr:uid="{00000000-0005-0000-0000-000019550000}"/>
    <cellStyle name="Normal 18 2 2 3 4 4" xfId="39461" xr:uid="{00000000-0005-0000-0000-00001A550000}"/>
    <cellStyle name="Normal 18 2 2 3 5" xfId="9619" xr:uid="{00000000-0005-0000-0000-00001B550000}"/>
    <cellStyle name="Normal 18 2 2 3 5 2" xfId="27071" xr:uid="{00000000-0005-0000-0000-00001C550000}"/>
    <cellStyle name="Normal 18 2 2 3 6" xfId="18350" xr:uid="{00000000-0005-0000-0000-00001D550000}"/>
    <cellStyle name="Normal 18 2 2 3 7" xfId="39454" xr:uid="{00000000-0005-0000-0000-00001E550000}"/>
    <cellStyle name="Normal 18 2 2 4" xfId="1357" xr:uid="{00000000-0005-0000-0000-00001F550000}"/>
    <cellStyle name="Normal 18 2 2 4 2" xfId="3503" xr:uid="{00000000-0005-0000-0000-000020550000}"/>
    <cellStyle name="Normal 18 2 2 4 2 2" xfId="7914" xr:uid="{00000000-0005-0000-0000-000021550000}"/>
    <cellStyle name="Normal 18 2 2 4 2 2 2" xfId="16658" xr:uid="{00000000-0005-0000-0000-000022550000}"/>
    <cellStyle name="Normal 18 2 2 4 2 2 2 2" xfId="34109" xr:uid="{00000000-0005-0000-0000-000023550000}"/>
    <cellStyle name="Normal 18 2 2 4 2 2 3" xfId="25389" xr:uid="{00000000-0005-0000-0000-000024550000}"/>
    <cellStyle name="Normal 18 2 2 4 2 2 4" xfId="39464" xr:uid="{00000000-0005-0000-0000-000025550000}"/>
    <cellStyle name="Normal 18 2 2 4 2 3" xfId="12297" xr:uid="{00000000-0005-0000-0000-000026550000}"/>
    <cellStyle name="Normal 18 2 2 4 2 3 2" xfId="29749" xr:uid="{00000000-0005-0000-0000-000027550000}"/>
    <cellStyle name="Normal 18 2 2 4 2 4" xfId="21028" xr:uid="{00000000-0005-0000-0000-000028550000}"/>
    <cellStyle name="Normal 18 2 2 4 2 5" xfId="39463" xr:uid="{00000000-0005-0000-0000-000029550000}"/>
    <cellStyle name="Normal 18 2 2 4 3" xfId="5772" xr:uid="{00000000-0005-0000-0000-00002A550000}"/>
    <cellStyle name="Normal 18 2 2 4 3 2" xfId="14516" xr:uid="{00000000-0005-0000-0000-00002B550000}"/>
    <cellStyle name="Normal 18 2 2 4 3 2 2" xfId="31967" xr:uid="{00000000-0005-0000-0000-00002C550000}"/>
    <cellStyle name="Normal 18 2 2 4 3 3" xfId="23247" xr:uid="{00000000-0005-0000-0000-00002D550000}"/>
    <cellStyle name="Normal 18 2 2 4 3 4" xfId="39465" xr:uid="{00000000-0005-0000-0000-00002E550000}"/>
    <cellStyle name="Normal 18 2 2 4 4" xfId="10155" xr:uid="{00000000-0005-0000-0000-00002F550000}"/>
    <cellStyle name="Normal 18 2 2 4 4 2" xfId="27607" xr:uid="{00000000-0005-0000-0000-000030550000}"/>
    <cellStyle name="Normal 18 2 2 4 5" xfId="18886" xr:uid="{00000000-0005-0000-0000-000031550000}"/>
    <cellStyle name="Normal 18 2 2 4 6" xfId="39462" xr:uid="{00000000-0005-0000-0000-000032550000}"/>
    <cellStyle name="Normal 18 2 2 5" xfId="2431" xr:uid="{00000000-0005-0000-0000-000033550000}"/>
    <cellStyle name="Normal 18 2 2 5 2" xfId="6842" xr:uid="{00000000-0005-0000-0000-000034550000}"/>
    <cellStyle name="Normal 18 2 2 5 2 2" xfId="15586" xr:uid="{00000000-0005-0000-0000-000035550000}"/>
    <cellStyle name="Normal 18 2 2 5 2 2 2" xfId="33037" xr:uid="{00000000-0005-0000-0000-000036550000}"/>
    <cellStyle name="Normal 18 2 2 5 2 3" xfId="24317" xr:uid="{00000000-0005-0000-0000-000037550000}"/>
    <cellStyle name="Normal 18 2 2 5 2 4" xfId="39467" xr:uid="{00000000-0005-0000-0000-000038550000}"/>
    <cellStyle name="Normal 18 2 2 5 3" xfId="11225" xr:uid="{00000000-0005-0000-0000-000039550000}"/>
    <cellStyle name="Normal 18 2 2 5 3 2" xfId="28677" xr:uid="{00000000-0005-0000-0000-00003A550000}"/>
    <cellStyle name="Normal 18 2 2 5 4" xfId="19956" xr:uid="{00000000-0005-0000-0000-00003B550000}"/>
    <cellStyle name="Normal 18 2 2 5 5" xfId="39466" xr:uid="{00000000-0005-0000-0000-00003C550000}"/>
    <cellStyle name="Normal 18 2 2 6" xfId="4700" xr:uid="{00000000-0005-0000-0000-00003D550000}"/>
    <cellStyle name="Normal 18 2 2 6 2" xfId="13444" xr:uid="{00000000-0005-0000-0000-00003E550000}"/>
    <cellStyle name="Normal 18 2 2 6 2 2" xfId="30895" xr:uid="{00000000-0005-0000-0000-00003F550000}"/>
    <cellStyle name="Normal 18 2 2 6 3" xfId="22175" xr:uid="{00000000-0005-0000-0000-000040550000}"/>
    <cellStyle name="Normal 18 2 2 6 4" xfId="39468" xr:uid="{00000000-0005-0000-0000-000041550000}"/>
    <cellStyle name="Normal 18 2 2 7" xfId="9083" xr:uid="{00000000-0005-0000-0000-000042550000}"/>
    <cellStyle name="Normal 18 2 2 7 2" xfId="26535" xr:uid="{00000000-0005-0000-0000-000043550000}"/>
    <cellStyle name="Normal 18 2 2 8" xfId="17814" xr:uid="{00000000-0005-0000-0000-000044550000}"/>
    <cellStyle name="Normal 18 2 2 9" xfId="39437" xr:uid="{00000000-0005-0000-0000-000045550000}"/>
    <cellStyle name="Normal 18 2 3" xfId="411" xr:uid="{00000000-0005-0000-0000-000046550000}"/>
    <cellStyle name="Normal 18 2 3 2" xfId="951" xr:uid="{00000000-0005-0000-0000-000047550000}"/>
    <cellStyle name="Normal 18 2 3 2 2" xfId="2024" xr:uid="{00000000-0005-0000-0000-000048550000}"/>
    <cellStyle name="Normal 18 2 3 2 2 2" xfId="4169" xr:uid="{00000000-0005-0000-0000-000049550000}"/>
    <cellStyle name="Normal 18 2 3 2 2 2 2" xfId="8580" xr:uid="{00000000-0005-0000-0000-00004A550000}"/>
    <cellStyle name="Normal 18 2 3 2 2 2 2 2" xfId="17324" xr:uid="{00000000-0005-0000-0000-00004B550000}"/>
    <cellStyle name="Normal 18 2 3 2 2 2 2 2 2" xfId="34775" xr:uid="{00000000-0005-0000-0000-00004C550000}"/>
    <cellStyle name="Normal 18 2 3 2 2 2 2 3" xfId="26055" xr:uid="{00000000-0005-0000-0000-00004D550000}"/>
    <cellStyle name="Normal 18 2 3 2 2 2 2 4" xfId="39473" xr:uid="{00000000-0005-0000-0000-00004E550000}"/>
    <cellStyle name="Normal 18 2 3 2 2 2 3" xfId="12963" xr:uid="{00000000-0005-0000-0000-00004F550000}"/>
    <cellStyle name="Normal 18 2 3 2 2 2 3 2" xfId="30415" xr:uid="{00000000-0005-0000-0000-000050550000}"/>
    <cellStyle name="Normal 18 2 3 2 2 2 4" xfId="21694" xr:uid="{00000000-0005-0000-0000-000051550000}"/>
    <cellStyle name="Normal 18 2 3 2 2 2 5" xfId="39472" xr:uid="{00000000-0005-0000-0000-000052550000}"/>
    <cellStyle name="Normal 18 2 3 2 2 3" xfId="6438" xr:uid="{00000000-0005-0000-0000-000053550000}"/>
    <cellStyle name="Normal 18 2 3 2 2 3 2" xfId="15182" xr:uid="{00000000-0005-0000-0000-000054550000}"/>
    <cellStyle name="Normal 18 2 3 2 2 3 2 2" xfId="32633" xr:uid="{00000000-0005-0000-0000-000055550000}"/>
    <cellStyle name="Normal 18 2 3 2 2 3 3" xfId="23913" xr:uid="{00000000-0005-0000-0000-000056550000}"/>
    <cellStyle name="Normal 18 2 3 2 2 3 4" xfId="39474" xr:uid="{00000000-0005-0000-0000-000057550000}"/>
    <cellStyle name="Normal 18 2 3 2 2 4" xfId="10821" xr:uid="{00000000-0005-0000-0000-000058550000}"/>
    <cellStyle name="Normal 18 2 3 2 2 4 2" xfId="28273" xr:uid="{00000000-0005-0000-0000-000059550000}"/>
    <cellStyle name="Normal 18 2 3 2 2 5" xfId="19552" xr:uid="{00000000-0005-0000-0000-00005A550000}"/>
    <cellStyle name="Normal 18 2 3 2 2 6" xfId="39471" xr:uid="{00000000-0005-0000-0000-00005B550000}"/>
    <cellStyle name="Normal 18 2 3 2 3" xfId="3100" xr:uid="{00000000-0005-0000-0000-00005C550000}"/>
    <cellStyle name="Normal 18 2 3 2 3 2" xfId="7511" xr:uid="{00000000-0005-0000-0000-00005D550000}"/>
    <cellStyle name="Normal 18 2 3 2 3 2 2" xfId="16255" xr:uid="{00000000-0005-0000-0000-00005E550000}"/>
    <cellStyle name="Normal 18 2 3 2 3 2 2 2" xfId="33706" xr:uid="{00000000-0005-0000-0000-00005F550000}"/>
    <cellStyle name="Normal 18 2 3 2 3 2 3" xfId="24986" xr:uid="{00000000-0005-0000-0000-000060550000}"/>
    <cellStyle name="Normal 18 2 3 2 3 2 4" xfId="39476" xr:uid="{00000000-0005-0000-0000-000061550000}"/>
    <cellStyle name="Normal 18 2 3 2 3 3" xfId="11894" xr:uid="{00000000-0005-0000-0000-000062550000}"/>
    <cellStyle name="Normal 18 2 3 2 3 3 2" xfId="29346" xr:uid="{00000000-0005-0000-0000-000063550000}"/>
    <cellStyle name="Normal 18 2 3 2 3 4" xfId="20625" xr:uid="{00000000-0005-0000-0000-000064550000}"/>
    <cellStyle name="Normal 18 2 3 2 3 5" xfId="39475" xr:uid="{00000000-0005-0000-0000-000065550000}"/>
    <cellStyle name="Normal 18 2 3 2 4" xfId="5369" xr:uid="{00000000-0005-0000-0000-000066550000}"/>
    <cellStyle name="Normal 18 2 3 2 4 2" xfId="14113" xr:uid="{00000000-0005-0000-0000-000067550000}"/>
    <cellStyle name="Normal 18 2 3 2 4 2 2" xfId="31564" xr:uid="{00000000-0005-0000-0000-000068550000}"/>
    <cellStyle name="Normal 18 2 3 2 4 3" xfId="22844" xr:uid="{00000000-0005-0000-0000-000069550000}"/>
    <cellStyle name="Normal 18 2 3 2 4 4" xfId="39477" xr:uid="{00000000-0005-0000-0000-00006A550000}"/>
    <cellStyle name="Normal 18 2 3 2 5" xfId="9752" xr:uid="{00000000-0005-0000-0000-00006B550000}"/>
    <cellStyle name="Normal 18 2 3 2 5 2" xfId="27204" xr:uid="{00000000-0005-0000-0000-00006C550000}"/>
    <cellStyle name="Normal 18 2 3 2 6" xfId="18483" xr:uid="{00000000-0005-0000-0000-00006D550000}"/>
    <cellStyle name="Normal 18 2 3 2 7" xfId="39470" xr:uid="{00000000-0005-0000-0000-00006E550000}"/>
    <cellStyle name="Normal 18 2 3 3" xfId="1489" xr:uid="{00000000-0005-0000-0000-00006F550000}"/>
    <cellStyle name="Normal 18 2 3 3 2" xfId="3635" xr:uid="{00000000-0005-0000-0000-000070550000}"/>
    <cellStyle name="Normal 18 2 3 3 2 2" xfId="8046" xr:uid="{00000000-0005-0000-0000-000071550000}"/>
    <cellStyle name="Normal 18 2 3 3 2 2 2" xfId="16790" xr:uid="{00000000-0005-0000-0000-000072550000}"/>
    <cellStyle name="Normal 18 2 3 3 2 2 2 2" xfId="34241" xr:uid="{00000000-0005-0000-0000-000073550000}"/>
    <cellStyle name="Normal 18 2 3 3 2 2 3" xfId="25521" xr:uid="{00000000-0005-0000-0000-000074550000}"/>
    <cellStyle name="Normal 18 2 3 3 2 2 4" xfId="39480" xr:uid="{00000000-0005-0000-0000-000075550000}"/>
    <cellStyle name="Normal 18 2 3 3 2 3" xfId="12429" xr:uid="{00000000-0005-0000-0000-000076550000}"/>
    <cellStyle name="Normal 18 2 3 3 2 3 2" xfId="29881" xr:uid="{00000000-0005-0000-0000-000077550000}"/>
    <cellStyle name="Normal 18 2 3 3 2 4" xfId="21160" xr:uid="{00000000-0005-0000-0000-000078550000}"/>
    <cellStyle name="Normal 18 2 3 3 2 5" xfId="39479" xr:uid="{00000000-0005-0000-0000-000079550000}"/>
    <cellStyle name="Normal 18 2 3 3 3" xfId="5904" xr:uid="{00000000-0005-0000-0000-00007A550000}"/>
    <cellStyle name="Normal 18 2 3 3 3 2" xfId="14648" xr:uid="{00000000-0005-0000-0000-00007B550000}"/>
    <cellStyle name="Normal 18 2 3 3 3 2 2" xfId="32099" xr:uid="{00000000-0005-0000-0000-00007C550000}"/>
    <cellStyle name="Normal 18 2 3 3 3 3" xfId="23379" xr:uid="{00000000-0005-0000-0000-00007D550000}"/>
    <cellStyle name="Normal 18 2 3 3 3 4" xfId="39481" xr:uid="{00000000-0005-0000-0000-00007E550000}"/>
    <cellStyle name="Normal 18 2 3 3 4" xfId="10287" xr:uid="{00000000-0005-0000-0000-00007F550000}"/>
    <cellStyle name="Normal 18 2 3 3 4 2" xfId="27739" xr:uid="{00000000-0005-0000-0000-000080550000}"/>
    <cellStyle name="Normal 18 2 3 3 5" xfId="19018" xr:uid="{00000000-0005-0000-0000-000081550000}"/>
    <cellStyle name="Normal 18 2 3 3 6" xfId="39478" xr:uid="{00000000-0005-0000-0000-000082550000}"/>
    <cellStyle name="Normal 18 2 3 4" xfId="2563" xr:uid="{00000000-0005-0000-0000-000083550000}"/>
    <cellStyle name="Normal 18 2 3 4 2" xfId="6974" xr:uid="{00000000-0005-0000-0000-000084550000}"/>
    <cellStyle name="Normal 18 2 3 4 2 2" xfId="15718" xr:uid="{00000000-0005-0000-0000-000085550000}"/>
    <cellStyle name="Normal 18 2 3 4 2 2 2" xfId="33169" xr:uid="{00000000-0005-0000-0000-000086550000}"/>
    <cellStyle name="Normal 18 2 3 4 2 3" xfId="24449" xr:uid="{00000000-0005-0000-0000-000087550000}"/>
    <cellStyle name="Normal 18 2 3 4 2 4" xfId="39483" xr:uid="{00000000-0005-0000-0000-000088550000}"/>
    <cellStyle name="Normal 18 2 3 4 3" xfId="11357" xr:uid="{00000000-0005-0000-0000-000089550000}"/>
    <cellStyle name="Normal 18 2 3 4 3 2" xfId="28809" xr:uid="{00000000-0005-0000-0000-00008A550000}"/>
    <cellStyle name="Normal 18 2 3 4 4" xfId="20088" xr:uid="{00000000-0005-0000-0000-00008B550000}"/>
    <cellStyle name="Normal 18 2 3 4 5" xfId="39482" xr:uid="{00000000-0005-0000-0000-00008C550000}"/>
    <cellStyle name="Normal 18 2 3 5" xfId="4832" xr:uid="{00000000-0005-0000-0000-00008D550000}"/>
    <cellStyle name="Normal 18 2 3 5 2" xfId="13576" xr:uid="{00000000-0005-0000-0000-00008E550000}"/>
    <cellStyle name="Normal 18 2 3 5 2 2" xfId="31027" xr:uid="{00000000-0005-0000-0000-00008F550000}"/>
    <cellStyle name="Normal 18 2 3 5 3" xfId="22307" xr:uid="{00000000-0005-0000-0000-000090550000}"/>
    <cellStyle name="Normal 18 2 3 5 4" xfId="39484" xr:uid="{00000000-0005-0000-0000-000091550000}"/>
    <cellStyle name="Normal 18 2 3 6" xfId="9215" xr:uid="{00000000-0005-0000-0000-000092550000}"/>
    <cellStyle name="Normal 18 2 3 6 2" xfId="26667" xr:uid="{00000000-0005-0000-0000-000093550000}"/>
    <cellStyle name="Normal 18 2 3 7" xfId="17946" xr:uid="{00000000-0005-0000-0000-000094550000}"/>
    <cellStyle name="Normal 18 2 3 8" xfId="39469" xr:uid="{00000000-0005-0000-0000-000095550000}"/>
    <cellStyle name="Normal 18 2 4" xfId="693" xr:uid="{00000000-0005-0000-0000-000096550000}"/>
    <cellStyle name="Normal 18 2 4 2" xfId="1766" xr:uid="{00000000-0005-0000-0000-000097550000}"/>
    <cellStyle name="Normal 18 2 4 2 2" xfId="3911" xr:uid="{00000000-0005-0000-0000-000098550000}"/>
    <cellStyle name="Normal 18 2 4 2 2 2" xfId="8322" xr:uid="{00000000-0005-0000-0000-000099550000}"/>
    <cellStyle name="Normal 18 2 4 2 2 2 2" xfId="17066" xr:uid="{00000000-0005-0000-0000-00009A550000}"/>
    <cellStyle name="Normal 18 2 4 2 2 2 2 2" xfId="34517" xr:uid="{00000000-0005-0000-0000-00009B550000}"/>
    <cellStyle name="Normal 18 2 4 2 2 2 3" xfId="25797" xr:uid="{00000000-0005-0000-0000-00009C550000}"/>
    <cellStyle name="Normal 18 2 4 2 2 2 4" xfId="39488" xr:uid="{00000000-0005-0000-0000-00009D550000}"/>
    <cellStyle name="Normal 18 2 4 2 2 3" xfId="12705" xr:uid="{00000000-0005-0000-0000-00009E550000}"/>
    <cellStyle name="Normal 18 2 4 2 2 3 2" xfId="30157" xr:uid="{00000000-0005-0000-0000-00009F550000}"/>
    <cellStyle name="Normal 18 2 4 2 2 4" xfId="21436" xr:uid="{00000000-0005-0000-0000-0000A0550000}"/>
    <cellStyle name="Normal 18 2 4 2 2 5" xfId="39487" xr:uid="{00000000-0005-0000-0000-0000A1550000}"/>
    <cellStyle name="Normal 18 2 4 2 3" xfId="6180" xr:uid="{00000000-0005-0000-0000-0000A2550000}"/>
    <cellStyle name="Normal 18 2 4 2 3 2" xfId="14924" xr:uid="{00000000-0005-0000-0000-0000A3550000}"/>
    <cellStyle name="Normal 18 2 4 2 3 2 2" xfId="32375" xr:uid="{00000000-0005-0000-0000-0000A4550000}"/>
    <cellStyle name="Normal 18 2 4 2 3 3" xfId="23655" xr:uid="{00000000-0005-0000-0000-0000A5550000}"/>
    <cellStyle name="Normal 18 2 4 2 3 4" xfId="39489" xr:uid="{00000000-0005-0000-0000-0000A6550000}"/>
    <cellStyle name="Normal 18 2 4 2 4" xfId="10563" xr:uid="{00000000-0005-0000-0000-0000A7550000}"/>
    <cellStyle name="Normal 18 2 4 2 4 2" xfId="28015" xr:uid="{00000000-0005-0000-0000-0000A8550000}"/>
    <cellStyle name="Normal 18 2 4 2 5" xfId="19294" xr:uid="{00000000-0005-0000-0000-0000A9550000}"/>
    <cellStyle name="Normal 18 2 4 2 6" xfId="39486" xr:uid="{00000000-0005-0000-0000-0000AA550000}"/>
    <cellStyle name="Normal 18 2 4 3" xfId="2842" xr:uid="{00000000-0005-0000-0000-0000AB550000}"/>
    <cellStyle name="Normal 18 2 4 3 2" xfId="7253" xr:uid="{00000000-0005-0000-0000-0000AC550000}"/>
    <cellStyle name="Normal 18 2 4 3 2 2" xfId="15997" xr:uid="{00000000-0005-0000-0000-0000AD550000}"/>
    <cellStyle name="Normal 18 2 4 3 2 2 2" xfId="33448" xr:uid="{00000000-0005-0000-0000-0000AE550000}"/>
    <cellStyle name="Normal 18 2 4 3 2 3" xfId="24728" xr:uid="{00000000-0005-0000-0000-0000AF550000}"/>
    <cellStyle name="Normal 18 2 4 3 2 4" xfId="39491" xr:uid="{00000000-0005-0000-0000-0000B0550000}"/>
    <cellStyle name="Normal 18 2 4 3 3" xfId="11636" xr:uid="{00000000-0005-0000-0000-0000B1550000}"/>
    <cellStyle name="Normal 18 2 4 3 3 2" xfId="29088" xr:uid="{00000000-0005-0000-0000-0000B2550000}"/>
    <cellStyle name="Normal 18 2 4 3 4" xfId="20367" xr:uid="{00000000-0005-0000-0000-0000B3550000}"/>
    <cellStyle name="Normal 18 2 4 3 5" xfId="39490" xr:uid="{00000000-0005-0000-0000-0000B4550000}"/>
    <cellStyle name="Normal 18 2 4 4" xfId="5111" xr:uid="{00000000-0005-0000-0000-0000B5550000}"/>
    <cellStyle name="Normal 18 2 4 4 2" xfId="13855" xr:uid="{00000000-0005-0000-0000-0000B6550000}"/>
    <cellStyle name="Normal 18 2 4 4 2 2" xfId="31306" xr:uid="{00000000-0005-0000-0000-0000B7550000}"/>
    <cellStyle name="Normal 18 2 4 4 3" xfId="22586" xr:uid="{00000000-0005-0000-0000-0000B8550000}"/>
    <cellStyle name="Normal 18 2 4 4 4" xfId="39492" xr:uid="{00000000-0005-0000-0000-0000B9550000}"/>
    <cellStyle name="Normal 18 2 4 5" xfId="9494" xr:uid="{00000000-0005-0000-0000-0000BA550000}"/>
    <cellStyle name="Normal 18 2 4 5 2" xfId="26946" xr:uid="{00000000-0005-0000-0000-0000BB550000}"/>
    <cellStyle name="Normal 18 2 4 6" xfId="18225" xr:uid="{00000000-0005-0000-0000-0000BC550000}"/>
    <cellStyle name="Normal 18 2 4 7" xfId="39485" xr:uid="{00000000-0005-0000-0000-0000BD550000}"/>
    <cellStyle name="Normal 18 2 5" xfId="1232" xr:uid="{00000000-0005-0000-0000-0000BE550000}"/>
    <cellStyle name="Normal 18 2 5 2" xfId="3378" xr:uid="{00000000-0005-0000-0000-0000BF550000}"/>
    <cellStyle name="Normal 18 2 5 2 2" xfId="7789" xr:uid="{00000000-0005-0000-0000-0000C0550000}"/>
    <cellStyle name="Normal 18 2 5 2 2 2" xfId="16533" xr:uid="{00000000-0005-0000-0000-0000C1550000}"/>
    <cellStyle name="Normal 18 2 5 2 2 2 2" xfId="33984" xr:uid="{00000000-0005-0000-0000-0000C2550000}"/>
    <cellStyle name="Normal 18 2 5 2 2 3" xfId="25264" xr:uid="{00000000-0005-0000-0000-0000C3550000}"/>
    <cellStyle name="Normal 18 2 5 2 2 4" xfId="39495" xr:uid="{00000000-0005-0000-0000-0000C4550000}"/>
    <cellStyle name="Normal 18 2 5 2 3" xfId="12172" xr:uid="{00000000-0005-0000-0000-0000C5550000}"/>
    <cellStyle name="Normal 18 2 5 2 3 2" xfId="29624" xr:uid="{00000000-0005-0000-0000-0000C6550000}"/>
    <cellStyle name="Normal 18 2 5 2 4" xfId="20903" xr:uid="{00000000-0005-0000-0000-0000C7550000}"/>
    <cellStyle name="Normal 18 2 5 2 5" xfId="39494" xr:uid="{00000000-0005-0000-0000-0000C8550000}"/>
    <cellStyle name="Normal 18 2 5 3" xfId="5647" xr:uid="{00000000-0005-0000-0000-0000C9550000}"/>
    <cellStyle name="Normal 18 2 5 3 2" xfId="14391" xr:uid="{00000000-0005-0000-0000-0000CA550000}"/>
    <cellStyle name="Normal 18 2 5 3 2 2" xfId="31842" xr:uid="{00000000-0005-0000-0000-0000CB550000}"/>
    <cellStyle name="Normal 18 2 5 3 3" xfId="23122" xr:uid="{00000000-0005-0000-0000-0000CC550000}"/>
    <cellStyle name="Normal 18 2 5 3 4" xfId="39496" xr:uid="{00000000-0005-0000-0000-0000CD550000}"/>
    <cellStyle name="Normal 18 2 5 4" xfId="10030" xr:uid="{00000000-0005-0000-0000-0000CE550000}"/>
    <cellStyle name="Normal 18 2 5 4 2" xfId="27482" xr:uid="{00000000-0005-0000-0000-0000CF550000}"/>
    <cellStyle name="Normal 18 2 5 5" xfId="18761" xr:uid="{00000000-0005-0000-0000-0000D0550000}"/>
    <cellStyle name="Normal 18 2 5 6" xfId="39493" xr:uid="{00000000-0005-0000-0000-0000D1550000}"/>
    <cellStyle name="Normal 18 2 6" xfId="2306" xr:uid="{00000000-0005-0000-0000-0000D2550000}"/>
    <cellStyle name="Normal 18 2 6 2" xfId="6717" xr:uid="{00000000-0005-0000-0000-0000D3550000}"/>
    <cellStyle name="Normal 18 2 6 2 2" xfId="15461" xr:uid="{00000000-0005-0000-0000-0000D4550000}"/>
    <cellStyle name="Normal 18 2 6 2 2 2" xfId="32912" xr:uid="{00000000-0005-0000-0000-0000D5550000}"/>
    <cellStyle name="Normal 18 2 6 2 3" xfId="24192" xr:uid="{00000000-0005-0000-0000-0000D6550000}"/>
    <cellStyle name="Normal 18 2 6 2 4" xfId="39498" xr:uid="{00000000-0005-0000-0000-0000D7550000}"/>
    <cellStyle name="Normal 18 2 6 3" xfId="11100" xr:uid="{00000000-0005-0000-0000-0000D8550000}"/>
    <cellStyle name="Normal 18 2 6 3 2" xfId="28552" xr:uid="{00000000-0005-0000-0000-0000D9550000}"/>
    <cellStyle name="Normal 18 2 6 4" xfId="19831" xr:uid="{00000000-0005-0000-0000-0000DA550000}"/>
    <cellStyle name="Normal 18 2 6 5" xfId="39497" xr:uid="{00000000-0005-0000-0000-0000DB550000}"/>
    <cellStyle name="Normal 18 2 7" xfId="4575" xr:uid="{00000000-0005-0000-0000-0000DC550000}"/>
    <cellStyle name="Normal 18 2 7 2" xfId="13319" xr:uid="{00000000-0005-0000-0000-0000DD550000}"/>
    <cellStyle name="Normal 18 2 7 2 2" xfId="30770" xr:uid="{00000000-0005-0000-0000-0000DE550000}"/>
    <cellStyle name="Normal 18 2 7 3" xfId="22050" xr:uid="{00000000-0005-0000-0000-0000DF550000}"/>
    <cellStyle name="Normal 18 2 7 4" xfId="39499" xr:uid="{00000000-0005-0000-0000-0000E0550000}"/>
    <cellStyle name="Normal 18 2 8" xfId="8958" xr:uid="{00000000-0005-0000-0000-0000E1550000}"/>
    <cellStyle name="Normal 18 2 8 2" xfId="26410" xr:uid="{00000000-0005-0000-0000-0000E2550000}"/>
    <cellStyle name="Normal 18 2 9" xfId="17689" xr:uid="{00000000-0005-0000-0000-0000E3550000}"/>
    <cellStyle name="Normal 18 3" xfId="214" xr:uid="{00000000-0005-0000-0000-0000E4550000}"/>
    <cellStyle name="Normal 18 3 2" xfId="479" xr:uid="{00000000-0005-0000-0000-0000E5550000}"/>
    <cellStyle name="Normal 18 3 2 2" xfId="1019" xr:uid="{00000000-0005-0000-0000-0000E6550000}"/>
    <cellStyle name="Normal 18 3 2 2 2" xfId="2092" xr:uid="{00000000-0005-0000-0000-0000E7550000}"/>
    <cellStyle name="Normal 18 3 2 2 2 2" xfId="4237" xr:uid="{00000000-0005-0000-0000-0000E8550000}"/>
    <cellStyle name="Normal 18 3 2 2 2 2 2" xfId="8648" xr:uid="{00000000-0005-0000-0000-0000E9550000}"/>
    <cellStyle name="Normal 18 3 2 2 2 2 2 2" xfId="17392" xr:uid="{00000000-0005-0000-0000-0000EA550000}"/>
    <cellStyle name="Normal 18 3 2 2 2 2 2 2 2" xfId="34843" xr:uid="{00000000-0005-0000-0000-0000EB550000}"/>
    <cellStyle name="Normal 18 3 2 2 2 2 2 3" xfId="26123" xr:uid="{00000000-0005-0000-0000-0000EC550000}"/>
    <cellStyle name="Normal 18 3 2 2 2 2 2 4" xfId="39505" xr:uid="{00000000-0005-0000-0000-0000ED550000}"/>
    <cellStyle name="Normal 18 3 2 2 2 2 3" xfId="13031" xr:uid="{00000000-0005-0000-0000-0000EE550000}"/>
    <cellStyle name="Normal 18 3 2 2 2 2 3 2" xfId="30483" xr:uid="{00000000-0005-0000-0000-0000EF550000}"/>
    <cellStyle name="Normal 18 3 2 2 2 2 4" xfId="21762" xr:uid="{00000000-0005-0000-0000-0000F0550000}"/>
    <cellStyle name="Normal 18 3 2 2 2 2 5" xfId="39504" xr:uid="{00000000-0005-0000-0000-0000F1550000}"/>
    <cellStyle name="Normal 18 3 2 2 2 3" xfId="6506" xr:uid="{00000000-0005-0000-0000-0000F2550000}"/>
    <cellStyle name="Normal 18 3 2 2 2 3 2" xfId="15250" xr:uid="{00000000-0005-0000-0000-0000F3550000}"/>
    <cellStyle name="Normal 18 3 2 2 2 3 2 2" xfId="32701" xr:uid="{00000000-0005-0000-0000-0000F4550000}"/>
    <cellStyle name="Normal 18 3 2 2 2 3 3" xfId="23981" xr:uid="{00000000-0005-0000-0000-0000F5550000}"/>
    <cellStyle name="Normal 18 3 2 2 2 3 4" xfId="39506" xr:uid="{00000000-0005-0000-0000-0000F6550000}"/>
    <cellStyle name="Normal 18 3 2 2 2 4" xfId="10889" xr:uid="{00000000-0005-0000-0000-0000F7550000}"/>
    <cellStyle name="Normal 18 3 2 2 2 4 2" xfId="28341" xr:uid="{00000000-0005-0000-0000-0000F8550000}"/>
    <cellStyle name="Normal 18 3 2 2 2 5" xfId="19620" xr:uid="{00000000-0005-0000-0000-0000F9550000}"/>
    <cellStyle name="Normal 18 3 2 2 2 6" xfId="39503" xr:uid="{00000000-0005-0000-0000-0000FA550000}"/>
    <cellStyle name="Normal 18 3 2 2 3" xfId="3168" xr:uid="{00000000-0005-0000-0000-0000FB550000}"/>
    <cellStyle name="Normal 18 3 2 2 3 2" xfId="7579" xr:uid="{00000000-0005-0000-0000-0000FC550000}"/>
    <cellStyle name="Normal 18 3 2 2 3 2 2" xfId="16323" xr:uid="{00000000-0005-0000-0000-0000FD550000}"/>
    <cellStyle name="Normal 18 3 2 2 3 2 2 2" xfId="33774" xr:uid="{00000000-0005-0000-0000-0000FE550000}"/>
    <cellStyle name="Normal 18 3 2 2 3 2 3" xfId="25054" xr:uid="{00000000-0005-0000-0000-0000FF550000}"/>
    <cellStyle name="Normal 18 3 2 2 3 2 4" xfId="39508" xr:uid="{00000000-0005-0000-0000-000000560000}"/>
    <cellStyle name="Normal 18 3 2 2 3 3" xfId="11962" xr:uid="{00000000-0005-0000-0000-000001560000}"/>
    <cellStyle name="Normal 18 3 2 2 3 3 2" xfId="29414" xr:uid="{00000000-0005-0000-0000-000002560000}"/>
    <cellStyle name="Normal 18 3 2 2 3 4" xfId="20693" xr:uid="{00000000-0005-0000-0000-000003560000}"/>
    <cellStyle name="Normal 18 3 2 2 3 5" xfId="39507" xr:uid="{00000000-0005-0000-0000-000004560000}"/>
    <cellStyle name="Normal 18 3 2 2 4" xfId="5437" xr:uid="{00000000-0005-0000-0000-000005560000}"/>
    <cellStyle name="Normal 18 3 2 2 4 2" xfId="14181" xr:uid="{00000000-0005-0000-0000-000006560000}"/>
    <cellStyle name="Normal 18 3 2 2 4 2 2" xfId="31632" xr:uid="{00000000-0005-0000-0000-000007560000}"/>
    <cellStyle name="Normal 18 3 2 2 4 3" xfId="22912" xr:uid="{00000000-0005-0000-0000-000008560000}"/>
    <cellStyle name="Normal 18 3 2 2 4 4" xfId="39509" xr:uid="{00000000-0005-0000-0000-000009560000}"/>
    <cellStyle name="Normal 18 3 2 2 5" xfId="9820" xr:uid="{00000000-0005-0000-0000-00000A560000}"/>
    <cellStyle name="Normal 18 3 2 2 5 2" xfId="27272" xr:uid="{00000000-0005-0000-0000-00000B560000}"/>
    <cellStyle name="Normal 18 3 2 2 6" xfId="18551" xr:uid="{00000000-0005-0000-0000-00000C560000}"/>
    <cellStyle name="Normal 18 3 2 2 7" xfId="39502" xr:uid="{00000000-0005-0000-0000-00000D560000}"/>
    <cellStyle name="Normal 18 3 2 3" xfId="1557" xr:uid="{00000000-0005-0000-0000-00000E560000}"/>
    <cellStyle name="Normal 18 3 2 3 2" xfId="3703" xr:uid="{00000000-0005-0000-0000-00000F560000}"/>
    <cellStyle name="Normal 18 3 2 3 2 2" xfId="8114" xr:uid="{00000000-0005-0000-0000-000010560000}"/>
    <cellStyle name="Normal 18 3 2 3 2 2 2" xfId="16858" xr:uid="{00000000-0005-0000-0000-000011560000}"/>
    <cellStyle name="Normal 18 3 2 3 2 2 2 2" xfId="34309" xr:uid="{00000000-0005-0000-0000-000012560000}"/>
    <cellStyle name="Normal 18 3 2 3 2 2 3" xfId="25589" xr:uid="{00000000-0005-0000-0000-000013560000}"/>
    <cellStyle name="Normal 18 3 2 3 2 2 4" xfId="39512" xr:uid="{00000000-0005-0000-0000-000014560000}"/>
    <cellStyle name="Normal 18 3 2 3 2 3" xfId="12497" xr:uid="{00000000-0005-0000-0000-000015560000}"/>
    <cellStyle name="Normal 18 3 2 3 2 3 2" xfId="29949" xr:uid="{00000000-0005-0000-0000-000016560000}"/>
    <cellStyle name="Normal 18 3 2 3 2 4" xfId="21228" xr:uid="{00000000-0005-0000-0000-000017560000}"/>
    <cellStyle name="Normal 18 3 2 3 2 5" xfId="39511" xr:uid="{00000000-0005-0000-0000-000018560000}"/>
    <cellStyle name="Normal 18 3 2 3 3" xfId="5972" xr:uid="{00000000-0005-0000-0000-000019560000}"/>
    <cellStyle name="Normal 18 3 2 3 3 2" xfId="14716" xr:uid="{00000000-0005-0000-0000-00001A560000}"/>
    <cellStyle name="Normal 18 3 2 3 3 2 2" xfId="32167" xr:uid="{00000000-0005-0000-0000-00001B560000}"/>
    <cellStyle name="Normal 18 3 2 3 3 3" xfId="23447" xr:uid="{00000000-0005-0000-0000-00001C560000}"/>
    <cellStyle name="Normal 18 3 2 3 3 4" xfId="39513" xr:uid="{00000000-0005-0000-0000-00001D560000}"/>
    <cellStyle name="Normal 18 3 2 3 4" xfId="10355" xr:uid="{00000000-0005-0000-0000-00001E560000}"/>
    <cellStyle name="Normal 18 3 2 3 4 2" xfId="27807" xr:uid="{00000000-0005-0000-0000-00001F560000}"/>
    <cellStyle name="Normal 18 3 2 3 5" xfId="19086" xr:uid="{00000000-0005-0000-0000-000020560000}"/>
    <cellStyle name="Normal 18 3 2 3 6" xfId="39510" xr:uid="{00000000-0005-0000-0000-000021560000}"/>
    <cellStyle name="Normal 18 3 2 4" xfId="2631" xr:uid="{00000000-0005-0000-0000-000022560000}"/>
    <cellStyle name="Normal 18 3 2 4 2" xfId="7042" xr:uid="{00000000-0005-0000-0000-000023560000}"/>
    <cellStyle name="Normal 18 3 2 4 2 2" xfId="15786" xr:uid="{00000000-0005-0000-0000-000024560000}"/>
    <cellStyle name="Normal 18 3 2 4 2 2 2" xfId="33237" xr:uid="{00000000-0005-0000-0000-000025560000}"/>
    <cellStyle name="Normal 18 3 2 4 2 3" xfId="24517" xr:uid="{00000000-0005-0000-0000-000026560000}"/>
    <cellStyle name="Normal 18 3 2 4 2 4" xfId="39515" xr:uid="{00000000-0005-0000-0000-000027560000}"/>
    <cellStyle name="Normal 18 3 2 4 3" xfId="11425" xr:uid="{00000000-0005-0000-0000-000028560000}"/>
    <cellStyle name="Normal 18 3 2 4 3 2" xfId="28877" xr:uid="{00000000-0005-0000-0000-000029560000}"/>
    <cellStyle name="Normal 18 3 2 4 4" xfId="20156" xr:uid="{00000000-0005-0000-0000-00002A560000}"/>
    <cellStyle name="Normal 18 3 2 4 5" xfId="39514" xr:uid="{00000000-0005-0000-0000-00002B560000}"/>
    <cellStyle name="Normal 18 3 2 5" xfId="4900" xr:uid="{00000000-0005-0000-0000-00002C560000}"/>
    <cellStyle name="Normal 18 3 2 5 2" xfId="13644" xr:uid="{00000000-0005-0000-0000-00002D560000}"/>
    <cellStyle name="Normal 18 3 2 5 2 2" xfId="31095" xr:uid="{00000000-0005-0000-0000-00002E560000}"/>
    <cellStyle name="Normal 18 3 2 5 3" xfId="22375" xr:uid="{00000000-0005-0000-0000-00002F560000}"/>
    <cellStyle name="Normal 18 3 2 5 4" xfId="39516" xr:uid="{00000000-0005-0000-0000-000030560000}"/>
    <cellStyle name="Normal 18 3 2 6" xfId="9283" xr:uid="{00000000-0005-0000-0000-000031560000}"/>
    <cellStyle name="Normal 18 3 2 6 2" xfId="26735" xr:uid="{00000000-0005-0000-0000-000032560000}"/>
    <cellStyle name="Normal 18 3 2 7" xfId="18014" xr:uid="{00000000-0005-0000-0000-000033560000}"/>
    <cellStyle name="Normal 18 3 2 8" xfId="39501" xr:uid="{00000000-0005-0000-0000-000034560000}"/>
    <cellStyle name="Normal 18 3 3" xfId="761" xr:uid="{00000000-0005-0000-0000-000035560000}"/>
    <cellStyle name="Normal 18 3 3 2" xfId="1834" xr:uid="{00000000-0005-0000-0000-000036560000}"/>
    <cellStyle name="Normal 18 3 3 2 2" xfId="3979" xr:uid="{00000000-0005-0000-0000-000037560000}"/>
    <cellStyle name="Normal 18 3 3 2 2 2" xfId="8390" xr:uid="{00000000-0005-0000-0000-000038560000}"/>
    <cellStyle name="Normal 18 3 3 2 2 2 2" xfId="17134" xr:uid="{00000000-0005-0000-0000-000039560000}"/>
    <cellStyle name="Normal 18 3 3 2 2 2 2 2" xfId="34585" xr:uid="{00000000-0005-0000-0000-00003A560000}"/>
    <cellStyle name="Normal 18 3 3 2 2 2 3" xfId="25865" xr:uid="{00000000-0005-0000-0000-00003B560000}"/>
    <cellStyle name="Normal 18 3 3 2 2 2 4" xfId="39520" xr:uid="{00000000-0005-0000-0000-00003C560000}"/>
    <cellStyle name="Normal 18 3 3 2 2 3" xfId="12773" xr:uid="{00000000-0005-0000-0000-00003D560000}"/>
    <cellStyle name="Normal 18 3 3 2 2 3 2" xfId="30225" xr:uid="{00000000-0005-0000-0000-00003E560000}"/>
    <cellStyle name="Normal 18 3 3 2 2 4" xfId="21504" xr:uid="{00000000-0005-0000-0000-00003F560000}"/>
    <cellStyle name="Normal 18 3 3 2 2 5" xfId="39519" xr:uid="{00000000-0005-0000-0000-000040560000}"/>
    <cellStyle name="Normal 18 3 3 2 3" xfId="6248" xr:uid="{00000000-0005-0000-0000-000041560000}"/>
    <cellStyle name="Normal 18 3 3 2 3 2" xfId="14992" xr:uid="{00000000-0005-0000-0000-000042560000}"/>
    <cellStyle name="Normal 18 3 3 2 3 2 2" xfId="32443" xr:uid="{00000000-0005-0000-0000-000043560000}"/>
    <cellStyle name="Normal 18 3 3 2 3 3" xfId="23723" xr:uid="{00000000-0005-0000-0000-000044560000}"/>
    <cellStyle name="Normal 18 3 3 2 3 4" xfId="39521" xr:uid="{00000000-0005-0000-0000-000045560000}"/>
    <cellStyle name="Normal 18 3 3 2 4" xfId="10631" xr:uid="{00000000-0005-0000-0000-000046560000}"/>
    <cellStyle name="Normal 18 3 3 2 4 2" xfId="28083" xr:uid="{00000000-0005-0000-0000-000047560000}"/>
    <cellStyle name="Normal 18 3 3 2 5" xfId="19362" xr:uid="{00000000-0005-0000-0000-000048560000}"/>
    <cellStyle name="Normal 18 3 3 2 6" xfId="39518" xr:uid="{00000000-0005-0000-0000-000049560000}"/>
    <cellStyle name="Normal 18 3 3 3" xfId="2910" xr:uid="{00000000-0005-0000-0000-00004A560000}"/>
    <cellStyle name="Normal 18 3 3 3 2" xfId="7321" xr:uid="{00000000-0005-0000-0000-00004B560000}"/>
    <cellStyle name="Normal 18 3 3 3 2 2" xfId="16065" xr:uid="{00000000-0005-0000-0000-00004C560000}"/>
    <cellStyle name="Normal 18 3 3 3 2 2 2" xfId="33516" xr:uid="{00000000-0005-0000-0000-00004D560000}"/>
    <cellStyle name="Normal 18 3 3 3 2 3" xfId="24796" xr:uid="{00000000-0005-0000-0000-00004E560000}"/>
    <cellStyle name="Normal 18 3 3 3 2 4" xfId="39523" xr:uid="{00000000-0005-0000-0000-00004F560000}"/>
    <cellStyle name="Normal 18 3 3 3 3" xfId="11704" xr:uid="{00000000-0005-0000-0000-000050560000}"/>
    <cellStyle name="Normal 18 3 3 3 3 2" xfId="29156" xr:uid="{00000000-0005-0000-0000-000051560000}"/>
    <cellStyle name="Normal 18 3 3 3 4" xfId="20435" xr:uid="{00000000-0005-0000-0000-000052560000}"/>
    <cellStyle name="Normal 18 3 3 3 5" xfId="39522" xr:uid="{00000000-0005-0000-0000-000053560000}"/>
    <cellStyle name="Normal 18 3 3 4" xfId="5179" xr:uid="{00000000-0005-0000-0000-000054560000}"/>
    <cellStyle name="Normal 18 3 3 4 2" xfId="13923" xr:uid="{00000000-0005-0000-0000-000055560000}"/>
    <cellStyle name="Normal 18 3 3 4 2 2" xfId="31374" xr:uid="{00000000-0005-0000-0000-000056560000}"/>
    <cellStyle name="Normal 18 3 3 4 3" xfId="22654" xr:uid="{00000000-0005-0000-0000-000057560000}"/>
    <cellStyle name="Normal 18 3 3 4 4" xfId="39524" xr:uid="{00000000-0005-0000-0000-000058560000}"/>
    <cellStyle name="Normal 18 3 3 5" xfId="9562" xr:uid="{00000000-0005-0000-0000-000059560000}"/>
    <cellStyle name="Normal 18 3 3 5 2" xfId="27014" xr:uid="{00000000-0005-0000-0000-00005A560000}"/>
    <cellStyle name="Normal 18 3 3 6" xfId="18293" xr:uid="{00000000-0005-0000-0000-00005B560000}"/>
    <cellStyle name="Normal 18 3 3 7" xfId="39517" xr:uid="{00000000-0005-0000-0000-00005C560000}"/>
    <cellStyle name="Normal 18 3 4" xfId="1300" xr:uid="{00000000-0005-0000-0000-00005D560000}"/>
    <cellStyle name="Normal 18 3 4 2" xfId="3446" xr:uid="{00000000-0005-0000-0000-00005E560000}"/>
    <cellStyle name="Normal 18 3 4 2 2" xfId="7857" xr:uid="{00000000-0005-0000-0000-00005F560000}"/>
    <cellStyle name="Normal 18 3 4 2 2 2" xfId="16601" xr:uid="{00000000-0005-0000-0000-000060560000}"/>
    <cellStyle name="Normal 18 3 4 2 2 2 2" xfId="34052" xr:uid="{00000000-0005-0000-0000-000061560000}"/>
    <cellStyle name="Normal 18 3 4 2 2 3" xfId="25332" xr:uid="{00000000-0005-0000-0000-000062560000}"/>
    <cellStyle name="Normal 18 3 4 2 2 4" xfId="39527" xr:uid="{00000000-0005-0000-0000-000063560000}"/>
    <cellStyle name="Normal 18 3 4 2 3" xfId="12240" xr:uid="{00000000-0005-0000-0000-000064560000}"/>
    <cellStyle name="Normal 18 3 4 2 3 2" xfId="29692" xr:uid="{00000000-0005-0000-0000-000065560000}"/>
    <cellStyle name="Normal 18 3 4 2 4" xfId="20971" xr:uid="{00000000-0005-0000-0000-000066560000}"/>
    <cellStyle name="Normal 18 3 4 2 5" xfId="39526" xr:uid="{00000000-0005-0000-0000-000067560000}"/>
    <cellStyle name="Normal 18 3 4 3" xfId="5715" xr:uid="{00000000-0005-0000-0000-000068560000}"/>
    <cellStyle name="Normal 18 3 4 3 2" xfId="14459" xr:uid="{00000000-0005-0000-0000-000069560000}"/>
    <cellStyle name="Normal 18 3 4 3 2 2" xfId="31910" xr:uid="{00000000-0005-0000-0000-00006A560000}"/>
    <cellStyle name="Normal 18 3 4 3 3" xfId="23190" xr:uid="{00000000-0005-0000-0000-00006B560000}"/>
    <cellStyle name="Normal 18 3 4 3 4" xfId="39528" xr:uid="{00000000-0005-0000-0000-00006C560000}"/>
    <cellStyle name="Normal 18 3 4 4" xfId="10098" xr:uid="{00000000-0005-0000-0000-00006D560000}"/>
    <cellStyle name="Normal 18 3 4 4 2" xfId="27550" xr:uid="{00000000-0005-0000-0000-00006E560000}"/>
    <cellStyle name="Normal 18 3 4 5" xfId="18829" xr:uid="{00000000-0005-0000-0000-00006F560000}"/>
    <cellStyle name="Normal 18 3 4 6" xfId="39525" xr:uid="{00000000-0005-0000-0000-000070560000}"/>
    <cellStyle name="Normal 18 3 5" xfId="2374" xr:uid="{00000000-0005-0000-0000-000071560000}"/>
    <cellStyle name="Normal 18 3 5 2" xfId="6785" xr:uid="{00000000-0005-0000-0000-000072560000}"/>
    <cellStyle name="Normal 18 3 5 2 2" xfId="15529" xr:uid="{00000000-0005-0000-0000-000073560000}"/>
    <cellStyle name="Normal 18 3 5 2 2 2" xfId="32980" xr:uid="{00000000-0005-0000-0000-000074560000}"/>
    <cellStyle name="Normal 18 3 5 2 3" xfId="24260" xr:uid="{00000000-0005-0000-0000-000075560000}"/>
    <cellStyle name="Normal 18 3 5 2 4" xfId="39530" xr:uid="{00000000-0005-0000-0000-000076560000}"/>
    <cellStyle name="Normal 18 3 5 3" xfId="11168" xr:uid="{00000000-0005-0000-0000-000077560000}"/>
    <cellStyle name="Normal 18 3 5 3 2" xfId="28620" xr:uid="{00000000-0005-0000-0000-000078560000}"/>
    <cellStyle name="Normal 18 3 5 4" xfId="19899" xr:uid="{00000000-0005-0000-0000-000079560000}"/>
    <cellStyle name="Normal 18 3 5 5" xfId="39529" xr:uid="{00000000-0005-0000-0000-00007A560000}"/>
    <cellStyle name="Normal 18 3 6" xfId="4643" xr:uid="{00000000-0005-0000-0000-00007B560000}"/>
    <cellStyle name="Normal 18 3 6 2" xfId="13387" xr:uid="{00000000-0005-0000-0000-00007C560000}"/>
    <cellStyle name="Normal 18 3 6 2 2" xfId="30838" xr:uid="{00000000-0005-0000-0000-00007D560000}"/>
    <cellStyle name="Normal 18 3 6 3" xfId="22118" xr:uid="{00000000-0005-0000-0000-00007E560000}"/>
    <cellStyle name="Normal 18 3 6 4" xfId="39531" xr:uid="{00000000-0005-0000-0000-00007F560000}"/>
    <cellStyle name="Normal 18 3 7" xfId="9026" xr:uid="{00000000-0005-0000-0000-000080560000}"/>
    <cellStyle name="Normal 18 3 7 2" xfId="26478" xr:uid="{00000000-0005-0000-0000-000081560000}"/>
    <cellStyle name="Normal 18 3 8" xfId="17757" xr:uid="{00000000-0005-0000-0000-000082560000}"/>
    <cellStyle name="Normal 18 3 9" xfId="39500" xr:uid="{00000000-0005-0000-0000-000083560000}"/>
    <cellStyle name="Normal 18 4" xfId="354" xr:uid="{00000000-0005-0000-0000-000084560000}"/>
    <cellStyle name="Normal 18 4 2" xfId="894" xr:uid="{00000000-0005-0000-0000-000085560000}"/>
    <cellStyle name="Normal 18 4 2 2" xfId="1967" xr:uid="{00000000-0005-0000-0000-000086560000}"/>
    <cellStyle name="Normal 18 4 2 2 2" xfId="4112" xr:uid="{00000000-0005-0000-0000-000087560000}"/>
    <cellStyle name="Normal 18 4 2 2 2 2" xfId="8523" xr:uid="{00000000-0005-0000-0000-000088560000}"/>
    <cellStyle name="Normal 18 4 2 2 2 2 2" xfId="17267" xr:uid="{00000000-0005-0000-0000-000089560000}"/>
    <cellStyle name="Normal 18 4 2 2 2 2 2 2" xfId="34718" xr:uid="{00000000-0005-0000-0000-00008A560000}"/>
    <cellStyle name="Normal 18 4 2 2 2 2 3" xfId="25998" xr:uid="{00000000-0005-0000-0000-00008B560000}"/>
    <cellStyle name="Normal 18 4 2 2 2 2 4" xfId="39536" xr:uid="{00000000-0005-0000-0000-00008C560000}"/>
    <cellStyle name="Normal 18 4 2 2 2 3" xfId="12906" xr:uid="{00000000-0005-0000-0000-00008D560000}"/>
    <cellStyle name="Normal 18 4 2 2 2 3 2" xfId="30358" xr:uid="{00000000-0005-0000-0000-00008E560000}"/>
    <cellStyle name="Normal 18 4 2 2 2 4" xfId="21637" xr:uid="{00000000-0005-0000-0000-00008F560000}"/>
    <cellStyle name="Normal 18 4 2 2 2 5" xfId="39535" xr:uid="{00000000-0005-0000-0000-000090560000}"/>
    <cellStyle name="Normal 18 4 2 2 3" xfId="6381" xr:uid="{00000000-0005-0000-0000-000091560000}"/>
    <cellStyle name="Normal 18 4 2 2 3 2" xfId="15125" xr:uid="{00000000-0005-0000-0000-000092560000}"/>
    <cellStyle name="Normal 18 4 2 2 3 2 2" xfId="32576" xr:uid="{00000000-0005-0000-0000-000093560000}"/>
    <cellStyle name="Normal 18 4 2 2 3 3" xfId="23856" xr:uid="{00000000-0005-0000-0000-000094560000}"/>
    <cellStyle name="Normal 18 4 2 2 3 4" xfId="39537" xr:uid="{00000000-0005-0000-0000-000095560000}"/>
    <cellStyle name="Normal 18 4 2 2 4" xfId="10764" xr:uid="{00000000-0005-0000-0000-000096560000}"/>
    <cellStyle name="Normal 18 4 2 2 4 2" xfId="28216" xr:uid="{00000000-0005-0000-0000-000097560000}"/>
    <cellStyle name="Normal 18 4 2 2 5" xfId="19495" xr:uid="{00000000-0005-0000-0000-000098560000}"/>
    <cellStyle name="Normal 18 4 2 2 6" xfId="39534" xr:uid="{00000000-0005-0000-0000-000099560000}"/>
    <cellStyle name="Normal 18 4 2 3" xfId="3043" xr:uid="{00000000-0005-0000-0000-00009A560000}"/>
    <cellStyle name="Normal 18 4 2 3 2" xfId="7454" xr:uid="{00000000-0005-0000-0000-00009B560000}"/>
    <cellStyle name="Normal 18 4 2 3 2 2" xfId="16198" xr:uid="{00000000-0005-0000-0000-00009C560000}"/>
    <cellStyle name="Normal 18 4 2 3 2 2 2" xfId="33649" xr:uid="{00000000-0005-0000-0000-00009D560000}"/>
    <cellStyle name="Normal 18 4 2 3 2 3" xfId="24929" xr:uid="{00000000-0005-0000-0000-00009E560000}"/>
    <cellStyle name="Normal 18 4 2 3 2 4" xfId="39539" xr:uid="{00000000-0005-0000-0000-00009F560000}"/>
    <cellStyle name="Normal 18 4 2 3 3" xfId="11837" xr:uid="{00000000-0005-0000-0000-0000A0560000}"/>
    <cellStyle name="Normal 18 4 2 3 3 2" xfId="29289" xr:uid="{00000000-0005-0000-0000-0000A1560000}"/>
    <cellStyle name="Normal 18 4 2 3 4" xfId="20568" xr:uid="{00000000-0005-0000-0000-0000A2560000}"/>
    <cellStyle name="Normal 18 4 2 3 5" xfId="39538" xr:uid="{00000000-0005-0000-0000-0000A3560000}"/>
    <cellStyle name="Normal 18 4 2 4" xfId="5312" xr:uid="{00000000-0005-0000-0000-0000A4560000}"/>
    <cellStyle name="Normal 18 4 2 4 2" xfId="14056" xr:uid="{00000000-0005-0000-0000-0000A5560000}"/>
    <cellStyle name="Normal 18 4 2 4 2 2" xfId="31507" xr:uid="{00000000-0005-0000-0000-0000A6560000}"/>
    <cellStyle name="Normal 18 4 2 4 3" xfId="22787" xr:uid="{00000000-0005-0000-0000-0000A7560000}"/>
    <cellStyle name="Normal 18 4 2 4 4" xfId="39540" xr:uid="{00000000-0005-0000-0000-0000A8560000}"/>
    <cellStyle name="Normal 18 4 2 5" xfId="9695" xr:uid="{00000000-0005-0000-0000-0000A9560000}"/>
    <cellStyle name="Normal 18 4 2 5 2" xfId="27147" xr:uid="{00000000-0005-0000-0000-0000AA560000}"/>
    <cellStyle name="Normal 18 4 2 6" xfId="18426" xr:uid="{00000000-0005-0000-0000-0000AB560000}"/>
    <cellStyle name="Normal 18 4 2 7" xfId="39533" xr:uid="{00000000-0005-0000-0000-0000AC560000}"/>
    <cellStyle name="Normal 18 4 3" xfId="1432" xr:uid="{00000000-0005-0000-0000-0000AD560000}"/>
    <cellStyle name="Normal 18 4 3 2" xfId="3578" xr:uid="{00000000-0005-0000-0000-0000AE560000}"/>
    <cellStyle name="Normal 18 4 3 2 2" xfId="7989" xr:uid="{00000000-0005-0000-0000-0000AF560000}"/>
    <cellStyle name="Normal 18 4 3 2 2 2" xfId="16733" xr:uid="{00000000-0005-0000-0000-0000B0560000}"/>
    <cellStyle name="Normal 18 4 3 2 2 2 2" xfId="34184" xr:uid="{00000000-0005-0000-0000-0000B1560000}"/>
    <cellStyle name="Normal 18 4 3 2 2 3" xfId="25464" xr:uid="{00000000-0005-0000-0000-0000B2560000}"/>
    <cellStyle name="Normal 18 4 3 2 2 4" xfId="39543" xr:uid="{00000000-0005-0000-0000-0000B3560000}"/>
    <cellStyle name="Normal 18 4 3 2 3" xfId="12372" xr:uid="{00000000-0005-0000-0000-0000B4560000}"/>
    <cellStyle name="Normal 18 4 3 2 3 2" xfId="29824" xr:uid="{00000000-0005-0000-0000-0000B5560000}"/>
    <cellStyle name="Normal 18 4 3 2 4" xfId="21103" xr:uid="{00000000-0005-0000-0000-0000B6560000}"/>
    <cellStyle name="Normal 18 4 3 2 5" xfId="39542" xr:uid="{00000000-0005-0000-0000-0000B7560000}"/>
    <cellStyle name="Normal 18 4 3 3" xfId="5847" xr:uid="{00000000-0005-0000-0000-0000B8560000}"/>
    <cellStyle name="Normal 18 4 3 3 2" xfId="14591" xr:uid="{00000000-0005-0000-0000-0000B9560000}"/>
    <cellStyle name="Normal 18 4 3 3 2 2" xfId="32042" xr:uid="{00000000-0005-0000-0000-0000BA560000}"/>
    <cellStyle name="Normal 18 4 3 3 3" xfId="23322" xr:uid="{00000000-0005-0000-0000-0000BB560000}"/>
    <cellStyle name="Normal 18 4 3 3 4" xfId="39544" xr:uid="{00000000-0005-0000-0000-0000BC560000}"/>
    <cellStyle name="Normal 18 4 3 4" xfId="10230" xr:uid="{00000000-0005-0000-0000-0000BD560000}"/>
    <cellStyle name="Normal 18 4 3 4 2" xfId="27682" xr:uid="{00000000-0005-0000-0000-0000BE560000}"/>
    <cellStyle name="Normal 18 4 3 5" xfId="18961" xr:uid="{00000000-0005-0000-0000-0000BF560000}"/>
    <cellStyle name="Normal 18 4 3 6" xfId="39541" xr:uid="{00000000-0005-0000-0000-0000C0560000}"/>
    <cellStyle name="Normal 18 4 4" xfId="2506" xr:uid="{00000000-0005-0000-0000-0000C1560000}"/>
    <cellStyle name="Normal 18 4 4 2" xfId="6917" xr:uid="{00000000-0005-0000-0000-0000C2560000}"/>
    <cellStyle name="Normal 18 4 4 2 2" xfId="15661" xr:uid="{00000000-0005-0000-0000-0000C3560000}"/>
    <cellStyle name="Normal 18 4 4 2 2 2" xfId="33112" xr:uid="{00000000-0005-0000-0000-0000C4560000}"/>
    <cellStyle name="Normal 18 4 4 2 3" xfId="24392" xr:uid="{00000000-0005-0000-0000-0000C5560000}"/>
    <cellStyle name="Normal 18 4 4 2 4" xfId="39546" xr:uid="{00000000-0005-0000-0000-0000C6560000}"/>
    <cellStyle name="Normal 18 4 4 3" xfId="11300" xr:uid="{00000000-0005-0000-0000-0000C7560000}"/>
    <cellStyle name="Normal 18 4 4 3 2" xfId="28752" xr:uid="{00000000-0005-0000-0000-0000C8560000}"/>
    <cellStyle name="Normal 18 4 4 4" xfId="20031" xr:uid="{00000000-0005-0000-0000-0000C9560000}"/>
    <cellStyle name="Normal 18 4 4 5" xfId="39545" xr:uid="{00000000-0005-0000-0000-0000CA560000}"/>
    <cellStyle name="Normal 18 4 5" xfId="4775" xr:uid="{00000000-0005-0000-0000-0000CB560000}"/>
    <cellStyle name="Normal 18 4 5 2" xfId="13519" xr:uid="{00000000-0005-0000-0000-0000CC560000}"/>
    <cellStyle name="Normal 18 4 5 2 2" xfId="30970" xr:uid="{00000000-0005-0000-0000-0000CD560000}"/>
    <cellStyle name="Normal 18 4 5 3" xfId="22250" xr:uid="{00000000-0005-0000-0000-0000CE560000}"/>
    <cellStyle name="Normal 18 4 5 4" xfId="39547" xr:uid="{00000000-0005-0000-0000-0000CF560000}"/>
    <cellStyle name="Normal 18 4 6" xfId="9158" xr:uid="{00000000-0005-0000-0000-0000D0560000}"/>
    <cellStyle name="Normal 18 4 6 2" xfId="26610" xr:uid="{00000000-0005-0000-0000-0000D1560000}"/>
    <cellStyle name="Normal 18 4 7" xfId="17889" xr:uid="{00000000-0005-0000-0000-0000D2560000}"/>
    <cellStyle name="Normal 18 4 8" xfId="39532" xr:uid="{00000000-0005-0000-0000-0000D3560000}"/>
    <cellStyle name="Normal 18 5" xfId="636" xr:uid="{00000000-0005-0000-0000-0000D4560000}"/>
    <cellStyle name="Normal 18 5 2" xfId="1709" xr:uid="{00000000-0005-0000-0000-0000D5560000}"/>
    <cellStyle name="Normal 18 5 2 2" xfId="3854" xr:uid="{00000000-0005-0000-0000-0000D6560000}"/>
    <cellStyle name="Normal 18 5 2 2 2" xfId="8265" xr:uid="{00000000-0005-0000-0000-0000D7560000}"/>
    <cellStyle name="Normal 18 5 2 2 2 2" xfId="17009" xr:uid="{00000000-0005-0000-0000-0000D8560000}"/>
    <cellStyle name="Normal 18 5 2 2 2 2 2" xfId="34460" xr:uid="{00000000-0005-0000-0000-0000D9560000}"/>
    <cellStyle name="Normal 18 5 2 2 2 3" xfId="25740" xr:uid="{00000000-0005-0000-0000-0000DA560000}"/>
    <cellStyle name="Normal 18 5 2 2 2 4" xfId="39551" xr:uid="{00000000-0005-0000-0000-0000DB560000}"/>
    <cellStyle name="Normal 18 5 2 2 3" xfId="12648" xr:uid="{00000000-0005-0000-0000-0000DC560000}"/>
    <cellStyle name="Normal 18 5 2 2 3 2" xfId="30100" xr:uid="{00000000-0005-0000-0000-0000DD560000}"/>
    <cellStyle name="Normal 18 5 2 2 4" xfId="21379" xr:uid="{00000000-0005-0000-0000-0000DE560000}"/>
    <cellStyle name="Normal 18 5 2 2 5" xfId="39550" xr:uid="{00000000-0005-0000-0000-0000DF560000}"/>
    <cellStyle name="Normal 18 5 2 3" xfId="6123" xr:uid="{00000000-0005-0000-0000-0000E0560000}"/>
    <cellStyle name="Normal 18 5 2 3 2" xfId="14867" xr:uid="{00000000-0005-0000-0000-0000E1560000}"/>
    <cellStyle name="Normal 18 5 2 3 2 2" xfId="32318" xr:uid="{00000000-0005-0000-0000-0000E2560000}"/>
    <cellStyle name="Normal 18 5 2 3 3" xfId="23598" xr:uid="{00000000-0005-0000-0000-0000E3560000}"/>
    <cellStyle name="Normal 18 5 2 3 4" xfId="39552" xr:uid="{00000000-0005-0000-0000-0000E4560000}"/>
    <cellStyle name="Normal 18 5 2 4" xfId="10506" xr:uid="{00000000-0005-0000-0000-0000E5560000}"/>
    <cellStyle name="Normal 18 5 2 4 2" xfId="27958" xr:uid="{00000000-0005-0000-0000-0000E6560000}"/>
    <cellStyle name="Normal 18 5 2 5" xfId="19237" xr:uid="{00000000-0005-0000-0000-0000E7560000}"/>
    <cellStyle name="Normal 18 5 2 6" xfId="39549" xr:uid="{00000000-0005-0000-0000-0000E8560000}"/>
    <cellStyle name="Normal 18 5 3" xfId="2785" xr:uid="{00000000-0005-0000-0000-0000E9560000}"/>
    <cellStyle name="Normal 18 5 3 2" xfId="7196" xr:uid="{00000000-0005-0000-0000-0000EA560000}"/>
    <cellStyle name="Normal 18 5 3 2 2" xfId="15940" xr:uid="{00000000-0005-0000-0000-0000EB560000}"/>
    <cellStyle name="Normal 18 5 3 2 2 2" xfId="33391" xr:uid="{00000000-0005-0000-0000-0000EC560000}"/>
    <cellStyle name="Normal 18 5 3 2 3" xfId="24671" xr:uid="{00000000-0005-0000-0000-0000ED560000}"/>
    <cellStyle name="Normal 18 5 3 2 4" xfId="39554" xr:uid="{00000000-0005-0000-0000-0000EE560000}"/>
    <cellStyle name="Normal 18 5 3 3" xfId="11579" xr:uid="{00000000-0005-0000-0000-0000EF560000}"/>
    <cellStyle name="Normal 18 5 3 3 2" xfId="29031" xr:uid="{00000000-0005-0000-0000-0000F0560000}"/>
    <cellStyle name="Normal 18 5 3 4" xfId="20310" xr:uid="{00000000-0005-0000-0000-0000F1560000}"/>
    <cellStyle name="Normal 18 5 3 5" xfId="39553" xr:uid="{00000000-0005-0000-0000-0000F2560000}"/>
    <cellStyle name="Normal 18 5 4" xfId="5054" xr:uid="{00000000-0005-0000-0000-0000F3560000}"/>
    <cellStyle name="Normal 18 5 4 2" xfId="13798" xr:uid="{00000000-0005-0000-0000-0000F4560000}"/>
    <cellStyle name="Normal 18 5 4 2 2" xfId="31249" xr:uid="{00000000-0005-0000-0000-0000F5560000}"/>
    <cellStyle name="Normal 18 5 4 3" xfId="22529" xr:uid="{00000000-0005-0000-0000-0000F6560000}"/>
    <cellStyle name="Normal 18 5 4 4" xfId="39555" xr:uid="{00000000-0005-0000-0000-0000F7560000}"/>
    <cellStyle name="Normal 18 5 5" xfId="9437" xr:uid="{00000000-0005-0000-0000-0000F8560000}"/>
    <cellStyle name="Normal 18 5 5 2" xfId="26889" xr:uid="{00000000-0005-0000-0000-0000F9560000}"/>
    <cellStyle name="Normal 18 5 6" xfId="18168" xr:uid="{00000000-0005-0000-0000-0000FA560000}"/>
    <cellStyle name="Normal 18 5 7" xfId="39548" xr:uid="{00000000-0005-0000-0000-0000FB560000}"/>
    <cellStyle name="Normal 18 6" xfId="1175" xr:uid="{00000000-0005-0000-0000-0000FC560000}"/>
    <cellStyle name="Normal 18 6 2" xfId="3321" xr:uid="{00000000-0005-0000-0000-0000FD560000}"/>
    <cellStyle name="Normal 18 6 2 2" xfId="7732" xr:uid="{00000000-0005-0000-0000-0000FE560000}"/>
    <cellStyle name="Normal 18 6 2 2 2" xfId="16476" xr:uid="{00000000-0005-0000-0000-0000FF560000}"/>
    <cellStyle name="Normal 18 6 2 2 2 2" xfId="33927" xr:uid="{00000000-0005-0000-0000-000000570000}"/>
    <cellStyle name="Normal 18 6 2 2 3" xfId="25207" xr:uid="{00000000-0005-0000-0000-000001570000}"/>
    <cellStyle name="Normal 18 6 2 2 4" xfId="39558" xr:uid="{00000000-0005-0000-0000-000002570000}"/>
    <cellStyle name="Normal 18 6 2 3" xfId="12115" xr:uid="{00000000-0005-0000-0000-000003570000}"/>
    <cellStyle name="Normal 18 6 2 3 2" xfId="29567" xr:uid="{00000000-0005-0000-0000-000004570000}"/>
    <cellStyle name="Normal 18 6 2 4" xfId="20846" xr:uid="{00000000-0005-0000-0000-000005570000}"/>
    <cellStyle name="Normal 18 6 2 5" xfId="39557" xr:uid="{00000000-0005-0000-0000-000006570000}"/>
    <cellStyle name="Normal 18 6 3" xfId="5590" xr:uid="{00000000-0005-0000-0000-000007570000}"/>
    <cellStyle name="Normal 18 6 3 2" xfId="14334" xr:uid="{00000000-0005-0000-0000-000008570000}"/>
    <cellStyle name="Normal 18 6 3 2 2" xfId="31785" xr:uid="{00000000-0005-0000-0000-000009570000}"/>
    <cellStyle name="Normal 18 6 3 3" xfId="23065" xr:uid="{00000000-0005-0000-0000-00000A570000}"/>
    <cellStyle name="Normal 18 6 3 4" xfId="39559" xr:uid="{00000000-0005-0000-0000-00000B570000}"/>
    <cellStyle name="Normal 18 6 4" xfId="9973" xr:uid="{00000000-0005-0000-0000-00000C570000}"/>
    <cellStyle name="Normal 18 6 4 2" xfId="27425" xr:uid="{00000000-0005-0000-0000-00000D570000}"/>
    <cellStyle name="Normal 18 6 5" xfId="18704" xr:uid="{00000000-0005-0000-0000-00000E570000}"/>
    <cellStyle name="Normal 18 6 6" xfId="39556" xr:uid="{00000000-0005-0000-0000-00000F570000}"/>
    <cellStyle name="Normal 18 7" xfId="2249" xr:uid="{00000000-0005-0000-0000-000010570000}"/>
    <cellStyle name="Normal 18 7 2" xfId="6660" xr:uid="{00000000-0005-0000-0000-000011570000}"/>
    <cellStyle name="Normal 18 7 2 2" xfId="15404" xr:uid="{00000000-0005-0000-0000-000012570000}"/>
    <cellStyle name="Normal 18 7 2 2 2" xfId="32855" xr:uid="{00000000-0005-0000-0000-000013570000}"/>
    <cellStyle name="Normal 18 7 2 3" xfId="24135" xr:uid="{00000000-0005-0000-0000-000014570000}"/>
    <cellStyle name="Normal 18 7 2 4" xfId="39561" xr:uid="{00000000-0005-0000-0000-000015570000}"/>
    <cellStyle name="Normal 18 7 3" xfId="11043" xr:uid="{00000000-0005-0000-0000-000016570000}"/>
    <cellStyle name="Normal 18 7 3 2" xfId="28495" xr:uid="{00000000-0005-0000-0000-000017570000}"/>
    <cellStyle name="Normal 18 7 4" xfId="19774" xr:uid="{00000000-0005-0000-0000-000018570000}"/>
    <cellStyle name="Normal 18 7 5" xfId="39560" xr:uid="{00000000-0005-0000-0000-000019570000}"/>
    <cellStyle name="Normal 18 8" xfId="4518" xr:uid="{00000000-0005-0000-0000-00001A570000}"/>
    <cellStyle name="Normal 18 8 2" xfId="13262" xr:uid="{00000000-0005-0000-0000-00001B570000}"/>
    <cellStyle name="Normal 18 8 2 2" xfId="30713" xr:uid="{00000000-0005-0000-0000-00001C570000}"/>
    <cellStyle name="Normal 18 8 3" xfId="21993" xr:uid="{00000000-0005-0000-0000-00001D570000}"/>
    <cellStyle name="Normal 18 8 4" xfId="39562" xr:uid="{00000000-0005-0000-0000-00001E570000}"/>
    <cellStyle name="Normal 18 9" xfId="8901" xr:uid="{00000000-0005-0000-0000-00001F570000}"/>
    <cellStyle name="Normal 18 9 2" xfId="26353" xr:uid="{00000000-0005-0000-0000-000020570000}"/>
    <cellStyle name="Normal 180" xfId="44234" xr:uid="{4904EB40-057B-4421-B64E-AAD06AF0CFC9}"/>
    <cellStyle name="Normal 181" xfId="44238" xr:uid="{5F65C23B-645B-462F-9B83-50BF5CA95808}"/>
    <cellStyle name="Normal 182" xfId="44241" xr:uid="{A4CF3740-3365-4C0A-81C8-4A49F5178E3C}"/>
    <cellStyle name="Normal 183" xfId="44250" xr:uid="{BE8CA24E-EE4E-49E1-94AA-EB4833F096C0}"/>
    <cellStyle name="Normal 184" xfId="44257" xr:uid="{6D3136AD-B4B5-480F-95E2-02FA5F0FCAB0}"/>
    <cellStyle name="Normal 185" xfId="44259" xr:uid="{F2D63786-201E-4B16-A962-5AAF2DD25E4F}"/>
    <cellStyle name="Normal 186" xfId="44265" xr:uid="{70E73B39-2D62-43C3-98C6-102049C3DFD9}"/>
    <cellStyle name="Normal 187" xfId="44269" xr:uid="{FCD37B27-F21D-4431-901F-789C88E524DC}"/>
    <cellStyle name="Normal 188" xfId="44271" xr:uid="{ADFD1FBD-13B9-40FE-8E09-C61E5C6F2CAD}"/>
    <cellStyle name="Normal 189" xfId="44273" xr:uid="{AD5BF4A8-C5EA-432F-9428-114E7638F0B1}"/>
    <cellStyle name="Normal 19" xfId="75" xr:uid="{00000000-0005-0000-0000-000021570000}"/>
    <cellStyle name="Normal 19 10" xfId="17633" xr:uid="{00000000-0005-0000-0000-000022570000}"/>
    <cellStyle name="Normal 19 11" xfId="39563" xr:uid="{00000000-0005-0000-0000-000023570000}"/>
    <cellStyle name="Normal 19 2" xfId="140" xr:uid="{00000000-0005-0000-0000-000024570000}"/>
    <cellStyle name="Normal 19 2 10" xfId="39564" xr:uid="{00000000-0005-0000-0000-000025570000}"/>
    <cellStyle name="Normal 19 2 2" xfId="272" xr:uid="{00000000-0005-0000-0000-000026570000}"/>
    <cellStyle name="Normal 19 2 2 2" xfId="537" xr:uid="{00000000-0005-0000-0000-000027570000}"/>
    <cellStyle name="Normal 19 2 2 2 2" xfId="1077" xr:uid="{00000000-0005-0000-0000-000028570000}"/>
    <cellStyle name="Normal 19 2 2 2 2 2" xfId="2150" xr:uid="{00000000-0005-0000-0000-000029570000}"/>
    <cellStyle name="Normal 19 2 2 2 2 2 2" xfId="4295" xr:uid="{00000000-0005-0000-0000-00002A570000}"/>
    <cellStyle name="Normal 19 2 2 2 2 2 2 2" xfId="8706" xr:uid="{00000000-0005-0000-0000-00002B570000}"/>
    <cellStyle name="Normal 19 2 2 2 2 2 2 2 2" xfId="17450" xr:uid="{00000000-0005-0000-0000-00002C570000}"/>
    <cellStyle name="Normal 19 2 2 2 2 2 2 2 2 2" xfId="34901" xr:uid="{00000000-0005-0000-0000-00002D570000}"/>
    <cellStyle name="Normal 19 2 2 2 2 2 2 2 3" xfId="26181" xr:uid="{00000000-0005-0000-0000-00002E570000}"/>
    <cellStyle name="Normal 19 2 2 2 2 2 2 2 4" xfId="39570" xr:uid="{00000000-0005-0000-0000-00002F570000}"/>
    <cellStyle name="Normal 19 2 2 2 2 2 2 3" xfId="13089" xr:uid="{00000000-0005-0000-0000-000030570000}"/>
    <cellStyle name="Normal 19 2 2 2 2 2 2 3 2" xfId="30541" xr:uid="{00000000-0005-0000-0000-000031570000}"/>
    <cellStyle name="Normal 19 2 2 2 2 2 2 4" xfId="21820" xr:uid="{00000000-0005-0000-0000-000032570000}"/>
    <cellStyle name="Normal 19 2 2 2 2 2 2 5" xfId="39569" xr:uid="{00000000-0005-0000-0000-000033570000}"/>
    <cellStyle name="Normal 19 2 2 2 2 2 3" xfId="6564" xr:uid="{00000000-0005-0000-0000-000034570000}"/>
    <cellStyle name="Normal 19 2 2 2 2 2 3 2" xfId="15308" xr:uid="{00000000-0005-0000-0000-000035570000}"/>
    <cellStyle name="Normal 19 2 2 2 2 2 3 2 2" xfId="32759" xr:uid="{00000000-0005-0000-0000-000036570000}"/>
    <cellStyle name="Normal 19 2 2 2 2 2 3 3" xfId="24039" xr:uid="{00000000-0005-0000-0000-000037570000}"/>
    <cellStyle name="Normal 19 2 2 2 2 2 3 4" xfId="39571" xr:uid="{00000000-0005-0000-0000-000038570000}"/>
    <cellStyle name="Normal 19 2 2 2 2 2 4" xfId="10947" xr:uid="{00000000-0005-0000-0000-000039570000}"/>
    <cellStyle name="Normal 19 2 2 2 2 2 4 2" xfId="28399" xr:uid="{00000000-0005-0000-0000-00003A570000}"/>
    <cellStyle name="Normal 19 2 2 2 2 2 5" xfId="19678" xr:uid="{00000000-0005-0000-0000-00003B570000}"/>
    <cellStyle name="Normal 19 2 2 2 2 2 6" xfId="39568" xr:uid="{00000000-0005-0000-0000-00003C570000}"/>
    <cellStyle name="Normal 19 2 2 2 2 3" xfId="3226" xr:uid="{00000000-0005-0000-0000-00003D570000}"/>
    <cellStyle name="Normal 19 2 2 2 2 3 2" xfId="7637" xr:uid="{00000000-0005-0000-0000-00003E570000}"/>
    <cellStyle name="Normal 19 2 2 2 2 3 2 2" xfId="16381" xr:uid="{00000000-0005-0000-0000-00003F570000}"/>
    <cellStyle name="Normal 19 2 2 2 2 3 2 2 2" xfId="33832" xr:uid="{00000000-0005-0000-0000-000040570000}"/>
    <cellStyle name="Normal 19 2 2 2 2 3 2 3" xfId="25112" xr:uid="{00000000-0005-0000-0000-000041570000}"/>
    <cellStyle name="Normal 19 2 2 2 2 3 2 4" xfId="39573" xr:uid="{00000000-0005-0000-0000-000042570000}"/>
    <cellStyle name="Normal 19 2 2 2 2 3 3" xfId="12020" xr:uid="{00000000-0005-0000-0000-000043570000}"/>
    <cellStyle name="Normal 19 2 2 2 2 3 3 2" xfId="29472" xr:uid="{00000000-0005-0000-0000-000044570000}"/>
    <cellStyle name="Normal 19 2 2 2 2 3 4" xfId="20751" xr:uid="{00000000-0005-0000-0000-000045570000}"/>
    <cellStyle name="Normal 19 2 2 2 2 3 5" xfId="39572" xr:uid="{00000000-0005-0000-0000-000046570000}"/>
    <cellStyle name="Normal 19 2 2 2 2 4" xfId="5495" xr:uid="{00000000-0005-0000-0000-000047570000}"/>
    <cellStyle name="Normal 19 2 2 2 2 4 2" xfId="14239" xr:uid="{00000000-0005-0000-0000-000048570000}"/>
    <cellStyle name="Normal 19 2 2 2 2 4 2 2" xfId="31690" xr:uid="{00000000-0005-0000-0000-000049570000}"/>
    <cellStyle name="Normal 19 2 2 2 2 4 3" xfId="22970" xr:uid="{00000000-0005-0000-0000-00004A570000}"/>
    <cellStyle name="Normal 19 2 2 2 2 4 4" xfId="39574" xr:uid="{00000000-0005-0000-0000-00004B570000}"/>
    <cellStyle name="Normal 19 2 2 2 2 5" xfId="9878" xr:uid="{00000000-0005-0000-0000-00004C570000}"/>
    <cellStyle name="Normal 19 2 2 2 2 5 2" xfId="27330" xr:uid="{00000000-0005-0000-0000-00004D570000}"/>
    <cellStyle name="Normal 19 2 2 2 2 6" xfId="18609" xr:uid="{00000000-0005-0000-0000-00004E570000}"/>
    <cellStyle name="Normal 19 2 2 2 2 7" xfId="39567" xr:uid="{00000000-0005-0000-0000-00004F570000}"/>
    <cellStyle name="Normal 19 2 2 2 3" xfId="1615" xr:uid="{00000000-0005-0000-0000-000050570000}"/>
    <cellStyle name="Normal 19 2 2 2 3 2" xfId="3761" xr:uid="{00000000-0005-0000-0000-000051570000}"/>
    <cellStyle name="Normal 19 2 2 2 3 2 2" xfId="8172" xr:uid="{00000000-0005-0000-0000-000052570000}"/>
    <cellStyle name="Normal 19 2 2 2 3 2 2 2" xfId="16916" xr:uid="{00000000-0005-0000-0000-000053570000}"/>
    <cellStyle name="Normal 19 2 2 2 3 2 2 2 2" xfId="34367" xr:uid="{00000000-0005-0000-0000-000054570000}"/>
    <cellStyle name="Normal 19 2 2 2 3 2 2 3" xfId="25647" xr:uid="{00000000-0005-0000-0000-000055570000}"/>
    <cellStyle name="Normal 19 2 2 2 3 2 2 4" xfId="39577" xr:uid="{00000000-0005-0000-0000-000056570000}"/>
    <cellStyle name="Normal 19 2 2 2 3 2 3" xfId="12555" xr:uid="{00000000-0005-0000-0000-000057570000}"/>
    <cellStyle name="Normal 19 2 2 2 3 2 3 2" xfId="30007" xr:uid="{00000000-0005-0000-0000-000058570000}"/>
    <cellStyle name="Normal 19 2 2 2 3 2 4" xfId="21286" xr:uid="{00000000-0005-0000-0000-000059570000}"/>
    <cellStyle name="Normal 19 2 2 2 3 2 5" xfId="39576" xr:uid="{00000000-0005-0000-0000-00005A570000}"/>
    <cellStyle name="Normal 19 2 2 2 3 3" xfId="6030" xr:uid="{00000000-0005-0000-0000-00005B570000}"/>
    <cellStyle name="Normal 19 2 2 2 3 3 2" xfId="14774" xr:uid="{00000000-0005-0000-0000-00005C570000}"/>
    <cellStyle name="Normal 19 2 2 2 3 3 2 2" xfId="32225" xr:uid="{00000000-0005-0000-0000-00005D570000}"/>
    <cellStyle name="Normal 19 2 2 2 3 3 3" xfId="23505" xr:uid="{00000000-0005-0000-0000-00005E570000}"/>
    <cellStyle name="Normal 19 2 2 2 3 3 4" xfId="39578" xr:uid="{00000000-0005-0000-0000-00005F570000}"/>
    <cellStyle name="Normal 19 2 2 2 3 4" xfId="10413" xr:uid="{00000000-0005-0000-0000-000060570000}"/>
    <cellStyle name="Normal 19 2 2 2 3 4 2" xfId="27865" xr:uid="{00000000-0005-0000-0000-000061570000}"/>
    <cellStyle name="Normal 19 2 2 2 3 5" xfId="19144" xr:uid="{00000000-0005-0000-0000-000062570000}"/>
    <cellStyle name="Normal 19 2 2 2 3 6" xfId="39575" xr:uid="{00000000-0005-0000-0000-000063570000}"/>
    <cellStyle name="Normal 19 2 2 2 4" xfId="2689" xr:uid="{00000000-0005-0000-0000-000064570000}"/>
    <cellStyle name="Normal 19 2 2 2 4 2" xfId="7100" xr:uid="{00000000-0005-0000-0000-000065570000}"/>
    <cellStyle name="Normal 19 2 2 2 4 2 2" xfId="15844" xr:uid="{00000000-0005-0000-0000-000066570000}"/>
    <cellStyle name="Normal 19 2 2 2 4 2 2 2" xfId="33295" xr:uid="{00000000-0005-0000-0000-000067570000}"/>
    <cellStyle name="Normal 19 2 2 2 4 2 3" xfId="24575" xr:uid="{00000000-0005-0000-0000-000068570000}"/>
    <cellStyle name="Normal 19 2 2 2 4 2 4" xfId="39580" xr:uid="{00000000-0005-0000-0000-000069570000}"/>
    <cellStyle name="Normal 19 2 2 2 4 3" xfId="11483" xr:uid="{00000000-0005-0000-0000-00006A570000}"/>
    <cellStyle name="Normal 19 2 2 2 4 3 2" xfId="28935" xr:uid="{00000000-0005-0000-0000-00006B570000}"/>
    <cellStyle name="Normal 19 2 2 2 4 4" xfId="20214" xr:uid="{00000000-0005-0000-0000-00006C570000}"/>
    <cellStyle name="Normal 19 2 2 2 4 5" xfId="39579" xr:uid="{00000000-0005-0000-0000-00006D570000}"/>
    <cellStyle name="Normal 19 2 2 2 5" xfId="4958" xr:uid="{00000000-0005-0000-0000-00006E570000}"/>
    <cellStyle name="Normal 19 2 2 2 5 2" xfId="13702" xr:uid="{00000000-0005-0000-0000-00006F570000}"/>
    <cellStyle name="Normal 19 2 2 2 5 2 2" xfId="31153" xr:uid="{00000000-0005-0000-0000-000070570000}"/>
    <cellStyle name="Normal 19 2 2 2 5 3" xfId="22433" xr:uid="{00000000-0005-0000-0000-000071570000}"/>
    <cellStyle name="Normal 19 2 2 2 5 4" xfId="39581" xr:uid="{00000000-0005-0000-0000-000072570000}"/>
    <cellStyle name="Normal 19 2 2 2 6" xfId="9341" xr:uid="{00000000-0005-0000-0000-000073570000}"/>
    <cellStyle name="Normal 19 2 2 2 6 2" xfId="26793" xr:uid="{00000000-0005-0000-0000-000074570000}"/>
    <cellStyle name="Normal 19 2 2 2 7" xfId="18072" xr:uid="{00000000-0005-0000-0000-000075570000}"/>
    <cellStyle name="Normal 19 2 2 2 8" xfId="39566" xr:uid="{00000000-0005-0000-0000-000076570000}"/>
    <cellStyle name="Normal 19 2 2 3" xfId="819" xr:uid="{00000000-0005-0000-0000-000077570000}"/>
    <cellStyle name="Normal 19 2 2 3 2" xfId="1892" xr:uid="{00000000-0005-0000-0000-000078570000}"/>
    <cellStyle name="Normal 19 2 2 3 2 2" xfId="4037" xr:uid="{00000000-0005-0000-0000-000079570000}"/>
    <cellStyle name="Normal 19 2 2 3 2 2 2" xfId="8448" xr:uid="{00000000-0005-0000-0000-00007A570000}"/>
    <cellStyle name="Normal 19 2 2 3 2 2 2 2" xfId="17192" xr:uid="{00000000-0005-0000-0000-00007B570000}"/>
    <cellStyle name="Normal 19 2 2 3 2 2 2 2 2" xfId="34643" xr:uid="{00000000-0005-0000-0000-00007C570000}"/>
    <cellStyle name="Normal 19 2 2 3 2 2 2 3" xfId="25923" xr:uid="{00000000-0005-0000-0000-00007D570000}"/>
    <cellStyle name="Normal 19 2 2 3 2 2 2 4" xfId="39585" xr:uid="{00000000-0005-0000-0000-00007E570000}"/>
    <cellStyle name="Normal 19 2 2 3 2 2 3" xfId="12831" xr:uid="{00000000-0005-0000-0000-00007F570000}"/>
    <cellStyle name="Normal 19 2 2 3 2 2 3 2" xfId="30283" xr:uid="{00000000-0005-0000-0000-000080570000}"/>
    <cellStyle name="Normal 19 2 2 3 2 2 4" xfId="21562" xr:uid="{00000000-0005-0000-0000-000081570000}"/>
    <cellStyle name="Normal 19 2 2 3 2 2 5" xfId="39584" xr:uid="{00000000-0005-0000-0000-000082570000}"/>
    <cellStyle name="Normal 19 2 2 3 2 3" xfId="6306" xr:uid="{00000000-0005-0000-0000-000083570000}"/>
    <cellStyle name="Normal 19 2 2 3 2 3 2" xfId="15050" xr:uid="{00000000-0005-0000-0000-000084570000}"/>
    <cellStyle name="Normal 19 2 2 3 2 3 2 2" xfId="32501" xr:uid="{00000000-0005-0000-0000-000085570000}"/>
    <cellStyle name="Normal 19 2 2 3 2 3 3" xfId="23781" xr:uid="{00000000-0005-0000-0000-000086570000}"/>
    <cellStyle name="Normal 19 2 2 3 2 3 4" xfId="39586" xr:uid="{00000000-0005-0000-0000-000087570000}"/>
    <cellStyle name="Normal 19 2 2 3 2 4" xfId="10689" xr:uid="{00000000-0005-0000-0000-000088570000}"/>
    <cellStyle name="Normal 19 2 2 3 2 4 2" xfId="28141" xr:uid="{00000000-0005-0000-0000-000089570000}"/>
    <cellStyle name="Normal 19 2 2 3 2 5" xfId="19420" xr:uid="{00000000-0005-0000-0000-00008A570000}"/>
    <cellStyle name="Normal 19 2 2 3 2 6" xfId="39583" xr:uid="{00000000-0005-0000-0000-00008B570000}"/>
    <cellStyle name="Normal 19 2 2 3 3" xfId="2968" xr:uid="{00000000-0005-0000-0000-00008C570000}"/>
    <cellStyle name="Normal 19 2 2 3 3 2" xfId="7379" xr:uid="{00000000-0005-0000-0000-00008D570000}"/>
    <cellStyle name="Normal 19 2 2 3 3 2 2" xfId="16123" xr:uid="{00000000-0005-0000-0000-00008E570000}"/>
    <cellStyle name="Normal 19 2 2 3 3 2 2 2" xfId="33574" xr:uid="{00000000-0005-0000-0000-00008F570000}"/>
    <cellStyle name="Normal 19 2 2 3 3 2 3" xfId="24854" xr:uid="{00000000-0005-0000-0000-000090570000}"/>
    <cellStyle name="Normal 19 2 2 3 3 2 4" xfId="39588" xr:uid="{00000000-0005-0000-0000-000091570000}"/>
    <cellStyle name="Normal 19 2 2 3 3 3" xfId="11762" xr:uid="{00000000-0005-0000-0000-000092570000}"/>
    <cellStyle name="Normal 19 2 2 3 3 3 2" xfId="29214" xr:uid="{00000000-0005-0000-0000-000093570000}"/>
    <cellStyle name="Normal 19 2 2 3 3 4" xfId="20493" xr:uid="{00000000-0005-0000-0000-000094570000}"/>
    <cellStyle name="Normal 19 2 2 3 3 5" xfId="39587" xr:uid="{00000000-0005-0000-0000-000095570000}"/>
    <cellStyle name="Normal 19 2 2 3 4" xfId="5237" xr:uid="{00000000-0005-0000-0000-000096570000}"/>
    <cellStyle name="Normal 19 2 2 3 4 2" xfId="13981" xr:uid="{00000000-0005-0000-0000-000097570000}"/>
    <cellStyle name="Normal 19 2 2 3 4 2 2" xfId="31432" xr:uid="{00000000-0005-0000-0000-000098570000}"/>
    <cellStyle name="Normal 19 2 2 3 4 3" xfId="22712" xr:uid="{00000000-0005-0000-0000-000099570000}"/>
    <cellStyle name="Normal 19 2 2 3 4 4" xfId="39589" xr:uid="{00000000-0005-0000-0000-00009A570000}"/>
    <cellStyle name="Normal 19 2 2 3 5" xfId="9620" xr:uid="{00000000-0005-0000-0000-00009B570000}"/>
    <cellStyle name="Normal 19 2 2 3 5 2" xfId="27072" xr:uid="{00000000-0005-0000-0000-00009C570000}"/>
    <cellStyle name="Normal 19 2 2 3 6" xfId="18351" xr:uid="{00000000-0005-0000-0000-00009D570000}"/>
    <cellStyle name="Normal 19 2 2 3 7" xfId="39582" xr:uid="{00000000-0005-0000-0000-00009E570000}"/>
    <cellStyle name="Normal 19 2 2 4" xfId="1358" xr:uid="{00000000-0005-0000-0000-00009F570000}"/>
    <cellStyle name="Normal 19 2 2 4 2" xfId="3504" xr:uid="{00000000-0005-0000-0000-0000A0570000}"/>
    <cellStyle name="Normal 19 2 2 4 2 2" xfId="7915" xr:uid="{00000000-0005-0000-0000-0000A1570000}"/>
    <cellStyle name="Normal 19 2 2 4 2 2 2" xfId="16659" xr:uid="{00000000-0005-0000-0000-0000A2570000}"/>
    <cellStyle name="Normal 19 2 2 4 2 2 2 2" xfId="34110" xr:uid="{00000000-0005-0000-0000-0000A3570000}"/>
    <cellStyle name="Normal 19 2 2 4 2 2 3" xfId="25390" xr:uid="{00000000-0005-0000-0000-0000A4570000}"/>
    <cellStyle name="Normal 19 2 2 4 2 2 4" xfId="39592" xr:uid="{00000000-0005-0000-0000-0000A5570000}"/>
    <cellStyle name="Normal 19 2 2 4 2 3" xfId="12298" xr:uid="{00000000-0005-0000-0000-0000A6570000}"/>
    <cellStyle name="Normal 19 2 2 4 2 3 2" xfId="29750" xr:uid="{00000000-0005-0000-0000-0000A7570000}"/>
    <cellStyle name="Normal 19 2 2 4 2 4" xfId="21029" xr:uid="{00000000-0005-0000-0000-0000A8570000}"/>
    <cellStyle name="Normal 19 2 2 4 2 5" xfId="39591" xr:uid="{00000000-0005-0000-0000-0000A9570000}"/>
    <cellStyle name="Normal 19 2 2 4 3" xfId="5773" xr:uid="{00000000-0005-0000-0000-0000AA570000}"/>
    <cellStyle name="Normal 19 2 2 4 3 2" xfId="14517" xr:uid="{00000000-0005-0000-0000-0000AB570000}"/>
    <cellStyle name="Normal 19 2 2 4 3 2 2" xfId="31968" xr:uid="{00000000-0005-0000-0000-0000AC570000}"/>
    <cellStyle name="Normal 19 2 2 4 3 3" xfId="23248" xr:uid="{00000000-0005-0000-0000-0000AD570000}"/>
    <cellStyle name="Normal 19 2 2 4 3 4" xfId="39593" xr:uid="{00000000-0005-0000-0000-0000AE570000}"/>
    <cellStyle name="Normal 19 2 2 4 4" xfId="10156" xr:uid="{00000000-0005-0000-0000-0000AF570000}"/>
    <cellStyle name="Normal 19 2 2 4 4 2" xfId="27608" xr:uid="{00000000-0005-0000-0000-0000B0570000}"/>
    <cellStyle name="Normal 19 2 2 4 5" xfId="18887" xr:uid="{00000000-0005-0000-0000-0000B1570000}"/>
    <cellStyle name="Normal 19 2 2 4 6" xfId="39590" xr:uid="{00000000-0005-0000-0000-0000B2570000}"/>
    <cellStyle name="Normal 19 2 2 5" xfId="2432" xr:uid="{00000000-0005-0000-0000-0000B3570000}"/>
    <cellStyle name="Normal 19 2 2 5 2" xfId="6843" xr:uid="{00000000-0005-0000-0000-0000B4570000}"/>
    <cellStyle name="Normal 19 2 2 5 2 2" xfId="15587" xr:uid="{00000000-0005-0000-0000-0000B5570000}"/>
    <cellStyle name="Normal 19 2 2 5 2 2 2" xfId="33038" xr:uid="{00000000-0005-0000-0000-0000B6570000}"/>
    <cellStyle name="Normal 19 2 2 5 2 3" xfId="24318" xr:uid="{00000000-0005-0000-0000-0000B7570000}"/>
    <cellStyle name="Normal 19 2 2 5 2 4" xfId="39595" xr:uid="{00000000-0005-0000-0000-0000B8570000}"/>
    <cellStyle name="Normal 19 2 2 5 3" xfId="11226" xr:uid="{00000000-0005-0000-0000-0000B9570000}"/>
    <cellStyle name="Normal 19 2 2 5 3 2" xfId="28678" xr:uid="{00000000-0005-0000-0000-0000BA570000}"/>
    <cellStyle name="Normal 19 2 2 5 4" xfId="19957" xr:uid="{00000000-0005-0000-0000-0000BB570000}"/>
    <cellStyle name="Normal 19 2 2 5 5" xfId="39594" xr:uid="{00000000-0005-0000-0000-0000BC570000}"/>
    <cellStyle name="Normal 19 2 2 6" xfId="4701" xr:uid="{00000000-0005-0000-0000-0000BD570000}"/>
    <cellStyle name="Normal 19 2 2 6 2" xfId="13445" xr:uid="{00000000-0005-0000-0000-0000BE570000}"/>
    <cellStyle name="Normal 19 2 2 6 2 2" xfId="30896" xr:uid="{00000000-0005-0000-0000-0000BF570000}"/>
    <cellStyle name="Normal 19 2 2 6 3" xfId="22176" xr:uid="{00000000-0005-0000-0000-0000C0570000}"/>
    <cellStyle name="Normal 19 2 2 6 4" xfId="39596" xr:uid="{00000000-0005-0000-0000-0000C1570000}"/>
    <cellStyle name="Normal 19 2 2 7" xfId="9084" xr:uid="{00000000-0005-0000-0000-0000C2570000}"/>
    <cellStyle name="Normal 19 2 2 7 2" xfId="26536" xr:uid="{00000000-0005-0000-0000-0000C3570000}"/>
    <cellStyle name="Normal 19 2 2 8" xfId="17815" xr:uid="{00000000-0005-0000-0000-0000C4570000}"/>
    <cellStyle name="Normal 19 2 2 9" xfId="39565" xr:uid="{00000000-0005-0000-0000-0000C5570000}"/>
    <cellStyle name="Normal 19 2 3" xfId="412" xr:uid="{00000000-0005-0000-0000-0000C6570000}"/>
    <cellStyle name="Normal 19 2 3 2" xfId="952" xr:uid="{00000000-0005-0000-0000-0000C7570000}"/>
    <cellStyle name="Normal 19 2 3 2 2" xfId="2025" xr:uid="{00000000-0005-0000-0000-0000C8570000}"/>
    <cellStyle name="Normal 19 2 3 2 2 2" xfId="4170" xr:uid="{00000000-0005-0000-0000-0000C9570000}"/>
    <cellStyle name="Normal 19 2 3 2 2 2 2" xfId="8581" xr:uid="{00000000-0005-0000-0000-0000CA570000}"/>
    <cellStyle name="Normal 19 2 3 2 2 2 2 2" xfId="17325" xr:uid="{00000000-0005-0000-0000-0000CB570000}"/>
    <cellStyle name="Normal 19 2 3 2 2 2 2 2 2" xfId="34776" xr:uid="{00000000-0005-0000-0000-0000CC570000}"/>
    <cellStyle name="Normal 19 2 3 2 2 2 2 3" xfId="26056" xr:uid="{00000000-0005-0000-0000-0000CD570000}"/>
    <cellStyle name="Normal 19 2 3 2 2 2 2 4" xfId="39601" xr:uid="{00000000-0005-0000-0000-0000CE570000}"/>
    <cellStyle name="Normal 19 2 3 2 2 2 3" xfId="12964" xr:uid="{00000000-0005-0000-0000-0000CF570000}"/>
    <cellStyle name="Normal 19 2 3 2 2 2 3 2" xfId="30416" xr:uid="{00000000-0005-0000-0000-0000D0570000}"/>
    <cellStyle name="Normal 19 2 3 2 2 2 4" xfId="21695" xr:uid="{00000000-0005-0000-0000-0000D1570000}"/>
    <cellStyle name="Normal 19 2 3 2 2 2 5" xfId="39600" xr:uid="{00000000-0005-0000-0000-0000D2570000}"/>
    <cellStyle name="Normal 19 2 3 2 2 3" xfId="6439" xr:uid="{00000000-0005-0000-0000-0000D3570000}"/>
    <cellStyle name="Normal 19 2 3 2 2 3 2" xfId="15183" xr:uid="{00000000-0005-0000-0000-0000D4570000}"/>
    <cellStyle name="Normal 19 2 3 2 2 3 2 2" xfId="32634" xr:uid="{00000000-0005-0000-0000-0000D5570000}"/>
    <cellStyle name="Normal 19 2 3 2 2 3 3" xfId="23914" xr:uid="{00000000-0005-0000-0000-0000D6570000}"/>
    <cellStyle name="Normal 19 2 3 2 2 3 4" xfId="39602" xr:uid="{00000000-0005-0000-0000-0000D7570000}"/>
    <cellStyle name="Normal 19 2 3 2 2 4" xfId="10822" xr:uid="{00000000-0005-0000-0000-0000D8570000}"/>
    <cellStyle name="Normal 19 2 3 2 2 4 2" xfId="28274" xr:uid="{00000000-0005-0000-0000-0000D9570000}"/>
    <cellStyle name="Normal 19 2 3 2 2 5" xfId="19553" xr:uid="{00000000-0005-0000-0000-0000DA570000}"/>
    <cellStyle name="Normal 19 2 3 2 2 6" xfId="39599" xr:uid="{00000000-0005-0000-0000-0000DB570000}"/>
    <cellStyle name="Normal 19 2 3 2 3" xfId="3101" xr:uid="{00000000-0005-0000-0000-0000DC570000}"/>
    <cellStyle name="Normal 19 2 3 2 3 2" xfId="7512" xr:uid="{00000000-0005-0000-0000-0000DD570000}"/>
    <cellStyle name="Normal 19 2 3 2 3 2 2" xfId="16256" xr:uid="{00000000-0005-0000-0000-0000DE570000}"/>
    <cellStyle name="Normal 19 2 3 2 3 2 2 2" xfId="33707" xr:uid="{00000000-0005-0000-0000-0000DF570000}"/>
    <cellStyle name="Normal 19 2 3 2 3 2 3" xfId="24987" xr:uid="{00000000-0005-0000-0000-0000E0570000}"/>
    <cellStyle name="Normal 19 2 3 2 3 2 4" xfId="39604" xr:uid="{00000000-0005-0000-0000-0000E1570000}"/>
    <cellStyle name="Normal 19 2 3 2 3 3" xfId="11895" xr:uid="{00000000-0005-0000-0000-0000E2570000}"/>
    <cellStyle name="Normal 19 2 3 2 3 3 2" xfId="29347" xr:uid="{00000000-0005-0000-0000-0000E3570000}"/>
    <cellStyle name="Normal 19 2 3 2 3 4" xfId="20626" xr:uid="{00000000-0005-0000-0000-0000E4570000}"/>
    <cellStyle name="Normal 19 2 3 2 3 5" xfId="39603" xr:uid="{00000000-0005-0000-0000-0000E5570000}"/>
    <cellStyle name="Normal 19 2 3 2 4" xfId="5370" xr:uid="{00000000-0005-0000-0000-0000E6570000}"/>
    <cellStyle name="Normal 19 2 3 2 4 2" xfId="14114" xr:uid="{00000000-0005-0000-0000-0000E7570000}"/>
    <cellStyle name="Normal 19 2 3 2 4 2 2" xfId="31565" xr:uid="{00000000-0005-0000-0000-0000E8570000}"/>
    <cellStyle name="Normal 19 2 3 2 4 3" xfId="22845" xr:uid="{00000000-0005-0000-0000-0000E9570000}"/>
    <cellStyle name="Normal 19 2 3 2 4 4" xfId="39605" xr:uid="{00000000-0005-0000-0000-0000EA570000}"/>
    <cellStyle name="Normal 19 2 3 2 5" xfId="9753" xr:uid="{00000000-0005-0000-0000-0000EB570000}"/>
    <cellStyle name="Normal 19 2 3 2 5 2" xfId="27205" xr:uid="{00000000-0005-0000-0000-0000EC570000}"/>
    <cellStyle name="Normal 19 2 3 2 6" xfId="18484" xr:uid="{00000000-0005-0000-0000-0000ED570000}"/>
    <cellStyle name="Normal 19 2 3 2 7" xfId="39598" xr:uid="{00000000-0005-0000-0000-0000EE570000}"/>
    <cellStyle name="Normal 19 2 3 3" xfId="1490" xr:uid="{00000000-0005-0000-0000-0000EF570000}"/>
    <cellStyle name="Normal 19 2 3 3 2" xfId="3636" xr:uid="{00000000-0005-0000-0000-0000F0570000}"/>
    <cellStyle name="Normal 19 2 3 3 2 2" xfId="8047" xr:uid="{00000000-0005-0000-0000-0000F1570000}"/>
    <cellStyle name="Normal 19 2 3 3 2 2 2" xfId="16791" xr:uid="{00000000-0005-0000-0000-0000F2570000}"/>
    <cellStyle name="Normal 19 2 3 3 2 2 2 2" xfId="34242" xr:uid="{00000000-0005-0000-0000-0000F3570000}"/>
    <cellStyle name="Normal 19 2 3 3 2 2 3" xfId="25522" xr:uid="{00000000-0005-0000-0000-0000F4570000}"/>
    <cellStyle name="Normal 19 2 3 3 2 2 4" xfId="39608" xr:uid="{00000000-0005-0000-0000-0000F5570000}"/>
    <cellStyle name="Normal 19 2 3 3 2 3" xfId="12430" xr:uid="{00000000-0005-0000-0000-0000F6570000}"/>
    <cellStyle name="Normal 19 2 3 3 2 3 2" xfId="29882" xr:uid="{00000000-0005-0000-0000-0000F7570000}"/>
    <cellStyle name="Normal 19 2 3 3 2 4" xfId="21161" xr:uid="{00000000-0005-0000-0000-0000F8570000}"/>
    <cellStyle name="Normal 19 2 3 3 2 5" xfId="39607" xr:uid="{00000000-0005-0000-0000-0000F9570000}"/>
    <cellStyle name="Normal 19 2 3 3 3" xfId="5905" xr:uid="{00000000-0005-0000-0000-0000FA570000}"/>
    <cellStyle name="Normal 19 2 3 3 3 2" xfId="14649" xr:uid="{00000000-0005-0000-0000-0000FB570000}"/>
    <cellStyle name="Normal 19 2 3 3 3 2 2" xfId="32100" xr:uid="{00000000-0005-0000-0000-0000FC570000}"/>
    <cellStyle name="Normal 19 2 3 3 3 3" xfId="23380" xr:uid="{00000000-0005-0000-0000-0000FD570000}"/>
    <cellStyle name="Normal 19 2 3 3 3 4" xfId="39609" xr:uid="{00000000-0005-0000-0000-0000FE570000}"/>
    <cellStyle name="Normal 19 2 3 3 4" xfId="10288" xr:uid="{00000000-0005-0000-0000-0000FF570000}"/>
    <cellStyle name="Normal 19 2 3 3 4 2" xfId="27740" xr:uid="{00000000-0005-0000-0000-000000580000}"/>
    <cellStyle name="Normal 19 2 3 3 5" xfId="19019" xr:uid="{00000000-0005-0000-0000-000001580000}"/>
    <cellStyle name="Normal 19 2 3 3 6" xfId="39606" xr:uid="{00000000-0005-0000-0000-000002580000}"/>
    <cellStyle name="Normal 19 2 3 4" xfId="2564" xr:uid="{00000000-0005-0000-0000-000003580000}"/>
    <cellStyle name="Normal 19 2 3 4 2" xfId="6975" xr:uid="{00000000-0005-0000-0000-000004580000}"/>
    <cellStyle name="Normal 19 2 3 4 2 2" xfId="15719" xr:uid="{00000000-0005-0000-0000-000005580000}"/>
    <cellStyle name="Normal 19 2 3 4 2 2 2" xfId="33170" xr:uid="{00000000-0005-0000-0000-000006580000}"/>
    <cellStyle name="Normal 19 2 3 4 2 3" xfId="24450" xr:uid="{00000000-0005-0000-0000-000007580000}"/>
    <cellStyle name="Normal 19 2 3 4 2 4" xfId="39611" xr:uid="{00000000-0005-0000-0000-000008580000}"/>
    <cellStyle name="Normal 19 2 3 4 3" xfId="11358" xr:uid="{00000000-0005-0000-0000-000009580000}"/>
    <cellStyle name="Normal 19 2 3 4 3 2" xfId="28810" xr:uid="{00000000-0005-0000-0000-00000A580000}"/>
    <cellStyle name="Normal 19 2 3 4 4" xfId="20089" xr:uid="{00000000-0005-0000-0000-00000B580000}"/>
    <cellStyle name="Normal 19 2 3 4 5" xfId="39610" xr:uid="{00000000-0005-0000-0000-00000C580000}"/>
    <cellStyle name="Normal 19 2 3 5" xfId="4833" xr:uid="{00000000-0005-0000-0000-00000D580000}"/>
    <cellStyle name="Normal 19 2 3 5 2" xfId="13577" xr:uid="{00000000-0005-0000-0000-00000E580000}"/>
    <cellStyle name="Normal 19 2 3 5 2 2" xfId="31028" xr:uid="{00000000-0005-0000-0000-00000F580000}"/>
    <cellStyle name="Normal 19 2 3 5 3" xfId="22308" xr:uid="{00000000-0005-0000-0000-000010580000}"/>
    <cellStyle name="Normal 19 2 3 5 4" xfId="39612" xr:uid="{00000000-0005-0000-0000-000011580000}"/>
    <cellStyle name="Normal 19 2 3 6" xfId="9216" xr:uid="{00000000-0005-0000-0000-000012580000}"/>
    <cellStyle name="Normal 19 2 3 6 2" xfId="26668" xr:uid="{00000000-0005-0000-0000-000013580000}"/>
    <cellStyle name="Normal 19 2 3 7" xfId="17947" xr:uid="{00000000-0005-0000-0000-000014580000}"/>
    <cellStyle name="Normal 19 2 3 8" xfId="39597" xr:uid="{00000000-0005-0000-0000-000015580000}"/>
    <cellStyle name="Normal 19 2 4" xfId="694" xr:uid="{00000000-0005-0000-0000-000016580000}"/>
    <cellStyle name="Normal 19 2 4 2" xfId="1767" xr:uid="{00000000-0005-0000-0000-000017580000}"/>
    <cellStyle name="Normal 19 2 4 2 2" xfId="3912" xr:uid="{00000000-0005-0000-0000-000018580000}"/>
    <cellStyle name="Normal 19 2 4 2 2 2" xfId="8323" xr:uid="{00000000-0005-0000-0000-000019580000}"/>
    <cellStyle name="Normal 19 2 4 2 2 2 2" xfId="17067" xr:uid="{00000000-0005-0000-0000-00001A580000}"/>
    <cellStyle name="Normal 19 2 4 2 2 2 2 2" xfId="34518" xr:uid="{00000000-0005-0000-0000-00001B580000}"/>
    <cellStyle name="Normal 19 2 4 2 2 2 3" xfId="25798" xr:uid="{00000000-0005-0000-0000-00001C580000}"/>
    <cellStyle name="Normal 19 2 4 2 2 2 4" xfId="39616" xr:uid="{00000000-0005-0000-0000-00001D580000}"/>
    <cellStyle name="Normal 19 2 4 2 2 3" xfId="12706" xr:uid="{00000000-0005-0000-0000-00001E580000}"/>
    <cellStyle name="Normal 19 2 4 2 2 3 2" xfId="30158" xr:uid="{00000000-0005-0000-0000-00001F580000}"/>
    <cellStyle name="Normal 19 2 4 2 2 4" xfId="21437" xr:uid="{00000000-0005-0000-0000-000020580000}"/>
    <cellStyle name="Normal 19 2 4 2 2 5" xfId="39615" xr:uid="{00000000-0005-0000-0000-000021580000}"/>
    <cellStyle name="Normal 19 2 4 2 3" xfId="6181" xr:uid="{00000000-0005-0000-0000-000022580000}"/>
    <cellStyle name="Normal 19 2 4 2 3 2" xfId="14925" xr:uid="{00000000-0005-0000-0000-000023580000}"/>
    <cellStyle name="Normal 19 2 4 2 3 2 2" xfId="32376" xr:uid="{00000000-0005-0000-0000-000024580000}"/>
    <cellStyle name="Normal 19 2 4 2 3 3" xfId="23656" xr:uid="{00000000-0005-0000-0000-000025580000}"/>
    <cellStyle name="Normal 19 2 4 2 3 4" xfId="39617" xr:uid="{00000000-0005-0000-0000-000026580000}"/>
    <cellStyle name="Normal 19 2 4 2 4" xfId="10564" xr:uid="{00000000-0005-0000-0000-000027580000}"/>
    <cellStyle name="Normal 19 2 4 2 4 2" xfId="28016" xr:uid="{00000000-0005-0000-0000-000028580000}"/>
    <cellStyle name="Normal 19 2 4 2 5" xfId="19295" xr:uid="{00000000-0005-0000-0000-000029580000}"/>
    <cellStyle name="Normal 19 2 4 2 6" xfId="39614" xr:uid="{00000000-0005-0000-0000-00002A580000}"/>
    <cellStyle name="Normal 19 2 4 3" xfId="2843" xr:uid="{00000000-0005-0000-0000-00002B580000}"/>
    <cellStyle name="Normal 19 2 4 3 2" xfId="7254" xr:uid="{00000000-0005-0000-0000-00002C580000}"/>
    <cellStyle name="Normal 19 2 4 3 2 2" xfId="15998" xr:uid="{00000000-0005-0000-0000-00002D580000}"/>
    <cellStyle name="Normal 19 2 4 3 2 2 2" xfId="33449" xr:uid="{00000000-0005-0000-0000-00002E580000}"/>
    <cellStyle name="Normal 19 2 4 3 2 3" xfId="24729" xr:uid="{00000000-0005-0000-0000-00002F580000}"/>
    <cellStyle name="Normal 19 2 4 3 2 4" xfId="39619" xr:uid="{00000000-0005-0000-0000-000030580000}"/>
    <cellStyle name="Normal 19 2 4 3 3" xfId="11637" xr:uid="{00000000-0005-0000-0000-000031580000}"/>
    <cellStyle name="Normal 19 2 4 3 3 2" xfId="29089" xr:uid="{00000000-0005-0000-0000-000032580000}"/>
    <cellStyle name="Normal 19 2 4 3 4" xfId="20368" xr:uid="{00000000-0005-0000-0000-000033580000}"/>
    <cellStyle name="Normal 19 2 4 3 5" xfId="39618" xr:uid="{00000000-0005-0000-0000-000034580000}"/>
    <cellStyle name="Normal 19 2 4 4" xfId="5112" xr:uid="{00000000-0005-0000-0000-000035580000}"/>
    <cellStyle name="Normal 19 2 4 4 2" xfId="13856" xr:uid="{00000000-0005-0000-0000-000036580000}"/>
    <cellStyle name="Normal 19 2 4 4 2 2" xfId="31307" xr:uid="{00000000-0005-0000-0000-000037580000}"/>
    <cellStyle name="Normal 19 2 4 4 3" xfId="22587" xr:uid="{00000000-0005-0000-0000-000038580000}"/>
    <cellStyle name="Normal 19 2 4 4 4" xfId="39620" xr:uid="{00000000-0005-0000-0000-000039580000}"/>
    <cellStyle name="Normal 19 2 4 5" xfId="9495" xr:uid="{00000000-0005-0000-0000-00003A580000}"/>
    <cellStyle name="Normal 19 2 4 5 2" xfId="26947" xr:uid="{00000000-0005-0000-0000-00003B580000}"/>
    <cellStyle name="Normal 19 2 4 6" xfId="18226" xr:uid="{00000000-0005-0000-0000-00003C580000}"/>
    <cellStyle name="Normal 19 2 4 7" xfId="39613" xr:uid="{00000000-0005-0000-0000-00003D580000}"/>
    <cellStyle name="Normal 19 2 5" xfId="1233" xr:uid="{00000000-0005-0000-0000-00003E580000}"/>
    <cellStyle name="Normal 19 2 5 2" xfId="3379" xr:uid="{00000000-0005-0000-0000-00003F580000}"/>
    <cellStyle name="Normal 19 2 5 2 2" xfId="7790" xr:uid="{00000000-0005-0000-0000-000040580000}"/>
    <cellStyle name="Normal 19 2 5 2 2 2" xfId="16534" xr:uid="{00000000-0005-0000-0000-000041580000}"/>
    <cellStyle name="Normal 19 2 5 2 2 2 2" xfId="33985" xr:uid="{00000000-0005-0000-0000-000042580000}"/>
    <cellStyle name="Normal 19 2 5 2 2 3" xfId="25265" xr:uid="{00000000-0005-0000-0000-000043580000}"/>
    <cellStyle name="Normal 19 2 5 2 2 4" xfId="39623" xr:uid="{00000000-0005-0000-0000-000044580000}"/>
    <cellStyle name="Normal 19 2 5 2 3" xfId="12173" xr:uid="{00000000-0005-0000-0000-000045580000}"/>
    <cellStyle name="Normal 19 2 5 2 3 2" xfId="29625" xr:uid="{00000000-0005-0000-0000-000046580000}"/>
    <cellStyle name="Normal 19 2 5 2 4" xfId="20904" xr:uid="{00000000-0005-0000-0000-000047580000}"/>
    <cellStyle name="Normal 19 2 5 2 5" xfId="39622" xr:uid="{00000000-0005-0000-0000-000048580000}"/>
    <cellStyle name="Normal 19 2 5 3" xfId="5648" xr:uid="{00000000-0005-0000-0000-000049580000}"/>
    <cellStyle name="Normal 19 2 5 3 2" xfId="14392" xr:uid="{00000000-0005-0000-0000-00004A580000}"/>
    <cellStyle name="Normal 19 2 5 3 2 2" xfId="31843" xr:uid="{00000000-0005-0000-0000-00004B580000}"/>
    <cellStyle name="Normal 19 2 5 3 3" xfId="23123" xr:uid="{00000000-0005-0000-0000-00004C580000}"/>
    <cellStyle name="Normal 19 2 5 3 4" xfId="39624" xr:uid="{00000000-0005-0000-0000-00004D580000}"/>
    <cellStyle name="Normal 19 2 5 4" xfId="10031" xr:uid="{00000000-0005-0000-0000-00004E580000}"/>
    <cellStyle name="Normal 19 2 5 4 2" xfId="27483" xr:uid="{00000000-0005-0000-0000-00004F580000}"/>
    <cellStyle name="Normal 19 2 5 5" xfId="18762" xr:uid="{00000000-0005-0000-0000-000050580000}"/>
    <cellStyle name="Normal 19 2 5 6" xfId="39621" xr:uid="{00000000-0005-0000-0000-000051580000}"/>
    <cellStyle name="Normal 19 2 6" xfId="2307" xr:uid="{00000000-0005-0000-0000-000052580000}"/>
    <cellStyle name="Normal 19 2 6 2" xfId="6718" xr:uid="{00000000-0005-0000-0000-000053580000}"/>
    <cellStyle name="Normal 19 2 6 2 2" xfId="15462" xr:uid="{00000000-0005-0000-0000-000054580000}"/>
    <cellStyle name="Normal 19 2 6 2 2 2" xfId="32913" xr:uid="{00000000-0005-0000-0000-000055580000}"/>
    <cellStyle name="Normal 19 2 6 2 3" xfId="24193" xr:uid="{00000000-0005-0000-0000-000056580000}"/>
    <cellStyle name="Normal 19 2 6 2 4" xfId="39626" xr:uid="{00000000-0005-0000-0000-000057580000}"/>
    <cellStyle name="Normal 19 2 6 3" xfId="11101" xr:uid="{00000000-0005-0000-0000-000058580000}"/>
    <cellStyle name="Normal 19 2 6 3 2" xfId="28553" xr:uid="{00000000-0005-0000-0000-000059580000}"/>
    <cellStyle name="Normal 19 2 6 4" xfId="19832" xr:uid="{00000000-0005-0000-0000-00005A580000}"/>
    <cellStyle name="Normal 19 2 6 5" xfId="39625" xr:uid="{00000000-0005-0000-0000-00005B580000}"/>
    <cellStyle name="Normal 19 2 7" xfId="4576" xr:uid="{00000000-0005-0000-0000-00005C580000}"/>
    <cellStyle name="Normal 19 2 7 2" xfId="13320" xr:uid="{00000000-0005-0000-0000-00005D580000}"/>
    <cellStyle name="Normal 19 2 7 2 2" xfId="30771" xr:uid="{00000000-0005-0000-0000-00005E580000}"/>
    <cellStyle name="Normal 19 2 7 3" xfId="22051" xr:uid="{00000000-0005-0000-0000-00005F580000}"/>
    <cellStyle name="Normal 19 2 7 4" xfId="39627" xr:uid="{00000000-0005-0000-0000-000060580000}"/>
    <cellStyle name="Normal 19 2 8" xfId="8959" xr:uid="{00000000-0005-0000-0000-000061580000}"/>
    <cellStyle name="Normal 19 2 8 2" xfId="26411" xr:uid="{00000000-0005-0000-0000-000062580000}"/>
    <cellStyle name="Normal 19 2 9" xfId="17690" xr:uid="{00000000-0005-0000-0000-000063580000}"/>
    <cellStyle name="Normal 19 3" xfId="215" xr:uid="{00000000-0005-0000-0000-000064580000}"/>
    <cellStyle name="Normal 19 3 2" xfId="480" xr:uid="{00000000-0005-0000-0000-000065580000}"/>
    <cellStyle name="Normal 19 3 2 2" xfId="1020" xr:uid="{00000000-0005-0000-0000-000066580000}"/>
    <cellStyle name="Normal 19 3 2 2 2" xfId="2093" xr:uid="{00000000-0005-0000-0000-000067580000}"/>
    <cellStyle name="Normal 19 3 2 2 2 2" xfId="4238" xr:uid="{00000000-0005-0000-0000-000068580000}"/>
    <cellStyle name="Normal 19 3 2 2 2 2 2" xfId="8649" xr:uid="{00000000-0005-0000-0000-000069580000}"/>
    <cellStyle name="Normal 19 3 2 2 2 2 2 2" xfId="17393" xr:uid="{00000000-0005-0000-0000-00006A580000}"/>
    <cellStyle name="Normal 19 3 2 2 2 2 2 2 2" xfId="34844" xr:uid="{00000000-0005-0000-0000-00006B580000}"/>
    <cellStyle name="Normal 19 3 2 2 2 2 2 3" xfId="26124" xr:uid="{00000000-0005-0000-0000-00006C580000}"/>
    <cellStyle name="Normal 19 3 2 2 2 2 2 4" xfId="39633" xr:uid="{00000000-0005-0000-0000-00006D580000}"/>
    <cellStyle name="Normal 19 3 2 2 2 2 3" xfId="13032" xr:uid="{00000000-0005-0000-0000-00006E580000}"/>
    <cellStyle name="Normal 19 3 2 2 2 2 3 2" xfId="30484" xr:uid="{00000000-0005-0000-0000-00006F580000}"/>
    <cellStyle name="Normal 19 3 2 2 2 2 4" xfId="21763" xr:uid="{00000000-0005-0000-0000-000070580000}"/>
    <cellStyle name="Normal 19 3 2 2 2 2 5" xfId="39632" xr:uid="{00000000-0005-0000-0000-000071580000}"/>
    <cellStyle name="Normal 19 3 2 2 2 3" xfId="6507" xr:uid="{00000000-0005-0000-0000-000072580000}"/>
    <cellStyle name="Normal 19 3 2 2 2 3 2" xfId="15251" xr:uid="{00000000-0005-0000-0000-000073580000}"/>
    <cellStyle name="Normal 19 3 2 2 2 3 2 2" xfId="32702" xr:uid="{00000000-0005-0000-0000-000074580000}"/>
    <cellStyle name="Normal 19 3 2 2 2 3 3" xfId="23982" xr:uid="{00000000-0005-0000-0000-000075580000}"/>
    <cellStyle name="Normal 19 3 2 2 2 3 4" xfId="39634" xr:uid="{00000000-0005-0000-0000-000076580000}"/>
    <cellStyle name="Normal 19 3 2 2 2 4" xfId="10890" xr:uid="{00000000-0005-0000-0000-000077580000}"/>
    <cellStyle name="Normal 19 3 2 2 2 4 2" xfId="28342" xr:uid="{00000000-0005-0000-0000-000078580000}"/>
    <cellStyle name="Normal 19 3 2 2 2 5" xfId="19621" xr:uid="{00000000-0005-0000-0000-000079580000}"/>
    <cellStyle name="Normal 19 3 2 2 2 6" xfId="39631" xr:uid="{00000000-0005-0000-0000-00007A580000}"/>
    <cellStyle name="Normal 19 3 2 2 3" xfId="3169" xr:uid="{00000000-0005-0000-0000-00007B580000}"/>
    <cellStyle name="Normal 19 3 2 2 3 2" xfId="7580" xr:uid="{00000000-0005-0000-0000-00007C580000}"/>
    <cellStyle name="Normal 19 3 2 2 3 2 2" xfId="16324" xr:uid="{00000000-0005-0000-0000-00007D580000}"/>
    <cellStyle name="Normal 19 3 2 2 3 2 2 2" xfId="33775" xr:uid="{00000000-0005-0000-0000-00007E580000}"/>
    <cellStyle name="Normal 19 3 2 2 3 2 3" xfId="25055" xr:uid="{00000000-0005-0000-0000-00007F580000}"/>
    <cellStyle name="Normal 19 3 2 2 3 2 4" xfId="39636" xr:uid="{00000000-0005-0000-0000-000080580000}"/>
    <cellStyle name="Normal 19 3 2 2 3 3" xfId="11963" xr:uid="{00000000-0005-0000-0000-000081580000}"/>
    <cellStyle name="Normal 19 3 2 2 3 3 2" xfId="29415" xr:uid="{00000000-0005-0000-0000-000082580000}"/>
    <cellStyle name="Normal 19 3 2 2 3 4" xfId="20694" xr:uid="{00000000-0005-0000-0000-000083580000}"/>
    <cellStyle name="Normal 19 3 2 2 3 5" xfId="39635" xr:uid="{00000000-0005-0000-0000-000084580000}"/>
    <cellStyle name="Normal 19 3 2 2 4" xfId="5438" xr:uid="{00000000-0005-0000-0000-000085580000}"/>
    <cellStyle name="Normal 19 3 2 2 4 2" xfId="14182" xr:uid="{00000000-0005-0000-0000-000086580000}"/>
    <cellStyle name="Normal 19 3 2 2 4 2 2" xfId="31633" xr:uid="{00000000-0005-0000-0000-000087580000}"/>
    <cellStyle name="Normal 19 3 2 2 4 3" xfId="22913" xr:uid="{00000000-0005-0000-0000-000088580000}"/>
    <cellStyle name="Normal 19 3 2 2 4 4" xfId="39637" xr:uid="{00000000-0005-0000-0000-000089580000}"/>
    <cellStyle name="Normal 19 3 2 2 5" xfId="9821" xr:uid="{00000000-0005-0000-0000-00008A580000}"/>
    <cellStyle name="Normal 19 3 2 2 5 2" xfId="27273" xr:uid="{00000000-0005-0000-0000-00008B580000}"/>
    <cellStyle name="Normal 19 3 2 2 6" xfId="18552" xr:uid="{00000000-0005-0000-0000-00008C580000}"/>
    <cellStyle name="Normal 19 3 2 2 7" xfId="39630" xr:uid="{00000000-0005-0000-0000-00008D580000}"/>
    <cellStyle name="Normal 19 3 2 3" xfId="1558" xr:uid="{00000000-0005-0000-0000-00008E580000}"/>
    <cellStyle name="Normal 19 3 2 3 2" xfId="3704" xr:uid="{00000000-0005-0000-0000-00008F580000}"/>
    <cellStyle name="Normal 19 3 2 3 2 2" xfId="8115" xr:uid="{00000000-0005-0000-0000-000090580000}"/>
    <cellStyle name="Normal 19 3 2 3 2 2 2" xfId="16859" xr:uid="{00000000-0005-0000-0000-000091580000}"/>
    <cellStyle name="Normal 19 3 2 3 2 2 2 2" xfId="34310" xr:uid="{00000000-0005-0000-0000-000092580000}"/>
    <cellStyle name="Normal 19 3 2 3 2 2 3" xfId="25590" xr:uid="{00000000-0005-0000-0000-000093580000}"/>
    <cellStyle name="Normal 19 3 2 3 2 2 4" xfId="39640" xr:uid="{00000000-0005-0000-0000-000094580000}"/>
    <cellStyle name="Normal 19 3 2 3 2 3" xfId="12498" xr:uid="{00000000-0005-0000-0000-000095580000}"/>
    <cellStyle name="Normal 19 3 2 3 2 3 2" xfId="29950" xr:uid="{00000000-0005-0000-0000-000096580000}"/>
    <cellStyle name="Normal 19 3 2 3 2 4" xfId="21229" xr:uid="{00000000-0005-0000-0000-000097580000}"/>
    <cellStyle name="Normal 19 3 2 3 2 5" xfId="39639" xr:uid="{00000000-0005-0000-0000-000098580000}"/>
    <cellStyle name="Normal 19 3 2 3 3" xfId="5973" xr:uid="{00000000-0005-0000-0000-000099580000}"/>
    <cellStyle name="Normal 19 3 2 3 3 2" xfId="14717" xr:uid="{00000000-0005-0000-0000-00009A580000}"/>
    <cellStyle name="Normal 19 3 2 3 3 2 2" xfId="32168" xr:uid="{00000000-0005-0000-0000-00009B580000}"/>
    <cellStyle name="Normal 19 3 2 3 3 3" xfId="23448" xr:uid="{00000000-0005-0000-0000-00009C580000}"/>
    <cellStyle name="Normal 19 3 2 3 3 4" xfId="39641" xr:uid="{00000000-0005-0000-0000-00009D580000}"/>
    <cellStyle name="Normal 19 3 2 3 4" xfId="10356" xr:uid="{00000000-0005-0000-0000-00009E580000}"/>
    <cellStyle name="Normal 19 3 2 3 4 2" xfId="27808" xr:uid="{00000000-0005-0000-0000-00009F580000}"/>
    <cellStyle name="Normal 19 3 2 3 5" xfId="19087" xr:uid="{00000000-0005-0000-0000-0000A0580000}"/>
    <cellStyle name="Normal 19 3 2 3 6" xfId="39638" xr:uid="{00000000-0005-0000-0000-0000A1580000}"/>
    <cellStyle name="Normal 19 3 2 4" xfId="2632" xr:uid="{00000000-0005-0000-0000-0000A2580000}"/>
    <cellStyle name="Normal 19 3 2 4 2" xfId="7043" xr:uid="{00000000-0005-0000-0000-0000A3580000}"/>
    <cellStyle name="Normal 19 3 2 4 2 2" xfId="15787" xr:uid="{00000000-0005-0000-0000-0000A4580000}"/>
    <cellStyle name="Normal 19 3 2 4 2 2 2" xfId="33238" xr:uid="{00000000-0005-0000-0000-0000A5580000}"/>
    <cellStyle name="Normal 19 3 2 4 2 3" xfId="24518" xr:uid="{00000000-0005-0000-0000-0000A6580000}"/>
    <cellStyle name="Normal 19 3 2 4 2 4" xfId="39643" xr:uid="{00000000-0005-0000-0000-0000A7580000}"/>
    <cellStyle name="Normal 19 3 2 4 3" xfId="11426" xr:uid="{00000000-0005-0000-0000-0000A8580000}"/>
    <cellStyle name="Normal 19 3 2 4 3 2" xfId="28878" xr:uid="{00000000-0005-0000-0000-0000A9580000}"/>
    <cellStyle name="Normal 19 3 2 4 4" xfId="20157" xr:uid="{00000000-0005-0000-0000-0000AA580000}"/>
    <cellStyle name="Normal 19 3 2 4 5" xfId="39642" xr:uid="{00000000-0005-0000-0000-0000AB580000}"/>
    <cellStyle name="Normal 19 3 2 5" xfId="4901" xr:uid="{00000000-0005-0000-0000-0000AC580000}"/>
    <cellStyle name="Normal 19 3 2 5 2" xfId="13645" xr:uid="{00000000-0005-0000-0000-0000AD580000}"/>
    <cellStyle name="Normal 19 3 2 5 2 2" xfId="31096" xr:uid="{00000000-0005-0000-0000-0000AE580000}"/>
    <cellStyle name="Normal 19 3 2 5 3" xfId="22376" xr:uid="{00000000-0005-0000-0000-0000AF580000}"/>
    <cellStyle name="Normal 19 3 2 5 4" xfId="39644" xr:uid="{00000000-0005-0000-0000-0000B0580000}"/>
    <cellStyle name="Normal 19 3 2 6" xfId="9284" xr:uid="{00000000-0005-0000-0000-0000B1580000}"/>
    <cellStyle name="Normal 19 3 2 6 2" xfId="26736" xr:uid="{00000000-0005-0000-0000-0000B2580000}"/>
    <cellStyle name="Normal 19 3 2 7" xfId="18015" xr:uid="{00000000-0005-0000-0000-0000B3580000}"/>
    <cellStyle name="Normal 19 3 2 8" xfId="39629" xr:uid="{00000000-0005-0000-0000-0000B4580000}"/>
    <cellStyle name="Normal 19 3 3" xfId="762" xr:uid="{00000000-0005-0000-0000-0000B5580000}"/>
    <cellStyle name="Normal 19 3 3 2" xfId="1835" xr:uid="{00000000-0005-0000-0000-0000B6580000}"/>
    <cellStyle name="Normal 19 3 3 2 2" xfId="3980" xr:uid="{00000000-0005-0000-0000-0000B7580000}"/>
    <cellStyle name="Normal 19 3 3 2 2 2" xfId="8391" xr:uid="{00000000-0005-0000-0000-0000B8580000}"/>
    <cellStyle name="Normal 19 3 3 2 2 2 2" xfId="17135" xr:uid="{00000000-0005-0000-0000-0000B9580000}"/>
    <cellStyle name="Normal 19 3 3 2 2 2 2 2" xfId="34586" xr:uid="{00000000-0005-0000-0000-0000BA580000}"/>
    <cellStyle name="Normal 19 3 3 2 2 2 3" xfId="25866" xr:uid="{00000000-0005-0000-0000-0000BB580000}"/>
    <cellStyle name="Normal 19 3 3 2 2 2 4" xfId="39648" xr:uid="{00000000-0005-0000-0000-0000BC580000}"/>
    <cellStyle name="Normal 19 3 3 2 2 3" xfId="12774" xr:uid="{00000000-0005-0000-0000-0000BD580000}"/>
    <cellStyle name="Normal 19 3 3 2 2 3 2" xfId="30226" xr:uid="{00000000-0005-0000-0000-0000BE580000}"/>
    <cellStyle name="Normal 19 3 3 2 2 4" xfId="21505" xr:uid="{00000000-0005-0000-0000-0000BF580000}"/>
    <cellStyle name="Normal 19 3 3 2 2 5" xfId="39647" xr:uid="{00000000-0005-0000-0000-0000C0580000}"/>
    <cellStyle name="Normal 19 3 3 2 3" xfId="6249" xr:uid="{00000000-0005-0000-0000-0000C1580000}"/>
    <cellStyle name="Normal 19 3 3 2 3 2" xfId="14993" xr:uid="{00000000-0005-0000-0000-0000C2580000}"/>
    <cellStyle name="Normal 19 3 3 2 3 2 2" xfId="32444" xr:uid="{00000000-0005-0000-0000-0000C3580000}"/>
    <cellStyle name="Normal 19 3 3 2 3 3" xfId="23724" xr:uid="{00000000-0005-0000-0000-0000C4580000}"/>
    <cellStyle name="Normal 19 3 3 2 3 4" xfId="39649" xr:uid="{00000000-0005-0000-0000-0000C5580000}"/>
    <cellStyle name="Normal 19 3 3 2 4" xfId="10632" xr:uid="{00000000-0005-0000-0000-0000C6580000}"/>
    <cellStyle name="Normal 19 3 3 2 4 2" xfId="28084" xr:uid="{00000000-0005-0000-0000-0000C7580000}"/>
    <cellStyle name="Normal 19 3 3 2 5" xfId="19363" xr:uid="{00000000-0005-0000-0000-0000C8580000}"/>
    <cellStyle name="Normal 19 3 3 2 6" xfId="39646" xr:uid="{00000000-0005-0000-0000-0000C9580000}"/>
    <cellStyle name="Normal 19 3 3 3" xfId="2911" xr:uid="{00000000-0005-0000-0000-0000CA580000}"/>
    <cellStyle name="Normal 19 3 3 3 2" xfId="7322" xr:uid="{00000000-0005-0000-0000-0000CB580000}"/>
    <cellStyle name="Normal 19 3 3 3 2 2" xfId="16066" xr:uid="{00000000-0005-0000-0000-0000CC580000}"/>
    <cellStyle name="Normal 19 3 3 3 2 2 2" xfId="33517" xr:uid="{00000000-0005-0000-0000-0000CD580000}"/>
    <cellStyle name="Normal 19 3 3 3 2 3" xfId="24797" xr:uid="{00000000-0005-0000-0000-0000CE580000}"/>
    <cellStyle name="Normal 19 3 3 3 2 4" xfId="39651" xr:uid="{00000000-0005-0000-0000-0000CF580000}"/>
    <cellStyle name="Normal 19 3 3 3 3" xfId="11705" xr:uid="{00000000-0005-0000-0000-0000D0580000}"/>
    <cellStyle name="Normal 19 3 3 3 3 2" xfId="29157" xr:uid="{00000000-0005-0000-0000-0000D1580000}"/>
    <cellStyle name="Normal 19 3 3 3 4" xfId="20436" xr:uid="{00000000-0005-0000-0000-0000D2580000}"/>
    <cellStyle name="Normal 19 3 3 3 5" xfId="39650" xr:uid="{00000000-0005-0000-0000-0000D3580000}"/>
    <cellStyle name="Normal 19 3 3 4" xfId="5180" xr:uid="{00000000-0005-0000-0000-0000D4580000}"/>
    <cellStyle name="Normal 19 3 3 4 2" xfId="13924" xr:uid="{00000000-0005-0000-0000-0000D5580000}"/>
    <cellStyle name="Normal 19 3 3 4 2 2" xfId="31375" xr:uid="{00000000-0005-0000-0000-0000D6580000}"/>
    <cellStyle name="Normal 19 3 3 4 3" xfId="22655" xr:uid="{00000000-0005-0000-0000-0000D7580000}"/>
    <cellStyle name="Normal 19 3 3 4 4" xfId="39652" xr:uid="{00000000-0005-0000-0000-0000D8580000}"/>
    <cellStyle name="Normal 19 3 3 5" xfId="9563" xr:uid="{00000000-0005-0000-0000-0000D9580000}"/>
    <cellStyle name="Normal 19 3 3 5 2" xfId="27015" xr:uid="{00000000-0005-0000-0000-0000DA580000}"/>
    <cellStyle name="Normal 19 3 3 6" xfId="18294" xr:uid="{00000000-0005-0000-0000-0000DB580000}"/>
    <cellStyle name="Normal 19 3 3 7" xfId="39645" xr:uid="{00000000-0005-0000-0000-0000DC580000}"/>
    <cellStyle name="Normal 19 3 4" xfId="1301" xr:uid="{00000000-0005-0000-0000-0000DD580000}"/>
    <cellStyle name="Normal 19 3 4 2" xfId="3447" xr:uid="{00000000-0005-0000-0000-0000DE580000}"/>
    <cellStyle name="Normal 19 3 4 2 2" xfId="7858" xr:uid="{00000000-0005-0000-0000-0000DF580000}"/>
    <cellStyle name="Normal 19 3 4 2 2 2" xfId="16602" xr:uid="{00000000-0005-0000-0000-0000E0580000}"/>
    <cellStyle name="Normal 19 3 4 2 2 2 2" xfId="34053" xr:uid="{00000000-0005-0000-0000-0000E1580000}"/>
    <cellStyle name="Normal 19 3 4 2 2 3" xfId="25333" xr:uid="{00000000-0005-0000-0000-0000E2580000}"/>
    <cellStyle name="Normal 19 3 4 2 2 4" xfId="39655" xr:uid="{00000000-0005-0000-0000-0000E3580000}"/>
    <cellStyle name="Normal 19 3 4 2 3" xfId="12241" xr:uid="{00000000-0005-0000-0000-0000E4580000}"/>
    <cellStyle name="Normal 19 3 4 2 3 2" xfId="29693" xr:uid="{00000000-0005-0000-0000-0000E5580000}"/>
    <cellStyle name="Normal 19 3 4 2 4" xfId="20972" xr:uid="{00000000-0005-0000-0000-0000E6580000}"/>
    <cellStyle name="Normal 19 3 4 2 5" xfId="39654" xr:uid="{00000000-0005-0000-0000-0000E7580000}"/>
    <cellStyle name="Normal 19 3 4 3" xfId="5716" xr:uid="{00000000-0005-0000-0000-0000E8580000}"/>
    <cellStyle name="Normal 19 3 4 3 2" xfId="14460" xr:uid="{00000000-0005-0000-0000-0000E9580000}"/>
    <cellStyle name="Normal 19 3 4 3 2 2" xfId="31911" xr:uid="{00000000-0005-0000-0000-0000EA580000}"/>
    <cellStyle name="Normal 19 3 4 3 3" xfId="23191" xr:uid="{00000000-0005-0000-0000-0000EB580000}"/>
    <cellStyle name="Normal 19 3 4 3 4" xfId="39656" xr:uid="{00000000-0005-0000-0000-0000EC580000}"/>
    <cellStyle name="Normal 19 3 4 4" xfId="10099" xr:uid="{00000000-0005-0000-0000-0000ED580000}"/>
    <cellStyle name="Normal 19 3 4 4 2" xfId="27551" xr:uid="{00000000-0005-0000-0000-0000EE580000}"/>
    <cellStyle name="Normal 19 3 4 5" xfId="18830" xr:uid="{00000000-0005-0000-0000-0000EF580000}"/>
    <cellStyle name="Normal 19 3 4 6" xfId="39653" xr:uid="{00000000-0005-0000-0000-0000F0580000}"/>
    <cellStyle name="Normal 19 3 5" xfId="2375" xr:uid="{00000000-0005-0000-0000-0000F1580000}"/>
    <cellStyle name="Normal 19 3 5 2" xfId="6786" xr:uid="{00000000-0005-0000-0000-0000F2580000}"/>
    <cellStyle name="Normal 19 3 5 2 2" xfId="15530" xr:uid="{00000000-0005-0000-0000-0000F3580000}"/>
    <cellStyle name="Normal 19 3 5 2 2 2" xfId="32981" xr:uid="{00000000-0005-0000-0000-0000F4580000}"/>
    <cellStyle name="Normal 19 3 5 2 3" xfId="24261" xr:uid="{00000000-0005-0000-0000-0000F5580000}"/>
    <cellStyle name="Normal 19 3 5 2 4" xfId="39658" xr:uid="{00000000-0005-0000-0000-0000F6580000}"/>
    <cellStyle name="Normal 19 3 5 3" xfId="11169" xr:uid="{00000000-0005-0000-0000-0000F7580000}"/>
    <cellStyle name="Normal 19 3 5 3 2" xfId="28621" xr:uid="{00000000-0005-0000-0000-0000F8580000}"/>
    <cellStyle name="Normal 19 3 5 4" xfId="19900" xr:uid="{00000000-0005-0000-0000-0000F9580000}"/>
    <cellStyle name="Normal 19 3 5 5" xfId="39657" xr:uid="{00000000-0005-0000-0000-0000FA580000}"/>
    <cellStyle name="Normal 19 3 6" xfId="4644" xr:uid="{00000000-0005-0000-0000-0000FB580000}"/>
    <cellStyle name="Normal 19 3 6 2" xfId="13388" xr:uid="{00000000-0005-0000-0000-0000FC580000}"/>
    <cellStyle name="Normal 19 3 6 2 2" xfId="30839" xr:uid="{00000000-0005-0000-0000-0000FD580000}"/>
    <cellStyle name="Normal 19 3 6 3" xfId="22119" xr:uid="{00000000-0005-0000-0000-0000FE580000}"/>
    <cellStyle name="Normal 19 3 6 4" xfId="39659" xr:uid="{00000000-0005-0000-0000-0000FF580000}"/>
    <cellStyle name="Normal 19 3 7" xfId="9027" xr:uid="{00000000-0005-0000-0000-000000590000}"/>
    <cellStyle name="Normal 19 3 7 2" xfId="26479" xr:uid="{00000000-0005-0000-0000-000001590000}"/>
    <cellStyle name="Normal 19 3 8" xfId="17758" xr:uid="{00000000-0005-0000-0000-000002590000}"/>
    <cellStyle name="Normal 19 3 9" xfId="39628" xr:uid="{00000000-0005-0000-0000-000003590000}"/>
    <cellStyle name="Normal 19 4" xfId="355" xr:uid="{00000000-0005-0000-0000-000004590000}"/>
    <cellStyle name="Normal 19 4 2" xfId="895" xr:uid="{00000000-0005-0000-0000-000005590000}"/>
    <cellStyle name="Normal 19 4 2 2" xfId="1968" xr:uid="{00000000-0005-0000-0000-000006590000}"/>
    <cellStyle name="Normal 19 4 2 2 2" xfId="4113" xr:uid="{00000000-0005-0000-0000-000007590000}"/>
    <cellStyle name="Normal 19 4 2 2 2 2" xfId="8524" xr:uid="{00000000-0005-0000-0000-000008590000}"/>
    <cellStyle name="Normal 19 4 2 2 2 2 2" xfId="17268" xr:uid="{00000000-0005-0000-0000-000009590000}"/>
    <cellStyle name="Normal 19 4 2 2 2 2 2 2" xfId="34719" xr:uid="{00000000-0005-0000-0000-00000A590000}"/>
    <cellStyle name="Normal 19 4 2 2 2 2 3" xfId="25999" xr:uid="{00000000-0005-0000-0000-00000B590000}"/>
    <cellStyle name="Normal 19 4 2 2 2 2 4" xfId="39664" xr:uid="{00000000-0005-0000-0000-00000C590000}"/>
    <cellStyle name="Normal 19 4 2 2 2 3" xfId="12907" xr:uid="{00000000-0005-0000-0000-00000D590000}"/>
    <cellStyle name="Normal 19 4 2 2 2 3 2" xfId="30359" xr:uid="{00000000-0005-0000-0000-00000E590000}"/>
    <cellStyle name="Normal 19 4 2 2 2 4" xfId="21638" xr:uid="{00000000-0005-0000-0000-00000F590000}"/>
    <cellStyle name="Normal 19 4 2 2 2 5" xfId="39663" xr:uid="{00000000-0005-0000-0000-000010590000}"/>
    <cellStyle name="Normal 19 4 2 2 3" xfId="6382" xr:uid="{00000000-0005-0000-0000-000011590000}"/>
    <cellStyle name="Normal 19 4 2 2 3 2" xfId="15126" xr:uid="{00000000-0005-0000-0000-000012590000}"/>
    <cellStyle name="Normal 19 4 2 2 3 2 2" xfId="32577" xr:uid="{00000000-0005-0000-0000-000013590000}"/>
    <cellStyle name="Normal 19 4 2 2 3 3" xfId="23857" xr:uid="{00000000-0005-0000-0000-000014590000}"/>
    <cellStyle name="Normal 19 4 2 2 3 4" xfId="39665" xr:uid="{00000000-0005-0000-0000-000015590000}"/>
    <cellStyle name="Normal 19 4 2 2 4" xfId="10765" xr:uid="{00000000-0005-0000-0000-000016590000}"/>
    <cellStyle name="Normal 19 4 2 2 4 2" xfId="28217" xr:uid="{00000000-0005-0000-0000-000017590000}"/>
    <cellStyle name="Normal 19 4 2 2 5" xfId="19496" xr:uid="{00000000-0005-0000-0000-000018590000}"/>
    <cellStyle name="Normal 19 4 2 2 6" xfId="39662" xr:uid="{00000000-0005-0000-0000-000019590000}"/>
    <cellStyle name="Normal 19 4 2 3" xfId="3044" xr:uid="{00000000-0005-0000-0000-00001A590000}"/>
    <cellStyle name="Normal 19 4 2 3 2" xfId="7455" xr:uid="{00000000-0005-0000-0000-00001B590000}"/>
    <cellStyle name="Normal 19 4 2 3 2 2" xfId="16199" xr:uid="{00000000-0005-0000-0000-00001C590000}"/>
    <cellStyle name="Normal 19 4 2 3 2 2 2" xfId="33650" xr:uid="{00000000-0005-0000-0000-00001D590000}"/>
    <cellStyle name="Normal 19 4 2 3 2 3" xfId="24930" xr:uid="{00000000-0005-0000-0000-00001E590000}"/>
    <cellStyle name="Normal 19 4 2 3 2 4" xfId="39667" xr:uid="{00000000-0005-0000-0000-00001F590000}"/>
    <cellStyle name="Normal 19 4 2 3 3" xfId="11838" xr:uid="{00000000-0005-0000-0000-000020590000}"/>
    <cellStyle name="Normal 19 4 2 3 3 2" xfId="29290" xr:uid="{00000000-0005-0000-0000-000021590000}"/>
    <cellStyle name="Normal 19 4 2 3 4" xfId="20569" xr:uid="{00000000-0005-0000-0000-000022590000}"/>
    <cellStyle name="Normal 19 4 2 3 5" xfId="39666" xr:uid="{00000000-0005-0000-0000-000023590000}"/>
    <cellStyle name="Normal 19 4 2 4" xfId="5313" xr:uid="{00000000-0005-0000-0000-000024590000}"/>
    <cellStyle name="Normal 19 4 2 4 2" xfId="14057" xr:uid="{00000000-0005-0000-0000-000025590000}"/>
    <cellStyle name="Normal 19 4 2 4 2 2" xfId="31508" xr:uid="{00000000-0005-0000-0000-000026590000}"/>
    <cellStyle name="Normal 19 4 2 4 3" xfId="22788" xr:uid="{00000000-0005-0000-0000-000027590000}"/>
    <cellStyle name="Normal 19 4 2 4 4" xfId="39668" xr:uid="{00000000-0005-0000-0000-000028590000}"/>
    <cellStyle name="Normal 19 4 2 5" xfId="9696" xr:uid="{00000000-0005-0000-0000-000029590000}"/>
    <cellStyle name="Normal 19 4 2 5 2" xfId="27148" xr:uid="{00000000-0005-0000-0000-00002A590000}"/>
    <cellStyle name="Normal 19 4 2 6" xfId="18427" xr:uid="{00000000-0005-0000-0000-00002B590000}"/>
    <cellStyle name="Normal 19 4 2 7" xfId="39661" xr:uid="{00000000-0005-0000-0000-00002C590000}"/>
    <cellStyle name="Normal 19 4 3" xfId="1433" xr:uid="{00000000-0005-0000-0000-00002D590000}"/>
    <cellStyle name="Normal 19 4 3 2" xfId="3579" xr:uid="{00000000-0005-0000-0000-00002E590000}"/>
    <cellStyle name="Normal 19 4 3 2 2" xfId="7990" xr:uid="{00000000-0005-0000-0000-00002F590000}"/>
    <cellStyle name="Normal 19 4 3 2 2 2" xfId="16734" xr:uid="{00000000-0005-0000-0000-000030590000}"/>
    <cellStyle name="Normal 19 4 3 2 2 2 2" xfId="34185" xr:uid="{00000000-0005-0000-0000-000031590000}"/>
    <cellStyle name="Normal 19 4 3 2 2 3" xfId="25465" xr:uid="{00000000-0005-0000-0000-000032590000}"/>
    <cellStyle name="Normal 19 4 3 2 2 4" xfId="39671" xr:uid="{00000000-0005-0000-0000-000033590000}"/>
    <cellStyle name="Normal 19 4 3 2 3" xfId="12373" xr:uid="{00000000-0005-0000-0000-000034590000}"/>
    <cellStyle name="Normal 19 4 3 2 3 2" xfId="29825" xr:uid="{00000000-0005-0000-0000-000035590000}"/>
    <cellStyle name="Normal 19 4 3 2 4" xfId="21104" xr:uid="{00000000-0005-0000-0000-000036590000}"/>
    <cellStyle name="Normal 19 4 3 2 5" xfId="39670" xr:uid="{00000000-0005-0000-0000-000037590000}"/>
    <cellStyle name="Normal 19 4 3 3" xfId="5848" xr:uid="{00000000-0005-0000-0000-000038590000}"/>
    <cellStyle name="Normal 19 4 3 3 2" xfId="14592" xr:uid="{00000000-0005-0000-0000-000039590000}"/>
    <cellStyle name="Normal 19 4 3 3 2 2" xfId="32043" xr:uid="{00000000-0005-0000-0000-00003A590000}"/>
    <cellStyle name="Normal 19 4 3 3 3" xfId="23323" xr:uid="{00000000-0005-0000-0000-00003B590000}"/>
    <cellStyle name="Normal 19 4 3 3 4" xfId="39672" xr:uid="{00000000-0005-0000-0000-00003C590000}"/>
    <cellStyle name="Normal 19 4 3 4" xfId="10231" xr:uid="{00000000-0005-0000-0000-00003D590000}"/>
    <cellStyle name="Normal 19 4 3 4 2" xfId="27683" xr:uid="{00000000-0005-0000-0000-00003E590000}"/>
    <cellStyle name="Normal 19 4 3 5" xfId="18962" xr:uid="{00000000-0005-0000-0000-00003F590000}"/>
    <cellStyle name="Normal 19 4 3 6" xfId="39669" xr:uid="{00000000-0005-0000-0000-000040590000}"/>
    <cellStyle name="Normal 19 4 4" xfId="2507" xr:uid="{00000000-0005-0000-0000-000041590000}"/>
    <cellStyle name="Normal 19 4 4 2" xfId="6918" xr:uid="{00000000-0005-0000-0000-000042590000}"/>
    <cellStyle name="Normal 19 4 4 2 2" xfId="15662" xr:uid="{00000000-0005-0000-0000-000043590000}"/>
    <cellStyle name="Normal 19 4 4 2 2 2" xfId="33113" xr:uid="{00000000-0005-0000-0000-000044590000}"/>
    <cellStyle name="Normal 19 4 4 2 3" xfId="24393" xr:uid="{00000000-0005-0000-0000-000045590000}"/>
    <cellStyle name="Normal 19 4 4 2 4" xfId="39674" xr:uid="{00000000-0005-0000-0000-000046590000}"/>
    <cellStyle name="Normal 19 4 4 3" xfId="11301" xr:uid="{00000000-0005-0000-0000-000047590000}"/>
    <cellStyle name="Normal 19 4 4 3 2" xfId="28753" xr:uid="{00000000-0005-0000-0000-000048590000}"/>
    <cellStyle name="Normal 19 4 4 4" xfId="20032" xr:uid="{00000000-0005-0000-0000-000049590000}"/>
    <cellStyle name="Normal 19 4 4 5" xfId="39673" xr:uid="{00000000-0005-0000-0000-00004A590000}"/>
    <cellStyle name="Normal 19 4 5" xfId="4776" xr:uid="{00000000-0005-0000-0000-00004B590000}"/>
    <cellStyle name="Normal 19 4 5 2" xfId="13520" xr:uid="{00000000-0005-0000-0000-00004C590000}"/>
    <cellStyle name="Normal 19 4 5 2 2" xfId="30971" xr:uid="{00000000-0005-0000-0000-00004D590000}"/>
    <cellStyle name="Normal 19 4 5 3" xfId="22251" xr:uid="{00000000-0005-0000-0000-00004E590000}"/>
    <cellStyle name="Normal 19 4 5 4" xfId="39675" xr:uid="{00000000-0005-0000-0000-00004F590000}"/>
    <cellStyle name="Normal 19 4 6" xfId="9159" xr:uid="{00000000-0005-0000-0000-000050590000}"/>
    <cellStyle name="Normal 19 4 6 2" xfId="26611" xr:uid="{00000000-0005-0000-0000-000051590000}"/>
    <cellStyle name="Normal 19 4 7" xfId="17890" xr:uid="{00000000-0005-0000-0000-000052590000}"/>
    <cellStyle name="Normal 19 4 8" xfId="39660" xr:uid="{00000000-0005-0000-0000-000053590000}"/>
    <cellStyle name="Normal 19 5" xfId="637" xr:uid="{00000000-0005-0000-0000-000054590000}"/>
    <cellStyle name="Normal 19 5 2" xfId="1710" xr:uid="{00000000-0005-0000-0000-000055590000}"/>
    <cellStyle name="Normal 19 5 2 2" xfId="3855" xr:uid="{00000000-0005-0000-0000-000056590000}"/>
    <cellStyle name="Normal 19 5 2 2 2" xfId="8266" xr:uid="{00000000-0005-0000-0000-000057590000}"/>
    <cellStyle name="Normal 19 5 2 2 2 2" xfId="17010" xr:uid="{00000000-0005-0000-0000-000058590000}"/>
    <cellStyle name="Normal 19 5 2 2 2 2 2" xfId="34461" xr:uid="{00000000-0005-0000-0000-000059590000}"/>
    <cellStyle name="Normal 19 5 2 2 2 3" xfId="25741" xr:uid="{00000000-0005-0000-0000-00005A590000}"/>
    <cellStyle name="Normal 19 5 2 2 2 4" xfId="39679" xr:uid="{00000000-0005-0000-0000-00005B590000}"/>
    <cellStyle name="Normal 19 5 2 2 3" xfId="12649" xr:uid="{00000000-0005-0000-0000-00005C590000}"/>
    <cellStyle name="Normal 19 5 2 2 3 2" xfId="30101" xr:uid="{00000000-0005-0000-0000-00005D590000}"/>
    <cellStyle name="Normal 19 5 2 2 4" xfId="21380" xr:uid="{00000000-0005-0000-0000-00005E590000}"/>
    <cellStyle name="Normal 19 5 2 2 5" xfId="39678" xr:uid="{00000000-0005-0000-0000-00005F590000}"/>
    <cellStyle name="Normal 19 5 2 3" xfId="6124" xr:uid="{00000000-0005-0000-0000-000060590000}"/>
    <cellStyle name="Normal 19 5 2 3 2" xfId="14868" xr:uid="{00000000-0005-0000-0000-000061590000}"/>
    <cellStyle name="Normal 19 5 2 3 2 2" xfId="32319" xr:uid="{00000000-0005-0000-0000-000062590000}"/>
    <cellStyle name="Normal 19 5 2 3 3" xfId="23599" xr:uid="{00000000-0005-0000-0000-000063590000}"/>
    <cellStyle name="Normal 19 5 2 3 4" xfId="39680" xr:uid="{00000000-0005-0000-0000-000064590000}"/>
    <cellStyle name="Normal 19 5 2 4" xfId="10507" xr:uid="{00000000-0005-0000-0000-000065590000}"/>
    <cellStyle name="Normal 19 5 2 4 2" xfId="27959" xr:uid="{00000000-0005-0000-0000-000066590000}"/>
    <cellStyle name="Normal 19 5 2 5" xfId="19238" xr:uid="{00000000-0005-0000-0000-000067590000}"/>
    <cellStyle name="Normal 19 5 2 6" xfId="39677" xr:uid="{00000000-0005-0000-0000-000068590000}"/>
    <cellStyle name="Normal 19 5 3" xfId="2786" xr:uid="{00000000-0005-0000-0000-000069590000}"/>
    <cellStyle name="Normal 19 5 3 2" xfId="7197" xr:uid="{00000000-0005-0000-0000-00006A590000}"/>
    <cellStyle name="Normal 19 5 3 2 2" xfId="15941" xr:uid="{00000000-0005-0000-0000-00006B590000}"/>
    <cellStyle name="Normal 19 5 3 2 2 2" xfId="33392" xr:uid="{00000000-0005-0000-0000-00006C590000}"/>
    <cellStyle name="Normal 19 5 3 2 3" xfId="24672" xr:uid="{00000000-0005-0000-0000-00006D590000}"/>
    <cellStyle name="Normal 19 5 3 2 4" xfId="39682" xr:uid="{00000000-0005-0000-0000-00006E590000}"/>
    <cellStyle name="Normal 19 5 3 3" xfId="11580" xr:uid="{00000000-0005-0000-0000-00006F590000}"/>
    <cellStyle name="Normal 19 5 3 3 2" xfId="29032" xr:uid="{00000000-0005-0000-0000-000070590000}"/>
    <cellStyle name="Normal 19 5 3 4" xfId="20311" xr:uid="{00000000-0005-0000-0000-000071590000}"/>
    <cellStyle name="Normal 19 5 3 5" xfId="39681" xr:uid="{00000000-0005-0000-0000-000072590000}"/>
    <cellStyle name="Normal 19 5 4" xfId="5055" xr:uid="{00000000-0005-0000-0000-000073590000}"/>
    <cellStyle name="Normal 19 5 4 2" xfId="13799" xr:uid="{00000000-0005-0000-0000-000074590000}"/>
    <cellStyle name="Normal 19 5 4 2 2" xfId="31250" xr:uid="{00000000-0005-0000-0000-000075590000}"/>
    <cellStyle name="Normal 19 5 4 3" xfId="22530" xr:uid="{00000000-0005-0000-0000-000076590000}"/>
    <cellStyle name="Normal 19 5 4 4" xfId="39683" xr:uid="{00000000-0005-0000-0000-000077590000}"/>
    <cellStyle name="Normal 19 5 5" xfId="9438" xr:uid="{00000000-0005-0000-0000-000078590000}"/>
    <cellStyle name="Normal 19 5 5 2" xfId="26890" xr:uid="{00000000-0005-0000-0000-000079590000}"/>
    <cellStyle name="Normal 19 5 6" xfId="18169" xr:uid="{00000000-0005-0000-0000-00007A590000}"/>
    <cellStyle name="Normal 19 5 7" xfId="39676" xr:uid="{00000000-0005-0000-0000-00007B590000}"/>
    <cellStyle name="Normal 19 6" xfId="1176" xr:uid="{00000000-0005-0000-0000-00007C590000}"/>
    <cellStyle name="Normal 19 6 2" xfId="3322" xr:uid="{00000000-0005-0000-0000-00007D590000}"/>
    <cellStyle name="Normal 19 6 2 2" xfId="7733" xr:uid="{00000000-0005-0000-0000-00007E590000}"/>
    <cellStyle name="Normal 19 6 2 2 2" xfId="16477" xr:uid="{00000000-0005-0000-0000-00007F590000}"/>
    <cellStyle name="Normal 19 6 2 2 2 2" xfId="33928" xr:uid="{00000000-0005-0000-0000-000080590000}"/>
    <cellStyle name="Normal 19 6 2 2 3" xfId="25208" xr:uid="{00000000-0005-0000-0000-000081590000}"/>
    <cellStyle name="Normal 19 6 2 2 4" xfId="39686" xr:uid="{00000000-0005-0000-0000-000082590000}"/>
    <cellStyle name="Normal 19 6 2 3" xfId="12116" xr:uid="{00000000-0005-0000-0000-000083590000}"/>
    <cellStyle name="Normal 19 6 2 3 2" xfId="29568" xr:uid="{00000000-0005-0000-0000-000084590000}"/>
    <cellStyle name="Normal 19 6 2 4" xfId="20847" xr:uid="{00000000-0005-0000-0000-000085590000}"/>
    <cellStyle name="Normal 19 6 2 5" xfId="39685" xr:uid="{00000000-0005-0000-0000-000086590000}"/>
    <cellStyle name="Normal 19 6 3" xfId="5591" xr:uid="{00000000-0005-0000-0000-000087590000}"/>
    <cellStyle name="Normal 19 6 3 2" xfId="14335" xr:uid="{00000000-0005-0000-0000-000088590000}"/>
    <cellStyle name="Normal 19 6 3 2 2" xfId="31786" xr:uid="{00000000-0005-0000-0000-000089590000}"/>
    <cellStyle name="Normal 19 6 3 3" xfId="23066" xr:uid="{00000000-0005-0000-0000-00008A590000}"/>
    <cellStyle name="Normal 19 6 3 4" xfId="39687" xr:uid="{00000000-0005-0000-0000-00008B590000}"/>
    <cellStyle name="Normal 19 6 4" xfId="9974" xr:uid="{00000000-0005-0000-0000-00008C590000}"/>
    <cellStyle name="Normal 19 6 4 2" xfId="27426" xr:uid="{00000000-0005-0000-0000-00008D590000}"/>
    <cellStyle name="Normal 19 6 5" xfId="18705" xr:uid="{00000000-0005-0000-0000-00008E590000}"/>
    <cellStyle name="Normal 19 6 6" xfId="39684" xr:uid="{00000000-0005-0000-0000-00008F590000}"/>
    <cellStyle name="Normal 19 7" xfId="2250" xr:uid="{00000000-0005-0000-0000-000090590000}"/>
    <cellStyle name="Normal 19 7 2" xfId="6661" xr:uid="{00000000-0005-0000-0000-000091590000}"/>
    <cellStyle name="Normal 19 7 2 2" xfId="15405" xr:uid="{00000000-0005-0000-0000-000092590000}"/>
    <cellStyle name="Normal 19 7 2 2 2" xfId="32856" xr:uid="{00000000-0005-0000-0000-000093590000}"/>
    <cellStyle name="Normal 19 7 2 3" xfId="24136" xr:uid="{00000000-0005-0000-0000-000094590000}"/>
    <cellStyle name="Normal 19 7 2 4" xfId="39689" xr:uid="{00000000-0005-0000-0000-000095590000}"/>
    <cellStyle name="Normal 19 7 3" xfId="11044" xr:uid="{00000000-0005-0000-0000-000096590000}"/>
    <cellStyle name="Normal 19 7 3 2" xfId="28496" xr:uid="{00000000-0005-0000-0000-000097590000}"/>
    <cellStyle name="Normal 19 7 4" xfId="19775" xr:uid="{00000000-0005-0000-0000-000098590000}"/>
    <cellStyle name="Normal 19 7 5" xfId="39688" xr:uid="{00000000-0005-0000-0000-000099590000}"/>
    <cellStyle name="Normal 19 8" xfId="4519" xr:uid="{00000000-0005-0000-0000-00009A590000}"/>
    <cellStyle name="Normal 19 8 2" xfId="13263" xr:uid="{00000000-0005-0000-0000-00009B590000}"/>
    <cellStyle name="Normal 19 8 2 2" xfId="30714" xr:uid="{00000000-0005-0000-0000-00009C590000}"/>
    <cellStyle name="Normal 19 8 3" xfId="21994" xr:uid="{00000000-0005-0000-0000-00009D590000}"/>
    <cellStyle name="Normal 19 8 4" xfId="39690" xr:uid="{00000000-0005-0000-0000-00009E590000}"/>
    <cellStyle name="Normal 19 9" xfId="8902" xr:uid="{00000000-0005-0000-0000-00009F590000}"/>
    <cellStyle name="Normal 19 9 2" xfId="26354" xr:uid="{00000000-0005-0000-0000-0000A0590000}"/>
    <cellStyle name="Normal 190" xfId="44279" xr:uid="{AD235653-14F2-49E2-875B-7DDDC29FBEBD}"/>
    <cellStyle name="Normal 191" xfId="44286" xr:uid="{DDDCBF94-8DAD-41A6-BAB1-0F8CC5D0F5D6}"/>
    <cellStyle name="Normal 192" xfId="44293" xr:uid="{C001FCFF-3963-470E-9065-5A4D3440E9E8}"/>
    <cellStyle name="Normal 193" xfId="44295" xr:uid="{6550B2CF-7CC5-4881-9BCF-F71ED2A1E3B6}"/>
    <cellStyle name="Normal 194" xfId="44301" xr:uid="{C927FB91-D3D2-42B4-ABBF-B5BFEDFFDEF2}"/>
    <cellStyle name="Normal 195" xfId="44308" xr:uid="{CEE234D0-D8E6-4B6E-BF81-063148512645}"/>
    <cellStyle name="Normal 196" xfId="44309" xr:uid="{65F72E2F-B57F-48E8-944B-04EF423EB043}"/>
    <cellStyle name="Normal 197" xfId="44315" xr:uid="{61278F29-ECD6-4D4C-A36E-116B8451D5B3}"/>
    <cellStyle name="Normal 198" xfId="44317" xr:uid="{70BFA7B2-BDB5-4CAF-BABC-7E1E8F402DEE}"/>
    <cellStyle name="Normal 199" xfId="44320" xr:uid="{C3D03412-5AFB-403C-9B88-5F2E09435C1B}"/>
    <cellStyle name="Normal 2" xfId="4" xr:uid="{00000000-0005-0000-0000-0000A1590000}"/>
    <cellStyle name="Normal 2 10" xfId="582" xr:uid="{00000000-0005-0000-0000-0000A2590000}"/>
    <cellStyle name="Normal 2 10 2" xfId="1655" xr:uid="{00000000-0005-0000-0000-0000A3590000}"/>
    <cellStyle name="Normal 2 11" xfId="4428" xr:uid="{00000000-0005-0000-0000-0000A4590000}"/>
    <cellStyle name="Normal 2 11 2" xfId="8799" xr:uid="{00000000-0005-0000-0000-0000A5590000}"/>
    <cellStyle name="Normal 2 11 2 2" xfId="17541" xr:uid="{00000000-0005-0000-0000-0000A6590000}"/>
    <cellStyle name="Normal 2 11 2 2 2" xfId="34991" xr:uid="{00000000-0005-0000-0000-0000A7590000}"/>
    <cellStyle name="Normal 2 11 2 3" xfId="26271" xr:uid="{00000000-0005-0000-0000-0000A8590000}"/>
    <cellStyle name="Normal 2 11 2 4" xfId="39692" xr:uid="{00000000-0005-0000-0000-0000A9590000}"/>
    <cellStyle name="Normal 2 11 3" xfId="13180" xr:uid="{00000000-0005-0000-0000-0000AA590000}"/>
    <cellStyle name="Normal 2 11 3 2" xfId="30631" xr:uid="{00000000-0005-0000-0000-0000AB590000}"/>
    <cellStyle name="Normal 2 11 4" xfId="21911" xr:uid="{00000000-0005-0000-0000-0000AC590000}"/>
    <cellStyle name="Normal 2 11 5" xfId="39691" xr:uid="{00000000-0005-0000-0000-0000AD590000}"/>
    <cellStyle name="Normal 2 12" xfId="4457" xr:uid="{00000000-0005-0000-0000-0000AE590000}"/>
    <cellStyle name="Normal 2 12 2" xfId="8826" xr:uid="{00000000-0005-0000-0000-0000AF590000}"/>
    <cellStyle name="Normal 2 13" xfId="4464" xr:uid="{00000000-0005-0000-0000-0000B0590000}"/>
    <cellStyle name="Normal 2 13 2" xfId="8833" xr:uid="{00000000-0005-0000-0000-0000B1590000}"/>
    <cellStyle name="Normal 2 14" xfId="43913" xr:uid="{00000000-0005-0000-0000-0000B2590000}"/>
    <cellStyle name="Normal 2 15" xfId="44396" xr:uid="{D2BF1E21-8DA4-48B1-9572-F075D7750A4D}"/>
    <cellStyle name="Normal 2 2" xfId="24" xr:uid="{00000000-0005-0000-0000-0000B3590000}"/>
    <cellStyle name="Normal 2 2 2" xfId="43930" xr:uid="{00000000-0005-0000-0000-0000B4590000}"/>
    <cellStyle name="Normal 2 2 3" xfId="43984" xr:uid="{00000000-0005-0000-0000-0000B5590000}"/>
    <cellStyle name="Normal 2 2 4" xfId="43985" xr:uid="{00000000-0005-0000-0000-0000B6590000}"/>
    <cellStyle name="Normal 2 3" xfId="49" xr:uid="{00000000-0005-0000-0000-0000B7590000}"/>
    <cellStyle name="Normal 2 4" xfId="45" xr:uid="{00000000-0005-0000-0000-0000B8590000}"/>
    <cellStyle name="Normal 2 4 2" xfId="114" xr:uid="{00000000-0005-0000-0000-0000B9590000}"/>
    <cellStyle name="Normal 2 5" xfId="151" xr:uid="{00000000-0005-0000-0000-0000BA590000}"/>
    <cellStyle name="Normal 2 5 2" xfId="282" xr:uid="{00000000-0005-0000-0000-0000BB590000}"/>
    <cellStyle name="Normal 2 6" xfId="154" xr:uid="{00000000-0005-0000-0000-0000BC590000}"/>
    <cellStyle name="Normal 2 6 2" xfId="285" xr:uid="{00000000-0005-0000-0000-0000BD590000}"/>
    <cellStyle name="Normal 2 7" xfId="156" xr:uid="{00000000-0005-0000-0000-0000BE590000}"/>
    <cellStyle name="Normal 2 7 2" xfId="287" xr:uid="{00000000-0005-0000-0000-0000BF590000}"/>
    <cellStyle name="Normal 2 8" xfId="297" xr:uid="{00000000-0005-0000-0000-0000C0590000}"/>
    <cellStyle name="Normal 2 8 2" xfId="559" xr:uid="{00000000-0005-0000-0000-0000C1590000}"/>
    <cellStyle name="Normal 2 9" xfId="300" xr:uid="{00000000-0005-0000-0000-0000C2590000}"/>
    <cellStyle name="Normal 2 9 2" xfId="562" xr:uid="{00000000-0005-0000-0000-0000C3590000}"/>
    <cellStyle name="Normal 20" xfId="77" xr:uid="{00000000-0005-0000-0000-0000C4590000}"/>
    <cellStyle name="Normal 20 10" xfId="17635" xr:uid="{00000000-0005-0000-0000-0000C5590000}"/>
    <cellStyle name="Normal 20 11" xfId="39693" xr:uid="{00000000-0005-0000-0000-0000C6590000}"/>
    <cellStyle name="Normal 20 2" xfId="142" xr:uid="{00000000-0005-0000-0000-0000C7590000}"/>
    <cellStyle name="Normal 20 2 10" xfId="39694" xr:uid="{00000000-0005-0000-0000-0000C8590000}"/>
    <cellStyle name="Normal 20 2 2" xfId="274" xr:uid="{00000000-0005-0000-0000-0000C9590000}"/>
    <cellStyle name="Normal 20 2 2 2" xfId="539" xr:uid="{00000000-0005-0000-0000-0000CA590000}"/>
    <cellStyle name="Normal 20 2 2 2 2" xfId="1079" xr:uid="{00000000-0005-0000-0000-0000CB590000}"/>
    <cellStyle name="Normal 20 2 2 2 2 2" xfId="2152" xr:uid="{00000000-0005-0000-0000-0000CC590000}"/>
    <cellStyle name="Normal 20 2 2 2 2 2 2" xfId="4297" xr:uid="{00000000-0005-0000-0000-0000CD590000}"/>
    <cellStyle name="Normal 20 2 2 2 2 2 2 2" xfId="8708" xr:uid="{00000000-0005-0000-0000-0000CE590000}"/>
    <cellStyle name="Normal 20 2 2 2 2 2 2 2 2" xfId="17452" xr:uid="{00000000-0005-0000-0000-0000CF590000}"/>
    <cellStyle name="Normal 20 2 2 2 2 2 2 2 2 2" xfId="34903" xr:uid="{00000000-0005-0000-0000-0000D0590000}"/>
    <cellStyle name="Normal 20 2 2 2 2 2 2 2 3" xfId="26183" xr:uid="{00000000-0005-0000-0000-0000D1590000}"/>
    <cellStyle name="Normal 20 2 2 2 2 2 2 2 4" xfId="39700" xr:uid="{00000000-0005-0000-0000-0000D2590000}"/>
    <cellStyle name="Normal 20 2 2 2 2 2 2 3" xfId="13091" xr:uid="{00000000-0005-0000-0000-0000D3590000}"/>
    <cellStyle name="Normal 20 2 2 2 2 2 2 3 2" xfId="30543" xr:uid="{00000000-0005-0000-0000-0000D4590000}"/>
    <cellStyle name="Normal 20 2 2 2 2 2 2 4" xfId="21822" xr:uid="{00000000-0005-0000-0000-0000D5590000}"/>
    <cellStyle name="Normal 20 2 2 2 2 2 2 5" xfId="39699" xr:uid="{00000000-0005-0000-0000-0000D6590000}"/>
    <cellStyle name="Normal 20 2 2 2 2 2 3" xfId="6566" xr:uid="{00000000-0005-0000-0000-0000D7590000}"/>
    <cellStyle name="Normal 20 2 2 2 2 2 3 2" xfId="15310" xr:uid="{00000000-0005-0000-0000-0000D8590000}"/>
    <cellStyle name="Normal 20 2 2 2 2 2 3 2 2" xfId="32761" xr:uid="{00000000-0005-0000-0000-0000D9590000}"/>
    <cellStyle name="Normal 20 2 2 2 2 2 3 3" xfId="24041" xr:uid="{00000000-0005-0000-0000-0000DA590000}"/>
    <cellStyle name="Normal 20 2 2 2 2 2 3 4" xfId="39701" xr:uid="{00000000-0005-0000-0000-0000DB590000}"/>
    <cellStyle name="Normal 20 2 2 2 2 2 4" xfId="10949" xr:uid="{00000000-0005-0000-0000-0000DC590000}"/>
    <cellStyle name="Normal 20 2 2 2 2 2 4 2" xfId="28401" xr:uid="{00000000-0005-0000-0000-0000DD590000}"/>
    <cellStyle name="Normal 20 2 2 2 2 2 5" xfId="19680" xr:uid="{00000000-0005-0000-0000-0000DE590000}"/>
    <cellStyle name="Normal 20 2 2 2 2 2 6" xfId="39698" xr:uid="{00000000-0005-0000-0000-0000DF590000}"/>
    <cellStyle name="Normal 20 2 2 2 2 3" xfId="3228" xr:uid="{00000000-0005-0000-0000-0000E0590000}"/>
    <cellStyle name="Normal 20 2 2 2 2 3 2" xfId="7639" xr:uid="{00000000-0005-0000-0000-0000E1590000}"/>
    <cellStyle name="Normal 20 2 2 2 2 3 2 2" xfId="16383" xr:uid="{00000000-0005-0000-0000-0000E2590000}"/>
    <cellStyle name="Normal 20 2 2 2 2 3 2 2 2" xfId="33834" xr:uid="{00000000-0005-0000-0000-0000E3590000}"/>
    <cellStyle name="Normal 20 2 2 2 2 3 2 3" xfId="25114" xr:uid="{00000000-0005-0000-0000-0000E4590000}"/>
    <cellStyle name="Normal 20 2 2 2 2 3 2 4" xfId="39703" xr:uid="{00000000-0005-0000-0000-0000E5590000}"/>
    <cellStyle name="Normal 20 2 2 2 2 3 3" xfId="12022" xr:uid="{00000000-0005-0000-0000-0000E6590000}"/>
    <cellStyle name="Normal 20 2 2 2 2 3 3 2" xfId="29474" xr:uid="{00000000-0005-0000-0000-0000E7590000}"/>
    <cellStyle name="Normal 20 2 2 2 2 3 4" xfId="20753" xr:uid="{00000000-0005-0000-0000-0000E8590000}"/>
    <cellStyle name="Normal 20 2 2 2 2 3 5" xfId="39702" xr:uid="{00000000-0005-0000-0000-0000E9590000}"/>
    <cellStyle name="Normal 20 2 2 2 2 4" xfId="5497" xr:uid="{00000000-0005-0000-0000-0000EA590000}"/>
    <cellStyle name="Normal 20 2 2 2 2 4 2" xfId="14241" xr:uid="{00000000-0005-0000-0000-0000EB590000}"/>
    <cellStyle name="Normal 20 2 2 2 2 4 2 2" xfId="31692" xr:uid="{00000000-0005-0000-0000-0000EC590000}"/>
    <cellStyle name="Normal 20 2 2 2 2 4 3" xfId="22972" xr:uid="{00000000-0005-0000-0000-0000ED590000}"/>
    <cellStyle name="Normal 20 2 2 2 2 4 4" xfId="39704" xr:uid="{00000000-0005-0000-0000-0000EE590000}"/>
    <cellStyle name="Normal 20 2 2 2 2 5" xfId="9880" xr:uid="{00000000-0005-0000-0000-0000EF590000}"/>
    <cellStyle name="Normal 20 2 2 2 2 5 2" xfId="27332" xr:uid="{00000000-0005-0000-0000-0000F0590000}"/>
    <cellStyle name="Normal 20 2 2 2 2 6" xfId="18611" xr:uid="{00000000-0005-0000-0000-0000F1590000}"/>
    <cellStyle name="Normal 20 2 2 2 2 7" xfId="39697" xr:uid="{00000000-0005-0000-0000-0000F2590000}"/>
    <cellStyle name="Normal 20 2 2 2 3" xfId="1617" xr:uid="{00000000-0005-0000-0000-0000F3590000}"/>
    <cellStyle name="Normal 20 2 2 2 3 2" xfId="3763" xr:uid="{00000000-0005-0000-0000-0000F4590000}"/>
    <cellStyle name="Normal 20 2 2 2 3 2 2" xfId="8174" xr:uid="{00000000-0005-0000-0000-0000F5590000}"/>
    <cellStyle name="Normal 20 2 2 2 3 2 2 2" xfId="16918" xr:uid="{00000000-0005-0000-0000-0000F6590000}"/>
    <cellStyle name="Normal 20 2 2 2 3 2 2 2 2" xfId="34369" xr:uid="{00000000-0005-0000-0000-0000F7590000}"/>
    <cellStyle name="Normal 20 2 2 2 3 2 2 3" xfId="25649" xr:uid="{00000000-0005-0000-0000-0000F8590000}"/>
    <cellStyle name="Normal 20 2 2 2 3 2 2 4" xfId="39707" xr:uid="{00000000-0005-0000-0000-0000F9590000}"/>
    <cellStyle name="Normal 20 2 2 2 3 2 3" xfId="12557" xr:uid="{00000000-0005-0000-0000-0000FA590000}"/>
    <cellStyle name="Normal 20 2 2 2 3 2 3 2" xfId="30009" xr:uid="{00000000-0005-0000-0000-0000FB590000}"/>
    <cellStyle name="Normal 20 2 2 2 3 2 4" xfId="21288" xr:uid="{00000000-0005-0000-0000-0000FC590000}"/>
    <cellStyle name="Normal 20 2 2 2 3 2 5" xfId="39706" xr:uid="{00000000-0005-0000-0000-0000FD590000}"/>
    <cellStyle name="Normal 20 2 2 2 3 3" xfId="6032" xr:uid="{00000000-0005-0000-0000-0000FE590000}"/>
    <cellStyle name="Normal 20 2 2 2 3 3 2" xfId="14776" xr:uid="{00000000-0005-0000-0000-0000FF590000}"/>
    <cellStyle name="Normal 20 2 2 2 3 3 2 2" xfId="32227" xr:uid="{00000000-0005-0000-0000-0000005A0000}"/>
    <cellStyle name="Normal 20 2 2 2 3 3 3" xfId="23507" xr:uid="{00000000-0005-0000-0000-0000015A0000}"/>
    <cellStyle name="Normal 20 2 2 2 3 3 4" xfId="39708" xr:uid="{00000000-0005-0000-0000-0000025A0000}"/>
    <cellStyle name="Normal 20 2 2 2 3 4" xfId="10415" xr:uid="{00000000-0005-0000-0000-0000035A0000}"/>
    <cellStyle name="Normal 20 2 2 2 3 4 2" xfId="27867" xr:uid="{00000000-0005-0000-0000-0000045A0000}"/>
    <cellStyle name="Normal 20 2 2 2 3 5" xfId="19146" xr:uid="{00000000-0005-0000-0000-0000055A0000}"/>
    <cellStyle name="Normal 20 2 2 2 3 6" xfId="39705" xr:uid="{00000000-0005-0000-0000-0000065A0000}"/>
    <cellStyle name="Normal 20 2 2 2 4" xfId="2691" xr:uid="{00000000-0005-0000-0000-0000075A0000}"/>
    <cellStyle name="Normal 20 2 2 2 4 2" xfId="7102" xr:uid="{00000000-0005-0000-0000-0000085A0000}"/>
    <cellStyle name="Normal 20 2 2 2 4 2 2" xfId="15846" xr:uid="{00000000-0005-0000-0000-0000095A0000}"/>
    <cellStyle name="Normal 20 2 2 2 4 2 2 2" xfId="33297" xr:uid="{00000000-0005-0000-0000-00000A5A0000}"/>
    <cellStyle name="Normal 20 2 2 2 4 2 3" xfId="24577" xr:uid="{00000000-0005-0000-0000-00000B5A0000}"/>
    <cellStyle name="Normal 20 2 2 2 4 2 4" xfId="39710" xr:uid="{00000000-0005-0000-0000-00000C5A0000}"/>
    <cellStyle name="Normal 20 2 2 2 4 3" xfId="11485" xr:uid="{00000000-0005-0000-0000-00000D5A0000}"/>
    <cellStyle name="Normal 20 2 2 2 4 3 2" xfId="28937" xr:uid="{00000000-0005-0000-0000-00000E5A0000}"/>
    <cellStyle name="Normal 20 2 2 2 4 4" xfId="20216" xr:uid="{00000000-0005-0000-0000-00000F5A0000}"/>
    <cellStyle name="Normal 20 2 2 2 4 5" xfId="39709" xr:uid="{00000000-0005-0000-0000-0000105A0000}"/>
    <cellStyle name="Normal 20 2 2 2 5" xfId="4960" xr:uid="{00000000-0005-0000-0000-0000115A0000}"/>
    <cellStyle name="Normal 20 2 2 2 5 2" xfId="13704" xr:uid="{00000000-0005-0000-0000-0000125A0000}"/>
    <cellStyle name="Normal 20 2 2 2 5 2 2" xfId="31155" xr:uid="{00000000-0005-0000-0000-0000135A0000}"/>
    <cellStyle name="Normal 20 2 2 2 5 3" xfId="22435" xr:uid="{00000000-0005-0000-0000-0000145A0000}"/>
    <cellStyle name="Normal 20 2 2 2 5 4" xfId="39711" xr:uid="{00000000-0005-0000-0000-0000155A0000}"/>
    <cellStyle name="Normal 20 2 2 2 6" xfId="9343" xr:uid="{00000000-0005-0000-0000-0000165A0000}"/>
    <cellStyle name="Normal 20 2 2 2 6 2" xfId="26795" xr:uid="{00000000-0005-0000-0000-0000175A0000}"/>
    <cellStyle name="Normal 20 2 2 2 7" xfId="18074" xr:uid="{00000000-0005-0000-0000-0000185A0000}"/>
    <cellStyle name="Normal 20 2 2 2 8" xfId="39696" xr:uid="{00000000-0005-0000-0000-0000195A0000}"/>
    <cellStyle name="Normal 20 2 2 3" xfId="821" xr:uid="{00000000-0005-0000-0000-00001A5A0000}"/>
    <cellStyle name="Normal 20 2 2 3 2" xfId="1894" xr:uid="{00000000-0005-0000-0000-00001B5A0000}"/>
    <cellStyle name="Normal 20 2 2 3 2 2" xfId="4039" xr:uid="{00000000-0005-0000-0000-00001C5A0000}"/>
    <cellStyle name="Normal 20 2 2 3 2 2 2" xfId="8450" xr:uid="{00000000-0005-0000-0000-00001D5A0000}"/>
    <cellStyle name="Normal 20 2 2 3 2 2 2 2" xfId="17194" xr:uid="{00000000-0005-0000-0000-00001E5A0000}"/>
    <cellStyle name="Normal 20 2 2 3 2 2 2 2 2" xfId="34645" xr:uid="{00000000-0005-0000-0000-00001F5A0000}"/>
    <cellStyle name="Normal 20 2 2 3 2 2 2 3" xfId="25925" xr:uid="{00000000-0005-0000-0000-0000205A0000}"/>
    <cellStyle name="Normal 20 2 2 3 2 2 2 4" xfId="39715" xr:uid="{00000000-0005-0000-0000-0000215A0000}"/>
    <cellStyle name="Normal 20 2 2 3 2 2 3" xfId="12833" xr:uid="{00000000-0005-0000-0000-0000225A0000}"/>
    <cellStyle name="Normal 20 2 2 3 2 2 3 2" xfId="30285" xr:uid="{00000000-0005-0000-0000-0000235A0000}"/>
    <cellStyle name="Normal 20 2 2 3 2 2 4" xfId="21564" xr:uid="{00000000-0005-0000-0000-0000245A0000}"/>
    <cellStyle name="Normal 20 2 2 3 2 2 5" xfId="39714" xr:uid="{00000000-0005-0000-0000-0000255A0000}"/>
    <cellStyle name="Normal 20 2 2 3 2 3" xfId="6308" xr:uid="{00000000-0005-0000-0000-0000265A0000}"/>
    <cellStyle name="Normal 20 2 2 3 2 3 2" xfId="15052" xr:uid="{00000000-0005-0000-0000-0000275A0000}"/>
    <cellStyle name="Normal 20 2 2 3 2 3 2 2" xfId="32503" xr:uid="{00000000-0005-0000-0000-0000285A0000}"/>
    <cellStyle name="Normal 20 2 2 3 2 3 3" xfId="23783" xr:uid="{00000000-0005-0000-0000-0000295A0000}"/>
    <cellStyle name="Normal 20 2 2 3 2 3 4" xfId="39716" xr:uid="{00000000-0005-0000-0000-00002A5A0000}"/>
    <cellStyle name="Normal 20 2 2 3 2 4" xfId="10691" xr:uid="{00000000-0005-0000-0000-00002B5A0000}"/>
    <cellStyle name="Normal 20 2 2 3 2 4 2" xfId="28143" xr:uid="{00000000-0005-0000-0000-00002C5A0000}"/>
    <cellStyle name="Normal 20 2 2 3 2 5" xfId="19422" xr:uid="{00000000-0005-0000-0000-00002D5A0000}"/>
    <cellStyle name="Normal 20 2 2 3 2 6" xfId="39713" xr:uid="{00000000-0005-0000-0000-00002E5A0000}"/>
    <cellStyle name="Normal 20 2 2 3 3" xfId="2970" xr:uid="{00000000-0005-0000-0000-00002F5A0000}"/>
    <cellStyle name="Normal 20 2 2 3 3 2" xfId="7381" xr:uid="{00000000-0005-0000-0000-0000305A0000}"/>
    <cellStyle name="Normal 20 2 2 3 3 2 2" xfId="16125" xr:uid="{00000000-0005-0000-0000-0000315A0000}"/>
    <cellStyle name="Normal 20 2 2 3 3 2 2 2" xfId="33576" xr:uid="{00000000-0005-0000-0000-0000325A0000}"/>
    <cellStyle name="Normal 20 2 2 3 3 2 3" xfId="24856" xr:uid="{00000000-0005-0000-0000-0000335A0000}"/>
    <cellStyle name="Normal 20 2 2 3 3 2 4" xfId="39718" xr:uid="{00000000-0005-0000-0000-0000345A0000}"/>
    <cellStyle name="Normal 20 2 2 3 3 3" xfId="11764" xr:uid="{00000000-0005-0000-0000-0000355A0000}"/>
    <cellStyle name="Normal 20 2 2 3 3 3 2" xfId="29216" xr:uid="{00000000-0005-0000-0000-0000365A0000}"/>
    <cellStyle name="Normal 20 2 2 3 3 4" xfId="20495" xr:uid="{00000000-0005-0000-0000-0000375A0000}"/>
    <cellStyle name="Normal 20 2 2 3 3 5" xfId="39717" xr:uid="{00000000-0005-0000-0000-0000385A0000}"/>
    <cellStyle name="Normal 20 2 2 3 4" xfId="5239" xr:uid="{00000000-0005-0000-0000-0000395A0000}"/>
    <cellStyle name="Normal 20 2 2 3 4 2" xfId="13983" xr:uid="{00000000-0005-0000-0000-00003A5A0000}"/>
    <cellStyle name="Normal 20 2 2 3 4 2 2" xfId="31434" xr:uid="{00000000-0005-0000-0000-00003B5A0000}"/>
    <cellStyle name="Normal 20 2 2 3 4 3" xfId="22714" xr:uid="{00000000-0005-0000-0000-00003C5A0000}"/>
    <cellStyle name="Normal 20 2 2 3 4 4" xfId="39719" xr:uid="{00000000-0005-0000-0000-00003D5A0000}"/>
    <cellStyle name="Normal 20 2 2 3 5" xfId="9622" xr:uid="{00000000-0005-0000-0000-00003E5A0000}"/>
    <cellStyle name="Normal 20 2 2 3 5 2" xfId="27074" xr:uid="{00000000-0005-0000-0000-00003F5A0000}"/>
    <cellStyle name="Normal 20 2 2 3 6" xfId="18353" xr:uid="{00000000-0005-0000-0000-0000405A0000}"/>
    <cellStyle name="Normal 20 2 2 3 7" xfId="39712" xr:uid="{00000000-0005-0000-0000-0000415A0000}"/>
    <cellStyle name="Normal 20 2 2 4" xfId="1360" xr:uid="{00000000-0005-0000-0000-0000425A0000}"/>
    <cellStyle name="Normal 20 2 2 4 2" xfId="3506" xr:uid="{00000000-0005-0000-0000-0000435A0000}"/>
    <cellStyle name="Normal 20 2 2 4 2 2" xfId="7917" xr:uid="{00000000-0005-0000-0000-0000445A0000}"/>
    <cellStyle name="Normal 20 2 2 4 2 2 2" xfId="16661" xr:uid="{00000000-0005-0000-0000-0000455A0000}"/>
    <cellStyle name="Normal 20 2 2 4 2 2 2 2" xfId="34112" xr:uid="{00000000-0005-0000-0000-0000465A0000}"/>
    <cellStyle name="Normal 20 2 2 4 2 2 3" xfId="25392" xr:uid="{00000000-0005-0000-0000-0000475A0000}"/>
    <cellStyle name="Normal 20 2 2 4 2 2 4" xfId="39722" xr:uid="{00000000-0005-0000-0000-0000485A0000}"/>
    <cellStyle name="Normal 20 2 2 4 2 3" xfId="12300" xr:uid="{00000000-0005-0000-0000-0000495A0000}"/>
    <cellStyle name="Normal 20 2 2 4 2 3 2" xfId="29752" xr:uid="{00000000-0005-0000-0000-00004A5A0000}"/>
    <cellStyle name="Normal 20 2 2 4 2 4" xfId="21031" xr:uid="{00000000-0005-0000-0000-00004B5A0000}"/>
    <cellStyle name="Normal 20 2 2 4 2 5" xfId="39721" xr:uid="{00000000-0005-0000-0000-00004C5A0000}"/>
    <cellStyle name="Normal 20 2 2 4 3" xfId="5775" xr:uid="{00000000-0005-0000-0000-00004D5A0000}"/>
    <cellStyle name="Normal 20 2 2 4 3 2" xfId="14519" xr:uid="{00000000-0005-0000-0000-00004E5A0000}"/>
    <cellStyle name="Normal 20 2 2 4 3 2 2" xfId="31970" xr:uid="{00000000-0005-0000-0000-00004F5A0000}"/>
    <cellStyle name="Normal 20 2 2 4 3 3" xfId="23250" xr:uid="{00000000-0005-0000-0000-0000505A0000}"/>
    <cellStyle name="Normal 20 2 2 4 3 4" xfId="39723" xr:uid="{00000000-0005-0000-0000-0000515A0000}"/>
    <cellStyle name="Normal 20 2 2 4 4" xfId="10158" xr:uid="{00000000-0005-0000-0000-0000525A0000}"/>
    <cellStyle name="Normal 20 2 2 4 4 2" xfId="27610" xr:uid="{00000000-0005-0000-0000-0000535A0000}"/>
    <cellStyle name="Normal 20 2 2 4 5" xfId="18889" xr:uid="{00000000-0005-0000-0000-0000545A0000}"/>
    <cellStyle name="Normal 20 2 2 4 6" xfId="39720" xr:uid="{00000000-0005-0000-0000-0000555A0000}"/>
    <cellStyle name="Normal 20 2 2 5" xfId="2434" xr:uid="{00000000-0005-0000-0000-0000565A0000}"/>
    <cellStyle name="Normal 20 2 2 5 2" xfId="6845" xr:uid="{00000000-0005-0000-0000-0000575A0000}"/>
    <cellStyle name="Normal 20 2 2 5 2 2" xfId="15589" xr:uid="{00000000-0005-0000-0000-0000585A0000}"/>
    <cellStyle name="Normal 20 2 2 5 2 2 2" xfId="33040" xr:uid="{00000000-0005-0000-0000-0000595A0000}"/>
    <cellStyle name="Normal 20 2 2 5 2 3" xfId="24320" xr:uid="{00000000-0005-0000-0000-00005A5A0000}"/>
    <cellStyle name="Normal 20 2 2 5 2 4" xfId="39725" xr:uid="{00000000-0005-0000-0000-00005B5A0000}"/>
    <cellStyle name="Normal 20 2 2 5 3" xfId="11228" xr:uid="{00000000-0005-0000-0000-00005C5A0000}"/>
    <cellStyle name="Normal 20 2 2 5 3 2" xfId="28680" xr:uid="{00000000-0005-0000-0000-00005D5A0000}"/>
    <cellStyle name="Normal 20 2 2 5 4" xfId="19959" xr:uid="{00000000-0005-0000-0000-00005E5A0000}"/>
    <cellStyle name="Normal 20 2 2 5 5" xfId="39724" xr:uid="{00000000-0005-0000-0000-00005F5A0000}"/>
    <cellStyle name="Normal 20 2 2 6" xfId="4703" xr:uid="{00000000-0005-0000-0000-0000605A0000}"/>
    <cellStyle name="Normal 20 2 2 6 2" xfId="13447" xr:uid="{00000000-0005-0000-0000-0000615A0000}"/>
    <cellStyle name="Normal 20 2 2 6 2 2" xfId="30898" xr:uid="{00000000-0005-0000-0000-0000625A0000}"/>
    <cellStyle name="Normal 20 2 2 6 3" xfId="22178" xr:uid="{00000000-0005-0000-0000-0000635A0000}"/>
    <cellStyle name="Normal 20 2 2 6 4" xfId="39726" xr:uid="{00000000-0005-0000-0000-0000645A0000}"/>
    <cellStyle name="Normal 20 2 2 7" xfId="9086" xr:uid="{00000000-0005-0000-0000-0000655A0000}"/>
    <cellStyle name="Normal 20 2 2 7 2" xfId="26538" xr:uid="{00000000-0005-0000-0000-0000665A0000}"/>
    <cellStyle name="Normal 20 2 2 8" xfId="17817" xr:uid="{00000000-0005-0000-0000-0000675A0000}"/>
    <cellStyle name="Normal 20 2 2 9" xfId="39695" xr:uid="{00000000-0005-0000-0000-0000685A0000}"/>
    <cellStyle name="Normal 20 2 3" xfId="414" xr:uid="{00000000-0005-0000-0000-0000695A0000}"/>
    <cellStyle name="Normal 20 2 3 2" xfId="954" xr:uid="{00000000-0005-0000-0000-00006A5A0000}"/>
    <cellStyle name="Normal 20 2 3 2 2" xfId="2027" xr:uid="{00000000-0005-0000-0000-00006B5A0000}"/>
    <cellStyle name="Normal 20 2 3 2 2 2" xfId="4172" xr:uid="{00000000-0005-0000-0000-00006C5A0000}"/>
    <cellStyle name="Normal 20 2 3 2 2 2 2" xfId="8583" xr:uid="{00000000-0005-0000-0000-00006D5A0000}"/>
    <cellStyle name="Normal 20 2 3 2 2 2 2 2" xfId="17327" xr:uid="{00000000-0005-0000-0000-00006E5A0000}"/>
    <cellStyle name="Normal 20 2 3 2 2 2 2 2 2" xfId="34778" xr:uid="{00000000-0005-0000-0000-00006F5A0000}"/>
    <cellStyle name="Normal 20 2 3 2 2 2 2 3" xfId="26058" xr:uid="{00000000-0005-0000-0000-0000705A0000}"/>
    <cellStyle name="Normal 20 2 3 2 2 2 2 4" xfId="39731" xr:uid="{00000000-0005-0000-0000-0000715A0000}"/>
    <cellStyle name="Normal 20 2 3 2 2 2 3" xfId="12966" xr:uid="{00000000-0005-0000-0000-0000725A0000}"/>
    <cellStyle name="Normal 20 2 3 2 2 2 3 2" xfId="30418" xr:uid="{00000000-0005-0000-0000-0000735A0000}"/>
    <cellStyle name="Normal 20 2 3 2 2 2 4" xfId="21697" xr:uid="{00000000-0005-0000-0000-0000745A0000}"/>
    <cellStyle name="Normal 20 2 3 2 2 2 5" xfId="39730" xr:uid="{00000000-0005-0000-0000-0000755A0000}"/>
    <cellStyle name="Normal 20 2 3 2 2 3" xfId="6441" xr:uid="{00000000-0005-0000-0000-0000765A0000}"/>
    <cellStyle name="Normal 20 2 3 2 2 3 2" xfId="15185" xr:uid="{00000000-0005-0000-0000-0000775A0000}"/>
    <cellStyle name="Normal 20 2 3 2 2 3 2 2" xfId="32636" xr:uid="{00000000-0005-0000-0000-0000785A0000}"/>
    <cellStyle name="Normal 20 2 3 2 2 3 3" xfId="23916" xr:uid="{00000000-0005-0000-0000-0000795A0000}"/>
    <cellStyle name="Normal 20 2 3 2 2 3 4" xfId="39732" xr:uid="{00000000-0005-0000-0000-00007A5A0000}"/>
    <cellStyle name="Normal 20 2 3 2 2 4" xfId="10824" xr:uid="{00000000-0005-0000-0000-00007B5A0000}"/>
    <cellStyle name="Normal 20 2 3 2 2 4 2" xfId="28276" xr:uid="{00000000-0005-0000-0000-00007C5A0000}"/>
    <cellStyle name="Normal 20 2 3 2 2 5" xfId="19555" xr:uid="{00000000-0005-0000-0000-00007D5A0000}"/>
    <cellStyle name="Normal 20 2 3 2 2 6" xfId="39729" xr:uid="{00000000-0005-0000-0000-00007E5A0000}"/>
    <cellStyle name="Normal 20 2 3 2 3" xfId="3103" xr:uid="{00000000-0005-0000-0000-00007F5A0000}"/>
    <cellStyle name="Normal 20 2 3 2 3 2" xfId="7514" xr:uid="{00000000-0005-0000-0000-0000805A0000}"/>
    <cellStyle name="Normal 20 2 3 2 3 2 2" xfId="16258" xr:uid="{00000000-0005-0000-0000-0000815A0000}"/>
    <cellStyle name="Normal 20 2 3 2 3 2 2 2" xfId="33709" xr:uid="{00000000-0005-0000-0000-0000825A0000}"/>
    <cellStyle name="Normal 20 2 3 2 3 2 3" xfId="24989" xr:uid="{00000000-0005-0000-0000-0000835A0000}"/>
    <cellStyle name="Normal 20 2 3 2 3 2 4" xfId="39734" xr:uid="{00000000-0005-0000-0000-0000845A0000}"/>
    <cellStyle name="Normal 20 2 3 2 3 3" xfId="11897" xr:uid="{00000000-0005-0000-0000-0000855A0000}"/>
    <cellStyle name="Normal 20 2 3 2 3 3 2" xfId="29349" xr:uid="{00000000-0005-0000-0000-0000865A0000}"/>
    <cellStyle name="Normal 20 2 3 2 3 4" xfId="20628" xr:uid="{00000000-0005-0000-0000-0000875A0000}"/>
    <cellStyle name="Normal 20 2 3 2 3 5" xfId="39733" xr:uid="{00000000-0005-0000-0000-0000885A0000}"/>
    <cellStyle name="Normal 20 2 3 2 4" xfId="5372" xr:uid="{00000000-0005-0000-0000-0000895A0000}"/>
    <cellStyle name="Normal 20 2 3 2 4 2" xfId="14116" xr:uid="{00000000-0005-0000-0000-00008A5A0000}"/>
    <cellStyle name="Normal 20 2 3 2 4 2 2" xfId="31567" xr:uid="{00000000-0005-0000-0000-00008B5A0000}"/>
    <cellStyle name="Normal 20 2 3 2 4 3" xfId="22847" xr:uid="{00000000-0005-0000-0000-00008C5A0000}"/>
    <cellStyle name="Normal 20 2 3 2 4 4" xfId="39735" xr:uid="{00000000-0005-0000-0000-00008D5A0000}"/>
    <cellStyle name="Normal 20 2 3 2 5" xfId="9755" xr:uid="{00000000-0005-0000-0000-00008E5A0000}"/>
    <cellStyle name="Normal 20 2 3 2 5 2" xfId="27207" xr:uid="{00000000-0005-0000-0000-00008F5A0000}"/>
    <cellStyle name="Normal 20 2 3 2 6" xfId="18486" xr:uid="{00000000-0005-0000-0000-0000905A0000}"/>
    <cellStyle name="Normal 20 2 3 2 7" xfId="39728" xr:uid="{00000000-0005-0000-0000-0000915A0000}"/>
    <cellStyle name="Normal 20 2 3 3" xfId="1492" xr:uid="{00000000-0005-0000-0000-0000925A0000}"/>
    <cellStyle name="Normal 20 2 3 3 2" xfId="3638" xr:uid="{00000000-0005-0000-0000-0000935A0000}"/>
    <cellStyle name="Normal 20 2 3 3 2 2" xfId="8049" xr:uid="{00000000-0005-0000-0000-0000945A0000}"/>
    <cellStyle name="Normal 20 2 3 3 2 2 2" xfId="16793" xr:uid="{00000000-0005-0000-0000-0000955A0000}"/>
    <cellStyle name="Normal 20 2 3 3 2 2 2 2" xfId="34244" xr:uid="{00000000-0005-0000-0000-0000965A0000}"/>
    <cellStyle name="Normal 20 2 3 3 2 2 3" xfId="25524" xr:uid="{00000000-0005-0000-0000-0000975A0000}"/>
    <cellStyle name="Normal 20 2 3 3 2 2 4" xfId="39738" xr:uid="{00000000-0005-0000-0000-0000985A0000}"/>
    <cellStyle name="Normal 20 2 3 3 2 3" xfId="12432" xr:uid="{00000000-0005-0000-0000-0000995A0000}"/>
    <cellStyle name="Normal 20 2 3 3 2 3 2" xfId="29884" xr:uid="{00000000-0005-0000-0000-00009A5A0000}"/>
    <cellStyle name="Normal 20 2 3 3 2 4" xfId="21163" xr:uid="{00000000-0005-0000-0000-00009B5A0000}"/>
    <cellStyle name="Normal 20 2 3 3 2 5" xfId="39737" xr:uid="{00000000-0005-0000-0000-00009C5A0000}"/>
    <cellStyle name="Normal 20 2 3 3 3" xfId="5907" xr:uid="{00000000-0005-0000-0000-00009D5A0000}"/>
    <cellStyle name="Normal 20 2 3 3 3 2" xfId="14651" xr:uid="{00000000-0005-0000-0000-00009E5A0000}"/>
    <cellStyle name="Normal 20 2 3 3 3 2 2" xfId="32102" xr:uid="{00000000-0005-0000-0000-00009F5A0000}"/>
    <cellStyle name="Normal 20 2 3 3 3 3" xfId="23382" xr:uid="{00000000-0005-0000-0000-0000A05A0000}"/>
    <cellStyle name="Normal 20 2 3 3 3 4" xfId="39739" xr:uid="{00000000-0005-0000-0000-0000A15A0000}"/>
    <cellStyle name="Normal 20 2 3 3 4" xfId="10290" xr:uid="{00000000-0005-0000-0000-0000A25A0000}"/>
    <cellStyle name="Normal 20 2 3 3 4 2" xfId="27742" xr:uid="{00000000-0005-0000-0000-0000A35A0000}"/>
    <cellStyle name="Normal 20 2 3 3 5" xfId="19021" xr:uid="{00000000-0005-0000-0000-0000A45A0000}"/>
    <cellStyle name="Normal 20 2 3 3 6" xfId="39736" xr:uid="{00000000-0005-0000-0000-0000A55A0000}"/>
    <cellStyle name="Normal 20 2 3 4" xfId="2566" xr:uid="{00000000-0005-0000-0000-0000A65A0000}"/>
    <cellStyle name="Normal 20 2 3 4 2" xfId="6977" xr:uid="{00000000-0005-0000-0000-0000A75A0000}"/>
    <cellStyle name="Normal 20 2 3 4 2 2" xfId="15721" xr:uid="{00000000-0005-0000-0000-0000A85A0000}"/>
    <cellStyle name="Normal 20 2 3 4 2 2 2" xfId="33172" xr:uid="{00000000-0005-0000-0000-0000A95A0000}"/>
    <cellStyle name="Normal 20 2 3 4 2 3" xfId="24452" xr:uid="{00000000-0005-0000-0000-0000AA5A0000}"/>
    <cellStyle name="Normal 20 2 3 4 2 4" xfId="39741" xr:uid="{00000000-0005-0000-0000-0000AB5A0000}"/>
    <cellStyle name="Normal 20 2 3 4 3" xfId="11360" xr:uid="{00000000-0005-0000-0000-0000AC5A0000}"/>
    <cellStyle name="Normal 20 2 3 4 3 2" xfId="28812" xr:uid="{00000000-0005-0000-0000-0000AD5A0000}"/>
    <cellStyle name="Normal 20 2 3 4 4" xfId="20091" xr:uid="{00000000-0005-0000-0000-0000AE5A0000}"/>
    <cellStyle name="Normal 20 2 3 4 5" xfId="39740" xr:uid="{00000000-0005-0000-0000-0000AF5A0000}"/>
    <cellStyle name="Normal 20 2 3 5" xfId="4835" xr:uid="{00000000-0005-0000-0000-0000B05A0000}"/>
    <cellStyle name="Normal 20 2 3 5 2" xfId="13579" xr:uid="{00000000-0005-0000-0000-0000B15A0000}"/>
    <cellStyle name="Normal 20 2 3 5 2 2" xfId="31030" xr:uid="{00000000-0005-0000-0000-0000B25A0000}"/>
    <cellStyle name="Normal 20 2 3 5 3" xfId="22310" xr:uid="{00000000-0005-0000-0000-0000B35A0000}"/>
    <cellStyle name="Normal 20 2 3 5 4" xfId="39742" xr:uid="{00000000-0005-0000-0000-0000B45A0000}"/>
    <cellStyle name="Normal 20 2 3 6" xfId="9218" xr:uid="{00000000-0005-0000-0000-0000B55A0000}"/>
    <cellStyle name="Normal 20 2 3 6 2" xfId="26670" xr:uid="{00000000-0005-0000-0000-0000B65A0000}"/>
    <cellStyle name="Normal 20 2 3 7" xfId="17949" xr:uid="{00000000-0005-0000-0000-0000B75A0000}"/>
    <cellStyle name="Normal 20 2 3 8" xfId="39727" xr:uid="{00000000-0005-0000-0000-0000B85A0000}"/>
    <cellStyle name="Normal 20 2 4" xfId="696" xr:uid="{00000000-0005-0000-0000-0000B95A0000}"/>
    <cellStyle name="Normal 20 2 4 2" xfId="1769" xr:uid="{00000000-0005-0000-0000-0000BA5A0000}"/>
    <cellStyle name="Normal 20 2 4 2 2" xfId="3914" xr:uid="{00000000-0005-0000-0000-0000BB5A0000}"/>
    <cellStyle name="Normal 20 2 4 2 2 2" xfId="8325" xr:uid="{00000000-0005-0000-0000-0000BC5A0000}"/>
    <cellStyle name="Normal 20 2 4 2 2 2 2" xfId="17069" xr:uid="{00000000-0005-0000-0000-0000BD5A0000}"/>
    <cellStyle name="Normal 20 2 4 2 2 2 2 2" xfId="34520" xr:uid="{00000000-0005-0000-0000-0000BE5A0000}"/>
    <cellStyle name="Normal 20 2 4 2 2 2 3" xfId="25800" xr:uid="{00000000-0005-0000-0000-0000BF5A0000}"/>
    <cellStyle name="Normal 20 2 4 2 2 2 4" xfId="39746" xr:uid="{00000000-0005-0000-0000-0000C05A0000}"/>
    <cellStyle name="Normal 20 2 4 2 2 3" xfId="12708" xr:uid="{00000000-0005-0000-0000-0000C15A0000}"/>
    <cellStyle name="Normal 20 2 4 2 2 3 2" xfId="30160" xr:uid="{00000000-0005-0000-0000-0000C25A0000}"/>
    <cellStyle name="Normal 20 2 4 2 2 4" xfId="21439" xr:uid="{00000000-0005-0000-0000-0000C35A0000}"/>
    <cellStyle name="Normal 20 2 4 2 2 5" xfId="39745" xr:uid="{00000000-0005-0000-0000-0000C45A0000}"/>
    <cellStyle name="Normal 20 2 4 2 3" xfId="6183" xr:uid="{00000000-0005-0000-0000-0000C55A0000}"/>
    <cellStyle name="Normal 20 2 4 2 3 2" xfId="14927" xr:uid="{00000000-0005-0000-0000-0000C65A0000}"/>
    <cellStyle name="Normal 20 2 4 2 3 2 2" xfId="32378" xr:uid="{00000000-0005-0000-0000-0000C75A0000}"/>
    <cellStyle name="Normal 20 2 4 2 3 3" xfId="23658" xr:uid="{00000000-0005-0000-0000-0000C85A0000}"/>
    <cellStyle name="Normal 20 2 4 2 3 4" xfId="39747" xr:uid="{00000000-0005-0000-0000-0000C95A0000}"/>
    <cellStyle name="Normal 20 2 4 2 4" xfId="10566" xr:uid="{00000000-0005-0000-0000-0000CA5A0000}"/>
    <cellStyle name="Normal 20 2 4 2 4 2" xfId="28018" xr:uid="{00000000-0005-0000-0000-0000CB5A0000}"/>
    <cellStyle name="Normal 20 2 4 2 5" xfId="19297" xr:uid="{00000000-0005-0000-0000-0000CC5A0000}"/>
    <cellStyle name="Normal 20 2 4 2 6" xfId="39744" xr:uid="{00000000-0005-0000-0000-0000CD5A0000}"/>
    <cellStyle name="Normal 20 2 4 3" xfId="2845" xr:uid="{00000000-0005-0000-0000-0000CE5A0000}"/>
    <cellStyle name="Normal 20 2 4 3 2" xfId="7256" xr:uid="{00000000-0005-0000-0000-0000CF5A0000}"/>
    <cellStyle name="Normal 20 2 4 3 2 2" xfId="16000" xr:uid="{00000000-0005-0000-0000-0000D05A0000}"/>
    <cellStyle name="Normal 20 2 4 3 2 2 2" xfId="33451" xr:uid="{00000000-0005-0000-0000-0000D15A0000}"/>
    <cellStyle name="Normal 20 2 4 3 2 3" xfId="24731" xr:uid="{00000000-0005-0000-0000-0000D25A0000}"/>
    <cellStyle name="Normal 20 2 4 3 2 4" xfId="39749" xr:uid="{00000000-0005-0000-0000-0000D35A0000}"/>
    <cellStyle name="Normal 20 2 4 3 3" xfId="11639" xr:uid="{00000000-0005-0000-0000-0000D45A0000}"/>
    <cellStyle name="Normal 20 2 4 3 3 2" xfId="29091" xr:uid="{00000000-0005-0000-0000-0000D55A0000}"/>
    <cellStyle name="Normal 20 2 4 3 4" xfId="20370" xr:uid="{00000000-0005-0000-0000-0000D65A0000}"/>
    <cellStyle name="Normal 20 2 4 3 5" xfId="39748" xr:uid="{00000000-0005-0000-0000-0000D75A0000}"/>
    <cellStyle name="Normal 20 2 4 4" xfId="5114" xr:uid="{00000000-0005-0000-0000-0000D85A0000}"/>
    <cellStyle name="Normal 20 2 4 4 2" xfId="13858" xr:uid="{00000000-0005-0000-0000-0000D95A0000}"/>
    <cellStyle name="Normal 20 2 4 4 2 2" xfId="31309" xr:uid="{00000000-0005-0000-0000-0000DA5A0000}"/>
    <cellStyle name="Normal 20 2 4 4 3" xfId="22589" xr:uid="{00000000-0005-0000-0000-0000DB5A0000}"/>
    <cellStyle name="Normal 20 2 4 4 4" xfId="39750" xr:uid="{00000000-0005-0000-0000-0000DC5A0000}"/>
    <cellStyle name="Normal 20 2 4 5" xfId="9497" xr:uid="{00000000-0005-0000-0000-0000DD5A0000}"/>
    <cellStyle name="Normal 20 2 4 5 2" xfId="26949" xr:uid="{00000000-0005-0000-0000-0000DE5A0000}"/>
    <cellStyle name="Normal 20 2 4 6" xfId="18228" xr:uid="{00000000-0005-0000-0000-0000DF5A0000}"/>
    <cellStyle name="Normal 20 2 4 7" xfId="39743" xr:uid="{00000000-0005-0000-0000-0000E05A0000}"/>
    <cellStyle name="Normal 20 2 5" xfId="1235" xr:uid="{00000000-0005-0000-0000-0000E15A0000}"/>
    <cellStyle name="Normal 20 2 5 2" xfId="3381" xr:uid="{00000000-0005-0000-0000-0000E25A0000}"/>
    <cellStyle name="Normal 20 2 5 2 2" xfId="7792" xr:uid="{00000000-0005-0000-0000-0000E35A0000}"/>
    <cellStyle name="Normal 20 2 5 2 2 2" xfId="16536" xr:uid="{00000000-0005-0000-0000-0000E45A0000}"/>
    <cellStyle name="Normal 20 2 5 2 2 2 2" xfId="33987" xr:uid="{00000000-0005-0000-0000-0000E55A0000}"/>
    <cellStyle name="Normal 20 2 5 2 2 3" xfId="25267" xr:uid="{00000000-0005-0000-0000-0000E65A0000}"/>
    <cellStyle name="Normal 20 2 5 2 2 4" xfId="39753" xr:uid="{00000000-0005-0000-0000-0000E75A0000}"/>
    <cellStyle name="Normal 20 2 5 2 3" xfId="12175" xr:uid="{00000000-0005-0000-0000-0000E85A0000}"/>
    <cellStyle name="Normal 20 2 5 2 3 2" xfId="29627" xr:uid="{00000000-0005-0000-0000-0000E95A0000}"/>
    <cellStyle name="Normal 20 2 5 2 4" xfId="20906" xr:uid="{00000000-0005-0000-0000-0000EA5A0000}"/>
    <cellStyle name="Normal 20 2 5 2 5" xfId="39752" xr:uid="{00000000-0005-0000-0000-0000EB5A0000}"/>
    <cellStyle name="Normal 20 2 5 3" xfId="5650" xr:uid="{00000000-0005-0000-0000-0000EC5A0000}"/>
    <cellStyle name="Normal 20 2 5 3 2" xfId="14394" xr:uid="{00000000-0005-0000-0000-0000ED5A0000}"/>
    <cellStyle name="Normal 20 2 5 3 2 2" xfId="31845" xr:uid="{00000000-0005-0000-0000-0000EE5A0000}"/>
    <cellStyle name="Normal 20 2 5 3 3" xfId="23125" xr:uid="{00000000-0005-0000-0000-0000EF5A0000}"/>
    <cellStyle name="Normal 20 2 5 3 4" xfId="39754" xr:uid="{00000000-0005-0000-0000-0000F05A0000}"/>
    <cellStyle name="Normal 20 2 5 4" xfId="10033" xr:uid="{00000000-0005-0000-0000-0000F15A0000}"/>
    <cellStyle name="Normal 20 2 5 4 2" xfId="27485" xr:uid="{00000000-0005-0000-0000-0000F25A0000}"/>
    <cellStyle name="Normal 20 2 5 5" xfId="18764" xr:uid="{00000000-0005-0000-0000-0000F35A0000}"/>
    <cellStyle name="Normal 20 2 5 6" xfId="39751" xr:uid="{00000000-0005-0000-0000-0000F45A0000}"/>
    <cellStyle name="Normal 20 2 6" xfId="2309" xr:uid="{00000000-0005-0000-0000-0000F55A0000}"/>
    <cellStyle name="Normal 20 2 6 2" xfId="6720" xr:uid="{00000000-0005-0000-0000-0000F65A0000}"/>
    <cellStyle name="Normal 20 2 6 2 2" xfId="15464" xr:uid="{00000000-0005-0000-0000-0000F75A0000}"/>
    <cellStyle name="Normal 20 2 6 2 2 2" xfId="32915" xr:uid="{00000000-0005-0000-0000-0000F85A0000}"/>
    <cellStyle name="Normal 20 2 6 2 3" xfId="24195" xr:uid="{00000000-0005-0000-0000-0000F95A0000}"/>
    <cellStyle name="Normal 20 2 6 2 4" xfId="39756" xr:uid="{00000000-0005-0000-0000-0000FA5A0000}"/>
    <cellStyle name="Normal 20 2 6 3" xfId="11103" xr:uid="{00000000-0005-0000-0000-0000FB5A0000}"/>
    <cellStyle name="Normal 20 2 6 3 2" xfId="28555" xr:uid="{00000000-0005-0000-0000-0000FC5A0000}"/>
    <cellStyle name="Normal 20 2 6 4" xfId="19834" xr:uid="{00000000-0005-0000-0000-0000FD5A0000}"/>
    <cellStyle name="Normal 20 2 6 5" xfId="39755" xr:uid="{00000000-0005-0000-0000-0000FE5A0000}"/>
    <cellStyle name="Normal 20 2 7" xfId="4578" xr:uid="{00000000-0005-0000-0000-0000FF5A0000}"/>
    <cellStyle name="Normal 20 2 7 2" xfId="13322" xr:uid="{00000000-0005-0000-0000-0000005B0000}"/>
    <cellStyle name="Normal 20 2 7 2 2" xfId="30773" xr:uid="{00000000-0005-0000-0000-0000015B0000}"/>
    <cellStyle name="Normal 20 2 7 3" xfId="22053" xr:uid="{00000000-0005-0000-0000-0000025B0000}"/>
    <cellStyle name="Normal 20 2 7 4" xfId="39757" xr:uid="{00000000-0005-0000-0000-0000035B0000}"/>
    <cellStyle name="Normal 20 2 8" xfId="8961" xr:uid="{00000000-0005-0000-0000-0000045B0000}"/>
    <cellStyle name="Normal 20 2 8 2" xfId="26413" xr:uid="{00000000-0005-0000-0000-0000055B0000}"/>
    <cellStyle name="Normal 20 2 9" xfId="17692" xr:uid="{00000000-0005-0000-0000-0000065B0000}"/>
    <cellStyle name="Normal 20 3" xfId="217" xr:uid="{00000000-0005-0000-0000-0000075B0000}"/>
    <cellStyle name="Normal 20 3 2" xfId="482" xr:uid="{00000000-0005-0000-0000-0000085B0000}"/>
    <cellStyle name="Normal 20 3 2 2" xfId="1022" xr:uid="{00000000-0005-0000-0000-0000095B0000}"/>
    <cellStyle name="Normal 20 3 2 2 2" xfId="2095" xr:uid="{00000000-0005-0000-0000-00000A5B0000}"/>
    <cellStyle name="Normal 20 3 2 2 2 2" xfId="4240" xr:uid="{00000000-0005-0000-0000-00000B5B0000}"/>
    <cellStyle name="Normal 20 3 2 2 2 2 2" xfId="8651" xr:uid="{00000000-0005-0000-0000-00000C5B0000}"/>
    <cellStyle name="Normal 20 3 2 2 2 2 2 2" xfId="17395" xr:uid="{00000000-0005-0000-0000-00000D5B0000}"/>
    <cellStyle name="Normal 20 3 2 2 2 2 2 2 2" xfId="34846" xr:uid="{00000000-0005-0000-0000-00000E5B0000}"/>
    <cellStyle name="Normal 20 3 2 2 2 2 2 3" xfId="26126" xr:uid="{00000000-0005-0000-0000-00000F5B0000}"/>
    <cellStyle name="Normal 20 3 2 2 2 2 2 4" xfId="39763" xr:uid="{00000000-0005-0000-0000-0000105B0000}"/>
    <cellStyle name="Normal 20 3 2 2 2 2 3" xfId="13034" xr:uid="{00000000-0005-0000-0000-0000115B0000}"/>
    <cellStyle name="Normal 20 3 2 2 2 2 3 2" xfId="30486" xr:uid="{00000000-0005-0000-0000-0000125B0000}"/>
    <cellStyle name="Normal 20 3 2 2 2 2 4" xfId="21765" xr:uid="{00000000-0005-0000-0000-0000135B0000}"/>
    <cellStyle name="Normal 20 3 2 2 2 2 5" xfId="39762" xr:uid="{00000000-0005-0000-0000-0000145B0000}"/>
    <cellStyle name="Normal 20 3 2 2 2 3" xfId="6509" xr:uid="{00000000-0005-0000-0000-0000155B0000}"/>
    <cellStyle name="Normal 20 3 2 2 2 3 2" xfId="15253" xr:uid="{00000000-0005-0000-0000-0000165B0000}"/>
    <cellStyle name="Normal 20 3 2 2 2 3 2 2" xfId="32704" xr:uid="{00000000-0005-0000-0000-0000175B0000}"/>
    <cellStyle name="Normal 20 3 2 2 2 3 3" xfId="23984" xr:uid="{00000000-0005-0000-0000-0000185B0000}"/>
    <cellStyle name="Normal 20 3 2 2 2 3 4" xfId="39764" xr:uid="{00000000-0005-0000-0000-0000195B0000}"/>
    <cellStyle name="Normal 20 3 2 2 2 4" xfId="10892" xr:uid="{00000000-0005-0000-0000-00001A5B0000}"/>
    <cellStyle name="Normal 20 3 2 2 2 4 2" xfId="28344" xr:uid="{00000000-0005-0000-0000-00001B5B0000}"/>
    <cellStyle name="Normal 20 3 2 2 2 5" xfId="19623" xr:uid="{00000000-0005-0000-0000-00001C5B0000}"/>
    <cellStyle name="Normal 20 3 2 2 2 6" xfId="39761" xr:uid="{00000000-0005-0000-0000-00001D5B0000}"/>
    <cellStyle name="Normal 20 3 2 2 3" xfId="3171" xr:uid="{00000000-0005-0000-0000-00001E5B0000}"/>
    <cellStyle name="Normal 20 3 2 2 3 2" xfId="7582" xr:uid="{00000000-0005-0000-0000-00001F5B0000}"/>
    <cellStyle name="Normal 20 3 2 2 3 2 2" xfId="16326" xr:uid="{00000000-0005-0000-0000-0000205B0000}"/>
    <cellStyle name="Normal 20 3 2 2 3 2 2 2" xfId="33777" xr:uid="{00000000-0005-0000-0000-0000215B0000}"/>
    <cellStyle name="Normal 20 3 2 2 3 2 3" xfId="25057" xr:uid="{00000000-0005-0000-0000-0000225B0000}"/>
    <cellStyle name="Normal 20 3 2 2 3 2 4" xfId="39766" xr:uid="{00000000-0005-0000-0000-0000235B0000}"/>
    <cellStyle name="Normal 20 3 2 2 3 3" xfId="11965" xr:uid="{00000000-0005-0000-0000-0000245B0000}"/>
    <cellStyle name="Normal 20 3 2 2 3 3 2" xfId="29417" xr:uid="{00000000-0005-0000-0000-0000255B0000}"/>
    <cellStyle name="Normal 20 3 2 2 3 4" xfId="20696" xr:uid="{00000000-0005-0000-0000-0000265B0000}"/>
    <cellStyle name="Normal 20 3 2 2 3 5" xfId="39765" xr:uid="{00000000-0005-0000-0000-0000275B0000}"/>
    <cellStyle name="Normal 20 3 2 2 4" xfId="5440" xr:uid="{00000000-0005-0000-0000-0000285B0000}"/>
    <cellStyle name="Normal 20 3 2 2 4 2" xfId="14184" xr:uid="{00000000-0005-0000-0000-0000295B0000}"/>
    <cellStyle name="Normal 20 3 2 2 4 2 2" xfId="31635" xr:uid="{00000000-0005-0000-0000-00002A5B0000}"/>
    <cellStyle name="Normal 20 3 2 2 4 3" xfId="22915" xr:uid="{00000000-0005-0000-0000-00002B5B0000}"/>
    <cellStyle name="Normal 20 3 2 2 4 4" xfId="39767" xr:uid="{00000000-0005-0000-0000-00002C5B0000}"/>
    <cellStyle name="Normal 20 3 2 2 5" xfId="9823" xr:uid="{00000000-0005-0000-0000-00002D5B0000}"/>
    <cellStyle name="Normal 20 3 2 2 5 2" xfId="27275" xr:uid="{00000000-0005-0000-0000-00002E5B0000}"/>
    <cellStyle name="Normal 20 3 2 2 6" xfId="18554" xr:uid="{00000000-0005-0000-0000-00002F5B0000}"/>
    <cellStyle name="Normal 20 3 2 2 7" xfId="39760" xr:uid="{00000000-0005-0000-0000-0000305B0000}"/>
    <cellStyle name="Normal 20 3 2 3" xfId="1560" xr:uid="{00000000-0005-0000-0000-0000315B0000}"/>
    <cellStyle name="Normal 20 3 2 3 2" xfId="3706" xr:uid="{00000000-0005-0000-0000-0000325B0000}"/>
    <cellStyle name="Normal 20 3 2 3 2 2" xfId="8117" xr:uid="{00000000-0005-0000-0000-0000335B0000}"/>
    <cellStyle name="Normal 20 3 2 3 2 2 2" xfId="16861" xr:uid="{00000000-0005-0000-0000-0000345B0000}"/>
    <cellStyle name="Normal 20 3 2 3 2 2 2 2" xfId="34312" xr:uid="{00000000-0005-0000-0000-0000355B0000}"/>
    <cellStyle name="Normal 20 3 2 3 2 2 3" xfId="25592" xr:uid="{00000000-0005-0000-0000-0000365B0000}"/>
    <cellStyle name="Normal 20 3 2 3 2 2 4" xfId="39770" xr:uid="{00000000-0005-0000-0000-0000375B0000}"/>
    <cellStyle name="Normal 20 3 2 3 2 3" xfId="12500" xr:uid="{00000000-0005-0000-0000-0000385B0000}"/>
    <cellStyle name="Normal 20 3 2 3 2 3 2" xfId="29952" xr:uid="{00000000-0005-0000-0000-0000395B0000}"/>
    <cellStyle name="Normal 20 3 2 3 2 4" xfId="21231" xr:uid="{00000000-0005-0000-0000-00003A5B0000}"/>
    <cellStyle name="Normal 20 3 2 3 2 5" xfId="39769" xr:uid="{00000000-0005-0000-0000-00003B5B0000}"/>
    <cellStyle name="Normal 20 3 2 3 3" xfId="5975" xr:uid="{00000000-0005-0000-0000-00003C5B0000}"/>
    <cellStyle name="Normal 20 3 2 3 3 2" xfId="14719" xr:uid="{00000000-0005-0000-0000-00003D5B0000}"/>
    <cellStyle name="Normal 20 3 2 3 3 2 2" xfId="32170" xr:uid="{00000000-0005-0000-0000-00003E5B0000}"/>
    <cellStyle name="Normal 20 3 2 3 3 3" xfId="23450" xr:uid="{00000000-0005-0000-0000-00003F5B0000}"/>
    <cellStyle name="Normal 20 3 2 3 3 4" xfId="39771" xr:uid="{00000000-0005-0000-0000-0000405B0000}"/>
    <cellStyle name="Normal 20 3 2 3 4" xfId="10358" xr:uid="{00000000-0005-0000-0000-0000415B0000}"/>
    <cellStyle name="Normal 20 3 2 3 4 2" xfId="27810" xr:uid="{00000000-0005-0000-0000-0000425B0000}"/>
    <cellStyle name="Normal 20 3 2 3 5" xfId="19089" xr:uid="{00000000-0005-0000-0000-0000435B0000}"/>
    <cellStyle name="Normal 20 3 2 3 6" xfId="39768" xr:uid="{00000000-0005-0000-0000-0000445B0000}"/>
    <cellStyle name="Normal 20 3 2 4" xfId="2634" xr:uid="{00000000-0005-0000-0000-0000455B0000}"/>
    <cellStyle name="Normal 20 3 2 4 2" xfId="7045" xr:uid="{00000000-0005-0000-0000-0000465B0000}"/>
    <cellStyle name="Normal 20 3 2 4 2 2" xfId="15789" xr:uid="{00000000-0005-0000-0000-0000475B0000}"/>
    <cellStyle name="Normal 20 3 2 4 2 2 2" xfId="33240" xr:uid="{00000000-0005-0000-0000-0000485B0000}"/>
    <cellStyle name="Normal 20 3 2 4 2 3" xfId="24520" xr:uid="{00000000-0005-0000-0000-0000495B0000}"/>
    <cellStyle name="Normal 20 3 2 4 2 4" xfId="39773" xr:uid="{00000000-0005-0000-0000-00004A5B0000}"/>
    <cellStyle name="Normal 20 3 2 4 3" xfId="11428" xr:uid="{00000000-0005-0000-0000-00004B5B0000}"/>
    <cellStyle name="Normal 20 3 2 4 3 2" xfId="28880" xr:uid="{00000000-0005-0000-0000-00004C5B0000}"/>
    <cellStyle name="Normal 20 3 2 4 4" xfId="20159" xr:uid="{00000000-0005-0000-0000-00004D5B0000}"/>
    <cellStyle name="Normal 20 3 2 4 5" xfId="39772" xr:uid="{00000000-0005-0000-0000-00004E5B0000}"/>
    <cellStyle name="Normal 20 3 2 5" xfId="4903" xr:uid="{00000000-0005-0000-0000-00004F5B0000}"/>
    <cellStyle name="Normal 20 3 2 5 2" xfId="13647" xr:uid="{00000000-0005-0000-0000-0000505B0000}"/>
    <cellStyle name="Normal 20 3 2 5 2 2" xfId="31098" xr:uid="{00000000-0005-0000-0000-0000515B0000}"/>
    <cellStyle name="Normal 20 3 2 5 3" xfId="22378" xr:uid="{00000000-0005-0000-0000-0000525B0000}"/>
    <cellStyle name="Normal 20 3 2 5 4" xfId="39774" xr:uid="{00000000-0005-0000-0000-0000535B0000}"/>
    <cellStyle name="Normal 20 3 2 6" xfId="9286" xr:uid="{00000000-0005-0000-0000-0000545B0000}"/>
    <cellStyle name="Normal 20 3 2 6 2" xfId="26738" xr:uid="{00000000-0005-0000-0000-0000555B0000}"/>
    <cellStyle name="Normal 20 3 2 7" xfId="18017" xr:uid="{00000000-0005-0000-0000-0000565B0000}"/>
    <cellStyle name="Normal 20 3 2 8" xfId="39759" xr:uid="{00000000-0005-0000-0000-0000575B0000}"/>
    <cellStyle name="Normal 20 3 3" xfId="764" xr:uid="{00000000-0005-0000-0000-0000585B0000}"/>
    <cellStyle name="Normal 20 3 3 2" xfId="1837" xr:uid="{00000000-0005-0000-0000-0000595B0000}"/>
    <cellStyle name="Normal 20 3 3 2 2" xfId="3982" xr:uid="{00000000-0005-0000-0000-00005A5B0000}"/>
    <cellStyle name="Normal 20 3 3 2 2 2" xfId="8393" xr:uid="{00000000-0005-0000-0000-00005B5B0000}"/>
    <cellStyle name="Normal 20 3 3 2 2 2 2" xfId="17137" xr:uid="{00000000-0005-0000-0000-00005C5B0000}"/>
    <cellStyle name="Normal 20 3 3 2 2 2 2 2" xfId="34588" xr:uid="{00000000-0005-0000-0000-00005D5B0000}"/>
    <cellStyle name="Normal 20 3 3 2 2 2 3" xfId="25868" xr:uid="{00000000-0005-0000-0000-00005E5B0000}"/>
    <cellStyle name="Normal 20 3 3 2 2 2 4" xfId="39778" xr:uid="{00000000-0005-0000-0000-00005F5B0000}"/>
    <cellStyle name="Normal 20 3 3 2 2 3" xfId="12776" xr:uid="{00000000-0005-0000-0000-0000605B0000}"/>
    <cellStyle name="Normal 20 3 3 2 2 3 2" xfId="30228" xr:uid="{00000000-0005-0000-0000-0000615B0000}"/>
    <cellStyle name="Normal 20 3 3 2 2 4" xfId="21507" xr:uid="{00000000-0005-0000-0000-0000625B0000}"/>
    <cellStyle name="Normal 20 3 3 2 2 5" xfId="39777" xr:uid="{00000000-0005-0000-0000-0000635B0000}"/>
    <cellStyle name="Normal 20 3 3 2 3" xfId="6251" xr:uid="{00000000-0005-0000-0000-0000645B0000}"/>
    <cellStyle name="Normal 20 3 3 2 3 2" xfId="14995" xr:uid="{00000000-0005-0000-0000-0000655B0000}"/>
    <cellStyle name="Normal 20 3 3 2 3 2 2" xfId="32446" xr:uid="{00000000-0005-0000-0000-0000665B0000}"/>
    <cellStyle name="Normal 20 3 3 2 3 3" xfId="23726" xr:uid="{00000000-0005-0000-0000-0000675B0000}"/>
    <cellStyle name="Normal 20 3 3 2 3 4" xfId="39779" xr:uid="{00000000-0005-0000-0000-0000685B0000}"/>
    <cellStyle name="Normal 20 3 3 2 4" xfId="10634" xr:uid="{00000000-0005-0000-0000-0000695B0000}"/>
    <cellStyle name="Normal 20 3 3 2 4 2" xfId="28086" xr:uid="{00000000-0005-0000-0000-00006A5B0000}"/>
    <cellStyle name="Normal 20 3 3 2 5" xfId="19365" xr:uid="{00000000-0005-0000-0000-00006B5B0000}"/>
    <cellStyle name="Normal 20 3 3 2 6" xfId="39776" xr:uid="{00000000-0005-0000-0000-00006C5B0000}"/>
    <cellStyle name="Normal 20 3 3 3" xfId="2913" xr:uid="{00000000-0005-0000-0000-00006D5B0000}"/>
    <cellStyle name="Normal 20 3 3 3 2" xfId="7324" xr:uid="{00000000-0005-0000-0000-00006E5B0000}"/>
    <cellStyle name="Normal 20 3 3 3 2 2" xfId="16068" xr:uid="{00000000-0005-0000-0000-00006F5B0000}"/>
    <cellStyle name="Normal 20 3 3 3 2 2 2" xfId="33519" xr:uid="{00000000-0005-0000-0000-0000705B0000}"/>
    <cellStyle name="Normal 20 3 3 3 2 3" xfId="24799" xr:uid="{00000000-0005-0000-0000-0000715B0000}"/>
    <cellStyle name="Normal 20 3 3 3 2 4" xfId="39781" xr:uid="{00000000-0005-0000-0000-0000725B0000}"/>
    <cellStyle name="Normal 20 3 3 3 3" xfId="11707" xr:uid="{00000000-0005-0000-0000-0000735B0000}"/>
    <cellStyle name="Normal 20 3 3 3 3 2" xfId="29159" xr:uid="{00000000-0005-0000-0000-0000745B0000}"/>
    <cellStyle name="Normal 20 3 3 3 4" xfId="20438" xr:uid="{00000000-0005-0000-0000-0000755B0000}"/>
    <cellStyle name="Normal 20 3 3 3 5" xfId="39780" xr:uid="{00000000-0005-0000-0000-0000765B0000}"/>
    <cellStyle name="Normal 20 3 3 4" xfId="5182" xr:uid="{00000000-0005-0000-0000-0000775B0000}"/>
    <cellStyle name="Normal 20 3 3 4 2" xfId="13926" xr:uid="{00000000-0005-0000-0000-0000785B0000}"/>
    <cellStyle name="Normal 20 3 3 4 2 2" xfId="31377" xr:uid="{00000000-0005-0000-0000-0000795B0000}"/>
    <cellStyle name="Normal 20 3 3 4 3" xfId="22657" xr:uid="{00000000-0005-0000-0000-00007A5B0000}"/>
    <cellStyle name="Normal 20 3 3 4 4" xfId="39782" xr:uid="{00000000-0005-0000-0000-00007B5B0000}"/>
    <cellStyle name="Normal 20 3 3 5" xfId="9565" xr:uid="{00000000-0005-0000-0000-00007C5B0000}"/>
    <cellStyle name="Normal 20 3 3 5 2" xfId="27017" xr:uid="{00000000-0005-0000-0000-00007D5B0000}"/>
    <cellStyle name="Normal 20 3 3 6" xfId="18296" xr:uid="{00000000-0005-0000-0000-00007E5B0000}"/>
    <cellStyle name="Normal 20 3 3 7" xfId="39775" xr:uid="{00000000-0005-0000-0000-00007F5B0000}"/>
    <cellStyle name="Normal 20 3 4" xfId="1303" xr:uid="{00000000-0005-0000-0000-0000805B0000}"/>
    <cellStyle name="Normal 20 3 4 2" xfId="3449" xr:uid="{00000000-0005-0000-0000-0000815B0000}"/>
    <cellStyle name="Normal 20 3 4 2 2" xfId="7860" xr:uid="{00000000-0005-0000-0000-0000825B0000}"/>
    <cellStyle name="Normal 20 3 4 2 2 2" xfId="16604" xr:uid="{00000000-0005-0000-0000-0000835B0000}"/>
    <cellStyle name="Normal 20 3 4 2 2 2 2" xfId="34055" xr:uid="{00000000-0005-0000-0000-0000845B0000}"/>
    <cellStyle name="Normal 20 3 4 2 2 3" xfId="25335" xr:uid="{00000000-0005-0000-0000-0000855B0000}"/>
    <cellStyle name="Normal 20 3 4 2 2 4" xfId="39785" xr:uid="{00000000-0005-0000-0000-0000865B0000}"/>
    <cellStyle name="Normal 20 3 4 2 3" xfId="12243" xr:uid="{00000000-0005-0000-0000-0000875B0000}"/>
    <cellStyle name="Normal 20 3 4 2 3 2" xfId="29695" xr:uid="{00000000-0005-0000-0000-0000885B0000}"/>
    <cellStyle name="Normal 20 3 4 2 4" xfId="20974" xr:uid="{00000000-0005-0000-0000-0000895B0000}"/>
    <cellStyle name="Normal 20 3 4 2 5" xfId="39784" xr:uid="{00000000-0005-0000-0000-00008A5B0000}"/>
    <cellStyle name="Normal 20 3 4 3" xfId="5718" xr:uid="{00000000-0005-0000-0000-00008B5B0000}"/>
    <cellStyle name="Normal 20 3 4 3 2" xfId="14462" xr:uid="{00000000-0005-0000-0000-00008C5B0000}"/>
    <cellStyle name="Normal 20 3 4 3 2 2" xfId="31913" xr:uid="{00000000-0005-0000-0000-00008D5B0000}"/>
    <cellStyle name="Normal 20 3 4 3 3" xfId="23193" xr:uid="{00000000-0005-0000-0000-00008E5B0000}"/>
    <cellStyle name="Normal 20 3 4 3 4" xfId="39786" xr:uid="{00000000-0005-0000-0000-00008F5B0000}"/>
    <cellStyle name="Normal 20 3 4 4" xfId="10101" xr:uid="{00000000-0005-0000-0000-0000905B0000}"/>
    <cellStyle name="Normal 20 3 4 4 2" xfId="27553" xr:uid="{00000000-0005-0000-0000-0000915B0000}"/>
    <cellStyle name="Normal 20 3 4 5" xfId="18832" xr:uid="{00000000-0005-0000-0000-0000925B0000}"/>
    <cellStyle name="Normal 20 3 4 6" xfId="39783" xr:uid="{00000000-0005-0000-0000-0000935B0000}"/>
    <cellStyle name="Normal 20 3 5" xfId="2377" xr:uid="{00000000-0005-0000-0000-0000945B0000}"/>
    <cellStyle name="Normal 20 3 5 2" xfId="6788" xr:uid="{00000000-0005-0000-0000-0000955B0000}"/>
    <cellStyle name="Normal 20 3 5 2 2" xfId="15532" xr:uid="{00000000-0005-0000-0000-0000965B0000}"/>
    <cellStyle name="Normal 20 3 5 2 2 2" xfId="32983" xr:uid="{00000000-0005-0000-0000-0000975B0000}"/>
    <cellStyle name="Normal 20 3 5 2 3" xfId="24263" xr:uid="{00000000-0005-0000-0000-0000985B0000}"/>
    <cellStyle name="Normal 20 3 5 2 4" xfId="39788" xr:uid="{00000000-0005-0000-0000-0000995B0000}"/>
    <cellStyle name="Normal 20 3 5 3" xfId="11171" xr:uid="{00000000-0005-0000-0000-00009A5B0000}"/>
    <cellStyle name="Normal 20 3 5 3 2" xfId="28623" xr:uid="{00000000-0005-0000-0000-00009B5B0000}"/>
    <cellStyle name="Normal 20 3 5 4" xfId="19902" xr:uid="{00000000-0005-0000-0000-00009C5B0000}"/>
    <cellStyle name="Normal 20 3 5 5" xfId="39787" xr:uid="{00000000-0005-0000-0000-00009D5B0000}"/>
    <cellStyle name="Normal 20 3 6" xfId="4646" xr:uid="{00000000-0005-0000-0000-00009E5B0000}"/>
    <cellStyle name="Normal 20 3 6 2" xfId="13390" xr:uid="{00000000-0005-0000-0000-00009F5B0000}"/>
    <cellStyle name="Normal 20 3 6 2 2" xfId="30841" xr:uid="{00000000-0005-0000-0000-0000A05B0000}"/>
    <cellStyle name="Normal 20 3 6 3" xfId="22121" xr:uid="{00000000-0005-0000-0000-0000A15B0000}"/>
    <cellStyle name="Normal 20 3 6 4" xfId="39789" xr:uid="{00000000-0005-0000-0000-0000A25B0000}"/>
    <cellStyle name="Normal 20 3 7" xfId="9029" xr:uid="{00000000-0005-0000-0000-0000A35B0000}"/>
    <cellStyle name="Normal 20 3 7 2" xfId="26481" xr:uid="{00000000-0005-0000-0000-0000A45B0000}"/>
    <cellStyle name="Normal 20 3 8" xfId="17760" xr:uid="{00000000-0005-0000-0000-0000A55B0000}"/>
    <cellStyle name="Normal 20 3 9" xfId="39758" xr:uid="{00000000-0005-0000-0000-0000A65B0000}"/>
    <cellStyle name="Normal 20 4" xfId="357" xr:uid="{00000000-0005-0000-0000-0000A75B0000}"/>
    <cellStyle name="Normal 20 4 2" xfId="897" xr:uid="{00000000-0005-0000-0000-0000A85B0000}"/>
    <cellStyle name="Normal 20 4 2 2" xfId="1970" xr:uid="{00000000-0005-0000-0000-0000A95B0000}"/>
    <cellStyle name="Normal 20 4 2 2 2" xfId="4115" xr:uid="{00000000-0005-0000-0000-0000AA5B0000}"/>
    <cellStyle name="Normal 20 4 2 2 2 2" xfId="8526" xr:uid="{00000000-0005-0000-0000-0000AB5B0000}"/>
    <cellStyle name="Normal 20 4 2 2 2 2 2" xfId="17270" xr:uid="{00000000-0005-0000-0000-0000AC5B0000}"/>
    <cellStyle name="Normal 20 4 2 2 2 2 2 2" xfId="34721" xr:uid="{00000000-0005-0000-0000-0000AD5B0000}"/>
    <cellStyle name="Normal 20 4 2 2 2 2 3" xfId="26001" xr:uid="{00000000-0005-0000-0000-0000AE5B0000}"/>
    <cellStyle name="Normal 20 4 2 2 2 2 4" xfId="39794" xr:uid="{00000000-0005-0000-0000-0000AF5B0000}"/>
    <cellStyle name="Normal 20 4 2 2 2 3" xfId="12909" xr:uid="{00000000-0005-0000-0000-0000B05B0000}"/>
    <cellStyle name="Normal 20 4 2 2 2 3 2" xfId="30361" xr:uid="{00000000-0005-0000-0000-0000B15B0000}"/>
    <cellStyle name="Normal 20 4 2 2 2 4" xfId="21640" xr:uid="{00000000-0005-0000-0000-0000B25B0000}"/>
    <cellStyle name="Normal 20 4 2 2 2 5" xfId="39793" xr:uid="{00000000-0005-0000-0000-0000B35B0000}"/>
    <cellStyle name="Normal 20 4 2 2 3" xfId="6384" xr:uid="{00000000-0005-0000-0000-0000B45B0000}"/>
    <cellStyle name="Normal 20 4 2 2 3 2" xfId="15128" xr:uid="{00000000-0005-0000-0000-0000B55B0000}"/>
    <cellStyle name="Normal 20 4 2 2 3 2 2" xfId="32579" xr:uid="{00000000-0005-0000-0000-0000B65B0000}"/>
    <cellStyle name="Normal 20 4 2 2 3 3" xfId="23859" xr:uid="{00000000-0005-0000-0000-0000B75B0000}"/>
    <cellStyle name="Normal 20 4 2 2 3 4" xfId="39795" xr:uid="{00000000-0005-0000-0000-0000B85B0000}"/>
    <cellStyle name="Normal 20 4 2 2 4" xfId="10767" xr:uid="{00000000-0005-0000-0000-0000B95B0000}"/>
    <cellStyle name="Normal 20 4 2 2 4 2" xfId="28219" xr:uid="{00000000-0005-0000-0000-0000BA5B0000}"/>
    <cellStyle name="Normal 20 4 2 2 5" xfId="19498" xr:uid="{00000000-0005-0000-0000-0000BB5B0000}"/>
    <cellStyle name="Normal 20 4 2 2 6" xfId="39792" xr:uid="{00000000-0005-0000-0000-0000BC5B0000}"/>
    <cellStyle name="Normal 20 4 2 3" xfId="3046" xr:uid="{00000000-0005-0000-0000-0000BD5B0000}"/>
    <cellStyle name="Normal 20 4 2 3 2" xfId="7457" xr:uid="{00000000-0005-0000-0000-0000BE5B0000}"/>
    <cellStyle name="Normal 20 4 2 3 2 2" xfId="16201" xr:uid="{00000000-0005-0000-0000-0000BF5B0000}"/>
    <cellStyle name="Normal 20 4 2 3 2 2 2" xfId="33652" xr:uid="{00000000-0005-0000-0000-0000C05B0000}"/>
    <cellStyle name="Normal 20 4 2 3 2 3" xfId="24932" xr:uid="{00000000-0005-0000-0000-0000C15B0000}"/>
    <cellStyle name="Normal 20 4 2 3 2 4" xfId="39797" xr:uid="{00000000-0005-0000-0000-0000C25B0000}"/>
    <cellStyle name="Normal 20 4 2 3 3" xfId="11840" xr:uid="{00000000-0005-0000-0000-0000C35B0000}"/>
    <cellStyle name="Normal 20 4 2 3 3 2" xfId="29292" xr:uid="{00000000-0005-0000-0000-0000C45B0000}"/>
    <cellStyle name="Normal 20 4 2 3 4" xfId="20571" xr:uid="{00000000-0005-0000-0000-0000C55B0000}"/>
    <cellStyle name="Normal 20 4 2 3 5" xfId="39796" xr:uid="{00000000-0005-0000-0000-0000C65B0000}"/>
    <cellStyle name="Normal 20 4 2 4" xfId="5315" xr:uid="{00000000-0005-0000-0000-0000C75B0000}"/>
    <cellStyle name="Normal 20 4 2 4 2" xfId="14059" xr:uid="{00000000-0005-0000-0000-0000C85B0000}"/>
    <cellStyle name="Normal 20 4 2 4 2 2" xfId="31510" xr:uid="{00000000-0005-0000-0000-0000C95B0000}"/>
    <cellStyle name="Normal 20 4 2 4 3" xfId="22790" xr:uid="{00000000-0005-0000-0000-0000CA5B0000}"/>
    <cellStyle name="Normal 20 4 2 4 4" xfId="39798" xr:uid="{00000000-0005-0000-0000-0000CB5B0000}"/>
    <cellStyle name="Normal 20 4 2 5" xfId="9698" xr:uid="{00000000-0005-0000-0000-0000CC5B0000}"/>
    <cellStyle name="Normal 20 4 2 5 2" xfId="27150" xr:uid="{00000000-0005-0000-0000-0000CD5B0000}"/>
    <cellStyle name="Normal 20 4 2 6" xfId="18429" xr:uid="{00000000-0005-0000-0000-0000CE5B0000}"/>
    <cellStyle name="Normal 20 4 2 7" xfId="39791" xr:uid="{00000000-0005-0000-0000-0000CF5B0000}"/>
    <cellStyle name="Normal 20 4 3" xfId="1435" xr:uid="{00000000-0005-0000-0000-0000D05B0000}"/>
    <cellStyle name="Normal 20 4 3 2" xfId="3581" xr:uid="{00000000-0005-0000-0000-0000D15B0000}"/>
    <cellStyle name="Normal 20 4 3 2 2" xfId="7992" xr:uid="{00000000-0005-0000-0000-0000D25B0000}"/>
    <cellStyle name="Normal 20 4 3 2 2 2" xfId="16736" xr:uid="{00000000-0005-0000-0000-0000D35B0000}"/>
    <cellStyle name="Normal 20 4 3 2 2 2 2" xfId="34187" xr:uid="{00000000-0005-0000-0000-0000D45B0000}"/>
    <cellStyle name="Normal 20 4 3 2 2 3" xfId="25467" xr:uid="{00000000-0005-0000-0000-0000D55B0000}"/>
    <cellStyle name="Normal 20 4 3 2 2 4" xfId="39801" xr:uid="{00000000-0005-0000-0000-0000D65B0000}"/>
    <cellStyle name="Normal 20 4 3 2 3" xfId="12375" xr:uid="{00000000-0005-0000-0000-0000D75B0000}"/>
    <cellStyle name="Normal 20 4 3 2 3 2" xfId="29827" xr:uid="{00000000-0005-0000-0000-0000D85B0000}"/>
    <cellStyle name="Normal 20 4 3 2 4" xfId="21106" xr:uid="{00000000-0005-0000-0000-0000D95B0000}"/>
    <cellStyle name="Normal 20 4 3 2 5" xfId="39800" xr:uid="{00000000-0005-0000-0000-0000DA5B0000}"/>
    <cellStyle name="Normal 20 4 3 3" xfId="5850" xr:uid="{00000000-0005-0000-0000-0000DB5B0000}"/>
    <cellStyle name="Normal 20 4 3 3 2" xfId="14594" xr:uid="{00000000-0005-0000-0000-0000DC5B0000}"/>
    <cellStyle name="Normal 20 4 3 3 2 2" xfId="32045" xr:uid="{00000000-0005-0000-0000-0000DD5B0000}"/>
    <cellStyle name="Normal 20 4 3 3 3" xfId="23325" xr:uid="{00000000-0005-0000-0000-0000DE5B0000}"/>
    <cellStyle name="Normal 20 4 3 3 4" xfId="39802" xr:uid="{00000000-0005-0000-0000-0000DF5B0000}"/>
    <cellStyle name="Normal 20 4 3 4" xfId="10233" xr:uid="{00000000-0005-0000-0000-0000E05B0000}"/>
    <cellStyle name="Normal 20 4 3 4 2" xfId="27685" xr:uid="{00000000-0005-0000-0000-0000E15B0000}"/>
    <cellStyle name="Normal 20 4 3 5" xfId="18964" xr:uid="{00000000-0005-0000-0000-0000E25B0000}"/>
    <cellStyle name="Normal 20 4 3 6" xfId="39799" xr:uid="{00000000-0005-0000-0000-0000E35B0000}"/>
    <cellStyle name="Normal 20 4 4" xfId="2509" xr:uid="{00000000-0005-0000-0000-0000E45B0000}"/>
    <cellStyle name="Normal 20 4 4 2" xfId="6920" xr:uid="{00000000-0005-0000-0000-0000E55B0000}"/>
    <cellStyle name="Normal 20 4 4 2 2" xfId="15664" xr:uid="{00000000-0005-0000-0000-0000E65B0000}"/>
    <cellStyle name="Normal 20 4 4 2 2 2" xfId="33115" xr:uid="{00000000-0005-0000-0000-0000E75B0000}"/>
    <cellStyle name="Normal 20 4 4 2 3" xfId="24395" xr:uid="{00000000-0005-0000-0000-0000E85B0000}"/>
    <cellStyle name="Normal 20 4 4 2 4" xfId="39804" xr:uid="{00000000-0005-0000-0000-0000E95B0000}"/>
    <cellStyle name="Normal 20 4 4 3" xfId="11303" xr:uid="{00000000-0005-0000-0000-0000EA5B0000}"/>
    <cellStyle name="Normal 20 4 4 3 2" xfId="28755" xr:uid="{00000000-0005-0000-0000-0000EB5B0000}"/>
    <cellStyle name="Normal 20 4 4 4" xfId="20034" xr:uid="{00000000-0005-0000-0000-0000EC5B0000}"/>
    <cellStyle name="Normal 20 4 4 5" xfId="39803" xr:uid="{00000000-0005-0000-0000-0000ED5B0000}"/>
    <cellStyle name="Normal 20 4 5" xfId="4778" xr:uid="{00000000-0005-0000-0000-0000EE5B0000}"/>
    <cellStyle name="Normal 20 4 5 2" xfId="13522" xr:uid="{00000000-0005-0000-0000-0000EF5B0000}"/>
    <cellStyle name="Normal 20 4 5 2 2" xfId="30973" xr:uid="{00000000-0005-0000-0000-0000F05B0000}"/>
    <cellStyle name="Normal 20 4 5 3" xfId="22253" xr:uid="{00000000-0005-0000-0000-0000F15B0000}"/>
    <cellStyle name="Normal 20 4 5 4" xfId="39805" xr:uid="{00000000-0005-0000-0000-0000F25B0000}"/>
    <cellStyle name="Normal 20 4 6" xfId="9161" xr:uid="{00000000-0005-0000-0000-0000F35B0000}"/>
    <cellStyle name="Normal 20 4 6 2" xfId="26613" xr:uid="{00000000-0005-0000-0000-0000F45B0000}"/>
    <cellStyle name="Normal 20 4 7" xfId="17892" xr:uid="{00000000-0005-0000-0000-0000F55B0000}"/>
    <cellStyle name="Normal 20 4 8" xfId="39790" xr:uid="{00000000-0005-0000-0000-0000F65B0000}"/>
    <cellStyle name="Normal 20 5" xfId="639" xr:uid="{00000000-0005-0000-0000-0000F75B0000}"/>
    <cellStyle name="Normal 20 5 2" xfId="1712" xr:uid="{00000000-0005-0000-0000-0000F85B0000}"/>
    <cellStyle name="Normal 20 5 2 2" xfId="3857" xr:uid="{00000000-0005-0000-0000-0000F95B0000}"/>
    <cellStyle name="Normal 20 5 2 2 2" xfId="8268" xr:uid="{00000000-0005-0000-0000-0000FA5B0000}"/>
    <cellStyle name="Normal 20 5 2 2 2 2" xfId="17012" xr:uid="{00000000-0005-0000-0000-0000FB5B0000}"/>
    <cellStyle name="Normal 20 5 2 2 2 2 2" xfId="34463" xr:uid="{00000000-0005-0000-0000-0000FC5B0000}"/>
    <cellStyle name="Normal 20 5 2 2 2 3" xfId="25743" xr:uid="{00000000-0005-0000-0000-0000FD5B0000}"/>
    <cellStyle name="Normal 20 5 2 2 2 4" xfId="39809" xr:uid="{00000000-0005-0000-0000-0000FE5B0000}"/>
    <cellStyle name="Normal 20 5 2 2 3" xfId="12651" xr:uid="{00000000-0005-0000-0000-0000FF5B0000}"/>
    <cellStyle name="Normal 20 5 2 2 3 2" xfId="30103" xr:uid="{00000000-0005-0000-0000-0000005C0000}"/>
    <cellStyle name="Normal 20 5 2 2 4" xfId="21382" xr:uid="{00000000-0005-0000-0000-0000015C0000}"/>
    <cellStyle name="Normal 20 5 2 2 5" xfId="39808" xr:uid="{00000000-0005-0000-0000-0000025C0000}"/>
    <cellStyle name="Normal 20 5 2 3" xfId="6126" xr:uid="{00000000-0005-0000-0000-0000035C0000}"/>
    <cellStyle name="Normal 20 5 2 3 2" xfId="14870" xr:uid="{00000000-0005-0000-0000-0000045C0000}"/>
    <cellStyle name="Normal 20 5 2 3 2 2" xfId="32321" xr:uid="{00000000-0005-0000-0000-0000055C0000}"/>
    <cellStyle name="Normal 20 5 2 3 3" xfId="23601" xr:uid="{00000000-0005-0000-0000-0000065C0000}"/>
    <cellStyle name="Normal 20 5 2 3 4" xfId="39810" xr:uid="{00000000-0005-0000-0000-0000075C0000}"/>
    <cellStyle name="Normal 20 5 2 4" xfId="10509" xr:uid="{00000000-0005-0000-0000-0000085C0000}"/>
    <cellStyle name="Normal 20 5 2 4 2" xfId="27961" xr:uid="{00000000-0005-0000-0000-0000095C0000}"/>
    <cellStyle name="Normal 20 5 2 5" xfId="19240" xr:uid="{00000000-0005-0000-0000-00000A5C0000}"/>
    <cellStyle name="Normal 20 5 2 6" xfId="39807" xr:uid="{00000000-0005-0000-0000-00000B5C0000}"/>
    <cellStyle name="Normal 20 5 3" xfId="2788" xr:uid="{00000000-0005-0000-0000-00000C5C0000}"/>
    <cellStyle name="Normal 20 5 3 2" xfId="7199" xr:uid="{00000000-0005-0000-0000-00000D5C0000}"/>
    <cellStyle name="Normal 20 5 3 2 2" xfId="15943" xr:uid="{00000000-0005-0000-0000-00000E5C0000}"/>
    <cellStyle name="Normal 20 5 3 2 2 2" xfId="33394" xr:uid="{00000000-0005-0000-0000-00000F5C0000}"/>
    <cellStyle name="Normal 20 5 3 2 3" xfId="24674" xr:uid="{00000000-0005-0000-0000-0000105C0000}"/>
    <cellStyle name="Normal 20 5 3 2 4" xfId="39812" xr:uid="{00000000-0005-0000-0000-0000115C0000}"/>
    <cellStyle name="Normal 20 5 3 3" xfId="11582" xr:uid="{00000000-0005-0000-0000-0000125C0000}"/>
    <cellStyle name="Normal 20 5 3 3 2" xfId="29034" xr:uid="{00000000-0005-0000-0000-0000135C0000}"/>
    <cellStyle name="Normal 20 5 3 4" xfId="20313" xr:uid="{00000000-0005-0000-0000-0000145C0000}"/>
    <cellStyle name="Normal 20 5 3 5" xfId="39811" xr:uid="{00000000-0005-0000-0000-0000155C0000}"/>
    <cellStyle name="Normal 20 5 4" xfId="5057" xr:uid="{00000000-0005-0000-0000-0000165C0000}"/>
    <cellStyle name="Normal 20 5 4 2" xfId="13801" xr:uid="{00000000-0005-0000-0000-0000175C0000}"/>
    <cellStyle name="Normal 20 5 4 2 2" xfId="31252" xr:uid="{00000000-0005-0000-0000-0000185C0000}"/>
    <cellStyle name="Normal 20 5 4 3" xfId="22532" xr:uid="{00000000-0005-0000-0000-0000195C0000}"/>
    <cellStyle name="Normal 20 5 4 4" xfId="39813" xr:uid="{00000000-0005-0000-0000-00001A5C0000}"/>
    <cellStyle name="Normal 20 5 5" xfId="9440" xr:uid="{00000000-0005-0000-0000-00001B5C0000}"/>
    <cellStyle name="Normal 20 5 5 2" xfId="26892" xr:uid="{00000000-0005-0000-0000-00001C5C0000}"/>
    <cellStyle name="Normal 20 5 6" xfId="18171" xr:uid="{00000000-0005-0000-0000-00001D5C0000}"/>
    <cellStyle name="Normal 20 5 7" xfId="39806" xr:uid="{00000000-0005-0000-0000-00001E5C0000}"/>
    <cellStyle name="Normal 20 6" xfId="1178" xr:uid="{00000000-0005-0000-0000-00001F5C0000}"/>
    <cellStyle name="Normal 20 6 2" xfId="3324" xr:uid="{00000000-0005-0000-0000-0000205C0000}"/>
    <cellStyle name="Normal 20 6 2 2" xfId="7735" xr:uid="{00000000-0005-0000-0000-0000215C0000}"/>
    <cellStyle name="Normal 20 6 2 2 2" xfId="16479" xr:uid="{00000000-0005-0000-0000-0000225C0000}"/>
    <cellStyle name="Normal 20 6 2 2 2 2" xfId="33930" xr:uid="{00000000-0005-0000-0000-0000235C0000}"/>
    <cellStyle name="Normal 20 6 2 2 3" xfId="25210" xr:uid="{00000000-0005-0000-0000-0000245C0000}"/>
    <cellStyle name="Normal 20 6 2 2 4" xfId="39816" xr:uid="{00000000-0005-0000-0000-0000255C0000}"/>
    <cellStyle name="Normal 20 6 2 3" xfId="12118" xr:uid="{00000000-0005-0000-0000-0000265C0000}"/>
    <cellStyle name="Normal 20 6 2 3 2" xfId="29570" xr:uid="{00000000-0005-0000-0000-0000275C0000}"/>
    <cellStyle name="Normal 20 6 2 4" xfId="20849" xr:uid="{00000000-0005-0000-0000-0000285C0000}"/>
    <cellStyle name="Normal 20 6 2 5" xfId="39815" xr:uid="{00000000-0005-0000-0000-0000295C0000}"/>
    <cellStyle name="Normal 20 6 3" xfId="5593" xr:uid="{00000000-0005-0000-0000-00002A5C0000}"/>
    <cellStyle name="Normal 20 6 3 2" xfId="14337" xr:uid="{00000000-0005-0000-0000-00002B5C0000}"/>
    <cellStyle name="Normal 20 6 3 2 2" xfId="31788" xr:uid="{00000000-0005-0000-0000-00002C5C0000}"/>
    <cellStyle name="Normal 20 6 3 3" xfId="23068" xr:uid="{00000000-0005-0000-0000-00002D5C0000}"/>
    <cellStyle name="Normal 20 6 3 4" xfId="39817" xr:uid="{00000000-0005-0000-0000-00002E5C0000}"/>
    <cellStyle name="Normal 20 6 4" xfId="9976" xr:uid="{00000000-0005-0000-0000-00002F5C0000}"/>
    <cellStyle name="Normal 20 6 4 2" xfId="27428" xr:uid="{00000000-0005-0000-0000-0000305C0000}"/>
    <cellStyle name="Normal 20 6 5" xfId="18707" xr:uid="{00000000-0005-0000-0000-0000315C0000}"/>
    <cellStyle name="Normal 20 6 6" xfId="39814" xr:uid="{00000000-0005-0000-0000-0000325C0000}"/>
    <cellStyle name="Normal 20 7" xfId="2252" xr:uid="{00000000-0005-0000-0000-0000335C0000}"/>
    <cellStyle name="Normal 20 7 2" xfId="6663" xr:uid="{00000000-0005-0000-0000-0000345C0000}"/>
    <cellStyle name="Normal 20 7 2 2" xfId="15407" xr:uid="{00000000-0005-0000-0000-0000355C0000}"/>
    <cellStyle name="Normal 20 7 2 2 2" xfId="32858" xr:uid="{00000000-0005-0000-0000-0000365C0000}"/>
    <cellStyle name="Normal 20 7 2 3" xfId="24138" xr:uid="{00000000-0005-0000-0000-0000375C0000}"/>
    <cellStyle name="Normal 20 7 2 4" xfId="39819" xr:uid="{00000000-0005-0000-0000-0000385C0000}"/>
    <cellStyle name="Normal 20 7 3" xfId="11046" xr:uid="{00000000-0005-0000-0000-0000395C0000}"/>
    <cellStyle name="Normal 20 7 3 2" xfId="28498" xr:uid="{00000000-0005-0000-0000-00003A5C0000}"/>
    <cellStyle name="Normal 20 7 4" xfId="19777" xr:uid="{00000000-0005-0000-0000-00003B5C0000}"/>
    <cellStyle name="Normal 20 7 5" xfId="39818" xr:uid="{00000000-0005-0000-0000-00003C5C0000}"/>
    <cellStyle name="Normal 20 8" xfId="4521" xr:uid="{00000000-0005-0000-0000-00003D5C0000}"/>
    <cellStyle name="Normal 20 8 2" xfId="13265" xr:uid="{00000000-0005-0000-0000-00003E5C0000}"/>
    <cellStyle name="Normal 20 8 2 2" xfId="30716" xr:uid="{00000000-0005-0000-0000-00003F5C0000}"/>
    <cellStyle name="Normal 20 8 3" xfId="21996" xr:uid="{00000000-0005-0000-0000-0000405C0000}"/>
    <cellStyle name="Normal 20 8 4" xfId="39820" xr:uid="{00000000-0005-0000-0000-0000415C0000}"/>
    <cellStyle name="Normal 20 9" xfId="8904" xr:uid="{00000000-0005-0000-0000-0000425C0000}"/>
    <cellStyle name="Normal 20 9 2" xfId="26356" xr:uid="{00000000-0005-0000-0000-0000435C0000}"/>
    <cellStyle name="Normal 200" xfId="44324" xr:uid="{A502FDBD-7EF7-4FE3-A4A5-9087A38103BA}"/>
    <cellStyle name="Normal 201" xfId="44327" xr:uid="{09ACF2CA-992A-4CE5-9134-E4AB5CA2EBAD}"/>
    <cellStyle name="Normal 202" xfId="44329" xr:uid="{58661A7A-7DD9-48F4-B0EB-B31AD33BA502}"/>
    <cellStyle name="Normal 203" xfId="44332" xr:uid="{819A14DC-56CF-4F5C-92C9-1095740990F3}"/>
    <cellStyle name="Normal 204" xfId="44335" xr:uid="{46BFC23F-2199-437C-8BE9-C6714F473D16}"/>
    <cellStyle name="Normal 205" xfId="44341" xr:uid="{D0682782-2B67-4386-8EAB-5085AD38313E}"/>
    <cellStyle name="Normal 206" xfId="44344" xr:uid="{24F08E5B-A9CE-4A5D-8642-F5C11F0A1A45}"/>
    <cellStyle name="Normal 207" xfId="44346" xr:uid="{D1B110A7-F322-490C-93AE-2ACA4F940A53}"/>
    <cellStyle name="Normal 208" xfId="44348" xr:uid="{75CF0ADB-6EB9-4AFC-B8F0-09320999B099}"/>
    <cellStyle name="Normal 209" xfId="44353" xr:uid="{2418E131-A82A-46C7-BA8C-9AD4CE63727C}"/>
    <cellStyle name="Normal 21" xfId="79" xr:uid="{00000000-0005-0000-0000-0000445C0000}"/>
    <cellStyle name="Normal 21 10" xfId="17636" xr:uid="{00000000-0005-0000-0000-0000455C0000}"/>
    <cellStyle name="Normal 21 11" xfId="39821" xr:uid="{00000000-0005-0000-0000-0000465C0000}"/>
    <cellStyle name="Normal 21 2" xfId="143" xr:uid="{00000000-0005-0000-0000-0000475C0000}"/>
    <cellStyle name="Normal 21 2 10" xfId="39822" xr:uid="{00000000-0005-0000-0000-0000485C0000}"/>
    <cellStyle name="Normal 21 2 2" xfId="275" xr:uid="{00000000-0005-0000-0000-0000495C0000}"/>
    <cellStyle name="Normal 21 2 2 2" xfId="540" xr:uid="{00000000-0005-0000-0000-00004A5C0000}"/>
    <cellStyle name="Normal 21 2 2 2 2" xfId="1080" xr:uid="{00000000-0005-0000-0000-00004B5C0000}"/>
    <cellStyle name="Normal 21 2 2 2 2 2" xfId="2153" xr:uid="{00000000-0005-0000-0000-00004C5C0000}"/>
    <cellStyle name="Normal 21 2 2 2 2 2 2" xfId="4298" xr:uid="{00000000-0005-0000-0000-00004D5C0000}"/>
    <cellStyle name="Normal 21 2 2 2 2 2 2 2" xfId="8709" xr:uid="{00000000-0005-0000-0000-00004E5C0000}"/>
    <cellStyle name="Normal 21 2 2 2 2 2 2 2 2" xfId="17453" xr:uid="{00000000-0005-0000-0000-00004F5C0000}"/>
    <cellStyle name="Normal 21 2 2 2 2 2 2 2 2 2" xfId="34904" xr:uid="{00000000-0005-0000-0000-0000505C0000}"/>
    <cellStyle name="Normal 21 2 2 2 2 2 2 2 3" xfId="26184" xr:uid="{00000000-0005-0000-0000-0000515C0000}"/>
    <cellStyle name="Normal 21 2 2 2 2 2 2 2 4" xfId="39828" xr:uid="{00000000-0005-0000-0000-0000525C0000}"/>
    <cellStyle name="Normal 21 2 2 2 2 2 2 3" xfId="13092" xr:uid="{00000000-0005-0000-0000-0000535C0000}"/>
    <cellStyle name="Normal 21 2 2 2 2 2 2 3 2" xfId="30544" xr:uid="{00000000-0005-0000-0000-0000545C0000}"/>
    <cellStyle name="Normal 21 2 2 2 2 2 2 4" xfId="21823" xr:uid="{00000000-0005-0000-0000-0000555C0000}"/>
    <cellStyle name="Normal 21 2 2 2 2 2 2 5" xfId="39827" xr:uid="{00000000-0005-0000-0000-0000565C0000}"/>
    <cellStyle name="Normal 21 2 2 2 2 2 3" xfId="6567" xr:uid="{00000000-0005-0000-0000-0000575C0000}"/>
    <cellStyle name="Normal 21 2 2 2 2 2 3 2" xfId="15311" xr:uid="{00000000-0005-0000-0000-0000585C0000}"/>
    <cellStyle name="Normal 21 2 2 2 2 2 3 2 2" xfId="32762" xr:uid="{00000000-0005-0000-0000-0000595C0000}"/>
    <cellStyle name="Normal 21 2 2 2 2 2 3 3" xfId="24042" xr:uid="{00000000-0005-0000-0000-00005A5C0000}"/>
    <cellStyle name="Normal 21 2 2 2 2 2 3 4" xfId="39829" xr:uid="{00000000-0005-0000-0000-00005B5C0000}"/>
    <cellStyle name="Normal 21 2 2 2 2 2 4" xfId="10950" xr:uid="{00000000-0005-0000-0000-00005C5C0000}"/>
    <cellStyle name="Normal 21 2 2 2 2 2 4 2" xfId="28402" xr:uid="{00000000-0005-0000-0000-00005D5C0000}"/>
    <cellStyle name="Normal 21 2 2 2 2 2 5" xfId="19681" xr:uid="{00000000-0005-0000-0000-00005E5C0000}"/>
    <cellStyle name="Normal 21 2 2 2 2 2 6" xfId="39826" xr:uid="{00000000-0005-0000-0000-00005F5C0000}"/>
    <cellStyle name="Normal 21 2 2 2 2 3" xfId="3229" xr:uid="{00000000-0005-0000-0000-0000605C0000}"/>
    <cellStyle name="Normal 21 2 2 2 2 3 2" xfId="7640" xr:uid="{00000000-0005-0000-0000-0000615C0000}"/>
    <cellStyle name="Normal 21 2 2 2 2 3 2 2" xfId="16384" xr:uid="{00000000-0005-0000-0000-0000625C0000}"/>
    <cellStyle name="Normal 21 2 2 2 2 3 2 2 2" xfId="33835" xr:uid="{00000000-0005-0000-0000-0000635C0000}"/>
    <cellStyle name="Normal 21 2 2 2 2 3 2 3" xfId="25115" xr:uid="{00000000-0005-0000-0000-0000645C0000}"/>
    <cellStyle name="Normal 21 2 2 2 2 3 2 4" xfId="39831" xr:uid="{00000000-0005-0000-0000-0000655C0000}"/>
    <cellStyle name="Normal 21 2 2 2 2 3 3" xfId="12023" xr:uid="{00000000-0005-0000-0000-0000665C0000}"/>
    <cellStyle name="Normal 21 2 2 2 2 3 3 2" xfId="29475" xr:uid="{00000000-0005-0000-0000-0000675C0000}"/>
    <cellStyle name="Normal 21 2 2 2 2 3 4" xfId="20754" xr:uid="{00000000-0005-0000-0000-0000685C0000}"/>
    <cellStyle name="Normal 21 2 2 2 2 3 5" xfId="39830" xr:uid="{00000000-0005-0000-0000-0000695C0000}"/>
    <cellStyle name="Normal 21 2 2 2 2 4" xfId="5498" xr:uid="{00000000-0005-0000-0000-00006A5C0000}"/>
    <cellStyle name="Normal 21 2 2 2 2 4 2" xfId="14242" xr:uid="{00000000-0005-0000-0000-00006B5C0000}"/>
    <cellStyle name="Normal 21 2 2 2 2 4 2 2" xfId="31693" xr:uid="{00000000-0005-0000-0000-00006C5C0000}"/>
    <cellStyle name="Normal 21 2 2 2 2 4 3" xfId="22973" xr:uid="{00000000-0005-0000-0000-00006D5C0000}"/>
    <cellStyle name="Normal 21 2 2 2 2 4 4" xfId="39832" xr:uid="{00000000-0005-0000-0000-00006E5C0000}"/>
    <cellStyle name="Normal 21 2 2 2 2 5" xfId="9881" xr:uid="{00000000-0005-0000-0000-00006F5C0000}"/>
    <cellStyle name="Normal 21 2 2 2 2 5 2" xfId="27333" xr:uid="{00000000-0005-0000-0000-0000705C0000}"/>
    <cellStyle name="Normal 21 2 2 2 2 6" xfId="18612" xr:uid="{00000000-0005-0000-0000-0000715C0000}"/>
    <cellStyle name="Normal 21 2 2 2 2 7" xfId="39825" xr:uid="{00000000-0005-0000-0000-0000725C0000}"/>
    <cellStyle name="Normal 21 2 2 2 3" xfId="1618" xr:uid="{00000000-0005-0000-0000-0000735C0000}"/>
    <cellStyle name="Normal 21 2 2 2 3 2" xfId="3764" xr:uid="{00000000-0005-0000-0000-0000745C0000}"/>
    <cellStyle name="Normal 21 2 2 2 3 2 2" xfId="8175" xr:uid="{00000000-0005-0000-0000-0000755C0000}"/>
    <cellStyle name="Normal 21 2 2 2 3 2 2 2" xfId="16919" xr:uid="{00000000-0005-0000-0000-0000765C0000}"/>
    <cellStyle name="Normal 21 2 2 2 3 2 2 2 2" xfId="34370" xr:uid="{00000000-0005-0000-0000-0000775C0000}"/>
    <cellStyle name="Normal 21 2 2 2 3 2 2 3" xfId="25650" xr:uid="{00000000-0005-0000-0000-0000785C0000}"/>
    <cellStyle name="Normal 21 2 2 2 3 2 2 4" xfId="39835" xr:uid="{00000000-0005-0000-0000-0000795C0000}"/>
    <cellStyle name="Normal 21 2 2 2 3 2 3" xfId="12558" xr:uid="{00000000-0005-0000-0000-00007A5C0000}"/>
    <cellStyle name="Normal 21 2 2 2 3 2 3 2" xfId="30010" xr:uid="{00000000-0005-0000-0000-00007B5C0000}"/>
    <cellStyle name="Normal 21 2 2 2 3 2 4" xfId="21289" xr:uid="{00000000-0005-0000-0000-00007C5C0000}"/>
    <cellStyle name="Normal 21 2 2 2 3 2 5" xfId="39834" xr:uid="{00000000-0005-0000-0000-00007D5C0000}"/>
    <cellStyle name="Normal 21 2 2 2 3 3" xfId="6033" xr:uid="{00000000-0005-0000-0000-00007E5C0000}"/>
    <cellStyle name="Normal 21 2 2 2 3 3 2" xfId="14777" xr:uid="{00000000-0005-0000-0000-00007F5C0000}"/>
    <cellStyle name="Normal 21 2 2 2 3 3 2 2" xfId="32228" xr:uid="{00000000-0005-0000-0000-0000805C0000}"/>
    <cellStyle name="Normal 21 2 2 2 3 3 3" xfId="23508" xr:uid="{00000000-0005-0000-0000-0000815C0000}"/>
    <cellStyle name="Normal 21 2 2 2 3 3 4" xfId="39836" xr:uid="{00000000-0005-0000-0000-0000825C0000}"/>
    <cellStyle name="Normal 21 2 2 2 3 4" xfId="10416" xr:uid="{00000000-0005-0000-0000-0000835C0000}"/>
    <cellStyle name="Normal 21 2 2 2 3 4 2" xfId="27868" xr:uid="{00000000-0005-0000-0000-0000845C0000}"/>
    <cellStyle name="Normal 21 2 2 2 3 5" xfId="19147" xr:uid="{00000000-0005-0000-0000-0000855C0000}"/>
    <cellStyle name="Normal 21 2 2 2 3 6" xfId="39833" xr:uid="{00000000-0005-0000-0000-0000865C0000}"/>
    <cellStyle name="Normal 21 2 2 2 4" xfId="2692" xr:uid="{00000000-0005-0000-0000-0000875C0000}"/>
    <cellStyle name="Normal 21 2 2 2 4 2" xfId="7103" xr:uid="{00000000-0005-0000-0000-0000885C0000}"/>
    <cellStyle name="Normal 21 2 2 2 4 2 2" xfId="15847" xr:uid="{00000000-0005-0000-0000-0000895C0000}"/>
    <cellStyle name="Normal 21 2 2 2 4 2 2 2" xfId="33298" xr:uid="{00000000-0005-0000-0000-00008A5C0000}"/>
    <cellStyle name="Normal 21 2 2 2 4 2 3" xfId="24578" xr:uid="{00000000-0005-0000-0000-00008B5C0000}"/>
    <cellStyle name="Normal 21 2 2 2 4 2 4" xfId="39838" xr:uid="{00000000-0005-0000-0000-00008C5C0000}"/>
    <cellStyle name="Normal 21 2 2 2 4 3" xfId="11486" xr:uid="{00000000-0005-0000-0000-00008D5C0000}"/>
    <cellStyle name="Normal 21 2 2 2 4 3 2" xfId="28938" xr:uid="{00000000-0005-0000-0000-00008E5C0000}"/>
    <cellStyle name="Normal 21 2 2 2 4 4" xfId="20217" xr:uid="{00000000-0005-0000-0000-00008F5C0000}"/>
    <cellStyle name="Normal 21 2 2 2 4 5" xfId="39837" xr:uid="{00000000-0005-0000-0000-0000905C0000}"/>
    <cellStyle name="Normal 21 2 2 2 5" xfId="4961" xr:uid="{00000000-0005-0000-0000-0000915C0000}"/>
    <cellStyle name="Normal 21 2 2 2 5 2" xfId="13705" xr:uid="{00000000-0005-0000-0000-0000925C0000}"/>
    <cellStyle name="Normal 21 2 2 2 5 2 2" xfId="31156" xr:uid="{00000000-0005-0000-0000-0000935C0000}"/>
    <cellStyle name="Normal 21 2 2 2 5 3" xfId="22436" xr:uid="{00000000-0005-0000-0000-0000945C0000}"/>
    <cellStyle name="Normal 21 2 2 2 5 4" xfId="39839" xr:uid="{00000000-0005-0000-0000-0000955C0000}"/>
    <cellStyle name="Normal 21 2 2 2 6" xfId="9344" xr:uid="{00000000-0005-0000-0000-0000965C0000}"/>
    <cellStyle name="Normal 21 2 2 2 6 2" xfId="26796" xr:uid="{00000000-0005-0000-0000-0000975C0000}"/>
    <cellStyle name="Normal 21 2 2 2 7" xfId="18075" xr:uid="{00000000-0005-0000-0000-0000985C0000}"/>
    <cellStyle name="Normal 21 2 2 2 8" xfId="39824" xr:uid="{00000000-0005-0000-0000-0000995C0000}"/>
    <cellStyle name="Normal 21 2 2 3" xfId="822" xr:uid="{00000000-0005-0000-0000-00009A5C0000}"/>
    <cellStyle name="Normal 21 2 2 3 2" xfId="1895" xr:uid="{00000000-0005-0000-0000-00009B5C0000}"/>
    <cellStyle name="Normal 21 2 2 3 2 2" xfId="4040" xr:uid="{00000000-0005-0000-0000-00009C5C0000}"/>
    <cellStyle name="Normal 21 2 2 3 2 2 2" xfId="8451" xr:uid="{00000000-0005-0000-0000-00009D5C0000}"/>
    <cellStyle name="Normal 21 2 2 3 2 2 2 2" xfId="17195" xr:uid="{00000000-0005-0000-0000-00009E5C0000}"/>
    <cellStyle name="Normal 21 2 2 3 2 2 2 2 2" xfId="34646" xr:uid="{00000000-0005-0000-0000-00009F5C0000}"/>
    <cellStyle name="Normal 21 2 2 3 2 2 2 3" xfId="25926" xr:uid="{00000000-0005-0000-0000-0000A05C0000}"/>
    <cellStyle name="Normal 21 2 2 3 2 2 2 4" xfId="39843" xr:uid="{00000000-0005-0000-0000-0000A15C0000}"/>
    <cellStyle name="Normal 21 2 2 3 2 2 3" xfId="12834" xr:uid="{00000000-0005-0000-0000-0000A25C0000}"/>
    <cellStyle name="Normal 21 2 2 3 2 2 3 2" xfId="30286" xr:uid="{00000000-0005-0000-0000-0000A35C0000}"/>
    <cellStyle name="Normal 21 2 2 3 2 2 4" xfId="21565" xr:uid="{00000000-0005-0000-0000-0000A45C0000}"/>
    <cellStyle name="Normal 21 2 2 3 2 2 5" xfId="39842" xr:uid="{00000000-0005-0000-0000-0000A55C0000}"/>
    <cellStyle name="Normal 21 2 2 3 2 3" xfId="6309" xr:uid="{00000000-0005-0000-0000-0000A65C0000}"/>
    <cellStyle name="Normal 21 2 2 3 2 3 2" xfId="15053" xr:uid="{00000000-0005-0000-0000-0000A75C0000}"/>
    <cellStyle name="Normal 21 2 2 3 2 3 2 2" xfId="32504" xr:uid="{00000000-0005-0000-0000-0000A85C0000}"/>
    <cellStyle name="Normal 21 2 2 3 2 3 3" xfId="23784" xr:uid="{00000000-0005-0000-0000-0000A95C0000}"/>
    <cellStyle name="Normal 21 2 2 3 2 3 4" xfId="39844" xr:uid="{00000000-0005-0000-0000-0000AA5C0000}"/>
    <cellStyle name="Normal 21 2 2 3 2 4" xfId="10692" xr:uid="{00000000-0005-0000-0000-0000AB5C0000}"/>
    <cellStyle name="Normal 21 2 2 3 2 4 2" xfId="28144" xr:uid="{00000000-0005-0000-0000-0000AC5C0000}"/>
    <cellStyle name="Normal 21 2 2 3 2 5" xfId="19423" xr:uid="{00000000-0005-0000-0000-0000AD5C0000}"/>
    <cellStyle name="Normal 21 2 2 3 2 6" xfId="39841" xr:uid="{00000000-0005-0000-0000-0000AE5C0000}"/>
    <cellStyle name="Normal 21 2 2 3 3" xfId="2971" xr:uid="{00000000-0005-0000-0000-0000AF5C0000}"/>
    <cellStyle name="Normal 21 2 2 3 3 2" xfId="7382" xr:uid="{00000000-0005-0000-0000-0000B05C0000}"/>
    <cellStyle name="Normal 21 2 2 3 3 2 2" xfId="16126" xr:uid="{00000000-0005-0000-0000-0000B15C0000}"/>
    <cellStyle name="Normal 21 2 2 3 3 2 2 2" xfId="33577" xr:uid="{00000000-0005-0000-0000-0000B25C0000}"/>
    <cellStyle name="Normal 21 2 2 3 3 2 3" xfId="24857" xr:uid="{00000000-0005-0000-0000-0000B35C0000}"/>
    <cellStyle name="Normal 21 2 2 3 3 2 4" xfId="39846" xr:uid="{00000000-0005-0000-0000-0000B45C0000}"/>
    <cellStyle name="Normal 21 2 2 3 3 3" xfId="11765" xr:uid="{00000000-0005-0000-0000-0000B55C0000}"/>
    <cellStyle name="Normal 21 2 2 3 3 3 2" xfId="29217" xr:uid="{00000000-0005-0000-0000-0000B65C0000}"/>
    <cellStyle name="Normal 21 2 2 3 3 4" xfId="20496" xr:uid="{00000000-0005-0000-0000-0000B75C0000}"/>
    <cellStyle name="Normal 21 2 2 3 3 5" xfId="39845" xr:uid="{00000000-0005-0000-0000-0000B85C0000}"/>
    <cellStyle name="Normal 21 2 2 3 4" xfId="5240" xr:uid="{00000000-0005-0000-0000-0000B95C0000}"/>
    <cellStyle name="Normal 21 2 2 3 4 2" xfId="13984" xr:uid="{00000000-0005-0000-0000-0000BA5C0000}"/>
    <cellStyle name="Normal 21 2 2 3 4 2 2" xfId="31435" xr:uid="{00000000-0005-0000-0000-0000BB5C0000}"/>
    <cellStyle name="Normal 21 2 2 3 4 3" xfId="22715" xr:uid="{00000000-0005-0000-0000-0000BC5C0000}"/>
    <cellStyle name="Normal 21 2 2 3 4 4" xfId="39847" xr:uid="{00000000-0005-0000-0000-0000BD5C0000}"/>
    <cellStyle name="Normal 21 2 2 3 5" xfId="9623" xr:uid="{00000000-0005-0000-0000-0000BE5C0000}"/>
    <cellStyle name="Normal 21 2 2 3 5 2" xfId="27075" xr:uid="{00000000-0005-0000-0000-0000BF5C0000}"/>
    <cellStyle name="Normal 21 2 2 3 6" xfId="18354" xr:uid="{00000000-0005-0000-0000-0000C05C0000}"/>
    <cellStyle name="Normal 21 2 2 3 7" xfId="39840" xr:uid="{00000000-0005-0000-0000-0000C15C0000}"/>
    <cellStyle name="Normal 21 2 2 4" xfId="1361" xr:uid="{00000000-0005-0000-0000-0000C25C0000}"/>
    <cellStyle name="Normal 21 2 2 4 2" xfId="3507" xr:uid="{00000000-0005-0000-0000-0000C35C0000}"/>
    <cellStyle name="Normal 21 2 2 4 2 2" xfId="7918" xr:uid="{00000000-0005-0000-0000-0000C45C0000}"/>
    <cellStyle name="Normal 21 2 2 4 2 2 2" xfId="16662" xr:uid="{00000000-0005-0000-0000-0000C55C0000}"/>
    <cellStyle name="Normal 21 2 2 4 2 2 2 2" xfId="34113" xr:uid="{00000000-0005-0000-0000-0000C65C0000}"/>
    <cellStyle name="Normal 21 2 2 4 2 2 3" xfId="25393" xr:uid="{00000000-0005-0000-0000-0000C75C0000}"/>
    <cellStyle name="Normal 21 2 2 4 2 2 4" xfId="39850" xr:uid="{00000000-0005-0000-0000-0000C85C0000}"/>
    <cellStyle name="Normal 21 2 2 4 2 3" xfId="12301" xr:uid="{00000000-0005-0000-0000-0000C95C0000}"/>
    <cellStyle name="Normal 21 2 2 4 2 3 2" xfId="29753" xr:uid="{00000000-0005-0000-0000-0000CA5C0000}"/>
    <cellStyle name="Normal 21 2 2 4 2 4" xfId="21032" xr:uid="{00000000-0005-0000-0000-0000CB5C0000}"/>
    <cellStyle name="Normal 21 2 2 4 2 5" xfId="39849" xr:uid="{00000000-0005-0000-0000-0000CC5C0000}"/>
    <cellStyle name="Normal 21 2 2 4 3" xfId="5776" xr:uid="{00000000-0005-0000-0000-0000CD5C0000}"/>
    <cellStyle name="Normal 21 2 2 4 3 2" xfId="14520" xr:uid="{00000000-0005-0000-0000-0000CE5C0000}"/>
    <cellStyle name="Normal 21 2 2 4 3 2 2" xfId="31971" xr:uid="{00000000-0005-0000-0000-0000CF5C0000}"/>
    <cellStyle name="Normal 21 2 2 4 3 3" xfId="23251" xr:uid="{00000000-0005-0000-0000-0000D05C0000}"/>
    <cellStyle name="Normal 21 2 2 4 3 4" xfId="39851" xr:uid="{00000000-0005-0000-0000-0000D15C0000}"/>
    <cellStyle name="Normal 21 2 2 4 4" xfId="10159" xr:uid="{00000000-0005-0000-0000-0000D25C0000}"/>
    <cellStyle name="Normal 21 2 2 4 4 2" xfId="27611" xr:uid="{00000000-0005-0000-0000-0000D35C0000}"/>
    <cellStyle name="Normal 21 2 2 4 5" xfId="18890" xr:uid="{00000000-0005-0000-0000-0000D45C0000}"/>
    <cellStyle name="Normal 21 2 2 4 6" xfId="39848" xr:uid="{00000000-0005-0000-0000-0000D55C0000}"/>
    <cellStyle name="Normal 21 2 2 5" xfId="2435" xr:uid="{00000000-0005-0000-0000-0000D65C0000}"/>
    <cellStyle name="Normal 21 2 2 5 2" xfId="6846" xr:uid="{00000000-0005-0000-0000-0000D75C0000}"/>
    <cellStyle name="Normal 21 2 2 5 2 2" xfId="15590" xr:uid="{00000000-0005-0000-0000-0000D85C0000}"/>
    <cellStyle name="Normal 21 2 2 5 2 2 2" xfId="33041" xr:uid="{00000000-0005-0000-0000-0000D95C0000}"/>
    <cellStyle name="Normal 21 2 2 5 2 3" xfId="24321" xr:uid="{00000000-0005-0000-0000-0000DA5C0000}"/>
    <cellStyle name="Normal 21 2 2 5 2 4" xfId="39853" xr:uid="{00000000-0005-0000-0000-0000DB5C0000}"/>
    <cellStyle name="Normal 21 2 2 5 3" xfId="11229" xr:uid="{00000000-0005-0000-0000-0000DC5C0000}"/>
    <cellStyle name="Normal 21 2 2 5 3 2" xfId="28681" xr:uid="{00000000-0005-0000-0000-0000DD5C0000}"/>
    <cellStyle name="Normal 21 2 2 5 4" xfId="19960" xr:uid="{00000000-0005-0000-0000-0000DE5C0000}"/>
    <cellStyle name="Normal 21 2 2 5 5" xfId="39852" xr:uid="{00000000-0005-0000-0000-0000DF5C0000}"/>
    <cellStyle name="Normal 21 2 2 6" xfId="4704" xr:uid="{00000000-0005-0000-0000-0000E05C0000}"/>
    <cellStyle name="Normal 21 2 2 6 2" xfId="13448" xr:uid="{00000000-0005-0000-0000-0000E15C0000}"/>
    <cellStyle name="Normal 21 2 2 6 2 2" xfId="30899" xr:uid="{00000000-0005-0000-0000-0000E25C0000}"/>
    <cellStyle name="Normal 21 2 2 6 3" xfId="22179" xr:uid="{00000000-0005-0000-0000-0000E35C0000}"/>
    <cellStyle name="Normal 21 2 2 6 4" xfId="39854" xr:uid="{00000000-0005-0000-0000-0000E45C0000}"/>
    <cellStyle name="Normal 21 2 2 7" xfId="9087" xr:uid="{00000000-0005-0000-0000-0000E55C0000}"/>
    <cellStyle name="Normal 21 2 2 7 2" xfId="26539" xr:uid="{00000000-0005-0000-0000-0000E65C0000}"/>
    <cellStyle name="Normal 21 2 2 8" xfId="17818" xr:uid="{00000000-0005-0000-0000-0000E75C0000}"/>
    <cellStyle name="Normal 21 2 2 9" xfId="39823" xr:uid="{00000000-0005-0000-0000-0000E85C0000}"/>
    <cellStyle name="Normal 21 2 3" xfId="415" xr:uid="{00000000-0005-0000-0000-0000E95C0000}"/>
    <cellStyle name="Normal 21 2 3 2" xfId="955" xr:uid="{00000000-0005-0000-0000-0000EA5C0000}"/>
    <cellStyle name="Normal 21 2 3 2 2" xfId="2028" xr:uid="{00000000-0005-0000-0000-0000EB5C0000}"/>
    <cellStyle name="Normal 21 2 3 2 2 2" xfId="4173" xr:uid="{00000000-0005-0000-0000-0000EC5C0000}"/>
    <cellStyle name="Normal 21 2 3 2 2 2 2" xfId="8584" xr:uid="{00000000-0005-0000-0000-0000ED5C0000}"/>
    <cellStyle name="Normal 21 2 3 2 2 2 2 2" xfId="17328" xr:uid="{00000000-0005-0000-0000-0000EE5C0000}"/>
    <cellStyle name="Normal 21 2 3 2 2 2 2 2 2" xfId="34779" xr:uid="{00000000-0005-0000-0000-0000EF5C0000}"/>
    <cellStyle name="Normal 21 2 3 2 2 2 2 3" xfId="26059" xr:uid="{00000000-0005-0000-0000-0000F05C0000}"/>
    <cellStyle name="Normal 21 2 3 2 2 2 2 4" xfId="39859" xr:uid="{00000000-0005-0000-0000-0000F15C0000}"/>
    <cellStyle name="Normal 21 2 3 2 2 2 3" xfId="12967" xr:uid="{00000000-0005-0000-0000-0000F25C0000}"/>
    <cellStyle name="Normal 21 2 3 2 2 2 3 2" xfId="30419" xr:uid="{00000000-0005-0000-0000-0000F35C0000}"/>
    <cellStyle name="Normal 21 2 3 2 2 2 4" xfId="21698" xr:uid="{00000000-0005-0000-0000-0000F45C0000}"/>
    <cellStyle name="Normal 21 2 3 2 2 2 5" xfId="39858" xr:uid="{00000000-0005-0000-0000-0000F55C0000}"/>
    <cellStyle name="Normal 21 2 3 2 2 3" xfId="6442" xr:uid="{00000000-0005-0000-0000-0000F65C0000}"/>
    <cellStyle name="Normal 21 2 3 2 2 3 2" xfId="15186" xr:uid="{00000000-0005-0000-0000-0000F75C0000}"/>
    <cellStyle name="Normal 21 2 3 2 2 3 2 2" xfId="32637" xr:uid="{00000000-0005-0000-0000-0000F85C0000}"/>
    <cellStyle name="Normal 21 2 3 2 2 3 3" xfId="23917" xr:uid="{00000000-0005-0000-0000-0000F95C0000}"/>
    <cellStyle name="Normal 21 2 3 2 2 3 4" xfId="39860" xr:uid="{00000000-0005-0000-0000-0000FA5C0000}"/>
    <cellStyle name="Normal 21 2 3 2 2 4" xfId="10825" xr:uid="{00000000-0005-0000-0000-0000FB5C0000}"/>
    <cellStyle name="Normal 21 2 3 2 2 4 2" xfId="28277" xr:uid="{00000000-0005-0000-0000-0000FC5C0000}"/>
    <cellStyle name="Normal 21 2 3 2 2 5" xfId="19556" xr:uid="{00000000-0005-0000-0000-0000FD5C0000}"/>
    <cellStyle name="Normal 21 2 3 2 2 6" xfId="39857" xr:uid="{00000000-0005-0000-0000-0000FE5C0000}"/>
    <cellStyle name="Normal 21 2 3 2 3" xfId="3104" xr:uid="{00000000-0005-0000-0000-0000FF5C0000}"/>
    <cellStyle name="Normal 21 2 3 2 3 2" xfId="7515" xr:uid="{00000000-0005-0000-0000-0000005D0000}"/>
    <cellStyle name="Normal 21 2 3 2 3 2 2" xfId="16259" xr:uid="{00000000-0005-0000-0000-0000015D0000}"/>
    <cellStyle name="Normal 21 2 3 2 3 2 2 2" xfId="33710" xr:uid="{00000000-0005-0000-0000-0000025D0000}"/>
    <cellStyle name="Normal 21 2 3 2 3 2 3" xfId="24990" xr:uid="{00000000-0005-0000-0000-0000035D0000}"/>
    <cellStyle name="Normal 21 2 3 2 3 2 4" xfId="39862" xr:uid="{00000000-0005-0000-0000-0000045D0000}"/>
    <cellStyle name="Normal 21 2 3 2 3 3" xfId="11898" xr:uid="{00000000-0005-0000-0000-0000055D0000}"/>
    <cellStyle name="Normal 21 2 3 2 3 3 2" xfId="29350" xr:uid="{00000000-0005-0000-0000-0000065D0000}"/>
    <cellStyle name="Normal 21 2 3 2 3 4" xfId="20629" xr:uid="{00000000-0005-0000-0000-0000075D0000}"/>
    <cellStyle name="Normal 21 2 3 2 3 5" xfId="39861" xr:uid="{00000000-0005-0000-0000-0000085D0000}"/>
    <cellStyle name="Normal 21 2 3 2 4" xfId="5373" xr:uid="{00000000-0005-0000-0000-0000095D0000}"/>
    <cellStyle name="Normal 21 2 3 2 4 2" xfId="14117" xr:uid="{00000000-0005-0000-0000-00000A5D0000}"/>
    <cellStyle name="Normal 21 2 3 2 4 2 2" xfId="31568" xr:uid="{00000000-0005-0000-0000-00000B5D0000}"/>
    <cellStyle name="Normal 21 2 3 2 4 3" xfId="22848" xr:uid="{00000000-0005-0000-0000-00000C5D0000}"/>
    <cellStyle name="Normal 21 2 3 2 4 4" xfId="39863" xr:uid="{00000000-0005-0000-0000-00000D5D0000}"/>
    <cellStyle name="Normal 21 2 3 2 5" xfId="9756" xr:uid="{00000000-0005-0000-0000-00000E5D0000}"/>
    <cellStyle name="Normal 21 2 3 2 5 2" xfId="27208" xr:uid="{00000000-0005-0000-0000-00000F5D0000}"/>
    <cellStyle name="Normal 21 2 3 2 6" xfId="18487" xr:uid="{00000000-0005-0000-0000-0000105D0000}"/>
    <cellStyle name="Normal 21 2 3 2 7" xfId="39856" xr:uid="{00000000-0005-0000-0000-0000115D0000}"/>
    <cellStyle name="Normal 21 2 3 3" xfId="1493" xr:uid="{00000000-0005-0000-0000-0000125D0000}"/>
    <cellStyle name="Normal 21 2 3 3 2" xfId="3639" xr:uid="{00000000-0005-0000-0000-0000135D0000}"/>
    <cellStyle name="Normal 21 2 3 3 2 2" xfId="8050" xr:uid="{00000000-0005-0000-0000-0000145D0000}"/>
    <cellStyle name="Normal 21 2 3 3 2 2 2" xfId="16794" xr:uid="{00000000-0005-0000-0000-0000155D0000}"/>
    <cellStyle name="Normal 21 2 3 3 2 2 2 2" xfId="34245" xr:uid="{00000000-0005-0000-0000-0000165D0000}"/>
    <cellStyle name="Normal 21 2 3 3 2 2 3" xfId="25525" xr:uid="{00000000-0005-0000-0000-0000175D0000}"/>
    <cellStyle name="Normal 21 2 3 3 2 2 4" xfId="39866" xr:uid="{00000000-0005-0000-0000-0000185D0000}"/>
    <cellStyle name="Normal 21 2 3 3 2 3" xfId="12433" xr:uid="{00000000-0005-0000-0000-0000195D0000}"/>
    <cellStyle name="Normal 21 2 3 3 2 3 2" xfId="29885" xr:uid="{00000000-0005-0000-0000-00001A5D0000}"/>
    <cellStyle name="Normal 21 2 3 3 2 4" xfId="21164" xr:uid="{00000000-0005-0000-0000-00001B5D0000}"/>
    <cellStyle name="Normal 21 2 3 3 2 5" xfId="39865" xr:uid="{00000000-0005-0000-0000-00001C5D0000}"/>
    <cellStyle name="Normal 21 2 3 3 3" xfId="5908" xr:uid="{00000000-0005-0000-0000-00001D5D0000}"/>
    <cellStyle name="Normal 21 2 3 3 3 2" xfId="14652" xr:uid="{00000000-0005-0000-0000-00001E5D0000}"/>
    <cellStyle name="Normal 21 2 3 3 3 2 2" xfId="32103" xr:uid="{00000000-0005-0000-0000-00001F5D0000}"/>
    <cellStyle name="Normal 21 2 3 3 3 3" xfId="23383" xr:uid="{00000000-0005-0000-0000-0000205D0000}"/>
    <cellStyle name="Normal 21 2 3 3 3 4" xfId="39867" xr:uid="{00000000-0005-0000-0000-0000215D0000}"/>
    <cellStyle name="Normal 21 2 3 3 4" xfId="10291" xr:uid="{00000000-0005-0000-0000-0000225D0000}"/>
    <cellStyle name="Normal 21 2 3 3 4 2" xfId="27743" xr:uid="{00000000-0005-0000-0000-0000235D0000}"/>
    <cellStyle name="Normal 21 2 3 3 5" xfId="19022" xr:uid="{00000000-0005-0000-0000-0000245D0000}"/>
    <cellStyle name="Normal 21 2 3 3 6" xfId="39864" xr:uid="{00000000-0005-0000-0000-0000255D0000}"/>
    <cellStyle name="Normal 21 2 3 4" xfId="2567" xr:uid="{00000000-0005-0000-0000-0000265D0000}"/>
    <cellStyle name="Normal 21 2 3 4 2" xfId="6978" xr:uid="{00000000-0005-0000-0000-0000275D0000}"/>
    <cellStyle name="Normal 21 2 3 4 2 2" xfId="15722" xr:uid="{00000000-0005-0000-0000-0000285D0000}"/>
    <cellStyle name="Normal 21 2 3 4 2 2 2" xfId="33173" xr:uid="{00000000-0005-0000-0000-0000295D0000}"/>
    <cellStyle name="Normal 21 2 3 4 2 3" xfId="24453" xr:uid="{00000000-0005-0000-0000-00002A5D0000}"/>
    <cellStyle name="Normal 21 2 3 4 2 4" xfId="39869" xr:uid="{00000000-0005-0000-0000-00002B5D0000}"/>
    <cellStyle name="Normal 21 2 3 4 3" xfId="11361" xr:uid="{00000000-0005-0000-0000-00002C5D0000}"/>
    <cellStyle name="Normal 21 2 3 4 3 2" xfId="28813" xr:uid="{00000000-0005-0000-0000-00002D5D0000}"/>
    <cellStyle name="Normal 21 2 3 4 4" xfId="20092" xr:uid="{00000000-0005-0000-0000-00002E5D0000}"/>
    <cellStyle name="Normal 21 2 3 4 5" xfId="39868" xr:uid="{00000000-0005-0000-0000-00002F5D0000}"/>
    <cellStyle name="Normal 21 2 3 5" xfId="4836" xr:uid="{00000000-0005-0000-0000-0000305D0000}"/>
    <cellStyle name="Normal 21 2 3 5 2" xfId="13580" xr:uid="{00000000-0005-0000-0000-0000315D0000}"/>
    <cellStyle name="Normal 21 2 3 5 2 2" xfId="31031" xr:uid="{00000000-0005-0000-0000-0000325D0000}"/>
    <cellStyle name="Normal 21 2 3 5 3" xfId="22311" xr:uid="{00000000-0005-0000-0000-0000335D0000}"/>
    <cellStyle name="Normal 21 2 3 5 4" xfId="39870" xr:uid="{00000000-0005-0000-0000-0000345D0000}"/>
    <cellStyle name="Normal 21 2 3 6" xfId="9219" xr:uid="{00000000-0005-0000-0000-0000355D0000}"/>
    <cellStyle name="Normal 21 2 3 6 2" xfId="26671" xr:uid="{00000000-0005-0000-0000-0000365D0000}"/>
    <cellStyle name="Normal 21 2 3 7" xfId="17950" xr:uid="{00000000-0005-0000-0000-0000375D0000}"/>
    <cellStyle name="Normal 21 2 3 8" xfId="39855" xr:uid="{00000000-0005-0000-0000-0000385D0000}"/>
    <cellStyle name="Normal 21 2 4" xfId="697" xr:uid="{00000000-0005-0000-0000-0000395D0000}"/>
    <cellStyle name="Normal 21 2 4 2" xfId="1770" xr:uid="{00000000-0005-0000-0000-00003A5D0000}"/>
    <cellStyle name="Normal 21 2 4 2 2" xfId="3915" xr:uid="{00000000-0005-0000-0000-00003B5D0000}"/>
    <cellStyle name="Normal 21 2 4 2 2 2" xfId="8326" xr:uid="{00000000-0005-0000-0000-00003C5D0000}"/>
    <cellStyle name="Normal 21 2 4 2 2 2 2" xfId="17070" xr:uid="{00000000-0005-0000-0000-00003D5D0000}"/>
    <cellStyle name="Normal 21 2 4 2 2 2 2 2" xfId="34521" xr:uid="{00000000-0005-0000-0000-00003E5D0000}"/>
    <cellStyle name="Normal 21 2 4 2 2 2 3" xfId="25801" xr:uid="{00000000-0005-0000-0000-00003F5D0000}"/>
    <cellStyle name="Normal 21 2 4 2 2 2 4" xfId="39874" xr:uid="{00000000-0005-0000-0000-0000405D0000}"/>
    <cellStyle name="Normal 21 2 4 2 2 3" xfId="12709" xr:uid="{00000000-0005-0000-0000-0000415D0000}"/>
    <cellStyle name="Normal 21 2 4 2 2 3 2" xfId="30161" xr:uid="{00000000-0005-0000-0000-0000425D0000}"/>
    <cellStyle name="Normal 21 2 4 2 2 4" xfId="21440" xr:uid="{00000000-0005-0000-0000-0000435D0000}"/>
    <cellStyle name="Normal 21 2 4 2 2 5" xfId="39873" xr:uid="{00000000-0005-0000-0000-0000445D0000}"/>
    <cellStyle name="Normal 21 2 4 2 3" xfId="6184" xr:uid="{00000000-0005-0000-0000-0000455D0000}"/>
    <cellStyle name="Normal 21 2 4 2 3 2" xfId="14928" xr:uid="{00000000-0005-0000-0000-0000465D0000}"/>
    <cellStyle name="Normal 21 2 4 2 3 2 2" xfId="32379" xr:uid="{00000000-0005-0000-0000-0000475D0000}"/>
    <cellStyle name="Normal 21 2 4 2 3 3" xfId="23659" xr:uid="{00000000-0005-0000-0000-0000485D0000}"/>
    <cellStyle name="Normal 21 2 4 2 3 4" xfId="39875" xr:uid="{00000000-0005-0000-0000-0000495D0000}"/>
    <cellStyle name="Normal 21 2 4 2 4" xfId="10567" xr:uid="{00000000-0005-0000-0000-00004A5D0000}"/>
    <cellStyle name="Normal 21 2 4 2 4 2" xfId="28019" xr:uid="{00000000-0005-0000-0000-00004B5D0000}"/>
    <cellStyle name="Normal 21 2 4 2 5" xfId="19298" xr:uid="{00000000-0005-0000-0000-00004C5D0000}"/>
    <cellStyle name="Normal 21 2 4 2 6" xfId="39872" xr:uid="{00000000-0005-0000-0000-00004D5D0000}"/>
    <cellStyle name="Normal 21 2 4 3" xfId="2846" xr:uid="{00000000-0005-0000-0000-00004E5D0000}"/>
    <cellStyle name="Normal 21 2 4 3 2" xfId="7257" xr:uid="{00000000-0005-0000-0000-00004F5D0000}"/>
    <cellStyle name="Normal 21 2 4 3 2 2" xfId="16001" xr:uid="{00000000-0005-0000-0000-0000505D0000}"/>
    <cellStyle name="Normal 21 2 4 3 2 2 2" xfId="33452" xr:uid="{00000000-0005-0000-0000-0000515D0000}"/>
    <cellStyle name="Normal 21 2 4 3 2 3" xfId="24732" xr:uid="{00000000-0005-0000-0000-0000525D0000}"/>
    <cellStyle name="Normal 21 2 4 3 2 4" xfId="39877" xr:uid="{00000000-0005-0000-0000-0000535D0000}"/>
    <cellStyle name="Normal 21 2 4 3 3" xfId="11640" xr:uid="{00000000-0005-0000-0000-0000545D0000}"/>
    <cellStyle name="Normal 21 2 4 3 3 2" xfId="29092" xr:uid="{00000000-0005-0000-0000-0000555D0000}"/>
    <cellStyle name="Normal 21 2 4 3 4" xfId="20371" xr:uid="{00000000-0005-0000-0000-0000565D0000}"/>
    <cellStyle name="Normal 21 2 4 3 5" xfId="39876" xr:uid="{00000000-0005-0000-0000-0000575D0000}"/>
    <cellStyle name="Normal 21 2 4 4" xfId="5115" xr:uid="{00000000-0005-0000-0000-0000585D0000}"/>
    <cellStyle name="Normal 21 2 4 4 2" xfId="13859" xr:uid="{00000000-0005-0000-0000-0000595D0000}"/>
    <cellStyle name="Normal 21 2 4 4 2 2" xfId="31310" xr:uid="{00000000-0005-0000-0000-00005A5D0000}"/>
    <cellStyle name="Normal 21 2 4 4 3" xfId="22590" xr:uid="{00000000-0005-0000-0000-00005B5D0000}"/>
    <cellStyle name="Normal 21 2 4 4 4" xfId="39878" xr:uid="{00000000-0005-0000-0000-00005C5D0000}"/>
    <cellStyle name="Normal 21 2 4 5" xfId="9498" xr:uid="{00000000-0005-0000-0000-00005D5D0000}"/>
    <cellStyle name="Normal 21 2 4 5 2" xfId="26950" xr:uid="{00000000-0005-0000-0000-00005E5D0000}"/>
    <cellStyle name="Normal 21 2 4 6" xfId="18229" xr:uid="{00000000-0005-0000-0000-00005F5D0000}"/>
    <cellStyle name="Normal 21 2 4 7" xfId="39871" xr:uid="{00000000-0005-0000-0000-0000605D0000}"/>
    <cellStyle name="Normal 21 2 5" xfId="1236" xr:uid="{00000000-0005-0000-0000-0000615D0000}"/>
    <cellStyle name="Normal 21 2 5 2" xfId="3382" xr:uid="{00000000-0005-0000-0000-0000625D0000}"/>
    <cellStyle name="Normal 21 2 5 2 2" xfId="7793" xr:uid="{00000000-0005-0000-0000-0000635D0000}"/>
    <cellStyle name="Normal 21 2 5 2 2 2" xfId="16537" xr:uid="{00000000-0005-0000-0000-0000645D0000}"/>
    <cellStyle name="Normal 21 2 5 2 2 2 2" xfId="33988" xr:uid="{00000000-0005-0000-0000-0000655D0000}"/>
    <cellStyle name="Normal 21 2 5 2 2 3" xfId="25268" xr:uid="{00000000-0005-0000-0000-0000665D0000}"/>
    <cellStyle name="Normal 21 2 5 2 2 4" xfId="39881" xr:uid="{00000000-0005-0000-0000-0000675D0000}"/>
    <cellStyle name="Normal 21 2 5 2 3" xfId="12176" xr:uid="{00000000-0005-0000-0000-0000685D0000}"/>
    <cellStyle name="Normal 21 2 5 2 3 2" xfId="29628" xr:uid="{00000000-0005-0000-0000-0000695D0000}"/>
    <cellStyle name="Normal 21 2 5 2 4" xfId="20907" xr:uid="{00000000-0005-0000-0000-00006A5D0000}"/>
    <cellStyle name="Normal 21 2 5 2 5" xfId="39880" xr:uid="{00000000-0005-0000-0000-00006B5D0000}"/>
    <cellStyle name="Normal 21 2 5 3" xfId="5651" xr:uid="{00000000-0005-0000-0000-00006C5D0000}"/>
    <cellStyle name="Normal 21 2 5 3 2" xfId="14395" xr:uid="{00000000-0005-0000-0000-00006D5D0000}"/>
    <cellStyle name="Normal 21 2 5 3 2 2" xfId="31846" xr:uid="{00000000-0005-0000-0000-00006E5D0000}"/>
    <cellStyle name="Normal 21 2 5 3 3" xfId="23126" xr:uid="{00000000-0005-0000-0000-00006F5D0000}"/>
    <cellStyle name="Normal 21 2 5 3 4" xfId="39882" xr:uid="{00000000-0005-0000-0000-0000705D0000}"/>
    <cellStyle name="Normal 21 2 5 4" xfId="10034" xr:uid="{00000000-0005-0000-0000-0000715D0000}"/>
    <cellStyle name="Normal 21 2 5 4 2" xfId="27486" xr:uid="{00000000-0005-0000-0000-0000725D0000}"/>
    <cellStyle name="Normal 21 2 5 5" xfId="18765" xr:uid="{00000000-0005-0000-0000-0000735D0000}"/>
    <cellStyle name="Normal 21 2 5 6" xfId="39879" xr:uid="{00000000-0005-0000-0000-0000745D0000}"/>
    <cellStyle name="Normal 21 2 6" xfId="2310" xr:uid="{00000000-0005-0000-0000-0000755D0000}"/>
    <cellStyle name="Normal 21 2 6 2" xfId="6721" xr:uid="{00000000-0005-0000-0000-0000765D0000}"/>
    <cellStyle name="Normal 21 2 6 2 2" xfId="15465" xr:uid="{00000000-0005-0000-0000-0000775D0000}"/>
    <cellStyle name="Normal 21 2 6 2 2 2" xfId="32916" xr:uid="{00000000-0005-0000-0000-0000785D0000}"/>
    <cellStyle name="Normal 21 2 6 2 3" xfId="24196" xr:uid="{00000000-0005-0000-0000-0000795D0000}"/>
    <cellStyle name="Normal 21 2 6 2 4" xfId="39884" xr:uid="{00000000-0005-0000-0000-00007A5D0000}"/>
    <cellStyle name="Normal 21 2 6 3" xfId="11104" xr:uid="{00000000-0005-0000-0000-00007B5D0000}"/>
    <cellStyle name="Normal 21 2 6 3 2" xfId="28556" xr:uid="{00000000-0005-0000-0000-00007C5D0000}"/>
    <cellStyle name="Normal 21 2 6 4" xfId="19835" xr:uid="{00000000-0005-0000-0000-00007D5D0000}"/>
    <cellStyle name="Normal 21 2 6 5" xfId="39883" xr:uid="{00000000-0005-0000-0000-00007E5D0000}"/>
    <cellStyle name="Normal 21 2 7" xfId="4579" xr:uid="{00000000-0005-0000-0000-00007F5D0000}"/>
    <cellStyle name="Normal 21 2 7 2" xfId="13323" xr:uid="{00000000-0005-0000-0000-0000805D0000}"/>
    <cellStyle name="Normal 21 2 7 2 2" xfId="30774" xr:uid="{00000000-0005-0000-0000-0000815D0000}"/>
    <cellStyle name="Normal 21 2 7 3" xfId="22054" xr:uid="{00000000-0005-0000-0000-0000825D0000}"/>
    <cellStyle name="Normal 21 2 7 4" xfId="39885" xr:uid="{00000000-0005-0000-0000-0000835D0000}"/>
    <cellStyle name="Normal 21 2 8" xfId="8962" xr:uid="{00000000-0005-0000-0000-0000845D0000}"/>
    <cellStyle name="Normal 21 2 8 2" xfId="26414" xr:uid="{00000000-0005-0000-0000-0000855D0000}"/>
    <cellStyle name="Normal 21 2 9" xfId="17693" xr:uid="{00000000-0005-0000-0000-0000865D0000}"/>
    <cellStyle name="Normal 21 3" xfId="218" xr:uid="{00000000-0005-0000-0000-0000875D0000}"/>
    <cellStyle name="Normal 21 3 2" xfId="483" xr:uid="{00000000-0005-0000-0000-0000885D0000}"/>
    <cellStyle name="Normal 21 3 2 2" xfId="1023" xr:uid="{00000000-0005-0000-0000-0000895D0000}"/>
    <cellStyle name="Normal 21 3 2 2 2" xfId="2096" xr:uid="{00000000-0005-0000-0000-00008A5D0000}"/>
    <cellStyle name="Normal 21 3 2 2 2 2" xfId="4241" xr:uid="{00000000-0005-0000-0000-00008B5D0000}"/>
    <cellStyle name="Normal 21 3 2 2 2 2 2" xfId="8652" xr:uid="{00000000-0005-0000-0000-00008C5D0000}"/>
    <cellStyle name="Normal 21 3 2 2 2 2 2 2" xfId="17396" xr:uid="{00000000-0005-0000-0000-00008D5D0000}"/>
    <cellStyle name="Normal 21 3 2 2 2 2 2 2 2" xfId="34847" xr:uid="{00000000-0005-0000-0000-00008E5D0000}"/>
    <cellStyle name="Normal 21 3 2 2 2 2 2 3" xfId="26127" xr:uid="{00000000-0005-0000-0000-00008F5D0000}"/>
    <cellStyle name="Normal 21 3 2 2 2 2 2 4" xfId="39891" xr:uid="{00000000-0005-0000-0000-0000905D0000}"/>
    <cellStyle name="Normal 21 3 2 2 2 2 3" xfId="13035" xr:uid="{00000000-0005-0000-0000-0000915D0000}"/>
    <cellStyle name="Normal 21 3 2 2 2 2 3 2" xfId="30487" xr:uid="{00000000-0005-0000-0000-0000925D0000}"/>
    <cellStyle name="Normal 21 3 2 2 2 2 4" xfId="21766" xr:uid="{00000000-0005-0000-0000-0000935D0000}"/>
    <cellStyle name="Normal 21 3 2 2 2 2 5" xfId="39890" xr:uid="{00000000-0005-0000-0000-0000945D0000}"/>
    <cellStyle name="Normal 21 3 2 2 2 3" xfId="6510" xr:uid="{00000000-0005-0000-0000-0000955D0000}"/>
    <cellStyle name="Normal 21 3 2 2 2 3 2" xfId="15254" xr:uid="{00000000-0005-0000-0000-0000965D0000}"/>
    <cellStyle name="Normal 21 3 2 2 2 3 2 2" xfId="32705" xr:uid="{00000000-0005-0000-0000-0000975D0000}"/>
    <cellStyle name="Normal 21 3 2 2 2 3 3" xfId="23985" xr:uid="{00000000-0005-0000-0000-0000985D0000}"/>
    <cellStyle name="Normal 21 3 2 2 2 3 4" xfId="39892" xr:uid="{00000000-0005-0000-0000-0000995D0000}"/>
    <cellStyle name="Normal 21 3 2 2 2 4" xfId="10893" xr:uid="{00000000-0005-0000-0000-00009A5D0000}"/>
    <cellStyle name="Normal 21 3 2 2 2 4 2" xfId="28345" xr:uid="{00000000-0005-0000-0000-00009B5D0000}"/>
    <cellStyle name="Normal 21 3 2 2 2 5" xfId="19624" xr:uid="{00000000-0005-0000-0000-00009C5D0000}"/>
    <cellStyle name="Normal 21 3 2 2 2 6" xfId="39889" xr:uid="{00000000-0005-0000-0000-00009D5D0000}"/>
    <cellStyle name="Normal 21 3 2 2 3" xfId="3172" xr:uid="{00000000-0005-0000-0000-00009E5D0000}"/>
    <cellStyle name="Normal 21 3 2 2 3 2" xfId="7583" xr:uid="{00000000-0005-0000-0000-00009F5D0000}"/>
    <cellStyle name="Normal 21 3 2 2 3 2 2" xfId="16327" xr:uid="{00000000-0005-0000-0000-0000A05D0000}"/>
    <cellStyle name="Normal 21 3 2 2 3 2 2 2" xfId="33778" xr:uid="{00000000-0005-0000-0000-0000A15D0000}"/>
    <cellStyle name="Normal 21 3 2 2 3 2 3" xfId="25058" xr:uid="{00000000-0005-0000-0000-0000A25D0000}"/>
    <cellStyle name="Normal 21 3 2 2 3 2 4" xfId="39894" xr:uid="{00000000-0005-0000-0000-0000A35D0000}"/>
    <cellStyle name="Normal 21 3 2 2 3 3" xfId="11966" xr:uid="{00000000-0005-0000-0000-0000A45D0000}"/>
    <cellStyle name="Normal 21 3 2 2 3 3 2" xfId="29418" xr:uid="{00000000-0005-0000-0000-0000A55D0000}"/>
    <cellStyle name="Normal 21 3 2 2 3 4" xfId="20697" xr:uid="{00000000-0005-0000-0000-0000A65D0000}"/>
    <cellStyle name="Normal 21 3 2 2 3 5" xfId="39893" xr:uid="{00000000-0005-0000-0000-0000A75D0000}"/>
    <cellStyle name="Normal 21 3 2 2 4" xfId="5441" xr:uid="{00000000-0005-0000-0000-0000A85D0000}"/>
    <cellStyle name="Normal 21 3 2 2 4 2" xfId="14185" xr:uid="{00000000-0005-0000-0000-0000A95D0000}"/>
    <cellStyle name="Normal 21 3 2 2 4 2 2" xfId="31636" xr:uid="{00000000-0005-0000-0000-0000AA5D0000}"/>
    <cellStyle name="Normal 21 3 2 2 4 3" xfId="22916" xr:uid="{00000000-0005-0000-0000-0000AB5D0000}"/>
    <cellStyle name="Normal 21 3 2 2 4 4" xfId="39895" xr:uid="{00000000-0005-0000-0000-0000AC5D0000}"/>
    <cellStyle name="Normal 21 3 2 2 5" xfId="9824" xr:uid="{00000000-0005-0000-0000-0000AD5D0000}"/>
    <cellStyle name="Normal 21 3 2 2 5 2" xfId="27276" xr:uid="{00000000-0005-0000-0000-0000AE5D0000}"/>
    <cellStyle name="Normal 21 3 2 2 6" xfId="18555" xr:uid="{00000000-0005-0000-0000-0000AF5D0000}"/>
    <cellStyle name="Normal 21 3 2 2 7" xfId="39888" xr:uid="{00000000-0005-0000-0000-0000B05D0000}"/>
    <cellStyle name="Normal 21 3 2 3" xfId="1561" xr:uid="{00000000-0005-0000-0000-0000B15D0000}"/>
    <cellStyle name="Normal 21 3 2 3 2" xfId="3707" xr:uid="{00000000-0005-0000-0000-0000B25D0000}"/>
    <cellStyle name="Normal 21 3 2 3 2 2" xfId="8118" xr:uid="{00000000-0005-0000-0000-0000B35D0000}"/>
    <cellStyle name="Normal 21 3 2 3 2 2 2" xfId="16862" xr:uid="{00000000-0005-0000-0000-0000B45D0000}"/>
    <cellStyle name="Normal 21 3 2 3 2 2 2 2" xfId="34313" xr:uid="{00000000-0005-0000-0000-0000B55D0000}"/>
    <cellStyle name="Normal 21 3 2 3 2 2 3" xfId="25593" xr:uid="{00000000-0005-0000-0000-0000B65D0000}"/>
    <cellStyle name="Normal 21 3 2 3 2 2 4" xfId="39898" xr:uid="{00000000-0005-0000-0000-0000B75D0000}"/>
    <cellStyle name="Normal 21 3 2 3 2 3" xfId="12501" xr:uid="{00000000-0005-0000-0000-0000B85D0000}"/>
    <cellStyle name="Normal 21 3 2 3 2 3 2" xfId="29953" xr:uid="{00000000-0005-0000-0000-0000B95D0000}"/>
    <cellStyle name="Normal 21 3 2 3 2 4" xfId="21232" xr:uid="{00000000-0005-0000-0000-0000BA5D0000}"/>
    <cellStyle name="Normal 21 3 2 3 2 5" xfId="39897" xr:uid="{00000000-0005-0000-0000-0000BB5D0000}"/>
    <cellStyle name="Normal 21 3 2 3 3" xfId="5976" xr:uid="{00000000-0005-0000-0000-0000BC5D0000}"/>
    <cellStyle name="Normal 21 3 2 3 3 2" xfId="14720" xr:uid="{00000000-0005-0000-0000-0000BD5D0000}"/>
    <cellStyle name="Normal 21 3 2 3 3 2 2" xfId="32171" xr:uid="{00000000-0005-0000-0000-0000BE5D0000}"/>
    <cellStyle name="Normal 21 3 2 3 3 3" xfId="23451" xr:uid="{00000000-0005-0000-0000-0000BF5D0000}"/>
    <cellStyle name="Normal 21 3 2 3 3 4" xfId="39899" xr:uid="{00000000-0005-0000-0000-0000C05D0000}"/>
    <cellStyle name="Normal 21 3 2 3 4" xfId="10359" xr:uid="{00000000-0005-0000-0000-0000C15D0000}"/>
    <cellStyle name="Normal 21 3 2 3 4 2" xfId="27811" xr:uid="{00000000-0005-0000-0000-0000C25D0000}"/>
    <cellStyle name="Normal 21 3 2 3 5" xfId="19090" xr:uid="{00000000-0005-0000-0000-0000C35D0000}"/>
    <cellStyle name="Normal 21 3 2 3 6" xfId="39896" xr:uid="{00000000-0005-0000-0000-0000C45D0000}"/>
    <cellStyle name="Normal 21 3 2 4" xfId="2635" xr:uid="{00000000-0005-0000-0000-0000C55D0000}"/>
    <cellStyle name="Normal 21 3 2 4 2" xfId="7046" xr:uid="{00000000-0005-0000-0000-0000C65D0000}"/>
    <cellStyle name="Normal 21 3 2 4 2 2" xfId="15790" xr:uid="{00000000-0005-0000-0000-0000C75D0000}"/>
    <cellStyle name="Normal 21 3 2 4 2 2 2" xfId="33241" xr:uid="{00000000-0005-0000-0000-0000C85D0000}"/>
    <cellStyle name="Normal 21 3 2 4 2 3" xfId="24521" xr:uid="{00000000-0005-0000-0000-0000C95D0000}"/>
    <cellStyle name="Normal 21 3 2 4 2 4" xfId="39901" xr:uid="{00000000-0005-0000-0000-0000CA5D0000}"/>
    <cellStyle name="Normal 21 3 2 4 3" xfId="11429" xr:uid="{00000000-0005-0000-0000-0000CB5D0000}"/>
    <cellStyle name="Normal 21 3 2 4 3 2" xfId="28881" xr:uid="{00000000-0005-0000-0000-0000CC5D0000}"/>
    <cellStyle name="Normal 21 3 2 4 4" xfId="20160" xr:uid="{00000000-0005-0000-0000-0000CD5D0000}"/>
    <cellStyle name="Normal 21 3 2 4 5" xfId="39900" xr:uid="{00000000-0005-0000-0000-0000CE5D0000}"/>
    <cellStyle name="Normal 21 3 2 5" xfId="4904" xr:uid="{00000000-0005-0000-0000-0000CF5D0000}"/>
    <cellStyle name="Normal 21 3 2 5 2" xfId="13648" xr:uid="{00000000-0005-0000-0000-0000D05D0000}"/>
    <cellStyle name="Normal 21 3 2 5 2 2" xfId="31099" xr:uid="{00000000-0005-0000-0000-0000D15D0000}"/>
    <cellStyle name="Normal 21 3 2 5 3" xfId="22379" xr:uid="{00000000-0005-0000-0000-0000D25D0000}"/>
    <cellStyle name="Normal 21 3 2 5 4" xfId="39902" xr:uid="{00000000-0005-0000-0000-0000D35D0000}"/>
    <cellStyle name="Normal 21 3 2 6" xfId="9287" xr:uid="{00000000-0005-0000-0000-0000D45D0000}"/>
    <cellStyle name="Normal 21 3 2 6 2" xfId="26739" xr:uid="{00000000-0005-0000-0000-0000D55D0000}"/>
    <cellStyle name="Normal 21 3 2 7" xfId="18018" xr:uid="{00000000-0005-0000-0000-0000D65D0000}"/>
    <cellStyle name="Normal 21 3 2 8" xfId="39887" xr:uid="{00000000-0005-0000-0000-0000D75D0000}"/>
    <cellStyle name="Normal 21 3 3" xfId="765" xr:uid="{00000000-0005-0000-0000-0000D85D0000}"/>
    <cellStyle name="Normal 21 3 3 2" xfId="1838" xr:uid="{00000000-0005-0000-0000-0000D95D0000}"/>
    <cellStyle name="Normal 21 3 3 2 2" xfId="3983" xr:uid="{00000000-0005-0000-0000-0000DA5D0000}"/>
    <cellStyle name="Normal 21 3 3 2 2 2" xfId="8394" xr:uid="{00000000-0005-0000-0000-0000DB5D0000}"/>
    <cellStyle name="Normal 21 3 3 2 2 2 2" xfId="17138" xr:uid="{00000000-0005-0000-0000-0000DC5D0000}"/>
    <cellStyle name="Normal 21 3 3 2 2 2 2 2" xfId="34589" xr:uid="{00000000-0005-0000-0000-0000DD5D0000}"/>
    <cellStyle name="Normal 21 3 3 2 2 2 3" xfId="25869" xr:uid="{00000000-0005-0000-0000-0000DE5D0000}"/>
    <cellStyle name="Normal 21 3 3 2 2 2 4" xfId="39906" xr:uid="{00000000-0005-0000-0000-0000DF5D0000}"/>
    <cellStyle name="Normal 21 3 3 2 2 3" xfId="12777" xr:uid="{00000000-0005-0000-0000-0000E05D0000}"/>
    <cellStyle name="Normal 21 3 3 2 2 3 2" xfId="30229" xr:uid="{00000000-0005-0000-0000-0000E15D0000}"/>
    <cellStyle name="Normal 21 3 3 2 2 4" xfId="21508" xr:uid="{00000000-0005-0000-0000-0000E25D0000}"/>
    <cellStyle name="Normal 21 3 3 2 2 5" xfId="39905" xr:uid="{00000000-0005-0000-0000-0000E35D0000}"/>
    <cellStyle name="Normal 21 3 3 2 3" xfId="6252" xr:uid="{00000000-0005-0000-0000-0000E45D0000}"/>
    <cellStyle name="Normal 21 3 3 2 3 2" xfId="14996" xr:uid="{00000000-0005-0000-0000-0000E55D0000}"/>
    <cellStyle name="Normal 21 3 3 2 3 2 2" xfId="32447" xr:uid="{00000000-0005-0000-0000-0000E65D0000}"/>
    <cellStyle name="Normal 21 3 3 2 3 3" xfId="23727" xr:uid="{00000000-0005-0000-0000-0000E75D0000}"/>
    <cellStyle name="Normal 21 3 3 2 3 4" xfId="39907" xr:uid="{00000000-0005-0000-0000-0000E85D0000}"/>
    <cellStyle name="Normal 21 3 3 2 4" xfId="10635" xr:uid="{00000000-0005-0000-0000-0000E95D0000}"/>
    <cellStyle name="Normal 21 3 3 2 4 2" xfId="28087" xr:uid="{00000000-0005-0000-0000-0000EA5D0000}"/>
    <cellStyle name="Normal 21 3 3 2 5" xfId="19366" xr:uid="{00000000-0005-0000-0000-0000EB5D0000}"/>
    <cellStyle name="Normal 21 3 3 2 6" xfId="39904" xr:uid="{00000000-0005-0000-0000-0000EC5D0000}"/>
    <cellStyle name="Normal 21 3 3 3" xfId="2914" xr:uid="{00000000-0005-0000-0000-0000ED5D0000}"/>
    <cellStyle name="Normal 21 3 3 3 2" xfId="7325" xr:uid="{00000000-0005-0000-0000-0000EE5D0000}"/>
    <cellStyle name="Normal 21 3 3 3 2 2" xfId="16069" xr:uid="{00000000-0005-0000-0000-0000EF5D0000}"/>
    <cellStyle name="Normal 21 3 3 3 2 2 2" xfId="33520" xr:uid="{00000000-0005-0000-0000-0000F05D0000}"/>
    <cellStyle name="Normal 21 3 3 3 2 3" xfId="24800" xr:uid="{00000000-0005-0000-0000-0000F15D0000}"/>
    <cellStyle name="Normal 21 3 3 3 2 4" xfId="39909" xr:uid="{00000000-0005-0000-0000-0000F25D0000}"/>
    <cellStyle name="Normal 21 3 3 3 3" xfId="11708" xr:uid="{00000000-0005-0000-0000-0000F35D0000}"/>
    <cellStyle name="Normal 21 3 3 3 3 2" xfId="29160" xr:uid="{00000000-0005-0000-0000-0000F45D0000}"/>
    <cellStyle name="Normal 21 3 3 3 4" xfId="20439" xr:uid="{00000000-0005-0000-0000-0000F55D0000}"/>
    <cellStyle name="Normal 21 3 3 3 5" xfId="39908" xr:uid="{00000000-0005-0000-0000-0000F65D0000}"/>
    <cellStyle name="Normal 21 3 3 4" xfId="5183" xr:uid="{00000000-0005-0000-0000-0000F75D0000}"/>
    <cellStyle name="Normal 21 3 3 4 2" xfId="13927" xr:uid="{00000000-0005-0000-0000-0000F85D0000}"/>
    <cellStyle name="Normal 21 3 3 4 2 2" xfId="31378" xr:uid="{00000000-0005-0000-0000-0000F95D0000}"/>
    <cellStyle name="Normal 21 3 3 4 3" xfId="22658" xr:uid="{00000000-0005-0000-0000-0000FA5D0000}"/>
    <cellStyle name="Normal 21 3 3 4 4" xfId="39910" xr:uid="{00000000-0005-0000-0000-0000FB5D0000}"/>
    <cellStyle name="Normal 21 3 3 5" xfId="9566" xr:uid="{00000000-0005-0000-0000-0000FC5D0000}"/>
    <cellStyle name="Normal 21 3 3 5 2" xfId="27018" xr:uid="{00000000-0005-0000-0000-0000FD5D0000}"/>
    <cellStyle name="Normal 21 3 3 6" xfId="18297" xr:uid="{00000000-0005-0000-0000-0000FE5D0000}"/>
    <cellStyle name="Normal 21 3 3 7" xfId="39903" xr:uid="{00000000-0005-0000-0000-0000FF5D0000}"/>
    <cellStyle name="Normal 21 3 4" xfId="1304" xr:uid="{00000000-0005-0000-0000-0000005E0000}"/>
    <cellStyle name="Normal 21 3 4 2" xfId="3450" xr:uid="{00000000-0005-0000-0000-0000015E0000}"/>
    <cellStyle name="Normal 21 3 4 2 2" xfId="7861" xr:uid="{00000000-0005-0000-0000-0000025E0000}"/>
    <cellStyle name="Normal 21 3 4 2 2 2" xfId="16605" xr:uid="{00000000-0005-0000-0000-0000035E0000}"/>
    <cellStyle name="Normal 21 3 4 2 2 2 2" xfId="34056" xr:uid="{00000000-0005-0000-0000-0000045E0000}"/>
    <cellStyle name="Normal 21 3 4 2 2 3" xfId="25336" xr:uid="{00000000-0005-0000-0000-0000055E0000}"/>
    <cellStyle name="Normal 21 3 4 2 2 4" xfId="39913" xr:uid="{00000000-0005-0000-0000-0000065E0000}"/>
    <cellStyle name="Normal 21 3 4 2 3" xfId="12244" xr:uid="{00000000-0005-0000-0000-0000075E0000}"/>
    <cellStyle name="Normal 21 3 4 2 3 2" xfId="29696" xr:uid="{00000000-0005-0000-0000-0000085E0000}"/>
    <cellStyle name="Normal 21 3 4 2 4" xfId="20975" xr:uid="{00000000-0005-0000-0000-0000095E0000}"/>
    <cellStyle name="Normal 21 3 4 2 5" xfId="39912" xr:uid="{00000000-0005-0000-0000-00000A5E0000}"/>
    <cellStyle name="Normal 21 3 4 3" xfId="5719" xr:uid="{00000000-0005-0000-0000-00000B5E0000}"/>
    <cellStyle name="Normal 21 3 4 3 2" xfId="14463" xr:uid="{00000000-0005-0000-0000-00000C5E0000}"/>
    <cellStyle name="Normal 21 3 4 3 2 2" xfId="31914" xr:uid="{00000000-0005-0000-0000-00000D5E0000}"/>
    <cellStyle name="Normal 21 3 4 3 3" xfId="23194" xr:uid="{00000000-0005-0000-0000-00000E5E0000}"/>
    <cellStyle name="Normal 21 3 4 3 4" xfId="39914" xr:uid="{00000000-0005-0000-0000-00000F5E0000}"/>
    <cellStyle name="Normal 21 3 4 4" xfId="10102" xr:uid="{00000000-0005-0000-0000-0000105E0000}"/>
    <cellStyle name="Normal 21 3 4 4 2" xfId="27554" xr:uid="{00000000-0005-0000-0000-0000115E0000}"/>
    <cellStyle name="Normal 21 3 4 5" xfId="18833" xr:uid="{00000000-0005-0000-0000-0000125E0000}"/>
    <cellStyle name="Normal 21 3 4 6" xfId="39911" xr:uid="{00000000-0005-0000-0000-0000135E0000}"/>
    <cellStyle name="Normal 21 3 5" xfId="2378" xr:uid="{00000000-0005-0000-0000-0000145E0000}"/>
    <cellStyle name="Normal 21 3 5 2" xfId="6789" xr:uid="{00000000-0005-0000-0000-0000155E0000}"/>
    <cellStyle name="Normal 21 3 5 2 2" xfId="15533" xr:uid="{00000000-0005-0000-0000-0000165E0000}"/>
    <cellStyle name="Normal 21 3 5 2 2 2" xfId="32984" xr:uid="{00000000-0005-0000-0000-0000175E0000}"/>
    <cellStyle name="Normal 21 3 5 2 3" xfId="24264" xr:uid="{00000000-0005-0000-0000-0000185E0000}"/>
    <cellStyle name="Normal 21 3 5 2 4" xfId="39916" xr:uid="{00000000-0005-0000-0000-0000195E0000}"/>
    <cellStyle name="Normal 21 3 5 3" xfId="11172" xr:uid="{00000000-0005-0000-0000-00001A5E0000}"/>
    <cellStyle name="Normal 21 3 5 3 2" xfId="28624" xr:uid="{00000000-0005-0000-0000-00001B5E0000}"/>
    <cellStyle name="Normal 21 3 5 4" xfId="19903" xr:uid="{00000000-0005-0000-0000-00001C5E0000}"/>
    <cellStyle name="Normal 21 3 5 5" xfId="39915" xr:uid="{00000000-0005-0000-0000-00001D5E0000}"/>
    <cellStyle name="Normal 21 3 6" xfId="4647" xr:uid="{00000000-0005-0000-0000-00001E5E0000}"/>
    <cellStyle name="Normal 21 3 6 2" xfId="13391" xr:uid="{00000000-0005-0000-0000-00001F5E0000}"/>
    <cellStyle name="Normal 21 3 6 2 2" xfId="30842" xr:uid="{00000000-0005-0000-0000-0000205E0000}"/>
    <cellStyle name="Normal 21 3 6 3" xfId="22122" xr:uid="{00000000-0005-0000-0000-0000215E0000}"/>
    <cellStyle name="Normal 21 3 6 4" xfId="39917" xr:uid="{00000000-0005-0000-0000-0000225E0000}"/>
    <cellStyle name="Normal 21 3 7" xfId="9030" xr:uid="{00000000-0005-0000-0000-0000235E0000}"/>
    <cellStyle name="Normal 21 3 7 2" xfId="26482" xr:uid="{00000000-0005-0000-0000-0000245E0000}"/>
    <cellStyle name="Normal 21 3 8" xfId="17761" xr:uid="{00000000-0005-0000-0000-0000255E0000}"/>
    <cellStyle name="Normal 21 3 9" xfId="39886" xr:uid="{00000000-0005-0000-0000-0000265E0000}"/>
    <cellStyle name="Normal 21 4" xfId="358" xr:uid="{00000000-0005-0000-0000-0000275E0000}"/>
    <cellStyle name="Normal 21 4 2" xfId="898" xr:uid="{00000000-0005-0000-0000-0000285E0000}"/>
    <cellStyle name="Normal 21 4 2 2" xfId="1971" xr:uid="{00000000-0005-0000-0000-0000295E0000}"/>
    <cellStyle name="Normal 21 4 2 2 2" xfId="4116" xr:uid="{00000000-0005-0000-0000-00002A5E0000}"/>
    <cellStyle name="Normal 21 4 2 2 2 2" xfId="8527" xr:uid="{00000000-0005-0000-0000-00002B5E0000}"/>
    <cellStyle name="Normal 21 4 2 2 2 2 2" xfId="17271" xr:uid="{00000000-0005-0000-0000-00002C5E0000}"/>
    <cellStyle name="Normal 21 4 2 2 2 2 2 2" xfId="34722" xr:uid="{00000000-0005-0000-0000-00002D5E0000}"/>
    <cellStyle name="Normal 21 4 2 2 2 2 3" xfId="26002" xr:uid="{00000000-0005-0000-0000-00002E5E0000}"/>
    <cellStyle name="Normal 21 4 2 2 2 2 4" xfId="39922" xr:uid="{00000000-0005-0000-0000-00002F5E0000}"/>
    <cellStyle name="Normal 21 4 2 2 2 3" xfId="12910" xr:uid="{00000000-0005-0000-0000-0000305E0000}"/>
    <cellStyle name="Normal 21 4 2 2 2 3 2" xfId="30362" xr:uid="{00000000-0005-0000-0000-0000315E0000}"/>
    <cellStyle name="Normal 21 4 2 2 2 4" xfId="21641" xr:uid="{00000000-0005-0000-0000-0000325E0000}"/>
    <cellStyle name="Normal 21 4 2 2 2 5" xfId="39921" xr:uid="{00000000-0005-0000-0000-0000335E0000}"/>
    <cellStyle name="Normal 21 4 2 2 3" xfId="6385" xr:uid="{00000000-0005-0000-0000-0000345E0000}"/>
    <cellStyle name="Normal 21 4 2 2 3 2" xfId="15129" xr:uid="{00000000-0005-0000-0000-0000355E0000}"/>
    <cellStyle name="Normal 21 4 2 2 3 2 2" xfId="32580" xr:uid="{00000000-0005-0000-0000-0000365E0000}"/>
    <cellStyle name="Normal 21 4 2 2 3 3" xfId="23860" xr:uid="{00000000-0005-0000-0000-0000375E0000}"/>
    <cellStyle name="Normal 21 4 2 2 3 4" xfId="39923" xr:uid="{00000000-0005-0000-0000-0000385E0000}"/>
    <cellStyle name="Normal 21 4 2 2 4" xfId="10768" xr:uid="{00000000-0005-0000-0000-0000395E0000}"/>
    <cellStyle name="Normal 21 4 2 2 4 2" xfId="28220" xr:uid="{00000000-0005-0000-0000-00003A5E0000}"/>
    <cellStyle name="Normal 21 4 2 2 5" xfId="19499" xr:uid="{00000000-0005-0000-0000-00003B5E0000}"/>
    <cellStyle name="Normal 21 4 2 2 6" xfId="39920" xr:uid="{00000000-0005-0000-0000-00003C5E0000}"/>
    <cellStyle name="Normal 21 4 2 3" xfId="3047" xr:uid="{00000000-0005-0000-0000-00003D5E0000}"/>
    <cellStyle name="Normal 21 4 2 3 2" xfId="7458" xr:uid="{00000000-0005-0000-0000-00003E5E0000}"/>
    <cellStyle name="Normal 21 4 2 3 2 2" xfId="16202" xr:uid="{00000000-0005-0000-0000-00003F5E0000}"/>
    <cellStyle name="Normal 21 4 2 3 2 2 2" xfId="33653" xr:uid="{00000000-0005-0000-0000-0000405E0000}"/>
    <cellStyle name="Normal 21 4 2 3 2 3" xfId="24933" xr:uid="{00000000-0005-0000-0000-0000415E0000}"/>
    <cellStyle name="Normal 21 4 2 3 2 4" xfId="39925" xr:uid="{00000000-0005-0000-0000-0000425E0000}"/>
    <cellStyle name="Normal 21 4 2 3 3" xfId="11841" xr:uid="{00000000-0005-0000-0000-0000435E0000}"/>
    <cellStyle name="Normal 21 4 2 3 3 2" xfId="29293" xr:uid="{00000000-0005-0000-0000-0000445E0000}"/>
    <cellStyle name="Normal 21 4 2 3 4" xfId="20572" xr:uid="{00000000-0005-0000-0000-0000455E0000}"/>
    <cellStyle name="Normal 21 4 2 3 5" xfId="39924" xr:uid="{00000000-0005-0000-0000-0000465E0000}"/>
    <cellStyle name="Normal 21 4 2 4" xfId="5316" xr:uid="{00000000-0005-0000-0000-0000475E0000}"/>
    <cellStyle name="Normal 21 4 2 4 2" xfId="14060" xr:uid="{00000000-0005-0000-0000-0000485E0000}"/>
    <cellStyle name="Normal 21 4 2 4 2 2" xfId="31511" xr:uid="{00000000-0005-0000-0000-0000495E0000}"/>
    <cellStyle name="Normal 21 4 2 4 3" xfId="22791" xr:uid="{00000000-0005-0000-0000-00004A5E0000}"/>
    <cellStyle name="Normal 21 4 2 4 4" xfId="39926" xr:uid="{00000000-0005-0000-0000-00004B5E0000}"/>
    <cellStyle name="Normal 21 4 2 5" xfId="9699" xr:uid="{00000000-0005-0000-0000-00004C5E0000}"/>
    <cellStyle name="Normal 21 4 2 5 2" xfId="27151" xr:uid="{00000000-0005-0000-0000-00004D5E0000}"/>
    <cellStyle name="Normal 21 4 2 6" xfId="18430" xr:uid="{00000000-0005-0000-0000-00004E5E0000}"/>
    <cellStyle name="Normal 21 4 2 7" xfId="39919" xr:uid="{00000000-0005-0000-0000-00004F5E0000}"/>
    <cellStyle name="Normal 21 4 3" xfId="1436" xr:uid="{00000000-0005-0000-0000-0000505E0000}"/>
    <cellStyle name="Normal 21 4 3 2" xfId="3582" xr:uid="{00000000-0005-0000-0000-0000515E0000}"/>
    <cellStyle name="Normal 21 4 3 2 2" xfId="7993" xr:uid="{00000000-0005-0000-0000-0000525E0000}"/>
    <cellStyle name="Normal 21 4 3 2 2 2" xfId="16737" xr:uid="{00000000-0005-0000-0000-0000535E0000}"/>
    <cellStyle name="Normal 21 4 3 2 2 2 2" xfId="34188" xr:uid="{00000000-0005-0000-0000-0000545E0000}"/>
    <cellStyle name="Normal 21 4 3 2 2 3" xfId="25468" xr:uid="{00000000-0005-0000-0000-0000555E0000}"/>
    <cellStyle name="Normal 21 4 3 2 2 4" xfId="39929" xr:uid="{00000000-0005-0000-0000-0000565E0000}"/>
    <cellStyle name="Normal 21 4 3 2 3" xfId="12376" xr:uid="{00000000-0005-0000-0000-0000575E0000}"/>
    <cellStyle name="Normal 21 4 3 2 3 2" xfId="29828" xr:uid="{00000000-0005-0000-0000-0000585E0000}"/>
    <cellStyle name="Normal 21 4 3 2 4" xfId="21107" xr:uid="{00000000-0005-0000-0000-0000595E0000}"/>
    <cellStyle name="Normal 21 4 3 2 5" xfId="39928" xr:uid="{00000000-0005-0000-0000-00005A5E0000}"/>
    <cellStyle name="Normal 21 4 3 3" xfId="5851" xr:uid="{00000000-0005-0000-0000-00005B5E0000}"/>
    <cellStyle name="Normal 21 4 3 3 2" xfId="14595" xr:uid="{00000000-0005-0000-0000-00005C5E0000}"/>
    <cellStyle name="Normal 21 4 3 3 2 2" xfId="32046" xr:uid="{00000000-0005-0000-0000-00005D5E0000}"/>
    <cellStyle name="Normal 21 4 3 3 3" xfId="23326" xr:uid="{00000000-0005-0000-0000-00005E5E0000}"/>
    <cellStyle name="Normal 21 4 3 3 4" xfId="39930" xr:uid="{00000000-0005-0000-0000-00005F5E0000}"/>
    <cellStyle name="Normal 21 4 3 4" xfId="10234" xr:uid="{00000000-0005-0000-0000-0000605E0000}"/>
    <cellStyle name="Normal 21 4 3 4 2" xfId="27686" xr:uid="{00000000-0005-0000-0000-0000615E0000}"/>
    <cellStyle name="Normal 21 4 3 5" xfId="18965" xr:uid="{00000000-0005-0000-0000-0000625E0000}"/>
    <cellStyle name="Normal 21 4 3 6" xfId="39927" xr:uid="{00000000-0005-0000-0000-0000635E0000}"/>
    <cellStyle name="Normal 21 4 4" xfId="2510" xr:uid="{00000000-0005-0000-0000-0000645E0000}"/>
    <cellStyle name="Normal 21 4 4 2" xfId="6921" xr:uid="{00000000-0005-0000-0000-0000655E0000}"/>
    <cellStyle name="Normal 21 4 4 2 2" xfId="15665" xr:uid="{00000000-0005-0000-0000-0000665E0000}"/>
    <cellStyle name="Normal 21 4 4 2 2 2" xfId="33116" xr:uid="{00000000-0005-0000-0000-0000675E0000}"/>
    <cellStyle name="Normal 21 4 4 2 3" xfId="24396" xr:uid="{00000000-0005-0000-0000-0000685E0000}"/>
    <cellStyle name="Normal 21 4 4 2 4" xfId="39932" xr:uid="{00000000-0005-0000-0000-0000695E0000}"/>
    <cellStyle name="Normal 21 4 4 3" xfId="11304" xr:uid="{00000000-0005-0000-0000-00006A5E0000}"/>
    <cellStyle name="Normal 21 4 4 3 2" xfId="28756" xr:uid="{00000000-0005-0000-0000-00006B5E0000}"/>
    <cellStyle name="Normal 21 4 4 4" xfId="20035" xr:uid="{00000000-0005-0000-0000-00006C5E0000}"/>
    <cellStyle name="Normal 21 4 4 5" xfId="39931" xr:uid="{00000000-0005-0000-0000-00006D5E0000}"/>
    <cellStyle name="Normal 21 4 5" xfId="4779" xr:uid="{00000000-0005-0000-0000-00006E5E0000}"/>
    <cellStyle name="Normal 21 4 5 2" xfId="13523" xr:uid="{00000000-0005-0000-0000-00006F5E0000}"/>
    <cellStyle name="Normal 21 4 5 2 2" xfId="30974" xr:uid="{00000000-0005-0000-0000-0000705E0000}"/>
    <cellStyle name="Normal 21 4 5 3" xfId="22254" xr:uid="{00000000-0005-0000-0000-0000715E0000}"/>
    <cellStyle name="Normal 21 4 5 4" xfId="39933" xr:uid="{00000000-0005-0000-0000-0000725E0000}"/>
    <cellStyle name="Normal 21 4 6" xfId="9162" xr:uid="{00000000-0005-0000-0000-0000735E0000}"/>
    <cellStyle name="Normal 21 4 6 2" xfId="26614" xr:uid="{00000000-0005-0000-0000-0000745E0000}"/>
    <cellStyle name="Normal 21 4 7" xfId="17893" xr:uid="{00000000-0005-0000-0000-0000755E0000}"/>
    <cellStyle name="Normal 21 4 8" xfId="39918" xr:uid="{00000000-0005-0000-0000-0000765E0000}"/>
    <cellStyle name="Normal 21 5" xfId="640" xr:uid="{00000000-0005-0000-0000-0000775E0000}"/>
    <cellStyle name="Normal 21 5 2" xfId="1713" xr:uid="{00000000-0005-0000-0000-0000785E0000}"/>
    <cellStyle name="Normal 21 5 2 2" xfId="3858" xr:uid="{00000000-0005-0000-0000-0000795E0000}"/>
    <cellStyle name="Normal 21 5 2 2 2" xfId="8269" xr:uid="{00000000-0005-0000-0000-00007A5E0000}"/>
    <cellStyle name="Normal 21 5 2 2 2 2" xfId="17013" xr:uid="{00000000-0005-0000-0000-00007B5E0000}"/>
    <cellStyle name="Normal 21 5 2 2 2 2 2" xfId="34464" xr:uid="{00000000-0005-0000-0000-00007C5E0000}"/>
    <cellStyle name="Normal 21 5 2 2 2 3" xfId="25744" xr:uid="{00000000-0005-0000-0000-00007D5E0000}"/>
    <cellStyle name="Normal 21 5 2 2 2 4" xfId="39937" xr:uid="{00000000-0005-0000-0000-00007E5E0000}"/>
    <cellStyle name="Normal 21 5 2 2 3" xfId="12652" xr:uid="{00000000-0005-0000-0000-00007F5E0000}"/>
    <cellStyle name="Normal 21 5 2 2 3 2" xfId="30104" xr:uid="{00000000-0005-0000-0000-0000805E0000}"/>
    <cellStyle name="Normal 21 5 2 2 4" xfId="21383" xr:uid="{00000000-0005-0000-0000-0000815E0000}"/>
    <cellStyle name="Normal 21 5 2 2 5" xfId="39936" xr:uid="{00000000-0005-0000-0000-0000825E0000}"/>
    <cellStyle name="Normal 21 5 2 3" xfId="6127" xr:uid="{00000000-0005-0000-0000-0000835E0000}"/>
    <cellStyle name="Normal 21 5 2 3 2" xfId="14871" xr:uid="{00000000-0005-0000-0000-0000845E0000}"/>
    <cellStyle name="Normal 21 5 2 3 2 2" xfId="32322" xr:uid="{00000000-0005-0000-0000-0000855E0000}"/>
    <cellStyle name="Normal 21 5 2 3 3" xfId="23602" xr:uid="{00000000-0005-0000-0000-0000865E0000}"/>
    <cellStyle name="Normal 21 5 2 3 4" xfId="39938" xr:uid="{00000000-0005-0000-0000-0000875E0000}"/>
    <cellStyle name="Normal 21 5 2 4" xfId="10510" xr:uid="{00000000-0005-0000-0000-0000885E0000}"/>
    <cellStyle name="Normal 21 5 2 4 2" xfId="27962" xr:uid="{00000000-0005-0000-0000-0000895E0000}"/>
    <cellStyle name="Normal 21 5 2 5" xfId="19241" xr:uid="{00000000-0005-0000-0000-00008A5E0000}"/>
    <cellStyle name="Normal 21 5 2 6" xfId="39935" xr:uid="{00000000-0005-0000-0000-00008B5E0000}"/>
    <cellStyle name="Normal 21 5 3" xfId="2789" xr:uid="{00000000-0005-0000-0000-00008C5E0000}"/>
    <cellStyle name="Normal 21 5 3 2" xfId="7200" xr:uid="{00000000-0005-0000-0000-00008D5E0000}"/>
    <cellStyle name="Normal 21 5 3 2 2" xfId="15944" xr:uid="{00000000-0005-0000-0000-00008E5E0000}"/>
    <cellStyle name="Normal 21 5 3 2 2 2" xfId="33395" xr:uid="{00000000-0005-0000-0000-00008F5E0000}"/>
    <cellStyle name="Normal 21 5 3 2 3" xfId="24675" xr:uid="{00000000-0005-0000-0000-0000905E0000}"/>
    <cellStyle name="Normal 21 5 3 2 4" xfId="39940" xr:uid="{00000000-0005-0000-0000-0000915E0000}"/>
    <cellStyle name="Normal 21 5 3 3" xfId="11583" xr:uid="{00000000-0005-0000-0000-0000925E0000}"/>
    <cellStyle name="Normal 21 5 3 3 2" xfId="29035" xr:uid="{00000000-0005-0000-0000-0000935E0000}"/>
    <cellStyle name="Normal 21 5 3 4" xfId="20314" xr:uid="{00000000-0005-0000-0000-0000945E0000}"/>
    <cellStyle name="Normal 21 5 3 5" xfId="39939" xr:uid="{00000000-0005-0000-0000-0000955E0000}"/>
    <cellStyle name="Normal 21 5 4" xfId="5058" xr:uid="{00000000-0005-0000-0000-0000965E0000}"/>
    <cellStyle name="Normal 21 5 4 2" xfId="13802" xr:uid="{00000000-0005-0000-0000-0000975E0000}"/>
    <cellStyle name="Normal 21 5 4 2 2" xfId="31253" xr:uid="{00000000-0005-0000-0000-0000985E0000}"/>
    <cellStyle name="Normal 21 5 4 3" xfId="22533" xr:uid="{00000000-0005-0000-0000-0000995E0000}"/>
    <cellStyle name="Normal 21 5 4 4" xfId="39941" xr:uid="{00000000-0005-0000-0000-00009A5E0000}"/>
    <cellStyle name="Normal 21 5 5" xfId="9441" xr:uid="{00000000-0005-0000-0000-00009B5E0000}"/>
    <cellStyle name="Normal 21 5 5 2" xfId="26893" xr:uid="{00000000-0005-0000-0000-00009C5E0000}"/>
    <cellStyle name="Normal 21 5 6" xfId="18172" xr:uid="{00000000-0005-0000-0000-00009D5E0000}"/>
    <cellStyle name="Normal 21 5 7" xfId="39934" xr:uid="{00000000-0005-0000-0000-00009E5E0000}"/>
    <cellStyle name="Normal 21 6" xfId="1179" xr:uid="{00000000-0005-0000-0000-00009F5E0000}"/>
    <cellStyle name="Normal 21 6 2" xfId="3325" xr:uid="{00000000-0005-0000-0000-0000A05E0000}"/>
    <cellStyle name="Normal 21 6 2 2" xfId="7736" xr:uid="{00000000-0005-0000-0000-0000A15E0000}"/>
    <cellStyle name="Normal 21 6 2 2 2" xfId="16480" xr:uid="{00000000-0005-0000-0000-0000A25E0000}"/>
    <cellStyle name="Normal 21 6 2 2 2 2" xfId="33931" xr:uid="{00000000-0005-0000-0000-0000A35E0000}"/>
    <cellStyle name="Normal 21 6 2 2 3" xfId="25211" xr:uid="{00000000-0005-0000-0000-0000A45E0000}"/>
    <cellStyle name="Normal 21 6 2 2 4" xfId="39944" xr:uid="{00000000-0005-0000-0000-0000A55E0000}"/>
    <cellStyle name="Normal 21 6 2 3" xfId="12119" xr:uid="{00000000-0005-0000-0000-0000A65E0000}"/>
    <cellStyle name="Normal 21 6 2 3 2" xfId="29571" xr:uid="{00000000-0005-0000-0000-0000A75E0000}"/>
    <cellStyle name="Normal 21 6 2 4" xfId="20850" xr:uid="{00000000-0005-0000-0000-0000A85E0000}"/>
    <cellStyle name="Normal 21 6 2 5" xfId="39943" xr:uid="{00000000-0005-0000-0000-0000A95E0000}"/>
    <cellStyle name="Normal 21 6 3" xfId="5594" xr:uid="{00000000-0005-0000-0000-0000AA5E0000}"/>
    <cellStyle name="Normal 21 6 3 2" xfId="14338" xr:uid="{00000000-0005-0000-0000-0000AB5E0000}"/>
    <cellStyle name="Normal 21 6 3 2 2" xfId="31789" xr:uid="{00000000-0005-0000-0000-0000AC5E0000}"/>
    <cellStyle name="Normal 21 6 3 3" xfId="23069" xr:uid="{00000000-0005-0000-0000-0000AD5E0000}"/>
    <cellStyle name="Normal 21 6 3 4" xfId="39945" xr:uid="{00000000-0005-0000-0000-0000AE5E0000}"/>
    <cellStyle name="Normal 21 6 4" xfId="9977" xr:uid="{00000000-0005-0000-0000-0000AF5E0000}"/>
    <cellStyle name="Normal 21 6 4 2" xfId="27429" xr:uid="{00000000-0005-0000-0000-0000B05E0000}"/>
    <cellStyle name="Normal 21 6 5" xfId="18708" xr:uid="{00000000-0005-0000-0000-0000B15E0000}"/>
    <cellStyle name="Normal 21 6 6" xfId="39942" xr:uid="{00000000-0005-0000-0000-0000B25E0000}"/>
    <cellStyle name="Normal 21 7" xfId="2253" xr:uid="{00000000-0005-0000-0000-0000B35E0000}"/>
    <cellStyle name="Normal 21 7 2" xfId="6664" xr:uid="{00000000-0005-0000-0000-0000B45E0000}"/>
    <cellStyle name="Normal 21 7 2 2" xfId="15408" xr:uid="{00000000-0005-0000-0000-0000B55E0000}"/>
    <cellStyle name="Normal 21 7 2 2 2" xfId="32859" xr:uid="{00000000-0005-0000-0000-0000B65E0000}"/>
    <cellStyle name="Normal 21 7 2 3" xfId="24139" xr:uid="{00000000-0005-0000-0000-0000B75E0000}"/>
    <cellStyle name="Normal 21 7 2 4" xfId="39947" xr:uid="{00000000-0005-0000-0000-0000B85E0000}"/>
    <cellStyle name="Normal 21 7 3" xfId="11047" xr:uid="{00000000-0005-0000-0000-0000B95E0000}"/>
    <cellStyle name="Normal 21 7 3 2" xfId="28499" xr:uid="{00000000-0005-0000-0000-0000BA5E0000}"/>
    <cellStyle name="Normal 21 7 4" xfId="19778" xr:uid="{00000000-0005-0000-0000-0000BB5E0000}"/>
    <cellStyle name="Normal 21 7 5" xfId="39946" xr:uid="{00000000-0005-0000-0000-0000BC5E0000}"/>
    <cellStyle name="Normal 21 8" xfId="4522" xr:uid="{00000000-0005-0000-0000-0000BD5E0000}"/>
    <cellStyle name="Normal 21 8 2" xfId="13266" xr:uid="{00000000-0005-0000-0000-0000BE5E0000}"/>
    <cellStyle name="Normal 21 8 2 2" xfId="30717" xr:uid="{00000000-0005-0000-0000-0000BF5E0000}"/>
    <cellStyle name="Normal 21 8 3" xfId="21997" xr:uid="{00000000-0005-0000-0000-0000C05E0000}"/>
    <cellStyle name="Normal 21 8 4" xfId="39948" xr:uid="{00000000-0005-0000-0000-0000C15E0000}"/>
    <cellStyle name="Normal 21 9" xfId="8905" xr:uid="{00000000-0005-0000-0000-0000C25E0000}"/>
    <cellStyle name="Normal 21 9 2" xfId="26357" xr:uid="{00000000-0005-0000-0000-0000C35E0000}"/>
    <cellStyle name="Normal 210" xfId="44359" xr:uid="{96536DD1-ECAD-4804-9DCC-A379A913B95B}"/>
    <cellStyle name="Normal 211" xfId="44364" xr:uid="{90321652-A4ED-44FF-A41B-2A69B52E5F88}"/>
    <cellStyle name="Normal 212" xfId="44369" xr:uid="{2BEA140A-9F13-46C4-90BD-9AF224CDE053}"/>
    <cellStyle name="Normal 213" xfId="44370" xr:uid="{4035E74F-ECC6-48EB-B7AE-12374E3A88E9}"/>
    <cellStyle name="Normal 214" xfId="44375" xr:uid="{826CC59B-881D-4F12-B2EC-C727AB30752A}"/>
    <cellStyle name="Normal 215" xfId="44376" xr:uid="{6ACDA859-6491-42A3-B06D-89B2A4A3DA66}"/>
    <cellStyle name="Normal 216" xfId="44381" xr:uid="{D45D485F-8517-4D9F-AE35-7C1D85838EBB}"/>
    <cellStyle name="Normal 217" xfId="44386" xr:uid="{8F7E07E5-2D56-4A5C-B066-B798B45F8B81}"/>
    <cellStyle name="Normal 218" xfId="44392" xr:uid="{C4B4A316-445A-49B9-8713-B896D4FA2B45}"/>
    <cellStyle name="Normal 219" xfId="44393" xr:uid="{38806017-8D27-4AFF-98D0-CF3B3DB854A1}"/>
    <cellStyle name="Normal 22" xfId="81" xr:uid="{00000000-0005-0000-0000-0000C45E0000}"/>
    <cellStyle name="Normal 22 10" xfId="17637" xr:uid="{00000000-0005-0000-0000-0000C55E0000}"/>
    <cellStyle name="Normal 22 11" xfId="39949" xr:uid="{00000000-0005-0000-0000-0000C65E0000}"/>
    <cellStyle name="Normal 22 2" xfId="144" xr:uid="{00000000-0005-0000-0000-0000C75E0000}"/>
    <cellStyle name="Normal 22 2 10" xfId="39950" xr:uid="{00000000-0005-0000-0000-0000C85E0000}"/>
    <cellStyle name="Normal 22 2 2" xfId="276" xr:uid="{00000000-0005-0000-0000-0000C95E0000}"/>
    <cellStyle name="Normal 22 2 2 2" xfId="541" xr:uid="{00000000-0005-0000-0000-0000CA5E0000}"/>
    <cellStyle name="Normal 22 2 2 2 2" xfId="1081" xr:uid="{00000000-0005-0000-0000-0000CB5E0000}"/>
    <cellStyle name="Normal 22 2 2 2 2 2" xfId="2154" xr:uid="{00000000-0005-0000-0000-0000CC5E0000}"/>
    <cellStyle name="Normal 22 2 2 2 2 2 2" xfId="4299" xr:uid="{00000000-0005-0000-0000-0000CD5E0000}"/>
    <cellStyle name="Normal 22 2 2 2 2 2 2 2" xfId="8710" xr:uid="{00000000-0005-0000-0000-0000CE5E0000}"/>
    <cellStyle name="Normal 22 2 2 2 2 2 2 2 2" xfId="17454" xr:uid="{00000000-0005-0000-0000-0000CF5E0000}"/>
    <cellStyle name="Normal 22 2 2 2 2 2 2 2 2 2" xfId="34905" xr:uid="{00000000-0005-0000-0000-0000D05E0000}"/>
    <cellStyle name="Normal 22 2 2 2 2 2 2 2 3" xfId="26185" xr:uid="{00000000-0005-0000-0000-0000D15E0000}"/>
    <cellStyle name="Normal 22 2 2 2 2 2 2 2 4" xfId="39956" xr:uid="{00000000-0005-0000-0000-0000D25E0000}"/>
    <cellStyle name="Normal 22 2 2 2 2 2 2 3" xfId="13093" xr:uid="{00000000-0005-0000-0000-0000D35E0000}"/>
    <cellStyle name="Normal 22 2 2 2 2 2 2 3 2" xfId="30545" xr:uid="{00000000-0005-0000-0000-0000D45E0000}"/>
    <cellStyle name="Normal 22 2 2 2 2 2 2 4" xfId="21824" xr:uid="{00000000-0005-0000-0000-0000D55E0000}"/>
    <cellStyle name="Normal 22 2 2 2 2 2 2 5" xfId="39955" xr:uid="{00000000-0005-0000-0000-0000D65E0000}"/>
    <cellStyle name="Normal 22 2 2 2 2 2 3" xfId="6568" xr:uid="{00000000-0005-0000-0000-0000D75E0000}"/>
    <cellStyle name="Normal 22 2 2 2 2 2 3 2" xfId="15312" xr:uid="{00000000-0005-0000-0000-0000D85E0000}"/>
    <cellStyle name="Normal 22 2 2 2 2 2 3 2 2" xfId="32763" xr:uid="{00000000-0005-0000-0000-0000D95E0000}"/>
    <cellStyle name="Normal 22 2 2 2 2 2 3 3" xfId="24043" xr:uid="{00000000-0005-0000-0000-0000DA5E0000}"/>
    <cellStyle name="Normal 22 2 2 2 2 2 3 4" xfId="39957" xr:uid="{00000000-0005-0000-0000-0000DB5E0000}"/>
    <cellStyle name="Normal 22 2 2 2 2 2 4" xfId="10951" xr:uid="{00000000-0005-0000-0000-0000DC5E0000}"/>
    <cellStyle name="Normal 22 2 2 2 2 2 4 2" xfId="28403" xr:uid="{00000000-0005-0000-0000-0000DD5E0000}"/>
    <cellStyle name="Normal 22 2 2 2 2 2 5" xfId="19682" xr:uid="{00000000-0005-0000-0000-0000DE5E0000}"/>
    <cellStyle name="Normal 22 2 2 2 2 2 6" xfId="39954" xr:uid="{00000000-0005-0000-0000-0000DF5E0000}"/>
    <cellStyle name="Normal 22 2 2 2 2 3" xfId="3230" xr:uid="{00000000-0005-0000-0000-0000E05E0000}"/>
    <cellStyle name="Normal 22 2 2 2 2 3 2" xfId="7641" xr:uid="{00000000-0005-0000-0000-0000E15E0000}"/>
    <cellStyle name="Normal 22 2 2 2 2 3 2 2" xfId="16385" xr:uid="{00000000-0005-0000-0000-0000E25E0000}"/>
    <cellStyle name="Normal 22 2 2 2 2 3 2 2 2" xfId="33836" xr:uid="{00000000-0005-0000-0000-0000E35E0000}"/>
    <cellStyle name="Normal 22 2 2 2 2 3 2 3" xfId="25116" xr:uid="{00000000-0005-0000-0000-0000E45E0000}"/>
    <cellStyle name="Normal 22 2 2 2 2 3 2 4" xfId="39959" xr:uid="{00000000-0005-0000-0000-0000E55E0000}"/>
    <cellStyle name="Normal 22 2 2 2 2 3 3" xfId="12024" xr:uid="{00000000-0005-0000-0000-0000E65E0000}"/>
    <cellStyle name="Normal 22 2 2 2 2 3 3 2" xfId="29476" xr:uid="{00000000-0005-0000-0000-0000E75E0000}"/>
    <cellStyle name="Normal 22 2 2 2 2 3 4" xfId="20755" xr:uid="{00000000-0005-0000-0000-0000E85E0000}"/>
    <cellStyle name="Normal 22 2 2 2 2 3 5" xfId="39958" xr:uid="{00000000-0005-0000-0000-0000E95E0000}"/>
    <cellStyle name="Normal 22 2 2 2 2 4" xfId="5499" xr:uid="{00000000-0005-0000-0000-0000EA5E0000}"/>
    <cellStyle name="Normal 22 2 2 2 2 4 2" xfId="14243" xr:uid="{00000000-0005-0000-0000-0000EB5E0000}"/>
    <cellStyle name="Normal 22 2 2 2 2 4 2 2" xfId="31694" xr:uid="{00000000-0005-0000-0000-0000EC5E0000}"/>
    <cellStyle name="Normal 22 2 2 2 2 4 3" xfId="22974" xr:uid="{00000000-0005-0000-0000-0000ED5E0000}"/>
    <cellStyle name="Normal 22 2 2 2 2 4 4" xfId="39960" xr:uid="{00000000-0005-0000-0000-0000EE5E0000}"/>
    <cellStyle name="Normal 22 2 2 2 2 5" xfId="9882" xr:uid="{00000000-0005-0000-0000-0000EF5E0000}"/>
    <cellStyle name="Normal 22 2 2 2 2 5 2" xfId="27334" xr:uid="{00000000-0005-0000-0000-0000F05E0000}"/>
    <cellStyle name="Normal 22 2 2 2 2 6" xfId="18613" xr:uid="{00000000-0005-0000-0000-0000F15E0000}"/>
    <cellStyle name="Normal 22 2 2 2 2 7" xfId="39953" xr:uid="{00000000-0005-0000-0000-0000F25E0000}"/>
    <cellStyle name="Normal 22 2 2 2 3" xfId="1619" xr:uid="{00000000-0005-0000-0000-0000F35E0000}"/>
    <cellStyle name="Normal 22 2 2 2 3 2" xfId="3765" xr:uid="{00000000-0005-0000-0000-0000F45E0000}"/>
    <cellStyle name="Normal 22 2 2 2 3 2 2" xfId="8176" xr:uid="{00000000-0005-0000-0000-0000F55E0000}"/>
    <cellStyle name="Normal 22 2 2 2 3 2 2 2" xfId="16920" xr:uid="{00000000-0005-0000-0000-0000F65E0000}"/>
    <cellStyle name="Normal 22 2 2 2 3 2 2 2 2" xfId="34371" xr:uid="{00000000-0005-0000-0000-0000F75E0000}"/>
    <cellStyle name="Normal 22 2 2 2 3 2 2 3" xfId="25651" xr:uid="{00000000-0005-0000-0000-0000F85E0000}"/>
    <cellStyle name="Normal 22 2 2 2 3 2 2 4" xfId="39963" xr:uid="{00000000-0005-0000-0000-0000F95E0000}"/>
    <cellStyle name="Normal 22 2 2 2 3 2 3" xfId="12559" xr:uid="{00000000-0005-0000-0000-0000FA5E0000}"/>
    <cellStyle name="Normal 22 2 2 2 3 2 3 2" xfId="30011" xr:uid="{00000000-0005-0000-0000-0000FB5E0000}"/>
    <cellStyle name="Normal 22 2 2 2 3 2 4" xfId="21290" xr:uid="{00000000-0005-0000-0000-0000FC5E0000}"/>
    <cellStyle name="Normal 22 2 2 2 3 2 5" xfId="39962" xr:uid="{00000000-0005-0000-0000-0000FD5E0000}"/>
    <cellStyle name="Normal 22 2 2 2 3 3" xfId="6034" xr:uid="{00000000-0005-0000-0000-0000FE5E0000}"/>
    <cellStyle name="Normal 22 2 2 2 3 3 2" xfId="14778" xr:uid="{00000000-0005-0000-0000-0000FF5E0000}"/>
    <cellStyle name="Normal 22 2 2 2 3 3 2 2" xfId="32229" xr:uid="{00000000-0005-0000-0000-0000005F0000}"/>
    <cellStyle name="Normal 22 2 2 2 3 3 3" xfId="23509" xr:uid="{00000000-0005-0000-0000-0000015F0000}"/>
    <cellStyle name="Normal 22 2 2 2 3 3 4" xfId="39964" xr:uid="{00000000-0005-0000-0000-0000025F0000}"/>
    <cellStyle name="Normal 22 2 2 2 3 4" xfId="10417" xr:uid="{00000000-0005-0000-0000-0000035F0000}"/>
    <cellStyle name="Normal 22 2 2 2 3 4 2" xfId="27869" xr:uid="{00000000-0005-0000-0000-0000045F0000}"/>
    <cellStyle name="Normal 22 2 2 2 3 5" xfId="19148" xr:uid="{00000000-0005-0000-0000-0000055F0000}"/>
    <cellStyle name="Normal 22 2 2 2 3 6" xfId="39961" xr:uid="{00000000-0005-0000-0000-0000065F0000}"/>
    <cellStyle name="Normal 22 2 2 2 4" xfId="2693" xr:uid="{00000000-0005-0000-0000-0000075F0000}"/>
    <cellStyle name="Normal 22 2 2 2 4 2" xfId="7104" xr:uid="{00000000-0005-0000-0000-0000085F0000}"/>
    <cellStyle name="Normal 22 2 2 2 4 2 2" xfId="15848" xr:uid="{00000000-0005-0000-0000-0000095F0000}"/>
    <cellStyle name="Normal 22 2 2 2 4 2 2 2" xfId="33299" xr:uid="{00000000-0005-0000-0000-00000A5F0000}"/>
    <cellStyle name="Normal 22 2 2 2 4 2 3" xfId="24579" xr:uid="{00000000-0005-0000-0000-00000B5F0000}"/>
    <cellStyle name="Normal 22 2 2 2 4 2 4" xfId="39966" xr:uid="{00000000-0005-0000-0000-00000C5F0000}"/>
    <cellStyle name="Normal 22 2 2 2 4 3" xfId="11487" xr:uid="{00000000-0005-0000-0000-00000D5F0000}"/>
    <cellStyle name="Normal 22 2 2 2 4 3 2" xfId="28939" xr:uid="{00000000-0005-0000-0000-00000E5F0000}"/>
    <cellStyle name="Normal 22 2 2 2 4 4" xfId="20218" xr:uid="{00000000-0005-0000-0000-00000F5F0000}"/>
    <cellStyle name="Normal 22 2 2 2 4 5" xfId="39965" xr:uid="{00000000-0005-0000-0000-0000105F0000}"/>
    <cellStyle name="Normal 22 2 2 2 5" xfId="4962" xr:uid="{00000000-0005-0000-0000-0000115F0000}"/>
    <cellStyle name="Normal 22 2 2 2 5 2" xfId="13706" xr:uid="{00000000-0005-0000-0000-0000125F0000}"/>
    <cellStyle name="Normal 22 2 2 2 5 2 2" xfId="31157" xr:uid="{00000000-0005-0000-0000-0000135F0000}"/>
    <cellStyle name="Normal 22 2 2 2 5 3" xfId="22437" xr:uid="{00000000-0005-0000-0000-0000145F0000}"/>
    <cellStyle name="Normal 22 2 2 2 5 4" xfId="39967" xr:uid="{00000000-0005-0000-0000-0000155F0000}"/>
    <cellStyle name="Normal 22 2 2 2 6" xfId="9345" xr:uid="{00000000-0005-0000-0000-0000165F0000}"/>
    <cellStyle name="Normal 22 2 2 2 6 2" xfId="26797" xr:uid="{00000000-0005-0000-0000-0000175F0000}"/>
    <cellStyle name="Normal 22 2 2 2 7" xfId="18076" xr:uid="{00000000-0005-0000-0000-0000185F0000}"/>
    <cellStyle name="Normal 22 2 2 2 8" xfId="39952" xr:uid="{00000000-0005-0000-0000-0000195F0000}"/>
    <cellStyle name="Normal 22 2 2 3" xfId="823" xr:uid="{00000000-0005-0000-0000-00001A5F0000}"/>
    <cellStyle name="Normal 22 2 2 3 2" xfId="1896" xr:uid="{00000000-0005-0000-0000-00001B5F0000}"/>
    <cellStyle name="Normal 22 2 2 3 2 2" xfId="4041" xr:uid="{00000000-0005-0000-0000-00001C5F0000}"/>
    <cellStyle name="Normal 22 2 2 3 2 2 2" xfId="8452" xr:uid="{00000000-0005-0000-0000-00001D5F0000}"/>
    <cellStyle name="Normal 22 2 2 3 2 2 2 2" xfId="17196" xr:uid="{00000000-0005-0000-0000-00001E5F0000}"/>
    <cellStyle name="Normal 22 2 2 3 2 2 2 2 2" xfId="34647" xr:uid="{00000000-0005-0000-0000-00001F5F0000}"/>
    <cellStyle name="Normal 22 2 2 3 2 2 2 3" xfId="25927" xr:uid="{00000000-0005-0000-0000-0000205F0000}"/>
    <cellStyle name="Normal 22 2 2 3 2 2 2 4" xfId="39971" xr:uid="{00000000-0005-0000-0000-0000215F0000}"/>
    <cellStyle name="Normal 22 2 2 3 2 2 3" xfId="12835" xr:uid="{00000000-0005-0000-0000-0000225F0000}"/>
    <cellStyle name="Normal 22 2 2 3 2 2 3 2" xfId="30287" xr:uid="{00000000-0005-0000-0000-0000235F0000}"/>
    <cellStyle name="Normal 22 2 2 3 2 2 4" xfId="21566" xr:uid="{00000000-0005-0000-0000-0000245F0000}"/>
    <cellStyle name="Normal 22 2 2 3 2 2 5" xfId="39970" xr:uid="{00000000-0005-0000-0000-0000255F0000}"/>
    <cellStyle name="Normal 22 2 2 3 2 3" xfId="6310" xr:uid="{00000000-0005-0000-0000-0000265F0000}"/>
    <cellStyle name="Normal 22 2 2 3 2 3 2" xfId="15054" xr:uid="{00000000-0005-0000-0000-0000275F0000}"/>
    <cellStyle name="Normal 22 2 2 3 2 3 2 2" xfId="32505" xr:uid="{00000000-0005-0000-0000-0000285F0000}"/>
    <cellStyle name="Normal 22 2 2 3 2 3 3" xfId="23785" xr:uid="{00000000-0005-0000-0000-0000295F0000}"/>
    <cellStyle name="Normal 22 2 2 3 2 3 4" xfId="39972" xr:uid="{00000000-0005-0000-0000-00002A5F0000}"/>
    <cellStyle name="Normal 22 2 2 3 2 4" xfId="10693" xr:uid="{00000000-0005-0000-0000-00002B5F0000}"/>
    <cellStyle name="Normal 22 2 2 3 2 4 2" xfId="28145" xr:uid="{00000000-0005-0000-0000-00002C5F0000}"/>
    <cellStyle name="Normal 22 2 2 3 2 5" xfId="19424" xr:uid="{00000000-0005-0000-0000-00002D5F0000}"/>
    <cellStyle name="Normal 22 2 2 3 2 6" xfId="39969" xr:uid="{00000000-0005-0000-0000-00002E5F0000}"/>
    <cellStyle name="Normal 22 2 2 3 3" xfId="2972" xr:uid="{00000000-0005-0000-0000-00002F5F0000}"/>
    <cellStyle name="Normal 22 2 2 3 3 2" xfId="7383" xr:uid="{00000000-0005-0000-0000-0000305F0000}"/>
    <cellStyle name="Normal 22 2 2 3 3 2 2" xfId="16127" xr:uid="{00000000-0005-0000-0000-0000315F0000}"/>
    <cellStyle name="Normal 22 2 2 3 3 2 2 2" xfId="33578" xr:uid="{00000000-0005-0000-0000-0000325F0000}"/>
    <cellStyle name="Normal 22 2 2 3 3 2 3" xfId="24858" xr:uid="{00000000-0005-0000-0000-0000335F0000}"/>
    <cellStyle name="Normal 22 2 2 3 3 2 4" xfId="39974" xr:uid="{00000000-0005-0000-0000-0000345F0000}"/>
    <cellStyle name="Normal 22 2 2 3 3 3" xfId="11766" xr:uid="{00000000-0005-0000-0000-0000355F0000}"/>
    <cellStyle name="Normal 22 2 2 3 3 3 2" xfId="29218" xr:uid="{00000000-0005-0000-0000-0000365F0000}"/>
    <cellStyle name="Normal 22 2 2 3 3 4" xfId="20497" xr:uid="{00000000-0005-0000-0000-0000375F0000}"/>
    <cellStyle name="Normal 22 2 2 3 3 5" xfId="39973" xr:uid="{00000000-0005-0000-0000-0000385F0000}"/>
    <cellStyle name="Normal 22 2 2 3 4" xfId="5241" xr:uid="{00000000-0005-0000-0000-0000395F0000}"/>
    <cellStyle name="Normal 22 2 2 3 4 2" xfId="13985" xr:uid="{00000000-0005-0000-0000-00003A5F0000}"/>
    <cellStyle name="Normal 22 2 2 3 4 2 2" xfId="31436" xr:uid="{00000000-0005-0000-0000-00003B5F0000}"/>
    <cellStyle name="Normal 22 2 2 3 4 3" xfId="22716" xr:uid="{00000000-0005-0000-0000-00003C5F0000}"/>
    <cellStyle name="Normal 22 2 2 3 4 4" xfId="39975" xr:uid="{00000000-0005-0000-0000-00003D5F0000}"/>
    <cellStyle name="Normal 22 2 2 3 5" xfId="9624" xr:uid="{00000000-0005-0000-0000-00003E5F0000}"/>
    <cellStyle name="Normal 22 2 2 3 5 2" xfId="27076" xr:uid="{00000000-0005-0000-0000-00003F5F0000}"/>
    <cellStyle name="Normal 22 2 2 3 6" xfId="18355" xr:uid="{00000000-0005-0000-0000-0000405F0000}"/>
    <cellStyle name="Normal 22 2 2 3 7" xfId="39968" xr:uid="{00000000-0005-0000-0000-0000415F0000}"/>
    <cellStyle name="Normal 22 2 2 4" xfId="1362" xr:uid="{00000000-0005-0000-0000-0000425F0000}"/>
    <cellStyle name="Normal 22 2 2 4 2" xfId="3508" xr:uid="{00000000-0005-0000-0000-0000435F0000}"/>
    <cellStyle name="Normal 22 2 2 4 2 2" xfId="7919" xr:uid="{00000000-0005-0000-0000-0000445F0000}"/>
    <cellStyle name="Normal 22 2 2 4 2 2 2" xfId="16663" xr:uid="{00000000-0005-0000-0000-0000455F0000}"/>
    <cellStyle name="Normal 22 2 2 4 2 2 2 2" xfId="34114" xr:uid="{00000000-0005-0000-0000-0000465F0000}"/>
    <cellStyle name="Normal 22 2 2 4 2 2 3" xfId="25394" xr:uid="{00000000-0005-0000-0000-0000475F0000}"/>
    <cellStyle name="Normal 22 2 2 4 2 2 4" xfId="39978" xr:uid="{00000000-0005-0000-0000-0000485F0000}"/>
    <cellStyle name="Normal 22 2 2 4 2 3" xfId="12302" xr:uid="{00000000-0005-0000-0000-0000495F0000}"/>
    <cellStyle name="Normal 22 2 2 4 2 3 2" xfId="29754" xr:uid="{00000000-0005-0000-0000-00004A5F0000}"/>
    <cellStyle name="Normal 22 2 2 4 2 4" xfId="21033" xr:uid="{00000000-0005-0000-0000-00004B5F0000}"/>
    <cellStyle name="Normal 22 2 2 4 2 5" xfId="39977" xr:uid="{00000000-0005-0000-0000-00004C5F0000}"/>
    <cellStyle name="Normal 22 2 2 4 3" xfId="5777" xr:uid="{00000000-0005-0000-0000-00004D5F0000}"/>
    <cellStyle name="Normal 22 2 2 4 3 2" xfId="14521" xr:uid="{00000000-0005-0000-0000-00004E5F0000}"/>
    <cellStyle name="Normal 22 2 2 4 3 2 2" xfId="31972" xr:uid="{00000000-0005-0000-0000-00004F5F0000}"/>
    <cellStyle name="Normal 22 2 2 4 3 3" xfId="23252" xr:uid="{00000000-0005-0000-0000-0000505F0000}"/>
    <cellStyle name="Normal 22 2 2 4 3 4" xfId="39979" xr:uid="{00000000-0005-0000-0000-0000515F0000}"/>
    <cellStyle name="Normal 22 2 2 4 4" xfId="10160" xr:uid="{00000000-0005-0000-0000-0000525F0000}"/>
    <cellStyle name="Normal 22 2 2 4 4 2" xfId="27612" xr:uid="{00000000-0005-0000-0000-0000535F0000}"/>
    <cellStyle name="Normal 22 2 2 4 5" xfId="18891" xr:uid="{00000000-0005-0000-0000-0000545F0000}"/>
    <cellStyle name="Normal 22 2 2 4 6" xfId="39976" xr:uid="{00000000-0005-0000-0000-0000555F0000}"/>
    <cellStyle name="Normal 22 2 2 5" xfId="2436" xr:uid="{00000000-0005-0000-0000-0000565F0000}"/>
    <cellStyle name="Normal 22 2 2 5 2" xfId="6847" xr:uid="{00000000-0005-0000-0000-0000575F0000}"/>
    <cellStyle name="Normal 22 2 2 5 2 2" xfId="15591" xr:uid="{00000000-0005-0000-0000-0000585F0000}"/>
    <cellStyle name="Normal 22 2 2 5 2 2 2" xfId="33042" xr:uid="{00000000-0005-0000-0000-0000595F0000}"/>
    <cellStyle name="Normal 22 2 2 5 2 3" xfId="24322" xr:uid="{00000000-0005-0000-0000-00005A5F0000}"/>
    <cellStyle name="Normal 22 2 2 5 2 4" xfId="39981" xr:uid="{00000000-0005-0000-0000-00005B5F0000}"/>
    <cellStyle name="Normal 22 2 2 5 3" xfId="11230" xr:uid="{00000000-0005-0000-0000-00005C5F0000}"/>
    <cellStyle name="Normal 22 2 2 5 3 2" xfId="28682" xr:uid="{00000000-0005-0000-0000-00005D5F0000}"/>
    <cellStyle name="Normal 22 2 2 5 4" xfId="19961" xr:uid="{00000000-0005-0000-0000-00005E5F0000}"/>
    <cellStyle name="Normal 22 2 2 5 5" xfId="39980" xr:uid="{00000000-0005-0000-0000-00005F5F0000}"/>
    <cellStyle name="Normal 22 2 2 6" xfId="4705" xr:uid="{00000000-0005-0000-0000-0000605F0000}"/>
    <cellStyle name="Normal 22 2 2 6 2" xfId="13449" xr:uid="{00000000-0005-0000-0000-0000615F0000}"/>
    <cellStyle name="Normal 22 2 2 6 2 2" xfId="30900" xr:uid="{00000000-0005-0000-0000-0000625F0000}"/>
    <cellStyle name="Normal 22 2 2 6 3" xfId="22180" xr:uid="{00000000-0005-0000-0000-0000635F0000}"/>
    <cellStyle name="Normal 22 2 2 6 4" xfId="39982" xr:uid="{00000000-0005-0000-0000-0000645F0000}"/>
    <cellStyle name="Normal 22 2 2 7" xfId="9088" xr:uid="{00000000-0005-0000-0000-0000655F0000}"/>
    <cellStyle name="Normal 22 2 2 7 2" xfId="26540" xr:uid="{00000000-0005-0000-0000-0000665F0000}"/>
    <cellStyle name="Normal 22 2 2 8" xfId="17819" xr:uid="{00000000-0005-0000-0000-0000675F0000}"/>
    <cellStyle name="Normal 22 2 2 9" xfId="39951" xr:uid="{00000000-0005-0000-0000-0000685F0000}"/>
    <cellStyle name="Normal 22 2 3" xfId="416" xr:uid="{00000000-0005-0000-0000-0000695F0000}"/>
    <cellStyle name="Normal 22 2 3 2" xfId="956" xr:uid="{00000000-0005-0000-0000-00006A5F0000}"/>
    <cellStyle name="Normal 22 2 3 2 2" xfId="2029" xr:uid="{00000000-0005-0000-0000-00006B5F0000}"/>
    <cellStyle name="Normal 22 2 3 2 2 2" xfId="4174" xr:uid="{00000000-0005-0000-0000-00006C5F0000}"/>
    <cellStyle name="Normal 22 2 3 2 2 2 2" xfId="8585" xr:uid="{00000000-0005-0000-0000-00006D5F0000}"/>
    <cellStyle name="Normal 22 2 3 2 2 2 2 2" xfId="17329" xr:uid="{00000000-0005-0000-0000-00006E5F0000}"/>
    <cellStyle name="Normal 22 2 3 2 2 2 2 2 2" xfId="34780" xr:uid="{00000000-0005-0000-0000-00006F5F0000}"/>
    <cellStyle name="Normal 22 2 3 2 2 2 2 3" xfId="26060" xr:uid="{00000000-0005-0000-0000-0000705F0000}"/>
    <cellStyle name="Normal 22 2 3 2 2 2 2 4" xfId="39987" xr:uid="{00000000-0005-0000-0000-0000715F0000}"/>
    <cellStyle name="Normal 22 2 3 2 2 2 3" xfId="12968" xr:uid="{00000000-0005-0000-0000-0000725F0000}"/>
    <cellStyle name="Normal 22 2 3 2 2 2 3 2" xfId="30420" xr:uid="{00000000-0005-0000-0000-0000735F0000}"/>
    <cellStyle name="Normal 22 2 3 2 2 2 4" xfId="21699" xr:uid="{00000000-0005-0000-0000-0000745F0000}"/>
    <cellStyle name="Normal 22 2 3 2 2 2 5" xfId="39986" xr:uid="{00000000-0005-0000-0000-0000755F0000}"/>
    <cellStyle name="Normal 22 2 3 2 2 3" xfId="6443" xr:uid="{00000000-0005-0000-0000-0000765F0000}"/>
    <cellStyle name="Normal 22 2 3 2 2 3 2" xfId="15187" xr:uid="{00000000-0005-0000-0000-0000775F0000}"/>
    <cellStyle name="Normal 22 2 3 2 2 3 2 2" xfId="32638" xr:uid="{00000000-0005-0000-0000-0000785F0000}"/>
    <cellStyle name="Normal 22 2 3 2 2 3 3" xfId="23918" xr:uid="{00000000-0005-0000-0000-0000795F0000}"/>
    <cellStyle name="Normal 22 2 3 2 2 3 4" xfId="39988" xr:uid="{00000000-0005-0000-0000-00007A5F0000}"/>
    <cellStyle name="Normal 22 2 3 2 2 4" xfId="10826" xr:uid="{00000000-0005-0000-0000-00007B5F0000}"/>
    <cellStyle name="Normal 22 2 3 2 2 4 2" xfId="28278" xr:uid="{00000000-0005-0000-0000-00007C5F0000}"/>
    <cellStyle name="Normal 22 2 3 2 2 5" xfId="19557" xr:uid="{00000000-0005-0000-0000-00007D5F0000}"/>
    <cellStyle name="Normal 22 2 3 2 2 6" xfId="39985" xr:uid="{00000000-0005-0000-0000-00007E5F0000}"/>
    <cellStyle name="Normal 22 2 3 2 3" xfId="3105" xr:uid="{00000000-0005-0000-0000-00007F5F0000}"/>
    <cellStyle name="Normal 22 2 3 2 3 2" xfId="7516" xr:uid="{00000000-0005-0000-0000-0000805F0000}"/>
    <cellStyle name="Normal 22 2 3 2 3 2 2" xfId="16260" xr:uid="{00000000-0005-0000-0000-0000815F0000}"/>
    <cellStyle name="Normal 22 2 3 2 3 2 2 2" xfId="33711" xr:uid="{00000000-0005-0000-0000-0000825F0000}"/>
    <cellStyle name="Normal 22 2 3 2 3 2 3" xfId="24991" xr:uid="{00000000-0005-0000-0000-0000835F0000}"/>
    <cellStyle name="Normal 22 2 3 2 3 2 4" xfId="39990" xr:uid="{00000000-0005-0000-0000-0000845F0000}"/>
    <cellStyle name="Normal 22 2 3 2 3 3" xfId="11899" xr:uid="{00000000-0005-0000-0000-0000855F0000}"/>
    <cellStyle name="Normal 22 2 3 2 3 3 2" xfId="29351" xr:uid="{00000000-0005-0000-0000-0000865F0000}"/>
    <cellStyle name="Normal 22 2 3 2 3 4" xfId="20630" xr:uid="{00000000-0005-0000-0000-0000875F0000}"/>
    <cellStyle name="Normal 22 2 3 2 3 5" xfId="39989" xr:uid="{00000000-0005-0000-0000-0000885F0000}"/>
    <cellStyle name="Normal 22 2 3 2 4" xfId="5374" xr:uid="{00000000-0005-0000-0000-0000895F0000}"/>
    <cellStyle name="Normal 22 2 3 2 4 2" xfId="14118" xr:uid="{00000000-0005-0000-0000-00008A5F0000}"/>
    <cellStyle name="Normal 22 2 3 2 4 2 2" xfId="31569" xr:uid="{00000000-0005-0000-0000-00008B5F0000}"/>
    <cellStyle name="Normal 22 2 3 2 4 3" xfId="22849" xr:uid="{00000000-0005-0000-0000-00008C5F0000}"/>
    <cellStyle name="Normal 22 2 3 2 4 4" xfId="39991" xr:uid="{00000000-0005-0000-0000-00008D5F0000}"/>
    <cellStyle name="Normal 22 2 3 2 5" xfId="9757" xr:uid="{00000000-0005-0000-0000-00008E5F0000}"/>
    <cellStyle name="Normal 22 2 3 2 5 2" xfId="27209" xr:uid="{00000000-0005-0000-0000-00008F5F0000}"/>
    <cellStyle name="Normal 22 2 3 2 6" xfId="18488" xr:uid="{00000000-0005-0000-0000-0000905F0000}"/>
    <cellStyle name="Normal 22 2 3 2 7" xfId="39984" xr:uid="{00000000-0005-0000-0000-0000915F0000}"/>
    <cellStyle name="Normal 22 2 3 3" xfId="1494" xr:uid="{00000000-0005-0000-0000-0000925F0000}"/>
    <cellStyle name="Normal 22 2 3 3 2" xfId="3640" xr:uid="{00000000-0005-0000-0000-0000935F0000}"/>
    <cellStyle name="Normal 22 2 3 3 2 2" xfId="8051" xr:uid="{00000000-0005-0000-0000-0000945F0000}"/>
    <cellStyle name="Normal 22 2 3 3 2 2 2" xfId="16795" xr:uid="{00000000-0005-0000-0000-0000955F0000}"/>
    <cellStyle name="Normal 22 2 3 3 2 2 2 2" xfId="34246" xr:uid="{00000000-0005-0000-0000-0000965F0000}"/>
    <cellStyle name="Normal 22 2 3 3 2 2 3" xfId="25526" xr:uid="{00000000-0005-0000-0000-0000975F0000}"/>
    <cellStyle name="Normal 22 2 3 3 2 2 4" xfId="39994" xr:uid="{00000000-0005-0000-0000-0000985F0000}"/>
    <cellStyle name="Normal 22 2 3 3 2 3" xfId="12434" xr:uid="{00000000-0005-0000-0000-0000995F0000}"/>
    <cellStyle name="Normal 22 2 3 3 2 3 2" xfId="29886" xr:uid="{00000000-0005-0000-0000-00009A5F0000}"/>
    <cellStyle name="Normal 22 2 3 3 2 4" xfId="21165" xr:uid="{00000000-0005-0000-0000-00009B5F0000}"/>
    <cellStyle name="Normal 22 2 3 3 2 5" xfId="39993" xr:uid="{00000000-0005-0000-0000-00009C5F0000}"/>
    <cellStyle name="Normal 22 2 3 3 3" xfId="5909" xr:uid="{00000000-0005-0000-0000-00009D5F0000}"/>
    <cellStyle name="Normal 22 2 3 3 3 2" xfId="14653" xr:uid="{00000000-0005-0000-0000-00009E5F0000}"/>
    <cellStyle name="Normal 22 2 3 3 3 2 2" xfId="32104" xr:uid="{00000000-0005-0000-0000-00009F5F0000}"/>
    <cellStyle name="Normal 22 2 3 3 3 3" xfId="23384" xr:uid="{00000000-0005-0000-0000-0000A05F0000}"/>
    <cellStyle name="Normal 22 2 3 3 3 4" xfId="39995" xr:uid="{00000000-0005-0000-0000-0000A15F0000}"/>
    <cellStyle name="Normal 22 2 3 3 4" xfId="10292" xr:uid="{00000000-0005-0000-0000-0000A25F0000}"/>
    <cellStyle name="Normal 22 2 3 3 4 2" xfId="27744" xr:uid="{00000000-0005-0000-0000-0000A35F0000}"/>
    <cellStyle name="Normal 22 2 3 3 5" xfId="19023" xr:uid="{00000000-0005-0000-0000-0000A45F0000}"/>
    <cellStyle name="Normal 22 2 3 3 6" xfId="39992" xr:uid="{00000000-0005-0000-0000-0000A55F0000}"/>
    <cellStyle name="Normal 22 2 3 4" xfId="2568" xr:uid="{00000000-0005-0000-0000-0000A65F0000}"/>
    <cellStyle name="Normal 22 2 3 4 2" xfId="6979" xr:uid="{00000000-0005-0000-0000-0000A75F0000}"/>
    <cellStyle name="Normal 22 2 3 4 2 2" xfId="15723" xr:uid="{00000000-0005-0000-0000-0000A85F0000}"/>
    <cellStyle name="Normal 22 2 3 4 2 2 2" xfId="33174" xr:uid="{00000000-0005-0000-0000-0000A95F0000}"/>
    <cellStyle name="Normal 22 2 3 4 2 3" xfId="24454" xr:uid="{00000000-0005-0000-0000-0000AA5F0000}"/>
    <cellStyle name="Normal 22 2 3 4 2 4" xfId="39997" xr:uid="{00000000-0005-0000-0000-0000AB5F0000}"/>
    <cellStyle name="Normal 22 2 3 4 3" xfId="11362" xr:uid="{00000000-0005-0000-0000-0000AC5F0000}"/>
    <cellStyle name="Normal 22 2 3 4 3 2" xfId="28814" xr:uid="{00000000-0005-0000-0000-0000AD5F0000}"/>
    <cellStyle name="Normal 22 2 3 4 4" xfId="20093" xr:uid="{00000000-0005-0000-0000-0000AE5F0000}"/>
    <cellStyle name="Normal 22 2 3 4 5" xfId="39996" xr:uid="{00000000-0005-0000-0000-0000AF5F0000}"/>
    <cellStyle name="Normal 22 2 3 5" xfId="4837" xr:uid="{00000000-0005-0000-0000-0000B05F0000}"/>
    <cellStyle name="Normal 22 2 3 5 2" xfId="13581" xr:uid="{00000000-0005-0000-0000-0000B15F0000}"/>
    <cellStyle name="Normal 22 2 3 5 2 2" xfId="31032" xr:uid="{00000000-0005-0000-0000-0000B25F0000}"/>
    <cellStyle name="Normal 22 2 3 5 3" xfId="22312" xr:uid="{00000000-0005-0000-0000-0000B35F0000}"/>
    <cellStyle name="Normal 22 2 3 5 4" xfId="39998" xr:uid="{00000000-0005-0000-0000-0000B45F0000}"/>
    <cellStyle name="Normal 22 2 3 6" xfId="9220" xr:uid="{00000000-0005-0000-0000-0000B55F0000}"/>
    <cellStyle name="Normal 22 2 3 6 2" xfId="26672" xr:uid="{00000000-0005-0000-0000-0000B65F0000}"/>
    <cellStyle name="Normal 22 2 3 7" xfId="17951" xr:uid="{00000000-0005-0000-0000-0000B75F0000}"/>
    <cellStyle name="Normal 22 2 3 8" xfId="39983" xr:uid="{00000000-0005-0000-0000-0000B85F0000}"/>
    <cellStyle name="Normal 22 2 4" xfId="698" xr:uid="{00000000-0005-0000-0000-0000B95F0000}"/>
    <cellStyle name="Normal 22 2 4 2" xfId="1771" xr:uid="{00000000-0005-0000-0000-0000BA5F0000}"/>
    <cellStyle name="Normal 22 2 4 2 2" xfId="3916" xr:uid="{00000000-0005-0000-0000-0000BB5F0000}"/>
    <cellStyle name="Normal 22 2 4 2 2 2" xfId="8327" xr:uid="{00000000-0005-0000-0000-0000BC5F0000}"/>
    <cellStyle name="Normal 22 2 4 2 2 2 2" xfId="17071" xr:uid="{00000000-0005-0000-0000-0000BD5F0000}"/>
    <cellStyle name="Normal 22 2 4 2 2 2 2 2" xfId="34522" xr:uid="{00000000-0005-0000-0000-0000BE5F0000}"/>
    <cellStyle name="Normal 22 2 4 2 2 2 3" xfId="25802" xr:uid="{00000000-0005-0000-0000-0000BF5F0000}"/>
    <cellStyle name="Normal 22 2 4 2 2 2 4" xfId="40002" xr:uid="{00000000-0005-0000-0000-0000C05F0000}"/>
    <cellStyle name="Normal 22 2 4 2 2 3" xfId="12710" xr:uid="{00000000-0005-0000-0000-0000C15F0000}"/>
    <cellStyle name="Normal 22 2 4 2 2 3 2" xfId="30162" xr:uid="{00000000-0005-0000-0000-0000C25F0000}"/>
    <cellStyle name="Normal 22 2 4 2 2 4" xfId="21441" xr:uid="{00000000-0005-0000-0000-0000C35F0000}"/>
    <cellStyle name="Normal 22 2 4 2 2 5" xfId="40001" xr:uid="{00000000-0005-0000-0000-0000C45F0000}"/>
    <cellStyle name="Normal 22 2 4 2 3" xfId="6185" xr:uid="{00000000-0005-0000-0000-0000C55F0000}"/>
    <cellStyle name="Normal 22 2 4 2 3 2" xfId="14929" xr:uid="{00000000-0005-0000-0000-0000C65F0000}"/>
    <cellStyle name="Normal 22 2 4 2 3 2 2" xfId="32380" xr:uid="{00000000-0005-0000-0000-0000C75F0000}"/>
    <cellStyle name="Normal 22 2 4 2 3 3" xfId="23660" xr:uid="{00000000-0005-0000-0000-0000C85F0000}"/>
    <cellStyle name="Normal 22 2 4 2 3 4" xfId="40003" xr:uid="{00000000-0005-0000-0000-0000C95F0000}"/>
    <cellStyle name="Normal 22 2 4 2 4" xfId="10568" xr:uid="{00000000-0005-0000-0000-0000CA5F0000}"/>
    <cellStyle name="Normal 22 2 4 2 4 2" xfId="28020" xr:uid="{00000000-0005-0000-0000-0000CB5F0000}"/>
    <cellStyle name="Normal 22 2 4 2 5" xfId="19299" xr:uid="{00000000-0005-0000-0000-0000CC5F0000}"/>
    <cellStyle name="Normal 22 2 4 2 6" xfId="40000" xr:uid="{00000000-0005-0000-0000-0000CD5F0000}"/>
    <cellStyle name="Normal 22 2 4 3" xfId="2847" xr:uid="{00000000-0005-0000-0000-0000CE5F0000}"/>
    <cellStyle name="Normal 22 2 4 3 2" xfId="7258" xr:uid="{00000000-0005-0000-0000-0000CF5F0000}"/>
    <cellStyle name="Normal 22 2 4 3 2 2" xfId="16002" xr:uid="{00000000-0005-0000-0000-0000D05F0000}"/>
    <cellStyle name="Normal 22 2 4 3 2 2 2" xfId="33453" xr:uid="{00000000-0005-0000-0000-0000D15F0000}"/>
    <cellStyle name="Normal 22 2 4 3 2 3" xfId="24733" xr:uid="{00000000-0005-0000-0000-0000D25F0000}"/>
    <cellStyle name="Normal 22 2 4 3 2 4" xfId="40005" xr:uid="{00000000-0005-0000-0000-0000D35F0000}"/>
    <cellStyle name="Normal 22 2 4 3 3" xfId="11641" xr:uid="{00000000-0005-0000-0000-0000D45F0000}"/>
    <cellStyle name="Normal 22 2 4 3 3 2" xfId="29093" xr:uid="{00000000-0005-0000-0000-0000D55F0000}"/>
    <cellStyle name="Normal 22 2 4 3 4" xfId="20372" xr:uid="{00000000-0005-0000-0000-0000D65F0000}"/>
    <cellStyle name="Normal 22 2 4 3 5" xfId="40004" xr:uid="{00000000-0005-0000-0000-0000D75F0000}"/>
    <cellStyle name="Normal 22 2 4 4" xfId="5116" xr:uid="{00000000-0005-0000-0000-0000D85F0000}"/>
    <cellStyle name="Normal 22 2 4 4 2" xfId="13860" xr:uid="{00000000-0005-0000-0000-0000D95F0000}"/>
    <cellStyle name="Normal 22 2 4 4 2 2" xfId="31311" xr:uid="{00000000-0005-0000-0000-0000DA5F0000}"/>
    <cellStyle name="Normal 22 2 4 4 3" xfId="22591" xr:uid="{00000000-0005-0000-0000-0000DB5F0000}"/>
    <cellStyle name="Normal 22 2 4 4 4" xfId="40006" xr:uid="{00000000-0005-0000-0000-0000DC5F0000}"/>
    <cellStyle name="Normal 22 2 4 5" xfId="9499" xr:uid="{00000000-0005-0000-0000-0000DD5F0000}"/>
    <cellStyle name="Normal 22 2 4 5 2" xfId="26951" xr:uid="{00000000-0005-0000-0000-0000DE5F0000}"/>
    <cellStyle name="Normal 22 2 4 6" xfId="18230" xr:uid="{00000000-0005-0000-0000-0000DF5F0000}"/>
    <cellStyle name="Normal 22 2 4 7" xfId="39999" xr:uid="{00000000-0005-0000-0000-0000E05F0000}"/>
    <cellStyle name="Normal 22 2 5" xfId="1237" xr:uid="{00000000-0005-0000-0000-0000E15F0000}"/>
    <cellStyle name="Normal 22 2 5 2" xfId="3383" xr:uid="{00000000-0005-0000-0000-0000E25F0000}"/>
    <cellStyle name="Normal 22 2 5 2 2" xfId="7794" xr:uid="{00000000-0005-0000-0000-0000E35F0000}"/>
    <cellStyle name="Normal 22 2 5 2 2 2" xfId="16538" xr:uid="{00000000-0005-0000-0000-0000E45F0000}"/>
    <cellStyle name="Normal 22 2 5 2 2 2 2" xfId="33989" xr:uid="{00000000-0005-0000-0000-0000E55F0000}"/>
    <cellStyle name="Normal 22 2 5 2 2 3" xfId="25269" xr:uid="{00000000-0005-0000-0000-0000E65F0000}"/>
    <cellStyle name="Normal 22 2 5 2 2 4" xfId="40009" xr:uid="{00000000-0005-0000-0000-0000E75F0000}"/>
    <cellStyle name="Normal 22 2 5 2 3" xfId="12177" xr:uid="{00000000-0005-0000-0000-0000E85F0000}"/>
    <cellStyle name="Normal 22 2 5 2 3 2" xfId="29629" xr:uid="{00000000-0005-0000-0000-0000E95F0000}"/>
    <cellStyle name="Normal 22 2 5 2 4" xfId="20908" xr:uid="{00000000-0005-0000-0000-0000EA5F0000}"/>
    <cellStyle name="Normal 22 2 5 2 5" xfId="40008" xr:uid="{00000000-0005-0000-0000-0000EB5F0000}"/>
    <cellStyle name="Normal 22 2 5 3" xfId="5652" xr:uid="{00000000-0005-0000-0000-0000EC5F0000}"/>
    <cellStyle name="Normal 22 2 5 3 2" xfId="14396" xr:uid="{00000000-0005-0000-0000-0000ED5F0000}"/>
    <cellStyle name="Normal 22 2 5 3 2 2" xfId="31847" xr:uid="{00000000-0005-0000-0000-0000EE5F0000}"/>
    <cellStyle name="Normal 22 2 5 3 3" xfId="23127" xr:uid="{00000000-0005-0000-0000-0000EF5F0000}"/>
    <cellStyle name="Normal 22 2 5 3 4" xfId="40010" xr:uid="{00000000-0005-0000-0000-0000F05F0000}"/>
    <cellStyle name="Normal 22 2 5 4" xfId="10035" xr:uid="{00000000-0005-0000-0000-0000F15F0000}"/>
    <cellStyle name="Normal 22 2 5 4 2" xfId="27487" xr:uid="{00000000-0005-0000-0000-0000F25F0000}"/>
    <cellStyle name="Normal 22 2 5 5" xfId="18766" xr:uid="{00000000-0005-0000-0000-0000F35F0000}"/>
    <cellStyle name="Normal 22 2 5 6" xfId="40007" xr:uid="{00000000-0005-0000-0000-0000F45F0000}"/>
    <cellStyle name="Normal 22 2 6" xfId="2311" xr:uid="{00000000-0005-0000-0000-0000F55F0000}"/>
    <cellStyle name="Normal 22 2 6 2" xfId="6722" xr:uid="{00000000-0005-0000-0000-0000F65F0000}"/>
    <cellStyle name="Normal 22 2 6 2 2" xfId="15466" xr:uid="{00000000-0005-0000-0000-0000F75F0000}"/>
    <cellStyle name="Normal 22 2 6 2 2 2" xfId="32917" xr:uid="{00000000-0005-0000-0000-0000F85F0000}"/>
    <cellStyle name="Normal 22 2 6 2 3" xfId="24197" xr:uid="{00000000-0005-0000-0000-0000F95F0000}"/>
    <cellStyle name="Normal 22 2 6 2 4" xfId="40012" xr:uid="{00000000-0005-0000-0000-0000FA5F0000}"/>
    <cellStyle name="Normal 22 2 6 3" xfId="11105" xr:uid="{00000000-0005-0000-0000-0000FB5F0000}"/>
    <cellStyle name="Normal 22 2 6 3 2" xfId="28557" xr:uid="{00000000-0005-0000-0000-0000FC5F0000}"/>
    <cellStyle name="Normal 22 2 6 4" xfId="19836" xr:uid="{00000000-0005-0000-0000-0000FD5F0000}"/>
    <cellStyle name="Normal 22 2 6 5" xfId="40011" xr:uid="{00000000-0005-0000-0000-0000FE5F0000}"/>
    <cellStyle name="Normal 22 2 7" xfId="4580" xr:uid="{00000000-0005-0000-0000-0000FF5F0000}"/>
    <cellStyle name="Normal 22 2 7 2" xfId="13324" xr:uid="{00000000-0005-0000-0000-000000600000}"/>
    <cellStyle name="Normal 22 2 7 2 2" xfId="30775" xr:uid="{00000000-0005-0000-0000-000001600000}"/>
    <cellStyle name="Normal 22 2 7 3" xfId="22055" xr:uid="{00000000-0005-0000-0000-000002600000}"/>
    <cellStyle name="Normal 22 2 7 4" xfId="40013" xr:uid="{00000000-0005-0000-0000-000003600000}"/>
    <cellStyle name="Normal 22 2 8" xfId="8963" xr:uid="{00000000-0005-0000-0000-000004600000}"/>
    <cellStyle name="Normal 22 2 8 2" xfId="26415" xr:uid="{00000000-0005-0000-0000-000005600000}"/>
    <cellStyle name="Normal 22 2 9" xfId="17694" xr:uid="{00000000-0005-0000-0000-000006600000}"/>
    <cellStyle name="Normal 22 3" xfId="219" xr:uid="{00000000-0005-0000-0000-000007600000}"/>
    <cellStyle name="Normal 22 3 2" xfId="484" xr:uid="{00000000-0005-0000-0000-000008600000}"/>
    <cellStyle name="Normal 22 3 2 2" xfId="1024" xr:uid="{00000000-0005-0000-0000-000009600000}"/>
    <cellStyle name="Normal 22 3 2 2 2" xfId="2097" xr:uid="{00000000-0005-0000-0000-00000A600000}"/>
    <cellStyle name="Normal 22 3 2 2 2 2" xfId="4242" xr:uid="{00000000-0005-0000-0000-00000B600000}"/>
    <cellStyle name="Normal 22 3 2 2 2 2 2" xfId="8653" xr:uid="{00000000-0005-0000-0000-00000C600000}"/>
    <cellStyle name="Normal 22 3 2 2 2 2 2 2" xfId="17397" xr:uid="{00000000-0005-0000-0000-00000D600000}"/>
    <cellStyle name="Normal 22 3 2 2 2 2 2 2 2" xfId="34848" xr:uid="{00000000-0005-0000-0000-00000E600000}"/>
    <cellStyle name="Normal 22 3 2 2 2 2 2 3" xfId="26128" xr:uid="{00000000-0005-0000-0000-00000F600000}"/>
    <cellStyle name="Normal 22 3 2 2 2 2 2 4" xfId="40019" xr:uid="{00000000-0005-0000-0000-000010600000}"/>
    <cellStyle name="Normal 22 3 2 2 2 2 3" xfId="13036" xr:uid="{00000000-0005-0000-0000-000011600000}"/>
    <cellStyle name="Normal 22 3 2 2 2 2 3 2" xfId="30488" xr:uid="{00000000-0005-0000-0000-000012600000}"/>
    <cellStyle name="Normal 22 3 2 2 2 2 4" xfId="21767" xr:uid="{00000000-0005-0000-0000-000013600000}"/>
    <cellStyle name="Normal 22 3 2 2 2 2 5" xfId="40018" xr:uid="{00000000-0005-0000-0000-000014600000}"/>
    <cellStyle name="Normal 22 3 2 2 2 3" xfId="6511" xr:uid="{00000000-0005-0000-0000-000015600000}"/>
    <cellStyle name="Normal 22 3 2 2 2 3 2" xfId="15255" xr:uid="{00000000-0005-0000-0000-000016600000}"/>
    <cellStyle name="Normal 22 3 2 2 2 3 2 2" xfId="32706" xr:uid="{00000000-0005-0000-0000-000017600000}"/>
    <cellStyle name="Normal 22 3 2 2 2 3 3" xfId="23986" xr:uid="{00000000-0005-0000-0000-000018600000}"/>
    <cellStyle name="Normal 22 3 2 2 2 3 4" xfId="40020" xr:uid="{00000000-0005-0000-0000-000019600000}"/>
    <cellStyle name="Normal 22 3 2 2 2 4" xfId="10894" xr:uid="{00000000-0005-0000-0000-00001A600000}"/>
    <cellStyle name="Normal 22 3 2 2 2 4 2" xfId="28346" xr:uid="{00000000-0005-0000-0000-00001B600000}"/>
    <cellStyle name="Normal 22 3 2 2 2 5" xfId="19625" xr:uid="{00000000-0005-0000-0000-00001C600000}"/>
    <cellStyle name="Normal 22 3 2 2 2 6" xfId="40017" xr:uid="{00000000-0005-0000-0000-00001D600000}"/>
    <cellStyle name="Normal 22 3 2 2 3" xfId="3173" xr:uid="{00000000-0005-0000-0000-00001E600000}"/>
    <cellStyle name="Normal 22 3 2 2 3 2" xfId="7584" xr:uid="{00000000-0005-0000-0000-00001F600000}"/>
    <cellStyle name="Normal 22 3 2 2 3 2 2" xfId="16328" xr:uid="{00000000-0005-0000-0000-000020600000}"/>
    <cellStyle name="Normal 22 3 2 2 3 2 2 2" xfId="33779" xr:uid="{00000000-0005-0000-0000-000021600000}"/>
    <cellStyle name="Normal 22 3 2 2 3 2 3" xfId="25059" xr:uid="{00000000-0005-0000-0000-000022600000}"/>
    <cellStyle name="Normal 22 3 2 2 3 2 4" xfId="40022" xr:uid="{00000000-0005-0000-0000-000023600000}"/>
    <cellStyle name="Normal 22 3 2 2 3 3" xfId="11967" xr:uid="{00000000-0005-0000-0000-000024600000}"/>
    <cellStyle name="Normal 22 3 2 2 3 3 2" xfId="29419" xr:uid="{00000000-0005-0000-0000-000025600000}"/>
    <cellStyle name="Normal 22 3 2 2 3 4" xfId="20698" xr:uid="{00000000-0005-0000-0000-000026600000}"/>
    <cellStyle name="Normal 22 3 2 2 3 5" xfId="40021" xr:uid="{00000000-0005-0000-0000-000027600000}"/>
    <cellStyle name="Normal 22 3 2 2 4" xfId="5442" xr:uid="{00000000-0005-0000-0000-000028600000}"/>
    <cellStyle name="Normal 22 3 2 2 4 2" xfId="14186" xr:uid="{00000000-0005-0000-0000-000029600000}"/>
    <cellStyle name="Normal 22 3 2 2 4 2 2" xfId="31637" xr:uid="{00000000-0005-0000-0000-00002A600000}"/>
    <cellStyle name="Normal 22 3 2 2 4 3" xfId="22917" xr:uid="{00000000-0005-0000-0000-00002B600000}"/>
    <cellStyle name="Normal 22 3 2 2 4 4" xfId="40023" xr:uid="{00000000-0005-0000-0000-00002C600000}"/>
    <cellStyle name="Normal 22 3 2 2 5" xfId="9825" xr:uid="{00000000-0005-0000-0000-00002D600000}"/>
    <cellStyle name="Normal 22 3 2 2 5 2" xfId="27277" xr:uid="{00000000-0005-0000-0000-00002E600000}"/>
    <cellStyle name="Normal 22 3 2 2 6" xfId="18556" xr:uid="{00000000-0005-0000-0000-00002F600000}"/>
    <cellStyle name="Normal 22 3 2 2 7" xfId="40016" xr:uid="{00000000-0005-0000-0000-000030600000}"/>
    <cellStyle name="Normal 22 3 2 3" xfId="1562" xr:uid="{00000000-0005-0000-0000-000031600000}"/>
    <cellStyle name="Normal 22 3 2 3 2" xfId="3708" xr:uid="{00000000-0005-0000-0000-000032600000}"/>
    <cellStyle name="Normal 22 3 2 3 2 2" xfId="8119" xr:uid="{00000000-0005-0000-0000-000033600000}"/>
    <cellStyle name="Normal 22 3 2 3 2 2 2" xfId="16863" xr:uid="{00000000-0005-0000-0000-000034600000}"/>
    <cellStyle name="Normal 22 3 2 3 2 2 2 2" xfId="34314" xr:uid="{00000000-0005-0000-0000-000035600000}"/>
    <cellStyle name="Normal 22 3 2 3 2 2 3" xfId="25594" xr:uid="{00000000-0005-0000-0000-000036600000}"/>
    <cellStyle name="Normal 22 3 2 3 2 2 4" xfId="40026" xr:uid="{00000000-0005-0000-0000-000037600000}"/>
    <cellStyle name="Normal 22 3 2 3 2 3" xfId="12502" xr:uid="{00000000-0005-0000-0000-000038600000}"/>
    <cellStyle name="Normal 22 3 2 3 2 3 2" xfId="29954" xr:uid="{00000000-0005-0000-0000-000039600000}"/>
    <cellStyle name="Normal 22 3 2 3 2 4" xfId="21233" xr:uid="{00000000-0005-0000-0000-00003A600000}"/>
    <cellStyle name="Normal 22 3 2 3 2 5" xfId="40025" xr:uid="{00000000-0005-0000-0000-00003B600000}"/>
    <cellStyle name="Normal 22 3 2 3 3" xfId="5977" xr:uid="{00000000-0005-0000-0000-00003C600000}"/>
    <cellStyle name="Normal 22 3 2 3 3 2" xfId="14721" xr:uid="{00000000-0005-0000-0000-00003D600000}"/>
    <cellStyle name="Normal 22 3 2 3 3 2 2" xfId="32172" xr:uid="{00000000-0005-0000-0000-00003E600000}"/>
    <cellStyle name="Normal 22 3 2 3 3 3" xfId="23452" xr:uid="{00000000-0005-0000-0000-00003F600000}"/>
    <cellStyle name="Normal 22 3 2 3 3 4" xfId="40027" xr:uid="{00000000-0005-0000-0000-000040600000}"/>
    <cellStyle name="Normal 22 3 2 3 4" xfId="10360" xr:uid="{00000000-0005-0000-0000-000041600000}"/>
    <cellStyle name="Normal 22 3 2 3 4 2" xfId="27812" xr:uid="{00000000-0005-0000-0000-000042600000}"/>
    <cellStyle name="Normal 22 3 2 3 5" xfId="19091" xr:uid="{00000000-0005-0000-0000-000043600000}"/>
    <cellStyle name="Normal 22 3 2 3 6" xfId="40024" xr:uid="{00000000-0005-0000-0000-000044600000}"/>
    <cellStyle name="Normal 22 3 2 4" xfId="2636" xr:uid="{00000000-0005-0000-0000-000045600000}"/>
    <cellStyle name="Normal 22 3 2 4 2" xfId="7047" xr:uid="{00000000-0005-0000-0000-000046600000}"/>
    <cellStyle name="Normal 22 3 2 4 2 2" xfId="15791" xr:uid="{00000000-0005-0000-0000-000047600000}"/>
    <cellStyle name="Normal 22 3 2 4 2 2 2" xfId="33242" xr:uid="{00000000-0005-0000-0000-000048600000}"/>
    <cellStyle name="Normal 22 3 2 4 2 3" xfId="24522" xr:uid="{00000000-0005-0000-0000-000049600000}"/>
    <cellStyle name="Normal 22 3 2 4 2 4" xfId="40029" xr:uid="{00000000-0005-0000-0000-00004A600000}"/>
    <cellStyle name="Normal 22 3 2 4 3" xfId="11430" xr:uid="{00000000-0005-0000-0000-00004B600000}"/>
    <cellStyle name="Normal 22 3 2 4 3 2" xfId="28882" xr:uid="{00000000-0005-0000-0000-00004C600000}"/>
    <cellStyle name="Normal 22 3 2 4 4" xfId="20161" xr:uid="{00000000-0005-0000-0000-00004D600000}"/>
    <cellStyle name="Normal 22 3 2 4 5" xfId="40028" xr:uid="{00000000-0005-0000-0000-00004E600000}"/>
    <cellStyle name="Normal 22 3 2 5" xfId="4905" xr:uid="{00000000-0005-0000-0000-00004F600000}"/>
    <cellStyle name="Normal 22 3 2 5 2" xfId="13649" xr:uid="{00000000-0005-0000-0000-000050600000}"/>
    <cellStyle name="Normal 22 3 2 5 2 2" xfId="31100" xr:uid="{00000000-0005-0000-0000-000051600000}"/>
    <cellStyle name="Normal 22 3 2 5 3" xfId="22380" xr:uid="{00000000-0005-0000-0000-000052600000}"/>
    <cellStyle name="Normal 22 3 2 5 4" xfId="40030" xr:uid="{00000000-0005-0000-0000-000053600000}"/>
    <cellStyle name="Normal 22 3 2 6" xfId="9288" xr:uid="{00000000-0005-0000-0000-000054600000}"/>
    <cellStyle name="Normal 22 3 2 6 2" xfId="26740" xr:uid="{00000000-0005-0000-0000-000055600000}"/>
    <cellStyle name="Normal 22 3 2 7" xfId="18019" xr:uid="{00000000-0005-0000-0000-000056600000}"/>
    <cellStyle name="Normal 22 3 2 8" xfId="40015" xr:uid="{00000000-0005-0000-0000-000057600000}"/>
    <cellStyle name="Normal 22 3 3" xfId="766" xr:uid="{00000000-0005-0000-0000-000058600000}"/>
    <cellStyle name="Normal 22 3 3 2" xfId="1839" xr:uid="{00000000-0005-0000-0000-000059600000}"/>
    <cellStyle name="Normal 22 3 3 2 2" xfId="3984" xr:uid="{00000000-0005-0000-0000-00005A600000}"/>
    <cellStyle name="Normal 22 3 3 2 2 2" xfId="8395" xr:uid="{00000000-0005-0000-0000-00005B600000}"/>
    <cellStyle name="Normal 22 3 3 2 2 2 2" xfId="17139" xr:uid="{00000000-0005-0000-0000-00005C600000}"/>
    <cellStyle name="Normal 22 3 3 2 2 2 2 2" xfId="34590" xr:uid="{00000000-0005-0000-0000-00005D600000}"/>
    <cellStyle name="Normal 22 3 3 2 2 2 3" xfId="25870" xr:uid="{00000000-0005-0000-0000-00005E600000}"/>
    <cellStyle name="Normal 22 3 3 2 2 2 4" xfId="40034" xr:uid="{00000000-0005-0000-0000-00005F600000}"/>
    <cellStyle name="Normal 22 3 3 2 2 3" xfId="12778" xr:uid="{00000000-0005-0000-0000-000060600000}"/>
    <cellStyle name="Normal 22 3 3 2 2 3 2" xfId="30230" xr:uid="{00000000-0005-0000-0000-000061600000}"/>
    <cellStyle name="Normal 22 3 3 2 2 4" xfId="21509" xr:uid="{00000000-0005-0000-0000-000062600000}"/>
    <cellStyle name="Normal 22 3 3 2 2 5" xfId="40033" xr:uid="{00000000-0005-0000-0000-000063600000}"/>
    <cellStyle name="Normal 22 3 3 2 3" xfId="6253" xr:uid="{00000000-0005-0000-0000-000064600000}"/>
    <cellStyle name="Normal 22 3 3 2 3 2" xfId="14997" xr:uid="{00000000-0005-0000-0000-000065600000}"/>
    <cellStyle name="Normal 22 3 3 2 3 2 2" xfId="32448" xr:uid="{00000000-0005-0000-0000-000066600000}"/>
    <cellStyle name="Normal 22 3 3 2 3 3" xfId="23728" xr:uid="{00000000-0005-0000-0000-000067600000}"/>
    <cellStyle name="Normal 22 3 3 2 3 4" xfId="40035" xr:uid="{00000000-0005-0000-0000-000068600000}"/>
    <cellStyle name="Normal 22 3 3 2 4" xfId="10636" xr:uid="{00000000-0005-0000-0000-000069600000}"/>
    <cellStyle name="Normal 22 3 3 2 4 2" xfId="28088" xr:uid="{00000000-0005-0000-0000-00006A600000}"/>
    <cellStyle name="Normal 22 3 3 2 5" xfId="19367" xr:uid="{00000000-0005-0000-0000-00006B600000}"/>
    <cellStyle name="Normal 22 3 3 2 6" xfId="40032" xr:uid="{00000000-0005-0000-0000-00006C600000}"/>
    <cellStyle name="Normal 22 3 3 3" xfId="2915" xr:uid="{00000000-0005-0000-0000-00006D600000}"/>
    <cellStyle name="Normal 22 3 3 3 2" xfId="7326" xr:uid="{00000000-0005-0000-0000-00006E600000}"/>
    <cellStyle name="Normal 22 3 3 3 2 2" xfId="16070" xr:uid="{00000000-0005-0000-0000-00006F600000}"/>
    <cellStyle name="Normal 22 3 3 3 2 2 2" xfId="33521" xr:uid="{00000000-0005-0000-0000-000070600000}"/>
    <cellStyle name="Normal 22 3 3 3 2 3" xfId="24801" xr:uid="{00000000-0005-0000-0000-000071600000}"/>
    <cellStyle name="Normal 22 3 3 3 2 4" xfId="40037" xr:uid="{00000000-0005-0000-0000-000072600000}"/>
    <cellStyle name="Normal 22 3 3 3 3" xfId="11709" xr:uid="{00000000-0005-0000-0000-000073600000}"/>
    <cellStyle name="Normal 22 3 3 3 3 2" xfId="29161" xr:uid="{00000000-0005-0000-0000-000074600000}"/>
    <cellStyle name="Normal 22 3 3 3 4" xfId="20440" xr:uid="{00000000-0005-0000-0000-000075600000}"/>
    <cellStyle name="Normal 22 3 3 3 5" xfId="40036" xr:uid="{00000000-0005-0000-0000-000076600000}"/>
    <cellStyle name="Normal 22 3 3 4" xfId="5184" xr:uid="{00000000-0005-0000-0000-000077600000}"/>
    <cellStyle name="Normal 22 3 3 4 2" xfId="13928" xr:uid="{00000000-0005-0000-0000-000078600000}"/>
    <cellStyle name="Normal 22 3 3 4 2 2" xfId="31379" xr:uid="{00000000-0005-0000-0000-000079600000}"/>
    <cellStyle name="Normal 22 3 3 4 3" xfId="22659" xr:uid="{00000000-0005-0000-0000-00007A600000}"/>
    <cellStyle name="Normal 22 3 3 4 4" xfId="40038" xr:uid="{00000000-0005-0000-0000-00007B600000}"/>
    <cellStyle name="Normal 22 3 3 5" xfId="9567" xr:uid="{00000000-0005-0000-0000-00007C600000}"/>
    <cellStyle name="Normal 22 3 3 5 2" xfId="27019" xr:uid="{00000000-0005-0000-0000-00007D600000}"/>
    <cellStyle name="Normal 22 3 3 6" xfId="18298" xr:uid="{00000000-0005-0000-0000-00007E600000}"/>
    <cellStyle name="Normal 22 3 3 7" xfId="40031" xr:uid="{00000000-0005-0000-0000-00007F600000}"/>
    <cellStyle name="Normal 22 3 4" xfId="1305" xr:uid="{00000000-0005-0000-0000-000080600000}"/>
    <cellStyle name="Normal 22 3 4 2" xfId="3451" xr:uid="{00000000-0005-0000-0000-000081600000}"/>
    <cellStyle name="Normal 22 3 4 2 2" xfId="7862" xr:uid="{00000000-0005-0000-0000-000082600000}"/>
    <cellStyle name="Normal 22 3 4 2 2 2" xfId="16606" xr:uid="{00000000-0005-0000-0000-000083600000}"/>
    <cellStyle name="Normal 22 3 4 2 2 2 2" xfId="34057" xr:uid="{00000000-0005-0000-0000-000084600000}"/>
    <cellStyle name="Normal 22 3 4 2 2 3" xfId="25337" xr:uid="{00000000-0005-0000-0000-000085600000}"/>
    <cellStyle name="Normal 22 3 4 2 2 4" xfId="40041" xr:uid="{00000000-0005-0000-0000-000086600000}"/>
    <cellStyle name="Normal 22 3 4 2 3" xfId="12245" xr:uid="{00000000-0005-0000-0000-000087600000}"/>
    <cellStyle name="Normal 22 3 4 2 3 2" xfId="29697" xr:uid="{00000000-0005-0000-0000-000088600000}"/>
    <cellStyle name="Normal 22 3 4 2 4" xfId="20976" xr:uid="{00000000-0005-0000-0000-000089600000}"/>
    <cellStyle name="Normal 22 3 4 2 5" xfId="40040" xr:uid="{00000000-0005-0000-0000-00008A600000}"/>
    <cellStyle name="Normal 22 3 4 3" xfId="5720" xr:uid="{00000000-0005-0000-0000-00008B600000}"/>
    <cellStyle name="Normal 22 3 4 3 2" xfId="14464" xr:uid="{00000000-0005-0000-0000-00008C600000}"/>
    <cellStyle name="Normal 22 3 4 3 2 2" xfId="31915" xr:uid="{00000000-0005-0000-0000-00008D600000}"/>
    <cellStyle name="Normal 22 3 4 3 3" xfId="23195" xr:uid="{00000000-0005-0000-0000-00008E600000}"/>
    <cellStyle name="Normal 22 3 4 3 4" xfId="40042" xr:uid="{00000000-0005-0000-0000-00008F600000}"/>
    <cellStyle name="Normal 22 3 4 4" xfId="10103" xr:uid="{00000000-0005-0000-0000-000090600000}"/>
    <cellStyle name="Normal 22 3 4 4 2" xfId="27555" xr:uid="{00000000-0005-0000-0000-000091600000}"/>
    <cellStyle name="Normal 22 3 4 5" xfId="18834" xr:uid="{00000000-0005-0000-0000-000092600000}"/>
    <cellStyle name="Normal 22 3 4 6" xfId="40039" xr:uid="{00000000-0005-0000-0000-000093600000}"/>
    <cellStyle name="Normal 22 3 5" xfId="2379" xr:uid="{00000000-0005-0000-0000-000094600000}"/>
    <cellStyle name="Normal 22 3 5 2" xfId="6790" xr:uid="{00000000-0005-0000-0000-000095600000}"/>
    <cellStyle name="Normal 22 3 5 2 2" xfId="15534" xr:uid="{00000000-0005-0000-0000-000096600000}"/>
    <cellStyle name="Normal 22 3 5 2 2 2" xfId="32985" xr:uid="{00000000-0005-0000-0000-000097600000}"/>
    <cellStyle name="Normal 22 3 5 2 3" xfId="24265" xr:uid="{00000000-0005-0000-0000-000098600000}"/>
    <cellStyle name="Normal 22 3 5 2 4" xfId="40044" xr:uid="{00000000-0005-0000-0000-000099600000}"/>
    <cellStyle name="Normal 22 3 5 3" xfId="11173" xr:uid="{00000000-0005-0000-0000-00009A600000}"/>
    <cellStyle name="Normal 22 3 5 3 2" xfId="28625" xr:uid="{00000000-0005-0000-0000-00009B600000}"/>
    <cellStyle name="Normal 22 3 5 4" xfId="19904" xr:uid="{00000000-0005-0000-0000-00009C600000}"/>
    <cellStyle name="Normal 22 3 5 5" xfId="40043" xr:uid="{00000000-0005-0000-0000-00009D600000}"/>
    <cellStyle name="Normal 22 3 6" xfId="4648" xr:uid="{00000000-0005-0000-0000-00009E600000}"/>
    <cellStyle name="Normal 22 3 6 2" xfId="13392" xr:uid="{00000000-0005-0000-0000-00009F600000}"/>
    <cellStyle name="Normal 22 3 6 2 2" xfId="30843" xr:uid="{00000000-0005-0000-0000-0000A0600000}"/>
    <cellStyle name="Normal 22 3 6 3" xfId="22123" xr:uid="{00000000-0005-0000-0000-0000A1600000}"/>
    <cellStyle name="Normal 22 3 6 4" xfId="40045" xr:uid="{00000000-0005-0000-0000-0000A2600000}"/>
    <cellStyle name="Normal 22 3 7" xfId="9031" xr:uid="{00000000-0005-0000-0000-0000A3600000}"/>
    <cellStyle name="Normal 22 3 7 2" xfId="26483" xr:uid="{00000000-0005-0000-0000-0000A4600000}"/>
    <cellStyle name="Normal 22 3 8" xfId="17762" xr:uid="{00000000-0005-0000-0000-0000A5600000}"/>
    <cellStyle name="Normal 22 3 9" xfId="40014" xr:uid="{00000000-0005-0000-0000-0000A6600000}"/>
    <cellStyle name="Normal 22 4" xfId="359" xr:uid="{00000000-0005-0000-0000-0000A7600000}"/>
    <cellStyle name="Normal 22 4 2" xfId="899" xr:uid="{00000000-0005-0000-0000-0000A8600000}"/>
    <cellStyle name="Normal 22 4 2 2" xfId="1972" xr:uid="{00000000-0005-0000-0000-0000A9600000}"/>
    <cellStyle name="Normal 22 4 2 2 2" xfId="4117" xr:uid="{00000000-0005-0000-0000-0000AA600000}"/>
    <cellStyle name="Normal 22 4 2 2 2 2" xfId="8528" xr:uid="{00000000-0005-0000-0000-0000AB600000}"/>
    <cellStyle name="Normal 22 4 2 2 2 2 2" xfId="17272" xr:uid="{00000000-0005-0000-0000-0000AC600000}"/>
    <cellStyle name="Normal 22 4 2 2 2 2 2 2" xfId="34723" xr:uid="{00000000-0005-0000-0000-0000AD600000}"/>
    <cellStyle name="Normal 22 4 2 2 2 2 3" xfId="26003" xr:uid="{00000000-0005-0000-0000-0000AE600000}"/>
    <cellStyle name="Normal 22 4 2 2 2 2 4" xfId="40050" xr:uid="{00000000-0005-0000-0000-0000AF600000}"/>
    <cellStyle name="Normal 22 4 2 2 2 3" xfId="12911" xr:uid="{00000000-0005-0000-0000-0000B0600000}"/>
    <cellStyle name="Normal 22 4 2 2 2 3 2" xfId="30363" xr:uid="{00000000-0005-0000-0000-0000B1600000}"/>
    <cellStyle name="Normal 22 4 2 2 2 4" xfId="21642" xr:uid="{00000000-0005-0000-0000-0000B2600000}"/>
    <cellStyle name="Normal 22 4 2 2 2 5" xfId="40049" xr:uid="{00000000-0005-0000-0000-0000B3600000}"/>
    <cellStyle name="Normal 22 4 2 2 3" xfId="6386" xr:uid="{00000000-0005-0000-0000-0000B4600000}"/>
    <cellStyle name="Normal 22 4 2 2 3 2" xfId="15130" xr:uid="{00000000-0005-0000-0000-0000B5600000}"/>
    <cellStyle name="Normal 22 4 2 2 3 2 2" xfId="32581" xr:uid="{00000000-0005-0000-0000-0000B6600000}"/>
    <cellStyle name="Normal 22 4 2 2 3 3" xfId="23861" xr:uid="{00000000-0005-0000-0000-0000B7600000}"/>
    <cellStyle name="Normal 22 4 2 2 3 4" xfId="40051" xr:uid="{00000000-0005-0000-0000-0000B8600000}"/>
    <cellStyle name="Normal 22 4 2 2 4" xfId="10769" xr:uid="{00000000-0005-0000-0000-0000B9600000}"/>
    <cellStyle name="Normal 22 4 2 2 4 2" xfId="28221" xr:uid="{00000000-0005-0000-0000-0000BA600000}"/>
    <cellStyle name="Normal 22 4 2 2 5" xfId="19500" xr:uid="{00000000-0005-0000-0000-0000BB600000}"/>
    <cellStyle name="Normal 22 4 2 2 6" xfId="40048" xr:uid="{00000000-0005-0000-0000-0000BC600000}"/>
    <cellStyle name="Normal 22 4 2 3" xfId="3048" xr:uid="{00000000-0005-0000-0000-0000BD600000}"/>
    <cellStyle name="Normal 22 4 2 3 2" xfId="7459" xr:uid="{00000000-0005-0000-0000-0000BE600000}"/>
    <cellStyle name="Normal 22 4 2 3 2 2" xfId="16203" xr:uid="{00000000-0005-0000-0000-0000BF600000}"/>
    <cellStyle name="Normal 22 4 2 3 2 2 2" xfId="33654" xr:uid="{00000000-0005-0000-0000-0000C0600000}"/>
    <cellStyle name="Normal 22 4 2 3 2 3" xfId="24934" xr:uid="{00000000-0005-0000-0000-0000C1600000}"/>
    <cellStyle name="Normal 22 4 2 3 2 4" xfId="40053" xr:uid="{00000000-0005-0000-0000-0000C2600000}"/>
    <cellStyle name="Normal 22 4 2 3 3" xfId="11842" xr:uid="{00000000-0005-0000-0000-0000C3600000}"/>
    <cellStyle name="Normal 22 4 2 3 3 2" xfId="29294" xr:uid="{00000000-0005-0000-0000-0000C4600000}"/>
    <cellStyle name="Normal 22 4 2 3 4" xfId="20573" xr:uid="{00000000-0005-0000-0000-0000C5600000}"/>
    <cellStyle name="Normal 22 4 2 3 5" xfId="40052" xr:uid="{00000000-0005-0000-0000-0000C6600000}"/>
    <cellStyle name="Normal 22 4 2 4" xfId="5317" xr:uid="{00000000-0005-0000-0000-0000C7600000}"/>
    <cellStyle name="Normal 22 4 2 4 2" xfId="14061" xr:uid="{00000000-0005-0000-0000-0000C8600000}"/>
    <cellStyle name="Normal 22 4 2 4 2 2" xfId="31512" xr:uid="{00000000-0005-0000-0000-0000C9600000}"/>
    <cellStyle name="Normal 22 4 2 4 3" xfId="22792" xr:uid="{00000000-0005-0000-0000-0000CA600000}"/>
    <cellStyle name="Normal 22 4 2 4 4" xfId="40054" xr:uid="{00000000-0005-0000-0000-0000CB600000}"/>
    <cellStyle name="Normal 22 4 2 5" xfId="9700" xr:uid="{00000000-0005-0000-0000-0000CC600000}"/>
    <cellStyle name="Normal 22 4 2 5 2" xfId="27152" xr:uid="{00000000-0005-0000-0000-0000CD600000}"/>
    <cellStyle name="Normal 22 4 2 6" xfId="18431" xr:uid="{00000000-0005-0000-0000-0000CE600000}"/>
    <cellStyle name="Normal 22 4 2 7" xfId="40047" xr:uid="{00000000-0005-0000-0000-0000CF600000}"/>
    <cellStyle name="Normal 22 4 3" xfId="1437" xr:uid="{00000000-0005-0000-0000-0000D0600000}"/>
    <cellStyle name="Normal 22 4 3 2" xfId="3583" xr:uid="{00000000-0005-0000-0000-0000D1600000}"/>
    <cellStyle name="Normal 22 4 3 2 2" xfId="7994" xr:uid="{00000000-0005-0000-0000-0000D2600000}"/>
    <cellStyle name="Normal 22 4 3 2 2 2" xfId="16738" xr:uid="{00000000-0005-0000-0000-0000D3600000}"/>
    <cellStyle name="Normal 22 4 3 2 2 2 2" xfId="34189" xr:uid="{00000000-0005-0000-0000-0000D4600000}"/>
    <cellStyle name="Normal 22 4 3 2 2 3" xfId="25469" xr:uid="{00000000-0005-0000-0000-0000D5600000}"/>
    <cellStyle name="Normal 22 4 3 2 2 4" xfId="40057" xr:uid="{00000000-0005-0000-0000-0000D6600000}"/>
    <cellStyle name="Normal 22 4 3 2 3" xfId="12377" xr:uid="{00000000-0005-0000-0000-0000D7600000}"/>
    <cellStyle name="Normal 22 4 3 2 3 2" xfId="29829" xr:uid="{00000000-0005-0000-0000-0000D8600000}"/>
    <cellStyle name="Normal 22 4 3 2 4" xfId="21108" xr:uid="{00000000-0005-0000-0000-0000D9600000}"/>
    <cellStyle name="Normal 22 4 3 2 5" xfId="40056" xr:uid="{00000000-0005-0000-0000-0000DA600000}"/>
    <cellStyle name="Normal 22 4 3 3" xfId="5852" xr:uid="{00000000-0005-0000-0000-0000DB600000}"/>
    <cellStyle name="Normal 22 4 3 3 2" xfId="14596" xr:uid="{00000000-0005-0000-0000-0000DC600000}"/>
    <cellStyle name="Normal 22 4 3 3 2 2" xfId="32047" xr:uid="{00000000-0005-0000-0000-0000DD600000}"/>
    <cellStyle name="Normal 22 4 3 3 3" xfId="23327" xr:uid="{00000000-0005-0000-0000-0000DE600000}"/>
    <cellStyle name="Normal 22 4 3 3 4" xfId="40058" xr:uid="{00000000-0005-0000-0000-0000DF600000}"/>
    <cellStyle name="Normal 22 4 3 4" xfId="10235" xr:uid="{00000000-0005-0000-0000-0000E0600000}"/>
    <cellStyle name="Normal 22 4 3 4 2" xfId="27687" xr:uid="{00000000-0005-0000-0000-0000E1600000}"/>
    <cellStyle name="Normal 22 4 3 5" xfId="18966" xr:uid="{00000000-0005-0000-0000-0000E2600000}"/>
    <cellStyle name="Normal 22 4 3 6" xfId="40055" xr:uid="{00000000-0005-0000-0000-0000E3600000}"/>
    <cellStyle name="Normal 22 4 4" xfId="2511" xr:uid="{00000000-0005-0000-0000-0000E4600000}"/>
    <cellStyle name="Normal 22 4 4 2" xfId="6922" xr:uid="{00000000-0005-0000-0000-0000E5600000}"/>
    <cellStyle name="Normal 22 4 4 2 2" xfId="15666" xr:uid="{00000000-0005-0000-0000-0000E6600000}"/>
    <cellStyle name="Normal 22 4 4 2 2 2" xfId="33117" xr:uid="{00000000-0005-0000-0000-0000E7600000}"/>
    <cellStyle name="Normal 22 4 4 2 3" xfId="24397" xr:uid="{00000000-0005-0000-0000-0000E8600000}"/>
    <cellStyle name="Normal 22 4 4 2 4" xfId="40060" xr:uid="{00000000-0005-0000-0000-0000E9600000}"/>
    <cellStyle name="Normal 22 4 4 3" xfId="11305" xr:uid="{00000000-0005-0000-0000-0000EA600000}"/>
    <cellStyle name="Normal 22 4 4 3 2" xfId="28757" xr:uid="{00000000-0005-0000-0000-0000EB600000}"/>
    <cellStyle name="Normal 22 4 4 4" xfId="20036" xr:uid="{00000000-0005-0000-0000-0000EC600000}"/>
    <cellStyle name="Normal 22 4 4 5" xfId="40059" xr:uid="{00000000-0005-0000-0000-0000ED600000}"/>
    <cellStyle name="Normal 22 4 5" xfId="4780" xr:uid="{00000000-0005-0000-0000-0000EE600000}"/>
    <cellStyle name="Normal 22 4 5 2" xfId="13524" xr:uid="{00000000-0005-0000-0000-0000EF600000}"/>
    <cellStyle name="Normal 22 4 5 2 2" xfId="30975" xr:uid="{00000000-0005-0000-0000-0000F0600000}"/>
    <cellStyle name="Normal 22 4 5 3" xfId="22255" xr:uid="{00000000-0005-0000-0000-0000F1600000}"/>
    <cellStyle name="Normal 22 4 5 4" xfId="40061" xr:uid="{00000000-0005-0000-0000-0000F2600000}"/>
    <cellStyle name="Normal 22 4 6" xfId="9163" xr:uid="{00000000-0005-0000-0000-0000F3600000}"/>
    <cellStyle name="Normal 22 4 6 2" xfId="26615" xr:uid="{00000000-0005-0000-0000-0000F4600000}"/>
    <cellStyle name="Normal 22 4 7" xfId="17894" xr:uid="{00000000-0005-0000-0000-0000F5600000}"/>
    <cellStyle name="Normal 22 4 8" xfId="40046" xr:uid="{00000000-0005-0000-0000-0000F6600000}"/>
    <cellStyle name="Normal 22 5" xfId="641" xr:uid="{00000000-0005-0000-0000-0000F7600000}"/>
    <cellStyle name="Normal 22 5 2" xfId="1714" xr:uid="{00000000-0005-0000-0000-0000F8600000}"/>
    <cellStyle name="Normal 22 5 2 2" xfId="3859" xr:uid="{00000000-0005-0000-0000-0000F9600000}"/>
    <cellStyle name="Normal 22 5 2 2 2" xfId="8270" xr:uid="{00000000-0005-0000-0000-0000FA600000}"/>
    <cellStyle name="Normal 22 5 2 2 2 2" xfId="17014" xr:uid="{00000000-0005-0000-0000-0000FB600000}"/>
    <cellStyle name="Normal 22 5 2 2 2 2 2" xfId="34465" xr:uid="{00000000-0005-0000-0000-0000FC600000}"/>
    <cellStyle name="Normal 22 5 2 2 2 3" xfId="25745" xr:uid="{00000000-0005-0000-0000-0000FD600000}"/>
    <cellStyle name="Normal 22 5 2 2 2 4" xfId="40065" xr:uid="{00000000-0005-0000-0000-0000FE600000}"/>
    <cellStyle name="Normal 22 5 2 2 3" xfId="12653" xr:uid="{00000000-0005-0000-0000-0000FF600000}"/>
    <cellStyle name="Normal 22 5 2 2 3 2" xfId="30105" xr:uid="{00000000-0005-0000-0000-000000610000}"/>
    <cellStyle name="Normal 22 5 2 2 4" xfId="21384" xr:uid="{00000000-0005-0000-0000-000001610000}"/>
    <cellStyle name="Normal 22 5 2 2 5" xfId="40064" xr:uid="{00000000-0005-0000-0000-000002610000}"/>
    <cellStyle name="Normal 22 5 2 3" xfId="6128" xr:uid="{00000000-0005-0000-0000-000003610000}"/>
    <cellStyle name="Normal 22 5 2 3 2" xfId="14872" xr:uid="{00000000-0005-0000-0000-000004610000}"/>
    <cellStyle name="Normal 22 5 2 3 2 2" xfId="32323" xr:uid="{00000000-0005-0000-0000-000005610000}"/>
    <cellStyle name="Normal 22 5 2 3 3" xfId="23603" xr:uid="{00000000-0005-0000-0000-000006610000}"/>
    <cellStyle name="Normal 22 5 2 3 4" xfId="40066" xr:uid="{00000000-0005-0000-0000-000007610000}"/>
    <cellStyle name="Normal 22 5 2 4" xfId="10511" xr:uid="{00000000-0005-0000-0000-000008610000}"/>
    <cellStyle name="Normal 22 5 2 4 2" xfId="27963" xr:uid="{00000000-0005-0000-0000-000009610000}"/>
    <cellStyle name="Normal 22 5 2 5" xfId="19242" xr:uid="{00000000-0005-0000-0000-00000A610000}"/>
    <cellStyle name="Normal 22 5 2 6" xfId="40063" xr:uid="{00000000-0005-0000-0000-00000B610000}"/>
    <cellStyle name="Normal 22 5 3" xfId="2790" xr:uid="{00000000-0005-0000-0000-00000C610000}"/>
    <cellStyle name="Normal 22 5 3 2" xfId="7201" xr:uid="{00000000-0005-0000-0000-00000D610000}"/>
    <cellStyle name="Normal 22 5 3 2 2" xfId="15945" xr:uid="{00000000-0005-0000-0000-00000E610000}"/>
    <cellStyle name="Normal 22 5 3 2 2 2" xfId="33396" xr:uid="{00000000-0005-0000-0000-00000F610000}"/>
    <cellStyle name="Normal 22 5 3 2 3" xfId="24676" xr:uid="{00000000-0005-0000-0000-000010610000}"/>
    <cellStyle name="Normal 22 5 3 2 4" xfId="40068" xr:uid="{00000000-0005-0000-0000-000011610000}"/>
    <cellStyle name="Normal 22 5 3 3" xfId="11584" xr:uid="{00000000-0005-0000-0000-000012610000}"/>
    <cellStyle name="Normal 22 5 3 3 2" xfId="29036" xr:uid="{00000000-0005-0000-0000-000013610000}"/>
    <cellStyle name="Normal 22 5 3 4" xfId="20315" xr:uid="{00000000-0005-0000-0000-000014610000}"/>
    <cellStyle name="Normal 22 5 3 5" xfId="40067" xr:uid="{00000000-0005-0000-0000-000015610000}"/>
    <cellStyle name="Normal 22 5 4" xfId="5059" xr:uid="{00000000-0005-0000-0000-000016610000}"/>
    <cellStyle name="Normal 22 5 4 2" xfId="13803" xr:uid="{00000000-0005-0000-0000-000017610000}"/>
    <cellStyle name="Normal 22 5 4 2 2" xfId="31254" xr:uid="{00000000-0005-0000-0000-000018610000}"/>
    <cellStyle name="Normal 22 5 4 3" xfId="22534" xr:uid="{00000000-0005-0000-0000-000019610000}"/>
    <cellStyle name="Normal 22 5 4 4" xfId="40069" xr:uid="{00000000-0005-0000-0000-00001A610000}"/>
    <cellStyle name="Normal 22 5 5" xfId="9442" xr:uid="{00000000-0005-0000-0000-00001B610000}"/>
    <cellStyle name="Normal 22 5 5 2" xfId="26894" xr:uid="{00000000-0005-0000-0000-00001C610000}"/>
    <cellStyle name="Normal 22 5 6" xfId="18173" xr:uid="{00000000-0005-0000-0000-00001D610000}"/>
    <cellStyle name="Normal 22 5 7" xfId="40062" xr:uid="{00000000-0005-0000-0000-00001E610000}"/>
    <cellStyle name="Normal 22 6" xfId="1180" xr:uid="{00000000-0005-0000-0000-00001F610000}"/>
    <cellStyle name="Normal 22 6 2" xfId="3326" xr:uid="{00000000-0005-0000-0000-000020610000}"/>
    <cellStyle name="Normal 22 6 2 2" xfId="7737" xr:uid="{00000000-0005-0000-0000-000021610000}"/>
    <cellStyle name="Normal 22 6 2 2 2" xfId="16481" xr:uid="{00000000-0005-0000-0000-000022610000}"/>
    <cellStyle name="Normal 22 6 2 2 2 2" xfId="33932" xr:uid="{00000000-0005-0000-0000-000023610000}"/>
    <cellStyle name="Normal 22 6 2 2 3" xfId="25212" xr:uid="{00000000-0005-0000-0000-000024610000}"/>
    <cellStyle name="Normal 22 6 2 2 4" xfId="40072" xr:uid="{00000000-0005-0000-0000-000025610000}"/>
    <cellStyle name="Normal 22 6 2 3" xfId="12120" xr:uid="{00000000-0005-0000-0000-000026610000}"/>
    <cellStyle name="Normal 22 6 2 3 2" xfId="29572" xr:uid="{00000000-0005-0000-0000-000027610000}"/>
    <cellStyle name="Normal 22 6 2 4" xfId="20851" xr:uid="{00000000-0005-0000-0000-000028610000}"/>
    <cellStyle name="Normal 22 6 2 5" xfId="40071" xr:uid="{00000000-0005-0000-0000-000029610000}"/>
    <cellStyle name="Normal 22 6 3" xfId="5595" xr:uid="{00000000-0005-0000-0000-00002A610000}"/>
    <cellStyle name="Normal 22 6 3 2" xfId="14339" xr:uid="{00000000-0005-0000-0000-00002B610000}"/>
    <cellStyle name="Normal 22 6 3 2 2" xfId="31790" xr:uid="{00000000-0005-0000-0000-00002C610000}"/>
    <cellStyle name="Normal 22 6 3 3" xfId="23070" xr:uid="{00000000-0005-0000-0000-00002D610000}"/>
    <cellStyle name="Normal 22 6 3 4" xfId="40073" xr:uid="{00000000-0005-0000-0000-00002E610000}"/>
    <cellStyle name="Normal 22 6 4" xfId="9978" xr:uid="{00000000-0005-0000-0000-00002F610000}"/>
    <cellStyle name="Normal 22 6 4 2" xfId="27430" xr:uid="{00000000-0005-0000-0000-000030610000}"/>
    <cellStyle name="Normal 22 6 5" xfId="18709" xr:uid="{00000000-0005-0000-0000-000031610000}"/>
    <cellStyle name="Normal 22 6 6" xfId="40070" xr:uid="{00000000-0005-0000-0000-000032610000}"/>
    <cellStyle name="Normal 22 7" xfId="2254" xr:uid="{00000000-0005-0000-0000-000033610000}"/>
    <cellStyle name="Normal 22 7 2" xfId="6665" xr:uid="{00000000-0005-0000-0000-000034610000}"/>
    <cellStyle name="Normal 22 7 2 2" xfId="15409" xr:uid="{00000000-0005-0000-0000-000035610000}"/>
    <cellStyle name="Normal 22 7 2 2 2" xfId="32860" xr:uid="{00000000-0005-0000-0000-000036610000}"/>
    <cellStyle name="Normal 22 7 2 3" xfId="24140" xr:uid="{00000000-0005-0000-0000-000037610000}"/>
    <cellStyle name="Normal 22 7 2 4" xfId="40075" xr:uid="{00000000-0005-0000-0000-000038610000}"/>
    <cellStyle name="Normal 22 7 3" xfId="11048" xr:uid="{00000000-0005-0000-0000-000039610000}"/>
    <cellStyle name="Normal 22 7 3 2" xfId="28500" xr:uid="{00000000-0005-0000-0000-00003A610000}"/>
    <cellStyle name="Normal 22 7 4" xfId="19779" xr:uid="{00000000-0005-0000-0000-00003B610000}"/>
    <cellStyle name="Normal 22 7 5" xfId="40074" xr:uid="{00000000-0005-0000-0000-00003C610000}"/>
    <cellStyle name="Normal 22 8" xfId="4523" xr:uid="{00000000-0005-0000-0000-00003D610000}"/>
    <cellStyle name="Normal 22 8 2" xfId="13267" xr:uid="{00000000-0005-0000-0000-00003E610000}"/>
    <cellStyle name="Normal 22 8 2 2" xfId="30718" xr:uid="{00000000-0005-0000-0000-00003F610000}"/>
    <cellStyle name="Normal 22 8 3" xfId="21998" xr:uid="{00000000-0005-0000-0000-000040610000}"/>
    <cellStyle name="Normal 22 8 4" xfId="40076" xr:uid="{00000000-0005-0000-0000-000041610000}"/>
    <cellStyle name="Normal 22 9" xfId="8906" xr:uid="{00000000-0005-0000-0000-000042610000}"/>
    <cellStyle name="Normal 22 9 2" xfId="26358" xr:uid="{00000000-0005-0000-0000-000043610000}"/>
    <cellStyle name="Normal 220" xfId="44397" xr:uid="{8ACE98E0-7E7A-45E0-8AB9-C5BBE9C81B0D}"/>
    <cellStyle name="Normal 221" xfId="44400" xr:uid="{30CEE769-11DF-49B5-B92F-B90D5B554B1F}"/>
    <cellStyle name="Normal 222" xfId="44407" xr:uid="{4B400434-AB5A-477C-936C-E63FCCD60D1A}"/>
    <cellStyle name="Normal 223" xfId="44409" xr:uid="{E32D30D9-DD14-4D65-847B-09E417617869}"/>
    <cellStyle name="Normal 224" xfId="44411" xr:uid="{23F59A82-D07A-435C-86E0-A2E3D82B1250}"/>
    <cellStyle name="Normal 23" xfId="83" xr:uid="{00000000-0005-0000-0000-000044610000}"/>
    <cellStyle name="Normal 23 10" xfId="17639" xr:uid="{00000000-0005-0000-0000-000045610000}"/>
    <cellStyle name="Normal 23 11" xfId="40077" xr:uid="{00000000-0005-0000-0000-000046610000}"/>
    <cellStyle name="Normal 23 2" xfId="146" xr:uid="{00000000-0005-0000-0000-000047610000}"/>
    <cellStyle name="Normal 23 2 10" xfId="40078" xr:uid="{00000000-0005-0000-0000-000048610000}"/>
    <cellStyle name="Normal 23 2 2" xfId="278" xr:uid="{00000000-0005-0000-0000-000049610000}"/>
    <cellStyle name="Normal 23 2 2 2" xfId="543" xr:uid="{00000000-0005-0000-0000-00004A610000}"/>
    <cellStyle name="Normal 23 2 2 2 2" xfId="1083" xr:uid="{00000000-0005-0000-0000-00004B610000}"/>
    <cellStyle name="Normal 23 2 2 2 2 2" xfId="2156" xr:uid="{00000000-0005-0000-0000-00004C610000}"/>
    <cellStyle name="Normal 23 2 2 2 2 2 2" xfId="4301" xr:uid="{00000000-0005-0000-0000-00004D610000}"/>
    <cellStyle name="Normal 23 2 2 2 2 2 2 2" xfId="8712" xr:uid="{00000000-0005-0000-0000-00004E610000}"/>
    <cellStyle name="Normal 23 2 2 2 2 2 2 2 2" xfId="17456" xr:uid="{00000000-0005-0000-0000-00004F610000}"/>
    <cellStyle name="Normal 23 2 2 2 2 2 2 2 2 2" xfId="34907" xr:uid="{00000000-0005-0000-0000-000050610000}"/>
    <cellStyle name="Normal 23 2 2 2 2 2 2 2 3" xfId="26187" xr:uid="{00000000-0005-0000-0000-000051610000}"/>
    <cellStyle name="Normal 23 2 2 2 2 2 2 2 4" xfId="40084" xr:uid="{00000000-0005-0000-0000-000052610000}"/>
    <cellStyle name="Normal 23 2 2 2 2 2 2 3" xfId="13095" xr:uid="{00000000-0005-0000-0000-000053610000}"/>
    <cellStyle name="Normal 23 2 2 2 2 2 2 3 2" xfId="30547" xr:uid="{00000000-0005-0000-0000-000054610000}"/>
    <cellStyle name="Normal 23 2 2 2 2 2 2 4" xfId="21826" xr:uid="{00000000-0005-0000-0000-000055610000}"/>
    <cellStyle name="Normal 23 2 2 2 2 2 2 5" xfId="40083" xr:uid="{00000000-0005-0000-0000-000056610000}"/>
    <cellStyle name="Normal 23 2 2 2 2 2 3" xfId="6570" xr:uid="{00000000-0005-0000-0000-000057610000}"/>
    <cellStyle name="Normal 23 2 2 2 2 2 3 2" xfId="15314" xr:uid="{00000000-0005-0000-0000-000058610000}"/>
    <cellStyle name="Normal 23 2 2 2 2 2 3 2 2" xfId="32765" xr:uid="{00000000-0005-0000-0000-000059610000}"/>
    <cellStyle name="Normal 23 2 2 2 2 2 3 3" xfId="24045" xr:uid="{00000000-0005-0000-0000-00005A610000}"/>
    <cellStyle name="Normal 23 2 2 2 2 2 3 4" xfId="40085" xr:uid="{00000000-0005-0000-0000-00005B610000}"/>
    <cellStyle name="Normal 23 2 2 2 2 2 4" xfId="10953" xr:uid="{00000000-0005-0000-0000-00005C610000}"/>
    <cellStyle name="Normal 23 2 2 2 2 2 4 2" xfId="28405" xr:uid="{00000000-0005-0000-0000-00005D610000}"/>
    <cellStyle name="Normal 23 2 2 2 2 2 5" xfId="19684" xr:uid="{00000000-0005-0000-0000-00005E610000}"/>
    <cellStyle name="Normal 23 2 2 2 2 2 6" xfId="40082" xr:uid="{00000000-0005-0000-0000-00005F610000}"/>
    <cellStyle name="Normal 23 2 2 2 2 3" xfId="3232" xr:uid="{00000000-0005-0000-0000-000060610000}"/>
    <cellStyle name="Normal 23 2 2 2 2 3 2" xfId="7643" xr:uid="{00000000-0005-0000-0000-000061610000}"/>
    <cellStyle name="Normal 23 2 2 2 2 3 2 2" xfId="16387" xr:uid="{00000000-0005-0000-0000-000062610000}"/>
    <cellStyle name="Normal 23 2 2 2 2 3 2 2 2" xfId="33838" xr:uid="{00000000-0005-0000-0000-000063610000}"/>
    <cellStyle name="Normal 23 2 2 2 2 3 2 3" xfId="25118" xr:uid="{00000000-0005-0000-0000-000064610000}"/>
    <cellStyle name="Normal 23 2 2 2 2 3 2 4" xfId="40087" xr:uid="{00000000-0005-0000-0000-000065610000}"/>
    <cellStyle name="Normal 23 2 2 2 2 3 3" xfId="12026" xr:uid="{00000000-0005-0000-0000-000066610000}"/>
    <cellStyle name="Normal 23 2 2 2 2 3 3 2" xfId="29478" xr:uid="{00000000-0005-0000-0000-000067610000}"/>
    <cellStyle name="Normal 23 2 2 2 2 3 4" xfId="20757" xr:uid="{00000000-0005-0000-0000-000068610000}"/>
    <cellStyle name="Normal 23 2 2 2 2 3 5" xfId="40086" xr:uid="{00000000-0005-0000-0000-000069610000}"/>
    <cellStyle name="Normal 23 2 2 2 2 4" xfId="5501" xr:uid="{00000000-0005-0000-0000-00006A610000}"/>
    <cellStyle name="Normal 23 2 2 2 2 4 2" xfId="14245" xr:uid="{00000000-0005-0000-0000-00006B610000}"/>
    <cellStyle name="Normal 23 2 2 2 2 4 2 2" xfId="31696" xr:uid="{00000000-0005-0000-0000-00006C610000}"/>
    <cellStyle name="Normal 23 2 2 2 2 4 3" xfId="22976" xr:uid="{00000000-0005-0000-0000-00006D610000}"/>
    <cellStyle name="Normal 23 2 2 2 2 4 4" xfId="40088" xr:uid="{00000000-0005-0000-0000-00006E610000}"/>
    <cellStyle name="Normal 23 2 2 2 2 5" xfId="9884" xr:uid="{00000000-0005-0000-0000-00006F610000}"/>
    <cellStyle name="Normal 23 2 2 2 2 5 2" xfId="27336" xr:uid="{00000000-0005-0000-0000-000070610000}"/>
    <cellStyle name="Normal 23 2 2 2 2 6" xfId="18615" xr:uid="{00000000-0005-0000-0000-000071610000}"/>
    <cellStyle name="Normal 23 2 2 2 2 7" xfId="40081" xr:uid="{00000000-0005-0000-0000-000072610000}"/>
    <cellStyle name="Normal 23 2 2 2 3" xfId="1621" xr:uid="{00000000-0005-0000-0000-000073610000}"/>
    <cellStyle name="Normal 23 2 2 2 3 2" xfId="3767" xr:uid="{00000000-0005-0000-0000-000074610000}"/>
    <cellStyle name="Normal 23 2 2 2 3 2 2" xfId="8178" xr:uid="{00000000-0005-0000-0000-000075610000}"/>
    <cellStyle name="Normal 23 2 2 2 3 2 2 2" xfId="16922" xr:uid="{00000000-0005-0000-0000-000076610000}"/>
    <cellStyle name="Normal 23 2 2 2 3 2 2 2 2" xfId="34373" xr:uid="{00000000-0005-0000-0000-000077610000}"/>
    <cellStyle name="Normal 23 2 2 2 3 2 2 3" xfId="25653" xr:uid="{00000000-0005-0000-0000-000078610000}"/>
    <cellStyle name="Normal 23 2 2 2 3 2 2 4" xfId="40091" xr:uid="{00000000-0005-0000-0000-000079610000}"/>
    <cellStyle name="Normal 23 2 2 2 3 2 3" xfId="12561" xr:uid="{00000000-0005-0000-0000-00007A610000}"/>
    <cellStyle name="Normal 23 2 2 2 3 2 3 2" xfId="30013" xr:uid="{00000000-0005-0000-0000-00007B610000}"/>
    <cellStyle name="Normal 23 2 2 2 3 2 4" xfId="21292" xr:uid="{00000000-0005-0000-0000-00007C610000}"/>
    <cellStyle name="Normal 23 2 2 2 3 2 5" xfId="40090" xr:uid="{00000000-0005-0000-0000-00007D610000}"/>
    <cellStyle name="Normal 23 2 2 2 3 3" xfId="6036" xr:uid="{00000000-0005-0000-0000-00007E610000}"/>
    <cellStyle name="Normal 23 2 2 2 3 3 2" xfId="14780" xr:uid="{00000000-0005-0000-0000-00007F610000}"/>
    <cellStyle name="Normal 23 2 2 2 3 3 2 2" xfId="32231" xr:uid="{00000000-0005-0000-0000-000080610000}"/>
    <cellStyle name="Normal 23 2 2 2 3 3 3" xfId="23511" xr:uid="{00000000-0005-0000-0000-000081610000}"/>
    <cellStyle name="Normal 23 2 2 2 3 3 4" xfId="40092" xr:uid="{00000000-0005-0000-0000-000082610000}"/>
    <cellStyle name="Normal 23 2 2 2 3 4" xfId="10419" xr:uid="{00000000-0005-0000-0000-000083610000}"/>
    <cellStyle name="Normal 23 2 2 2 3 4 2" xfId="27871" xr:uid="{00000000-0005-0000-0000-000084610000}"/>
    <cellStyle name="Normal 23 2 2 2 3 5" xfId="19150" xr:uid="{00000000-0005-0000-0000-000085610000}"/>
    <cellStyle name="Normal 23 2 2 2 3 6" xfId="40089" xr:uid="{00000000-0005-0000-0000-000086610000}"/>
    <cellStyle name="Normal 23 2 2 2 4" xfId="2695" xr:uid="{00000000-0005-0000-0000-000087610000}"/>
    <cellStyle name="Normal 23 2 2 2 4 2" xfId="7106" xr:uid="{00000000-0005-0000-0000-000088610000}"/>
    <cellStyle name="Normal 23 2 2 2 4 2 2" xfId="15850" xr:uid="{00000000-0005-0000-0000-000089610000}"/>
    <cellStyle name="Normal 23 2 2 2 4 2 2 2" xfId="33301" xr:uid="{00000000-0005-0000-0000-00008A610000}"/>
    <cellStyle name="Normal 23 2 2 2 4 2 3" xfId="24581" xr:uid="{00000000-0005-0000-0000-00008B610000}"/>
    <cellStyle name="Normal 23 2 2 2 4 2 4" xfId="40094" xr:uid="{00000000-0005-0000-0000-00008C610000}"/>
    <cellStyle name="Normal 23 2 2 2 4 3" xfId="11489" xr:uid="{00000000-0005-0000-0000-00008D610000}"/>
    <cellStyle name="Normal 23 2 2 2 4 3 2" xfId="28941" xr:uid="{00000000-0005-0000-0000-00008E610000}"/>
    <cellStyle name="Normal 23 2 2 2 4 4" xfId="20220" xr:uid="{00000000-0005-0000-0000-00008F610000}"/>
    <cellStyle name="Normal 23 2 2 2 4 5" xfId="40093" xr:uid="{00000000-0005-0000-0000-000090610000}"/>
    <cellStyle name="Normal 23 2 2 2 5" xfId="4964" xr:uid="{00000000-0005-0000-0000-000091610000}"/>
    <cellStyle name="Normal 23 2 2 2 5 2" xfId="13708" xr:uid="{00000000-0005-0000-0000-000092610000}"/>
    <cellStyle name="Normal 23 2 2 2 5 2 2" xfId="31159" xr:uid="{00000000-0005-0000-0000-000093610000}"/>
    <cellStyle name="Normal 23 2 2 2 5 3" xfId="22439" xr:uid="{00000000-0005-0000-0000-000094610000}"/>
    <cellStyle name="Normal 23 2 2 2 5 4" xfId="40095" xr:uid="{00000000-0005-0000-0000-000095610000}"/>
    <cellStyle name="Normal 23 2 2 2 6" xfId="9347" xr:uid="{00000000-0005-0000-0000-000096610000}"/>
    <cellStyle name="Normal 23 2 2 2 6 2" xfId="26799" xr:uid="{00000000-0005-0000-0000-000097610000}"/>
    <cellStyle name="Normal 23 2 2 2 7" xfId="18078" xr:uid="{00000000-0005-0000-0000-000098610000}"/>
    <cellStyle name="Normal 23 2 2 2 8" xfId="40080" xr:uid="{00000000-0005-0000-0000-000099610000}"/>
    <cellStyle name="Normal 23 2 2 3" xfId="825" xr:uid="{00000000-0005-0000-0000-00009A610000}"/>
    <cellStyle name="Normal 23 2 2 3 2" xfId="1898" xr:uid="{00000000-0005-0000-0000-00009B610000}"/>
    <cellStyle name="Normal 23 2 2 3 2 2" xfId="4043" xr:uid="{00000000-0005-0000-0000-00009C610000}"/>
    <cellStyle name="Normal 23 2 2 3 2 2 2" xfId="8454" xr:uid="{00000000-0005-0000-0000-00009D610000}"/>
    <cellStyle name="Normal 23 2 2 3 2 2 2 2" xfId="17198" xr:uid="{00000000-0005-0000-0000-00009E610000}"/>
    <cellStyle name="Normal 23 2 2 3 2 2 2 2 2" xfId="34649" xr:uid="{00000000-0005-0000-0000-00009F610000}"/>
    <cellStyle name="Normal 23 2 2 3 2 2 2 3" xfId="25929" xr:uid="{00000000-0005-0000-0000-0000A0610000}"/>
    <cellStyle name="Normal 23 2 2 3 2 2 2 4" xfId="40099" xr:uid="{00000000-0005-0000-0000-0000A1610000}"/>
    <cellStyle name="Normal 23 2 2 3 2 2 3" xfId="12837" xr:uid="{00000000-0005-0000-0000-0000A2610000}"/>
    <cellStyle name="Normal 23 2 2 3 2 2 3 2" xfId="30289" xr:uid="{00000000-0005-0000-0000-0000A3610000}"/>
    <cellStyle name="Normal 23 2 2 3 2 2 4" xfId="21568" xr:uid="{00000000-0005-0000-0000-0000A4610000}"/>
    <cellStyle name="Normal 23 2 2 3 2 2 5" xfId="40098" xr:uid="{00000000-0005-0000-0000-0000A5610000}"/>
    <cellStyle name="Normal 23 2 2 3 2 3" xfId="6312" xr:uid="{00000000-0005-0000-0000-0000A6610000}"/>
    <cellStyle name="Normal 23 2 2 3 2 3 2" xfId="15056" xr:uid="{00000000-0005-0000-0000-0000A7610000}"/>
    <cellStyle name="Normal 23 2 2 3 2 3 2 2" xfId="32507" xr:uid="{00000000-0005-0000-0000-0000A8610000}"/>
    <cellStyle name="Normal 23 2 2 3 2 3 3" xfId="23787" xr:uid="{00000000-0005-0000-0000-0000A9610000}"/>
    <cellStyle name="Normal 23 2 2 3 2 3 4" xfId="40100" xr:uid="{00000000-0005-0000-0000-0000AA610000}"/>
    <cellStyle name="Normal 23 2 2 3 2 4" xfId="10695" xr:uid="{00000000-0005-0000-0000-0000AB610000}"/>
    <cellStyle name="Normal 23 2 2 3 2 4 2" xfId="28147" xr:uid="{00000000-0005-0000-0000-0000AC610000}"/>
    <cellStyle name="Normal 23 2 2 3 2 5" xfId="19426" xr:uid="{00000000-0005-0000-0000-0000AD610000}"/>
    <cellStyle name="Normal 23 2 2 3 2 6" xfId="40097" xr:uid="{00000000-0005-0000-0000-0000AE610000}"/>
    <cellStyle name="Normal 23 2 2 3 3" xfId="2974" xr:uid="{00000000-0005-0000-0000-0000AF610000}"/>
    <cellStyle name="Normal 23 2 2 3 3 2" xfId="7385" xr:uid="{00000000-0005-0000-0000-0000B0610000}"/>
    <cellStyle name="Normal 23 2 2 3 3 2 2" xfId="16129" xr:uid="{00000000-0005-0000-0000-0000B1610000}"/>
    <cellStyle name="Normal 23 2 2 3 3 2 2 2" xfId="33580" xr:uid="{00000000-0005-0000-0000-0000B2610000}"/>
    <cellStyle name="Normal 23 2 2 3 3 2 3" xfId="24860" xr:uid="{00000000-0005-0000-0000-0000B3610000}"/>
    <cellStyle name="Normal 23 2 2 3 3 2 4" xfId="40102" xr:uid="{00000000-0005-0000-0000-0000B4610000}"/>
    <cellStyle name="Normal 23 2 2 3 3 3" xfId="11768" xr:uid="{00000000-0005-0000-0000-0000B5610000}"/>
    <cellStyle name="Normal 23 2 2 3 3 3 2" xfId="29220" xr:uid="{00000000-0005-0000-0000-0000B6610000}"/>
    <cellStyle name="Normal 23 2 2 3 3 4" xfId="20499" xr:uid="{00000000-0005-0000-0000-0000B7610000}"/>
    <cellStyle name="Normal 23 2 2 3 3 5" xfId="40101" xr:uid="{00000000-0005-0000-0000-0000B8610000}"/>
    <cellStyle name="Normal 23 2 2 3 4" xfId="5243" xr:uid="{00000000-0005-0000-0000-0000B9610000}"/>
    <cellStyle name="Normal 23 2 2 3 4 2" xfId="13987" xr:uid="{00000000-0005-0000-0000-0000BA610000}"/>
    <cellStyle name="Normal 23 2 2 3 4 2 2" xfId="31438" xr:uid="{00000000-0005-0000-0000-0000BB610000}"/>
    <cellStyle name="Normal 23 2 2 3 4 3" xfId="22718" xr:uid="{00000000-0005-0000-0000-0000BC610000}"/>
    <cellStyle name="Normal 23 2 2 3 4 4" xfId="40103" xr:uid="{00000000-0005-0000-0000-0000BD610000}"/>
    <cellStyle name="Normal 23 2 2 3 5" xfId="9626" xr:uid="{00000000-0005-0000-0000-0000BE610000}"/>
    <cellStyle name="Normal 23 2 2 3 5 2" xfId="27078" xr:uid="{00000000-0005-0000-0000-0000BF610000}"/>
    <cellStyle name="Normal 23 2 2 3 6" xfId="18357" xr:uid="{00000000-0005-0000-0000-0000C0610000}"/>
    <cellStyle name="Normal 23 2 2 3 7" xfId="40096" xr:uid="{00000000-0005-0000-0000-0000C1610000}"/>
    <cellStyle name="Normal 23 2 2 4" xfId="1364" xr:uid="{00000000-0005-0000-0000-0000C2610000}"/>
    <cellStyle name="Normal 23 2 2 4 2" xfId="3510" xr:uid="{00000000-0005-0000-0000-0000C3610000}"/>
    <cellStyle name="Normal 23 2 2 4 2 2" xfId="7921" xr:uid="{00000000-0005-0000-0000-0000C4610000}"/>
    <cellStyle name="Normal 23 2 2 4 2 2 2" xfId="16665" xr:uid="{00000000-0005-0000-0000-0000C5610000}"/>
    <cellStyle name="Normal 23 2 2 4 2 2 2 2" xfId="34116" xr:uid="{00000000-0005-0000-0000-0000C6610000}"/>
    <cellStyle name="Normal 23 2 2 4 2 2 3" xfId="25396" xr:uid="{00000000-0005-0000-0000-0000C7610000}"/>
    <cellStyle name="Normal 23 2 2 4 2 2 4" xfId="40106" xr:uid="{00000000-0005-0000-0000-0000C8610000}"/>
    <cellStyle name="Normal 23 2 2 4 2 3" xfId="12304" xr:uid="{00000000-0005-0000-0000-0000C9610000}"/>
    <cellStyle name="Normal 23 2 2 4 2 3 2" xfId="29756" xr:uid="{00000000-0005-0000-0000-0000CA610000}"/>
    <cellStyle name="Normal 23 2 2 4 2 4" xfId="21035" xr:uid="{00000000-0005-0000-0000-0000CB610000}"/>
    <cellStyle name="Normal 23 2 2 4 2 5" xfId="40105" xr:uid="{00000000-0005-0000-0000-0000CC610000}"/>
    <cellStyle name="Normal 23 2 2 4 3" xfId="5779" xr:uid="{00000000-0005-0000-0000-0000CD610000}"/>
    <cellStyle name="Normal 23 2 2 4 3 2" xfId="14523" xr:uid="{00000000-0005-0000-0000-0000CE610000}"/>
    <cellStyle name="Normal 23 2 2 4 3 2 2" xfId="31974" xr:uid="{00000000-0005-0000-0000-0000CF610000}"/>
    <cellStyle name="Normal 23 2 2 4 3 3" xfId="23254" xr:uid="{00000000-0005-0000-0000-0000D0610000}"/>
    <cellStyle name="Normal 23 2 2 4 3 4" xfId="40107" xr:uid="{00000000-0005-0000-0000-0000D1610000}"/>
    <cellStyle name="Normal 23 2 2 4 4" xfId="10162" xr:uid="{00000000-0005-0000-0000-0000D2610000}"/>
    <cellStyle name="Normal 23 2 2 4 4 2" xfId="27614" xr:uid="{00000000-0005-0000-0000-0000D3610000}"/>
    <cellStyle name="Normal 23 2 2 4 5" xfId="18893" xr:uid="{00000000-0005-0000-0000-0000D4610000}"/>
    <cellStyle name="Normal 23 2 2 4 6" xfId="40104" xr:uid="{00000000-0005-0000-0000-0000D5610000}"/>
    <cellStyle name="Normal 23 2 2 5" xfId="2438" xr:uid="{00000000-0005-0000-0000-0000D6610000}"/>
    <cellStyle name="Normal 23 2 2 5 2" xfId="6849" xr:uid="{00000000-0005-0000-0000-0000D7610000}"/>
    <cellStyle name="Normal 23 2 2 5 2 2" xfId="15593" xr:uid="{00000000-0005-0000-0000-0000D8610000}"/>
    <cellStyle name="Normal 23 2 2 5 2 2 2" xfId="33044" xr:uid="{00000000-0005-0000-0000-0000D9610000}"/>
    <cellStyle name="Normal 23 2 2 5 2 3" xfId="24324" xr:uid="{00000000-0005-0000-0000-0000DA610000}"/>
    <cellStyle name="Normal 23 2 2 5 2 4" xfId="40109" xr:uid="{00000000-0005-0000-0000-0000DB610000}"/>
    <cellStyle name="Normal 23 2 2 5 3" xfId="11232" xr:uid="{00000000-0005-0000-0000-0000DC610000}"/>
    <cellStyle name="Normal 23 2 2 5 3 2" xfId="28684" xr:uid="{00000000-0005-0000-0000-0000DD610000}"/>
    <cellStyle name="Normal 23 2 2 5 4" xfId="19963" xr:uid="{00000000-0005-0000-0000-0000DE610000}"/>
    <cellStyle name="Normal 23 2 2 5 5" xfId="40108" xr:uid="{00000000-0005-0000-0000-0000DF610000}"/>
    <cellStyle name="Normal 23 2 2 6" xfId="4707" xr:uid="{00000000-0005-0000-0000-0000E0610000}"/>
    <cellStyle name="Normal 23 2 2 6 2" xfId="13451" xr:uid="{00000000-0005-0000-0000-0000E1610000}"/>
    <cellStyle name="Normal 23 2 2 6 2 2" xfId="30902" xr:uid="{00000000-0005-0000-0000-0000E2610000}"/>
    <cellStyle name="Normal 23 2 2 6 3" xfId="22182" xr:uid="{00000000-0005-0000-0000-0000E3610000}"/>
    <cellStyle name="Normal 23 2 2 6 4" xfId="40110" xr:uid="{00000000-0005-0000-0000-0000E4610000}"/>
    <cellStyle name="Normal 23 2 2 7" xfId="9090" xr:uid="{00000000-0005-0000-0000-0000E5610000}"/>
    <cellStyle name="Normal 23 2 2 7 2" xfId="26542" xr:uid="{00000000-0005-0000-0000-0000E6610000}"/>
    <cellStyle name="Normal 23 2 2 8" xfId="17821" xr:uid="{00000000-0005-0000-0000-0000E7610000}"/>
    <cellStyle name="Normal 23 2 2 9" xfId="40079" xr:uid="{00000000-0005-0000-0000-0000E8610000}"/>
    <cellStyle name="Normal 23 2 3" xfId="418" xr:uid="{00000000-0005-0000-0000-0000E9610000}"/>
    <cellStyle name="Normal 23 2 3 2" xfId="958" xr:uid="{00000000-0005-0000-0000-0000EA610000}"/>
    <cellStyle name="Normal 23 2 3 2 2" xfId="2031" xr:uid="{00000000-0005-0000-0000-0000EB610000}"/>
    <cellStyle name="Normal 23 2 3 2 2 2" xfId="4176" xr:uid="{00000000-0005-0000-0000-0000EC610000}"/>
    <cellStyle name="Normal 23 2 3 2 2 2 2" xfId="8587" xr:uid="{00000000-0005-0000-0000-0000ED610000}"/>
    <cellStyle name="Normal 23 2 3 2 2 2 2 2" xfId="17331" xr:uid="{00000000-0005-0000-0000-0000EE610000}"/>
    <cellStyle name="Normal 23 2 3 2 2 2 2 2 2" xfId="34782" xr:uid="{00000000-0005-0000-0000-0000EF610000}"/>
    <cellStyle name="Normal 23 2 3 2 2 2 2 3" xfId="26062" xr:uid="{00000000-0005-0000-0000-0000F0610000}"/>
    <cellStyle name="Normal 23 2 3 2 2 2 2 4" xfId="40115" xr:uid="{00000000-0005-0000-0000-0000F1610000}"/>
    <cellStyle name="Normal 23 2 3 2 2 2 3" xfId="12970" xr:uid="{00000000-0005-0000-0000-0000F2610000}"/>
    <cellStyle name="Normal 23 2 3 2 2 2 3 2" xfId="30422" xr:uid="{00000000-0005-0000-0000-0000F3610000}"/>
    <cellStyle name="Normal 23 2 3 2 2 2 4" xfId="21701" xr:uid="{00000000-0005-0000-0000-0000F4610000}"/>
    <cellStyle name="Normal 23 2 3 2 2 2 5" xfId="40114" xr:uid="{00000000-0005-0000-0000-0000F5610000}"/>
    <cellStyle name="Normal 23 2 3 2 2 3" xfId="6445" xr:uid="{00000000-0005-0000-0000-0000F6610000}"/>
    <cellStyle name="Normal 23 2 3 2 2 3 2" xfId="15189" xr:uid="{00000000-0005-0000-0000-0000F7610000}"/>
    <cellStyle name="Normal 23 2 3 2 2 3 2 2" xfId="32640" xr:uid="{00000000-0005-0000-0000-0000F8610000}"/>
    <cellStyle name="Normal 23 2 3 2 2 3 3" xfId="23920" xr:uid="{00000000-0005-0000-0000-0000F9610000}"/>
    <cellStyle name="Normal 23 2 3 2 2 3 4" xfId="40116" xr:uid="{00000000-0005-0000-0000-0000FA610000}"/>
    <cellStyle name="Normal 23 2 3 2 2 4" xfId="10828" xr:uid="{00000000-0005-0000-0000-0000FB610000}"/>
    <cellStyle name="Normal 23 2 3 2 2 4 2" xfId="28280" xr:uid="{00000000-0005-0000-0000-0000FC610000}"/>
    <cellStyle name="Normal 23 2 3 2 2 5" xfId="19559" xr:uid="{00000000-0005-0000-0000-0000FD610000}"/>
    <cellStyle name="Normal 23 2 3 2 2 6" xfId="40113" xr:uid="{00000000-0005-0000-0000-0000FE610000}"/>
    <cellStyle name="Normal 23 2 3 2 3" xfId="3107" xr:uid="{00000000-0005-0000-0000-0000FF610000}"/>
    <cellStyle name="Normal 23 2 3 2 3 2" xfId="7518" xr:uid="{00000000-0005-0000-0000-000000620000}"/>
    <cellStyle name="Normal 23 2 3 2 3 2 2" xfId="16262" xr:uid="{00000000-0005-0000-0000-000001620000}"/>
    <cellStyle name="Normal 23 2 3 2 3 2 2 2" xfId="33713" xr:uid="{00000000-0005-0000-0000-000002620000}"/>
    <cellStyle name="Normal 23 2 3 2 3 2 3" xfId="24993" xr:uid="{00000000-0005-0000-0000-000003620000}"/>
    <cellStyle name="Normal 23 2 3 2 3 2 4" xfId="40118" xr:uid="{00000000-0005-0000-0000-000004620000}"/>
    <cellStyle name="Normal 23 2 3 2 3 3" xfId="11901" xr:uid="{00000000-0005-0000-0000-000005620000}"/>
    <cellStyle name="Normal 23 2 3 2 3 3 2" xfId="29353" xr:uid="{00000000-0005-0000-0000-000006620000}"/>
    <cellStyle name="Normal 23 2 3 2 3 4" xfId="20632" xr:uid="{00000000-0005-0000-0000-000007620000}"/>
    <cellStyle name="Normal 23 2 3 2 3 5" xfId="40117" xr:uid="{00000000-0005-0000-0000-000008620000}"/>
    <cellStyle name="Normal 23 2 3 2 4" xfId="5376" xr:uid="{00000000-0005-0000-0000-000009620000}"/>
    <cellStyle name="Normal 23 2 3 2 4 2" xfId="14120" xr:uid="{00000000-0005-0000-0000-00000A620000}"/>
    <cellStyle name="Normal 23 2 3 2 4 2 2" xfId="31571" xr:uid="{00000000-0005-0000-0000-00000B620000}"/>
    <cellStyle name="Normal 23 2 3 2 4 3" xfId="22851" xr:uid="{00000000-0005-0000-0000-00000C620000}"/>
    <cellStyle name="Normal 23 2 3 2 4 4" xfId="40119" xr:uid="{00000000-0005-0000-0000-00000D620000}"/>
    <cellStyle name="Normal 23 2 3 2 5" xfId="9759" xr:uid="{00000000-0005-0000-0000-00000E620000}"/>
    <cellStyle name="Normal 23 2 3 2 5 2" xfId="27211" xr:uid="{00000000-0005-0000-0000-00000F620000}"/>
    <cellStyle name="Normal 23 2 3 2 6" xfId="18490" xr:uid="{00000000-0005-0000-0000-000010620000}"/>
    <cellStyle name="Normal 23 2 3 2 7" xfId="40112" xr:uid="{00000000-0005-0000-0000-000011620000}"/>
    <cellStyle name="Normal 23 2 3 3" xfId="1496" xr:uid="{00000000-0005-0000-0000-000012620000}"/>
    <cellStyle name="Normal 23 2 3 3 2" xfId="3642" xr:uid="{00000000-0005-0000-0000-000013620000}"/>
    <cellStyle name="Normal 23 2 3 3 2 2" xfId="8053" xr:uid="{00000000-0005-0000-0000-000014620000}"/>
    <cellStyle name="Normal 23 2 3 3 2 2 2" xfId="16797" xr:uid="{00000000-0005-0000-0000-000015620000}"/>
    <cellStyle name="Normal 23 2 3 3 2 2 2 2" xfId="34248" xr:uid="{00000000-0005-0000-0000-000016620000}"/>
    <cellStyle name="Normal 23 2 3 3 2 2 3" xfId="25528" xr:uid="{00000000-0005-0000-0000-000017620000}"/>
    <cellStyle name="Normal 23 2 3 3 2 2 4" xfId="40122" xr:uid="{00000000-0005-0000-0000-000018620000}"/>
    <cellStyle name="Normal 23 2 3 3 2 3" xfId="12436" xr:uid="{00000000-0005-0000-0000-000019620000}"/>
    <cellStyle name="Normal 23 2 3 3 2 3 2" xfId="29888" xr:uid="{00000000-0005-0000-0000-00001A620000}"/>
    <cellStyle name="Normal 23 2 3 3 2 4" xfId="21167" xr:uid="{00000000-0005-0000-0000-00001B620000}"/>
    <cellStyle name="Normal 23 2 3 3 2 5" xfId="40121" xr:uid="{00000000-0005-0000-0000-00001C620000}"/>
    <cellStyle name="Normal 23 2 3 3 3" xfId="5911" xr:uid="{00000000-0005-0000-0000-00001D620000}"/>
    <cellStyle name="Normal 23 2 3 3 3 2" xfId="14655" xr:uid="{00000000-0005-0000-0000-00001E620000}"/>
    <cellStyle name="Normal 23 2 3 3 3 2 2" xfId="32106" xr:uid="{00000000-0005-0000-0000-00001F620000}"/>
    <cellStyle name="Normal 23 2 3 3 3 3" xfId="23386" xr:uid="{00000000-0005-0000-0000-000020620000}"/>
    <cellStyle name="Normal 23 2 3 3 3 4" xfId="40123" xr:uid="{00000000-0005-0000-0000-000021620000}"/>
    <cellStyle name="Normal 23 2 3 3 4" xfId="10294" xr:uid="{00000000-0005-0000-0000-000022620000}"/>
    <cellStyle name="Normal 23 2 3 3 4 2" xfId="27746" xr:uid="{00000000-0005-0000-0000-000023620000}"/>
    <cellStyle name="Normal 23 2 3 3 5" xfId="19025" xr:uid="{00000000-0005-0000-0000-000024620000}"/>
    <cellStyle name="Normal 23 2 3 3 6" xfId="40120" xr:uid="{00000000-0005-0000-0000-000025620000}"/>
    <cellStyle name="Normal 23 2 3 4" xfId="2570" xr:uid="{00000000-0005-0000-0000-000026620000}"/>
    <cellStyle name="Normal 23 2 3 4 2" xfId="6981" xr:uid="{00000000-0005-0000-0000-000027620000}"/>
    <cellStyle name="Normal 23 2 3 4 2 2" xfId="15725" xr:uid="{00000000-0005-0000-0000-000028620000}"/>
    <cellStyle name="Normal 23 2 3 4 2 2 2" xfId="33176" xr:uid="{00000000-0005-0000-0000-000029620000}"/>
    <cellStyle name="Normal 23 2 3 4 2 3" xfId="24456" xr:uid="{00000000-0005-0000-0000-00002A620000}"/>
    <cellStyle name="Normal 23 2 3 4 2 4" xfId="40125" xr:uid="{00000000-0005-0000-0000-00002B620000}"/>
    <cellStyle name="Normal 23 2 3 4 3" xfId="11364" xr:uid="{00000000-0005-0000-0000-00002C620000}"/>
    <cellStyle name="Normal 23 2 3 4 3 2" xfId="28816" xr:uid="{00000000-0005-0000-0000-00002D620000}"/>
    <cellStyle name="Normal 23 2 3 4 4" xfId="20095" xr:uid="{00000000-0005-0000-0000-00002E620000}"/>
    <cellStyle name="Normal 23 2 3 4 5" xfId="40124" xr:uid="{00000000-0005-0000-0000-00002F620000}"/>
    <cellStyle name="Normal 23 2 3 5" xfId="4839" xr:uid="{00000000-0005-0000-0000-000030620000}"/>
    <cellStyle name="Normal 23 2 3 5 2" xfId="13583" xr:uid="{00000000-0005-0000-0000-000031620000}"/>
    <cellStyle name="Normal 23 2 3 5 2 2" xfId="31034" xr:uid="{00000000-0005-0000-0000-000032620000}"/>
    <cellStyle name="Normal 23 2 3 5 3" xfId="22314" xr:uid="{00000000-0005-0000-0000-000033620000}"/>
    <cellStyle name="Normal 23 2 3 5 4" xfId="40126" xr:uid="{00000000-0005-0000-0000-000034620000}"/>
    <cellStyle name="Normal 23 2 3 6" xfId="9222" xr:uid="{00000000-0005-0000-0000-000035620000}"/>
    <cellStyle name="Normal 23 2 3 6 2" xfId="26674" xr:uid="{00000000-0005-0000-0000-000036620000}"/>
    <cellStyle name="Normal 23 2 3 7" xfId="17953" xr:uid="{00000000-0005-0000-0000-000037620000}"/>
    <cellStyle name="Normal 23 2 3 8" xfId="40111" xr:uid="{00000000-0005-0000-0000-000038620000}"/>
    <cellStyle name="Normal 23 2 4" xfId="700" xr:uid="{00000000-0005-0000-0000-000039620000}"/>
    <cellStyle name="Normal 23 2 4 2" xfId="1773" xr:uid="{00000000-0005-0000-0000-00003A620000}"/>
    <cellStyle name="Normal 23 2 4 2 2" xfId="3918" xr:uid="{00000000-0005-0000-0000-00003B620000}"/>
    <cellStyle name="Normal 23 2 4 2 2 2" xfId="8329" xr:uid="{00000000-0005-0000-0000-00003C620000}"/>
    <cellStyle name="Normal 23 2 4 2 2 2 2" xfId="17073" xr:uid="{00000000-0005-0000-0000-00003D620000}"/>
    <cellStyle name="Normal 23 2 4 2 2 2 2 2" xfId="34524" xr:uid="{00000000-0005-0000-0000-00003E620000}"/>
    <cellStyle name="Normal 23 2 4 2 2 2 3" xfId="25804" xr:uid="{00000000-0005-0000-0000-00003F620000}"/>
    <cellStyle name="Normal 23 2 4 2 2 2 4" xfId="40130" xr:uid="{00000000-0005-0000-0000-000040620000}"/>
    <cellStyle name="Normal 23 2 4 2 2 3" xfId="12712" xr:uid="{00000000-0005-0000-0000-000041620000}"/>
    <cellStyle name="Normal 23 2 4 2 2 3 2" xfId="30164" xr:uid="{00000000-0005-0000-0000-000042620000}"/>
    <cellStyle name="Normal 23 2 4 2 2 4" xfId="21443" xr:uid="{00000000-0005-0000-0000-000043620000}"/>
    <cellStyle name="Normal 23 2 4 2 2 5" xfId="40129" xr:uid="{00000000-0005-0000-0000-000044620000}"/>
    <cellStyle name="Normal 23 2 4 2 3" xfId="6187" xr:uid="{00000000-0005-0000-0000-000045620000}"/>
    <cellStyle name="Normal 23 2 4 2 3 2" xfId="14931" xr:uid="{00000000-0005-0000-0000-000046620000}"/>
    <cellStyle name="Normal 23 2 4 2 3 2 2" xfId="32382" xr:uid="{00000000-0005-0000-0000-000047620000}"/>
    <cellStyle name="Normal 23 2 4 2 3 3" xfId="23662" xr:uid="{00000000-0005-0000-0000-000048620000}"/>
    <cellStyle name="Normal 23 2 4 2 3 4" xfId="40131" xr:uid="{00000000-0005-0000-0000-000049620000}"/>
    <cellStyle name="Normal 23 2 4 2 4" xfId="10570" xr:uid="{00000000-0005-0000-0000-00004A620000}"/>
    <cellStyle name="Normal 23 2 4 2 4 2" xfId="28022" xr:uid="{00000000-0005-0000-0000-00004B620000}"/>
    <cellStyle name="Normal 23 2 4 2 5" xfId="19301" xr:uid="{00000000-0005-0000-0000-00004C620000}"/>
    <cellStyle name="Normal 23 2 4 2 6" xfId="40128" xr:uid="{00000000-0005-0000-0000-00004D620000}"/>
    <cellStyle name="Normal 23 2 4 3" xfId="2849" xr:uid="{00000000-0005-0000-0000-00004E620000}"/>
    <cellStyle name="Normal 23 2 4 3 2" xfId="7260" xr:uid="{00000000-0005-0000-0000-00004F620000}"/>
    <cellStyle name="Normal 23 2 4 3 2 2" xfId="16004" xr:uid="{00000000-0005-0000-0000-000050620000}"/>
    <cellStyle name="Normal 23 2 4 3 2 2 2" xfId="33455" xr:uid="{00000000-0005-0000-0000-000051620000}"/>
    <cellStyle name="Normal 23 2 4 3 2 3" xfId="24735" xr:uid="{00000000-0005-0000-0000-000052620000}"/>
    <cellStyle name="Normal 23 2 4 3 2 4" xfId="40133" xr:uid="{00000000-0005-0000-0000-000053620000}"/>
    <cellStyle name="Normal 23 2 4 3 3" xfId="11643" xr:uid="{00000000-0005-0000-0000-000054620000}"/>
    <cellStyle name="Normal 23 2 4 3 3 2" xfId="29095" xr:uid="{00000000-0005-0000-0000-000055620000}"/>
    <cellStyle name="Normal 23 2 4 3 4" xfId="20374" xr:uid="{00000000-0005-0000-0000-000056620000}"/>
    <cellStyle name="Normal 23 2 4 3 5" xfId="40132" xr:uid="{00000000-0005-0000-0000-000057620000}"/>
    <cellStyle name="Normal 23 2 4 4" xfId="5118" xr:uid="{00000000-0005-0000-0000-000058620000}"/>
    <cellStyle name="Normal 23 2 4 4 2" xfId="13862" xr:uid="{00000000-0005-0000-0000-000059620000}"/>
    <cellStyle name="Normal 23 2 4 4 2 2" xfId="31313" xr:uid="{00000000-0005-0000-0000-00005A620000}"/>
    <cellStyle name="Normal 23 2 4 4 3" xfId="22593" xr:uid="{00000000-0005-0000-0000-00005B620000}"/>
    <cellStyle name="Normal 23 2 4 4 4" xfId="40134" xr:uid="{00000000-0005-0000-0000-00005C620000}"/>
    <cellStyle name="Normal 23 2 4 5" xfId="9501" xr:uid="{00000000-0005-0000-0000-00005D620000}"/>
    <cellStyle name="Normal 23 2 4 5 2" xfId="26953" xr:uid="{00000000-0005-0000-0000-00005E620000}"/>
    <cellStyle name="Normal 23 2 4 6" xfId="18232" xr:uid="{00000000-0005-0000-0000-00005F620000}"/>
    <cellStyle name="Normal 23 2 4 7" xfId="40127" xr:uid="{00000000-0005-0000-0000-000060620000}"/>
    <cellStyle name="Normal 23 2 5" xfId="1239" xr:uid="{00000000-0005-0000-0000-000061620000}"/>
    <cellStyle name="Normal 23 2 5 2" xfId="3385" xr:uid="{00000000-0005-0000-0000-000062620000}"/>
    <cellStyle name="Normal 23 2 5 2 2" xfId="7796" xr:uid="{00000000-0005-0000-0000-000063620000}"/>
    <cellStyle name="Normal 23 2 5 2 2 2" xfId="16540" xr:uid="{00000000-0005-0000-0000-000064620000}"/>
    <cellStyle name="Normal 23 2 5 2 2 2 2" xfId="33991" xr:uid="{00000000-0005-0000-0000-000065620000}"/>
    <cellStyle name="Normal 23 2 5 2 2 3" xfId="25271" xr:uid="{00000000-0005-0000-0000-000066620000}"/>
    <cellStyle name="Normal 23 2 5 2 2 4" xfId="40137" xr:uid="{00000000-0005-0000-0000-000067620000}"/>
    <cellStyle name="Normal 23 2 5 2 3" xfId="12179" xr:uid="{00000000-0005-0000-0000-000068620000}"/>
    <cellStyle name="Normal 23 2 5 2 3 2" xfId="29631" xr:uid="{00000000-0005-0000-0000-000069620000}"/>
    <cellStyle name="Normal 23 2 5 2 4" xfId="20910" xr:uid="{00000000-0005-0000-0000-00006A620000}"/>
    <cellStyle name="Normal 23 2 5 2 5" xfId="40136" xr:uid="{00000000-0005-0000-0000-00006B620000}"/>
    <cellStyle name="Normal 23 2 5 3" xfId="5654" xr:uid="{00000000-0005-0000-0000-00006C620000}"/>
    <cellStyle name="Normal 23 2 5 3 2" xfId="14398" xr:uid="{00000000-0005-0000-0000-00006D620000}"/>
    <cellStyle name="Normal 23 2 5 3 2 2" xfId="31849" xr:uid="{00000000-0005-0000-0000-00006E620000}"/>
    <cellStyle name="Normal 23 2 5 3 3" xfId="23129" xr:uid="{00000000-0005-0000-0000-00006F620000}"/>
    <cellStyle name="Normal 23 2 5 3 4" xfId="40138" xr:uid="{00000000-0005-0000-0000-000070620000}"/>
    <cellStyle name="Normal 23 2 5 4" xfId="10037" xr:uid="{00000000-0005-0000-0000-000071620000}"/>
    <cellStyle name="Normal 23 2 5 4 2" xfId="27489" xr:uid="{00000000-0005-0000-0000-000072620000}"/>
    <cellStyle name="Normal 23 2 5 5" xfId="18768" xr:uid="{00000000-0005-0000-0000-000073620000}"/>
    <cellStyle name="Normal 23 2 5 6" xfId="40135" xr:uid="{00000000-0005-0000-0000-000074620000}"/>
    <cellStyle name="Normal 23 2 6" xfId="2313" xr:uid="{00000000-0005-0000-0000-000075620000}"/>
    <cellStyle name="Normal 23 2 6 2" xfId="6724" xr:uid="{00000000-0005-0000-0000-000076620000}"/>
    <cellStyle name="Normal 23 2 6 2 2" xfId="15468" xr:uid="{00000000-0005-0000-0000-000077620000}"/>
    <cellStyle name="Normal 23 2 6 2 2 2" xfId="32919" xr:uid="{00000000-0005-0000-0000-000078620000}"/>
    <cellStyle name="Normal 23 2 6 2 3" xfId="24199" xr:uid="{00000000-0005-0000-0000-000079620000}"/>
    <cellStyle name="Normal 23 2 6 2 4" xfId="40140" xr:uid="{00000000-0005-0000-0000-00007A620000}"/>
    <cellStyle name="Normal 23 2 6 3" xfId="11107" xr:uid="{00000000-0005-0000-0000-00007B620000}"/>
    <cellStyle name="Normal 23 2 6 3 2" xfId="28559" xr:uid="{00000000-0005-0000-0000-00007C620000}"/>
    <cellStyle name="Normal 23 2 6 4" xfId="19838" xr:uid="{00000000-0005-0000-0000-00007D620000}"/>
    <cellStyle name="Normal 23 2 6 5" xfId="40139" xr:uid="{00000000-0005-0000-0000-00007E620000}"/>
    <cellStyle name="Normal 23 2 7" xfId="4582" xr:uid="{00000000-0005-0000-0000-00007F620000}"/>
    <cellStyle name="Normal 23 2 7 2" xfId="13326" xr:uid="{00000000-0005-0000-0000-000080620000}"/>
    <cellStyle name="Normal 23 2 7 2 2" xfId="30777" xr:uid="{00000000-0005-0000-0000-000081620000}"/>
    <cellStyle name="Normal 23 2 7 3" xfId="22057" xr:uid="{00000000-0005-0000-0000-000082620000}"/>
    <cellStyle name="Normal 23 2 7 4" xfId="40141" xr:uid="{00000000-0005-0000-0000-000083620000}"/>
    <cellStyle name="Normal 23 2 8" xfId="8965" xr:uid="{00000000-0005-0000-0000-000084620000}"/>
    <cellStyle name="Normal 23 2 8 2" xfId="26417" xr:uid="{00000000-0005-0000-0000-000085620000}"/>
    <cellStyle name="Normal 23 2 9" xfId="17696" xr:uid="{00000000-0005-0000-0000-000086620000}"/>
    <cellStyle name="Normal 23 3" xfId="221" xr:uid="{00000000-0005-0000-0000-000087620000}"/>
    <cellStyle name="Normal 23 3 2" xfId="486" xr:uid="{00000000-0005-0000-0000-000088620000}"/>
    <cellStyle name="Normal 23 3 2 2" xfId="1026" xr:uid="{00000000-0005-0000-0000-000089620000}"/>
    <cellStyle name="Normal 23 3 2 2 2" xfId="2099" xr:uid="{00000000-0005-0000-0000-00008A620000}"/>
    <cellStyle name="Normal 23 3 2 2 2 2" xfId="4244" xr:uid="{00000000-0005-0000-0000-00008B620000}"/>
    <cellStyle name="Normal 23 3 2 2 2 2 2" xfId="8655" xr:uid="{00000000-0005-0000-0000-00008C620000}"/>
    <cellStyle name="Normal 23 3 2 2 2 2 2 2" xfId="17399" xr:uid="{00000000-0005-0000-0000-00008D620000}"/>
    <cellStyle name="Normal 23 3 2 2 2 2 2 2 2" xfId="34850" xr:uid="{00000000-0005-0000-0000-00008E620000}"/>
    <cellStyle name="Normal 23 3 2 2 2 2 2 3" xfId="26130" xr:uid="{00000000-0005-0000-0000-00008F620000}"/>
    <cellStyle name="Normal 23 3 2 2 2 2 2 4" xfId="40147" xr:uid="{00000000-0005-0000-0000-000090620000}"/>
    <cellStyle name="Normal 23 3 2 2 2 2 3" xfId="13038" xr:uid="{00000000-0005-0000-0000-000091620000}"/>
    <cellStyle name="Normal 23 3 2 2 2 2 3 2" xfId="30490" xr:uid="{00000000-0005-0000-0000-000092620000}"/>
    <cellStyle name="Normal 23 3 2 2 2 2 4" xfId="21769" xr:uid="{00000000-0005-0000-0000-000093620000}"/>
    <cellStyle name="Normal 23 3 2 2 2 2 5" xfId="40146" xr:uid="{00000000-0005-0000-0000-000094620000}"/>
    <cellStyle name="Normal 23 3 2 2 2 3" xfId="6513" xr:uid="{00000000-0005-0000-0000-000095620000}"/>
    <cellStyle name="Normal 23 3 2 2 2 3 2" xfId="15257" xr:uid="{00000000-0005-0000-0000-000096620000}"/>
    <cellStyle name="Normal 23 3 2 2 2 3 2 2" xfId="32708" xr:uid="{00000000-0005-0000-0000-000097620000}"/>
    <cellStyle name="Normal 23 3 2 2 2 3 3" xfId="23988" xr:uid="{00000000-0005-0000-0000-000098620000}"/>
    <cellStyle name="Normal 23 3 2 2 2 3 4" xfId="40148" xr:uid="{00000000-0005-0000-0000-000099620000}"/>
    <cellStyle name="Normal 23 3 2 2 2 4" xfId="10896" xr:uid="{00000000-0005-0000-0000-00009A620000}"/>
    <cellStyle name="Normal 23 3 2 2 2 4 2" xfId="28348" xr:uid="{00000000-0005-0000-0000-00009B620000}"/>
    <cellStyle name="Normal 23 3 2 2 2 5" xfId="19627" xr:uid="{00000000-0005-0000-0000-00009C620000}"/>
    <cellStyle name="Normal 23 3 2 2 2 6" xfId="40145" xr:uid="{00000000-0005-0000-0000-00009D620000}"/>
    <cellStyle name="Normal 23 3 2 2 3" xfId="3175" xr:uid="{00000000-0005-0000-0000-00009E620000}"/>
    <cellStyle name="Normal 23 3 2 2 3 2" xfId="7586" xr:uid="{00000000-0005-0000-0000-00009F620000}"/>
    <cellStyle name="Normal 23 3 2 2 3 2 2" xfId="16330" xr:uid="{00000000-0005-0000-0000-0000A0620000}"/>
    <cellStyle name="Normal 23 3 2 2 3 2 2 2" xfId="33781" xr:uid="{00000000-0005-0000-0000-0000A1620000}"/>
    <cellStyle name="Normal 23 3 2 2 3 2 3" xfId="25061" xr:uid="{00000000-0005-0000-0000-0000A2620000}"/>
    <cellStyle name="Normal 23 3 2 2 3 2 4" xfId="40150" xr:uid="{00000000-0005-0000-0000-0000A3620000}"/>
    <cellStyle name="Normal 23 3 2 2 3 3" xfId="11969" xr:uid="{00000000-0005-0000-0000-0000A4620000}"/>
    <cellStyle name="Normal 23 3 2 2 3 3 2" xfId="29421" xr:uid="{00000000-0005-0000-0000-0000A5620000}"/>
    <cellStyle name="Normal 23 3 2 2 3 4" xfId="20700" xr:uid="{00000000-0005-0000-0000-0000A6620000}"/>
    <cellStyle name="Normal 23 3 2 2 3 5" xfId="40149" xr:uid="{00000000-0005-0000-0000-0000A7620000}"/>
    <cellStyle name="Normal 23 3 2 2 4" xfId="5444" xr:uid="{00000000-0005-0000-0000-0000A8620000}"/>
    <cellStyle name="Normal 23 3 2 2 4 2" xfId="14188" xr:uid="{00000000-0005-0000-0000-0000A9620000}"/>
    <cellStyle name="Normal 23 3 2 2 4 2 2" xfId="31639" xr:uid="{00000000-0005-0000-0000-0000AA620000}"/>
    <cellStyle name="Normal 23 3 2 2 4 3" xfId="22919" xr:uid="{00000000-0005-0000-0000-0000AB620000}"/>
    <cellStyle name="Normal 23 3 2 2 4 4" xfId="40151" xr:uid="{00000000-0005-0000-0000-0000AC620000}"/>
    <cellStyle name="Normal 23 3 2 2 5" xfId="9827" xr:uid="{00000000-0005-0000-0000-0000AD620000}"/>
    <cellStyle name="Normal 23 3 2 2 5 2" xfId="27279" xr:uid="{00000000-0005-0000-0000-0000AE620000}"/>
    <cellStyle name="Normal 23 3 2 2 6" xfId="18558" xr:uid="{00000000-0005-0000-0000-0000AF620000}"/>
    <cellStyle name="Normal 23 3 2 2 7" xfId="40144" xr:uid="{00000000-0005-0000-0000-0000B0620000}"/>
    <cellStyle name="Normal 23 3 2 3" xfId="1564" xr:uid="{00000000-0005-0000-0000-0000B1620000}"/>
    <cellStyle name="Normal 23 3 2 3 2" xfId="3710" xr:uid="{00000000-0005-0000-0000-0000B2620000}"/>
    <cellStyle name="Normal 23 3 2 3 2 2" xfId="8121" xr:uid="{00000000-0005-0000-0000-0000B3620000}"/>
    <cellStyle name="Normal 23 3 2 3 2 2 2" xfId="16865" xr:uid="{00000000-0005-0000-0000-0000B4620000}"/>
    <cellStyle name="Normal 23 3 2 3 2 2 2 2" xfId="34316" xr:uid="{00000000-0005-0000-0000-0000B5620000}"/>
    <cellStyle name="Normal 23 3 2 3 2 2 3" xfId="25596" xr:uid="{00000000-0005-0000-0000-0000B6620000}"/>
    <cellStyle name="Normal 23 3 2 3 2 2 4" xfId="40154" xr:uid="{00000000-0005-0000-0000-0000B7620000}"/>
    <cellStyle name="Normal 23 3 2 3 2 3" xfId="12504" xr:uid="{00000000-0005-0000-0000-0000B8620000}"/>
    <cellStyle name="Normal 23 3 2 3 2 3 2" xfId="29956" xr:uid="{00000000-0005-0000-0000-0000B9620000}"/>
    <cellStyle name="Normal 23 3 2 3 2 4" xfId="21235" xr:uid="{00000000-0005-0000-0000-0000BA620000}"/>
    <cellStyle name="Normal 23 3 2 3 2 5" xfId="40153" xr:uid="{00000000-0005-0000-0000-0000BB620000}"/>
    <cellStyle name="Normal 23 3 2 3 3" xfId="5979" xr:uid="{00000000-0005-0000-0000-0000BC620000}"/>
    <cellStyle name="Normal 23 3 2 3 3 2" xfId="14723" xr:uid="{00000000-0005-0000-0000-0000BD620000}"/>
    <cellStyle name="Normal 23 3 2 3 3 2 2" xfId="32174" xr:uid="{00000000-0005-0000-0000-0000BE620000}"/>
    <cellStyle name="Normal 23 3 2 3 3 3" xfId="23454" xr:uid="{00000000-0005-0000-0000-0000BF620000}"/>
    <cellStyle name="Normal 23 3 2 3 3 4" xfId="40155" xr:uid="{00000000-0005-0000-0000-0000C0620000}"/>
    <cellStyle name="Normal 23 3 2 3 4" xfId="10362" xr:uid="{00000000-0005-0000-0000-0000C1620000}"/>
    <cellStyle name="Normal 23 3 2 3 4 2" xfId="27814" xr:uid="{00000000-0005-0000-0000-0000C2620000}"/>
    <cellStyle name="Normal 23 3 2 3 5" xfId="19093" xr:uid="{00000000-0005-0000-0000-0000C3620000}"/>
    <cellStyle name="Normal 23 3 2 3 6" xfId="40152" xr:uid="{00000000-0005-0000-0000-0000C4620000}"/>
    <cellStyle name="Normal 23 3 2 4" xfId="2638" xr:uid="{00000000-0005-0000-0000-0000C5620000}"/>
    <cellStyle name="Normal 23 3 2 4 2" xfId="7049" xr:uid="{00000000-0005-0000-0000-0000C6620000}"/>
    <cellStyle name="Normal 23 3 2 4 2 2" xfId="15793" xr:uid="{00000000-0005-0000-0000-0000C7620000}"/>
    <cellStyle name="Normal 23 3 2 4 2 2 2" xfId="33244" xr:uid="{00000000-0005-0000-0000-0000C8620000}"/>
    <cellStyle name="Normal 23 3 2 4 2 3" xfId="24524" xr:uid="{00000000-0005-0000-0000-0000C9620000}"/>
    <cellStyle name="Normal 23 3 2 4 2 4" xfId="40157" xr:uid="{00000000-0005-0000-0000-0000CA620000}"/>
    <cellStyle name="Normal 23 3 2 4 3" xfId="11432" xr:uid="{00000000-0005-0000-0000-0000CB620000}"/>
    <cellStyle name="Normal 23 3 2 4 3 2" xfId="28884" xr:uid="{00000000-0005-0000-0000-0000CC620000}"/>
    <cellStyle name="Normal 23 3 2 4 4" xfId="20163" xr:uid="{00000000-0005-0000-0000-0000CD620000}"/>
    <cellStyle name="Normal 23 3 2 4 5" xfId="40156" xr:uid="{00000000-0005-0000-0000-0000CE620000}"/>
    <cellStyle name="Normal 23 3 2 5" xfId="4907" xr:uid="{00000000-0005-0000-0000-0000CF620000}"/>
    <cellStyle name="Normal 23 3 2 5 2" xfId="13651" xr:uid="{00000000-0005-0000-0000-0000D0620000}"/>
    <cellStyle name="Normal 23 3 2 5 2 2" xfId="31102" xr:uid="{00000000-0005-0000-0000-0000D1620000}"/>
    <cellStyle name="Normal 23 3 2 5 3" xfId="22382" xr:uid="{00000000-0005-0000-0000-0000D2620000}"/>
    <cellStyle name="Normal 23 3 2 5 4" xfId="40158" xr:uid="{00000000-0005-0000-0000-0000D3620000}"/>
    <cellStyle name="Normal 23 3 2 6" xfId="9290" xr:uid="{00000000-0005-0000-0000-0000D4620000}"/>
    <cellStyle name="Normal 23 3 2 6 2" xfId="26742" xr:uid="{00000000-0005-0000-0000-0000D5620000}"/>
    <cellStyle name="Normal 23 3 2 7" xfId="18021" xr:uid="{00000000-0005-0000-0000-0000D6620000}"/>
    <cellStyle name="Normal 23 3 2 8" xfId="40143" xr:uid="{00000000-0005-0000-0000-0000D7620000}"/>
    <cellStyle name="Normal 23 3 3" xfId="768" xr:uid="{00000000-0005-0000-0000-0000D8620000}"/>
    <cellStyle name="Normal 23 3 3 2" xfId="1841" xr:uid="{00000000-0005-0000-0000-0000D9620000}"/>
    <cellStyle name="Normal 23 3 3 2 2" xfId="3986" xr:uid="{00000000-0005-0000-0000-0000DA620000}"/>
    <cellStyle name="Normal 23 3 3 2 2 2" xfId="8397" xr:uid="{00000000-0005-0000-0000-0000DB620000}"/>
    <cellStyle name="Normal 23 3 3 2 2 2 2" xfId="17141" xr:uid="{00000000-0005-0000-0000-0000DC620000}"/>
    <cellStyle name="Normal 23 3 3 2 2 2 2 2" xfId="34592" xr:uid="{00000000-0005-0000-0000-0000DD620000}"/>
    <cellStyle name="Normal 23 3 3 2 2 2 3" xfId="25872" xr:uid="{00000000-0005-0000-0000-0000DE620000}"/>
    <cellStyle name="Normal 23 3 3 2 2 2 4" xfId="40162" xr:uid="{00000000-0005-0000-0000-0000DF620000}"/>
    <cellStyle name="Normal 23 3 3 2 2 3" xfId="12780" xr:uid="{00000000-0005-0000-0000-0000E0620000}"/>
    <cellStyle name="Normal 23 3 3 2 2 3 2" xfId="30232" xr:uid="{00000000-0005-0000-0000-0000E1620000}"/>
    <cellStyle name="Normal 23 3 3 2 2 4" xfId="21511" xr:uid="{00000000-0005-0000-0000-0000E2620000}"/>
    <cellStyle name="Normal 23 3 3 2 2 5" xfId="40161" xr:uid="{00000000-0005-0000-0000-0000E3620000}"/>
    <cellStyle name="Normal 23 3 3 2 3" xfId="6255" xr:uid="{00000000-0005-0000-0000-0000E4620000}"/>
    <cellStyle name="Normal 23 3 3 2 3 2" xfId="14999" xr:uid="{00000000-0005-0000-0000-0000E5620000}"/>
    <cellStyle name="Normal 23 3 3 2 3 2 2" xfId="32450" xr:uid="{00000000-0005-0000-0000-0000E6620000}"/>
    <cellStyle name="Normal 23 3 3 2 3 3" xfId="23730" xr:uid="{00000000-0005-0000-0000-0000E7620000}"/>
    <cellStyle name="Normal 23 3 3 2 3 4" xfId="40163" xr:uid="{00000000-0005-0000-0000-0000E8620000}"/>
    <cellStyle name="Normal 23 3 3 2 4" xfId="10638" xr:uid="{00000000-0005-0000-0000-0000E9620000}"/>
    <cellStyle name="Normal 23 3 3 2 4 2" xfId="28090" xr:uid="{00000000-0005-0000-0000-0000EA620000}"/>
    <cellStyle name="Normal 23 3 3 2 5" xfId="19369" xr:uid="{00000000-0005-0000-0000-0000EB620000}"/>
    <cellStyle name="Normal 23 3 3 2 6" xfId="40160" xr:uid="{00000000-0005-0000-0000-0000EC620000}"/>
    <cellStyle name="Normal 23 3 3 3" xfId="2917" xr:uid="{00000000-0005-0000-0000-0000ED620000}"/>
    <cellStyle name="Normal 23 3 3 3 2" xfId="7328" xr:uid="{00000000-0005-0000-0000-0000EE620000}"/>
    <cellStyle name="Normal 23 3 3 3 2 2" xfId="16072" xr:uid="{00000000-0005-0000-0000-0000EF620000}"/>
    <cellStyle name="Normal 23 3 3 3 2 2 2" xfId="33523" xr:uid="{00000000-0005-0000-0000-0000F0620000}"/>
    <cellStyle name="Normal 23 3 3 3 2 3" xfId="24803" xr:uid="{00000000-0005-0000-0000-0000F1620000}"/>
    <cellStyle name="Normal 23 3 3 3 2 4" xfId="40165" xr:uid="{00000000-0005-0000-0000-0000F2620000}"/>
    <cellStyle name="Normal 23 3 3 3 3" xfId="11711" xr:uid="{00000000-0005-0000-0000-0000F3620000}"/>
    <cellStyle name="Normal 23 3 3 3 3 2" xfId="29163" xr:uid="{00000000-0005-0000-0000-0000F4620000}"/>
    <cellStyle name="Normal 23 3 3 3 4" xfId="20442" xr:uid="{00000000-0005-0000-0000-0000F5620000}"/>
    <cellStyle name="Normal 23 3 3 3 5" xfId="40164" xr:uid="{00000000-0005-0000-0000-0000F6620000}"/>
    <cellStyle name="Normal 23 3 3 4" xfId="5186" xr:uid="{00000000-0005-0000-0000-0000F7620000}"/>
    <cellStyle name="Normal 23 3 3 4 2" xfId="13930" xr:uid="{00000000-0005-0000-0000-0000F8620000}"/>
    <cellStyle name="Normal 23 3 3 4 2 2" xfId="31381" xr:uid="{00000000-0005-0000-0000-0000F9620000}"/>
    <cellStyle name="Normal 23 3 3 4 3" xfId="22661" xr:uid="{00000000-0005-0000-0000-0000FA620000}"/>
    <cellStyle name="Normal 23 3 3 4 4" xfId="40166" xr:uid="{00000000-0005-0000-0000-0000FB620000}"/>
    <cellStyle name="Normal 23 3 3 5" xfId="9569" xr:uid="{00000000-0005-0000-0000-0000FC620000}"/>
    <cellStyle name="Normal 23 3 3 5 2" xfId="27021" xr:uid="{00000000-0005-0000-0000-0000FD620000}"/>
    <cellStyle name="Normal 23 3 3 6" xfId="18300" xr:uid="{00000000-0005-0000-0000-0000FE620000}"/>
    <cellStyle name="Normal 23 3 3 7" xfId="40159" xr:uid="{00000000-0005-0000-0000-0000FF620000}"/>
    <cellStyle name="Normal 23 3 4" xfId="1307" xr:uid="{00000000-0005-0000-0000-000000630000}"/>
    <cellStyle name="Normal 23 3 4 2" xfId="3453" xr:uid="{00000000-0005-0000-0000-000001630000}"/>
    <cellStyle name="Normal 23 3 4 2 2" xfId="7864" xr:uid="{00000000-0005-0000-0000-000002630000}"/>
    <cellStyle name="Normal 23 3 4 2 2 2" xfId="16608" xr:uid="{00000000-0005-0000-0000-000003630000}"/>
    <cellStyle name="Normal 23 3 4 2 2 2 2" xfId="34059" xr:uid="{00000000-0005-0000-0000-000004630000}"/>
    <cellStyle name="Normal 23 3 4 2 2 3" xfId="25339" xr:uid="{00000000-0005-0000-0000-000005630000}"/>
    <cellStyle name="Normal 23 3 4 2 2 4" xfId="40169" xr:uid="{00000000-0005-0000-0000-000006630000}"/>
    <cellStyle name="Normal 23 3 4 2 3" xfId="12247" xr:uid="{00000000-0005-0000-0000-000007630000}"/>
    <cellStyle name="Normal 23 3 4 2 3 2" xfId="29699" xr:uid="{00000000-0005-0000-0000-000008630000}"/>
    <cellStyle name="Normal 23 3 4 2 4" xfId="20978" xr:uid="{00000000-0005-0000-0000-000009630000}"/>
    <cellStyle name="Normal 23 3 4 2 5" xfId="40168" xr:uid="{00000000-0005-0000-0000-00000A630000}"/>
    <cellStyle name="Normal 23 3 4 3" xfId="5722" xr:uid="{00000000-0005-0000-0000-00000B630000}"/>
    <cellStyle name="Normal 23 3 4 3 2" xfId="14466" xr:uid="{00000000-0005-0000-0000-00000C630000}"/>
    <cellStyle name="Normal 23 3 4 3 2 2" xfId="31917" xr:uid="{00000000-0005-0000-0000-00000D630000}"/>
    <cellStyle name="Normal 23 3 4 3 3" xfId="23197" xr:uid="{00000000-0005-0000-0000-00000E630000}"/>
    <cellStyle name="Normal 23 3 4 3 4" xfId="40170" xr:uid="{00000000-0005-0000-0000-00000F630000}"/>
    <cellStyle name="Normal 23 3 4 4" xfId="10105" xr:uid="{00000000-0005-0000-0000-000010630000}"/>
    <cellStyle name="Normal 23 3 4 4 2" xfId="27557" xr:uid="{00000000-0005-0000-0000-000011630000}"/>
    <cellStyle name="Normal 23 3 4 5" xfId="18836" xr:uid="{00000000-0005-0000-0000-000012630000}"/>
    <cellStyle name="Normal 23 3 4 6" xfId="40167" xr:uid="{00000000-0005-0000-0000-000013630000}"/>
    <cellStyle name="Normal 23 3 5" xfId="2381" xr:uid="{00000000-0005-0000-0000-000014630000}"/>
    <cellStyle name="Normal 23 3 5 2" xfId="6792" xr:uid="{00000000-0005-0000-0000-000015630000}"/>
    <cellStyle name="Normal 23 3 5 2 2" xfId="15536" xr:uid="{00000000-0005-0000-0000-000016630000}"/>
    <cellStyle name="Normal 23 3 5 2 2 2" xfId="32987" xr:uid="{00000000-0005-0000-0000-000017630000}"/>
    <cellStyle name="Normal 23 3 5 2 3" xfId="24267" xr:uid="{00000000-0005-0000-0000-000018630000}"/>
    <cellStyle name="Normal 23 3 5 2 4" xfId="40172" xr:uid="{00000000-0005-0000-0000-000019630000}"/>
    <cellStyle name="Normal 23 3 5 3" xfId="11175" xr:uid="{00000000-0005-0000-0000-00001A630000}"/>
    <cellStyle name="Normal 23 3 5 3 2" xfId="28627" xr:uid="{00000000-0005-0000-0000-00001B630000}"/>
    <cellStyle name="Normal 23 3 5 4" xfId="19906" xr:uid="{00000000-0005-0000-0000-00001C630000}"/>
    <cellStyle name="Normal 23 3 5 5" xfId="40171" xr:uid="{00000000-0005-0000-0000-00001D630000}"/>
    <cellStyle name="Normal 23 3 6" xfId="4650" xr:uid="{00000000-0005-0000-0000-00001E630000}"/>
    <cellStyle name="Normal 23 3 6 2" xfId="13394" xr:uid="{00000000-0005-0000-0000-00001F630000}"/>
    <cellStyle name="Normal 23 3 6 2 2" xfId="30845" xr:uid="{00000000-0005-0000-0000-000020630000}"/>
    <cellStyle name="Normal 23 3 6 3" xfId="22125" xr:uid="{00000000-0005-0000-0000-000021630000}"/>
    <cellStyle name="Normal 23 3 6 4" xfId="40173" xr:uid="{00000000-0005-0000-0000-000022630000}"/>
    <cellStyle name="Normal 23 3 7" xfId="9033" xr:uid="{00000000-0005-0000-0000-000023630000}"/>
    <cellStyle name="Normal 23 3 7 2" xfId="26485" xr:uid="{00000000-0005-0000-0000-000024630000}"/>
    <cellStyle name="Normal 23 3 8" xfId="17764" xr:uid="{00000000-0005-0000-0000-000025630000}"/>
    <cellStyle name="Normal 23 3 9" xfId="40142" xr:uid="{00000000-0005-0000-0000-000026630000}"/>
    <cellStyle name="Normal 23 4" xfId="361" xr:uid="{00000000-0005-0000-0000-000027630000}"/>
    <cellStyle name="Normal 23 4 2" xfId="901" xr:uid="{00000000-0005-0000-0000-000028630000}"/>
    <cellStyle name="Normal 23 4 2 2" xfId="1974" xr:uid="{00000000-0005-0000-0000-000029630000}"/>
    <cellStyle name="Normal 23 4 2 2 2" xfId="4119" xr:uid="{00000000-0005-0000-0000-00002A630000}"/>
    <cellStyle name="Normal 23 4 2 2 2 2" xfId="8530" xr:uid="{00000000-0005-0000-0000-00002B630000}"/>
    <cellStyle name="Normal 23 4 2 2 2 2 2" xfId="17274" xr:uid="{00000000-0005-0000-0000-00002C630000}"/>
    <cellStyle name="Normal 23 4 2 2 2 2 2 2" xfId="34725" xr:uid="{00000000-0005-0000-0000-00002D630000}"/>
    <cellStyle name="Normal 23 4 2 2 2 2 3" xfId="26005" xr:uid="{00000000-0005-0000-0000-00002E630000}"/>
    <cellStyle name="Normal 23 4 2 2 2 2 4" xfId="40178" xr:uid="{00000000-0005-0000-0000-00002F630000}"/>
    <cellStyle name="Normal 23 4 2 2 2 3" xfId="12913" xr:uid="{00000000-0005-0000-0000-000030630000}"/>
    <cellStyle name="Normal 23 4 2 2 2 3 2" xfId="30365" xr:uid="{00000000-0005-0000-0000-000031630000}"/>
    <cellStyle name="Normal 23 4 2 2 2 4" xfId="21644" xr:uid="{00000000-0005-0000-0000-000032630000}"/>
    <cellStyle name="Normal 23 4 2 2 2 5" xfId="40177" xr:uid="{00000000-0005-0000-0000-000033630000}"/>
    <cellStyle name="Normal 23 4 2 2 3" xfId="6388" xr:uid="{00000000-0005-0000-0000-000034630000}"/>
    <cellStyle name="Normal 23 4 2 2 3 2" xfId="15132" xr:uid="{00000000-0005-0000-0000-000035630000}"/>
    <cellStyle name="Normal 23 4 2 2 3 2 2" xfId="32583" xr:uid="{00000000-0005-0000-0000-000036630000}"/>
    <cellStyle name="Normal 23 4 2 2 3 3" xfId="23863" xr:uid="{00000000-0005-0000-0000-000037630000}"/>
    <cellStyle name="Normal 23 4 2 2 3 4" xfId="40179" xr:uid="{00000000-0005-0000-0000-000038630000}"/>
    <cellStyle name="Normal 23 4 2 2 4" xfId="10771" xr:uid="{00000000-0005-0000-0000-000039630000}"/>
    <cellStyle name="Normal 23 4 2 2 4 2" xfId="28223" xr:uid="{00000000-0005-0000-0000-00003A630000}"/>
    <cellStyle name="Normal 23 4 2 2 5" xfId="19502" xr:uid="{00000000-0005-0000-0000-00003B630000}"/>
    <cellStyle name="Normal 23 4 2 2 6" xfId="40176" xr:uid="{00000000-0005-0000-0000-00003C630000}"/>
    <cellStyle name="Normal 23 4 2 3" xfId="3050" xr:uid="{00000000-0005-0000-0000-00003D630000}"/>
    <cellStyle name="Normal 23 4 2 3 2" xfId="7461" xr:uid="{00000000-0005-0000-0000-00003E630000}"/>
    <cellStyle name="Normal 23 4 2 3 2 2" xfId="16205" xr:uid="{00000000-0005-0000-0000-00003F630000}"/>
    <cellStyle name="Normal 23 4 2 3 2 2 2" xfId="33656" xr:uid="{00000000-0005-0000-0000-000040630000}"/>
    <cellStyle name="Normal 23 4 2 3 2 3" xfId="24936" xr:uid="{00000000-0005-0000-0000-000041630000}"/>
    <cellStyle name="Normal 23 4 2 3 2 4" xfId="40181" xr:uid="{00000000-0005-0000-0000-000042630000}"/>
    <cellStyle name="Normal 23 4 2 3 3" xfId="11844" xr:uid="{00000000-0005-0000-0000-000043630000}"/>
    <cellStyle name="Normal 23 4 2 3 3 2" xfId="29296" xr:uid="{00000000-0005-0000-0000-000044630000}"/>
    <cellStyle name="Normal 23 4 2 3 4" xfId="20575" xr:uid="{00000000-0005-0000-0000-000045630000}"/>
    <cellStyle name="Normal 23 4 2 3 5" xfId="40180" xr:uid="{00000000-0005-0000-0000-000046630000}"/>
    <cellStyle name="Normal 23 4 2 4" xfId="5319" xr:uid="{00000000-0005-0000-0000-000047630000}"/>
    <cellStyle name="Normal 23 4 2 4 2" xfId="14063" xr:uid="{00000000-0005-0000-0000-000048630000}"/>
    <cellStyle name="Normal 23 4 2 4 2 2" xfId="31514" xr:uid="{00000000-0005-0000-0000-000049630000}"/>
    <cellStyle name="Normal 23 4 2 4 3" xfId="22794" xr:uid="{00000000-0005-0000-0000-00004A630000}"/>
    <cellStyle name="Normal 23 4 2 4 4" xfId="40182" xr:uid="{00000000-0005-0000-0000-00004B630000}"/>
    <cellStyle name="Normal 23 4 2 5" xfId="9702" xr:uid="{00000000-0005-0000-0000-00004C630000}"/>
    <cellStyle name="Normal 23 4 2 5 2" xfId="27154" xr:uid="{00000000-0005-0000-0000-00004D630000}"/>
    <cellStyle name="Normal 23 4 2 6" xfId="18433" xr:uid="{00000000-0005-0000-0000-00004E630000}"/>
    <cellStyle name="Normal 23 4 2 7" xfId="40175" xr:uid="{00000000-0005-0000-0000-00004F630000}"/>
    <cellStyle name="Normal 23 4 3" xfId="1439" xr:uid="{00000000-0005-0000-0000-000050630000}"/>
    <cellStyle name="Normal 23 4 3 2" xfId="3585" xr:uid="{00000000-0005-0000-0000-000051630000}"/>
    <cellStyle name="Normal 23 4 3 2 2" xfId="7996" xr:uid="{00000000-0005-0000-0000-000052630000}"/>
    <cellStyle name="Normal 23 4 3 2 2 2" xfId="16740" xr:uid="{00000000-0005-0000-0000-000053630000}"/>
    <cellStyle name="Normal 23 4 3 2 2 2 2" xfId="34191" xr:uid="{00000000-0005-0000-0000-000054630000}"/>
    <cellStyle name="Normal 23 4 3 2 2 3" xfId="25471" xr:uid="{00000000-0005-0000-0000-000055630000}"/>
    <cellStyle name="Normal 23 4 3 2 2 4" xfId="40185" xr:uid="{00000000-0005-0000-0000-000056630000}"/>
    <cellStyle name="Normal 23 4 3 2 3" xfId="12379" xr:uid="{00000000-0005-0000-0000-000057630000}"/>
    <cellStyle name="Normal 23 4 3 2 3 2" xfId="29831" xr:uid="{00000000-0005-0000-0000-000058630000}"/>
    <cellStyle name="Normal 23 4 3 2 4" xfId="21110" xr:uid="{00000000-0005-0000-0000-000059630000}"/>
    <cellStyle name="Normal 23 4 3 2 5" xfId="40184" xr:uid="{00000000-0005-0000-0000-00005A630000}"/>
    <cellStyle name="Normal 23 4 3 3" xfId="5854" xr:uid="{00000000-0005-0000-0000-00005B630000}"/>
    <cellStyle name="Normal 23 4 3 3 2" xfId="14598" xr:uid="{00000000-0005-0000-0000-00005C630000}"/>
    <cellStyle name="Normal 23 4 3 3 2 2" xfId="32049" xr:uid="{00000000-0005-0000-0000-00005D630000}"/>
    <cellStyle name="Normal 23 4 3 3 3" xfId="23329" xr:uid="{00000000-0005-0000-0000-00005E630000}"/>
    <cellStyle name="Normal 23 4 3 3 4" xfId="40186" xr:uid="{00000000-0005-0000-0000-00005F630000}"/>
    <cellStyle name="Normal 23 4 3 4" xfId="10237" xr:uid="{00000000-0005-0000-0000-000060630000}"/>
    <cellStyle name="Normal 23 4 3 4 2" xfId="27689" xr:uid="{00000000-0005-0000-0000-000061630000}"/>
    <cellStyle name="Normal 23 4 3 5" xfId="18968" xr:uid="{00000000-0005-0000-0000-000062630000}"/>
    <cellStyle name="Normal 23 4 3 6" xfId="40183" xr:uid="{00000000-0005-0000-0000-000063630000}"/>
    <cellStyle name="Normal 23 4 4" xfId="2513" xr:uid="{00000000-0005-0000-0000-000064630000}"/>
    <cellStyle name="Normal 23 4 4 2" xfId="6924" xr:uid="{00000000-0005-0000-0000-000065630000}"/>
    <cellStyle name="Normal 23 4 4 2 2" xfId="15668" xr:uid="{00000000-0005-0000-0000-000066630000}"/>
    <cellStyle name="Normal 23 4 4 2 2 2" xfId="33119" xr:uid="{00000000-0005-0000-0000-000067630000}"/>
    <cellStyle name="Normal 23 4 4 2 3" xfId="24399" xr:uid="{00000000-0005-0000-0000-000068630000}"/>
    <cellStyle name="Normal 23 4 4 2 4" xfId="40188" xr:uid="{00000000-0005-0000-0000-000069630000}"/>
    <cellStyle name="Normal 23 4 4 3" xfId="11307" xr:uid="{00000000-0005-0000-0000-00006A630000}"/>
    <cellStyle name="Normal 23 4 4 3 2" xfId="28759" xr:uid="{00000000-0005-0000-0000-00006B630000}"/>
    <cellStyle name="Normal 23 4 4 4" xfId="20038" xr:uid="{00000000-0005-0000-0000-00006C630000}"/>
    <cellStyle name="Normal 23 4 4 5" xfId="40187" xr:uid="{00000000-0005-0000-0000-00006D630000}"/>
    <cellStyle name="Normal 23 4 5" xfId="4782" xr:uid="{00000000-0005-0000-0000-00006E630000}"/>
    <cellStyle name="Normal 23 4 5 2" xfId="13526" xr:uid="{00000000-0005-0000-0000-00006F630000}"/>
    <cellStyle name="Normal 23 4 5 2 2" xfId="30977" xr:uid="{00000000-0005-0000-0000-000070630000}"/>
    <cellStyle name="Normal 23 4 5 3" xfId="22257" xr:uid="{00000000-0005-0000-0000-000071630000}"/>
    <cellStyle name="Normal 23 4 5 4" xfId="40189" xr:uid="{00000000-0005-0000-0000-000072630000}"/>
    <cellStyle name="Normal 23 4 6" xfId="9165" xr:uid="{00000000-0005-0000-0000-000073630000}"/>
    <cellStyle name="Normal 23 4 6 2" xfId="26617" xr:uid="{00000000-0005-0000-0000-000074630000}"/>
    <cellStyle name="Normal 23 4 7" xfId="17896" xr:uid="{00000000-0005-0000-0000-000075630000}"/>
    <cellStyle name="Normal 23 4 8" xfId="40174" xr:uid="{00000000-0005-0000-0000-000076630000}"/>
    <cellStyle name="Normal 23 5" xfId="643" xr:uid="{00000000-0005-0000-0000-000077630000}"/>
    <cellStyle name="Normal 23 5 2" xfId="1716" xr:uid="{00000000-0005-0000-0000-000078630000}"/>
    <cellStyle name="Normal 23 5 2 2" xfId="3861" xr:uid="{00000000-0005-0000-0000-000079630000}"/>
    <cellStyle name="Normal 23 5 2 2 2" xfId="8272" xr:uid="{00000000-0005-0000-0000-00007A630000}"/>
    <cellStyle name="Normal 23 5 2 2 2 2" xfId="17016" xr:uid="{00000000-0005-0000-0000-00007B630000}"/>
    <cellStyle name="Normal 23 5 2 2 2 2 2" xfId="34467" xr:uid="{00000000-0005-0000-0000-00007C630000}"/>
    <cellStyle name="Normal 23 5 2 2 2 3" xfId="25747" xr:uid="{00000000-0005-0000-0000-00007D630000}"/>
    <cellStyle name="Normal 23 5 2 2 2 4" xfId="40193" xr:uid="{00000000-0005-0000-0000-00007E630000}"/>
    <cellStyle name="Normal 23 5 2 2 3" xfId="12655" xr:uid="{00000000-0005-0000-0000-00007F630000}"/>
    <cellStyle name="Normal 23 5 2 2 3 2" xfId="30107" xr:uid="{00000000-0005-0000-0000-000080630000}"/>
    <cellStyle name="Normal 23 5 2 2 4" xfId="21386" xr:uid="{00000000-0005-0000-0000-000081630000}"/>
    <cellStyle name="Normal 23 5 2 2 5" xfId="40192" xr:uid="{00000000-0005-0000-0000-000082630000}"/>
    <cellStyle name="Normal 23 5 2 3" xfId="6130" xr:uid="{00000000-0005-0000-0000-000083630000}"/>
    <cellStyle name="Normal 23 5 2 3 2" xfId="14874" xr:uid="{00000000-0005-0000-0000-000084630000}"/>
    <cellStyle name="Normal 23 5 2 3 2 2" xfId="32325" xr:uid="{00000000-0005-0000-0000-000085630000}"/>
    <cellStyle name="Normal 23 5 2 3 3" xfId="23605" xr:uid="{00000000-0005-0000-0000-000086630000}"/>
    <cellStyle name="Normal 23 5 2 3 4" xfId="40194" xr:uid="{00000000-0005-0000-0000-000087630000}"/>
    <cellStyle name="Normal 23 5 2 4" xfId="10513" xr:uid="{00000000-0005-0000-0000-000088630000}"/>
    <cellStyle name="Normal 23 5 2 4 2" xfId="27965" xr:uid="{00000000-0005-0000-0000-000089630000}"/>
    <cellStyle name="Normal 23 5 2 5" xfId="19244" xr:uid="{00000000-0005-0000-0000-00008A630000}"/>
    <cellStyle name="Normal 23 5 2 6" xfId="40191" xr:uid="{00000000-0005-0000-0000-00008B630000}"/>
    <cellStyle name="Normal 23 5 3" xfId="2792" xr:uid="{00000000-0005-0000-0000-00008C630000}"/>
    <cellStyle name="Normal 23 5 3 2" xfId="7203" xr:uid="{00000000-0005-0000-0000-00008D630000}"/>
    <cellStyle name="Normal 23 5 3 2 2" xfId="15947" xr:uid="{00000000-0005-0000-0000-00008E630000}"/>
    <cellStyle name="Normal 23 5 3 2 2 2" xfId="33398" xr:uid="{00000000-0005-0000-0000-00008F630000}"/>
    <cellStyle name="Normal 23 5 3 2 3" xfId="24678" xr:uid="{00000000-0005-0000-0000-000090630000}"/>
    <cellStyle name="Normal 23 5 3 2 4" xfId="40196" xr:uid="{00000000-0005-0000-0000-000091630000}"/>
    <cellStyle name="Normal 23 5 3 3" xfId="11586" xr:uid="{00000000-0005-0000-0000-000092630000}"/>
    <cellStyle name="Normal 23 5 3 3 2" xfId="29038" xr:uid="{00000000-0005-0000-0000-000093630000}"/>
    <cellStyle name="Normal 23 5 3 4" xfId="20317" xr:uid="{00000000-0005-0000-0000-000094630000}"/>
    <cellStyle name="Normal 23 5 3 5" xfId="40195" xr:uid="{00000000-0005-0000-0000-000095630000}"/>
    <cellStyle name="Normal 23 5 4" xfId="5061" xr:uid="{00000000-0005-0000-0000-000096630000}"/>
    <cellStyle name="Normal 23 5 4 2" xfId="13805" xr:uid="{00000000-0005-0000-0000-000097630000}"/>
    <cellStyle name="Normal 23 5 4 2 2" xfId="31256" xr:uid="{00000000-0005-0000-0000-000098630000}"/>
    <cellStyle name="Normal 23 5 4 3" xfId="22536" xr:uid="{00000000-0005-0000-0000-000099630000}"/>
    <cellStyle name="Normal 23 5 4 4" xfId="40197" xr:uid="{00000000-0005-0000-0000-00009A630000}"/>
    <cellStyle name="Normal 23 5 5" xfId="9444" xr:uid="{00000000-0005-0000-0000-00009B630000}"/>
    <cellStyle name="Normal 23 5 5 2" xfId="26896" xr:uid="{00000000-0005-0000-0000-00009C630000}"/>
    <cellStyle name="Normal 23 5 6" xfId="18175" xr:uid="{00000000-0005-0000-0000-00009D630000}"/>
    <cellStyle name="Normal 23 5 7" xfId="40190" xr:uid="{00000000-0005-0000-0000-00009E630000}"/>
    <cellStyle name="Normal 23 6" xfId="1182" xr:uid="{00000000-0005-0000-0000-00009F630000}"/>
    <cellStyle name="Normal 23 6 2" xfId="3328" xr:uid="{00000000-0005-0000-0000-0000A0630000}"/>
    <cellStyle name="Normal 23 6 2 2" xfId="7739" xr:uid="{00000000-0005-0000-0000-0000A1630000}"/>
    <cellStyle name="Normal 23 6 2 2 2" xfId="16483" xr:uid="{00000000-0005-0000-0000-0000A2630000}"/>
    <cellStyle name="Normal 23 6 2 2 2 2" xfId="33934" xr:uid="{00000000-0005-0000-0000-0000A3630000}"/>
    <cellStyle name="Normal 23 6 2 2 3" xfId="25214" xr:uid="{00000000-0005-0000-0000-0000A4630000}"/>
    <cellStyle name="Normal 23 6 2 2 4" xfId="40200" xr:uid="{00000000-0005-0000-0000-0000A5630000}"/>
    <cellStyle name="Normal 23 6 2 3" xfId="12122" xr:uid="{00000000-0005-0000-0000-0000A6630000}"/>
    <cellStyle name="Normal 23 6 2 3 2" xfId="29574" xr:uid="{00000000-0005-0000-0000-0000A7630000}"/>
    <cellStyle name="Normal 23 6 2 4" xfId="20853" xr:uid="{00000000-0005-0000-0000-0000A8630000}"/>
    <cellStyle name="Normal 23 6 2 5" xfId="40199" xr:uid="{00000000-0005-0000-0000-0000A9630000}"/>
    <cellStyle name="Normal 23 6 3" xfId="5597" xr:uid="{00000000-0005-0000-0000-0000AA630000}"/>
    <cellStyle name="Normal 23 6 3 2" xfId="14341" xr:uid="{00000000-0005-0000-0000-0000AB630000}"/>
    <cellStyle name="Normal 23 6 3 2 2" xfId="31792" xr:uid="{00000000-0005-0000-0000-0000AC630000}"/>
    <cellStyle name="Normal 23 6 3 3" xfId="23072" xr:uid="{00000000-0005-0000-0000-0000AD630000}"/>
    <cellStyle name="Normal 23 6 3 4" xfId="40201" xr:uid="{00000000-0005-0000-0000-0000AE630000}"/>
    <cellStyle name="Normal 23 6 4" xfId="9980" xr:uid="{00000000-0005-0000-0000-0000AF630000}"/>
    <cellStyle name="Normal 23 6 4 2" xfId="27432" xr:uid="{00000000-0005-0000-0000-0000B0630000}"/>
    <cellStyle name="Normal 23 6 5" xfId="18711" xr:uid="{00000000-0005-0000-0000-0000B1630000}"/>
    <cellStyle name="Normal 23 6 6" xfId="40198" xr:uid="{00000000-0005-0000-0000-0000B2630000}"/>
    <cellStyle name="Normal 23 7" xfId="2256" xr:uid="{00000000-0005-0000-0000-0000B3630000}"/>
    <cellStyle name="Normal 23 7 2" xfId="6667" xr:uid="{00000000-0005-0000-0000-0000B4630000}"/>
    <cellStyle name="Normal 23 7 2 2" xfId="15411" xr:uid="{00000000-0005-0000-0000-0000B5630000}"/>
    <cellStyle name="Normal 23 7 2 2 2" xfId="32862" xr:uid="{00000000-0005-0000-0000-0000B6630000}"/>
    <cellStyle name="Normal 23 7 2 3" xfId="24142" xr:uid="{00000000-0005-0000-0000-0000B7630000}"/>
    <cellStyle name="Normal 23 7 2 4" xfId="40203" xr:uid="{00000000-0005-0000-0000-0000B8630000}"/>
    <cellStyle name="Normal 23 7 3" xfId="11050" xr:uid="{00000000-0005-0000-0000-0000B9630000}"/>
    <cellStyle name="Normal 23 7 3 2" xfId="28502" xr:uid="{00000000-0005-0000-0000-0000BA630000}"/>
    <cellStyle name="Normal 23 7 4" xfId="19781" xr:uid="{00000000-0005-0000-0000-0000BB630000}"/>
    <cellStyle name="Normal 23 7 5" xfId="40202" xr:uid="{00000000-0005-0000-0000-0000BC630000}"/>
    <cellStyle name="Normal 23 8" xfId="4525" xr:uid="{00000000-0005-0000-0000-0000BD630000}"/>
    <cellStyle name="Normal 23 8 2" xfId="13269" xr:uid="{00000000-0005-0000-0000-0000BE630000}"/>
    <cellStyle name="Normal 23 8 2 2" xfId="30720" xr:uid="{00000000-0005-0000-0000-0000BF630000}"/>
    <cellStyle name="Normal 23 8 3" xfId="22000" xr:uid="{00000000-0005-0000-0000-0000C0630000}"/>
    <cellStyle name="Normal 23 8 4" xfId="40204" xr:uid="{00000000-0005-0000-0000-0000C1630000}"/>
    <cellStyle name="Normal 23 9" xfId="8908" xr:uid="{00000000-0005-0000-0000-0000C2630000}"/>
    <cellStyle name="Normal 23 9 2" xfId="26360" xr:uid="{00000000-0005-0000-0000-0000C3630000}"/>
    <cellStyle name="Normal 24" xfId="84" xr:uid="{00000000-0005-0000-0000-0000C4630000}"/>
    <cellStyle name="Normal 24 10" xfId="17640" xr:uid="{00000000-0005-0000-0000-0000C5630000}"/>
    <cellStyle name="Normal 24 11" xfId="40205" xr:uid="{00000000-0005-0000-0000-0000C6630000}"/>
    <cellStyle name="Normal 24 2" xfId="147" xr:uid="{00000000-0005-0000-0000-0000C7630000}"/>
    <cellStyle name="Normal 24 2 10" xfId="40206" xr:uid="{00000000-0005-0000-0000-0000C8630000}"/>
    <cellStyle name="Normal 24 2 2" xfId="279" xr:uid="{00000000-0005-0000-0000-0000C9630000}"/>
    <cellStyle name="Normal 24 2 2 2" xfId="544" xr:uid="{00000000-0005-0000-0000-0000CA630000}"/>
    <cellStyle name="Normal 24 2 2 2 2" xfId="1084" xr:uid="{00000000-0005-0000-0000-0000CB630000}"/>
    <cellStyle name="Normal 24 2 2 2 2 2" xfId="2157" xr:uid="{00000000-0005-0000-0000-0000CC630000}"/>
    <cellStyle name="Normal 24 2 2 2 2 2 2" xfId="4302" xr:uid="{00000000-0005-0000-0000-0000CD630000}"/>
    <cellStyle name="Normal 24 2 2 2 2 2 2 2" xfId="8713" xr:uid="{00000000-0005-0000-0000-0000CE630000}"/>
    <cellStyle name="Normal 24 2 2 2 2 2 2 2 2" xfId="17457" xr:uid="{00000000-0005-0000-0000-0000CF630000}"/>
    <cellStyle name="Normal 24 2 2 2 2 2 2 2 2 2" xfId="34908" xr:uid="{00000000-0005-0000-0000-0000D0630000}"/>
    <cellStyle name="Normal 24 2 2 2 2 2 2 2 3" xfId="26188" xr:uid="{00000000-0005-0000-0000-0000D1630000}"/>
    <cellStyle name="Normal 24 2 2 2 2 2 2 2 4" xfId="40212" xr:uid="{00000000-0005-0000-0000-0000D2630000}"/>
    <cellStyle name="Normal 24 2 2 2 2 2 2 3" xfId="13096" xr:uid="{00000000-0005-0000-0000-0000D3630000}"/>
    <cellStyle name="Normal 24 2 2 2 2 2 2 3 2" xfId="30548" xr:uid="{00000000-0005-0000-0000-0000D4630000}"/>
    <cellStyle name="Normal 24 2 2 2 2 2 2 4" xfId="21827" xr:uid="{00000000-0005-0000-0000-0000D5630000}"/>
    <cellStyle name="Normal 24 2 2 2 2 2 2 5" xfId="40211" xr:uid="{00000000-0005-0000-0000-0000D6630000}"/>
    <cellStyle name="Normal 24 2 2 2 2 2 3" xfId="6571" xr:uid="{00000000-0005-0000-0000-0000D7630000}"/>
    <cellStyle name="Normal 24 2 2 2 2 2 3 2" xfId="15315" xr:uid="{00000000-0005-0000-0000-0000D8630000}"/>
    <cellStyle name="Normal 24 2 2 2 2 2 3 2 2" xfId="32766" xr:uid="{00000000-0005-0000-0000-0000D9630000}"/>
    <cellStyle name="Normal 24 2 2 2 2 2 3 3" xfId="24046" xr:uid="{00000000-0005-0000-0000-0000DA630000}"/>
    <cellStyle name="Normal 24 2 2 2 2 2 3 4" xfId="40213" xr:uid="{00000000-0005-0000-0000-0000DB630000}"/>
    <cellStyle name="Normal 24 2 2 2 2 2 4" xfId="10954" xr:uid="{00000000-0005-0000-0000-0000DC630000}"/>
    <cellStyle name="Normal 24 2 2 2 2 2 4 2" xfId="28406" xr:uid="{00000000-0005-0000-0000-0000DD630000}"/>
    <cellStyle name="Normal 24 2 2 2 2 2 5" xfId="19685" xr:uid="{00000000-0005-0000-0000-0000DE630000}"/>
    <cellStyle name="Normal 24 2 2 2 2 2 6" xfId="40210" xr:uid="{00000000-0005-0000-0000-0000DF630000}"/>
    <cellStyle name="Normal 24 2 2 2 2 3" xfId="3233" xr:uid="{00000000-0005-0000-0000-0000E0630000}"/>
    <cellStyle name="Normal 24 2 2 2 2 3 2" xfId="7644" xr:uid="{00000000-0005-0000-0000-0000E1630000}"/>
    <cellStyle name="Normal 24 2 2 2 2 3 2 2" xfId="16388" xr:uid="{00000000-0005-0000-0000-0000E2630000}"/>
    <cellStyle name="Normal 24 2 2 2 2 3 2 2 2" xfId="33839" xr:uid="{00000000-0005-0000-0000-0000E3630000}"/>
    <cellStyle name="Normal 24 2 2 2 2 3 2 3" xfId="25119" xr:uid="{00000000-0005-0000-0000-0000E4630000}"/>
    <cellStyle name="Normal 24 2 2 2 2 3 2 4" xfId="40215" xr:uid="{00000000-0005-0000-0000-0000E5630000}"/>
    <cellStyle name="Normal 24 2 2 2 2 3 3" xfId="12027" xr:uid="{00000000-0005-0000-0000-0000E6630000}"/>
    <cellStyle name="Normal 24 2 2 2 2 3 3 2" xfId="29479" xr:uid="{00000000-0005-0000-0000-0000E7630000}"/>
    <cellStyle name="Normal 24 2 2 2 2 3 4" xfId="20758" xr:uid="{00000000-0005-0000-0000-0000E8630000}"/>
    <cellStyle name="Normal 24 2 2 2 2 3 5" xfId="40214" xr:uid="{00000000-0005-0000-0000-0000E9630000}"/>
    <cellStyle name="Normal 24 2 2 2 2 4" xfId="5502" xr:uid="{00000000-0005-0000-0000-0000EA630000}"/>
    <cellStyle name="Normal 24 2 2 2 2 4 2" xfId="14246" xr:uid="{00000000-0005-0000-0000-0000EB630000}"/>
    <cellStyle name="Normal 24 2 2 2 2 4 2 2" xfId="31697" xr:uid="{00000000-0005-0000-0000-0000EC630000}"/>
    <cellStyle name="Normal 24 2 2 2 2 4 3" xfId="22977" xr:uid="{00000000-0005-0000-0000-0000ED630000}"/>
    <cellStyle name="Normal 24 2 2 2 2 4 4" xfId="40216" xr:uid="{00000000-0005-0000-0000-0000EE630000}"/>
    <cellStyle name="Normal 24 2 2 2 2 5" xfId="9885" xr:uid="{00000000-0005-0000-0000-0000EF630000}"/>
    <cellStyle name="Normal 24 2 2 2 2 5 2" xfId="27337" xr:uid="{00000000-0005-0000-0000-0000F0630000}"/>
    <cellStyle name="Normal 24 2 2 2 2 6" xfId="18616" xr:uid="{00000000-0005-0000-0000-0000F1630000}"/>
    <cellStyle name="Normal 24 2 2 2 2 7" xfId="40209" xr:uid="{00000000-0005-0000-0000-0000F2630000}"/>
    <cellStyle name="Normal 24 2 2 2 3" xfId="1622" xr:uid="{00000000-0005-0000-0000-0000F3630000}"/>
    <cellStyle name="Normal 24 2 2 2 3 2" xfId="3768" xr:uid="{00000000-0005-0000-0000-0000F4630000}"/>
    <cellStyle name="Normal 24 2 2 2 3 2 2" xfId="8179" xr:uid="{00000000-0005-0000-0000-0000F5630000}"/>
    <cellStyle name="Normal 24 2 2 2 3 2 2 2" xfId="16923" xr:uid="{00000000-0005-0000-0000-0000F6630000}"/>
    <cellStyle name="Normal 24 2 2 2 3 2 2 2 2" xfId="34374" xr:uid="{00000000-0005-0000-0000-0000F7630000}"/>
    <cellStyle name="Normal 24 2 2 2 3 2 2 3" xfId="25654" xr:uid="{00000000-0005-0000-0000-0000F8630000}"/>
    <cellStyle name="Normal 24 2 2 2 3 2 2 4" xfId="40219" xr:uid="{00000000-0005-0000-0000-0000F9630000}"/>
    <cellStyle name="Normal 24 2 2 2 3 2 3" xfId="12562" xr:uid="{00000000-0005-0000-0000-0000FA630000}"/>
    <cellStyle name="Normal 24 2 2 2 3 2 3 2" xfId="30014" xr:uid="{00000000-0005-0000-0000-0000FB630000}"/>
    <cellStyle name="Normal 24 2 2 2 3 2 4" xfId="21293" xr:uid="{00000000-0005-0000-0000-0000FC630000}"/>
    <cellStyle name="Normal 24 2 2 2 3 2 5" xfId="40218" xr:uid="{00000000-0005-0000-0000-0000FD630000}"/>
    <cellStyle name="Normal 24 2 2 2 3 3" xfId="6037" xr:uid="{00000000-0005-0000-0000-0000FE630000}"/>
    <cellStyle name="Normal 24 2 2 2 3 3 2" xfId="14781" xr:uid="{00000000-0005-0000-0000-0000FF630000}"/>
    <cellStyle name="Normal 24 2 2 2 3 3 2 2" xfId="32232" xr:uid="{00000000-0005-0000-0000-000000640000}"/>
    <cellStyle name="Normal 24 2 2 2 3 3 3" xfId="23512" xr:uid="{00000000-0005-0000-0000-000001640000}"/>
    <cellStyle name="Normal 24 2 2 2 3 3 4" xfId="40220" xr:uid="{00000000-0005-0000-0000-000002640000}"/>
    <cellStyle name="Normal 24 2 2 2 3 4" xfId="10420" xr:uid="{00000000-0005-0000-0000-000003640000}"/>
    <cellStyle name="Normal 24 2 2 2 3 4 2" xfId="27872" xr:uid="{00000000-0005-0000-0000-000004640000}"/>
    <cellStyle name="Normal 24 2 2 2 3 5" xfId="19151" xr:uid="{00000000-0005-0000-0000-000005640000}"/>
    <cellStyle name="Normal 24 2 2 2 3 6" xfId="40217" xr:uid="{00000000-0005-0000-0000-000006640000}"/>
    <cellStyle name="Normal 24 2 2 2 4" xfId="2696" xr:uid="{00000000-0005-0000-0000-000007640000}"/>
    <cellStyle name="Normal 24 2 2 2 4 2" xfId="7107" xr:uid="{00000000-0005-0000-0000-000008640000}"/>
    <cellStyle name="Normal 24 2 2 2 4 2 2" xfId="15851" xr:uid="{00000000-0005-0000-0000-000009640000}"/>
    <cellStyle name="Normal 24 2 2 2 4 2 2 2" xfId="33302" xr:uid="{00000000-0005-0000-0000-00000A640000}"/>
    <cellStyle name="Normal 24 2 2 2 4 2 3" xfId="24582" xr:uid="{00000000-0005-0000-0000-00000B640000}"/>
    <cellStyle name="Normal 24 2 2 2 4 2 4" xfId="40222" xr:uid="{00000000-0005-0000-0000-00000C640000}"/>
    <cellStyle name="Normal 24 2 2 2 4 3" xfId="11490" xr:uid="{00000000-0005-0000-0000-00000D640000}"/>
    <cellStyle name="Normal 24 2 2 2 4 3 2" xfId="28942" xr:uid="{00000000-0005-0000-0000-00000E640000}"/>
    <cellStyle name="Normal 24 2 2 2 4 4" xfId="20221" xr:uid="{00000000-0005-0000-0000-00000F640000}"/>
    <cellStyle name="Normal 24 2 2 2 4 5" xfId="40221" xr:uid="{00000000-0005-0000-0000-000010640000}"/>
    <cellStyle name="Normal 24 2 2 2 5" xfId="4965" xr:uid="{00000000-0005-0000-0000-000011640000}"/>
    <cellStyle name="Normal 24 2 2 2 5 2" xfId="13709" xr:uid="{00000000-0005-0000-0000-000012640000}"/>
    <cellStyle name="Normal 24 2 2 2 5 2 2" xfId="31160" xr:uid="{00000000-0005-0000-0000-000013640000}"/>
    <cellStyle name="Normal 24 2 2 2 5 3" xfId="22440" xr:uid="{00000000-0005-0000-0000-000014640000}"/>
    <cellStyle name="Normal 24 2 2 2 5 4" xfId="40223" xr:uid="{00000000-0005-0000-0000-000015640000}"/>
    <cellStyle name="Normal 24 2 2 2 6" xfId="9348" xr:uid="{00000000-0005-0000-0000-000016640000}"/>
    <cellStyle name="Normal 24 2 2 2 6 2" xfId="26800" xr:uid="{00000000-0005-0000-0000-000017640000}"/>
    <cellStyle name="Normal 24 2 2 2 7" xfId="18079" xr:uid="{00000000-0005-0000-0000-000018640000}"/>
    <cellStyle name="Normal 24 2 2 2 8" xfId="40208" xr:uid="{00000000-0005-0000-0000-000019640000}"/>
    <cellStyle name="Normal 24 2 2 3" xfId="826" xr:uid="{00000000-0005-0000-0000-00001A640000}"/>
    <cellStyle name="Normal 24 2 2 3 2" xfId="1899" xr:uid="{00000000-0005-0000-0000-00001B640000}"/>
    <cellStyle name="Normal 24 2 2 3 2 2" xfId="4044" xr:uid="{00000000-0005-0000-0000-00001C640000}"/>
    <cellStyle name="Normal 24 2 2 3 2 2 2" xfId="8455" xr:uid="{00000000-0005-0000-0000-00001D640000}"/>
    <cellStyle name="Normal 24 2 2 3 2 2 2 2" xfId="17199" xr:uid="{00000000-0005-0000-0000-00001E640000}"/>
    <cellStyle name="Normal 24 2 2 3 2 2 2 2 2" xfId="34650" xr:uid="{00000000-0005-0000-0000-00001F640000}"/>
    <cellStyle name="Normal 24 2 2 3 2 2 2 3" xfId="25930" xr:uid="{00000000-0005-0000-0000-000020640000}"/>
    <cellStyle name="Normal 24 2 2 3 2 2 2 4" xfId="40227" xr:uid="{00000000-0005-0000-0000-000021640000}"/>
    <cellStyle name="Normal 24 2 2 3 2 2 3" xfId="12838" xr:uid="{00000000-0005-0000-0000-000022640000}"/>
    <cellStyle name="Normal 24 2 2 3 2 2 3 2" xfId="30290" xr:uid="{00000000-0005-0000-0000-000023640000}"/>
    <cellStyle name="Normal 24 2 2 3 2 2 4" xfId="21569" xr:uid="{00000000-0005-0000-0000-000024640000}"/>
    <cellStyle name="Normal 24 2 2 3 2 2 5" xfId="40226" xr:uid="{00000000-0005-0000-0000-000025640000}"/>
    <cellStyle name="Normal 24 2 2 3 2 3" xfId="6313" xr:uid="{00000000-0005-0000-0000-000026640000}"/>
    <cellStyle name="Normal 24 2 2 3 2 3 2" xfId="15057" xr:uid="{00000000-0005-0000-0000-000027640000}"/>
    <cellStyle name="Normal 24 2 2 3 2 3 2 2" xfId="32508" xr:uid="{00000000-0005-0000-0000-000028640000}"/>
    <cellStyle name="Normal 24 2 2 3 2 3 3" xfId="23788" xr:uid="{00000000-0005-0000-0000-000029640000}"/>
    <cellStyle name="Normal 24 2 2 3 2 3 4" xfId="40228" xr:uid="{00000000-0005-0000-0000-00002A640000}"/>
    <cellStyle name="Normal 24 2 2 3 2 4" xfId="10696" xr:uid="{00000000-0005-0000-0000-00002B640000}"/>
    <cellStyle name="Normal 24 2 2 3 2 4 2" xfId="28148" xr:uid="{00000000-0005-0000-0000-00002C640000}"/>
    <cellStyle name="Normal 24 2 2 3 2 5" xfId="19427" xr:uid="{00000000-0005-0000-0000-00002D640000}"/>
    <cellStyle name="Normal 24 2 2 3 2 6" xfId="40225" xr:uid="{00000000-0005-0000-0000-00002E640000}"/>
    <cellStyle name="Normal 24 2 2 3 3" xfId="2975" xr:uid="{00000000-0005-0000-0000-00002F640000}"/>
    <cellStyle name="Normal 24 2 2 3 3 2" xfId="7386" xr:uid="{00000000-0005-0000-0000-000030640000}"/>
    <cellStyle name="Normal 24 2 2 3 3 2 2" xfId="16130" xr:uid="{00000000-0005-0000-0000-000031640000}"/>
    <cellStyle name="Normal 24 2 2 3 3 2 2 2" xfId="33581" xr:uid="{00000000-0005-0000-0000-000032640000}"/>
    <cellStyle name="Normal 24 2 2 3 3 2 3" xfId="24861" xr:uid="{00000000-0005-0000-0000-000033640000}"/>
    <cellStyle name="Normal 24 2 2 3 3 2 4" xfId="40230" xr:uid="{00000000-0005-0000-0000-000034640000}"/>
    <cellStyle name="Normal 24 2 2 3 3 3" xfId="11769" xr:uid="{00000000-0005-0000-0000-000035640000}"/>
    <cellStyle name="Normal 24 2 2 3 3 3 2" xfId="29221" xr:uid="{00000000-0005-0000-0000-000036640000}"/>
    <cellStyle name="Normal 24 2 2 3 3 4" xfId="20500" xr:uid="{00000000-0005-0000-0000-000037640000}"/>
    <cellStyle name="Normal 24 2 2 3 3 5" xfId="40229" xr:uid="{00000000-0005-0000-0000-000038640000}"/>
    <cellStyle name="Normal 24 2 2 3 4" xfId="5244" xr:uid="{00000000-0005-0000-0000-000039640000}"/>
    <cellStyle name="Normal 24 2 2 3 4 2" xfId="13988" xr:uid="{00000000-0005-0000-0000-00003A640000}"/>
    <cellStyle name="Normal 24 2 2 3 4 2 2" xfId="31439" xr:uid="{00000000-0005-0000-0000-00003B640000}"/>
    <cellStyle name="Normal 24 2 2 3 4 3" xfId="22719" xr:uid="{00000000-0005-0000-0000-00003C640000}"/>
    <cellStyle name="Normal 24 2 2 3 4 4" xfId="40231" xr:uid="{00000000-0005-0000-0000-00003D640000}"/>
    <cellStyle name="Normal 24 2 2 3 5" xfId="9627" xr:uid="{00000000-0005-0000-0000-00003E640000}"/>
    <cellStyle name="Normal 24 2 2 3 5 2" xfId="27079" xr:uid="{00000000-0005-0000-0000-00003F640000}"/>
    <cellStyle name="Normal 24 2 2 3 6" xfId="18358" xr:uid="{00000000-0005-0000-0000-000040640000}"/>
    <cellStyle name="Normal 24 2 2 3 7" xfId="40224" xr:uid="{00000000-0005-0000-0000-000041640000}"/>
    <cellStyle name="Normal 24 2 2 4" xfId="1365" xr:uid="{00000000-0005-0000-0000-000042640000}"/>
    <cellStyle name="Normal 24 2 2 4 2" xfId="3511" xr:uid="{00000000-0005-0000-0000-000043640000}"/>
    <cellStyle name="Normal 24 2 2 4 2 2" xfId="7922" xr:uid="{00000000-0005-0000-0000-000044640000}"/>
    <cellStyle name="Normal 24 2 2 4 2 2 2" xfId="16666" xr:uid="{00000000-0005-0000-0000-000045640000}"/>
    <cellStyle name="Normal 24 2 2 4 2 2 2 2" xfId="34117" xr:uid="{00000000-0005-0000-0000-000046640000}"/>
    <cellStyle name="Normal 24 2 2 4 2 2 3" xfId="25397" xr:uid="{00000000-0005-0000-0000-000047640000}"/>
    <cellStyle name="Normal 24 2 2 4 2 2 4" xfId="40234" xr:uid="{00000000-0005-0000-0000-000048640000}"/>
    <cellStyle name="Normal 24 2 2 4 2 3" xfId="12305" xr:uid="{00000000-0005-0000-0000-000049640000}"/>
    <cellStyle name="Normal 24 2 2 4 2 3 2" xfId="29757" xr:uid="{00000000-0005-0000-0000-00004A640000}"/>
    <cellStyle name="Normal 24 2 2 4 2 4" xfId="21036" xr:uid="{00000000-0005-0000-0000-00004B640000}"/>
    <cellStyle name="Normal 24 2 2 4 2 5" xfId="40233" xr:uid="{00000000-0005-0000-0000-00004C640000}"/>
    <cellStyle name="Normal 24 2 2 4 3" xfId="5780" xr:uid="{00000000-0005-0000-0000-00004D640000}"/>
    <cellStyle name="Normal 24 2 2 4 3 2" xfId="14524" xr:uid="{00000000-0005-0000-0000-00004E640000}"/>
    <cellStyle name="Normal 24 2 2 4 3 2 2" xfId="31975" xr:uid="{00000000-0005-0000-0000-00004F640000}"/>
    <cellStyle name="Normal 24 2 2 4 3 3" xfId="23255" xr:uid="{00000000-0005-0000-0000-000050640000}"/>
    <cellStyle name="Normal 24 2 2 4 3 4" xfId="40235" xr:uid="{00000000-0005-0000-0000-000051640000}"/>
    <cellStyle name="Normal 24 2 2 4 4" xfId="10163" xr:uid="{00000000-0005-0000-0000-000052640000}"/>
    <cellStyle name="Normal 24 2 2 4 4 2" xfId="27615" xr:uid="{00000000-0005-0000-0000-000053640000}"/>
    <cellStyle name="Normal 24 2 2 4 5" xfId="18894" xr:uid="{00000000-0005-0000-0000-000054640000}"/>
    <cellStyle name="Normal 24 2 2 4 6" xfId="40232" xr:uid="{00000000-0005-0000-0000-000055640000}"/>
    <cellStyle name="Normal 24 2 2 5" xfId="2439" xr:uid="{00000000-0005-0000-0000-000056640000}"/>
    <cellStyle name="Normal 24 2 2 5 2" xfId="6850" xr:uid="{00000000-0005-0000-0000-000057640000}"/>
    <cellStyle name="Normal 24 2 2 5 2 2" xfId="15594" xr:uid="{00000000-0005-0000-0000-000058640000}"/>
    <cellStyle name="Normal 24 2 2 5 2 2 2" xfId="33045" xr:uid="{00000000-0005-0000-0000-000059640000}"/>
    <cellStyle name="Normal 24 2 2 5 2 3" xfId="24325" xr:uid="{00000000-0005-0000-0000-00005A640000}"/>
    <cellStyle name="Normal 24 2 2 5 2 4" xfId="40237" xr:uid="{00000000-0005-0000-0000-00005B640000}"/>
    <cellStyle name="Normal 24 2 2 5 3" xfId="11233" xr:uid="{00000000-0005-0000-0000-00005C640000}"/>
    <cellStyle name="Normal 24 2 2 5 3 2" xfId="28685" xr:uid="{00000000-0005-0000-0000-00005D640000}"/>
    <cellStyle name="Normal 24 2 2 5 4" xfId="19964" xr:uid="{00000000-0005-0000-0000-00005E640000}"/>
    <cellStyle name="Normal 24 2 2 5 5" xfId="40236" xr:uid="{00000000-0005-0000-0000-00005F640000}"/>
    <cellStyle name="Normal 24 2 2 6" xfId="4708" xr:uid="{00000000-0005-0000-0000-000060640000}"/>
    <cellStyle name="Normal 24 2 2 6 2" xfId="13452" xr:uid="{00000000-0005-0000-0000-000061640000}"/>
    <cellStyle name="Normal 24 2 2 6 2 2" xfId="30903" xr:uid="{00000000-0005-0000-0000-000062640000}"/>
    <cellStyle name="Normal 24 2 2 6 3" xfId="22183" xr:uid="{00000000-0005-0000-0000-000063640000}"/>
    <cellStyle name="Normal 24 2 2 6 4" xfId="40238" xr:uid="{00000000-0005-0000-0000-000064640000}"/>
    <cellStyle name="Normal 24 2 2 7" xfId="9091" xr:uid="{00000000-0005-0000-0000-000065640000}"/>
    <cellStyle name="Normal 24 2 2 7 2" xfId="26543" xr:uid="{00000000-0005-0000-0000-000066640000}"/>
    <cellStyle name="Normal 24 2 2 8" xfId="17822" xr:uid="{00000000-0005-0000-0000-000067640000}"/>
    <cellStyle name="Normal 24 2 2 9" xfId="40207" xr:uid="{00000000-0005-0000-0000-000068640000}"/>
    <cellStyle name="Normal 24 2 3" xfId="419" xr:uid="{00000000-0005-0000-0000-000069640000}"/>
    <cellStyle name="Normal 24 2 3 2" xfId="959" xr:uid="{00000000-0005-0000-0000-00006A640000}"/>
    <cellStyle name="Normal 24 2 3 2 2" xfId="2032" xr:uid="{00000000-0005-0000-0000-00006B640000}"/>
    <cellStyle name="Normal 24 2 3 2 2 2" xfId="4177" xr:uid="{00000000-0005-0000-0000-00006C640000}"/>
    <cellStyle name="Normal 24 2 3 2 2 2 2" xfId="8588" xr:uid="{00000000-0005-0000-0000-00006D640000}"/>
    <cellStyle name="Normal 24 2 3 2 2 2 2 2" xfId="17332" xr:uid="{00000000-0005-0000-0000-00006E640000}"/>
    <cellStyle name="Normal 24 2 3 2 2 2 2 2 2" xfId="34783" xr:uid="{00000000-0005-0000-0000-00006F640000}"/>
    <cellStyle name="Normal 24 2 3 2 2 2 2 3" xfId="26063" xr:uid="{00000000-0005-0000-0000-000070640000}"/>
    <cellStyle name="Normal 24 2 3 2 2 2 2 4" xfId="40243" xr:uid="{00000000-0005-0000-0000-000071640000}"/>
    <cellStyle name="Normal 24 2 3 2 2 2 3" xfId="12971" xr:uid="{00000000-0005-0000-0000-000072640000}"/>
    <cellStyle name="Normal 24 2 3 2 2 2 3 2" xfId="30423" xr:uid="{00000000-0005-0000-0000-000073640000}"/>
    <cellStyle name="Normal 24 2 3 2 2 2 4" xfId="21702" xr:uid="{00000000-0005-0000-0000-000074640000}"/>
    <cellStyle name="Normal 24 2 3 2 2 2 5" xfId="40242" xr:uid="{00000000-0005-0000-0000-000075640000}"/>
    <cellStyle name="Normal 24 2 3 2 2 3" xfId="6446" xr:uid="{00000000-0005-0000-0000-000076640000}"/>
    <cellStyle name="Normal 24 2 3 2 2 3 2" xfId="15190" xr:uid="{00000000-0005-0000-0000-000077640000}"/>
    <cellStyle name="Normal 24 2 3 2 2 3 2 2" xfId="32641" xr:uid="{00000000-0005-0000-0000-000078640000}"/>
    <cellStyle name="Normal 24 2 3 2 2 3 3" xfId="23921" xr:uid="{00000000-0005-0000-0000-000079640000}"/>
    <cellStyle name="Normal 24 2 3 2 2 3 4" xfId="40244" xr:uid="{00000000-0005-0000-0000-00007A640000}"/>
    <cellStyle name="Normal 24 2 3 2 2 4" xfId="10829" xr:uid="{00000000-0005-0000-0000-00007B640000}"/>
    <cellStyle name="Normal 24 2 3 2 2 4 2" xfId="28281" xr:uid="{00000000-0005-0000-0000-00007C640000}"/>
    <cellStyle name="Normal 24 2 3 2 2 5" xfId="19560" xr:uid="{00000000-0005-0000-0000-00007D640000}"/>
    <cellStyle name="Normal 24 2 3 2 2 6" xfId="40241" xr:uid="{00000000-0005-0000-0000-00007E640000}"/>
    <cellStyle name="Normal 24 2 3 2 3" xfId="3108" xr:uid="{00000000-0005-0000-0000-00007F640000}"/>
    <cellStyle name="Normal 24 2 3 2 3 2" xfId="7519" xr:uid="{00000000-0005-0000-0000-000080640000}"/>
    <cellStyle name="Normal 24 2 3 2 3 2 2" xfId="16263" xr:uid="{00000000-0005-0000-0000-000081640000}"/>
    <cellStyle name="Normal 24 2 3 2 3 2 2 2" xfId="33714" xr:uid="{00000000-0005-0000-0000-000082640000}"/>
    <cellStyle name="Normal 24 2 3 2 3 2 3" xfId="24994" xr:uid="{00000000-0005-0000-0000-000083640000}"/>
    <cellStyle name="Normal 24 2 3 2 3 2 4" xfId="40246" xr:uid="{00000000-0005-0000-0000-000084640000}"/>
    <cellStyle name="Normal 24 2 3 2 3 3" xfId="11902" xr:uid="{00000000-0005-0000-0000-000085640000}"/>
    <cellStyle name="Normal 24 2 3 2 3 3 2" xfId="29354" xr:uid="{00000000-0005-0000-0000-000086640000}"/>
    <cellStyle name="Normal 24 2 3 2 3 4" xfId="20633" xr:uid="{00000000-0005-0000-0000-000087640000}"/>
    <cellStyle name="Normal 24 2 3 2 3 5" xfId="40245" xr:uid="{00000000-0005-0000-0000-000088640000}"/>
    <cellStyle name="Normal 24 2 3 2 4" xfId="5377" xr:uid="{00000000-0005-0000-0000-000089640000}"/>
    <cellStyle name="Normal 24 2 3 2 4 2" xfId="14121" xr:uid="{00000000-0005-0000-0000-00008A640000}"/>
    <cellStyle name="Normal 24 2 3 2 4 2 2" xfId="31572" xr:uid="{00000000-0005-0000-0000-00008B640000}"/>
    <cellStyle name="Normal 24 2 3 2 4 3" xfId="22852" xr:uid="{00000000-0005-0000-0000-00008C640000}"/>
    <cellStyle name="Normal 24 2 3 2 4 4" xfId="40247" xr:uid="{00000000-0005-0000-0000-00008D640000}"/>
    <cellStyle name="Normal 24 2 3 2 5" xfId="9760" xr:uid="{00000000-0005-0000-0000-00008E640000}"/>
    <cellStyle name="Normal 24 2 3 2 5 2" xfId="27212" xr:uid="{00000000-0005-0000-0000-00008F640000}"/>
    <cellStyle name="Normal 24 2 3 2 6" xfId="18491" xr:uid="{00000000-0005-0000-0000-000090640000}"/>
    <cellStyle name="Normal 24 2 3 2 7" xfId="40240" xr:uid="{00000000-0005-0000-0000-000091640000}"/>
    <cellStyle name="Normal 24 2 3 3" xfId="1497" xr:uid="{00000000-0005-0000-0000-000092640000}"/>
    <cellStyle name="Normal 24 2 3 3 2" xfId="3643" xr:uid="{00000000-0005-0000-0000-000093640000}"/>
    <cellStyle name="Normal 24 2 3 3 2 2" xfId="8054" xr:uid="{00000000-0005-0000-0000-000094640000}"/>
    <cellStyle name="Normal 24 2 3 3 2 2 2" xfId="16798" xr:uid="{00000000-0005-0000-0000-000095640000}"/>
    <cellStyle name="Normal 24 2 3 3 2 2 2 2" xfId="34249" xr:uid="{00000000-0005-0000-0000-000096640000}"/>
    <cellStyle name="Normal 24 2 3 3 2 2 3" xfId="25529" xr:uid="{00000000-0005-0000-0000-000097640000}"/>
    <cellStyle name="Normal 24 2 3 3 2 2 4" xfId="40250" xr:uid="{00000000-0005-0000-0000-000098640000}"/>
    <cellStyle name="Normal 24 2 3 3 2 3" xfId="12437" xr:uid="{00000000-0005-0000-0000-000099640000}"/>
    <cellStyle name="Normal 24 2 3 3 2 3 2" xfId="29889" xr:uid="{00000000-0005-0000-0000-00009A640000}"/>
    <cellStyle name="Normal 24 2 3 3 2 4" xfId="21168" xr:uid="{00000000-0005-0000-0000-00009B640000}"/>
    <cellStyle name="Normal 24 2 3 3 2 5" xfId="40249" xr:uid="{00000000-0005-0000-0000-00009C640000}"/>
    <cellStyle name="Normal 24 2 3 3 3" xfId="5912" xr:uid="{00000000-0005-0000-0000-00009D640000}"/>
    <cellStyle name="Normal 24 2 3 3 3 2" xfId="14656" xr:uid="{00000000-0005-0000-0000-00009E640000}"/>
    <cellStyle name="Normal 24 2 3 3 3 2 2" xfId="32107" xr:uid="{00000000-0005-0000-0000-00009F640000}"/>
    <cellStyle name="Normal 24 2 3 3 3 3" xfId="23387" xr:uid="{00000000-0005-0000-0000-0000A0640000}"/>
    <cellStyle name="Normal 24 2 3 3 3 4" xfId="40251" xr:uid="{00000000-0005-0000-0000-0000A1640000}"/>
    <cellStyle name="Normal 24 2 3 3 4" xfId="10295" xr:uid="{00000000-0005-0000-0000-0000A2640000}"/>
    <cellStyle name="Normal 24 2 3 3 4 2" xfId="27747" xr:uid="{00000000-0005-0000-0000-0000A3640000}"/>
    <cellStyle name="Normal 24 2 3 3 5" xfId="19026" xr:uid="{00000000-0005-0000-0000-0000A4640000}"/>
    <cellStyle name="Normal 24 2 3 3 6" xfId="40248" xr:uid="{00000000-0005-0000-0000-0000A5640000}"/>
    <cellStyle name="Normal 24 2 3 4" xfId="2571" xr:uid="{00000000-0005-0000-0000-0000A6640000}"/>
    <cellStyle name="Normal 24 2 3 4 2" xfId="6982" xr:uid="{00000000-0005-0000-0000-0000A7640000}"/>
    <cellStyle name="Normal 24 2 3 4 2 2" xfId="15726" xr:uid="{00000000-0005-0000-0000-0000A8640000}"/>
    <cellStyle name="Normal 24 2 3 4 2 2 2" xfId="33177" xr:uid="{00000000-0005-0000-0000-0000A9640000}"/>
    <cellStyle name="Normal 24 2 3 4 2 3" xfId="24457" xr:uid="{00000000-0005-0000-0000-0000AA640000}"/>
    <cellStyle name="Normal 24 2 3 4 2 4" xfId="40253" xr:uid="{00000000-0005-0000-0000-0000AB640000}"/>
    <cellStyle name="Normal 24 2 3 4 3" xfId="11365" xr:uid="{00000000-0005-0000-0000-0000AC640000}"/>
    <cellStyle name="Normal 24 2 3 4 3 2" xfId="28817" xr:uid="{00000000-0005-0000-0000-0000AD640000}"/>
    <cellStyle name="Normal 24 2 3 4 4" xfId="20096" xr:uid="{00000000-0005-0000-0000-0000AE640000}"/>
    <cellStyle name="Normal 24 2 3 4 5" xfId="40252" xr:uid="{00000000-0005-0000-0000-0000AF640000}"/>
    <cellStyle name="Normal 24 2 3 5" xfId="4840" xr:uid="{00000000-0005-0000-0000-0000B0640000}"/>
    <cellStyle name="Normal 24 2 3 5 2" xfId="13584" xr:uid="{00000000-0005-0000-0000-0000B1640000}"/>
    <cellStyle name="Normal 24 2 3 5 2 2" xfId="31035" xr:uid="{00000000-0005-0000-0000-0000B2640000}"/>
    <cellStyle name="Normal 24 2 3 5 3" xfId="22315" xr:uid="{00000000-0005-0000-0000-0000B3640000}"/>
    <cellStyle name="Normal 24 2 3 5 4" xfId="40254" xr:uid="{00000000-0005-0000-0000-0000B4640000}"/>
    <cellStyle name="Normal 24 2 3 6" xfId="9223" xr:uid="{00000000-0005-0000-0000-0000B5640000}"/>
    <cellStyle name="Normal 24 2 3 6 2" xfId="26675" xr:uid="{00000000-0005-0000-0000-0000B6640000}"/>
    <cellStyle name="Normal 24 2 3 7" xfId="17954" xr:uid="{00000000-0005-0000-0000-0000B7640000}"/>
    <cellStyle name="Normal 24 2 3 8" xfId="40239" xr:uid="{00000000-0005-0000-0000-0000B8640000}"/>
    <cellStyle name="Normal 24 2 4" xfId="701" xr:uid="{00000000-0005-0000-0000-0000B9640000}"/>
    <cellStyle name="Normal 24 2 4 2" xfId="1774" xr:uid="{00000000-0005-0000-0000-0000BA640000}"/>
    <cellStyle name="Normal 24 2 4 2 2" xfId="3919" xr:uid="{00000000-0005-0000-0000-0000BB640000}"/>
    <cellStyle name="Normal 24 2 4 2 2 2" xfId="8330" xr:uid="{00000000-0005-0000-0000-0000BC640000}"/>
    <cellStyle name="Normal 24 2 4 2 2 2 2" xfId="17074" xr:uid="{00000000-0005-0000-0000-0000BD640000}"/>
    <cellStyle name="Normal 24 2 4 2 2 2 2 2" xfId="34525" xr:uid="{00000000-0005-0000-0000-0000BE640000}"/>
    <cellStyle name="Normal 24 2 4 2 2 2 3" xfId="25805" xr:uid="{00000000-0005-0000-0000-0000BF640000}"/>
    <cellStyle name="Normal 24 2 4 2 2 2 4" xfId="40258" xr:uid="{00000000-0005-0000-0000-0000C0640000}"/>
    <cellStyle name="Normal 24 2 4 2 2 3" xfId="12713" xr:uid="{00000000-0005-0000-0000-0000C1640000}"/>
    <cellStyle name="Normal 24 2 4 2 2 3 2" xfId="30165" xr:uid="{00000000-0005-0000-0000-0000C2640000}"/>
    <cellStyle name="Normal 24 2 4 2 2 4" xfId="21444" xr:uid="{00000000-0005-0000-0000-0000C3640000}"/>
    <cellStyle name="Normal 24 2 4 2 2 5" xfId="40257" xr:uid="{00000000-0005-0000-0000-0000C4640000}"/>
    <cellStyle name="Normal 24 2 4 2 3" xfId="6188" xr:uid="{00000000-0005-0000-0000-0000C5640000}"/>
    <cellStyle name="Normal 24 2 4 2 3 2" xfId="14932" xr:uid="{00000000-0005-0000-0000-0000C6640000}"/>
    <cellStyle name="Normal 24 2 4 2 3 2 2" xfId="32383" xr:uid="{00000000-0005-0000-0000-0000C7640000}"/>
    <cellStyle name="Normal 24 2 4 2 3 3" xfId="23663" xr:uid="{00000000-0005-0000-0000-0000C8640000}"/>
    <cellStyle name="Normal 24 2 4 2 3 4" xfId="40259" xr:uid="{00000000-0005-0000-0000-0000C9640000}"/>
    <cellStyle name="Normal 24 2 4 2 4" xfId="10571" xr:uid="{00000000-0005-0000-0000-0000CA640000}"/>
    <cellStyle name="Normal 24 2 4 2 4 2" xfId="28023" xr:uid="{00000000-0005-0000-0000-0000CB640000}"/>
    <cellStyle name="Normal 24 2 4 2 5" xfId="19302" xr:uid="{00000000-0005-0000-0000-0000CC640000}"/>
    <cellStyle name="Normal 24 2 4 2 6" xfId="40256" xr:uid="{00000000-0005-0000-0000-0000CD640000}"/>
    <cellStyle name="Normal 24 2 4 3" xfId="2850" xr:uid="{00000000-0005-0000-0000-0000CE640000}"/>
    <cellStyle name="Normal 24 2 4 3 2" xfId="7261" xr:uid="{00000000-0005-0000-0000-0000CF640000}"/>
    <cellStyle name="Normal 24 2 4 3 2 2" xfId="16005" xr:uid="{00000000-0005-0000-0000-0000D0640000}"/>
    <cellStyle name="Normal 24 2 4 3 2 2 2" xfId="33456" xr:uid="{00000000-0005-0000-0000-0000D1640000}"/>
    <cellStyle name="Normal 24 2 4 3 2 3" xfId="24736" xr:uid="{00000000-0005-0000-0000-0000D2640000}"/>
    <cellStyle name="Normal 24 2 4 3 2 4" xfId="40261" xr:uid="{00000000-0005-0000-0000-0000D3640000}"/>
    <cellStyle name="Normal 24 2 4 3 3" xfId="11644" xr:uid="{00000000-0005-0000-0000-0000D4640000}"/>
    <cellStyle name="Normal 24 2 4 3 3 2" xfId="29096" xr:uid="{00000000-0005-0000-0000-0000D5640000}"/>
    <cellStyle name="Normal 24 2 4 3 4" xfId="20375" xr:uid="{00000000-0005-0000-0000-0000D6640000}"/>
    <cellStyle name="Normal 24 2 4 3 5" xfId="40260" xr:uid="{00000000-0005-0000-0000-0000D7640000}"/>
    <cellStyle name="Normal 24 2 4 4" xfId="5119" xr:uid="{00000000-0005-0000-0000-0000D8640000}"/>
    <cellStyle name="Normal 24 2 4 4 2" xfId="13863" xr:uid="{00000000-0005-0000-0000-0000D9640000}"/>
    <cellStyle name="Normal 24 2 4 4 2 2" xfId="31314" xr:uid="{00000000-0005-0000-0000-0000DA640000}"/>
    <cellStyle name="Normal 24 2 4 4 3" xfId="22594" xr:uid="{00000000-0005-0000-0000-0000DB640000}"/>
    <cellStyle name="Normal 24 2 4 4 4" xfId="40262" xr:uid="{00000000-0005-0000-0000-0000DC640000}"/>
    <cellStyle name="Normal 24 2 4 5" xfId="9502" xr:uid="{00000000-0005-0000-0000-0000DD640000}"/>
    <cellStyle name="Normal 24 2 4 5 2" xfId="26954" xr:uid="{00000000-0005-0000-0000-0000DE640000}"/>
    <cellStyle name="Normal 24 2 4 6" xfId="18233" xr:uid="{00000000-0005-0000-0000-0000DF640000}"/>
    <cellStyle name="Normal 24 2 4 7" xfId="40255" xr:uid="{00000000-0005-0000-0000-0000E0640000}"/>
    <cellStyle name="Normal 24 2 5" xfId="1240" xr:uid="{00000000-0005-0000-0000-0000E1640000}"/>
    <cellStyle name="Normal 24 2 5 2" xfId="3386" xr:uid="{00000000-0005-0000-0000-0000E2640000}"/>
    <cellStyle name="Normal 24 2 5 2 2" xfId="7797" xr:uid="{00000000-0005-0000-0000-0000E3640000}"/>
    <cellStyle name="Normal 24 2 5 2 2 2" xfId="16541" xr:uid="{00000000-0005-0000-0000-0000E4640000}"/>
    <cellStyle name="Normal 24 2 5 2 2 2 2" xfId="33992" xr:uid="{00000000-0005-0000-0000-0000E5640000}"/>
    <cellStyle name="Normal 24 2 5 2 2 3" xfId="25272" xr:uid="{00000000-0005-0000-0000-0000E6640000}"/>
    <cellStyle name="Normal 24 2 5 2 2 4" xfId="40265" xr:uid="{00000000-0005-0000-0000-0000E7640000}"/>
    <cellStyle name="Normal 24 2 5 2 3" xfId="12180" xr:uid="{00000000-0005-0000-0000-0000E8640000}"/>
    <cellStyle name="Normal 24 2 5 2 3 2" xfId="29632" xr:uid="{00000000-0005-0000-0000-0000E9640000}"/>
    <cellStyle name="Normal 24 2 5 2 4" xfId="20911" xr:uid="{00000000-0005-0000-0000-0000EA640000}"/>
    <cellStyle name="Normal 24 2 5 2 5" xfId="40264" xr:uid="{00000000-0005-0000-0000-0000EB640000}"/>
    <cellStyle name="Normal 24 2 5 3" xfId="5655" xr:uid="{00000000-0005-0000-0000-0000EC640000}"/>
    <cellStyle name="Normal 24 2 5 3 2" xfId="14399" xr:uid="{00000000-0005-0000-0000-0000ED640000}"/>
    <cellStyle name="Normal 24 2 5 3 2 2" xfId="31850" xr:uid="{00000000-0005-0000-0000-0000EE640000}"/>
    <cellStyle name="Normal 24 2 5 3 3" xfId="23130" xr:uid="{00000000-0005-0000-0000-0000EF640000}"/>
    <cellStyle name="Normal 24 2 5 3 4" xfId="40266" xr:uid="{00000000-0005-0000-0000-0000F0640000}"/>
    <cellStyle name="Normal 24 2 5 4" xfId="10038" xr:uid="{00000000-0005-0000-0000-0000F1640000}"/>
    <cellStyle name="Normal 24 2 5 4 2" xfId="27490" xr:uid="{00000000-0005-0000-0000-0000F2640000}"/>
    <cellStyle name="Normal 24 2 5 5" xfId="18769" xr:uid="{00000000-0005-0000-0000-0000F3640000}"/>
    <cellStyle name="Normal 24 2 5 6" xfId="40263" xr:uid="{00000000-0005-0000-0000-0000F4640000}"/>
    <cellStyle name="Normal 24 2 6" xfId="2314" xr:uid="{00000000-0005-0000-0000-0000F5640000}"/>
    <cellStyle name="Normal 24 2 6 2" xfId="6725" xr:uid="{00000000-0005-0000-0000-0000F6640000}"/>
    <cellStyle name="Normal 24 2 6 2 2" xfId="15469" xr:uid="{00000000-0005-0000-0000-0000F7640000}"/>
    <cellStyle name="Normal 24 2 6 2 2 2" xfId="32920" xr:uid="{00000000-0005-0000-0000-0000F8640000}"/>
    <cellStyle name="Normal 24 2 6 2 3" xfId="24200" xr:uid="{00000000-0005-0000-0000-0000F9640000}"/>
    <cellStyle name="Normal 24 2 6 2 4" xfId="40268" xr:uid="{00000000-0005-0000-0000-0000FA640000}"/>
    <cellStyle name="Normal 24 2 6 3" xfId="11108" xr:uid="{00000000-0005-0000-0000-0000FB640000}"/>
    <cellStyle name="Normal 24 2 6 3 2" xfId="28560" xr:uid="{00000000-0005-0000-0000-0000FC640000}"/>
    <cellStyle name="Normal 24 2 6 4" xfId="19839" xr:uid="{00000000-0005-0000-0000-0000FD640000}"/>
    <cellStyle name="Normal 24 2 6 5" xfId="40267" xr:uid="{00000000-0005-0000-0000-0000FE640000}"/>
    <cellStyle name="Normal 24 2 7" xfId="4583" xr:uid="{00000000-0005-0000-0000-0000FF640000}"/>
    <cellStyle name="Normal 24 2 7 2" xfId="13327" xr:uid="{00000000-0005-0000-0000-000000650000}"/>
    <cellStyle name="Normal 24 2 7 2 2" xfId="30778" xr:uid="{00000000-0005-0000-0000-000001650000}"/>
    <cellStyle name="Normal 24 2 7 3" xfId="22058" xr:uid="{00000000-0005-0000-0000-000002650000}"/>
    <cellStyle name="Normal 24 2 7 4" xfId="40269" xr:uid="{00000000-0005-0000-0000-000003650000}"/>
    <cellStyle name="Normal 24 2 8" xfId="8966" xr:uid="{00000000-0005-0000-0000-000004650000}"/>
    <cellStyle name="Normal 24 2 8 2" xfId="26418" xr:uid="{00000000-0005-0000-0000-000005650000}"/>
    <cellStyle name="Normal 24 2 9" xfId="17697" xr:uid="{00000000-0005-0000-0000-000006650000}"/>
    <cellStyle name="Normal 24 3" xfId="222" xr:uid="{00000000-0005-0000-0000-000007650000}"/>
    <cellStyle name="Normal 24 3 2" xfId="487" xr:uid="{00000000-0005-0000-0000-000008650000}"/>
    <cellStyle name="Normal 24 3 2 2" xfId="1027" xr:uid="{00000000-0005-0000-0000-000009650000}"/>
    <cellStyle name="Normal 24 3 2 2 2" xfId="2100" xr:uid="{00000000-0005-0000-0000-00000A650000}"/>
    <cellStyle name="Normal 24 3 2 2 2 2" xfId="4245" xr:uid="{00000000-0005-0000-0000-00000B650000}"/>
    <cellStyle name="Normal 24 3 2 2 2 2 2" xfId="8656" xr:uid="{00000000-0005-0000-0000-00000C650000}"/>
    <cellStyle name="Normal 24 3 2 2 2 2 2 2" xfId="17400" xr:uid="{00000000-0005-0000-0000-00000D650000}"/>
    <cellStyle name="Normal 24 3 2 2 2 2 2 2 2" xfId="34851" xr:uid="{00000000-0005-0000-0000-00000E650000}"/>
    <cellStyle name="Normal 24 3 2 2 2 2 2 3" xfId="26131" xr:uid="{00000000-0005-0000-0000-00000F650000}"/>
    <cellStyle name="Normal 24 3 2 2 2 2 2 4" xfId="40275" xr:uid="{00000000-0005-0000-0000-000010650000}"/>
    <cellStyle name="Normal 24 3 2 2 2 2 3" xfId="13039" xr:uid="{00000000-0005-0000-0000-000011650000}"/>
    <cellStyle name="Normal 24 3 2 2 2 2 3 2" xfId="30491" xr:uid="{00000000-0005-0000-0000-000012650000}"/>
    <cellStyle name="Normal 24 3 2 2 2 2 4" xfId="21770" xr:uid="{00000000-0005-0000-0000-000013650000}"/>
    <cellStyle name="Normal 24 3 2 2 2 2 5" xfId="40274" xr:uid="{00000000-0005-0000-0000-000014650000}"/>
    <cellStyle name="Normal 24 3 2 2 2 3" xfId="6514" xr:uid="{00000000-0005-0000-0000-000015650000}"/>
    <cellStyle name="Normal 24 3 2 2 2 3 2" xfId="15258" xr:uid="{00000000-0005-0000-0000-000016650000}"/>
    <cellStyle name="Normal 24 3 2 2 2 3 2 2" xfId="32709" xr:uid="{00000000-0005-0000-0000-000017650000}"/>
    <cellStyle name="Normal 24 3 2 2 2 3 3" xfId="23989" xr:uid="{00000000-0005-0000-0000-000018650000}"/>
    <cellStyle name="Normal 24 3 2 2 2 3 4" xfId="40276" xr:uid="{00000000-0005-0000-0000-000019650000}"/>
    <cellStyle name="Normal 24 3 2 2 2 4" xfId="10897" xr:uid="{00000000-0005-0000-0000-00001A650000}"/>
    <cellStyle name="Normal 24 3 2 2 2 4 2" xfId="28349" xr:uid="{00000000-0005-0000-0000-00001B650000}"/>
    <cellStyle name="Normal 24 3 2 2 2 5" xfId="19628" xr:uid="{00000000-0005-0000-0000-00001C650000}"/>
    <cellStyle name="Normal 24 3 2 2 2 6" xfId="40273" xr:uid="{00000000-0005-0000-0000-00001D650000}"/>
    <cellStyle name="Normal 24 3 2 2 3" xfId="3176" xr:uid="{00000000-0005-0000-0000-00001E650000}"/>
    <cellStyle name="Normal 24 3 2 2 3 2" xfId="7587" xr:uid="{00000000-0005-0000-0000-00001F650000}"/>
    <cellStyle name="Normal 24 3 2 2 3 2 2" xfId="16331" xr:uid="{00000000-0005-0000-0000-000020650000}"/>
    <cellStyle name="Normal 24 3 2 2 3 2 2 2" xfId="33782" xr:uid="{00000000-0005-0000-0000-000021650000}"/>
    <cellStyle name="Normal 24 3 2 2 3 2 3" xfId="25062" xr:uid="{00000000-0005-0000-0000-000022650000}"/>
    <cellStyle name="Normal 24 3 2 2 3 2 4" xfId="40278" xr:uid="{00000000-0005-0000-0000-000023650000}"/>
    <cellStyle name="Normal 24 3 2 2 3 3" xfId="11970" xr:uid="{00000000-0005-0000-0000-000024650000}"/>
    <cellStyle name="Normal 24 3 2 2 3 3 2" xfId="29422" xr:uid="{00000000-0005-0000-0000-000025650000}"/>
    <cellStyle name="Normal 24 3 2 2 3 4" xfId="20701" xr:uid="{00000000-0005-0000-0000-000026650000}"/>
    <cellStyle name="Normal 24 3 2 2 3 5" xfId="40277" xr:uid="{00000000-0005-0000-0000-000027650000}"/>
    <cellStyle name="Normal 24 3 2 2 4" xfId="5445" xr:uid="{00000000-0005-0000-0000-000028650000}"/>
    <cellStyle name="Normal 24 3 2 2 4 2" xfId="14189" xr:uid="{00000000-0005-0000-0000-000029650000}"/>
    <cellStyle name="Normal 24 3 2 2 4 2 2" xfId="31640" xr:uid="{00000000-0005-0000-0000-00002A650000}"/>
    <cellStyle name="Normal 24 3 2 2 4 3" xfId="22920" xr:uid="{00000000-0005-0000-0000-00002B650000}"/>
    <cellStyle name="Normal 24 3 2 2 4 4" xfId="40279" xr:uid="{00000000-0005-0000-0000-00002C650000}"/>
    <cellStyle name="Normal 24 3 2 2 5" xfId="9828" xr:uid="{00000000-0005-0000-0000-00002D650000}"/>
    <cellStyle name="Normal 24 3 2 2 5 2" xfId="27280" xr:uid="{00000000-0005-0000-0000-00002E650000}"/>
    <cellStyle name="Normal 24 3 2 2 6" xfId="18559" xr:uid="{00000000-0005-0000-0000-00002F650000}"/>
    <cellStyle name="Normal 24 3 2 2 7" xfId="40272" xr:uid="{00000000-0005-0000-0000-000030650000}"/>
    <cellStyle name="Normal 24 3 2 3" xfId="1565" xr:uid="{00000000-0005-0000-0000-000031650000}"/>
    <cellStyle name="Normal 24 3 2 3 2" xfId="3711" xr:uid="{00000000-0005-0000-0000-000032650000}"/>
    <cellStyle name="Normal 24 3 2 3 2 2" xfId="8122" xr:uid="{00000000-0005-0000-0000-000033650000}"/>
    <cellStyle name="Normal 24 3 2 3 2 2 2" xfId="16866" xr:uid="{00000000-0005-0000-0000-000034650000}"/>
    <cellStyle name="Normal 24 3 2 3 2 2 2 2" xfId="34317" xr:uid="{00000000-0005-0000-0000-000035650000}"/>
    <cellStyle name="Normal 24 3 2 3 2 2 3" xfId="25597" xr:uid="{00000000-0005-0000-0000-000036650000}"/>
    <cellStyle name="Normal 24 3 2 3 2 2 4" xfId="40282" xr:uid="{00000000-0005-0000-0000-000037650000}"/>
    <cellStyle name="Normal 24 3 2 3 2 3" xfId="12505" xr:uid="{00000000-0005-0000-0000-000038650000}"/>
    <cellStyle name="Normal 24 3 2 3 2 3 2" xfId="29957" xr:uid="{00000000-0005-0000-0000-000039650000}"/>
    <cellStyle name="Normal 24 3 2 3 2 4" xfId="21236" xr:uid="{00000000-0005-0000-0000-00003A650000}"/>
    <cellStyle name="Normal 24 3 2 3 2 5" xfId="40281" xr:uid="{00000000-0005-0000-0000-00003B650000}"/>
    <cellStyle name="Normal 24 3 2 3 3" xfId="5980" xr:uid="{00000000-0005-0000-0000-00003C650000}"/>
    <cellStyle name="Normal 24 3 2 3 3 2" xfId="14724" xr:uid="{00000000-0005-0000-0000-00003D650000}"/>
    <cellStyle name="Normal 24 3 2 3 3 2 2" xfId="32175" xr:uid="{00000000-0005-0000-0000-00003E650000}"/>
    <cellStyle name="Normal 24 3 2 3 3 3" xfId="23455" xr:uid="{00000000-0005-0000-0000-00003F650000}"/>
    <cellStyle name="Normal 24 3 2 3 3 4" xfId="40283" xr:uid="{00000000-0005-0000-0000-000040650000}"/>
    <cellStyle name="Normal 24 3 2 3 4" xfId="10363" xr:uid="{00000000-0005-0000-0000-000041650000}"/>
    <cellStyle name="Normal 24 3 2 3 4 2" xfId="27815" xr:uid="{00000000-0005-0000-0000-000042650000}"/>
    <cellStyle name="Normal 24 3 2 3 5" xfId="19094" xr:uid="{00000000-0005-0000-0000-000043650000}"/>
    <cellStyle name="Normal 24 3 2 3 6" xfId="40280" xr:uid="{00000000-0005-0000-0000-000044650000}"/>
    <cellStyle name="Normal 24 3 2 4" xfId="2639" xr:uid="{00000000-0005-0000-0000-000045650000}"/>
    <cellStyle name="Normal 24 3 2 4 2" xfId="7050" xr:uid="{00000000-0005-0000-0000-000046650000}"/>
    <cellStyle name="Normal 24 3 2 4 2 2" xfId="15794" xr:uid="{00000000-0005-0000-0000-000047650000}"/>
    <cellStyle name="Normal 24 3 2 4 2 2 2" xfId="33245" xr:uid="{00000000-0005-0000-0000-000048650000}"/>
    <cellStyle name="Normal 24 3 2 4 2 3" xfId="24525" xr:uid="{00000000-0005-0000-0000-000049650000}"/>
    <cellStyle name="Normal 24 3 2 4 2 4" xfId="40285" xr:uid="{00000000-0005-0000-0000-00004A650000}"/>
    <cellStyle name="Normal 24 3 2 4 3" xfId="11433" xr:uid="{00000000-0005-0000-0000-00004B650000}"/>
    <cellStyle name="Normal 24 3 2 4 3 2" xfId="28885" xr:uid="{00000000-0005-0000-0000-00004C650000}"/>
    <cellStyle name="Normal 24 3 2 4 4" xfId="20164" xr:uid="{00000000-0005-0000-0000-00004D650000}"/>
    <cellStyle name="Normal 24 3 2 4 5" xfId="40284" xr:uid="{00000000-0005-0000-0000-00004E650000}"/>
    <cellStyle name="Normal 24 3 2 5" xfId="4908" xr:uid="{00000000-0005-0000-0000-00004F650000}"/>
    <cellStyle name="Normal 24 3 2 5 2" xfId="13652" xr:uid="{00000000-0005-0000-0000-000050650000}"/>
    <cellStyle name="Normal 24 3 2 5 2 2" xfId="31103" xr:uid="{00000000-0005-0000-0000-000051650000}"/>
    <cellStyle name="Normal 24 3 2 5 3" xfId="22383" xr:uid="{00000000-0005-0000-0000-000052650000}"/>
    <cellStyle name="Normal 24 3 2 5 4" xfId="40286" xr:uid="{00000000-0005-0000-0000-000053650000}"/>
    <cellStyle name="Normal 24 3 2 6" xfId="9291" xr:uid="{00000000-0005-0000-0000-000054650000}"/>
    <cellStyle name="Normal 24 3 2 6 2" xfId="26743" xr:uid="{00000000-0005-0000-0000-000055650000}"/>
    <cellStyle name="Normal 24 3 2 7" xfId="18022" xr:uid="{00000000-0005-0000-0000-000056650000}"/>
    <cellStyle name="Normal 24 3 2 8" xfId="40271" xr:uid="{00000000-0005-0000-0000-000057650000}"/>
    <cellStyle name="Normal 24 3 3" xfId="769" xr:uid="{00000000-0005-0000-0000-000058650000}"/>
    <cellStyle name="Normal 24 3 3 2" xfId="1842" xr:uid="{00000000-0005-0000-0000-000059650000}"/>
    <cellStyle name="Normal 24 3 3 2 2" xfId="3987" xr:uid="{00000000-0005-0000-0000-00005A650000}"/>
    <cellStyle name="Normal 24 3 3 2 2 2" xfId="8398" xr:uid="{00000000-0005-0000-0000-00005B650000}"/>
    <cellStyle name="Normal 24 3 3 2 2 2 2" xfId="17142" xr:uid="{00000000-0005-0000-0000-00005C650000}"/>
    <cellStyle name="Normal 24 3 3 2 2 2 2 2" xfId="34593" xr:uid="{00000000-0005-0000-0000-00005D650000}"/>
    <cellStyle name="Normal 24 3 3 2 2 2 3" xfId="25873" xr:uid="{00000000-0005-0000-0000-00005E650000}"/>
    <cellStyle name="Normal 24 3 3 2 2 2 4" xfId="40290" xr:uid="{00000000-0005-0000-0000-00005F650000}"/>
    <cellStyle name="Normal 24 3 3 2 2 3" xfId="12781" xr:uid="{00000000-0005-0000-0000-000060650000}"/>
    <cellStyle name="Normal 24 3 3 2 2 3 2" xfId="30233" xr:uid="{00000000-0005-0000-0000-000061650000}"/>
    <cellStyle name="Normal 24 3 3 2 2 4" xfId="21512" xr:uid="{00000000-0005-0000-0000-000062650000}"/>
    <cellStyle name="Normal 24 3 3 2 2 5" xfId="40289" xr:uid="{00000000-0005-0000-0000-000063650000}"/>
    <cellStyle name="Normal 24 3 3 2 3" xfId="6256" xr:uid="{00000000-0005-0000-0000-000064650000}"/>
    <cellStyle name="Normal 24 3 3 2 3 2" xfId="15000" xr:uid="{00000000-0005-0000-0000-000065650000}"/>
    <cellStyle name="Normal 24 3 3 2 3 2 2" xfId="32451" xr:uid="{00000000-0005-0000-0000-000066650000}"/>
    <cellStyle name="Normal 24 3 3 2 3 3" xfId="23731" xr:uid="{00000000-0005-0000-0000-000067650000}"/>
    <cellStyle name="Normal 24 3 3 2 3 4" xfId="40291" xr:uid="{00000000-0005-0000-0000-000068650000}"/>
    <cellStyle name="Normal 24 3 3 2 4" xfId="10639" xr:uid="{00000000-0005-0000-0000-000069650000}"/>
    <cellStyle name="Normal 24 3 3 2 4 2" xfId="28091" xr:uid="{00000000-0005-0000-0000-00006A650000}"/>
    <cellStyle name="Normal 24 3 3 2 5" xfId="19370" xr:uid="{00000000-0005-0000-0000-00006B650000}"/>
    <cellStyle name="Normal 24 3 3 2 6" xfId="40288" xr:uid="{00000000-0005-0000-0000-00006C650000}"/>
    <cellStyle name="Normal 24 3 3 3" xfId="2918" xr:uid="{00000000-0005-0000-0000-00006D650000}"/>
    <cellStyle name="Normal 24 3 3 3 2" xfId="7329" xr:uid="{00000000-0005-0000-0000-00006E650000}"/>
    <cellStyle name="Normal 24 3 3 3 2 2" xfId="16073" xr:uid="{00000000-0005-0000-0000-00006F650000}"/>
    <cellStyle name="Normal 24 3 3 3 2 2 2" xfId="33524" xr:uid="{00000000-0005-0000-0000-000070650000}"/>
    <cellStyle name="Normal 24 3 3 3 2 3" xfId="24804" xr:uid="{00000000-0005-0000-0000-000071650000}"/>
    <cellStyle name="Normal 24 3 3 3 2 4" xfId="40293" xr:uid="{00000000-0005-0000-0000-000072650000}"/>
    <cellStyle name="Normal 24 3 3 3 3" xfId="11712" xr:uid="{00000000-0005-0000-0000-000073650000}"/>
    <cellStyle name="Normal 24 3 3 3 3 2" xfId="29164" xr:uid="{00000000-0005-0000-0000-000074650000}"/>
    <cellStyle name="Normal 24 3 3 3 4" xfId="20443" xr:uid="{00000000-0005-0000-0000-000075650000}"/>
    <cellStyle name="Normal 24 3 3 3 5" xfId="40292" xr:uid="{00000000-0005-0000-0000-000076650000}"/>
    <cellStyle name="Normal 24 3 3 4" xfId="5187" xr:uid="{00000000-0005-0000-0000-000077650000}"/>
    <cellStyle name="Normal 24 3 3 4 2" xfId="13931" xr:uid="{00000000-0005-0000-0000-000078650000}"/>
    <cellStyle name="Normal 24 3 3 4 2 2" xfId="31382" xr:uid="{00000000-0005-0000-0000-000079650000}"/>
    <cellStyle name="Normal 24 3 3 4 3" xfId="22662" xr:uid="{00000000-0005-0000-0000-00007A650000}"/>
    <cellStyle name="Normal 24 3 3 4 4" xfId="40294" xr:uid="{00000000-0005-0000-0000-00007B650000}"/>
    <cellStyle name="Normal 24 3 3 5" xfId="9570" xr:uid="{00000000-0005-0000-0000-00007C650000}"/>
    <cellStyle name="Normal 24 3 3 5 2" xfId="27022" xr:uid="{00000000-0005-0000-0000-00007D650000}"/>
    <cellStyle name="Normal 24 3 3 6" xfId="18301" xr:uid="{00000000-0005-0000-0000-00007E650000}"/>
    <cellStyle name="Normal 24 3 3 7" xfId="40287" xr:uid="{00000000-0005-0000-0000-00007F650000}"/>
    <cellStyle name="Normal 24 3 4" xfId="1308" xr:uid="{00000000-0005-0000-0000-000080650000}"/>
    <cellStyle name="Normal 24 3 4 2" xfId="3454" xr:uid="{00000000-0005-0000-0000-000081650000}"/>
    <cellStyle name="Normal 24 3 4 2 2" xfId="7865" xr:uid="{00000000-0005-0000-0000-000082650000}"/>
    <cellStyle name="Normal 24 3 4 2 2 2" xfId="16609" xr:uid="{00000000-0005-0000-0000-000083650000}"/>
    <cellStyle name="Normal 24 3 4 2 2 2 2" xfId="34060" xr:uid="{00000000-0005-0000-0000-000084650000}"/>
    <cellStyle name="Normal 24 3 4 2 2 3" xfId="25340" xr:uid="{00000000-0005-0000-0000-000085650000}"/>
    <cellStyle name="Normal 24 3 4 2 2 4" xfId="40297" xr:uid="{00000000-0005-0000-0000-000086650000}"/>
    <cellStyle name="Normal 24 3 4 2 3" xfId="12248" xr:uid="{00000000-0005-0000-0000-000087650000}"/>
    <cellStyle name="Normal 24 3 4 2 3 2" xfId="29700" xr:uid="{00000000-0005-0000-0000-000088650000}"/>
    <cellStyle name="Normal 24 3 4 2 4" xfId="20979" xr:uid="{00000000-0005-0000-0000-000089650000}"/>
    <cellStyle name="Normal 24 3 4 2 5" xfId="40296" xr:uid="{00000000-0005-0000-0000-00008A650000}"/>
    <cellStyle name="Normal 24 3 4 3" xfId="5723" xr:uid="{00000000-0005-0000-0000-00008B650000}"/>
    <cellStyle name="Normal 24 3 4 3 2" xfId="14467" xr:uid="{00000000-0005-0000-0000-00008C650000}"/>
    <cellStyle name="Normal 24 3 4 3 2 2" xfId="31918" xr:uid="{00000000-0005-0000-0000-00008D650000}"/>
    <cellStyle name="Normal 24 3 4 3 3" xfId="23198" xr:uid="{00000000-0005-0000-0000-00008E650000}"/>
    <cellStyle name="Normal 24 3 4 3 4" xfId="40298" xr:uid="{00000000-0005-0000-0000-00008F650000}"/>
    <cellStyle name="Normal 24 3 4 4" xfId="10106" xr:uid="{00000000-0005-0000-0000-000090650000}"/>
    <cellStyle name="Normal 24 3 4 4 2" xfId="27558" xr:uid="{00000000-0005-0000-0000-000091650000}"/>
    <cellStyle name="Normal 24 3 4 5" xfId="18837" xr:uid="{00000000-0005-0000-0000-000092650000}"/>
    <cellStyle name="Normal 24 3 4 6" xfId="40295" xr:uid="{00000000-0005-0000-0000-000093650000}"/>
    <cellStyle name="Normal 24 3 5" xfId="2382" xr:uid="{00000000-0005-0000-0000-000094650000}"/>
    <cellStyle name="Normal 24 3 5 2" xfId="6793" xr:uid="{00000000-0005-0000-0000-000095650000}"/>
    <cellStyle name="Normal 24 3 5 2 2" xfId="15537" xr:uid="{00000000-0005-0000-0000-000096650000}"/>
    <cellStyle name="Normal 24 3 5 2 2 2" xfId="32988" xr:uid="{00000000-0005-0000-0000-000097650000}"/>
    <cellStyle name="Normal 24 3 5 2 3" xfId="24268" xr:uid="{00000000-0005-0000-0000-000098650000}"/>
    <cellStyle name="Normal 24 3 5 2 4" xfId="40300" xr:uid="{00000000-0005-0000-0000-000099650000}"/>
    <cellStyle name="Normal 24 3 5 3" xfId="11176" xr:uid="{00000000-0005-0000-0000-00009A650000}"/>
    <cellStyle name="Normal 24 3 5 3 2" xfId="28628" xr:uid="{00000000-0005-0000-0000-00009B650000}"/>
    <cellStyle name="Normal 24 3 5 4" xfId="19907" xr:uid="{00000000-0005-0000-0000-00009C650000}"/>
    <cellStyle name="Normal 24 3 5 5" xfId="40299" xr:uid="{00000000-0005-0000-0000-00009D650000}"/>
    <cellStyle name="Normal 24 3 6" xfId="4651" xr:uid="{00000000-0005-0000-0000-00009E650000}"/>
    <cellStyle name="Normal 24 3 6 2" xfId="13395" xr:uid="{00000000-0005-0000-0000-00009F650000}"/>
    <cellStyle name="Normal 24 3 6 2 2" xfId="30846" xr:uid="{00000000-0005-0000-0000-0000A0650000}"/>
    <cellStyle name="Normal 24 3 6 3" xfId="22126" xr:uid="{00000000-0005-0000-0000-0000A1650000}"/>
    <cellStyle name="Normal 24 3 6 4" xfId="40301" xr:uid="{00000000-0005-0000-0000-0000A2650000}"/>
    <cellStyle name="Normal 24 3 7" xfId="9034" xr:uid="{00000000-0005-0000-0000-0000A3650000}"/>
    <cellStyle name="Normal 24 3 7 2" xfId="26486" xr:uid="{00000000-0005-0000-0000-0000A4650000}"/>
    <cellStyle name="Normal 24 3 8" xfId="17765" xr:uid="{00000000-0005-0000-0000-0000A5650000}"/>
    <cellStyle name="Normal 24 3 9" xfId="40270" xr:uid="{00000000-0005-0000-0000-0000A6650000}"/>
    <cellStyle name="Normal 24 4" xfId="362" xr:uid="{00000000-0005-0000-0000-0000A7650000}"/>
    <cellStyle name="Normal 24 4 2" xfId="902" xr:uid="{00000000-0005-0000-0000-0000A8650000}"/>
    <cellStyle name="Normal 24 4 2 2" xfId="1975" xr:uid="{00000000-0005-0000-0000-0000A9650000}"/>
    <cellStyle name="Normal 24 4 2 2 2" xfId="4120" xr:uid="{00000000-0005-0000-0000-0000AA650000}"/>
    <cellStyle name="Normal 24 4 2 2 2 2" xfId="8531" xr:uid="{00000000-0005-0000-0000-0000AB650000}"/>
    <cellStyle name="Normal 24 4 2 2 2 2 2" xfId="17275" xr:uid="{00000000-0005-0000-0000-0000AC650000}"/>
    <cellStyle name="Normal 24 4 2 2 2 2 2 2" xfId="34726" xr:uid="{00000000-0005-0000-0000-0000AD650000}"/>
    <cellStyle name="Normal 24 4 2 2 2 2 3" xfId="26006" xr:uid="{00000000-0005-0000-0000-0000AE650000}"/>
    <cellStyle name="Normal 24 4 2 2 2 2 4" xfId="40306" xr:uid="{00000000-0005-0000-0000-0000AF650000}"/>
    <cellStyle name="Normal 24 4 2 2 2 3" xfId="12914" xr:uid="{00000000-0005-0000-0000-0000B0650000}"/>
    <cellStyle name="Normal 24 4 2 2 2 3 2" xfId="30366" xr:uid="{00000000-0005-0000-0000-0000B1650000}"/>
    <cellStyle name="Normal 24 4 2 2 2 4" xfId="21645" xr:uid="{00000000-0005-0000-0000-0000B2650000}"/>
    <cellStyle name="Normal 24 4 2 2 2 5" xfId="40305" xr:uid="{00000000-0005-0000-0000-0000B3650000}"/>
    <cellStyle name="Normal 24 4 2 2 3" xfId="6389" xr:uid="{00000000-0005-0000-0000-0000B4650000}"/>
    <cellStyle name="Normal 24 4 2 2 3 2" xfId="15133" xr:uid="{00000000-0005-0000-0000-0000B5650000}"/>
    <cellStyle name="Normal 24 4 2 2 3 2 2" xfId="32584" xr:uid="{00000000-0005-0000-0000-0000B6650000}"/>
    <cellStyle name="Normal 24 4 2 2 3 3" xfId="23864" xr:uid="{00000000-0005-0000-0000-0000B7650000}"/>
    <cellStyle name="Normal 24 4 2 2 3 4" xfId="40307" xr:uid="{00000000-0005-0000-0000-0000B8650000}"/>
    <cellStyle name="Normal 24 4 2 2 4" xfId="10772" xr:uid="{00000000-0005-0000-0000-0000B9650000}"/>
    <cellStyle name="Normal 24 4 2 2 4 2" xfId="28224" xr:uid="{00000000-0005-0000-0000-0000BA650000}"/>
    <cellStyle name="Normal 24 4 2 2 5" xfId="19503" xr:uid="{00000000-0005-0000-0000-0000BB650000}"/>
    <cellStyle name="Normal 24 4 2 2 6" xfId="40304" xr:uid="{00000000-0005-0000-0000-0000BC650000}"/>
    <cellStyle name="Normal 24 4 2 3" xfId="3051" xr:uid="{00000000-0005-0000-0000-0000BD650000}"/>
    <cellStyle name="Normal 24 4 2 3 2" xfId="7462" xr:uid="{00000000-0005-0000-0000-0000BE650000}"/>
    <cellStyle name="Normal 24 4 2 3 2 2" xfId="16206" xr:uid="{00000000-0005-0000-0000-0000BF650000}"/>
    <cellStyle name="Normal 24 4 2 3 2 2 2" xfId="33657" xr:uid="{00000000-0005-0000-0000-0000C0650000}"/>
    <cellStyle name="Normal 24 4 2 3 2 3" xfId="24937" xr:uid="{00000000-0005-0000-0000-0000C1650000}"/>
    <cellStyle name="Normal 24 4 2 3 2 4" xfId="40309" xr:uid="{00000000-0005-0000-0000-0000C2650000}"/>
    <cellStyle name="Normal 24 4 2 3 3" xfId="11845" xr:uid="{00000000-0005-0000-0000-0000C3650000}"/>
    <cellStyle name="Normal 24 4 2 3 3 2" xfId="29297" xr:uid="{00000000-0005-0000-0000-0000C4650000}"/>
    <cellStyle name="Normal 24 4 2 3 4" xfId="20576" xr:uid="{00000000-0005-0000-0000-0000C5650000}"/>
    <cellStyle name="Normal 24 4 2 3 5" xfId="40308" xr:uid="{00000000-0005-0000-0000-0000C6650000}"/>
    <cellStyle name="Normal 24 4 2 4" xfId="5320" xr:uid="{00000000-0005-0000-0000-0000C7650000}"/>
    <cellStyle name="Normal 24 4 2 4 2" xfId="14064" xr:uid="{00000000-0005-0000-0000-0000C8650000}"/>
    <cellStyle name="Normal 24 4 2 4 2 2" xfId="31515" xr:uid="{00000000-0005-0000-0000-0000C9650000}"/>
    <cellStyle name="Normal 24 4 2 4 3" xfId="22795" xr:uid="{00000000-0005-0000-0000-0000CA650000}"/>
    <cellStyle name="Normal 24 4 2 4 4" xfId="40310" xr:uid="{00000000-0005-0000-0000-0000CB650000}"/>
    <cellStyle name="Normal 24 4 2 5" xfId="9703" xr:uid="{00000000-0005-0000-0000-0000CC650000}"/>
    <cellStyle name="Normal 24 4 2 5 2" xfId="27155" xr:uid="{00000000-0005-0000-0000-0000CD650000}"/>
    <cellStyle name="Normal 24 4 2 6" xfId="18434" xr:uid="{00000000-0005-0000-0000-0000CE650000}"/>
    <cellStyle name="Normal 24 4 2 7" xfId="40303" xr:uid="{00000000-0005-0000-0000-0000CF650000}"/>
    <cellStyle name="Normal 24 4 3" xfId="1440" xr:uid="{00000000-0005-0000-0000-0000D0650000}"/>
    <cellStyle name="Normal 24 4 3 2" xfId="3586" xr:uid="{00000000-0005-0000-0000-0000D1650000}"/>
    <cellStyle name="Normal 24 4 3 2 2" xfId="7997" xr:uid="{00000000-0005-0000-0000-0000D2650000}"/>
    <cellStyle name="Normal 24 4 3 2 2 2" xfId="16741" xr:uid="{00000000-0005-0000-0000-0000D3650000}"/>
    <cellStyle name="Normal 24 4 3 2 2 2 2" xfId="34192" xr:uid="{00000000-0005-0000-0000-0000D4650000}"/>
    <cellStyle name="Normal 24 4 3 2 2 3" xfId="25472" xr:uid="{00000000-0005-0000-0000-0000D5650000}"/>
    <cellStyle name="Normal 24 4 3 2 2 4" xfId="40313" xr:uid="{00000000-0005-0000-0000-0000D6650000}"/>
    <cellStyle name="Normal 24 4 3 2 3" xfId="12380" xr:uid="{00000000-0005-0000-0000-0000D7650000}"/>
    <cellStyle name="Normal 24 4 3 2 3 2" xfId="29832" xr:uid="{00000000-0005-0000-0000-0000D8650000}"/>
    <cellStyle name="Normal 24 4 3 2 4" xfId="21111" xr:uid="{00000000-0005-0000-0000-0000D9650000}"/>
    <cellStyle name="Normal 24 4 3 2 5" xfId="40312" xr:uid="{00000000-0005-0000-0000-0000DA650000}"/>
    <cellStyle name="Normal 24 4 3 3" xfId="5855" xr:uid="{00000000-0005-0000-0000-0000DB650000}"/>
    <cellStyle name="Normal 24 4 3 3 2" xfId="14599" xr:uid="{00000000-0005-0000-0000-0000DC650000}"/>
    <cellStyle name="Normal 24 4 3 3 2 2" xfId="32050" xr:uid="{00000000-0005-0000-0000-0000DD650000}"/>
    <cellStyle name="Normal 24 4 3 3 3" xfId="23330" xr:uid="{00000000-0005-0000-0000-0000DE650000}"/>
    <cellStyle name="Normal 24 4 3 3 4" xfId="40314" xr:uid="{00000000-0005-0000-0000-0000DF650000}"/>
    <cellStyle name="Normal 24 4 3 4" xfId="10238" xr:uid="{00000000-0005-0000-0000-0000E0650000}"/>
    <cellStyle name="Normal 24 4 3 4 2" xfId="27690" xr:uid="{00000000-0005-0000-0000-0000E1650000}"/>
    <cellStyle name="Normal 24 4 3 5" xfId="18969" xr:uid="{00000000-0005-0000-0000-0000E2650000}"/>
    <cellStyle name="Normal 24 4 3 6" xfId="40311" xr:uid="{00000000-0005-0000-0000-0000E3650000}"/>
    <cellStyle name="Normal 24 4 4" xfId="2514" xr:uid="{00000000-0005-0000-0000-0000E4650000}"/>
    <cellStyle name="Normal 24 4 4 2" xfId="6925" xr:uid="{00000000-0005-0000-0000-0000E5650000}"/>
    <cellStyle name="Normal 24 4 4 2 2" xfId="15669" xr:uid="{00000000-0005-0000-0000-0000E6650000}"/>
    <cellStyle name="Normal 24 4 4 2 2 2" xfId="33120" xr:uid="{00000000-0005-0000-0000-0000E7650000}"/>
    <cellStyle name="Normal 24 4 4 2 3" xfId="24400" xr:uid="{00000000-0005-0000-0000-0000E8650000}"/>
    <cellStyle name="Normal 24 4 4 2 4" xfId="40316" xr:uid="{00000000-0005-0000-0000-0000E9650000}"/>
    <cellStyle name="Normal 24 4 4 3" xfId="11308" xr:uid="{00000000-0005-0000-0000-0000EA650000}"/>
    <cellStyle name="Normal 24 4 4 3 2" xfId="28760" xr:uid="{00000000-0005-0000-0000-0000EB650000}"/>
    <cellStyle name="Normal 24 4 4 4" xfId="20039" xr:uid="{00000000-0005-0000-0000-0000EC650000}"/>
    <cellStyle name="Normal 24 4 4 5" xfId="40315" xr:uid="{00000000-0005-0000-0000-0000ED650000}"/>
    <cellStyle name="Normal 24 4 5" xfId="4783" xr:uid="{00000000-0005-0000-0000-0000EE650000}"/>
    <cellStyle name="Normal 24 4 5 2" xfId="13527" xr:uid="{00000000-0005-0000-0000-0000EF650000}"/>
    <cellStyle name="Normal 24 4 5 2 2" xfId="30978" xr:uid="{00000000-0005-0000-0000-0000F0650000}"/>
    <cellStyle name="Normal 24 4 5 3" xfId="22258" xr:uid="{00000000-0005-0000-0000-0000F1650000}"/>
    <cellStyle name="Normal 24 4 5 4" xfId="40317" xr:uid="{00000000-0005-0000-0000-0000F2650000}"/>
    <cellStyle name="Normal 24 4 6" xfId="9166" xr:uid="{00000000-0005-0000-0000-0000F3650000}"/>
    <cellStyle name="Normal 24 4 6 2" xfId="26618" xr:uid="{00000000-0005-0000-0000-0000F4650000}"/>
    <cellStyle name="Normal 24 4 7" xfId="17897" xr:uid="{00000000-0005-0000-0000-0000F5650000}"/>
    <cellStyle name="Normal 24 4 8" xfId="40302" xr:uid="{00000000-0005-0000-0000-0000F6650000}"/>
    <cellStyle name="Normal 24 5" xfId="644" xr:uid="{00000000-0005-0000-0000-0000F7650000}"/>
    <cellStyle name="Normal 24 5 2" xfId="1717" xr:uid="{00000000-0005-0000-0000-0000F8650000}"/>
    <cellStyle name="Normal 24 5 2 2" xfId="3862" xr:uid="{00000000-0005-0000-0000-0000F9650000}"/>
    <cellStyle name="Normal 24 5 2 2 2" xfId="8273" xr:uid="{00000000-0005-0000-0000-0000FA650000}"/>
    <cellStyle name="Normal 24 5 2 2 2 2" xfId="17017" xr:uid="{00000000-0005-0000-0000-0000FB650000}"/>
    <cellStyle name="Normal 24 5 2 2 2 2 2" xfId="34468" xr:uid="{00000000-0005-0000-0000-0000FC650000}"/>
    <cellStyle name="Normal 24 5 2 2 2 3" xfId="25748" xr:uid="{00000000-0005-0000-0000-0000FD650000}"/>
    <cellStyle name="Normal 24 5 2 2 2 4" xfId="40321" xr:uid="{00000000-0005-0000-0000-0000FE650000}"/>
    <cellStyle name="Normal 24 5 2 2 3" xfId="12656" xr:uid="{00000000-0005-0000-0000-0000FF650000}"/>
    <cellStyle name="Normal 24 5 2 2 3 2" xfId="30108" xr:uid="{00000000-0005-0000-0000-000000660000}"/>
    <cellStyle name="Normal 24 5 2 2 4" xfId="21387" xr:uid="{00000000-0005-0000-0000-000001660000}"/>
    <cellStyle name="Normal 24 5 2 2 5" xfId="40320" xr:uid="{00000000-0005-0000-0000-000002660000}"/>
    <cellStyle name="Normal 24 5 2 3" xfId="6131" xr:uid="{00000000-0005-0000-0000-000003660000}"/>
    <cellStyle name="Normal 24 5 2 3 2" xfId="14875" xr:uid="{00000000-0005-0000-0000-000004660000}"/>
    <cellStyle name="Normal 24 5 2 3 2 2" xfId="32326" xr:uid="{00000000-0005-0000-0000-000005660000}"/>
    <cellStyle name="Normal 24 5 2 3 3" xfId="23606" xr:uid="{00000000-0005-0000-0000-000006660000}"/>
    <cellStyle name="Normal 24 5 2 3 4" xfId="40322" xr:uid="{00000000-0005-0000-0000-000007660000}"/>
    <cellStyle name="Normal 24 5 2 4" xfId="10514" xr:uid="{00000000-0005-0000-0000-000008660000}"/>
    <cellStyle name="Normal 24 5 2 4 2" xfId="27966" xr:uid="{00000000-0005-0000-0000-000009660000}"/>
    <cellStyle name="Normal 24 5 2 5" xfId="19245" xr:uid="{00000000-0005-0000-0000-00000A660000}"/>
    <cellStyle name="Normal 24 5 2 6" xfId="40319" xr:uid="{00000000-0005-0000-0000-00000B660000}"/>
    <cellStyle name="Normal 24 5 3" xfId="2793" xr:uid="{00000000-0005-0000-0000-00000C660000}"/>
    <cellStyle name="Normal 24 5 3 2" xfId="7204" xr:uid="{00000000-0005-0000-0000-00000D660000}"/>
    <cellStyle name="Normal 24 5 3 2 2" xfId="15948" xr:uid="{00000000-0005-0000-0000-00000E660000}"/>
    <cellStyle name="Normal 24 5 3 2 2 2" xfId="33399" xr:uid="{00000000-0005-0000-0000-00000F660000}"/>
    <cellStyle name="Normal 24 5 3 2 3" xfId="24679" xr:uid="{00000000-0005-0000-0000-000010660000}"/>
    <cellStyle name="Normal 24 5 3 2 4" xfId="40324" xr:uid="{00000000-0005-0000-0000-000011660000}"/>
    <cellStyle name="Normal 24 5 3 3" xfId="11587" xr:uid="{00000000-0005-0000-0000-000012660000}"/>
    <cellStyle name="Normal 24 5 3 3 2" xfId="29039" xr:uid="{00000000-0005-0000-0000-000013660000}"/>
    <cellStyle name="Normal 24 5 3 4" xfId="20318" xr:uid="{00000000-0005-0000-0000-000014660000}"/>
    <cellStyle name="Normal 24 5 3 5" xfId="40323" xr:uid="{00000000-0005-0000-0000-000015660000}"/>
    <cellStyle name="Normal 24 5 4" xfId="5062" xr:uid="{00000000-0005-0000-0000-000016660000}"/>
    <cellStyle name="Normal 24 5 4 2" xfId="13806" xr:uid="{00000000-0005-0000-0000-000017660000}"/>
    <cellStyle name="Normal 24 5 4 2 2" xfId="31257" xr:uid="{00000000-0005-0000-0000-000018660000}"/>
    <cellStyle name="Normal 24 5 4 3" xfId="22537" xr:uid="{00000000-0005-0000-0000-000019660000}"/>
    <cellStyle name="Normal 24 5 4 4" xfId="40325" xr:uid="{00000000-0005-0000-0000-00001A660000}"/>
    <cellStyle name="Normal 24 5 5" xfId="9445" xr:uid="{00000000-0005-0000-0000-00001B660000}"/>
    <cellStyle name="Normal 24 5 5 2" xfId="26897" xr:uid="{00000000-0005-0000-0000-00001C660000}"/>
    <cellStyle name="Normal 24 5 6" xfId="18176" xr:uid="{00000000-0005-0000-0000-00001D660000}"/>
    <cellStyle name="Normal 24 5 7" xfId="40318" xr:uid="{00000000-0005-0000-0000-00001E660000}"/>
    <cellStyle name="Normal 24 6" xfId="1183" xr:uid="{00000000-0005-0000-0000-00001F660000}"/>
    <cellStyle name="Normal 24 6 2" xfId="3329" xr:uid="{00000000-0005-0000-0000-000020660000}"/>
    <cellStyle name="Normal 24 6 2 2" xfId="7740" xr:uid="{00000000-0005-0000-0000-000021660000}"/>
    <cellStyle name="Normal 24 6 2 2 2" xfId="16484" xr:uid="{00000000-0005-0000-0000-000022660000}"/>
    <cellStyle name="Normal 24 6 2 2 2 2" xfId="33935" xr:uid="{00000000-0005-0000-0000-000023660000}"/>
    <cellStyle name="Normal 24 6 2 2 3" xfId="25215" xr:uid="{00000000-0005-0000-0000-000024660000}"/>
    <cellStyle name="Normal 24 6 2 2 4" xfId="40328" xr:uid="{00000000-0005-0000-0000-000025660000}"/>
    <cellStyle name="Normal 24 6 2 3" xfId="12123" xr:uid="{00000000-0005-0000-0000-000026660000}"/>
    <cellStyle name="Normal 24 6 2 3 2" xfId="29575" xr:uid="{00000000-0005-0000-0000-000027660000}"/>
    <cellStyle name="Normal 24 6 2 4" xfId="20854" xr:uid="{00000000-0005-0000-0000-000028660000}"/>
    <cellStyle name="Normal 24 6 2 5" xfId="40327" xr:uid="{00000000-0005-0000-0000-000029660000}"/>
    <cellStyle name="Normal 24 6 3" xfId="5598" xr:uid="{00000000-0005-0000-0000-00002A660000}"/>
    <cellStyle name="Normal 24 6 3 2" xfId="14342" xr:uid="{00000000-0005-0000-0000-00002B660000}"/>
    <cellStyle name="Normal 24 6 3 2 2" xfId="31793" xr:uid="{00000000-0005-0000-0000-00002C660000}"/>
    <cellStyle name="Normal 24 6 3 3" xfId="23073" xr:uid="{00000000-0005-0000-0000-00002D660000}"/>
    <cellStyle name="Normal 24 6 3 4" xfId="40329" xr:uid="{00000000-0005-0000-0000-00002E660000}"/>
    <cellStyle name="Normal 24 6 4" xfId="9981" xr:uid="{00000000-0005-0000-0000-00002F660000}"/>
    <cellStyle name="Normal 24 6 4 2" xfId="27433" xr:uid="{00000000-0005-0000-0000-000030660000}"/>
    <cellStyle name="Normal 24 6 5" xfId="18712" xr:uid="{00000000-0005-0000-0000-000031660000}"/>
    <cellStyle name="Normal 24 6 6" xfId="40326" xr:uid="{00000000-0005-0000-0000-000032660000}"/>
    <cellStyle name="Normal 24 7" xfId="2257" xr:uid="{00000000-0005-0000-0000-000033660000}"/>
    <cellStyle name="Normal 24 7 2" xfId="6668" xr:uid="{00000000-0005-0000-0000-000034660000}"/>
    <cellStyle name="Normal 24 7 2 2" xfId="15412" xr:uid="{00000000-0005-0000-0000-000035660000}"/>
    <cellStyle name="Normal 24 7 2 2 2" xfId="32863" xr:uid="{00000000-0005-0000-0000-000036660000}"/>
    <cellStyle name="Normal 24 7 2 3" xfId="24143" xr:uid="{00000000-0005-0000-0000-000037660000}"/>
    <cellStyle name="Normal 24 7 2 4" xfId="40331" xr:uid="{00000000-0005-0000-0000-000038660000}"/>
    <cellStyle name="Normal 24 7 3" xfId="11051" xr:uid="{00000000-0005-0000-0000-000039660000}"/>
    <cellStyle name="Normal 24 7 3 2" xfId="28503" xr:uid="{00000000-0005-0000-0000-00003A660000}"/>
    <cellStyle name="Normal 24 7 4" xfId="19782" xr:uid="{00000000-0005-0000-0000-00003B660000}"/>
    <cellStyle name="Normal 24 7 5" xfId="40330" xr:uid="{00000000-0005-0000-0000-00003C660000}"/>
    <cellStyle name="Normal 24 8" xfId="4526" xr:uid="{00000000-0005-0000-0000-00003D660000}"/>
    <cellStyle name="Normal 24 8 2" xfId="13270" xr:uid="{00000000-0005-0000-0000-00003E660000}"/>
    <cellStyle name="Normal 24 8 2 2" xfId="30721" xr:uid="{00000000-0005-0000-0000-00003F660000}"/>
    <cellStyle name="Normal 24 8 3" xfId="22001" xr:uid="{00000000-0005-0000-0000-000040660000}"/>
    <cellStyle name="Normal 24 8 4" xfId="40332" xr:uid="{00000000-0005-0000-0000-000041660000}"/>
    <cellStyle name="Normal 24 9" xfId="8909" xr:uid="{00000000-0005-0000-0000-000042660000}"/>
    <cellStyle name="Normal 24 9 2" xfId="26361" xr:uid="{00000000-0005-0000-0000-000043660000}"/>
    <cellStyle name="Normal 25" xfId="86" xr:uid="{00000000-0005-0000-0000-000044660000}"/>
    <cellStyle name="Normal 25 2" xfId="148" xr:uid="{00000000-0005-0000-0000-000045660000}"/>
    <cellStyle name="Normal 26" xfId="88" xr:uid="{00000000-0005-0000-0000-000046660000}"/>
    <cellStyle name="Normal 27" xfId="87" xr:uid="{00000000-0005-0000-0000-000047660000}"/>
    <cellStyle name="Normal 27 10" xfId="40333" xr:uid="{00000000-0005-0000-0000-000048660000}"/>
    <cellStyle name="Normal 27 2" xfId="223" xr:uid="{00000000-0005-0000-0000-000049660000}"/>
    <cellStyle name="Normal 27 2 2" xfId="488" xr:uid="{00000000-0005-0000-0000-00004A660000}"/>
    <cellStyle name="Normal 27 2 2 2" xfId="1028" xr:uid="{00000000-0005-0000-0000-00004B660000}"/>
    <cellStyle name="Normal 27 2 2 2 2" xfId="2101" xr:uid="{00000000-0005-0000-0000-00004C660000}"/>
    <cellStyle name="Normal 27 2 2 2 2 2" xfId="4246" xr:uid="{00000000-0005-0000-0000-00004D660000}"/>
    <cellStyle name="Normal 27 2 2 2 2 2 2" xfId="8657" xr:uid="{00000000-0005-0000-0000-00004E660000}"/>
    <cellStyle name="Normal 27 2 2 2 2 2 2 2" xfId="17401" xr:uid="{00000000-0005-0000-0000-00004F660000}"/>
    <cellStyle name="Normal 27 2 2 2 2 2 2 2 2" xfId="34852" xr:uid="{00000000-0005-0000-0000-000050660000}"/>
    <cellStyle name="Normal 27 2 2 2 2 2 2 3" xfId="26132" xr:uid="{00000000-0005-0000-0000-000051660000}"/>
    <cellStyle name="Normal 27 2 2 2 2 2 2 4" xfId="40339" xr:uid="{00000000-0005-0000-0000-000052660000}"/>
    <cellStyle name="Normal 27 2 2 2 2 2 3" xfId="13040" xr:uid="{00000000-0005-0000-0000-000053660000}"/>
    <cellStyle name="Normal 27 2 2 2 2 2 3 2" xfId="30492" xr:uid="{00000000-0005-0000-0000-000054660000}"/>
    <cellStyle name="Normal 27 2 2 2 2 2 4" xfId="21771" xr:uid="{00000000-0005-0000-0000-000055660000}"/>
    <cellStyle name="Normal 27 2 2 2 2 2 5" xfId="40338" xr:uid="{00000000-0005-0000-0000-000056660000}"/>
    <cellStyle name="Normal 27 2 2 2 2 3" xfId="6515" xr:uid="{00000000-0005-0000-0000-000057660000}"/>
    <cellStyle name="Normal 27 2 2 2 2 3 2" xfId="15259" xr:uid="{00000000-0005-0000-0000-000058660000}"/>
    <cellStyle name="Normal 27 2 2 2 2 3 2 2" xfId="32710" xr:uid="{00000000-0005-0000-0000-000059660000}"/>
    <cellStyle name="Normal 27 2 2 2 2 3 3" xfId="23990" xr:uid="{00000000-0005-0000-0000-00005A660000}"/>
    <cellStyle name="Normal 27 2 2 2 2 3 4" xfId="40340" xr:uid="{00000000-0005-0000-0000-00005B660000}"/>
    <cellStyle name="Normal 27 2 2 2 2 4" xfId="10898" xr:uid="{00000000-0005-0000-0000-00005C660000}"/>
    <cellStyle name="Normal 27 2 2 2 2 4 2" xfId="28350" xr:uid="{00000000-0005-0000-0000-00005D660000}"/>
    <cellStyle name="Normal 27 2 2 2 2 5" xfId="19629" xr:uid="{00000000-0005-0000-0000-00005E660000}"/>
    <cellStyle name="Normal 27 2 2 2 2 6" xfId="40337" xr:uid="{00000000-0005-0000-0000-00005F660000}"/>
    <cellStyle name="Normal 27 2 2 2 3" xfId="3177" xr:uid="{00000000-0005-0000-0000-000060660000}"/>
    <cellStyle name="Normal 27 2 2 2 3 2" xfId="7588" xr:uid="{00000000-0005-0000-0000-000061660000}"/>
    <cellStyle name="Normal 27 2 2 2 3 2 2" xfId="16332" xr:uid="{00000000-0005-0000-0000-000062660000}"/>
    <cellStyle name="Normal 27 2 2 2 3 2 2 2" xfId="33783" xr:uid="{00000000-0005-0000-0000-000063660000}"/>
    <cellStyle name="Normal 27 2 2 2 3 2 3" xfId="25063" xr:uid="{00000000-0005-0000-0000-000064660000}"/>
    <cellStyle name="Normal 27 2 2 2 3 2 4" xfId="40342" xr:uid="{00000000-0005-0000-0000-000065660000}"/>
    <cellStyle name="Normal 27 2 2 2 3 3" xfId="11971" xr:uid="{00000000-0005-0000-0000-000066660000}"/>
    <cellStyle name="Normal 27 2 2 2 3 3 2" xfId="29423" xr:uid="{00000000-0005-0000-0000-000067660000}"/>
    <cellStyle name="Normal 27 2 2 2 3 4" xfId="20702" xr:uid="{00000000-0005-0000-0000-000068660000}"/>
    <cellStyle name="Normal 27 2 2 2 3 5" xfId="40341" xr:uid="{00000000-0005-0000-0000-000069660000}"/>
    <cellStyle name="Normal 27 2 2 2 4" xfId="5446" xr:uid="{00000000-0005-0000-0000-00006A660000}"/>
    <cellStyle name="Normal 27 2 2 2 4 2" xfId="14190" xr:uid="{00000000-0005-0000-0000-00006B660000}"/>
    <cellStyle name="Normal 27 2 2 2 4 2 2" xfId="31641" xr:uid="{00000000-0005-0000-0000-00006C660000}"/>
    <cellStyle name="Normal 27 2 2 2 4 3" xfId="22921" xr:uid="{00000000-0005-0000-0000-00006D660000}"/>
    <cellStyle name="Normal 27 2 2 2 4 4" xfId="40343" xr:uid="{00000000-0005-0000-0000-00006E660000}"/>
    <cellStyle name="Normal 27 2 2 2 5" xfId="9829" xr:uid="{00000000-0005-0000-0000-00006F660000}"/>
    <cellStyle name="Normal 27 2 2 2 5 2" xfId="27281" xr:uid="{00000000-0005-0000-0000-000070660000}"/>
    <cellStyle name="Normal 27 2 2 2 6" xfId="18560" xr:uid="{00000000-0005-0000-0000-000071660000}"/>
    <cellStyle name="Normal 27 2 2 2 7" xfId="40336" xr:uid="{00000000-0005-0000-0000-000072660000}"/>
    <cellStyle name="Normal 27 2 2 3" xfId="1566" xr:uid="{00000000-0005-0000-0000-000073660000}"/>
    <cellStyle name="Normal 27 2 2 3 2" xfId="3712" xr:uid="{00000000-0005-0000-0000-000074660000}"/>
    <cellStyle name="Normal 27 2 2 3 2 2" xfId="8123" xr:uid="{00000000-0005-0000-0000-000075660000}"/>
    <cellStyle name="Normal 27 2 2 3 2 2 2" xfId="16867" xr:uid="{00000000-0005-0000-0000-000076660000}"/>
    <cellStyle name="Normal 27 2 2 3 2 2 2 2" xfId="34318" xr:uid="{00000000-0005-0000-0000-000077660000}"/>
    <cellStyle name="Normal 27 2 2 3 2 2 3" xfId="25598" xr:uid="{00000000-0005-0000-0000-000078660000}"/>
    <cellStyle name="Normal 27 2 2 3 2 2 4" xfId="40346" xr:uid="{00000000-0005-0000-0000-000079660000}"/>
    <cellStyle name="Normal 27 2 2 3 2 3" xfId="12506" xr:uid="{00000000-0005-0000-0000-00007A660000}"/>
    <cellStyle name="Normal 27 2 2 3 2 3 2" xfId="29958" xr:uid="{00000000-0005-0000-0000-00007B660000}"/>
    <cellStyle name="Normal 27 2 2 3 2 4" xfId="21237" xr:uid="{00000000-0005-0000-0000-00007C660000}"/>
    <cellStyle name="Normal 27 2 2 3 2 5" xfId="40345" xr:uid="{00000000-0005-0000-0000-00007D660000}"/>
    <cellStyle name="Normal 27 2 2 3 3" xfId="5981" xr:uid="{00000000-0005-0000-0000-00007E660000}"/>
    <cellStyle name="Normal 27 2 2 3 3 2" xfId="14725" xr:uid="{00000000-0005-0000-0000-00007F660000}"/>
    <cellStyle name="Normal 27 2 2 3 3 2 2" xfId="32176" xr:uid="{00000000-0005-0000-0000-000080660000}"/>
    <cellStyle name="Normal 27 2 2 3 3 3" xfId="23456" xr:uid="{00000000-0005-0000-0000-000081660000}"/>
    <cellStyle name="Normal 27 2 2 3 3 4" xfId="40347" xr:uid="{00000000-0005-0000-0000-000082660000}"/>
    <cellStyle name="Normal 27 2 2 3 4" xfId="10364" xr:uid="{00000000-0005-0000-0000-000083660000}"/>
    <cellStyle name="Normal 27 2 2 3 4 2" xfId="27816" xr:uid="{00000000-0005-0000-0000-000084660000}"/>
    <cellStyle name="Normal 27 2 2 3 5" xfId="19095" xr:uid="{00000000-0005-0000-0000-000085660000}"/>
    <cellStyle name="Normal 27 2 2 3 6" xfId="40344" xr:uid="{00000000-0005-0000-0000-000086660000}"/>
    <cellStyle name="Normal 27 2 2 4" xfId="2640" xr:uid="{00000000-0005-0000-0000-000087660000}"/>
    <cellStyle name="Normal 27 2 2 4 2" xfId="7051" xr:uid="{00000000-0005-0000-0000-000088660000}"/>
    <cellStyle name="Normal 27 2 2 4 2 2" xfId="15795" xr:uid="{00000000-0005-0000-0000-000089660000}"/>
    <cellStyle name="Normal 27 2 2 4 2 2 2" xfId="33246" xr:uid="{00000000-0005-0000-0000-00008A660000}"/>
    <cellStyle name="Normal 27 2 2 4 2 3" xfId="24526" xr:uid="{00000000-0005-0000-0000-00008B660000}"/>
    <cellStyle name="Normal 27 2 2 4 2 4" xfId="40349" xr:uid="{00000000-0005-0000-0000-00008C660000}"/>
    <cellStyle name="Normal 27 2 2 4 3" xfId="11434" xr:uid="{00000000-0005-0000-0000-00008D660000}"/>
    <cellStyle name="Normal 27 2 2 4 3 2" xfId="28886" xr:uid="{00000000-0005-0000-0000-00008E660000}"/>
    <cellStyle name="Normal 27 2 2 4 4" xfId="20165" xr:uid="{00000000-0005-0000-0000-00008F660000}"/>
    <cellStyle name="Normal 27 2 2 4 5" xfId="40348" xr:uid="{00000000-0005-0000-0000-000090660000}"/>
    <cellStyle name="Normal 27 2 2 5" xfId="4909" xr:uid="{00000000-0005-0000-0000-000091660000}"/>
    <cellStyle name="Normal 27 2 2 5 2" xfId="13653" xr:uid="{00000000-0005-0000-0000-000092660000}"/>
    <cellStyle name="Normal 27 2 2 5 2 2" xfId="31104" xr:uid="{00000000-0005-0000-0000-000093660000}"/>
    <cellStyle name="Normal 27 2 2 5 3" xfId="22384" xr:uid="{00000000-0005-0000-0000-000094660000}"/>
    <cellStyle name="Normal 27 2 2 5 4" xfId="40350" xr:uid="{00000000-0005-0000-0000-000095660000}"/>
    <cellStyle name="Normal 27 2 2 6" xfId="9292" xr:uid="{00000000-0005-0000-0000-000096660000}"/>
    <cellStyle name="Normal 27 2 2 6 2" xfId="26744" xr:uid="{00000000-0005-0000-0000-000097660000}"/>
    <cellStyle name="Normal 27 2 2 7" xfId="18023" xr:uid="{00000000-0005-0000-0000-000098660000}"/>
    <cellStyle name="Normal 27 2 2 8" xfId="40335" xr:uid="{00000000-0005-0000-0000-000099660000}"/>
    <cellStyle name="Normal 27 2 3" xfId="770" xr:uid="{00000000-0005-0000-0000-00009A660000}"/>
    <cellStyle name="Normal 27 2 3 2" xfId="1843" xr:uid="{00000000-0005-0000-0000-00009B660000}"/>
    <cellStyle name="Normal 27 2 3 2 2" xfId="3988" xr:uid="{00000000-0005-0000-0000-00009C660000}"/>
    <cellStyle name="Normal 27 2 3 2 2 2" xfId="8399" xr:uid="{00000000-0005-0000-0000-00009D660000}"/>
    <cellStyle name="Normal 27 2 3 2 2 2 2" xfId="17143" xr:uid="{00000000-0005-0000-0000-00009E660000}"/>
    <cellStyle name="Normal 27 2 3 2 2 2 2 2" xfId="34594" xr:uid="{00000000-0005-0000-0000-00009F660000}"/>
    <cellStyle name="Normal 27 2 3 2 2 2 3" xfId="25874" xr:uid="{00000000-0005-0000-0000-0000A0660000}"/>
    <cellStyle name="Normal 27 2 3 2 2 2 4" xfId="40354" xr:uid="{00000000-0005-0000-0000-0000A1660000}"/>
    <cellStyle name="Normal 27 2 3 2 2 3" xfId="12782" xr:uid="{00000000-0005-0000-0000-0000A2660000}"/>
    <cellStyle name="Normal 27 2 3 2 2 3 2" xfId="30234" xr:uid="{00000000-0005-0000-0000-0000A3660000}"/>
    <cellStyle name="Normal 27 2 3 2 2 4" xfId="21513" xr:uid="{00000000-0005-0000-0000-0000A4660000}"/>
    <cellStyle name="Normal 27 2 3 2 2 5" xfId="40353" xr:uid="{00000000-0005-0000-0000-0000A5660000}"/>
    <cellStyle name="Normal 27 2 3 2 3" xfId="6257" xr:uid="{00000000-0005-0000-0000-0000A6660000}"/>
    <cellStyle name="Normal 27 2 3 2 3 2" xfId="15001" xr:uid="{00000000-0005-0000-0000-0000A7660000}"/>
    <cellStyle name="Normal 27 2 3 2 3 2 2" xfId="32452" xr:uid="{00000000-0005-0000-0000-0000A8660000}"/>
    <cellStyle name="Normal 27 2 3 2 3 3" xfId="23732" xr:uid="{00000000-0005-0000-0000-0000A9660000}"/>
    <cellStyle name="Normal 27 2 3 2 3 4" xfId="40355" xr:uid="{00000000-0005-0000-0000-0000AA660000}"/>
    <cellStyle name="Normal 27 2 3 2 4" xfId="10640" xr:uid="{00000000-0005-0000-0000-0000AB660000}"/>
    <cellStyle name="Normal 27 2 3 2 4 2" xfId="28092" xr:uid="{00000000-0005-0000-0000-0000AC660000}"/>
    <cellStyle name="Normal 27 2 3 2 5" xfId="19371" xr:uid="{00000000-0005-0000-0000-0000AD660000}"/>
    <cellStyle name="Normal 27 2 3 2 6" xfId="40352" xr:uid="{00000000-0005-0000-0000-0000AE660000}"/>
    <cellStyle name="Normal 27 2 3 3" xfId="2919" xr:uid="{00000000-0005-0000-0000-0000AF660000}"/>
    <cellStyle name="Normal 27 2 3 3 2" xfId="7330" xr:uid="{00000000-0005-0000-0000-0000B0660000}"/>
    <cellStyle name="Normal 27 2 3 3 2 2" xfId="16074" xr:uid="{00000000-0005-0000-0000-0000B1660000}"/>
    <cellStyle name="Normal 27 2 3 3 2 2 2" xfId="33525" xr:uid="{00000000-0005-0000-0000-0000B2660000}"/>
    <cellStyle name="Normal 27 2 3 3 2 3" xfId="24805" xr:uid="{00000000-0005-0000-0000-0000B3660000}"/>
    <cellStyle name="Normal 27 2 3 3 2 4" xfId="40357" xr:uid="{00000000-0005-0000-0000-0000B4660000}"/>
    <cellStyle name="Normal 27 2 3 3 3" xfId="11713" xr:uid="{00000000-0005-0000-0000-0000B5660000}"/>
    <cellStyle name="Normal 27 2 3 3 3 2" xfId="29165" xr:uid="{00000000-0005-0000-0000-0000B6660000}"/>
    <cellStyle name="Normal 27 2 3 3 4" xfId="20444" xr:uid="{00000000-0005-0000-0000-0000B7660000}"/>
    <cellStyle name="Normal 27 2 3 3 5" xfId="40356" xr:uid="{00000000-0005-0000-0000-0000B8660000}"/>
    <cellStyle name="Normal 27 2 3 4" xfId="5188" xr:uid="{00000000-0005-0000-0000-0000B9660000}"/>
    <cellStyle name="Normal 27 2 3 4 2" xfId="13932" xr:uid="{00000000-0005-0000-0000-0000BA660000}"/>
    <cellStyle name="Normal 27 2 3 4 2 2" xfId="31383" xr:uid="{00000000-0005-0000-0000-0000BB660000}"/>
    <cellStyle name="Normal 27 2 3 4 3" xfId="22663" xr:uid="{00000000-0005-0000-0000-0000BC660000}"/>
    <cellStyle name="Normal 27 2 3 4 4" xfId="40358" xr:uid="{00000000-0005-0000-0000-0000BD660000}"/>
    <cellStyle name="Normal 27 2 3 5" xfId="9571" xr:uid="{00000000-0005-0000-0000-0000BE660000}"/>
    <cellStyle name="Normal 27 2 3 5 2" xfId="27023" xr:uid="{00000000-0005-0000-0000-0000BF660000}"/>
    <cellStyle name="Normal 27 2 3 6" xfId="18302" xr:uid="{00000000-0005-0000-0000-0000C0660000}"/>
    <cellStyle name="Normal 27 2 3 7" xfId="40351" xr:uid="{00000000-0005-0000-0000-0000C1660000}"/>
    <cellStyle name="Normal 27 2 4" xfId="1309" xr:uid="{00000000-0005-0000-0000-0000C2660000}"/>
    <cellStyle name="Normal 27 2 4 2" xfId="3455" xr:uid="{00000000-0005-0000-0000-0000C3660000}"/>
    <cellStyle name="Normal 27 2 4 2 2" xfId="7866" xr:uid="{00000000-0005-0000-0000-0000C4660000}"/>
    <cellStyle name="Normal 27 2 4 2 2 2" xfId="16610" xr:uid="{00000000-0005-0000-0000-0000C5660000}"/>
    <cellStyle name="Normal 27 2 4 2 2 2 2" xfId="34061" xr:uid="{00000000-0005-0000-0000-0000C6660000}"/>
    <cellStyle name="Normal 27 2 4 2 2 3" xfId="25341" xr:uid="{00000000-0005-0000-0000-0000C7660000}"/>
    <cellStyle name="Normal 27 2 4 2 2 4" xfId="40361" xr:uid="{00000000-0005-0000-0000-0000C8660000}"/>
    <cellStyle name="Normal 27 2 4 2 3" xfId="12249" xr:uid="{00000000-0005-0000-0000-0000C9660000}"/>
    <cellStyle name="Normal 27 2 4 2 3 2" xfId="29701" xr:uid="{00000000-0005-0000-0000-0000CA660000}"/>
    <cellStyle name="Normal 27 2 4 2 4" xfId="20980" xr:uid="{00000000-0005-0000-0000-0000CB660000}"/>
    <cellStyle name="Normal 27 2 4 2 5" xfId="40360" xr:uid="{00000000-0005-0000-0000-0000CC660000}"/>
    <cellStyle name="Normal 27 2 4 3" xfId="5724" xr:uid="{00000000-0005-0000-0000-0000CD660000}"/>
    <cellStyle name="Normal 27 2 4 3 2" xfId="14468" xr:uid="{00000000-0005-0000-0000-0000CE660000}"/>
    <cellStyle name="Normal 27 2 4 3 2 2" xfId="31919" xr:uid="{00000000-0005-0000-0000-0000CF660000}"/>
    <cellStyle name="Normal 27 2 4 3 3" xfId="23199" xr:uid="{00000000-0005-0000-0000-0000D0660000}"/>
    <cellStyle name="Normal 27 2 4 3 4" xfId="40362" xr:uid="{00000000-0005-0000-0000-0000D1660000}"/>
    <cellStyle name="Normal 27 2 4 4" xfId="10107" xr:uid="{00000000-0005-0000-0000-0000D2660000}"/>
    <cellStyle name="Normal 27 2 4 4 2" xfId="27559" xr:uid="{00000000-0005-0000-0000-0000D3660000}"/>
    <cellStyle name="Normal 27 2 4 5" xfId="18838" xr:uid="{00000000-0005-0000-0000-0000D4660000}"/>
    <cellStyle name="Normal 27 2 4 6" xfId="40359" xr:uid="{00000000-0005-0000-0000-0000D5660000}"/>
    <cellStyle name="Normal 27 2 5" xfId="2383" xr:uid="{00000000-0005-0000-0000-0000D6660000}"/>
    <cellStyle name="Normal 27 2 5 2" xfId="6794" xr:uid="{00000000-0005-0000-0000-0000D7660000}"/>
    <cellStyle name="Normal 27 2 5 2 2" xfId="15538" xr:uid="{00000000-0005-0000-0000-0000D8660000}"/>
    <cellStyle name="Normal 27 2 5 2 2 2" xfId="32989" xr:uid="{00000000-0005-0000-0000-0000D9660000}"/>
    <cellStyle name="Normal 27 2 5 2 3" xfId="24269" xr:uid="{00000000-0005-0000-0000-0000DA660000}"/>
    <cellStyle name="Normal 27 2 5 2 4" xfId="40364" xr:uid="{00000000-0005-0000-0000-0000DB660000}"/>
    <cellStyle name="Normal 27 2 5 3" xfId="11177" xr:uid="{00000000-0005-0000-0000-0000DC660000}"/>
    <cellStyle name="Normal 27 2 5 3 2" xfId="28629" xr:uid="{00000000-0005-0000-0000-0000DD660000}"/>
    <cellStyle name="Normal 27 2 5 4" xfId="19908" xr:uid="{00000000-0005-0000-0000-0000DE660000}"/>
    <cellStyle name="Normal 27 2 5 5" xfId="40363" xr:uid="{00000000-0005-0000-0000-0000DF660000}"/>
    <cellStyle name="Normal 27 2 6" xfId="4652" xr:uid="{00000000-0005-0000-0000-0000E0660000}"/>
    <cellStyle name="Normal 27 2 6 2" xfId="13396" xr:uid="{00000000-0005-0000-0000-0000E1660000}"/>
    <cellStyle name="Normal 27 2 6 2 2" xfId="30847" xr:uid="{00000000-0005-0000-0000-0000E2660000}"/>
    <cellStyle name="Normal 27 2 6 3" xfId="22127" xr:uid="{00000000-0005-0000-0000-0000E3660000}"/>
    <cellStyle name="Normal 27 2 6 4" xfId="40365" xr:uid="{00000000-0005-0000-0000-0000E4660000}"/>
    <cellStyle name="Normal 27 2 7" xfId="9035" xr:uid="{00000000-0005-0000-0000-0000E5660000}"/>
    <cellStyle name="Normal 27 2 7 2" xfId="26487" xr:uid="{00000000-0005-0000-0000-0000E6660000}"/>
    <cellStyle name="Normal 27 2 8" xfId="17766" xr:uid="{00000000-0005-0000-0000-0000E7660000}"/>
    <cellStyle name="Normal 27 2 9" xfId="40334" xr:uid="{00000000-0005-0000-0000-0000E8660000}"/>
    <cellStyle name="Normal 27 3" xfId="363" xr:uid="{00000000-0005-0000-0000-0000E9660000}"/>
    <cellStyle name="Normal 27 3 2" xfId="903" xr:uid="{00000000-0005-0000-0000-0000EA660000}"/>
    <cellStyle name="Normal 27 3 2 2" xfId="1976" xr:uid="{00000000-0005-0000-0000-0000EB660000}"/>
    <cellStyle name="Normal 27 3 2 2 2" xfId="4121" xr:uid="{00000000-0005-0000-0000-0000EC660000}"/>
    <cellStyle name="Normal 27 3 2 2 2 2" xfId="8532" xr:uid="{00000000-0005-0000-0000-0000ED660000}"/>
    <cellStyle name="Normal 27 3 2 2 2 2 2" xfId="17276" xr:uid="{00000000-0005-0000-0000-0000EE660000}"/>
    <cellStyle name="Normal 27 3 2 2 2 2 2 2" xfId="34727" xr:uid="{00000000-0005-0000-0000-0000EF660000}"/>
    <cellStyle name="Normal 27 3 2 2 2 2 3" xfId="26007" xr:uid="{00000000-0005-0000-0000-0000F0660000}"/>
    <cellStyle name="Normal 27 3 2 2 2 2 4" xfId="40370" xr:uid="{00000000-0005-0000-0000-0000F1660000}"/>
    <cellStyle name="Normal 27 3 2 2 2 3" xfId="12915" xr:uid="{00000000-0005-0000-0000-0000F2660000}"/>
    <cellStyle name="Normal 27 3 2 2 2 3 2" xfId="30367" xr:uid="{00000000-0005-0000-0000-0000F3660000}"/>
    <cellStyle name="Normal 27 3 2 2 2 4" xfId="21646" xr:uid="{00000000-0005-0000-0000-0000F4660000}"/>
    <cellStyle name="Normal 27 3 2 2 2 5" xfId="40369" xr:uid="{00000000-0005-0000-0000-0000F5660000}"/>
    <cellStyle name="Normal 27 3 2 2 3" xfId="6390" xr:uid="{00000000-0005-0000-0000-0000F6660000}"/>
    <cellStyle name="Normal 27 3 2 2 3 2" xfId="15134" xr:uid="{00000000-0005-0000-0000-0000F7660000}"/>
    <cellStyle name="Normal 27 3 2 2 3 2 2" xfId="32585" xr:uid="{00000000-0005-0000-0000-0000F8660000}"/>
    <cellStyle name="Normal 27 3 2 2 3 3" xfId="23865" xr:uid="{00000000-0005-0000-0000-0000F9660000}"/>
    <cellStyle name="Normal 27 3 2 2 3 4" xfId="40371" xr:uid="{00000000-0005-0000-0000-0000FA660000}"/>
    <cellStyle name="Normal 27 3 2 2 4" xfId="10773" xr:uid="{00000000-0005-0000-0000-0000FB660000}"/>
    <cellStyle name="Normal 27 3 2 2 4 2" xfId="28225" xr:uid="{00000000-0005-0000-0000-0000FC660000}"/>
    <cellStyle name="Normal 27 3 2 2 5" xfId="19504" xr:uid="{00000000-0005-0000-0000-0000FD660000}"/>
    <cellStyle name="Normal 27 3 2 2 6" xfId="40368" xr:uid="{00000000-0005-0000-0000-0000FE660000}"/>
    <cellStyle name="Normal 27 3 2 3" xfId="3052" xr:uid="{00000000-0005-0000-0000-0000FF660000}"/>
    <cellStyle name="Normal 27 3 2 3 2" xfId="7463" xr:uid="{00000000-0005-0000-0000-000000670000}"/>
    <cellStyle name="Normal 27 3 2 3 2 2" xfId="16207" xr:uid="{00000000-0005-0000-0000-000001670000}"/>
    <cellStyle name="Normal 27 3 2 3 2 2 2" xfId="33658" xr:uid="{00000000-0005-0000-0000-000002670000}"/>
    <cellStyle name="Normal 27 3 2 3 2 3" xfId="24938" xr:uid="{00000000-0005-0000-0000-000003670000}"/>
    <cellStyle name="Normal 27 3 2 3 2 4" xfId="40373" xr:uid="{00000000-0005-0000-0000-000004670000}"/>
    <cellStyle name="Normal 27 3 2 3 3" xfId="11846" xr:uid="{00000000-0005-0000-0000-000005670000}"/>
    <cellStyle name="Normal 27 3 2 3 3 2" xfId="29298" xr:uid="{00000000-0005-0000-0000-000006670000}"/>
    <cellStyle name="Normal 27 3 2 3 4" xfId="20577" xr:uid="{00000000-0005-0000-0000-000007670000}"/>
    <cellStyle name="Normal 27 3 2 3 5" xfId="40372" xr:uid="{00000000-0005-0000-0000-000008670000}"/>
    <cellStyle name="Normal 27 3 2 4" xfId="5321" xr:uid="{00000000-0005-0000-0000-000009670000}"/>
    <cellStyle name="Normal 27 3 2 4 2" xfId="14065" xr:uid="{00000000-0005-0000-0000-00000A670000}"/>
    <cellStyle name="Normal 27 3 2 4 2 2" xfId="31516" xr:uid="{00000000-0005-0000-0000-00000B670000}"/>
    <cellStyle name="Normal 27 3 2 4 3" xfId="22796" xr:uid="{00000000-0005-0000-0000-00000C670000}"/>
    <cellStyle name="Normal 27 3 2 4 4" xfId="40374" xr:uid="{00000000-0005-0000-0000-00000D670000}"/>
    <cellStyle name="Normal 27 3 2 5" xfId="9704" xr:uid="{00000000-0005-0000-0000-00000E670000}"/>
    <cellStyle name="Normal 27 3 2 5 2" xfId="27156" xr:uid="{00000000-0005-0000-0000-00000F670000}"/>
    <cellStyle name="Normal 27 3 2 6" xfId="18435" xr:uid="{00000000-0005-0000-0000-000010670000}"/>
    <cellStyle name="Normal 27 3 2 7" xfId="40367" xr:uid="{00000000-0005-0000-0000-000011670000}"/>
    <cellStyle name="Normal 27 3 3" xfId="1441" xr:uid="{00000000-0005-0000-0000-000012670000}"/>
    <cellStyle name="Normal 27 3 3 2" xfId="3587" xr:uid="{00000000-0005-0000-0000-000013670000}"/>
    <cellStyle name="Normal 27 3 3 2 2" xfId="7998" xr:uid="{00000000-0005-0000-0000-000014670000}"/>
    <cellStyle name="Normal 27 3 3 2 2 2" xfId="16742" xr:uid="{00000000-0005-0000-0000-000015670000}"/>
    <cellStyle name="Normal 27 3 3 2 2 2 2" xfId="34193" xr:uid="{00000000-0005-0000-0000-000016670000}"/>
    <cellStyle name="Normal 27 3 3 2 2 3" xfId="25473" xr:uid="{00000000-0005-0000-0000-000017670000}"/>
    <cellStyle name="Normal 27 3 3 2 2 4" xfId="40377" xr:uid="{00000000-0005-0000-0000-000018670000}"/>
    <cellStyle name="Normal 27 3 3 2 3" xfId="12381" xr:uid="{00000000-0005-0000-0000-000019670000}"/>
    <cellStyle name="Normal 27 3 3 2 3 2" xfId="29833" xr:uid="{00000000-0005-0000-0000-00001A670000}"/>
    <cellStyle name="Normal 27 3 3 2 4" xfId="21112" xr:uid="{00000000-0005-0000-0000-00001B670000}"/>
    <cellStyle name="Normal 27 3 3 2 5" xfId="40376" xr:uid="{00000000-0005-0000-0000-00001C670000}"/>
    <cellStyle name="Normal 27 3 3 3" xfId="5856" xr:uid="{00000000-0005-0000-0000-00001D670000}"/>
    <cellStyle name="Normal 27 3 3 3 2" xfId="14600" xr:uid="{00000000-0005-0000-0000-00001E670000}"/>
    <cellStyle name="Normal 27 3 3 3 2 2" xfId="32051" xr:uid="{00000000-0005-0000-0000-00001F670000}"/>
    <cellStyle name="Normal 27 3 3 3 3" xfId="23331" xr:uid="{00000000-0005-0000-0000-000020670000}"/>
    <cellStyle name="Normal 27 3 3 3 4" xfId="40378" xr:uid="{00000000-0005-0000-0000-000021670000}"/>
    <cellStyle name="Normal 27 3 3 4" xfId="10239" xr:uid="{00000000-0005-0000-0000-000022670000}"/>
    <cellStyle name="Normal 27 3 3 4 2" xfId="27691" xr:uid="{00000000-0005-0000-0000-000023670000}"/>
    <cellStyle name="Normal 27 3 3 5" xfId="18970" xr:uid="{00000000-0005-0000-0000-000024670000}"/>
    <cellStyle name="Normal 27 3 3 6" xfId="40375" xr:uid="{00000000-0005-0000-0000-000025670000}"/>
    <cellStyle name="Normal 27 3 4" xfId="2515" xr:uid="{00000000-0005-0000-0000-000026670000}"/>
    <cellStyle name="Normal 27 3 4 2" xfId="6926" xr:uid="{00000000-0005-0000-0000-000027670000}"/>
    <cellStyle name="Normal 27 3 4 2 2" xfId="15670" xr:uid="{00000000-0005-0000-0000-000028670000}"/>
    <cellStyle name="Normal 27 3 4 2 2 2" xfId="33121" xr:uid="{00000000-0005-0000-0000-000029670000}"/>
    <cellStyle name="Normal 27 3 4 2 3" xfId="24401" xr:uid="{00000000-0005-0000-0000-00002A670000}"/>
    <cellStyle name="Normal 27 3 4 2 4" xfId="40380" xr:uid="{00000000-0005-0000-0000-00002B670000}"/>
    <cellStyle name="Normal 27 3 4 3" xfId="11309" xr:uid="{00000000-0005-0000-0000-00002C670000}"/>
    <cellStyle name="Normal 27 3 4 3 2" xfId="28761" xr:uid="{00000000-0005-0000-0000-00002D670000}"/>
    <cellStyle name="Normal 27 3 4 4" xfId="20040" xr:uid="{00000000-0005-0000-0000-00002E670000}"/>
    <cellStyle name="Normal 27 3 4 5" xfId="40379" xr:uid="{00000000-0005-0000-0000-00002F670000}"/>
    <cellStyle name="Normal 27 3 5" xfId="4784" xr:uid="{00000000-0005-0000-0000-000030670000}"/>
    <cellStyle name="Normal 27 3 5 2" xfId="13528" xr:uid="{00000000-0005-0000-0000-000031670000}"/>
    <cellStyle name="Normal 27 3 5 2 2" xfId="30979" xr:uid="{00000000-0005-0000-0000-000032670000}"/>
    <cellStyle name="Normal 27 3 5 3" xfId="22259" xr:uid="{00000000-0005-0000-0000-000033670000}"/>
    <cellStyle name="Normal 27 3 5 4" xfId="40381" xr:uid="{00000000-0005-0000-0000-000034670000}"/>
    <cellStyle name="Normal 27 3 6" xfId="9167" xr:uid="{00000000-0005-0000-0000-000035670000}"/>
    <cellStyle name="Normal 27 3 6 2" xfId="26619" xr:uid="{00000000-0005-0000-0000-000036670000}"/>
    <cellStyle name="Normal 27 3 7" xfId="17898" xr:uid="{00000000-0005-0000-0000-000037670000}"/>
    <cellStyle name="Normal 27 3 8" xfId="40366" xr:uid="{00000000-0005-0000-0000-000038670000}"/>
    <cellStyle name="Normal 27 4" xfId="645" xr:uid="{00000000-0005-0000-0000-000039670000}"/>
    <cellStyle name="Normal 27 4 2" xfId="1718" xr:uid="{00000000-0005-0000-0000-00003A670000}"/>
    <cellStyle name="Normal 27 4 2 2" xfId="3863" xr:uid="{00000000-0005-0000-0000-00003B670000}"/>
    <cellStyle name="Normal 27 4 2 2 2" xfId="8274" xr:uid="{00000000-0005-0000-0000-00003C670000}"/>
    <cellStyle name="Normal 27 4 2 2 2 2" xfId="17018" xr:uid="{00000000-0005-0000-0000-00003D670000}"/>
    <cellStyle name="Normal 27 4 2 2 2 2 2" xfId="34469" xr:uid="{00000000-0005-0000-0000-00003E670000}"/>
    <cellStyle name="Normal 27 4 2 2 2 3" xfId="25749" xr:uid="{00000000-0005-0000-0000-00003F670000}"/>
    <cellStyle name="Normal 27 4 2 2 2 4" xfId="40385" xr:uid="{00000000-0005-0000-0000-000040670000}"/>
    <cellStyle name="Normal 27 4 2 2 3" xfId="12657" xr:uid="{00000000-0005-0000-0000-000041670000}"/>
    <cellStyle name="Normal 27 4 2 2 3 2" xfId="30109" xr:uid="{00000000-0005-0000-0000-000042670000}"/>
    <cellStyle name="Normal 27 4 2 2 4" xfId="21388" xr:uid="{00000000-0005-0000-0000-000043670000}"/>
    <cellStyle name="Normal 27 4 2 2 5" xfId="40384" xr:uid="{00000000-0005-0000-0000-000044670000}"/>
    <cellStyle name="Normal 27 4 2 3" xfId="6132" xr:uid="{00000000-0005-0000-0000-000045670000}"/>
    <cellStyle name="Normal 27 4 2 3 2" xfId="14876" xr:uid="{00000000-0005-0000-0000-000046670000}"/>
    <cellStyle name="Normal 27 4 2 3 2 2" xfId="32327" xr:uid="{00000000-0005-0000-0000-000047670000}"/>
    <cellStyle name="Normal 27 4 2 3 3" xfId="23607" xr:uid="{00000000-0005-0000-0000-000048670000}"/>
    <cellStyle name="Normal 27 4 2 3 4" xfId="40386" xr:uid="{00000000-0005-0000-0000-000049670000}"/>
    <cellStyle name="Normal 27 4 2 4" xfId="10515" xr:uid="{00000000-0005-0000-0000-00004A670000}"/>
    <cellStyle name="Normal 27 4 2 4 2" xfId="27967" xr:uid="{00000000-0005-0000-0000-00004B670000}"/>
    <cellStyle name="Normal 27 4 2 5" xfId="19246" xr:uid="{00000000-0005-0000-0000-00004C670000}"/>
    <cellStyle name="Normal 27 4 2 6" xfId="40383" xr:uid="{00000000-0005-0000-0000-00004D670000}"/>
    <cellStyle name="Normal 27 4 3" xfId="2794" xr:uid="{00000000-0005-0000-0000-00004E670000}"/>
    <cellStyle name="Normal 27 4 3 2" xfId="7205" xr:uid="{00000000-0005-0000-0000-00004F670000}"/>
    <cellStyle name="Normal 27 4 3 2 2" xfId="15949" xr:uid="{00000000-0005-0000-0000-000050670000}"/>
    <cellStyle name="Normal 27 4 3 2 2 2" xfId="33400" xr:uid="{00000000-0005-0000-0000-000051670000}"/>
    <cellStyle name="Normal 27 4 3 2 3" xfId="24680" xr:uid="{00000000-0005-0000-0000-000052670000}"/>
    <cellStyle name="Normal 27 4 3 2 4" xfId="40388" xr:uid="{00000000-0005-0000-0000-000053670000}"/>
    <cellStyle name="Normal 27 4 3 3" xfId="11588" xr:uid="{00000000-0005-0000-0000-000054670000}"/>
    <cellStyle name="Normal 27 4 3 3 2" xfId="29040" xr:uid="{00000000-0005-0000-0000-000055670000}"/>
    <cellStyle name="Normal 27 4 3 4" xfId="20319" xr:uid="{00000000-0005-0000-0000-000056670000}"/>
    <cellStyle name="Normal 27 4 3 5" xfId="40387" xr:uid="{00000000-0005-0000-0000-000057670000}"/>
    <cellStyle name="Normal 27 4 4" xfId="5063" xr:uid="{00000000-0005-0000-0000-000058670000}"/>
    <cellStyle name="Normal 27 4 4 2" xfId="13807" xr:uid="{00000000-0005-0000-0000-000059670000}"/>
    <cellStyle name="Normal 27 4 4 2 2" xfId="31258" xr:uid="{00000000-0005-0000-0000-00005A670000}"/>
    <cellStyle name="Normal 27 4 4 3" xfId="22538" xr:uid="{00000000-0005-0000-0000-00005B670000}"/>
    <cellStyle name="Normal 27 4 4 4" xfId="40389" xr:uid="{00000000-0005-0000-0000-00005C670000}"/>
    <cellStyle name="Normal 27 4 5" xfId="9446" xr:uid="{00000000-0005-0000-0000-00005D670000}"/>
    <cellStyle name="Normal 27 4 5 2" xfId="26898" xr:uid="{00000000-0005-0000-0000-00005E670000}"/>
    <cellStyle name="Normal 27 4 6" xfId="18177" xr:uid="{00000000-0005-0000-0000-00005F670000}"/>
    <cellStyle name="Normal 27 4 7" xfId="40382" xr:uid="{00000000-0005-0000-0000-000060670000}"/>
    <cellStyle name="Normal 27 5" xfId="1184" xr:uid="{00000000-0005-0000-0000-000061670000}"/>
    <cellStyle name="Normal 27 5 2" xfId="3330" xr:uid="{00000000-0005-0000-0000-000062670000}"/>
    <cellStyle name="Normal 27 5 2 2" xfId="7741" xr:uid="{00000000-0005-0000-0000-000063670000}"/>
    <cellStyle name="Normal 27 5 2 2 2" xfId="16485" xr:uid="{00000000-0005-0000-0000-000064670000}"/>
    <cellStyle name="Normal 27 5 2 2 2 2" xfId="33936" xr:uid="{00000000-0005-0000-0000-000065670000}"/>
    <cellStyle name="Normal 27 5 2 2 3" xfId="25216" xr:uid="{00000000-0005-0000-0000-000066670000}"/>
    <cellStyle name="Normal 27 5 2 2 4" xfId="40392" xr:uid="{00000000-0005-0000-0000-000067670000}"/>
    <cellStyle name="Normal 27 5 2 3" xfId="12124" xr:uid="{00000000-0005-0000-0000-000068670000}"/>
    <cellStyle name="Normal 27 5 2 3 2" xfId="29576" xr:uid="{00000000-0005-0000-0000-000069670000}"/>
    <cellStyle name="Normal 27 5 2 4" xfId="20855" xr:uid="{00000000-0005-0000-0000-00006A670000}"/>
    <cellStyle name="Normal 27 5 2 5" xfId="40391" xr:uid="{00000000-0005-0000-0000-00006B670000}"/>
    <cellStyle name="Normal 27 5 3" xfId="5599" xr:uid="{00000000-0005-0000-0000-00006C670000}"/>
    <cellStyle name="Normal 27 5 3 2" xfId="14343" xr:uid="{00000000-0005-0000-0000-00006D670000}"/>
    <cellStyle name="Normal 27 5 3 2 2" xfId="31794" xr:uid="{00000000-0005-0000-0000-00006E670000}"/>
    <cellStyle name="Normal 27 5 3 3" xfId="23074" xr:uid="{00000000-0005-0000-0000-00006F670000}"/>
    <cellStyle name="Normal 27 5 3 4" xfId="40393" xr:uid="{00000000-0005-0000-0000-000070670000}"/>
    <cellStyle name="Normal 27 5 4" xfId="9982" xr:uid="{00000000-0005-0000-0000-000071670000}"/>
    <cellStyle name="Normal 27 5 4 2" xfId="27434" xr:uid="{00000000-0005-0000-0000-000072670000}"/>
    <cellStyle name="Normal 27 5 5" xfId="18713" xr:uid="{00000000-0005-0000-0000-000073670000}"/>
    <cellStyle name="Normal 27 5 6" xfId="40390" xr:uid="{00000000-0005-0000-0000-000074670000}"/>
    <cellStyle name="Normal 27 6" xfId="2258" xr:uid="{00000000-0005-0000-0000-000075670000}"/>
    <cellStyle name="Normal 27 6 2" xfId="6669" xr:uid="{00000000-0005-0000-0000-000076670000}"/>
    <cellStyle name="Normal 27 6 2 2" xfId="15413" xr:uid="{00000000-0005-0000-0000-000077670000}"/>
    <cellStyle name="Normal 27 6 2 2 2" xfId="32864" xr:uid="{00000000-0005-0000-0000-000078670000}"/>
    <cellStyle name="Normal 27 6 2 3" xfId="24144" xr:uid="{00000000-0005-0000-0000-000079670000}"/>
    <cellStyle name="Normal 27 6 2 4" xfId="40395" xr:uid="{00000000-0005-0000-0000-00007A670000}"/>
    <cellStyle name="Normal 27 6 3" xfId="11052" xr:uid="{00000000-0005-0000-0000-00007B670000}"/>
    <cellStyle name="Normal 27 6 3 2" xfId="28504" xr:uid="{00000000-0005-0000-0000-00007C670000}"/>
    <cellStyle name="Normal 27 6 4" xfId="19783" xr:uid="{00000000-0005-0000-0000-00007D670000}"/>
    <cellStyle name="Normal 27 6 5" xfId="40394" xr:uid="{00000000-0005-0000-0000-00007E670000}"/>
    <cellStyle name="Normal 27 7" xfId="4527" xr:uid="{00000000-0005-0000-0000-00007F670000}"/>
    <cellStyle name="Normal 27 7 2" xfId="13271" xr:uid="{00000000-0005-0000-0000-000080670000}"/>
    <cellStyle name="Normal 27 7 2 2" xfId="30722" xr:uid="{00000000-0005-0000-0000-000081670000}"/>
    <cellStyle name="Normal 27 7 3" xfId="22002" xr:uid="{00000000-0005-0000-0000-000082670000}"/>
    <cellStyle name="Normal 27 7 4" xfId="40396" xr:uid="{00000000-0005-0000-0000-000083670000}"/>
    <cellStyle name="Normal 27 8" xfId="8910" xr:uid="{00000000-0005-0000-0000-000084670000}"/>
    <cellStyle name="Normal 27 8 2" xfId="26362" xr:uid="{00000000-0005-0000-0000-000085670000}"/>
    <cellStyle name="Normal 27 9" xfId="17641" xr:uid="{00000000-0005-0000-0000-000086670000}"/>
    <cellStyle name="Normal 28" xfId="149" xr:uid="{00000000-0005-0000-0000-000087670000}"/>
    <cellStyle name="Normal 28 10" xfId="40397" xr:uid="{00000000-0005-0000-0000-000088670000}"/>
    <cellStyle name="Normal 28 2" xfId="280" xr:uid="{00000000-0005-0000-0000-000089670000}"/>
    <cellStyle name="Normal 28 2 2" xfId="545" xr:uid="{00000000-0005-0000-0000-00008A670000}"/>
    <cellStyle name="Normal 28 2 2 2" xfId="1085" xr:uid="{00000000-0005-0000-0000-00008B670000}"/>
    <cellStyle name="Normal 28 2 2 2 2" xfId="2158" xr:uid="{00000000-0005-0000-0000-00008C670000}"/>
    <cellStyle name="Normal 28 2 2 2 2 2" xfId="4303" xr:uid="{00000000-0005-0000-0000-00008D670000}"/>
    <cellStyle name="Normal 28 2 2 2 2 2 2" xfId="8714" xr:uid="{00000000-0005-0000-0000-00008E670000}"/>
    <cellStyle name="Normal 28 2 2 2 2 2 2 2" xfId="17458" xr:uid="{00000000-0005-0000-0000-00008F670000}"/>
    <cellStyle name="Normal 28 2 2 2 2 2 2 2 2" xfId="34909" xr:uid="{00000000-0005-0000-0000-000090670000}"/>
    <cellStyle name="Normal 28 2 2 2 2 2 2 3" xfId="26189" xr:uid="{00000000-0005-0000-0000-000091670000}"/>
    <cellStyle name="Normal 28 2 2 2 2 2 2 4" xfId="40403" xr:uid="{00000000-0005-0000-0000-000092670000}"/>
    <cellStyle name="Normal 28 2 2 2 2 2 3" xfId="13097" xr:uid="{00000000-0005-0000-0000-000093670000}"/>
    <cellStyle name="Normal 28 2 2 2 2 2 3 2" xfId="30549" xr:uid="{00000000-0005-0000-0000-000094670000}"/>
    <cellStyle name="Normal 28 2 2 2 2 2 4" xfId="21828" xr:uid="{00000000-0005-0000-0000-000095670000}"/>
    <cellStyle name="Normal 28 2 2 2 2 2 5" xfId="40402" xr:uid="{00000000-0005-0000-0000-000096670000}"/>
    <cellStyle name="Normal 28 2 2 2 2 3" xfId="6572" xr:uid="{00000000-0005-0000-0000-000097670000}"/>
    <cellStyle name="Normal 28 2 2 2 2 3 2" xfId="15316" xr:uid="{00000000-0005-0000-0000-000098670000}"/>
    <cellStyle name="Normal 28 2 2 2 2 3 2 2" xfId="32767" xr:uid="{00000000-0005-0000-0000-000099670000}"/>
    <cellStyle name="Normal 28 2 2 2 2 3 3" xfId="24047" xr:uid="{00000000-0005-0000-0000-00009A670000}"/>
    <cellStyle name="Normal 28 2 2 2 2 3 4" xfId="40404" xr:uid="{00000000-0005-0000-0000-00009B670000}"/>
    <cellStyle name="Normal 28 2 2 2 2 4" xfId="10955" xr:uid="{00000000-0005-0000-0000-00009C670000}"/>
    <cellStyle name="Normal 28 2 2 2 2 4 2" xfId="28407" xr:uid="{00000000-0005-0000-0000-00009D670000}"/>
    <cellStyle name="Normal 28 2 2 2 2 5" xfId="19686" xr:uid="{00000000-0005-0000-0000-00009E670000}"/>
    <cellStyle name="Normal 28 2 2 2 2 6" xfId="40401" xr:uid="{00000000-0005-0000-0000-00009F670000}"/>
    <cellStyle name="Normal 28 2 2 2 3" xfId="3234" xr:uid="{00000000-0005-0000-0000-0000A0670000}"/>
    <cellStyle name="Normal 28 2 2 2 3 2" xfId="7645" xr:uid="{00000000-0005-0000-0000-0000A1670000}"/>
    <cellStyle name="Normal 28 2 2 2 3 2 2" xfId="16389" xr:uid="{00000000-0005-0000-0000-0000A2670000}"/>
    <cellStyle name="Normal 28 2 2 2 3 2 2 2" xfId="33840" xr:uid="{00000000-0005-0000-0000-0000A3670000}"/>
    <cellStyle name="Normal 28 2 2 2 3 2 3" xfId="25120" xr:uid="{00000000-0005-0000-0000-0000A4670000}"/>
    <cellStyle name="Normal 28 2 2 2 3 2 4" xfId="40406" xr:uid="{00000000-0005-0000-0000-0000A5670000}"/>
    <cellStyle name="Normal 28 2 2 2 3 3" xfId="12028" xr:uid="{00000000-0005-0000-0000-0000A6670000}"/>
    <cellStyle name="Normal 28 2 2 2 3 3 2" xfId="29480" xr:uid="{00000000-0005-0000-0000-0000A7670000}"/>
    <cellStyle name="Normal 28 2 2 2 3 4" xfId="20759" xr:uid="{00000000-0005-0000-0000-0000A8670000}"/>
    <cellStyle name="Normal 28 2 2 2 3 5" xfId="40405" xr:uid="{00000000-0005-0000-0000-0000A9670000}"/>
    <cellStyle name="Normal 28 2 2 2 4" xfId="5503" xr:uid="{00000000-0005-0000-0000-0000AA670000}"/>
    <cellStyle name="Normal 28 2 2 2 4 2" xfId="14247" xr:uid="{00000000-0005-0000-0000-0000AB670000}"/>
    <cellStyle name="Normal 28 2 2 2 4 2 2" xfId="31698" xr:uid="{00000000-0005-0000-0000-0000AC670000}"/>
    <cellStyle name="Normal 28 2 2 2 4 3" xfId="22978" xr:uid="{00000000-0005-0000-0000-0000AD670000}"/>
    <cellStyle name="Normal 28 2 2 2 4 4" xfId="40407" xr:uid="{00000000-0005-0000-0000-0000AE670000}"/>
    <cellStyle name="Normal 28 2 2 2 5" xfId="9886" xr:uid="{00000000-0005-0000-0000-0000AF670000}"/>
    <cellStyle name="Normal 28 2 2 2 5 2" xfId="27338" xr:uid="{00000000-0005-0000-0000-0000B0670000}"/>
    <cellStyle name="Normal 28 2 2 2 6" xfId="18617" xr:uid="{00000000-0005-0000-0000-0000B1670000}"/>
    <cellStyle name="Normal 28 2 2 2 7" xfId="40400" xr:uid="{00000000-0005-0000-0000-0000B2670000}"/>
    <cellStyle name="Normal 28 2 2 3" xfId="1623" xr:uid="{00000000-0005-0000-0000-0000B3670000}"/>
    <cellStyle name="Normal 28 2 2 3 2" xfId="3769" xr:uid="{00000000-0005-0000-0000-0000B4670000}"/>
    <cellStyle name="Normal 28 2 2 3 2 2" xfId="8180" xr:uid="{00000000-0005-0000-0000-0000B5670000}"/>
    <cellStyle name="Normal 28 2 2 3 2 2 2" xfId="16924" xr:uid="{00000000-0005-0000-0000-0000B6670000}"/>
    <cellStyle name="Normal 28 2 2 3 2 2 2 2" xfId="34375" xr:uid="{00000000-0005-0000-0000-0000B7670000}"/>
    <cellStyle name="Normal 28 2 2 3 2 2 3" xfId="25655" xr:uid="{00000000-0005-0000-0000-0000B8670000}"/>
    <cellStyle name="Normal 28 2 2 3 2 2 4" xfId="40410" xr:uid="{00000000-0005-0000-0000-0000B9670000}"/>
    <cellStyle name="Normal 28 2 2 3 2 3" xfId="12563" xr:uid="{00000000-0005-0000-0000-0000BA670000}"/>
    <cellStyle name="Normal 28 2 2 3 2 3 2" xfId="30015" xr:uid="{00000000-0005-0000-0000-0000BB670000}"/>
    <cellStyle name="Normal 28 2 2 3 2 4" xfId="21294" xr:uid="{00000000-0005-0000-0000-0000BC670000}"/>
    <cellStyle name="Normal 28 2 2 3 2 5" xfId="40409" xr:uid="{00000000-0005-0000-0000-0000BD670000}"/>
    <cellStyle name="Normal 28 2 2 3 3" xfId="6038" xr:uid="{00000000-0005-0000-0000-0000BE670000}"/>
    <cellStyle name="Normal 28 2 2 3 3 2" xfId="14782" xr:uid="{00000000-0005-0000-0000-0000BF670000}"/>
    <cellStyle name="Normal 28 2 2 3 3 2 2" xfId="32233" xr:uid="{00000000-0005-0000-0000-0000C0670000}"/>
    <cellStyle name="Normal 28 2 2 3 3 3" xfId="23513" xr:uid="{00000000-0005-0000-0000-0000C1670000}"/>
    <cellStyle name="Normal 28 2 2 3 3 4" xfId="40411" xr:uid="{00000000-0005-0000-0000-0000C2670000}"/>
    <cellStyle name="Normal 28 2 2 3 4" xfId="10421" xr:uid="{00000000-0005-0000-0000-0000C3670000}"/>
    <cellStyle name="Normal 28 2 2 3 4 2" xfId="27873" xr:uid="{00000000-0005-0000-0000-0000C4670000}"/>
    <cellStyle name="Normal 28 2 2 3 5" xfId="19152" xr:uid="{00000000-0005-0000-0000-0000C5670000}"/>
    <cellStyle name="Normal 28 2 2 3 6" xfId="40408" xr:uid="{00000000-0005-0000-0000-0000C6670000}"/>
    <cellStyle name="Normal 28 2 2 4" xfId="2697" xr:uid="{00000000-0005-0000-0000-0000C7670000}"/>
    <cellStyle name="Normal 28 2 2 4 2" xfId="7108" xr:uid="{00000000-0005-0000-0000-0000C8670000}"/>
    <cellStyle name="Normal 28 2 2 4 2 2" xfId="15852" xr:uid="{00000000-0005-0000-0000-0000C9670000}"/>
    <cellStyle name="Normal 28 2 2 4 2 2 2" xfId="33303" xr:uid="{00000000-0005-0000-0000-0000CA670000}"/>
    <cellStyle name="Normal 28 2 2 4 2 3" xfId="24583" xr:uid="{00000000-0005-0000-0000-0000CB670000}"/>
    <cellStyle name="Normal 28 2 2 4 2 4" xfId="40413" xr:uid="{00000000-0005-0000-0000-0000CC670000}"/>
    <cellStyle name="Normal 28 2 2 4 3" xfId="11491" xr:uid="{00000000-0005-0000-0000-0000CD670000}"/>
    <cellStyle name="Normal 28 2 2 4 3 2" xfId="28943" xr:uid="{00000000-0005-0000-0000-0000CE670000}"/>
    <cellStyle name="Normal 28 2 2 4 4" xfId="20222" xr:uid="{00000000-0005-0000-0000-0000CF670000}"/>
    <cellStyle name="Normal 28 2 2 4 5" xfId="40412" xr:uid="{00000000-0005-0000-0000-0000D0670000}"/>
    <cellStyle name="Normal 28 2 2 5" xfId="4966" xr:uid="{00000000-0005-0000-0000-0000D1670000}"/>
    <cellStyle name="Normal 28 2 2 5 2" xfId="13710" xr:uid="{00000000-0005-0000-0000-0000D2670000}"/>
    <cellStyle name="Normal 28 2 2 5 2 2" xfId="31161" xr:uid="{00000000-0005-0000-0000-0000D3670000}"/>
    <cellStyle name="Normal 28 2 2 5 3" xfId="22441" xr:uid="{00000000-0005-0000-0000-0000D4670000}"/>
    <cellStyle name="Normal 28 2 2 5 4" xfId="40414" xr:uid="{00000000-0005-0000-0000-0000D5670000}"/>
    <cellStyle name="Normal 28 2 2 6" xfId="9349" xr:uid="{00000000-0005-0000-0000-0000D6670000}"/>
    <cellStyle name="Normal 28 2 2 6 2" xfId="26801" xr:uid="{00000000-0005-0000-0000-0000D7670000}"/>
    <cellStyle name="Normal 28 2 2 7" xfId="18080" xr:uid="{00000000-0005-0000-0000-0000D8670000}"/>
    <cellStyle name="Normal 28 2 2 8" xfId="40399" xr:uid="{00000000-0005-0000-0000-0000D9670000}"/>
    <cellStyle name="Normal 28 2 3" xfId="827" xr:uid="{00000000-0005-0000-0000-0000DA670000}"/>
    <cellStyle name="Normal 28 2 3 2" xfId="1900" xr:uid="{00000000-0005-0000-0000-0000DB670000}"/>
    <cellStyle name="Normal 28 2 3 2 2" xfId="4045" xr:uid="{00000000-0005-0000-0000-0000DC670000}"/>
    <cellStyle name="Normal 28 2 3 2 2 2" xfId="8456" xr:uid="{00000000-0005-0000-0000-0000DD670000}"/>
    <cellStyle name="Normal 28 2 3 2 2 2 2" xfId="17200" xr:uid="{00000000-0005-0000-0000-0000DE670000}"/>
    <cellStyle name="Normal 28 2 3 2 2 2 2 2" xfId="34651" xr:uid="{00000000-0005-0000-0000-0000DF670000}"/>
    <cellStyle name="Normal 28 2 3 2 2 2 3" xfId="25931" xr:uid="{00000000-0005-0000-0000-0000E0670000}"/>
    <cellStyle name="Normal 28 2 3 2 2 2 4" xfId="40418" xr:uid="{00000000-0005-0000-0000-0000E1670000}"/>
    <cellStyle name="Normal 28 2 3 2 2 3" xfId="12839" xr:uid="{00000000-0005-0000-0000-0000E2670000}"/>
    <cellStyle name="Normal 28 2 3 2 2 3 2" xfId="30291" xr:uid="{00000000-0005-0000-0000-0000E3670000}"/>
    <cellStyle name="Normal 28 2 3 2 2 4" xfId="21570" xr:uid="{00000000-0005-0000-0000-0000E4670000}"/>
    <cellStyle name="Normal 28 2 3 2 2 5" xfId="40417" xr:uid="{00000000-0005-0000-0000-0000E5670000}"/>
    <cellStyle name="Normal 28 2 3 2 3" xfId="6314" xr:uid="{00000000-0005-0000-0000-0000E6670000}"/>
    <cellStyle name="Normal 28 2 3 2 3 2" xfId="15058" xr:uid="{00000000-0005-0000-0000-0000E7670000}"/>
    <cellStyle name="Normal 28 2 3 2 3 2 2" xfId="32509" xr:uid="{00000000-0005-0000-0000-0000E8670000}"/>
    <cellStyle name="Normal 28 2 3 2 3 3" xfId="23789" xr:uid="{00000000-0005-0000-0000-0000E9670000}"/>
    <cellStyle name="Normal 28 2 3 2 3 4" xfId="40419" xr:uid="{00000000-0005-0000-0000-0000EA670000}"/>
    <cellStyle name="Normal 28 2 3 2 4" xfId="10697" xr:uid="{00000000-0005-0000-0000-0000EB670000}"/>
    <cellStyle name="Normal 28 2 3 2 4 2" xfId="28149" xr:uid="{00000000-0005-0000-0000-0000EC670000}"/>
    <cellStyle name="Normal 28 2 3 2 5" xfId="19428" xr:uid="{00000000-0005-0000-0000-0000ED670000}"/>
    <cellStyle name="Normal 28 2 3 2 6" xfId="40416" xr:uid="{00000000-0005-0000-0000-0000EE670000}"/>
    <cellStyle name="Normal 28 2 3 3" xfId="2976" xr:uid="{00000000-0005-0000-0000-0000EF670000}"/>
    <cellStyle name="Normal 28 2 3 3 2" xfId="7387" xr:uid="{00000000-0005-0000-0000-0000F0670000}"/>
    <cellStyle name="Normal 28 2 3 3 2 2" xfId="16131" xr:uid="{00000000-0005-0000-0000-0000F1670000}"/>
    <cellStyle name="Normal 28 2 3 3 2 2 2" xfId="33582" xr:uid="{00000000-0005-0000-0000-0000F2670000}"/>
    <cellStyle name="Normal 28 2 3 3 2 3" xfId="24862" xr:uid="{00000000-0005-0000-0000-0000F3670000}"/>
    <cellStyle name="Normal 28 2 3 3 2 4" xfId="40421" xr:uid="{00000000-0005-0000-0000-0000F4670000}"/>
    <cellStyle name="Normal 28 2 3 3 3" xfId="11770" xr:uid="{00000000-0005-0000-0000-0000F5670000}"/>
    <cellStyle name="Normal 28 2 3 3 3 2" xfId="29222" xr:uid="{00000000-0005-0000-0000-0000F6670000}"/>
    <cellStyle name="Normal 28 2 3 3 4" xfId="20501" xr:uid="{00000000-0005-0000-0000-0000F7670000}"/>
    <cellStyle name="Normal 28 2 3 3 5" xfId="40420" xr:uid="{00000000-0005-0000-0000-0000F8670000}"/>
    <cellStyle name="Normal 28 2 3 4" xfId="5245" xr:uid="{00000000-0005-0000-0000-0000F9670000}"/>
    <cellStyle name="Normal 28 2 3 4 2" xfId="13989" xr:uid="{00000000-0005-0000-0000-0000FA670000}"/>
    <cellStyle name="Normal 28 2 3 4 2 2" xfId="31440" xr:uid="{00000000-0005-0000-0000-0000FB670000}"/>
    <cellStyle name="Normal 28 2 3 4 3" xfId="22720" xr:uid="{00000000-0005-0000-0000-0000FC670000}"/>
    <cellStyle name="Normal 28 2 3 4 4" xfId="40422" xr:uid="{00000000-0005-0000-0000-0000FD670000}"/>
    <cellStyle name="Normal 28 2 3 5" xfId="9628" xr:uid="{00000000-0005-0000-0000-0000FE670000}"/>
    <cellStyle name="Normal 28 2 3 5 2" xfId="27080" xr:uid="{00000000-0005-0000-0000-0000FF670000}"/>
    <cellStyle name="Normal 28 2 3 6" xfId="18359" xr:uid="{00000000-0005-0000-0000-000000680000}"/>
    <cellStyle name="Normal 28 2 3 7" xfId="40415" xr:uid="{00000000-0005-0000-0000-000001680000}"/>
    <cellStyle name="Normal 28 2 4" xfId="1366" xr:uid="{00000000-0005-0000-0000-000002680000}"/>
    <cellStyle name="Normal 28 2 4 2" xfId="3512" xr:uid="{00000000-0005-0000-0000-000003680000}"/>
    <cellStyle name="Normal 28 2 4 2 2" xfId="7923" xr:uid="{00000000-0005-0000-0000-000004680000}"/>
    <cellStyle name="Normal 28 2 4 2 2 2" xfId="16667" xr:uid="{00000000-0005-0000-0000-000005680000}"/>
    <cellStyle name="Normal 28 2 4 2 2 2 2" xfId="34118" xr:uid="{00000000-0005-0000-0000-000006680000}"/>
    <cellStyle name="Normal 28 2 4 2 2 3" xfId="25398" xr:uid="{00000000-0005-0000-0000-000007680000}"/>
    <cellStyle name="Normal 28 2 4 2 2 4" xfId="40425" xr:uid="{00000000-0005-0000-0000-000008680000}"/>
    <cellStyle name="Normal 28 2 4 2 3" xfId="12306" xr:uid="{00000000-0005-0000-0000-000009680000}"/>
    <cellStyle name="Normal 28 2 4 2 3 2" xfId="29758" xr:uid="{00000000-0005-0000-0000-00000A680000}"/>
    <cellStyle name="Normal 28 2 4 2 4" xfId="21037" xr:uid="{00000000-0005-0000-0000-00000B680000}"/>
    <cellStyle name="Normal 28 2 4 2 5" xfId="40424" xr:uid="{00000000-0005-0000-0000-00000C680000}"/>
    <cellStyle name="Normal 28 2 4 3" xfId="5781" xr:uid="{00000000-0005-0000-0000-00000D680000}"/>
    <cellStyle name="Normal 28 2 4 3 2" xfId="14525" xr:uid="{00000000-0005-0000-0000-00000E680000}"/>
    <cellStyle name="Normal 28 2 4 3 2 2" xfId="31976" xr:uid="{00000000-0005-0000-0000-00000F680000}"/>
    <cellStyle name="Normal 28 2 4 3 3" xfId="23256" xr:uid="{00000000-0005-0000-0000-000010680000}"/>
    <cellStyle name="Normal 28 2 4 3 4" xfId="40426" xr:uid="{00000000-0005-0000-0000-000011680000}"/>
    <cellStyle name="Normal 28 2 4 4" xfId="10164" xr:uid="{00000000-0005-0000-0000-000012680000}"/>
    <cellStyle name="Normal 28 2 4 4 2" xfId="27616" xr:uid="{00000000-0005-0000-0000-000013680000}"/>
    <cellStyle name="Normal 28 2 4 5" xfId="18895" xr:uid="{00000000-0005-0000-0000-000014680000}"/>
    <cellStyle name="Normal 28 2 4 6" xfId="40423" xr:uid="{00000000-0005-0000-0000-000015680000}"/>
    <cellStyle name="Normal 28 2 5" xfId="2440" xr:uid="{00000000-0005-0000-0000-000016680000}"/>
    <cellStyle name="Normal 28 2 5 2" xfId="6851" xr:uid="{00000000-0005-0000-0000-000017680000}"/>
    <cellStyle name="Normal 28 2 5 2 2" xfId="15595" xr:uid="{00000000-0005-0000-0000-000018680000}"/>
    <cellStyle name="Normal 28 2 5 2 2 2" xfId="33046" xr:uid="{00000000-0005-0000-0000-000019680000}"/>
    <cellStyle name="Normal 28 2 5 2 3" xfId="24326" xr:uid="{00000000-0005-0000-0000-00001A680000}"/>
    <cellStyle name="Normal 28 2 5 2 4" xfId="40428" xr:uid="{00000000-0005-0000-0000-00001B680000}"/>
    <cellStyle name="Normal 28 2 5 3" xfId="11234" xr:uid="{00000000-0005-0000-0000-00001C680000}"/>
    <cellStyle name="Normal 28 2 5 3 2" xfId="28686" xr:uid="{00000000-0005-0000-0000-00001D680000}"/>
    <cellStyle name="Normal 28 2 5 4" xfId="19965" xr:uid="{00000000-0005-0000-0000-00001E680000}"/>
    <cellStyle name="Normal 28 2 5 5" xfId="40427" xr:uid="{00000000-0005-0000-0000-00001F680000}"/>
    <cellStyle name="Normal 28 2 6" xfId="4709" xr:uid="{00000000-0005-0000-0000-000020680000}"/>
    <cellStyle name="Normal 28 2 6 2" xfId="13453" xr:uid="{00000000-0005-0000-0000-000021680000}"/>
    <cellStyle name="Normal 28 2 6 2 2" xfId="30904" xr:uid="{00000000-0005-0000-0000-000022680000}"/>
    <cellStyle name="Normal 28 2 6 3" xfId="22184" xr:uid="{00000000-0005-0000-0000-000023680000}"/>
    <cellStyle name="Normal 28 2 6 4" xfId="40429" xr:uid="{00000000-0005-0000-0000-000024680000}"/>
    <cellStyle name="Normal 28 2 7" xfId="9092" xr:uid="{00000000-0005-0000-0000-000025680000}"/>
    <cellStyle name="Normal 28 2 7 2" xfId="26544" xr:uid="{00000000-0005-0000-0000-000026680000}"/>
    <cellStyle name="Normal 28 2 8" xfId="17823" xr:uid="{00000000-0005-0000-0000-000027680000}"/>
    <cellStyle name="Normal 28 2 9" xfId="40398" xr:uid="{00000000-0005-0000-0000-000028680000}"/>
    <cellStyle name="Normal 28 3" xfId="420" xr:uid="{00000000-0005-0000-0000-000029680000}"/>
    <cellStyle name="Normal 28 3 2" xfId="960" xr:uid="{00000000-0005-0000-0000-00002A680000}"/>
    <cellStyle name="Normal 28 3 2 2" xfId="2033" xr:uid="{00000000-0005-0000-0000-00002B680000}"/>
    <cellStyle name="Normal 28 3 2 2 2" xfId="4178" xr:uid="{00000000-0005-0000-0000-00002C680000}"/>
    <cellStyle name="Normal 28 3 2 2 2 2" xfId="8589" xr:uid="{00000000-0005-0000-0000-00002D680000}"/>
    <cellStyle name="Normal 28 3 2 2 2 2 2" xfId="17333" xr:uid="{00000000-0005-0000-0000-00002E680000}"/>
    <cellStyle name="Normal 28 3 2 2 2 2 2 2" xfId="34784" xr:uid="{00000000-0005-0000-0000-00002F680000}"/>
    <cellStyle name="Normal 28 3 2 2 2 2 3" xfId="26064" xr:uid="{00000000-0005-0000-0000-000030680000}"/>
    <cellStyle name="Normal 28 3 2 2 2 2 4" xfId="40434" xr:uid="{00000000-0005-0000-0000-000031680000}"/>
    <cellStyle name="Normal 28 3 2 2 2 3" xfId="12972" xr:uid="{00000000-0005-0000-0000-000032680000}"/>
    <cellStyle name="Normal 28 3 2 2 2 3 2" xfId="30424" xr:uid="{00000000-0005-0000-0000-000033680000}"/>
    <cellStyle name="Normal 28 3 2 2 2 4" xfId="21703" xr:uid="{00000000-0005-0000-0000-000034680000}"/>
    <cellStyle name="Normal 28 3 2 2 2 5" xfId="40433" xr:uid="{00000000-0005-0000-0000-000035680000}"/>
    <cellStyle name="Normal 28 3 2 2 3" xfId="6447" xr:uid="{00000000-0005-0000-0000-000036680000}"/>
    <cellStyle name="Normal 28 3 2 2 3 2" xfId="15191" xr:uid="{00000000-0005-0000-0000-000037680000}"/>
    <cellStyle name="Normal 28 3 2 2 3 2 2" xfId="32642" xr:uid="{00000000-0005-0000-0000-000038680000}"/>
    <cellStyle name="Normal 28 3 2 2 3 3" xfId="23922" xr:uid="{00000000-0005-0000-0000-000039680000}"/>
    <cellStyle name="Normal 28 3 2 2 3 4" xfId="40435" xr:uid="{00000000-0005-0000-0000-00003A680000}"/>
    <cellStyle name="Normal 28 3 2 2 4" xfId="10830" xr:uid="{00000000-0005-0000-0000-00003B680000}"/>
    <cellStyle name="Normal 28 3 2 2 4 2" xfId="28282" xr:uid="{00000000-0005-0000-0000-00003C680000}"/>
    <cellStyle name="Normal 28 3 2 2 5" xfId="19561" xr:uid="{00000000-0005-0000-0000-00003D680000}"/>
    <cellStyle name="Normal 28 3 2 2 6" xfId="40432" xr:uid="{00000000-0005-0000-0000-00003E680000}"/>
    <cellStyle name="Normal 28 3 2 3" xfId="3109" xr:uid="{00000000-0005-0000-0000-00003F680000}"/>
    <cellStyle name="Normal 28 3 2 3 2" xfId="7520" xr:uid="{00000000-0005-0000-0000-000040680000}"/>
    <cellStyle name="Normal 28 3 2 3 2 2" xfId="16264" xr:uid="{00000000-0005-0000-0000-000041680000}"/>
    <cellStyle name="Normal 28 3 2 3 2 2 2" xfId="33715" xr:uid="{00000000-0005-0000-0000-000042680000}"/>
    <cellStyle name="Normal 28 3 2 3 2 3" xfId="24995" xr:uid="{00000000-0005-0000-0000-000043680000}"/>
    <cellStyle name="Normal 28 3 2 3 2 4" xfId="40437" xr:uid="{00000000-0005-0000-0000-000044680000}"/>
    <cellStyle name="Normal 28 3 2 3 3" xfId="11903" xr:uid="{00000000-0005-0000-0000-000045680000}"/>
    <cellStyle name="Normal 28 3 2 3 3 2" xfId="29355" xr:uid="{00000000-0005-0000-0000-000046680000}"/>
    <cellStyle name="Normal 28 3 2 3 4" xfId="20634" xr:uid="{00000000-0005-0000-0000-000047680000}"/>
    <cellStyle name="Normal 28 3 2 3 5" xfId="40436" xr:uid="{00000000-0005-0000-0000-000048680000}"/>
    <cellStyle name="Normal 28 3 2 4" xfId="5378" xr:uid="{00000000-0005-0000-0000-000049680000}"/>
    <cellStyle name="Normal 28 3 2 4 2" xfId="14122" xr:uid="{00000000-0005-0000-0000-00004A680000}"/>
    <cellStyle name="Normal 28 3 2 4 2 2" xfId="31573" xr:uid="{00000000-0005-0000-0000-00004B680000}"/>
    <cellStyle name="Normal 28 3 2 4 3" xfId="22853" xr:uid="{00000000-0005-0000-0000-00004C680000}"/>
    <cellStyle name="Normal 28 3 2 4 4" xfId="40438" xr:uid="{00000000-0005-0000-0000-00004D680000}"/>
    <cellStyle name="Normal 28 3 2 5" xfId="9761" xr:uid="{00000000-0005-0000-0000-00004E680000}"/>
    <cellStyle name="Normal 28 3 2 5 2" xfId="27213" xr:uid="{00000000-0005-0000-0000-00004F680000}"/>
    <cellStyle name="Normal 28 3 2 6" xfId="18492" xr:uid="{00000000-0005-0000-0000-000050680000}"/>
    <cellStyle name="Normal 28 3 2 7" xfId="40431" xr:uid="{00000000-0005-0000-0000-000051680000}"/>
    <cellStyle name="Normal 28 3 3" xfId="1498" xr:uid="{00000000-0005-0000-0000-000052680000}"/>
    <cellStyle name="Normal 28 3 3 2" xfId="3644" xr:uid="{00000000-0005-0000-0000-000053680000}"/>
    <cellStyle name="Normal 28 3 3 2 2" xfId="8055" xr:uid="{00000000-0005-0000-0000-000054680000}"/>
    <cellStyle name="Normal 28 3 3 2 2 2" xfId="16799" xr:uid="{00000000-0005-0000-0000-000055680000}"/>
    <cellStyle name="Normal 28 3 3 2 2 2 2" xfId="34250" xr:uid="{00000000-0005-0000-0000-000056680000}"/>
    <cellStyle name="Normal 28 3 3 2 2 3" xfId="25530" xr:uid="{00000000-0005-0000-0000-000057680000}"/>
    <cellStyle name="Normal 28 3 3 2 2 4" xfId="40441" xr:uid="{00000000-0005-0000-0000-000058680000}"/>
    <cellStyle name="Normal 28 3 3 2 3" xfId="12438" xr:uid="{00000000-0005-0000-0000-000059680000}"/>
    <cellStyle name="Normal 28 3 3 2 3 2" xfId="29890" xr:uid="{00000000-0005-0000-0000-00005A680000}"/>
    <cellStyle name="Normal 28 3 3 2 4" xfId="21169" xr:uid="{00000000-0005-0000-0000-00005B680000}"/>
    <cellStyle name="Normal 28 3 3 2 5" xfId="40440" xr:uid="{00000000-0005-0000-0000-00005C680000}"/>
    <cellStyle name="Normal 28 3 3 3" xfId="5913" xr:uid="{00000000-0005-0000-0000-00005D680000}"/>
    <cellStyle name="Normal 28 3 3 3 2" xfId="14657" xr:uid="{00000000-0005-0000-0000-00005E680000}"/>
    <cellStyle name="Normal 28 3 3 3 2 2" xfId="32108" xr:uid="{00000000-0005-0000-0000-00005F680000}"/>
    <cellStyle name="Normal 28 3 3 3 3" xfId="23388" xr:uid="{00000000-0005-0000-0000-000060680000}"/>
    <cellStyle name="Normal 28 3 3 3 4" xfId="40442" xr:uid="{00000000-0005-0000-0000-000061680000}"/>
    <cellStyle name="Normal 28 3 3 4" xfId="10296" xr:uid="{00000000-0005-0000-0000-000062680000}"/>
    <cellStyle name="Normal 28 3 3 4 2" xfId="27748" xr:uid="{00000000-0005-0000-0000-000063680000}"/>
    <cellStyle name="Normal 28 3 3 5" xfId="19027" xr:uid="{00000000-0005-0000-0000-000064680000}"/>
    <cellStyle name="Normal 28 3 3 6" xfId="40439" xr:uid="{00000000-0005-0000-0000-000065680000}"/>
    <cellStyle name="Normal 28 3 4" xfId="2572" xr:uid="{00000000-0005-0000-0000-000066680000}"/>
    <cellStyle name="Normal 28 3 4 2" xfId="6983" xr:uid="{00000000-0005-0000-0000-000067680000}"/>
    <cellStyle name="Normal 28 3 4 2 2" xfId="15727" xr:uid="{00000000-0005-0000-0000-000068680000}"/>
    <cellStyle name="Normal 28 3 4 2 2 2" xfId="33178" xr:uid="{00000000-0005-0000-0000-000069680000}"/>
    <cellStyle name="Normal 28 3 4 2 3" xfId="24458" xr:uid="{00000000-0005-0000-0000-00006A680000}"/>
    <cellStyle name="Normal 28 3 4 2 4" xfId="40444" xr:uid="{00000000-0005-0000-0000-00006B680000}"/>
    <cellStyle name="Normal 28 3 4 3" xfId="11366" xr:uid="{00000000-0005-0000-0000-00006C680000}"/>
    <cellStyle name="Normal 28 3 4 3 2" xfId="28818" xr:uid="{00000000-0005-0000-0000-00006D680000}"/>
    <cellStyle name="Normal 28 3 4 4" xfId="20097" xr:uid="{00000000-0005-0000-0000-00006E680000}"/>
    <cellStyle name="Normal 28 3 4 5" xfId="40443" xr:uid="{00000000-0005-0000-0000-00006F680000}"/>
    <cellStyle name="Normal 28 3 5" xfId="4841" xr:uid="{00000000-0005-0000-0000-000070680000}"/>
    <cellStyle name="Normal 28 3 5 2" xfId="13585" xr:uid="{00000000-0005-0000-0000-000071680000}"/>
    <cellStyle name="Normal 28 3 5 2 2" xfId="31036" xr:uid="{00000000-0005-0000-0000-000072680000}"/>
    <cellStyle name="Normal 28 3 5 3" xfId="22316" xr:uid="{00000000-0005-0000-0000-000073680000}"/>
    <cellStyle name="Normal 28 3 5 4" xfId="40445" xr:uid="{00000000-0005-0000-0000-000074680000}"/>
    <cellStyle name="Normal 28 3 6" xfId="9224" xr:uid="{00000000-0005-0000-0000-000075680000}"/>
    <cellStyle name="Normal 28 3 6 2" xfId="26676" xr:uid="{00000000-0005-0000-0000-000076680000}"/>
    <cellStyle name="Normal 28 3 7" xfId="17955" xr:uid="{00000000-0005-0000-0000-000077680000}"/>
    <cellStyle name="Normal 28 3 8" xfId="40430" xr:uid="{00000000-0005-0000-0000-000078680000}"/>
    <cellStyle name="Normal 28 4" xfId="702" xr:uid="{00000000-0005-0000-0000-000079680000}"/>
    <cellStyle name="Normal 28 4 2" xfId="1775" xr:uid="{00000000-0005-0000-0000-00007A680000}"/>
    <cellStyle name="Normal 28 4 2 2" xfId="3920" xr:uid="{00000000-0005-0000-0000-00007B680000}"/>
    <cellStyle name="Normal 28 4 2 2 2" xfId="8331" xr:uid="{00000000-0005-0000-0000-00007C680000}"/>
    <cellStyle name="Normal 28 4 2 2 2 2" xfId="17075" xr:uid="{00000000-0005-0000-0000-00007D680000}"/>
    <cellStyle name="Normal 28 4 2 2 2 2 2" xfId="34526" xr:uid="{00000000-0005-0000-0000-00007E680000}"/>
    <cellStyle name="Normal 28 4 2 2 2 3" xfId="25806" xr:uid="{00000000-0005-0000-0000-00007F680000}"/>
    <cellStyle name="Normal 28 4 2 2 2 4" xfId="40449" xr:uid="{00000000-0005-0000-0000-000080680000}"/>
    <cellStyle name="Normal 28 4 2 2 3" xfId="12714" xr:uid="{00000000-0005-0000-0000-000081680000}"/>
    <cellStyle name="Normal 28 4 2 2 3 2" xfId="30166" xr:uid="{00000000-0005-0000-0000-000082680000}"/>
    <cellStyle name="Normal 28 4 2 2 4" xfId="21445" xr:uid="{00000000-0005-0000-0000-000083680000}"/>
    <cellStyle name="Normal 28 4 2 2 5" xfId="40448" xr:uid="{00000000-0005-0000-0000-000084680000}"/>
    <cellStyle name="Normal 28 4 2 3" xfId="6189" xr:uid="{00000000-0005-0000-0000-000085680000}"/>
    <cellStyle name="Normal 28 4 2 3 2" xfId="14933" xr:uid="{00000000-0005-0000-0000-000086680000}"/>
    <cellStyle name="Normal 28 4 2 3 2 2" xfId="32384" xr:uid="{00000000-0005-0000-0000-000087680000}"/>
    <cellStyle name="Normal 28 4 2 3 3" xfId="23664" xr:uid="{00000000-0005-0000-0000-000088680000}"/>
    <cellStyle name="Normal 28 4 2 3 4" xfId="40450" xr:uid="{00000000-0005-0000-0000-000089680000}"/>
    <cellStyle name="Normal 28 4 2 4" xfId="10572" xr:uid="{00000000-0005-0000-0000-00008A680000}"/>
    <cellStyle name="Normal 28 4 2 4 2" xfId="28024" xr:uid="{00000000-0005-0000-0000-00008B680000}"/>
    <cellStyle name="Normal 28 4 2 5" xfId="19303" xr:uid="{00000000-0005-0000-0000-00008C680000}"/>
    <cellStyle name="Normal 28 4 2 6" xfId="40447" xr:uid="{00000000-0005-0000-0000-00008D680000}"/>
    <cellStyle name="Normal 28 4 3" xfId="2851" xr:uid="{00000000-0005-0000-0000-00008E680000}"/>
    <cellStyle name="Normal 28 4 3 2" xfId="7262" xr:uid="{00000000-0005-0000-0000-00008F680000}"/>
    <cellStyle name="Normal 28 4 3 2 2" xfId="16006" xr:uid="{00000000-0005-0000-0000-000090680000}"/>
    <cellStyle name="Normal 28 4 3 2 2 2" xfId="33457" xr:uid="{00000000-0005-0000-0000-000091680000}"/>
    <cellStyle name="Normal 28 4 3 2 3" xfId="24737" xr:uid="{00000000-0005-0000-0000-000092680000}"/>
    <cellStyle name="Normal 28 4 3 2 4" xfId="40452" xr:uid="{00000000-0005-0000-0000-000093680000}"/>
    <cellStyle name="Normal 28 4 3 3" xfId="11645" xr:uid="{00000000-0005-0000-0000-000094680000}"/>
    <cellStyle name="Normal 28 4 3 3 2" xfId="29097" xr:uid="{00000000-0005-0000-0000-000095680000}"/>
    <cellStyle name="Normal 28 4 3 4" xfId="20376" xr:uid="{00000000-0005-0000-0000-000096680000}"/>
    <cellStyle name="Normal 28 4 3 5" xfId="40451" xr:uid="{00000000-0005-0000-0000-000097680000}"/>
    <cellStyle name="Normal 28 4 4" xfId="5120" xr:uid="{00000000-0005-0000-0000-000098680000}"/>
    <cellStyle name="Normal 28 4 4 2" xfId="13864" xr:uid="{00000000-0005-0000-0000-000099680000}"/>
    <cellStyle name="Normal 28 4 4 2 2" xfId="31315" xr:uid="{00000000-0005-0000-0000-00009A680000}"/>
    <cellStyle name="Normal 28 4 4 3" xfId="22595" xr:uid="{00000000-0005-0000-0000-00009B680000}"/>
    <cellStyle name="Normal 28 4 4 4" xfId="40453" xr:uid="{00000000-0005-0000-0000-00009C680000}"/>
    <cellStyle name="Normal 28 4 5" xfId="9503" xr:uid="{00000000-0005-0000-0000-00009D680000}"/>
    <cellStyle name="Normal 28 4 5 2" xfId="26955" xr:uid="{00000000-0005-0000-0000-00009E680000}"/>
    <cellStyle name="Normal 28 4 6" xfId="18234" xr:uid="{00000000-0005-0000-0000-00009F680000}"/>
    <cellStyle name="Normal 28 4 7" xfId="40446" xr:uid="{00000000-0005-0000-0000-0000A0680000}"/>
    <cellStyle name="Normal 28 5" xfId="1241" xr:uid="{00000000-0005-0000-0000-0000A1680000}"/>
    <cellStyle name="Normal 28 5 2" xfId="3387" xr:uid="{00000000-0005-0000-0000-0000A2680000}"/>
    <cellStyle name="Normal 28 5 2 2" xfId="7798" xr:uid="{00000000-0005-0000-0000-0000A3680000}"/>
    <cellStyle name="Normal 28 5 2 2 2" xfId="16542" xr:uid="{00000000-0005-0000-0000-0000A4680000}"/>
    <cellStyle name="Normal 28 5 2 2 2 2" xfId="33993" xr:uid="{00000000-0005-0000-0000-0000A5680000}"/>
    <cellStyle name="Normal 28 5 2 2 3" xfId="25273" xr:uid="{00000000-0005-0000-0000-0000A6680000}"/>
    <cellStyle name="Normal 28 5 2 2 4" xfId="40456" xr:uid="{00000000-0005-0000-0000-0000A7680000}"/>
    <cellStyle name="Normal 28 5 2 3" xfId="12181" xr:uid="{00000000-0005-0000-0000-0000A8680000}"/>
    <cellStyle name="Normal 28 5 2 3 2" xfId="29633" xr:uid="{00000000-0005-0000-0000-0000A9680000}"/>
    <cellStyle name="Normal 28 5 2 4" xfId="20912" xr:uid="{00000000-0005-0000-0000-0000AA680000}"/>
    <cellStyle name="Normal 28 5 2 5" xfId="40455" xr:uid="{00000000-0005-0000-0000-0000AB680000}"/>
    <cellStyle name="Normal 28 5 3" xfId="5656" xr:uid="{00000000-0005-0000-0000-0000AC680000}"/>
    <cellStyle name="Normal 28 5 3 2" xfId="14400" xr:uid="{00000000-0005-0000-0000-0000AD680000}"/>
    <cellStyle name="Normal 28 5 3 2 2" xfId="31851" xr:uid="{00000000-0005-0000-0000-0000AE680000}"/>
    <cellStyle name="Normal 28 5 3 3" xfId="23131" xr:uid="{00000000-0005-0000-0000-0000AF680000}"/>
    <cellStyle name="Normal 28 5 3 4" xfId="40457" xr:uid="{00000000-0005-0000-0000-0000B0680000}"/>
    <cellStyle name="Normal 28 5 4" xfId="10039" xr:uid="{00000000-0005-0000-0000-0000B1680000}"/>
    <cellStyle name="Normal 28 5 4 2" xfId="27491" xr:uid="{00000000-0005-0000-0000-0000B2680000}"/>
    <cellStyle name="Normal 28 5 5" xfId="18770" xr:uid="{00000000-0005-0000-0000-0000B3680000}"/>
    <cellStyle name="Normal 28 5 6" xfId="40454" xr:uid="{00000000-0005-0000-0000-0000B4680000}"/>
    <cellStyle name="Normal 28 6" xfId="2315" xr:uid="{00000000-0005-0000-0000-0000B5680000}"/>
    <cellStyle name="Normal 28 6 2" xfId="6726" xr:uid="{00000000-0005-0000-0000-0000B6680000}"/>
    <cellStyle name="Normal 28 6 2 2" xfId="15470" xr:uid="{00000000-0005-0000-0000-0000B7680000}"/>
    <cellStyle name="Normal 28 6 2 2 2" xfId="32921" xr:uid="{00000000-0005-0000-0000-0000B8680000}"/>
    <cellStyle name="Normal 28 6 2 3" xfId="24201" xr:uid="{00000000-0005-0000-0000-0000B9680000}"/>
    <cellStyle name="Normal 28 6 2 4" xfId="40459" xr:uid="{00000000-0005-0000-0000-0000BA680000}"/>
    <cellStyle name="Normal 28 6 3" xfId="11109" xr:uid="{00000000-0005-0000-0000-0000BB680000}"/>
    <cellStyle name="Normal 28 6 3 2" xfId="28561" xr:uid="{00000000-0005-0000-0000-0000BC680000}"/>
    <cellStyle name="Normal 28 6 4" xfId="19840" xr:uid="{00000000-0005-0000-0000-0000BD680000}"/>
    <cellStyle name="Normal 28 6 5" xfId="40458" xr:uid="{00000000-0005-0000-0000-0000BE680000}"/>
    <cellStyle name="Normal 28 7" xfId="4584" xr:uid="{00000000-0005-0000-0000-0000BF680000}"/>
    <cellStyle name="Normal 28 7 2" xfId="13328" xr:uid="{00000000-0005-0000-0000-0000C0680000}"/>
    <cellStyle name="Normal 28 7 2 2" xfId="30779" xr:uid="{00000000-0005-0000-0000-0000C1680000}"/>
    <cellStyle name="Normal 28 7 3" xfId="22059" xr:uid="{00000000-0005-0000-0000-0000C2680000}"/>
    <cellStyle name="Normal 28 7 4" xfId="40460" xr:uid="{00000000-0005-0000-0000-0000C3680000}"/>
    <cellStyle name="Normal 28 8" xfId="8967" xr:uid="{00000000-0005-0000-0000-0000C4680000}"/>
    <cellStyle name="Normal 28 8 2" xfId="26419" xr:uid="{00000000-0005-0000-0000-0000C5680000}"/>
    <cellStyle name="Normal 28 9" xfId="17698" xr:uid="{00000000-0005-0000-0000-0000C6680000}"/>
    <cellStyle name="Normal 29" xfId="152" xr:uid="{00000000-0005-0000-0000-0000C7680000}"/>
    <cellStyle name="Normal 29 10" xfId="40461" xr:uid="{00000000-0005-0000-0000-0000C8680000}"/>
    <cellStyle name="Normal 29 2" xfId="283" xr:uid="{00000000-0005-0000-0000-0000C9680000}"/>
    <cellStyle name="Normal 29 2 2" xfId="547" xr:uid="{00000000-0005-0000-0000-0000CA680000}"/>
    <cellStyle name="Normal 29 2 2 2" xfId="1087" xr:uid="{00000000-0005-0000-0000-0000CB680000}"/>
    <cellStyle name="Normal 29 2 2 2 2" xfId="2160" xr:uid="{00000000-0005-0000-0000-0000CC680000}"/>
    <cellStyle name="Normal 29 2 2 2 2 2" xfId="4305" xr:uid="{00000000-0005-0000-0000-0000CD680000}"/>
    <cellStyle name="Normal 29 2 2 2 2 2 2" xfId="8716" xr:uid="{00000000-0005-0000-0000-0000CE680000}"/>
    <cellStyle name="Normal 29 2 2 2 2 2 2 2" xfId="17460" xr:uid="{00000000-0005-0000-0000-0000CF680000}"/>
    <cellStyle name="Normal 29 2 2 2 2 2 2 2 2" xfId="34911" xr:uid="{00000000-0005-0000-0000-0000D0680000}"/>
    <cellStyle name="Normal 29 2 2 2 2 2 2 3" xfId="26191" xr:uid="{00000000-0005-0000-0000-0000D1680000}"/>
    <cellStyle name="Normal 29 2 2 2 2 2 2 4" xfId="40467" xr:uid="{00000000-0005-0000-0000-0000D2680000}"/>
    <cellStyle name="Normal 29 2 2 2 2 2 3" xfId="13099" xr:uid="{00000000-0005-0000-0000-0000D3680000}"/>
    <cellStyle name="Normal 29 2 2 2 2 2 3 2" xfId="30551" xr:uid="{00000000-0005-0000-0000-0000D4680000}"/>
    <cellStyle name="Normal 29 2 2 2 2 2 4" xfId="21830" xr:uid="{00000000-0005-0000-0000-0000D5680000}"/>
    <cellStyle name="Normal 29 2 2 2 2 2 5" xfId="40466" xr:uid="{00000000-0005-0000-0000-0000D6680000}"/>
    <cellStyle name="Normal 29 2 2 2 2 3" xfId="6574" xr:uid="{00000000-0005-0000-0000-0000D7680000}"/>
    <cellStyle name="Normal 29 2 2 2 2 3 2" xfId="15318" xr:uid="{00000000-0005-0000-0000-0000D8680000}"/>
    <cellStyle name="Normal 29 2 2 2 2 3 2 2" xfId="32769" xr:uid="{00000000-0005-0000-0000-0000D9680000}"/>
    <cellStyle name="Normal 29 2 2 2 2 3 3" xfId="24049" xr:uid="{00000000-0005-0000-0000-0000DA680000}"/>
    <cellStyle name="Normal 29 2 2 2 2 3 4" xfId="40468" xr:uid="{00000000-0005-0000-0000-0000DB680000}"/>
    <cellStyle name="Normal 29 2 2 2 2 4" xfId="10957" xr:uid="{00000000-0005-0000-0000-0000DC680000}"/>
    <cellStyle name="Normal 29 2 2 2 2 4 2" xfId="28409" xr:uid="{00000000-0005-0000-0000-0000DD680000}"/>
    <cellStyle name="Normal 29 2 2 2 2 5" xfId="19688" xr:uid="{00000000-0005-0000-0000-0000DE680000}"/>
    <cellStyle name="Normal 29 2 2 2 2 6" xfId="40465" xr:uid="{00000000-0005-0000-0000-0000DF680000}"/>
    <cellStyle name="Normal 29 2 2 2 3" xfId="3236" xr:uid="{00000000-0005-0000-0000-0000E0680000}"/>
    <cellStyle name="Normal 29 2 2 2 3 2" xfId="7647" xr:uid="{00000000-0005-0000-0000-0000E1680000}"/>
    <cellStyle name="Normal 29 2 2 2 3 2 2" xfId="16391" xr:uid="{00000000-0005-0000-0000-0000E2680000}"/>
    <cellStyle name="Normal 29 2 2 2 3 2 2 2" xfId="33842" xr:uid="{00000000-0005-0000-0000-0000E3680000}"/>
    <cellStyle name="Normal 29 2 2 2 3 2 3" xfId="25122" xr:uid="{00000000-0005-0000-0000-0000E4680000}"/>
    <cellStyle name="Normal 29 2 2 2 3 2 4" xfId="40470" xr:uid="{00000000-0005-0000-0000-0000E5680000}"/>
    <cellStyle name="Normal 29 2 2 2 3 3" xfId="12030" xr:uid="{00000000-0005-0000-0000-0000E6680000}"/>
    <cellStyle name="Normal 29 2 2 2 3 3 2" xfId="29482" xr:uid="{00000000-0005-0000-0000-0000E7680000}"/>
    <cellStyle name="Normal 29 2 2 2 3 4" xfId="20761" xr:uid="{00000000-0005-0000-0000-0000E8680000}"/>
    <cellStyle name="Normal 29 2 2 2 3 5" xfId="40469" xr:uid="{00000000-0005-0000-0000-0000E9680000}"/>
    <cellStyle name="Normal 29 2 2 2 4" xfId="5505" xr:uid="{00000000-0005-0000-0000-0000EA680000}"/>
    <cellStyle name="Normal 29 2 2 2 4 2" xfId="14249" xr:uid="{00000000-0005-0000-0000-0000EB680000}"/>
    <cellStyle name="Normal 29 2 2 2 4 2 2" xfId="31700" xr:uid="{00000000-0005-0000-0000-0000EC680000}"/>
    <cellStyle name="Normal 29 2 2 2 4 3" xfId="22980" xr:uid="{00000000-0005-0000-0000-0000ED680000}"/>
    <cellStyle name="Normal 29 2 2 2 4 4" xfId="40471" xr:uid="{00000000-0005-0000-0000-0000EE680000}"/>
    <cellStyle name="Normal 29 2 2 2 5" xfId="9888" xr:uid="{00000000-0005-0000-0000-0000EF680000}"/>
    <cellStyle name="Normal 29 2 2 2 5 2" xfId="27340" xr:uid="{00000000-0005-0000-0000-0000F0680000}"/>
    <cellStyle name="Normal 29 2 2 2 6" xfId="18619" xr:uid="{00000000-0005-0000-0000-0000F1680000}"/>
    <cellStyle name="Normal 29 2 2 2 7" xfId="40464" xr:uid="{00000000-0005-0000-0000-0000F2680000}"/>
    <cellStyle name="Normal 29 2 2 3" xfId="1625" xr:uid="{00000000-0005-0000-0000-0000F3680000}"/>
    <cellStyle name="Normal 29 2 2 3 2" xfId="3771" xr:uid="{00000000-0005-0000-0000-0000F4680000}"/>
    <cellStyle name="Normal 29 2 2 3 2 2" xfId="8182" xr:uid="{00000000-0005-0000-0000-0000F5680000}"/>
    <cellStyle name="Normal 29 2 2 3 2 2 2" xfId="16926" xr:uid="{00000000-0005-0000-0000-0000F6680000}"/>
    <cellStyle name="Normal 29 2 2 3 2 2 2 2" xfId="34377" xr:uid="{00000000-0005-0000-0000-0000F7680000}"/>
    <cellStyle name="Normal 29 2 2 3 2 2 3" xfId="25657" xr:uid="{00000000-0005-0000-0000-0000F8680000}"/>
    <cellStyle name="Normal 29 2 2 3 2 2 4" xfId="40474" xr:uid="{00000000-0005-0000-0000-0000F9680000}"/>
    <cellStyle name="Normal 29 2 2 3 2 3" xfId="12565" xr:uid="{00000000-0005-0000-0000-0000FA680000}"/>
    <cellStyle name="Normal 29 2 2 3 2 3 2" xfId="30017" xr:uid="{00000000-0005-0000-0000-0000FB680000}"/>
    <cellStyle name="Normal 29 2 2 3 2 4" xfId="21296" xr:uid="{00000000-0005-0000-0000-0000FC680000}"/>
    <cellStyle name="Normal 29 2 2 3 2 5" xfId="40473" xr:uid="{00000000-0005-0000-0000-0000FD680000}"/>
    <cellStyle name="Normal 29 2 2 3 3" xfId="6040" xr:uid="{00000000-0005-0000-0000-0000FE680000}"/>
    <cellStyle name="Normal 29 2 2 3 3 2" xfId="14784" xr:uid="{00000000-0005-0000-0000-0000FF680000}"/>
    <cellStyle name="Normal 29 2 2 3 3 2 2" xfId="32235" xr:uid="{00000000-0005-0000-0000-000000690000}"/>
    <cellStyle name="Normal 29 2 2 3 3 3" xfId="23515" xr:uid="{00000000-0005-0000-0000-000001690000}"/>
    <cellStyle name="Normal 29 2 2 3 3 4" xfId="40475" xr:uid="{00000000-0005-0000-0000-000002690000}"/>
    <cellStyle name="Normal 29 2 2 3 4" xfId="10423" xr:uid="{00000000-0005-0000-0000-000003690000}"/>
    <cellStyle name="Normal 29 2 2 3 4 2" xfId="27875" xr:uid="{00000000-0005-0000-0000-000004690000}"/>
    <cellStyle name="Normal 29 2 2 3 5" xfId="19154" xr:uid="{00000000-0005-0000-0000-000005690000}"/>
    <cellStyle name="Normal 29 2 2 3 6" xfId="40472" xr:uid="{00000000-0005-0000-0000-000006690000}"/>
    <cellStyle name="Normal 29 2 2 4" xfId="2699" xr:uid="{00000000-0005-0000-0000-000007690000}"/>
    <cellStyle name="Normal 29 2 2 4 2" xfId="7110" xr:uid="{00000000-0005-0000-0000-000008690000}"/>
    <cellStyle name="Normal 29 2 2 4 2 2" xfId="15854" xr:uid="{00000000-0005-0000-0000-000009690000}"/>
    <cellStyle name="Normal 29 2 2 4 2 2 2" xfId="33305" xr:uid="{00000000-0005-0000-0000-00000A690000}"/>
    <cellStyle name="Normal 29 2 2 4 2 3" xfId="24585" xr:uid="{00000000-0005-0000-0000-00000B690000}"/>
    <cellStyle name="Normal 29 2 2 4 2 4" xfId="40477" xr:uid="{00000000-0005-0000-0000-00000C690000}"/>
    <cellStyle name="Normal 29 2 2 4 3" xfId="11493" xr:uid="{00000000-0005-0000-0000-00000D690000}"/>
    <cellStyle name="Normal 29 2 2 4 3 2" xfId="28945" xr:uid="{00000000-0005-0000-0000-00000E690000}"/>
    <cellStyle name="Normal 29 2 2 4 4" xfId="20224" xr:uid="{00000000-0005-0000-0000-00000F690000}"/>
    <cellStyle name="Normal 29 2 2 4 5" xfId="40476" xr:uid="{00000000-0005-0000-0000-000010690000}"/>
    <cellStyle name="Normal 29 2 2 5" xfId="4968" xr:uid="{00000000-0005-0000-0000-000011690000}"/>
    <cellStyle name="Normal 29 2 2 5 2" xfId="13712" xr:uid="{00000000-0005-0000-0000-000012690000}"/>
    <cellStyle name="Normal 29 2 2 5 2 2" xfId="31163" xr:uid="{00000000-0005-0000-0000-000013690000}"/>
    <cellStyle name="Normal 29 2 2 5 3" xfId="22443" xr:uid="{00000000-0005-0000-0000-000014690000}"/>
    <cellStyle name="Normal 29 2 2 5 4" xfId="40478" xr:uid="{00000000-0005-0000-0000-000015690000}"/>
    <cellStyle name="Normal 29 2 2 6" xfId="9351" xr:uid="{00000000-0005-0000-0000-000016690000}"/>
    <cellStyle name="Normal 29 2 2 6 2" xfId="26803" xr:uid="{00000000-0005-0000-0000-000017690000}"/>
    <cellStyle name="Normal 29 2 2 7" xfId="18082" xr:uid="{00000000-0005-0000-0000-000018690000}"/>
    <cellStyle name="Normal 29 2 2 8" xfId="40463" xr:uid="{00000000-0005-0000-0000-000019690000}"/>
    <cellStyle name="Normal 29 2 3" xfId="829" xr:uid="{00000000-0005-0000-0000-00001A690000}"/>
    <cellStyle name="Normal 29 2 3 2" xfId="1902" xr:uid="{00000000-0005-0000-0000-00001B690000}"/>
    <cellStyle name="Normal 29 2 3 2 2" xfId="4047" xr:uid="{00000000-0005-0000-0000-00001C690000}"/>
    <cellStyle name="Normal 29 2 3 2 2 2" xfId="8458" xr:uid="{00000000-0005-0000-0000-00001D690000}"/>
    <cellStyle name="Normal 29 2 3 2 2 2 2" xfId="17202" xr:uid="{00000000-0005-0000-0000-00001E690000}"/>
    <cellStyle name="Normal 29 2 3 2 2 2 2 2" xfId="34653" xr:uid="{00000000-0005-0000-0000-00001F690000}"/>
    <cellStyle name="Normal 29 2 3 2 2 2 3" xfId="25933" xr:uid="{00000000-0005-0000-0000-000020690000}"/>
    <cellStyle name="Normal 29 2 3 2 2 2 4" xfId="40482" xr:uid="{00000000-0005-0000-0000-000021690000}"/>
    <cellStyle name="Normal 29 2 3 2 2 3" xfId="12841" xr:uid="{00000000-0005-0000-0000-000022690000}"/>
    <cellStyle name="Normal 29 2 3 2 2 3 2" xfId="30293" xr:uid="{00000000-0005-0000-0000-000023690000}"/>
    <cellStyle name="Normal 29 2 3 2 2 4" xfId="21572" xr:uid="{00000000-0005-0000-0000-000024690000}"/>
    <cellStyle name="Normal 29 2 3 2 2 5" xfId="40481" xr:uid="{00000000-0005-0000-0000-000025690000}"/>
    <cellStyle name="Normal 29 2 3 2 3" xfId="6316" xr:uid="{00000000-0005-0000-0000-000026690000}"/>
    <cellStyle name="Normal 29 2 3 2 3 2" xfId="15060" xr:uid="{00000000-0005-0000-0000-000027690000}"/>
    <cellStyle name="Normal 29 2 3 2 3 2 2" xfId="32511" xr:uid="{00000000-0005-0000-0000-000028690000}"/>
    <cellStyle name="Normal 29 2 3 2 3 3" xfId="23791" xr:uid="{00000000-0005-0000-0000-000029690000}"/>
    <cellStyle name="Normal 29 2 3 2 3 4" xfId="40483" xr:uid="{00000000-0005-0000-0000-00002A690000}"/>
    <cellStyle name="Normal 29 2 3 2 4" xfId="10699" xr:uid="{00000000-0005-0000-0000-00002B690000}"/>
    <cellStyle name="Normal 29 2 3 2 4 2" xfId="28151" xr:uid="{00000000-0005-0000-0000-00002C690000}"/>
    <cellStyle name="Normal 29 2 3 2 5" xfId="19430" xr:uid="{00000000-0005-0000-0000-00002D690000}"/>
    <cellStyle name="Normal 29 2 3 2 6" xfId="40480" xr:uid="{00000000-0005-0000-0000-00002E690000}"/>
    <cellStyle name="Normal 29 2 3 3" xfId="2978" xr:uid="{00000000-0005-0000-0000-00002F690000}"/>
    <cellStyle name="Normal 29 2 3 3 2" xfId="7389" xr:uid="{00000000-0005-0000-0000-000030690000}"/>
    <cellStyle name="Normal 29 2 3 3 2 2" xfId="16133" xr:uid="{00000000-0005-0000-0000-000031690000}"/>
    <cellStyle name="Normal 29 2 3 3 2 2 2" xfId="33584" xr:uid="{00000000-0005-0000-0000-000032690000}"/>
    <cellStyle name="Normal 29 2 3 3 2 3" xfId="24864" xr:uid="{00000000-0005-0000-0000-000033690000}"/>
    <cellStyle name="Normal 29 2 3 3 2 4" xfId="40485" xr:uid="{00000000-0005-0000-0000-000034690000}"/>
    <cellStyle name="Normal 29 2 3 3 3" xfId="11772" xr:uid="{00000000-0005-0000-0000-000035690000}"/>
    <cellStyle name="Normal 29 2 3 3 3 2" xfId="29224" xr:uid="{00000000-0005-0000-0000-000036690000}"/>
    <cellStyle name="Normal 29 2 3 3 4" xfId="20503" xr:uid="{00000000-0005-0000-0000-000037690000}"/>
    <cellStyle name="Normal 29 2 3 3 5" xfId="40484" xr:uid="{00000000-0005-0000-0000-000038690000}"/>
    <cellStyle name="Normal 29 2 3 4" xfId="5247" xr:uid="{00000000-0005-0000-0000-000039690000}"/>
    <cellStyle name="Normal 29 2 3 4 2" xfId="13991" xr:uid="{00000000-0005-0000-0000-00003A690000}"/>
    <cellStyle name="Normal 29 2 3 4 2 2" xfId="31442" xr:uid="{00000000-0005-0000-0000-00003B690000}"/>
    <cellStyle name="Normal 29 2 3 4 3" xfId="22722" xr:uid="{00000000-0005-0000-0000-00003C690000}"/>
    <cellStyle name="Normal 29 2 3 4 4" xfId="40486" xr:uid="{00000000-0005-0000-0000-00003D690000}"/>
    <cellStyle name="Normal 29 2 3 5" xfId="9630" xr:uid="{00000000-0005-0000-0000-00003E690000}"/>
    <cellStyle name="Normal 29 2 3 5 2" xfId="27082" xr:uid="{00000000-0005-0000-0000-00003F690000}"/>
    <cellStyle name="Normal 29 2 3 6" xfId="18361" xr:uid="{00000000-0005-0000-0000-000040690000}"/>
    <cellStyle name="Normal 29 2 3 7" xfId="40479" xr:uid="{00000000-0005-0000-0000-000041690000}"/>
    <cellStyle name="Normal 29 2 4" xfId="1368" xr:uid="{00000000-0005-0000-0000-000042690000}"/>
    <cellStyle name="Normal 29 2 4 2" xfId="3514" xr:uid="{00000000-0005-0000-0000-000043690000}"/>
    <cellStyle name="Normal 29 2 4 2 2" xfId="7925" xr:uid="{00000000-0005-0000-0000-000044690000}"/>
    <cellStyle name="Normal 29 2 4 2 2 2" xfId="16669" xr:uid="{00000000-0005-0000-0000-000045690000}"/>
    <cellStyle name="Normal 29 2 4 2 2 2 2" xfId="34120" xr:uid="{00000000-0005-0000-0000-000046690000}"/>
    <cellStyle name="Normal 29 2 4 2 2 3" xfId="25400" xr:uid="{00000000-0005-0000-0000-000047690000}"/>
    <cellStyle name="Normal 29 2 4 2 2 4" xfId="40489" xr:uid="{00000000-0005-0000-0000-000048690000}"/>
    <cellStyle name="Normal 29 2 4 2 3" xfId="12308" xr:uid="{00000000-0005-0000-0000-000049690000}"/>
    <cellStyle name="Normal 29 2 4 2 3 2" xfId="29760" xr:uid="{00000000-0005-0000-0000-00004A690000}"/>
    <cellStyle name="Normal 29 2 4 2 4" xfId="21039" xr:uid="{00000000-0005-0000-0000-00004B690000}"/>
    <cellStyle name="Normal 29 2 4 2 5" xfId="40488" xr:uid="{00000000-0005-0000-0000-00004C690000}"/>
    <cellStyle name="Normal 29 2 4 3" xfId="5783" xr:uid="{00000000-0005-0000-0000-00004D690000}"/>
    <cellStyle name="Normal 29 2 4 3 2" xfId="14527" xr:uid="{00000000-0005-0000-0000-00004E690000}"/>
    <cellStyle name="Normal 29 2 4 3 2 2" xfId="31978" xr:uid="{00000000-0005-0000-0000-00004F690000}"/>
    <cellStyle name="Normal 29 2 4 3 3" xfId="23258" xr:uid="{00000000-0005-0000-0000-000050690000}"/>
    <cellStyle name="Normal 29 2 4 3 4" xfId="40490" xr:uid="{00000000-0005-0000-0000-000051690000}"/>
    <cellStyle name="Normal 29 2 4 4" xfId="10166" xr:uid="{00000000-0005-0000-0000-000052690000}"/>
    <cellStyle name="Normal 29 2 4 4 2" xfId="27618" xr:uid="{00000000-0005-0000-0000-000053690000}"/>
    <cellStyle name="Normal 29 2 4 5" xfId="18897" xr:uid="{00000000-0005-0000-0000-000054690000}"/>
    <cellStyle name="Normal 29 2 4 6" xfId="40487" xr:uid="{00000000-0005-0000-0000-000055690000}"/>
    <cellStyle name="Normal 29 2 5" xfId="2442" xr:uid="{00000000-0005-0000-0000-000056690000}"/>
    <cellStyle name="Normal 29 2 5 2" xfId="6853" xr:uid="{00000000-0005-0000-0000-000057690000}"/>
    <cellStyle name="Normal 29 2 5 2 2" xfId="15597" xr:uid="{00000000-0005-0000-0000-000058690000}"/>
    <cellStyle name="Normal 29 2 5 2 2 2" xfId="33048" xr:uid="{00000000-0005-0000-0000-000059690000}"/>
    <cellStyle name="Normal 29 2 5 2 3" xfId="24328" xr:uid="{00000000-0005-0000-0000-00005A690000}"/>
    <cellStyle name="Normal 29 2 5 2 4" xfId="40492" xr:uid="{00000000-0005-0000-0000-00005B690000}"/>
    <cellStyle name="Normal 29 2 5 3" xfId="11236" xr:uid="{00000000-0005-0000-0000-00005C690000}"/>
    <cellStyle name="Normal 29 2 5 3 2" xfId="28688" xr:uid="{00000000-0005-0000-0000-00005D690000}"/>
    <cellStyle name="Normal 29 2 5 4" xfId="19967" xr:uid="{00000000-0005-0000-0000-00005E690000}"/>
    <cellStyle name="Normal 29 2 5 5" xfId="40491" xr:uid="{00000000-0005-0000-0000-00005F690000}"/>
    <cellStyle name="Normal 29 2 6" xfId="4711" xr:uid="{00000000-0005-0000-0000-000060690000}"/>
    <cellStyle name="Normal 29 2 6 2" xfId="13455" xr:uid="{00000000-0005-0000-0000-000061690000}"/>
    <cellStyle name="Normal 29 2 6 2 2" xfId="30906" xr:uid="{00000000-0005-0000-0000-000062690000}"/>
    <cellStyle name="Normal 29 2 6 3" xfId="22186" xr:uid="{00000000-0005-0000-0000-000063690000}"/>
    <cellStyle name="Normal 29 2 6 4" xfId="40493" xr:uid="{00000000-0005-0000-0000-000064690000}"/>
    <cellStyle name="Normal 29 2 7" xfId="9094" xr:uid="{00000000-0005-0000-0000-000065690000}"/>
    <cellStyle name="Normal 29 2 7 2" xfId="26546" xr:uid="{00000000-0005-0000-0000-000066690000}"/>
    <cellStyle name="Normal 29 2 8" xfId="17825" xr:uid="{00000000-0005-0000-0000-000067690000}"/>
    <cellStyle name="Normal 29 2 9" xfId="40462" xr:uid="{00000000-0005-0000-0000-000068690000}"/>
    <cellStyle name="Normal 29 3" xfId="422" xr:uid="{00000000-0005-0000-0000-000069690000}"/>
    <cellStyle name="Normal 29 3 2" xfId="962" xr:uid="{00000000-0005-0000-0000-00006A690000}"/>
    <cellStyle name="Normal 29 3 2 2" xfId="2035" xr:uid="{00000000-0005-0000-0000-00006B690000}"/>
    <cellStyle name="Normal 29 3 2 2 2" xfId="4180" xr:uid="{00000000-0005-0000-0000-00006C690000}"/>
    <cellStyle name="Normal 29 3 2 2 2 2" xfId="8591" xr:uid="{00000000-0005-0000-0000-00006D690000}"/>
    <cellStyle name="Normal 29 3 2 2 2 2 2" xfId="17335" xr:uid="{00000000-0005-0000-0000-00006E690000}"/>
    <cellStyle name="Normal 29 3 2 2 2 2 2 2" xfId="34786" xr:uid="{00000000-0005-0000-0000-00006F690000}"/>
    <cellStyle name="Normal 29 3 2 2 2 2 3" xfId="26066" xr:uid="{00000000-0005-0000-0000-000070690000}"/>
    <cellStyle name="Normal 29 3 2 2 2 2 4" xfId="40498" xr:uid="{00000000-0005-0000-0000-000071690000}"/>
    <cellStyle name="Normal 29 3 2 2 2 3" xfId="12974" xr:uid="{00000000-0005-0000-0000-000072690000}"/>
    <cellStyle name="Normal 29 3 2 2 2 3 2" xfId="30426" xr:uid="{00000000-0005-0000-0000-000073690000}"/>
    <cellStyle name="Normal 29 3 2 2 2 4" xfId="21705" xr:uid="{00000000-0005-0000-0000-000074690000}"/>
    <cellStyle name="Normal 29 3 2 2 2 5" xfId="40497" xr:uid="{00000000-0005-0000-0000-000075690000}"/>
    <cellStyle name="Normal 29 3 2 2 3" xfId="6449" xr:uid="{00000000-0005-0000-0000-000076690000}"/>
    <cellStyle name="Normal 29 3 2 2 3 2" xfId="15193" xr:uid="{00000000-0005-0000-0000-000077690000}"/>
    <cellStyle name="Normal 29 3 2 2 3 2 2" xfId="32644" xr:uid="{00000000-0005-0000-0000-000078690000}"/>
    <cellStyle name="Normal 29 3 2 2 3 3" xfId="23924" xr:uid="{00000000-0005-0000-0000-000079690000}"/>
    <cellStyle name="Normal 29 3 2 2 3 4" xfId="40499" xr:uid="{00000000-0005-0000-0000-00007A690000}"/>
    <cellStyle name="Normal 29 3 2 2 4" xfId="10832" xr:uid="{00000000-0005-0000-0000-00007B690000}"/>
    <cellStyle name="Normal 29 3 2 2 4 2" xfId="28284" xr:uid="{00000000-0005-0000-0000-00007C690000}"/>
    <cellStyle name="Normal 29 3 2 2 5" xfId="19563" xr:uid="{00000000-0005-0000-0000-00007D690000}"/>
    <cellStyle name="Normal 29 3 2 2 6" xfId="40496" xr:uid="{00000000-0005-0000-0000-00007E690000}"/>
    <cellStyle name="Normal 29 3 2 3" xfId="3111" xr:uid="{00000000-0005-0000-0000-00007F690000}"/>
    <cellStyle name="Normal 29 3 2 3 2" xfId="7522" xr:uid="{00000000-0005-0000-0000-000080690000}"/>
    <cellStyle name="Normal 29 3 2 3 2 2" xfId="16266" xr:uid="{00000000-0005-0000-0000-000081690000}"/>
    <cellStyle name="Normal 29 3 2 3 2 2 2" xfId="33717" xr:uid="{00000000-0005-0000-0000-000082690000}"/>
    <cellStyle name="Normal 29 3 2 3 2 3" xfId="24997" xr:uid="{00000000-0005-0000-0000-000083690000}"/>
    <cellStyle name="Normal 29 3 2 3 2 4" xfId="40501" xr:uid="{00000000-0005-0000-0000-000084690000}"/>
    <cellStyle name="Normal 29 3 2 3 3" xfId="11905" xr:uid="{00000000-0005-0000-0000-000085690000}"/>
    <cellStyle name="Normal 29 3 2 3 3 2" xfId="29357" xr:uid="{00000000-0005-0000-0000-000086690000}"/>
    <cellStyle name="Normal 29 3 2 3 4" xfId="20636" xr:uid="{00000000-0005-0000-0000-000087690000}"/>
    <cellStyle name="Normal 29 3 2 3 5" xfId="40500" xr:uid="{00000000-0005-0000-0000-000088690000}"/>
    <cellStyle name="Normal 29 3 2 4" xfId="5380" xr:uid="{00000000-0005-0000-0000-000089690000}"/>
    <cellStyle name="Normal 29 3 2 4 2" xfId="14124" xr:uid="{00000000-0005-0000-0000-00008A690000}"/>
    <cellStyle name="Normal 29 3 2 4 2 2" xfId="31575" xr:uid="{00000000-0005-0000-0000-00008B690000}"/>
    <cellStyle name="Normal 29 3 2 4 3" xfId="22855" xr:uid="{00000000-0005-0000-0000-00008C690000}"/>
    <cellStyle name="Normal 29 3 2 4 4" xfId="40502" xr:uid="{00000000-0005-0000-0000-00008D690000}"/>
    <cellStyle name="Normal 29 3 2 5" xfId="9763" xr:uid="{00000000-0005-0000-0000-00008E690000}"/>
    <cellStyle name="Normal 29 3 2 5 2" xfId="27215" xr:uid="{00000000-0005-0000-0000-00008F690000}"/>
    <cellStyle name="Normal 29 3 2 6" xfId="18494" xr:uid="{00000000-0005-0000-0000-000090690000}"/>
    <cellStyle name="Normal 29 3 2 7" xfId="40495" xr:uid="{00000000-0005-0000-0000-000091690000}"/>
    <cellStyle name="Normal 29 3 3" xfId="1500" xr:uid="{00000000-0005-0000-0000-000092690000}"/>
    <cellStyle name="Normal 29 3 3 2" xfId="3646" xr:uid="{00000000-0005-0000-0000-000093690000}"/>
    <cellStyle name="Normal 29 3 3 2 2" xfId="8057" xr:uid="{00000000-0005-0000-0000-000094690000}"/>
    <cellStyle name="Normal 29 3 3 2 2 2" xfId="16801" xr:uid="{00000000-0005-0000-0000-000095690000}"/>
    <cellStyle name="Normal 29 3 3 2 2 2 2" xfId="34252" xr:uid="{00000000-0005-0000-0000-000096690000}"/>
    <cellStyle name="Normal 29 3 3 2 2 3" xfId="25532" xr:uid="{00000000-0005-0000-0000-000097690000}"/>
    <cellStyle name="Normal 29 3 3 2 2 4" xfId="40505" xr:uid="{00000000-0005-0000-0000-000098690000}"/>
    <cellStyle name="Normal 29 3 3 2 3" xfId="12440" xr:uid="{00000000-0005-0000-0000-000099690000}"/>
    <cellStyle name="Normal 29 3 3 2 3 2" xfId="29892" xr:uid="{00000000-0005-0000-0000-00009A690000}"/>
    <cellStyle name="Normal 29 3 3 2 4" xfId="21171" xr:uid="{00000000-0005-0000-0000-00009B690000}"/>
    <cellStyle name="Normal 29 3 3 2 5" xfId="40504" xr:uid="{00000000-0005-0000-0000-00009C690000}"/>
    <cellStyle name="Normal 29 3 3 3" xfId="5915" xr:uid="{00000000-0005-0000-0000-00009D690000}"/>
    <cellStyle name="Normal 29 3 3 3 2" xfId="14659" xr:uid="{00000000-0005-0000-0000-00009E690000}"/>
    <cellStyle name="Normal 29 3 3 3 2 2" xfId="32110" xr:uid="{00000000-0005-0000-0000-00009F690000}"/>
    <cellStyle name="Normal 29 3 3 3 3" xfId="23390" xr:uid="{00000000-0005-0000-0000-0000A0690000}"/>
    <cellStyle name="Normal 29 3 3 3 4" xfId="40506" xr:uid="{00000000-0005-0000-0000-0000A1690000}"/>
    <cellStyle name="Normal 29 3 3 4" xfId="10298" xr:uid="{00000000-0005-0000-0000-0000A2690000}"/>
    <cellStyle name="Normal 29 3 3 4 2" xfId="27750" xr:uid="{00000000-0005-0000-0000-0000A3690000}"/>
    <cellStyle name="Normal 29 3 3 5" xfId="19029" xr:uid="{00000000-0005-0000-0000-0000A4690000}"/>
    <cellStyle name="Normal 29 3 3 6" xfId="40503" xr:uid="{00000000-0005-0000-0000-0000A5690000}"/>
    <cellStyle name="Normal 29 3 4" xfId="2574" xr:uid="{00000000-0005-0000-0000-0000A6690000}"/>
    <cellStyle name="Normal 29 3 4 2" xfId="6985" xr:uid="{00000000-0005-0000-0000-0000A7690000}"/>
    <cellStyle name="Normal 29 3 4 2 2" xfId="15729" xr:uid="{00000000-0005-0000-0000-0000A8690000}"/>
    <cellStyle name="Normal 29 3 4 2 2 2" xfId="33180" xr:uid="{00000000-0005-0000-0000-0000A9690000}"/>
    <cellStyle name="Normal 29 3 4 2 3" xfId="24460" xr:uid="{00000000-0005-0000-0000-0000AA690000}"/>
    <cellStyle name="Normal 29 3 4 2 4" xfId="40508" xr:uid="{00000000-0005-0000-0000-0000AB690000}"/>
    <cellStyle name="Normal 29 3 4 3" xfId="11368" xr:uid="{00000000-0005-0000-0000-0000AC690000}"/>
    <cellStyle name="Normal 29 3 4 3 2" xfId="28820" xr:uid="{00000000-0005-0000-0000-0000AD690000}"/>
    <cellStyle name="Normal 29 3 4 4" xfId="20099" xr:uid="{00000000-0005-0000-0000-0000AE690000}"/>
    <cellStyle name="Normal 29 3 4 5" xfId="40507" xr:uid="{00000000-0005-0000-0000-0000AF690000}"/>
    <cellStyle name="Normal 29 3 5" xfId="4843" xr:uid="{00000000-0005-0000-0000-0000B0690000}"/>
    <cellStyle name="Normal 29 3 5 2" xfId="13587" xr:uid="{00000000-0005-0000-0000-0000B1690000}"/>
    <cellStyle name="Normal 29 3 5 2 2" xfId="31038" xr:uid="{00000000-0005-0000-0000-0000B2690000}"/>
    <cellStyle name="Normal 29 3 5 3" xfId="22318" xr:uid="{00000000-0005-0000-0000-0000B3690000}"/>
    <cellStyle name="Normal 29 3 5 4" xfId="40509" xr:uid="{00000000-0005-0000-0000-0000B4690000}"/>
    <cellStyle name="Normal 29 3 6" xfId="9226" xr:uid="{00000000-0005-0000-0000-0000B5690000}"/>
    <cellStyle name="Normal 29 3 6 2" xfId="26678" xr:uid="{00000000-0005-0000-0000-0000B6690000}"/>
    <cellStyle name="Normal 29 3 7" xfId="17957" xr:uid="{00000000-0005-0000-0000-0000B7690000}"/>
    <cellStyle name="Normal 29 3 8" xfId="40494" xr:uid="{00000000-0005-0000-0000-0000B8690000}"/>
    <cellStyle name="Normal 29 4" xfId="704" xr:uid="{00000000-0005-0000-0000-0000B9690000}"/>
    <cellStyle name="Normal 29 4 2" xfId="1777" xr:uid="{00000000-0005-0000-0000-0000BA690000}"/>
    <cellStyle name="Normal 29 4 2 2" xfId="3922" xr:uid="{00000000-0005-0000-0000-0000BB690000}"/>
    <cellStyle name="Normal 29 4 2 2 2" xfId="8333" xr:uid="{00000000-0005-0000-0000-0000BC690000}"/>
    <cellStyle name="Normal 29 4 2 2 2 2" xfId="17077" xr:uid="{00000000-0005-0000-0000-0000BD690000}"/>
    <cellStyle name="Normal 29 4 2 2 2 2 2" xfId="34528" xr:uid="{00000000-0005-0000-0000-0000BE690000}"/>
    <cellStyle name="Normal 29 4 2 2 2 3" xfId="25808" xr:uid="{00000000-0005-0000-0000-0000BF690000}"/>
    <cellStyle name="Normal 29 4 2 2 2 4" xfId="40513" xr:uid="{00000000-0005-0000-0000-0000C0690000}"/>
    <cellStyle name="Normal 29 4 2 2 3" xfId="12716" xr:uid="{00000000-0005-0000-0000-0000C1690000}"/>
    <cellStyle name="Normal 29 4 2 2 3 2" xfId="30168" xr:uid="{00000000-0005-0000-0000-0000C2690000}"/>
    <cellStyle name="Normal 29 4 2 2 4" xfId="21447" xr:uid="{00000000-0005-0000-0000-0000C3690000}"/>
    <cellStyle name="Normal 29 4 2 2 5" xfId="40512" xr:uid="{00000000-0005-0000-0000-0000C4690000}"/>
    <cellStyle name="Normal 29 4 2 3" xfId="6191" xr:uid="{00000000-0005-0000-0000-0000C5690000}"/>
    <cellStyle name="Normal 29 4 2 3 2" xfId="14935" xr:uid="{00000000-0005-0000-0000-0000C6690000}"/>
    <cellStyle name="Normal 29 4 2 3 2 2" xfId="32386" xr:uid="{00000000-0005-0000-0000-0000C7690000}"/>
    <cellStyle name="Normal 29 4 2 3 3" xfId="23666" xr:uid="{00000000-0005-0000-0000-0000C8690000}"/>
    <cellStyle name="Normal 29 4 2 3 4" xfId="40514" xr:uid="{00000000-0005-0000-0000-0000C9690000}"/>
    <cellStyle name="Normal 29 4 2 4" xfId="10574" xr:uid="{00000000-0005-0000-0000-0000CA690000}"/>
    <cellStyle name="Normal 29 4 2 4 2" xfId="28026" xr:uid="{00000000-0005-0000-0000-0000CB690000}"/>
    <cellStyle name="Normal 29 4 2 5" xfId="19305" xr:uid="{00000000-0005-0000-0000-0000CC690000}"/>
    <cellStyle name="Normal 29 4 2 6" xfId="40511" xr:uid="{00000000-0005-0000-0000-0000CD690000}"/>
    <cellStyle name="Normal 29 4 3" xfId="2853" xr:uid="{00000000-0005-0000-0000-0000CE690000}"/>
    <cellStyle name="Normal 29 4 3 2" xfId="7264" xr:uid="{00000000-0005-0000-0000-0000CF690000}"/>
    <cellStyle name="Normal 29 4 3 2 2" xfId="16008" xr:uid="{00000000-0005-0000-0000-0000D0690000}"/>
    <cellStyle name="Normal 29 4 3 2 2 2" xfId="33459" xr:uid="{00000000-0005-0000-0000-0000D1690000}"/>
    <cellStyle name="Normal 29 4 3 2 3" xfId="24739" xr:uid="{00000000-0005-0000-0000-0000D2690000}"/>
    <cellStyle name="Normal 29 4 3 2 4" xfId="40516" xr:uid="{00000000-0005-0000-0000-0000D3690000}"/>
    <cellStyle name="Normal 29 4 3 3" xfId="11647" xr:uid="{00000000-0005-0000-0000-0000D4690000}"/>
    <cellStyle name="Normal 29 4 3 3 2" xfId="29099" xr:uid="{00000000-0005-0000-0000-0000D5690000}"/>
    <cellStyle name="Normal 29 4 3 4" xfId="20378" xr:uid="{00000000-0005-0000-0000-0000D6690000}"/>
    <cellStyle name="Normal 29 4 3 5" xfId="40515" xr:uid="{00000000-0005-0000-0000-0000D7690000}"/>
    <cellStyle name="Normal 29 4 4" xfId="5122" xr:uid="{00000000-0005-0000-0000-0000D8690000}"/>
    <cellStyle name="Normal 29 4 4 2" xfId="13866" xr:uid="{00000000-0005-0000-0000-0000D9690000}"/>
    <cellStyle name="Normal 29 4 4 2 2" xfId="31317" xr:uid="{00000000-0005-0000-0000-0000DA690000}"/>
    <cellStyle name="Normal 29 4 4 3" xfId="22597" xr:uid="{00000000-0005-0000-0000-0000DB690000}"/>
    <cellStyle name="Normal 29 4 4 4" xfId="40517" xr:uid="{00000000-0005-0000-0000-0000DC690000}"/>
    <cellStyle name="Normal 29 4 5" xfId="9505" xr:uid="{00000000-0005-0000-0000-0000DD690000}"/>
    <cellStyle name="Normal 29 4 5 2" xfId="26957" xr:uid="{00000000-0005-0000-0000-0000DE690000}"/>
    <cellStyle name="Normal 29 4 6" xfId="18236" xr:uid="{00000000-0005-0000-0000-0000DF690000}"/>
    <cellStyle name="Normal 29 4 7" xfId="40510" xr:uid="{00000000-0005-0000-0000-0000E0690000}"/>
    <cellStyle name="Normal 29 5" xfId="1243" xr:uid="{00000000-0005-0000-0000-0000E1690000}"/>
    <cellStyle name="Normal 29 5 2" xfId="3389" xr:uid="{00000000-0005-0000-0000-0000E2690000}"/>
    <cellStyle name="Normal 29 5 2 2" xfId="7800" xr:uid="{00000000-0005-0000-0000-0000E3690000}"/>
    <cellStyle name="Normal 29 5 2 2 2" xfId="16544" xr:uid="{00000000-0005-0000-0000-0000E4690000}"/>
    <cellStyle name="Normal 29 5 2 2 2 2" xfId="33995" xr:uid="{00000000-0005-0000-0000-0000E5690000}"/>
    <cellStyle name="Normal 29 5 2 2 3" xfId="25275" xr:uid="{00000000-0005-0000-0000-0000E6690000}"/>
    <cellStyle name="Normal 29 5 2 2 4" xfId="40520" xr:uid="{00000000-0005-0000-0000-0000E7690000}"/>
    <cellStyle name="Normal 29 5 2 3" xfId="12183" xr:uid="{00000000-0005-0000-0000-0000E8690000}"/>
    <cellStyle name="Normal 29 5 2 3 2" xfId="29635" xr:uid="{00000000-0005-0000-0000-0000E9690000}"/>
    <cellStyle name="Normal 29 5 2 4" xfId="20914" xr:uid="{00000000-0005-0000-0000-0000EA690000}"/>
    <cellStyle name="Normal 29 5 2 5" xfId="40519" xr:uid="{00000000-0005-0000-0000-0000EB690000}"/>
    <cellStyle name="Normal 29 5 3" xfId="5658" xr:uid="{00000000-0005-0000-0000-0000EC690000}"/>
    <cellStyle name="Normal 29 5 3 2" xfId="14402" xr:uid="{00000000-0005-0000-0000-0000ED690000}"/>
    <cellStyle name="Normal 29 5 3 2 2" xfId="31853" xr:uid="{00000000-0005-0000-0000-0000EE690000}"/>
    <cellStyle name="Normal 29 5 3 3" xfId="23133" xr:uid="{00000000-0005-0000-0000-0000EF690000}"/>
    <cellStyle name="Normal 29 5 3 4" xfId="40521" xr:uid="{00000000-0005-0000-0000-0000F0690000}"/>
    <cellStyle name="Normal 29 5 4" xfId="10041" xr:uid="{00000000-0005-0000-0000-0000F1690000}"/>
    <cellStyle name="Normal 29 5 4 2" xfId="27493" xr:uid="{00000000-0005-0000-0000-0000F2690000}"/>
    <cellStyle name="Normal 29 5 5" xfId="18772" xr:uid="{00000000-0005-0000-0000-0000F3690000}"/>
    <cellStyle name="Normal 29 5 6" xfId="40518" xr:uid="{00000000-0005-0000-0000-0000F4690000}"/>
    <cellStyle name="Normal 29 6" xfId="2317" xr:uid="{00000000-0005-0000-0000-0000F5690000}"/>
    <cellStyle name="Normal 29 6 2" xfId="6728" xr:uid="{00000000-0005-0000-0000-0000F6690000}"/>
    <cellStyle name="Normal 29 6 2 2" xfId="15472" xr:uid="{00000000-0005-0000-0000-0000F7690000}"/>
    <cellStyle name="Normal 29 6 2 2 2" xfId="32923" xr:uid="{00000000-0005-0000-0000-0000F8690000}"/>
    <cellStyle name="Normal 29 6 2 3" xfId="24203" xr:uid="{00000000-0005-0000-0000-0000F9690000}"/>
    <cellStyle name="Normal 29 6 2 4" xfId="40523" xr:uid="{00000000-0005-0000-0000-0000FA690000}"/>
    <cellStyle name="Normal 29 6 3" xfId="11111" xr:uid="{00000000-0005-0000-0000-0000FB690000}"/>
    <cellStyle name="Normal 29 6 3 2" xfId="28563" xr:uid="{00000000-0005-0000-0000-0000FC690000}"/>
    <cellStyle name="Normal 29 6 4" xfId="19842" xr:uid="{00000000-0005-0000-0000-0000FD690000}"/>
    <cellStyle name="Normal 29 6 5" xfId="40522" xr:uid="{00000000-0005-0000-0000-0000FE690000}"/>
    <cellStyle name="Normal 29 7" xfId="4586" xr:uid="{00000000-0005-0000-0000-0000FF690000}"/>
    <cellStyle name="Normal 29 7 2" xfId="13330" xr:uid="{00000000-0005-0000-0000-0000006A0000}"/>
    <cellStyle name="Normal 29 7 2 2" xfId="30781" xr:uid="{00000000-0005-0000-0000-0000016A0000}"/>
    <cellStyle name="Normal 29 7 3" xfId="22061" xr:uid="{00000000-0005-0000-0000-0000026A0000}"/>
    <cellStyle name="Normal 29 7 4" xfId="40524" xr:uid="{00000000-0005-0000-0000-0000036A0000}"/>
    <cellStyle name="Normal 29 8" xfId="8969" xr:uid="{00000000-0005-0000-0000-0000046A0000}"/>
    <cellStyle name="Normal 29 8 2" xfId="26421" xr:uid="{00000000-0005-0000-0000-0000056A0000}"/>
    <cellStyle name="Normal 29 9" xfId="17700" xr:uid="{00000000-0005-0000-0000-0000066A0000}"/>
    <cellStyle name="Normal 3" xfId="7" xr:uid="{00000000-0005-0000-0000-0000076A0000}"/>
    <cellStyle name="Normal 3 13" xfId="43986" xr:uid="{00000000-0005-0000-0000-0000086A0000}"/>
    <cellStyle name="Normal 3 2" xfId="30" xr:uid="{00000000-0005-0000-0000-0000096A0000}"/>
    <cellStyle name="Normal 3 2 2" xfId="43931" xr:uid="{00000000-0005-0000-0000-00000A6A0000}"/>
    <cellStyle name="Normal 3 3" xfId="43932" xr:uid="{00000000-0005-0000-0000-00000B6A0000}"/>
    <cellStyle name="Normal 3 4" xfId="43987" xr:uid="{00000000-0005-0000-0000-00000C6A0000}"/>
    <cellStyle name="Normal 3 5" xfId="44041" xr:uid="{20DB0DCF-4A20-4692-8AA6-CDE623E55BF8}"/>
    <cellStyle name="Normal 3 8" xfId="43988" xr:uid="{00000000-0005-0000-0000-00000D6A0000}"/>
    <cellStyle name="Normal 30" xfId="155" xr:uid="{00000000-0005-0000-0000-00000E6A0000}"/>
    <cellStyle name="Normal 30 10" xfId="40525" xr:uid="{00000000-0005-0000-0000-00000F6A0000}"/>
    <cellStyle name="Normal 30 2" xfId="286" xr:uid="{00000000-0005-0000-0000-0000106A0000}"/>
    <cellStyle name="Normal 30 2 2" xfId="549" xr:uid="{00000000-0005-0000-0000-0000116A0000}"/>
    <cellStyle name="Normal 30 2 2 2" xfId="1089" xr:uid="{00000000-0005-0000-0000-0000126A0000}"/>
    <cellStyle name="Normal 30 2 2 2 2" xfId="2162" xr:uid="{00000000-0005-0000-0000-0000136A0000}"/>
    <cellStyle name="Normal 30 2 2 2 2 2" xfId="4307" xr:uid="{00000000-0005-0000-0000-0000146A0000}"/>
    <cellStyle name="Normal 30 2 2 2 2 2 2" xfId="8718" xr:uid="{00000000-0005-0000-0000-0000156A0000}"/>
    <cellStyle name="Normal 30 2 2 2 2 2 2 2" xfId="17462" xr:uid="{00000000-0005-0000-0000-0000166A0000}"/>
    <cellStyle name="Normal 30 2 2 2 2 2 2 2 2" xfId="34913" xr:uid="{00000000-0005-0000-0000-0000176A0000}"/>
    <cellStyle name="Normal 30 2 2 2 2 2 2 3" xfId="26193" xr:uid="{00000000-0005-0000-0000-0000186A0000}"/>
    <cellStyle name="Normal 30 2 2 2 2 2 2 4" xfId="40531" xr:uid="{00000000-0005-0000-0000-0000196A0000}"/>
    <cellStyle name="Normal 30 2 2 2 2 2 3" xfId="13101" xr:uid="{00000000-0005-0000-0000-00001A6A0000}"/>
    <cellStyle name="Normal 30 2 2 2 2 2 3 2" xfId="30553" xr:uid="{00000000-0005-0000-0000-00001B6A0000}"/>
    <cellStyle name="Normal 30 2 2 2 2 2 4" xfId="21832" xr:uid="{00000000-0005-0000-0000-00001C6A0000}"/>
    <cellStyle name="Normal 30 2 2 2 2 2 5" xfId="40530" xr:uid="{00000000-0005-0000-0000-00001D6A0000}"/>
    <cellStyle name="Normal 30 2 2 2 2 3" xfId="6576" xr:uid="{00000000-0005-0000-0000-00001E6A0000}"/>
    <cellStyle name="Normal 30 2 2 2 2 3 2" xfId="15320" xr:uid="{00000000-0005-0000-0000-00001F6A0000}"/>
    <cellStyle name="Normal 30 2 2 2 2 3 2 2" xfId="32771" xr:uid="{00000000-0005-0000-0000-0000206A0000}"/>
    <cellStyle name="Normal 30 2 2 2 2 3 3" xfId="24051" xr:uid="{00000000-0005-0000-0000-0000216A0000}"/>
    <cellStyle name="Normal 30 2 2 2 2 3 4" xfId="40532" xr:uid="{00000000-0005-0000-0000-0000226A0000}"/>
    <cellStyle name="Normal 30 2 2 2 2 4" xfId="10959" xr:uid="{00000000-0005-0000-0000-0000236A0000}"/>
    <cellStyle name="Normal 30 2 2 2 2 4 2" xfId="28411" xr:uid="{00000000-0005-0000-0000-0000246A0000}"/>
    <cellStyle name="Normal 30 2 2 2 2 5" xfId="19690" xr:uid="{00000000-0005-0000-0000-0000256A0000}"/>
    <cellStyle name="Normal 30 2 2 2 2 6" xfId="40529" xr:uid="{00000000-0005-0000-0000-0000266A0000}"/>
    <cellStyle name="Normal 30 2 2 2 3" xfId="3238" xr:uid="{00000000-0005-0000-0000-0000276A0000}"/>
    <cellStyle name="Normal 30 2 2 2 3 2" xfId="7649" xr:uid="{00000000-0005-0000-0000-0000286A0000}"/>
    <cellStyle name="Normal 30 2 2 2 3 2 2" xfId="16393" xr:uid="{00000000-0005-0000-0000-0000296A0000}"/>
    <cellStyle name="Normal 30 2 2 2 3 2 2 2" xfId="33844" xr:uid="{00000000-0005-0000-0000-00002A6A0000}"/>
    <cellStyle name="Normal 30 2 2 2 3 2 3" xfId="25124" xr:uid="{00000000-0005-0000-0000-00002B6A0000}"/>
    <cellStyle name="Normal 30 2 2 2 3 2 4" xfId="40534" xr:uid="{00000000-0005-0000-0000-00002C6A0000}"/>
    <cellStyle name="Normal 30 2 2 2 3 3" xfId="12032" xr:uid="{00000000-0005-0000-0000-00002D6A0000}"/>
    <cellStyle name="Normal 30 2 2 2 3 3 2" xfId="29484" xr:uid="{00000000-0005-0000-0000-00002E6A0000}"/>
    <cellStyle name="Normal 30 2 2 2 3 4" xfId="20763" xr:uid="{00000000-0005-0000-0000-00002F6A0000}"/>
    <cellStyle name="Normal 30 2 2 2 3 5" xfId="40533" xr:uid="{00000000-0005-0000-0000-0000306A0000}"/>
    <cellStyle name="Normal 30 2 2 2 4" xfId="5507" xr:uid="{00000000-0005-0000-0000-0000316A0000}"/>
    <cellStyle name="Normal 30 2 2 2 4 2" xfId="14251" xr:uid="{00000000-0005-0000-0000-0000326A0000}"/>
    <cellStyle name="Normal 30 2 2 2 4 2 2" xfId="31702" xr:uid="{00000000-0005-0000-0000-0000336A0000}"/>
    <cellStyle name="Normal 30 2 2 2 4 3" xfId="22982" xr:uid="{00000000-0005-0000-0000-0000346A0000}"/>
    <cellStyle name="Normal 30 2 2 2 4 4" xfId="40535" xr:uid="{00000000-0005-0000-0000-0000356A0000}"/>
    <cellStyle name="Normal 30 2 2 2 5" xfId="9890" xr:uid="{00000000-0005-0000-0000-0000366A0000}"/>
    <cellStyle name="Normal 30 2 2 2 5 2" xfId="27342" xr:uid="{00000000-0005-0000-0000-0000376A0000}"/>
    <cellStyle name="Normal 30 2 2 2 6" xfId="18621" xr:uid="{00000000-0005-0000-0000-0000386A0000}"/>
    <cellStyle name="Normal 30 2 2 2 7" xfId="40528" xr:uid="{00000000-0005-0000-0000-0000396A0000}"/>
    <cellStyle name="Normal 30 2 2 3" xfId="1627" xr:uid="{00000000-0005-0000-0000-00003A6A0000}"/>
    <cellStyle name="Normal 30 2 2 3 2" xfId="3773" xr:uid="{00000000-0005-0000-0000-00003B6A0000}"/>
    <cellStyle name="Normal 30 2 2 3 2 2" xfId="8184" xr:uid="{00000000-0005-0000-0000-00003C6A0000}"/>
    <cellStyle name="Normal 30 2 2 3 2 2 2" xfId="16928" xr:uid="{00000000-0005-0000-0000-00003D6A0000}"/>
    <cellStyle name="Normal 30 2 2 3 2 2 2 2" xfId="34379" xr:uid="{00000000-0005-0000-0000-00003E6A0000}"/>
    <cellStyle name="Normal 30 2 2 3 2 2 3" xfId="25659" xr:uid="{00000000-0005-0000-0000-00003F6A0000}"/>
    <cellStyle name="Normal 30 2 2 3 2 2 4" xfId="40538" xr:uid="{00000000-0005-0000-0000-0000406A0000}"/>
    <cellStyle name="Normal 30 2 2 3 2 3" xfId="12567" xr:uid="{00000000-0005-0000-0000-0000416A0000}"/>
    <cellStyle name="Normal 30 2 2 3 2 3 2" xfId="30019" xr:uid="{00000000-0005-0000-0000-0000426A0000}"/>
    <cellStyle name="Normal 30 2 2 3 2 4" xfId="21298" xr:uid="{00000000-0005-0000-0000-0000436A0000}"/>
    <cellStyle name="Normal 30 2 2 3 2 5" xfId="40537" xr:uid="{00000000-0005-0000-0000-0000446A0000}"/>
    <cellStyle name="Normal 30 2 2 3 3" xfId="6042" xr:uid="{00000000-0005-0000-0000-0000456A0000}"/>
    <cellStyle name="Normal 30 2 2 3 3 2" xfId="14786" xr:uid="{00000000-0005-0000-0000-0000466A0000}"/>
    <cellStyle name="Normal 30 2 2 3 3 2 2" xfId="32237" xr:uid="{00000000-0005-0000-0000-0000476A0000}"/>
    <cellStyle name="Normal 30 2 2 3 3 3" xfId="23517" xr:uid="{00000000-0005-0000-0000-0000486A0000}"/>
    <cellStyle name="Normal 30 2 2 3 3 4" xfId="40539" xr:uid="{00000000-0005-0000-0000-0000496A0000}"/>
    <cellStyle name="Normal 30 2 2 3 4" xfId="10425" xr:uid="{00000000-0005-0000-0000-00004A6A0000}"/>
    <cellStyle name="Normal 30 2 2 3 4 2" xfId="27877" xr:uid="{00000000-0005-0000-0000-00004B6A0000}"/>
    <cellStyle name="Normal 30 2 2 3 5" xfId="19156" xr:uid="{00000000-0005-0000-0000-00004C6A0000}"/>
    <cellStyle name="Normal 30 2 2 3 6" xfId="40536" xr:uid="{00000000-0005-0000-0000-00004D6A0000}"/>
    <cellStyle name="Normal 30 2 2 4" xfId="2701" xr:uid="{00000000-0005-0000-0000-00004E6A0000}"/>
    <cellStyle name="Normal 30 2 2 4 2" xfId="7112" xr:uid="{00000000-0005-0000-0000-00004F6A0000}"/>
    <cellStyle name="Normal 30 2 2 4 2 2" xfId="15856" xr:uid="{00000000-0005-0000-0000-0000506A0000}"/>
    <cellStyle name="Normal 30 2 2 4 2 2 2" xfId="33307" xr:uid="{00000000-0005-0000-0000-0000516A0000}"/>
    <cellStyle name="Normal 30 2 2 4 2 3" xfId="24587" xr:uid="{00000000-0005-0000-0000-0000526A0000}"/>
    <cellStyle name="Normal 30 2 2 4 2 4" xfId="40541" xr:uid="{00000000-0005-0000-0000-0000536A0000}"/>
    <cellStyle name="Normal 30 2 2 4 3" xfId="11495" xr:uid="{00000000-0005-0000-0000-0000546A0000}"/>
    <cellStyle name="Normal 30 2 2 4 3 2" xfId="28947" xr:uid="{00000000-0005-0000-0000-0000556A0000}"/>
    <cellStyle name="Normal 30 2 2 4 4" xfId="20226" xr:uid="{00000000-0005-0000-0000-0000566A0000}"/>
    <cellStyle name="Normal 30 2 2 4 5" xfId="40540" xr:uid="{00000000-0005-0000-0000-0000576A0000}"/>
    <cellStyle name="Normal 30 2 2 5" xfId="4970" xr:uid="{00000000-0005-0000-0000-0000586A0000}"/>
    <cellStyle name="Normal 30 2 2 5 2" xfId="13714" xr:uid="{00000000-0005-0000-0000-0000596A0000}"/>
    <cellStyle name="Normal 30 2 2 5 2 2" xfId="31165" xr:uid="{00000000-0005-0000-0000-00005A6A0000}"/>
    <cellStyle name="Normal 30 2 2 5 3" xfId="22445" xr:uid="{00000000-0005-0000-0000-00005B6A0000}"/>
    <cellStyle name="Normal 30 2 2 5 4" xfId="40542" xr:uid="{00000000-0005-0000-0000-00005C6A0000}"/>
    <cellStyle name="Normal 30 2 2 6" xfId="9353" xr:uid="{00000000-0005-0000-0000-00005D6A0000}"/>
    <cellStyle name="Normal 30 2 2 6 2" xfId="26805" xr:uid="{00000000-0005-0000-0000-00005E6A0000}"/>
    <cellStyle name="Normal 30 2 2 7" xfId="18084" xr:uid="{00000000-0005-0000-0000-00005F6A0000}"/>
    <cellStyle name="Normal 30 2 2 8" xfId="40527" xr:uid="{00000000-0005-0000-0000-0000606A0000}"/>
    <cellStyle name="Normal 30 2 3" xfId="831" xr:uid="{00000000-0005-0000-0000-0000616A0000}"/>
    <cellStyle name="Normal 30 2 3 2" xfId="1904" xr:uid="{00000000-0005-0000-0000-0000626A0000}"/>
    <cellStyle name="Normal 30 2 3 2 2" xfId="4049" xr:uid="{00000000-0005-0000-0000-0000636A0000}"/>
    <cellStyle name="Normal 30 2 3 2 2 2" xfId="8460" xr:uid="{00000000-0005-0000-0000-0000646A0000}"/>
    <cellStyle name="Normal 30 2 3 2 2 2 2" xfId="17204" xr:uid="{00000000-0005-0000-0000-0000656A0000}"/>
    <cellStyle name="Normal 30 2 3 2 2 2 2 2" xfId="34655" xr:uid="{00000000-0005-0000-0000-0000666A0000}"/>
    <cellStyle name="Normal 30 2 3 2 2 2 3" xfId="25935" xr:uid="{00000000-0005-0000-0000-0000676A0000}"/>
    <cellStyle name="Normal 30 2 3 2 2 2 4" xfId="40546" xr:uid="{00000000-0005-0000-0000-0000686A0000}"/>
    <cellStyle name="Normal 30 2 3 2 2 3" xfId="12843" xr:uid="{00000000-0005-0000-0000-0000696A0000}"/>
    <cellStyle name="Normal 30 2 3 2 2 3 2" xfId="30295" xr:uid="{00000000-0005-0000-0000-00006A6A0000}"/>
    <cellStyle name="Normal 30 2 3 2 2 4" xfId="21574" xr:uid="{00000000-0005-0000-0000-00006B6A0000}"/>
    <cellStyle name="Normal 30 2 3 2 2 5" xfId="40545" xr:uid="{00000000-0005-0000-0000-00006C6A0000}"/>
    <cellStyle name="Normal 30 2 3 2 3" xfId="6318" xr:uid="{00000000-0005-0000-0000-00006D6A0000}"/>
    <cellStyle name="Normal 30 2 3 2 3 2" xfId="15062" xr:uid="{00000000-0005-0000-0000-00006E6A0000}"/>
    <cellStyle name="Normal 30 2 3 2 3 2 2" xfId="32513" xr:uid="{00000000-0005-0000-0000-00006F6A0000}"/>
    <cellStyle name="Normal 30 2 3 2 3 3" xfId="23793" xr:uid="{00000000-0005-0000-0000-0000706A0000}"/>
    <cellStyle name="Normal 30 2 3 2 3 4" xfId="40547" xr:uid="{00000000-0005-0000-0000-0000716A0000}"/>
    <cellStyle name="Normal 30 2 3 2 4" xfId="10701" xr:uid="{00000000-0005-0000-0000-0000726A0000}"/>
    <cellStyle name="Normal 30 2 3 2 4 2" xfId="28153" xr:uid="{00000000-0005-0000-0000-0000736A0000}"/>
    <cellStyle name="Normal 30 2 3 2 5" xfId="19432" xr:uid="{00000000-0005-0000-0000-0000746A0000}"/>
    <cellStyle name="Normal 30 2 3 2 6" xfId="40544" xr:uid="{00000000-0005-0000-0000-0000756A0000}"/>
    <cellStyle name="Normal 30 2 3 3" xfId="2980" xr:uid="{00000000-0005-0000-0000-0000766A0000}"/>
    <cellStyle name="Normal 30 2 3 3 2" xfId="7391" xr:uid="{00000000-0005-0000-0000-0000776A0000}"/>
    <cellStyle name="Normal 30 2 3 3 2 2" xfId="16135" xr:uid="{00000000-0005-0000-0000-0000786A0000}"/>
    <cellStyle name="Normal 30 2 3 3 2 2 2" xfId="33586" xr:uid="{00000000-0005-0000-0000-0000796A0000}"/>
    <cellStyle name="Normal 30 2 3 3 2 3" xfId="24866" xr:uid="{00000000-0005-0000-0000-00007A6A0000}"/>
    <cellStyle name="Normal 30 2 3 3 2 4" xfId="40549" xr:uid="{00000000-0005-0000-0000-00007B6A0000}"/>
    <cellStyle name="Normal 30 2 3 3 3" xfId="11774" xr:uid="{00000000-0005-0000-0000-00007C6A0000}"/>
    <cellStyle name="Normal 30 2 3 3 3 2" xfId="29226" xr:uid="{00000000-0005-0000-0000-00007D6A0000}"/>
    <cellStyle name="Normal 30 2 3 3 4" xfId="20505" xr:uid="{00000000-0005-0000-0000-00007E6A0000}"/>
    <cellStyle name="Normal 30 2 3 3 5" xfId="40548" xr:uid="{00000000-0005-0000-0000-00007F6A0000}"/>
    <cellStyle name="Normal 30 2 3 4" xfId="5249" xr:uid="{00000000-0005-0000-0000-0000806A0000}"/>
    <cellStyle name="Normal 30 2 3 4 2" xfId="13993" xr:uid="{00000000-0005-0000-0000-0000816A0000}"/>
    <cellStyle name="Normal 30 2 3 4 2 2" xfId="31444" xr:uid="{00000000-0005-0000-0000-0000826A0000}"/>
    <cellStyle name="Normal 30 2 3 4 3" xfId="22724" xr:uid="{00000000-0005-0000-0000-0000836A0000}"/>
    <cellStyle name="Normal 30 2 3 4 4" xfId="40550" xr:uid="{00000000-0005-0000-0000-0000846A0000}"/>
    <cellStyle name="Normal 30 2 3 5" xfId="9632" xr:uid="{00000000-0005-0000-0000-0000856A0000}"/>
    <cellStyle name="Normal 30 2 3 5 2" xfId="27084" xr:uid="{00000000-0005-0000-0000-0000866A0000}"/>
    <cellStyle name="Normal 30 2 3 6" xfId="18363" xr:uid="{00000000-0005-0000-0000-0000876A0000}"/>
    <cellStyle name="Normal 30 2 3 7" xfId="40543" xr:uid="{00000000-0005-0000-0000-0000886A0000}"/>
    <cellStyle name="Normal 30 2 4" xfId="1370" xr:uid="{00000000-0005-0000-0000-0000896A0000}"/>
    <cellStyle name="Normal 30 2 4 2" xfId="3516" xr:uid="{00000000-0005-0000-0000-00008A6A0000}"/>
    <cellStyle name="Normal 30 2 4 2 2" xfId="7927" xr:uid="{00000000-0005-0000-0000-00008B6A0000}"/>
    <cellStyle name="Normal 30 2 4 2 2 2" xfId="16671" xr:uid="{00000000-0005-0000-0000-00008C6A0000}"/>
    <cellStyle name="Normal 30 2 4 2 2 2 2" xfId="34122" xr:uid="{00000000-0005-0000-0000-00008D6A0000}"/>
    <cellStyle name="Normal 30 2 4 2 2 3" xfId="25402" xr:uid="{00000000-0005-0000-0000-00008E6A0000}"/>
    <cellStyle name="Normal 30 2 4 2 2 4" xfId="40553" xr:uid="{00000000-0005-0000-0000-00008F6A0000}"/>
    <cellStyle name="Normal 30 2 4 2 3" xfId="12310" xr:uid="{00000000-0005-0000-0000-0000906A0000}"/>
    <cellStyle name="Normal 30 2 4 2 3 2" xfId="29762" xr:uid="{00000000-0005-0000-0000-0000916A0000}"/>
    <cellStyle name="Normal 30 2 4 2 4" xfId="21041" xr:uid="{00000000-0005-0000-0000-0000926A0000}"/>
    <cellStyle name="Normal 30 2 4 2 5" xfId="40552" xr:uid="{00000000-0005-0000-0000-0000936A0000}"/>
    <cellStyle name="Normal 30 2 4 3" xfId="5785" xr:uid="{00000000-0005-0000-0000-0000946A0000}"/>
    <cellStyle name="Normal 30 2 4 3 2" xfId="14529" xr:uid="{00000000-0005-0000-0000-0000956A0000}"/>
    <cellStyle name="Normal 30 2 4 3 2 2" xfId="31980" xr:uid="{00000000-0005-0000-0000-0000966A0000}"/>
    <cellStyle name="Normal 30 2 4 3 3" xfId="23260" xr:uid="{00000000-0005-0000-0000-0000976A0000}"/>
    <cellStyle name="Normal 30 2 4 3 4" xfId="40554" xr:uid="{00000000-0005-0000-0000-0000986A0000}"/>
    <cellStyle name="Normal 30 2 4 4" xfId="10168" xr:uid="{00000000-0005-0000-0000-0000996A0000}"/>
    <cellStyle name="Normal 30 2 4 4 2" xfId="27620" xr:uid="{00000000-0005-0000-0000-00009A6A0000}"/>
    <cellStyle name="Normal 30 2 4 5" xfId="18899" xr:uid="{00000000-0005-0000-0000-00009B6A0000}"/>
    <cellStyle name="Normal 30 2 4 6" xfId="40551" xr:uid="{00000000-0005-0000-0000-00009C6A0000}"/>
    <cellStyle name="Normal 30 2 5" xfId="2444" xr:uid="{00000000-0005-0000-0000-00009D6A0000}"/>
    <cellStyle name="Normal 30 2 5 2" xfId="6855" xr:uid="{00000000-0005-0000-0000-00009E6A0000}"/>
    <cellStyle name="Normal 30 2 5 2 2" xfId="15599" xr:uid="{00000000-0005-0000-0000-00009F6A0000}"/>
    <cellStyle name="Normal 30 2 5 2 2 2" xfId="33050" xr:uid="{00000000-0005-0000-0000-0000A06A0000}"/>
    <cellStyle name="Normal 30 2 5 2 3" xfId="24330" xr:uid="{00000000-0005-0000-0000-0000A16A0000}"/>
    <cellStyle name="Normal 30 2 5 2 4" xfId="40556" xr:uid="{00000000-0005-0000-0000-0000A26A0000}"/>
    <cellStyle name="Normal 30 2 5 3" xfId="11238" xr:uid="{00000000-0005-0000-0000-0000A36A0000}"/>
    <cellStyle name="Normal 30 2 5 3 2" xfId="28690" xr:uid="{00000000-0005-0000-0000-0000A46A0000}"/>
    <cellStyle name="Normal 30 2 5 4" xfId="19969" xr:uid="{00000000-0005-0000-0000-0000A56A0000}"/>
    <cellStyle name="Normal 30 2 5 5" xfId="40555" xr:uid="{00000000-0005-0000-0000-0000A66A0000}"/>
    <cellStyle name="Normal 30 2 6" xfId="4713" xr:uid="{00000000-0005-0000-0000-0000A76A0000}"/>
    <cellStyle name="Normal 30 2 6 2" xfId="13457" xr:uid="{00000000-0005-0000-0000-0000A86A0000}"/>
    <cellStyle name="Normal 30 2 6 2 2" xfId="30908" xr:uid="{00000000-0005-0000-0000-0000A96A0000}"/>
    <cellStyle name="Normal 30 2 6 3" xfId="22188" xr:uid="{00000000-0005-0000-0000-0000AA6A0000}"/>
    <cellStyle name="Normal 30 2 6 4" xfId="40557" xr:uid="{00000000-0005-0000-0000-0000AB6A0000}"/>
    <cellStyle name="Normal 30 2 7" xfId="9096" xr:uid="{00000000-0005-0000-0000-0000AC6A0000}"/>
    <cellStyle name="Normal 30 2 7 2" xfId="26548" xr:uid="{00000000-0005-0000-0000-0000AD6A0000}"/>
    <cellStyle name="Normal 30 2 8" xfId="17827" xr:uid="{00000000-0005-0000-0000-0000AE6A0000}"/>
    <cellStyle name="Normal 30 2 9" xfId="40526" xr:uid="{00000000-0005-0000-0000-0000AF6A0000}"/>
    <cellStyle name="Normal 30 3" xfId="424" xr:uid="{00000000-0005-0000-0000-0000B06A0000}"/>
    <cellStyle name="Normal 30 3 2" xfId="964" xr:uid="{00000000-0005-0000-0000-0000B16A0000}"/>
    <cellStyle name="Normal 30 3 2 2" xfId="2037" xr:uid="{00000000-0005-0000-0000-0000B26A0000}"/>
    <cellStyle name="Normal 30 3 2 2 2" xfId="4182" xr:uid="{00000000-0005-0000-0000-0000B36A0000}"/>
    <cellStyle name="Normal 30 3 2 2 2 2" xfId="8593" xr:uid="{00000000-0005-0000-0000-0000B46A0000}"/>
    <cellStyle name="Normal 30 3 2 2 2 2 2" xfId="17337" xr:uid="{00000000-0005-0000-0000-0000B56A0000}"/>
    <cellStyle name="Normal 30 3 2 2 2 2 2 2" xfId="34788" xr:uid="{00000000-0005-0000-0000-0000B66A0000}"/>
    <cellStyle name="Normal 30 3 2 2 2 2 3" xfId="26068" xr:uid="{00000000-0005-0000-0000-0000B76A0000}"/>
    <cellStyle name="Normal 30 3 2 2 2 2 4" xfId="40562" xr:uid="{00000000-0005-0000-0000-0000B86A0000}"/>
    <cellStyle name="Normal 30 3 2 2 2 3" xfId="12976" xr:uid="{00000000-0005-0000-0000-0000B96A0000}"/>
    <cellStyle name="Normal 30 3 2 2 2 3 2" xfId="30428" xr:uid="{00000000-0005-0000-0000-0000BA6A0000}"/>
    <cellStyle name="Normal 30 3 2 2 2 4" xfId="21707" xr:uid="{00000000-0005-0000-0000-0000BB6A0000}"/>
    <cellStyle name="Normal 30 3 2 2 2 5" xfId="40561" xr:uid="{00000000-0005-0000-0000-0000BC6A0000}"/>
    <cellStyle name="Normal 30 3 2 2 3" xfId="6451" xr:uid="{00000000-0005-0000-0000-0000BD6A0000}"/>
    <cellStyle name="Normal 30 3 2 2 3 2" xfId="15195" xr:uid="{00000000-0005-0000-0000-0000BE6A0000}"/>
    <cellStyle name="Normal 30 3 2 2 3 2 2" xfId="32646" xr:uid="{00000000-0005-0000-0000-0000BF6A0000}"/>
    <cellStyle name="Normal 30 3 2 2 3 3" xfId="23926" xr:uid="{00000000-0005-0000-0000-0000C06A0000}"/>
    <cellStyle name="Normal 30 3 2 2 3 4" xfId="40563" xr:uid="{00000000-0005-0000-0000-0000C16A0000}"/>
    <cellStyle name="Normal 30 3 2 2 4" xfId="10834" xr:uid="{00000000-0005-0000-0000-0000C26A0000}"/>
    <cellStyle name="Normal 30 3 2 2 4 2" xfId="28286" xr:uid="{00000000-0005-0000-0000-0000C36A0000}"/>
    <cellStyle name="Normal 30 3 2 2 5" xfId="19565" xr:uid="{00000000-0005-0000-0000-0000C46A0000}"/>
    <cellStyle name="Normal 30 3 2 2 6" xfId="40560" xr:uid="{00000000-0005-0000-0000-0000C56A0000}"/>
    <cellStyle name="Normal 30 3 2 3" xfId="3113" xr:uid="{00000000-0005-0000-0000-0000C66A0000}"/>
    <cellStyle name="Normal 30 3 2 3 2" xfId="7524" xr:uid="{00000000-0005-0000-0000-0000C76A0000}"/>
    <cellStyle name="Normal 30 3 2 3 2 2" xfId="16268" xr:uid="{00000000-0005-0000-0000-0000C86A0000}"/>
    <cellStyle name="Normal 30 3 2 3 2 2 2" xfId="33719" xr:uid="{00000000-0005-0000-0000-0000C96A0000}"/>
    <cellStyle name="Normal 30 3 2 3 2 3" xfId="24999" xr:uid="{00000000-0005-0000-0000-0000CA6A0000}"/>
    <cellStyle name="Normal 30 3 2 3 2 4" xfId="40565" xr:uid="{00000000-0005-0000-0000-0000CB6A0000}"/>
    <cellStyle name="Normal 30 3 2 3 3" xfId="11907" xr:uid="{00000000-0005-0000-0000-0000CC6A0000}"/>
    <cellStyle name="Normal 30 3 2 3 3 2" xfId="29359" xr:uid="{00000000-0005-0000-0000-0000CD6A0000}"/>
    <cellStyle name="Normal 30 3 2 3 4" xfId="20638" xr:uid="{00000000-0005-0000-0000-0000CE6A0000}"/>
    <cellStyle name="Normal 30 3 2 3 5" xfId="40564" xr:uid="{00000000-0005-0000-0000-0000CF6A0000}"/>
    <cellStyle name="Normal 30 3 2 4" xfId="5382" xr:uid="{00000000-0005-0000-0000-0000D06A0000}"/>
    <cellStyle name="Normal 30 3 2 4 2" xfId="14126" xr:uid="{00000000-0005-0000-0000-0000D16A0000}"/>
    <cellStyle name="Normal 30 3 2 4 2 2" xfId="31577" xr:uid="{00000000-0005-0000-0000-0000D26A0000}"/>
    <cellStyle name="Normal 30 3 2 4 3" xfId="22857" xr:uid="{00000000-0005-0000-0000-0000D36A0000}"/>
    <cellStyle name="Normal 30 3 2 4 4" xfId="40566" xr:uid="{00000000-0005-0000-0000-0000D46A0000}"/>
    <cellStyle name="Normal 30 3 2 5" xfId="9765" xr:uid="{00000000-0005-0000-0000-0000D56A0000}"/>
    <cellStyle name="Normal 30 3 2 5 2" xfId="27217" xr:uid="{00000000-0005-0000-0000-0000D66A0000}"/>
    <cellStyle name="Normal 30 3 2 6" xfId="18496" xr:uid="{00000000-0005-0000-0000-0000D76A0000}"/>
    <cellStyle name="Normal 30 3 2 7" xfId="40559" xr:uid="{00000000-0005-0000-0000-0000D86A0000}"/>
    <cellStyle name="Normal 30 3 3" xfId="1502" xr:uid="{00000000-0005-0000-0000-0000D96A0000}"/>
    <cellStyle name="Normal 30 3 3 2" xfId="3648" xr:uid="{00000000-0005-0000-0000-0000DA6A0000}"/>
    <cellStyle name="Normal 30 3 3 2 2" xfId="8059" xr:uid="{00000000-0005-0000-0000-0000DB6A0000}"/>
    <cellStyle name="Normal 30 3 3 2 2 2" xfId="16803" xr:uid="{00000000-0005-0000-0000-0000DC6A0000}"/>
    <cellStyle name="Normal 30 3 3 2 2 2 2" xfId="34254" xr:uid="{00000000-0005-0000-0000-0000DD6A0000}"/>
    <cellStyle name="Normal 30 3 3 2 2 3" xfId="25534" xr:uid="{00000000-0005-0000-0000-0000DE6A0000}"/>
    <cellStyle name="Normal 30 3 3 2 2 4" xfId="40569" xr:uid="{00000000-0005-0000-0000-0000DF6A0000}"/>
    <cellStyle name="Normal 30 3 3 2 3" xfId="12442" xr:uid="{00000000-0005-0000-0000-0000E06A0000}"/>
    <cellStyle name="Normal 30 3 3 2 3 2" xfId="29894" xr:uid="{00000000-0005-0000-0000-0000E16A0000}"/>
    <cellStyle name="Normal 30 3 3 2 4" xfId="21173" xr:uid="{00000000-0005-0000-0000-0000E26A0000}"/>
    <cellStyle name="Normal 30 3 3 2 5" xfId="40568" xr:uid="{00000000-0005-0000-0000-0000E36A0000}"/>
    <cellStyle name="Normal 30 3 3 3" xfId="5917" xr:uid="{00000000-0005-0000-0000-0000E46A0000}"/>
    <cellStyle name="Normal 30 3 3 3 2" xfId="14661" xr:uid="{00000000-0005-0000-0000-0000E56A0000}"/>
    <cellStyle name="Normal 30 3 3 3 2 2" xfId="32112" xr:uid="{00000000-0005-0000-0000-0000E66A0000}"/>
    <cellStyle name="Normal 30 3 3 3 3" xfId="23392" xr:uid="{00000000-0005-0000-0000-0000E76A0000}"/>
    <cellStyle name="Normal 30 3 3 3 4" xfId="40570" xr:uid="{00000000-0005-0000-0000-0000E86A0000}"/>
    <cellStyle name="Normal 30 3 3 4" xfId="10300" xr:uid="{00000000-0005-0000-0000-0000E96A0000}"/>
    <cellStyle name="Normal 30 3 3 4 2" xfId="27752" xr:uid="{00000000-0005-0000-0000-0000EA6A0000}"/>
    <cellStyle name="Normal 30 3 3 5" xfId="19031" xr:uid="{00000000-0005-0000-0000-0000EB6A0000}"/>
    <cellStyle name="Normal 30 3 3 6" xfId="40567" xr:uid="{00000000-0005-0000-0000-0000EC6A0000}"/>
    <cellStyle name="Normal 30 3 4" xfId="2576" xr:uid="{00000000-0005-0000-0000-0000ED6A0000}"/>
    <cellStyle name="Normal 30 3 4 2" xfId="6987" xr:uid="{00000000-0005-0000-0000-0000EE6A0000}"/>
    <cellStyle name="Normal 30 3 4 2 2" xfId="15731" xr:uid="{00000000-0005-0000-0000-0000EF6A0000}"/>
    <cellStyle name="Normal 30 3 4 2 2 2" xfId="33182" xr:uid="{00000000-0005-0000-0000-0000F06A0000}"/>
    <cellStyle name="Normal 30 3 4 2 3" xfId="24462" xr:uid="{00000000-0005-0000-0000-0000F16A0000}"/>
    <cellStyle name="Normal 30 3 4 2 4" xfId="40572" xr:uid="{00000000-0005-0000-0000-0000F26A0000}"/>
    <cellStyle name="Normal 30 3 4 3" xfId="11370" xr:uid="{00000000-0005-0000-0000-0000F36A0000}"/>
    <cellStyle name="Normal 30 3 4 3 2" xfId="28822" xr:uid="{00000000-0005-0000-0000-0000F46A0000}"/>
    <cellStyle name="Normal 30 3 4 4" xfId="20101" xr:uid="{00000000-0005-0000-0000-0000F56A0000}"/>
    <cellStyle name="Normal 30 3 4 5" xfId="40571" xr:uid="{00000000-0005-0000-0000-0000F66A0000}"/>
    <cellStyle name="Normal 30 3 5" xfId="4845" xr:uid="{00000000-0005-0000-0000-0000F76A0000}"/>
    <cellStyle name="Normal 30 3 5 2" xfId="13589" xr:uid="{00000000-0005-0000-0000-0000F86A0000}"/>
    <cellStyle name="Normal 30 3 5 2 2" xfId="31040" xr:uid="{00000000-0005-0000-0000-0000F96A0000}"/>
    <cellStyle name="Normal 30 3 5 3" xfId="22320" xr:uid="{00000000-0005-0000-0000-0000FA6A0000}"/>
    <cellStyle name="Normal 30 3 5 4" xfId="40573" xr:uid="{00000000-0005-0000-0000-0000FB6A0000}"/>
    <cellStyle name="Normal 30 3 6" xfId="9228" xr:uid="{00000000-0005-0000-0000-0000FC6A0000}"/>
    <cellStyle name="Normal 30 3 6 2" xfId="26680" xr:uid="{00000000-0005-0000-0000-0000FD6A0000}"/>
    <cellStyle name="Normal 30 3 7" xfId="17959" xr:uid="{00000000-0005-0000-0000-0000FE6A0000}"/>
    <cellStyle name="Normal 30 3 8" xfId="40558" xr:uid="{00000000-0005-0000-0000-0000FF6A0000}"/>
    <cellStyle name="Normal 30 4" xfId="706" xr:uid="{00000000-0005-0000-0000-0000006B0000}"/>
    <cellStyle name="Normal 30 4 2" xfId="1779" xr:uid="{00000000-0005-0000-0000-0000016B0000}"/>
    <cellStyle name="Normal 30 4 2 2" xfId="3924" xr:uid="{00000000-0005-0000-0000-0000026B0000}"/>
    <cellStyle name="Normal 30 4 2 2 2" xfId="8335" xr:uid="{00000000-0005-0000-0000-0000036B0000}"/>
    <cellStyle name="Normal 30 4 2 2 2 2" xfId="17079" xr:uid="{00000000-0005-0000-0000-0000046B0000}"/>
    <cellStyle name="Normal 30 4 2 2 2 2 2" xfId="34530" xr:uid="{00000000-0005-0000-0000-0000056B0000}"/>
    <cellStyle name="Normal 30 4 2 2 2 3" xfId="25810" xr:uid="{00000000-0005-0000-0000-0000066B0000}"/>
    <cellStyle name="Normal 30 4 2 2 2 4" xfId="40577" xr:uid="{00000000-0005-0000-0000-0000076B0000}"/>
    <cellStyle name="Normal 30 4 2 2 3" xfId="12718" xr:uid="{00000000-0005-0000-0000-0000086B0000}"/>
    <cellStyle name="Normal 30 4 2 2 3 2" xfId="30170" xr:uid="{00000000-0005-0000-0000-0000096B0000}"/>
    <cellStyle name="Normal 30 4 2 2 4" xfId="21449" xr:uid="{00000000-0005-0000-0000-00000A6B0000}"/>
    <cellStyle name="Normal 30 4 2 2 5" xfId="40576" xr:uid="{00000000-0005-0000-0000-00000B6B0000}"/>
    <cellStyle name="Normal 30 4 2 3" xfId="6193" xr:uid="{00000000-0005-0000-0000-00000C6B0000}"/>
    <cellStyle name="Normal 30 4 2 3 2" xfId="14937" xr:uid="{00000000-0005-0000-0000-00000D6B0000}"/>
    <cellStyle name="Normal 30 4 2 3 2 2" xfId="32388" xr:uid="{00000000-0005-0000-0000-00000E6B0000}"/>
    <cellStyle name="Normal 30 4 2 3 3" xfId="23668" xr:uid="{00000000-0005-0000-0000-00000F6B0000}"/>
    <cellStyle name="Normal 30 4 2 3 4" xfId="40578" xr:uid="{00000000-0005-0000-0000-0000106B0000}"/>
    <cellStyle name="Normal 30 4 2 4" xfId="10576" xr:uid="{00000000-0005-0000-0000-0000116B0000}"/>
    <cellStyle name="Normal 30 4 2 4 2" xfId="28028" xr:uid="{00000000-0005-0000-0000-0000126B0000}"/>
    <cellStyle name="Normal 30 4 2 5" xfId="19307" xr:uid="{00000000-0005-0000-0000-0000136B0000}"/>
    <cellStyle name="Normal 30 4 2 6" xfId="40575" xr:uid="{00000000-0005-0000-0000-0000146B0000}"/>
    <cellStyle name="Normal 30 4 3" xfId="2855" xr:uid="{00000000-0005-0000-0000-0000156B0000}"/>
    <cellStyle name="Normal 30 4 3 2" xfId="7266" xr:uid="{00000000-0005-0000-0000-0000166B0000}"/>
    <cellStyle name="Normal 30 4 3 2 2" xfId="16010" xr:uid="{00000000-0005-0000-0000-0000176B0000}"/>
    <cellStyle name="Normal 30 4 3 2 2 2" xfId="33461" xr:uid="{00000000-0005-0000-0000-0000186B0000}"/>
    <cellStyle name="Normal 30 4 3 2 3" xfId="24741" xr:uid="{00000000-0005-0000-0000-0000196B0000}"/>
    <cellStyle name="Normal 30 4 3 2 4" xfId="40580" xr:uid="{00000000-0005-0000-0000-00001A6B0000}"/>
    <cellStyle name="Normal 30 4 3 3" xfId="11649" xr:uid="{00000000-0005-0000-0000-00001B6B0000}"/>
    <cellStyle name="Normal 30 4 3 3 2" xfId="29101" xr:uid="{00000000-0005-0000-0000-00001C6B0000}"/>
    <cellStyle name="Normal 30 4 3 4" xfId="20380" xr:uid="{00000000-0005-0000-0000-00001D6B0000}"/>
    <cellStyle name="Normal 30 4 3 5" xfId="40579" xr:uid="{00000000-0005-0000-0000-00001E6B0000}"/>
    <cellStyle name="Normal 30 4 4" xfId="5124" xr:uid="{00000000-0005-0000-0000-00001F6B0000}"/>
    <cellStyle name="Normal 30 4 4 2" xfId="13868" xr:uid="{00000000-0005-0000-0000-0000206B0000}"/>
    <cellStyle name="Normal 30 4 4 2 2" xfId="31319" xr:uid="{00000000-0005-0000-0000-0000216B0000}"/>
    <cellStyle name="Normal 30 4 4 3" xfId="22599" xr:uid="{00000000-0005-0000-0000-0000226B0000}"/>
    <cellStyle name="Normal 30 4 4 4" xfId="40581" xr:uid="{00000000-0005-0000-0000-0000236B0000}"/>
    <cellStyle name="Normal 30 4 5" xfId="9507" xr:uid="{00000000-0005-0000-0000-0000246B0000}"/>
    <cellStyle name="Normal 30 4 5 2" xfId="26959" xr:uid="{00000000-0005-0000-0000-0000256B0000}"/>
    <cellStyle name="Normal 30 4 6" xfId="18238" xr:uid="{00000000-0005-0000-0000-0000266B0000}"/>
    <cellStyle name="Normal 30 4 7" xfId="40574" xr:uid="{00000000-0005-0000-0000-0000276B0000}"/>
    <cellStyle name="Normal 30 5" xfId="1245" xr:uid="{00000000-0005-0000-0000-0000286B0000}"/>
    <cellStyle name="Normal 30 5 2" xfId="3391" xr:uid="{00000000-0005-0000-0000-0000296B0000}"/>
    <cellStyle name="Normal 30 5 2 2" xfId="7802" xr:uid="{00000000-0005-0000-0000-00002A6B0000}"/>
    <cellStyle name="Normal 30 5 2 2 2" xfId="16546" xr:uid="{00000000-0005-0000-0000-00002B6B0000}"/>
    <cellStyle name="Normal 30 5 2 2 2 2" xfId="33997" xr:uid="{00000000-0005-0000-0000-00002C6B0000}"/>
    <cellStyle name="Normal 30 5 2 2 3" xfId="25277" xr:uid="{00000000-0005-0000-0000-00002D6B0000}"/>
    <cellStyle name="Normal 30 5 2 2 4" xfId="40584" xr:uid="{00000000-0005-0000-0000-00002E6B0000}"/>
    <cellStyle name="Normal 30 5 2 3" xfId="12185" xr:uid="{00000000-0005-0000-0000-00002F6B0000}"/>
    <cellStyle name="Normal 30 5 2 3 2" xfId="29637" xr:uid="{00000000-0005-0000-0000-0000306B0000}"/>
    <cellStyle name="Normal 30 5 2 4" xfId="20916" xr:uid="{00000000-0005-0000-0000-0000316B0000}"/>
    <cellStyle name="Normal 30 5 2 5" xfId="40583" xr:uid="{00000000-0005-0000-0000-0000326B0000}"/>
    <cellStyle name="Normal 30 5 3" xfId="5660" xr:uid="{00000000-0005-0000-0000-0000336B0000}"/>
    <cellStyle name="Normal 30 5 3 2" xfId="14404" xr:uid="{00000000-0005-0000-0000-0000346B0000}"/>
    <cellStyle name="Normal 30 5 3 2 2" xfId="31855" xr:uid="{00000000-0005-0000-0000-0000356B0000}"/>
    <cellStyle name="Normal 30 5 3 3" xfId="23135" xr:uid="{00000000-0005-0000-0000-0000366B0000}"/>
    <cellStyle name="Normal 30 5 3 4" xfId="40585" xr:uid="{00000000-0005-0000-0000-0000376B0000}"/>
    <cellStyle name="Normal 30 5 4" xfId="10043" xr:uid="{00000000-0005-0000-0000-0000386B0000}"/>
    <cellStyle name="Normal 30 5 4 2" xfId="27495" xr:uid="{00000000-0005-0000-0000-0000396B0000}"/>
    <cellStyle name="Normal 30 5 5" xfId="18774" xr:uid="{00000000-0005-0000-0000-00003A6B0000}"/>
    <cellStyle name="Normal 30 5 6" xfId="40582" xr:uid="{00000000-0005-0000-0000-00003B6B0000}"/>
    <cellStyle name="Normal 30 6" xfId="2319" xr:uid="{00000000-0005-0000-0000-00003C6B0000}"/>
    <cellStyle name="Normal 30 6 2" xfId="6730" xr:uid="{00000000-0005-0000-0000-00003D6B0000}"/>
    <cellStyle name="Normal 30 6 2 2" xfId="15474" xr:uid="{00000000-0005-0000-0000-00003E6B0000}"/>
    <cellStyle name="Normal 30 6 2 2 2" xfId="32925" xr:uid="{00000000-0005-0000-0000-00003F6B0000}"/>
    <cellStyle name="Normal 30 6 2 3" xfId="24205" xr:uid="{00000000-0005-0000-0000-0000406B0000}"/>
    <cellStyle name="Normal 30 6 2 4" xfId="40587" xr:uid="{00000000-0005-0000-0000-0000416B0000}"/>
    <cellStyle name="Normal 30 6 3" xfId="11113" xr:uid="{00000000-0005-0000-0000-0000426B0000}"/>
    <cellStyle name="Normal 30 6 3 2" xfId="28565" xr:uid="{00000000-0005-0000-0000-0000436B0000}"/>
    <cellStyle name="Normal 30 6 4" xfId="19844" xr:uid="{00000000-0005-0000-0000-0000446B0000}"/>
    <cellStyle name="Normal 30 6 5" xfId="40586" xr:uid="{00000000-0005-0000-0000-0000456B0000}"/>
    <cellStyle name="Normal 30 7" xfId="4588" xr:uid="{00000000-0005-0000-0000-0000466B0000}"/>
    <cellStyle name="Normal 30 7 2" xfId="13332" xr:uid="{00000000-0005-0000-0000-0000476B0000}"/>
    <cellStyle name="Normal 30 7 2 2" xfId="30783" xr:uid="{00000000-0005-0000-0000-0000486B0000}"/>
    <cellStyle name="Normal 30 7 3" xfId="22063" xr:uid="{00000000-0005-0000-0000-0000496B0000}"/>
    <cellStyle name="Normal 30 7 4" xfId="40588" xr:uid="{00000000-0005-0000-0000-00004A6B0000}"/>
    <cellStyle name="Normal 30 8" xfId="8971" xr:uid="{00000000-0005-0000-0000-00004B6B0000}"/>
    <cellStyle name="Normal 30 8 2" xfId="26423" xr:uid="{00000000-0005-0000-0000-00004C6B0000}"/>
    <cellStyle name="Normal 30 9" xfId="17702" xr:uid="{00000000-0005-0000-0000-00004D6B0000}"/>
    <cellStyle name="Normal 31" xfId="157" xr:uid="{00000000-0005-0000-0000-00004E6B0000}"/>
    <cellStyle name="Normal 31 10" xfId="40589" xr:uid="{00000000-0005-0000-0000-00004F6B0000}"/>
    <cellStyle name="Normal 31 2" xfId="288" xr:uid="{00000000-0005-0000-0000-0000506B0000}"/>
    <cellStyle name="Normal 31 2 2" xfId="550" xr:uid="{00000000-0005-0000-0000-0000516B0000}"/>
    <cellStyle name="Normal 31 2 2 2" xfId="1090" xr:uid="{00000000-0005-0000-0000-0000526B0000}"/>
    <cellStyle name="Normal 31 2 2 2 2" xfId="2163" xr:uid="{00000000-0005-0000-0000-0000536B0000}"/>
    <cellStyle name="Normal 31 2 2 2 2 2" xfId="4308" xr:uid="{00000000-0005-0000-0000-0000546B0000}"/>
    <cellStyle name="Normal 31 2 2 2 2 2 2" xfId="8719" xr:uid="{00000000-0005-0000-0000-0000556B0000}"/>
    <cellStyle name="Normal 31 2 2 2 2 2 2 2" xfId="17463" xr:uid="{00000000-0005-0000-0000-0000566B0000}"/>
    <cellStyle name="Normal 31 2 2 2 2 2 2 2 2" xfId="34914" xr:uid="{00000000-0005-0000-0000-0000576B0000}"/>
    <cellStyle name="Normal 31 2 2 2 2 2 2 3" xfId="26194" xr:uid="{00000000-0005-0000-0000-0000586B0000}"/>
    <cellStyle name="Normal 31 2 2 2 2 2 2 4" xfId="40595" xr:uid="{00000000-0005-0000-0000-0000596B0000}"/>
    <cellStyle name="Normal 31 2 2 2 2 2 3" xfId="13102" xr:uid="{00000000-0005-0000-0000-00005A6B0000}"/>
    <cellStyle name="Normal 31 2 2 2 2 2 3 2" xfId="30554" xr:uid="{00000000-0005-0000-0000-00005B6B0000}"/>
    <cellStyle name="Normal 31 2 2 2 2 2 4" xfId="21833" xr:uid="{00000000-0005-0000-0000-00005C6B0000}"/>
    <cellStyle name="Normal 31 2 2 2 2 2 5" xfId="40594" xr:uid="{00000000-0005-0000-0000-00005D6B0000}"/>
    <cellStyle name="Normal 31 2 2 2 2 3" xfId="6577" xr:uid="{00000000-0005-0000-0000-00005E6B0000}"/>
    <cellStyle name="Normal 31 2 2 2 2 3 2" xfId="15321" xr:uid="{00000000-0005-0000-0000-00005F6B0000}"/>
    <cellStyle name="Normal 31 2 2 2 2 3 2 2" xfId="32772" xr:uid="{00000000-0005-0000-0000-0000606B0000}"/>
    <cellStyle name="Normal 31 2 2 2 2 3 3" xfId="24052" xr:uid="{00000000-0005-0000-0000-0000616B0000}"/>
    <cellStyle name="Normal 31 2 2 2 2 3 4" xfId="40596" xr:uid="{00000000-0005-0000-0000-0000626B0000}"/>
    <cellStyle name="Normal 31 2 2 2 2 4" xfId="10960" xr:uid="{00000000-0005-0000-0000-0000636B0000}"/>
    <cellStyle name="Normal 31 2 2 2 2 4 2" xfId="28412" xr:uid="{00000000-0005-0000-0000-0000646B0000}"/>
    <cellStyle name="Normal 31 2 2 2 2 5" xfId="19691" xr:uid="{00000000-0005-0000-0000-0000656B0000}"/>
    <cellStyle name="Normal 31 2 2 2 2 6" xfId="40593" xr:uid="{00000000-0005-0000-0000-0000666B0000}"/>
    <cellStyle name="Normal 31 2 2 2 3" xfId="3239" xr:uid="{00000000-0005-0000-0000-0000676B0000}"/>
    <cellStyle name="Normal 31 2 2 2 3 2" xfId="7650" xr:uid="{00000000-0005-0000-0000-0000686B0000}"/>
    <cellStyle name="Normal 31 2 2 2 3 2 2" xfId="16394" xr:uid="{00000000-0005-0000-0000-0000696B0000}"/>
    <cellStyle name="Normal 31 2 2 2 3 2 2 2" xfId="33845" xr:uid="{00000000-0005-0000-0000-00006A6B0000}"/>
    <cellStyle name="Normal 31 2 2 2 3 2 3" xfId="25125" xr:uid="{00000000-0005-0000-0000-00006B6B0000}"/>
    <cellStyle name="Normal 31 2 2 2 3 2 4" xfId="40598" xr:uid="{00000000-0005-0000-0000-00006C6B0000}"/>
    <cellStyle name="Normal 31 2 2 2 3 3" xfId="12033" xr:uid="{00000000-0005-0000-0000-00006D6B0000}"/>
    <cellStyle name="Normal 31 2 2 2 3 3 2" xfId="29485" xr:uid="{00000000-0005-0000-0000-00006E6B0000}"/>
    <cellStyle name="Normal 31 2 2 2 3 4" xfId="20764" xr:uid="{00000000-0005-0000-0000-00006F6B0000}"/>
    <cellStyle name="Normal 31 2 2 2 3 5" xfId="40597" xr:uid="{00000000-0005-0000-0000-0000706B0000}"/>
    <cellStyle name="Normal 31 2 2 2 4" xfId="5508" xr:uid="{00000000-0005-0000-0000-0000716B0000}"/>
    <cellStyle name="Normal 31 2 2 2 4 2" xfId="14252" xr:uid="{00000000-0005-0000-0000-0000726B0000}"/>
    <cellStyle name="Normal 31 2 2 2 4 2 2" xfId="31703" xr:uid="{00000000-0005-0000-0000-0000736B0000}"/>
    <cellStyle name="Normal 31 2 2 2 4 3" xfId="22983" xr:uid="{00000000-0005-0000-0000-0000746B0000}"/>
    <cellStyle name="Normal 31 2 2 2 4 4" xfId="40599" xr:uid="{00000000-0005-0000-0000-0000756B0000}"/>
    <cellStyle name="Normal 31 2 2 2 5" xfId="9891" xr:uid="{00000000-0005-0000-0000-0000766B0000}"/>
    <cellStyle name="Normal 31 2 2 2 5 2" xfId="27343" xr:uid="{00000000-0005-0000-0000-0000776B0000}"/>
    <cellStyle name="Normal 31 2 2 2 6" xfId="18622" xr:uid="{00000000-0005-0000-0000-0000786B0000}"/>
    <cellStyle name="Normal 31 2 2 2 7" xfId="40592" xr:uid="{00000000-0005-0000-0000-0000796B0000}"/>
    <cellStyle name="Normal 31 2 2 3" xfId="1628" xr:uid="{00000000-0005-0000-0000-00007A6B0000}"/>
    <cellStyle name="Normal 31 2 2 3 2" xfId="3774" xr:uid="{00000000-0005-0000-0000-00007B6B0000}"/>
    <cellStyle name="Normal 31 2 2 3 2 2" xfId="8185" xr:uid="{00000000-0005-0000-0000-00007C6B0000}"/>
    <cellStyle name="Normal 31 2 2 3 2 2 2" xfId="16929" xr:uid="{00000000-0005-0000-0000-00007D6B0000}"/>
    <cellStyle name="Normal 31 2 2 3 2 2 2 2" xfId="34380" xr:uid="{00000000-0005-0000-0000-00007E6B0000}"/>
    <cellStyle name="Normal 31 2 2 3 2 2 3" xfId="25660" xr:uid="{00000000-0005-0000-0000-00007F6B0000}"/>
    <cellStyle name="Normal 31 2 2 3 2 2 4" xfId="40602" xr:uid="{00000000-0005-0000-0000-0000806B0000}"/>
    <cellStyle name="Normal 31 2 2 3 2 3" xfId="12568" xr:uid="{00000000-0005-0000-0000-0000816B0000}"/>
    <cellStyle name="Normal 31 2 2 3 2 3 2" xfId="30020" xr:uid="{00000000-0005-0000-0000-0000826B0000}"/>
    <cellStyle name="Normal 31 2 2 3 2 4" xfId="21299" xr:uid="{00000000-0005-0000-0000-0000836B0000}"/>
    <cellStyle name="Normal 31 2 2 3 2 5" xfId="40601" xr:uid="{00000000-0005-0000-0000-0000846B0000}"/>
    <cellStyle name="Normal 31 2 2 3 3" xfId="6043" xr:uid="{00000000-0005-0000-0000-0000856B0000}"/>
    <cellStyle name="Normal 31 2 2 3 3 2" xfId="14787" xr:uid="{00000000-0005-0000-0000-0000866B0000}"/>
    <cellStyle name="Normal 31 2 2 3 3 2 2" xfId="32238" xr:uid="{00000000-0005-0000-0000-0000876B0000}"/>
    <cellStyle name="Normal 31 2 2 3 3 3" xfId="23518" xr:uid="{00000000-0005-0000-0000-0000886B0000}"/>
    <cellStyle name="Normal 31 2 2 3 3 4" xfId="40603" xr:uid="{00000000-0005-0000-0000-0000896B0000}"/>
    <cellStyle name="Normal 31 2 2 3 4" xfId="10426" xr:uid="{00000000-0005-0000-0000-00008A6B0000}"/>
    <cellStyle name="Normal 31 2 2 3 4 2" xfId="27878" xr:uid="{00000000-0005-0000-0000-00008B6B0000}"/>
    <cellStyle name="Normal 31 2 2 3 5" xfId="19157" xr:uid="{00000000-0005-0000-0000-00008C6B0000}"/>
    <cellStyle name="Normal 31 2 2 3 6" xfId="40600" xr:uid="{00000000-0005-0000-0000-00008D6B0000}"/>
    <cellStyle name="Normal 31 2 2 4" xfId="2702" xr:uid="{00000000-0005-0000-0000-00008E6B0000}"/>
    <cellStyle name="Normal 31 2 2 4 2" xfId="7113" xr:uid="{00000000-0005-0000-0000-00008F6B0000}"/>
    <cellStyle name="Normal 31 2 2 4 2 2" xfId="15857" xr:uid="{00000000-0005-0000-0000-0000906B0000}"/>
    <cellStyle name="Normal 31 2 2 4 2 2 2" xfId="33308" xr:uid="{00000000-0005-0000-0000-0000916B0000}"/>
    <cellStyle name="Normal 31 2 2 4 2 3" xfId="24588" xr:uid="{00000000-0005-0000-0000-0000926B0000}"/>
    <cellStyle name="Normal 31 2 2 4 2 4" xfId="40605" xr:uid="{00000000-0005-0000-0000-0000936B0000}"/>
    <cellStyle name="Normal 31 2 2 4 3" xfId="11496" xr:uid="{00000000-0005-0000-0000-0000946B0000}"/>
    <cellStyle name="Normal 31 2 2 4 3 2" xfId="28948" xr:uid="{00000000-0005-0000-0000-0000956B0000}"/>
    <cellStyle name="Normal 31 2 2 4 4" xfId="20227" xr:uid="{00000000-0005-0000-0000-0000966B0000}"/>
    <cellStyle name="Normal 31 2 2 4 5" xfId="40604" xr:uid="{00000000-0005-0000-0000-0000976B0000}"/>
    <cellStyle name="Normal 31 2 2 5" xfId="4971" xr:uid="{00000000-0005-0000-0000-0000986B0000}"/>
    <cellStyle name="Normal 31 2 2 5 2" xfId="13715" xr:uid="{00000000-0005-0000-0000-0000996B0000}"/>
    <cellStyle name="Normal 31 2 2 5 2 2" xfId="31166" xr:uid="{00000000-0005-0000-0000-00009A6B0000}"/>
    <cellStyle name="Normal 31 2 2 5 3" xfId="22446" xr:uid="{00000000-0005-0000-0000-00009B6B0000}"/>
    <cellStyle name="Normal 31 2 2 5 4" xfId="40606" xr:uid="{00000000-0005-0000-0000-00009C6B0000}"/>
    <cellStyle name="Normal 31 2 2 6" xfId="9354" xr:uid="{00000000-0005-0000-0000-00009D6B0000}"/>
    <cellStyle name="Normal 31 2 2 6 2" xfId="26806" xr:uid="{00000000-0005-0000-0000-00009E6B0000}"/>
    <cellStyle name="Normal 31 2 2 7" xfId="18085" xr:uid="{00000000-0005-0000-0000-00009F6B0000}"/>
    <cellStyle name="Normal 31 2 2 8" xfId="40591" xr:uid="{00000000-0005-0000-0000-0000A06B0000}"/>
    <cellStyle name="Normal 31 2 3" xfId="832" xr:uid="{00000000-0005-0000-0000-0000A16B0000}"/>
    <cellStyle name="Normal 31 2 3 2" xfId="1905" xr:uid="{00000000-0005-0000-0000-0000A26B0000}"/>
    <cellStyle name="Normal 31 2 3 2 2" xfId="4050" xr:uid="{00000000-0005-0000-0000-0000A36B0000}"/>
    <cellStyle name="Normal 31 2 3 2 2 2" xfId="8461" xr:uid="{00000000-0005-0000-0000-0000A46B0000}"/>
    <cellStyle name="Normal 31 2 3 2 2 2 2" xfId="17205" xr:uid="{00000000-0005-0000-0000-0000A56B0000}"/>
    <cellStyle name="Normal 31 2 3 2 2 2 2 2" xfId="34656" xr:uid="{00000000-0005-0000-0000-0000A66B0000}"/>
    <cellStyle name="Normal 31 2 3 2 2 2 3" xfId="25936" xr:uid="{00000000-0005-0000-0000-0000A76B0000}"/>
    <cellStyle name="Normal 31 2 3 2 2 2 4" xfId="40610" xr:uid="{00000000-0005-0000-0000-0000A86B0000}"/>
    <cellStyle name="Normal 31 2 3 2 2 3" xfId="12844" xr:uid="{00000000-0005-0000-0000-0000A96B0000}"/>
    <cellStyle name="Normal 31 2 3 2 2 3 2" xfId="30296" xr:uid="{00000000-0005-0000-0000-0000AA6B0000}"/>
    <cellStyle name="Normal 31 2 3 2 2 4" xfId="21575" xr:uid="{00000000-0005-0000-0000-0000AB6B0000}"/>
    <cellStyle name="Normal 31 2 3 2 2 5" xfId="40609" xr:uid="{00000000-0005-0000-0000-0000AC6B0000}"/>
    <cellStyle name="Normal 31 2 3 2 3" xfId="6319" xr:uid="{00000000-0005-0000-0000-0000AD6B0000}"/>
    <cellStyle name="Normal 31 2 3 2 3 2" xfId="15063" xr:uid="{00000000-0005-0000-0000-0000AE6B0000}"/>
    <cellStyle name="Normal 31 2 3 2 3 2 2" xfId="32514" xr:uid="{00000000-0005-0000-0000-0000AF6B0000}"/>
    <cellStyle name="Normal 31 2 3 2 3 3" xfId="23794" xr:uid="{00000000-0005-0000-0000-0000B06B0000}"/>
    <cellStyle name="Normal 31 2 3 2 3 4" xfId="40611" xr:uid="{00000000-0005-0000-0000-0000B16B0000}"/>
    <cellStyle name="Normal 31 2 3 2 4" xfId="10702" xr:uid="{00000000-0005-0000-0000-0000B26B0000}"/>
    <cellStyle name="Normal 31 2 3 2 4 2" xfId="28154" xr:uid="{00000000-0005-0000-0000-0000B36B0000}"/>
    <cellStyle name="Normal 31 2 3 2 5" xfId="19433" xr:uid="{00000000-0005-0000-0000-0000B46B0000}"/>
    <cellStyle name="Normal 31 2 3 2 6" xfId="40608" xr:uid="{00000000-0005-0000-0000-0000B56B0000}"/>
    <cellStyle name="Normal 31 2 3 3" xfId="2981" xr:uid="{00000000-0005-0000-0000-0000B66B0000}"/>
    <cellStyle name="Normal 31 2 3 3 2" xfId="7392" xr:uid="{00000000-0005-0000-0000-0000B76B0000}"/>
    <cellStyle name="Normal 31 2 3 3 2 2" xfId="16136" xr:uid="{00000000-0005-0000-0000-0000B86B0000}"/>
    <cellStyle name="Normal 31 2 3 3 2 2 2" xfId="33587" xr:uid="{00000000-0005-0000-0000-0000B96B0000}"/>
    <cellStyle name="Normal 31 2 3 3 2 3" xfId="24867" xr:uid="{00000000-0005-0000-0000-0000BA6B0000}"/>
    <cellStyle name="Normal 31 2 3 3 2 4" xfId="40613" xr:uid="{00000000-0005-0000-0000-0000BB6B0000}"/>
    <cellStyle name="Normal 31 2 3 3 3" xfId="11775" xr:uid="{00000000-0005-0000-0000-0000BC6B0000}"/>
    <cellStyle name="Normal 31 2 3 3 3 2" xfId="29227" xr:uid="{00000000-0005-0000-0000-0000BD6B0000}"/>
    <cellStyle name="Normal 31 2 3 3 4" xfId="20506" xr:uid="{00000000-0005-0000-0000-0000BE6B0000}"/>
    <cellStyle name="Normal 31 2 3 3 5" xfId="40612" xr:uid="{00000000-0005-0000-0000-0000BF6B0000}"/>
    <cellStyle name="Normal 31 2 3 4" xfId="5250" xr:uid="{00000000-0005-0000-0000-0000C06B0000}"/>
    <cellStyle name="Normal 31 2 3 4 2" xfId="13994" xr:uid="{00000000-0005-0000-0000-0000C16B0000}"/>
    <cellStyle name="Normal 31 2 3 4 2 2" xfId="31445" xr:uid="{00000000-0005-0000-0000-0000C26B0000}"/>
    <cellStyle name="Normal 31 2 3 4 3" xfId="22725" xr:uid="{00000000-0005-0000-0000-0000C36B0000}"/>
    <cellStyle name="Normal 31 2 3 4 4" xfId="40614" xr:uid="{00000000-0005-0000-0000-0000C46B0000}"/>
    <cellStyle name="Normal 31 2 3 5" xfId="9633" xr:uid="{00000000-0005-0000-0000-0000C56B0000}"/>
    <cellStyle name="Normal 31 2 3 5 2" xfId="27085" xr:uid="{00000000-0005-0000-0000-0000C66B0000}"/>
    <cellStyle name="Normal 31 2 3 6" xfId="18364" xr:uid="{00000000-0005-0000-0000-0000C76B0000}"/>
    <cellStyle name="Normal 31 2 3 7" xfId="40607" xr:uid="{00000000-0005-0000-0000-0000C86B0000}"/>
    <cellStyle name="Normal 31 2 4" xfId="1371" xr:uid="{00000000-0005-0000-0000-0000C96B0000}"/>
    <cellStyle name="Normal 31 2 4 2" xfId="3517" xr:uid="{00000000-0005-0000-0000-0000CA6B0000}"/>
    <cellStyle name="Normal 31 2 4 2 2" xfId="7928" xr:uid="{00000000-0005-0000-0000-0000CB6B0000}"/>
    <cellStyle name="Normal 31 2 4 2 2 2" xfId="16672" xr:uid="{00000000-0005-0000-0000-0000CC6B0000}"/>
    <cellStyle name="Normal 31 2 4 2 2 2 2" xfId="34123" xr:uid="{00000000-0005-0000-0000-0000CD6B0000}"/>
    <cellStyle name="Normal 31 2 4 2 2 3" xfId="25403" xr:uid="{00000000-0005-0000-0000-0000CE6B0000}"/>
    <cellStyle name="Normal 31 2 4 2 2 4" xfId="40617" xr:uid="{00000000-0005-0000-0000-0000CF6B0000}"/>
    <cellStyle name="Normal 31 2 4 2 3" xfId="12311" xr:uid="{00000000-0005-0000-0000-0000D06B0000}"/>
    <cellStyle name="Normal 31 2 4 2 3 2" xfId="29763" xr:uid="{00000000-0005-0000-0000-0000D16B0000}"/>
    <cellStyle name="Normal 31 2 4 2 4" xfId="21042" xr:uid="{00000000-0005-0000-0000-0000D26B0000}"/>
    <cellStyle name="Normal 31 2 4 2 5" xfId="40616" xr:uid="{00000000-0005-0000-0000-0000D36B0000}"/>
    <cellStyle name="Normal 31 2 4 3" xfId="5786" xr:uid="{00000000-0005-0000-0000-0000D46B0000}"/>
    <cellStyle name="Normal 31 2 4 3 2" xfId="14530" xr:uid="{00000000-0005-0000-0000-0000D56B0000}"/>
    <cellStyle name="Normal 31 2 4 3 2 2" xfId="31981" xr:uid="{00000000-0005-0000-0000-0000D66B0000}"/>
    <cellStyle name="Normal 31 2 4 3 3" xfId="23261" xr:uid="{00000000-0005-0000-0000-0000D76B0000}"/>
    <cellStyle name="Normal 31 2 4 3 4" xfId="40618" xr:uid="{00000000-0005-0000-0000-0000D86B0000}"/>
    <cellStyle name="Normal 31 2 4 4" xfId="10169" xr:uid="{00000000-0005-0000-0000-0000D96B0000}"/>
    <cellStyle name="Normal 31 2 4 4 2" xfId="27621" xr:uid="{00000000-0005-0000-0000-0000DA6B0000}"/>
    <cellStyle name="Normal 31 2 4 5" xfId="18900" xr:uid="{00000000-0005-0000-0000-0000DB6B0000}"/>
    <cellStyle name="Normal 31 2 4 6" xfId="40615" xr:uid="{00000000-0005-0000-0000-0000DC6B0000}"/>
    <cellStyle name="Normal 31 2 5" xfId="2445" xr:uid="{00000000-0005-0000-0000-0000DD6B0000}"/>
    <cellStyle name="Normal 31 2 5 2" xfId="6856" xr:uid="{00000000-0005-0000-0000-0000DE6B0000}"/>
    <cellStyle name="Normal 31 2 5 2 2" xfId="15600" xr:uid="{00000000-0005-0000-0000-0000DF6B0000}"/>
    <cellStyle name="Normal 31 2 5 2 2 2" xfId="33051" xr:uid="{00000000-0005-0000-0000-0000E06B0000}"/>
    <cellStyle name="Normal 31 2 5 2 3" xfId="24331" xr:uid="{00000000-0005-0000-0000-0000E16B0000}"/>
    <cellStyle name="Normal 31 2 5 2 4" xfId="40620" xr:uid="{00000000-0005-0000-0000-0000E26B0000}"/>
    <cellStyle name="Normal 31 2 5 3" xfId="11239" xr:uid="{00000000-0005-0000-0000-0000E36B0000}"/>
    <cellStyle name="Normal 31 2 5 3 2" xfId="28691" xr:uid="{00000000-0005-0000-0000-0000E46B0000}"/>
    <cellStyle name="Normal 31 2 5 4" xfId="19970" xr:uid="{00000000-0005-0000-0000-0000E56B0000}"/>
    <cellStyle name="Normal 31 2 5 5" xfId="40619" xr:uid="{00000000-0005-0000-0000-0000E66B0000}"/>
    <cellStyle name="Normal 31 2 6" xfId="4714" xr:uid="{00000000-0005-0000-0000-0000E76B0000}"/>
    <cellStyle name="Normal 31 2 6 2" xfId="13458" xr:uid="{00000000-0005-0000-0000-0000E86B0000}"/>
    <cellStyle name="Normal 31 2 6 2 2" xfId="30909" xr:uid="{00000000-0005-0000-0000-0000E96B0000}"/>
    <cellStyle name="Normal 31 2 6 3" xfId="22189" xr:uid="{00000000-0005-0000-0000-0000EA6B0000}"/>
    <cellStyle name="Normal 31 2 6 4" xfId="40621" xr:uid="{00000000-0005-0000-0000-0000EB6B0000}"/>
    <cellStyle name="Normal 31 2 7" xfId="9097" xr:uid="{00000000-0005-0000-0000-0000EC6B0000}"/>
    <cellStyle name="Normal 31 2 7 2" xfId="26549" xr:uid="{00000000-0005-0000-0000-0000ED6B0000}"/>
    <cellStyle name="Normal 31 2 8" xfId="17828" xr:uid="{00000000-0005-0000-0000-0000EE6B0000}"/>
    <cellStyle name="Normal 31 2 9" xfId="40590" xr:uid="{00000000-0005-0000-0000-0000EF6B0000}"/>
    <cellStyle name="Normal 31 3" xfId="425" xr:uid="{00000000-0005-0000-0000-0000F06B0000}"/>
    <cellStyle name="Normal 31 3 2" xfId="965" xr:uid="{00000000-0005-0000-0000-0000F16B0000}"/>
    <cellStyle name="Normal 31 3 2 2" xfId="2038" xr:uid="{00000000-0005-0000-0000-0000F26B0000}"/>
    <cellStyle name="Normal 31 3 2 2 2" xfId="4183" xr:uid="{00000000-0005-0000-0000-0000F36B0000}"/>
    <cellStyle name="Normal 31 3 2 2 2 2" xfId="8594" xr:uid="{00000000-0005-0000-0000-0000F46B0000}"/>
    <cellStyle name="Normal 31 3 2 2 2 2 2" xfId="17338" xr:uid="{00000000-0005-0000-0000-0000F56B0000}"/>
    <cellStyle name="Normal 31 3 2 2 2 2 2 2" xfId="34789" xr:uid="{00000000-0005-0000-0000-0000F66B0000}"/>
    <cellStyle name="Normal 31 3 2 2 2 2 3" xfId="26069" xr:uid="{00000000-0005-0000-0000-0000F76B0000}"/>
    <cellStyle name="Normal 31 3 2 2 2 2 4" xfId="40626" xr:uid="{00000000-0005-0000-0000-0000F86B0000}"/>
    <cellStyle name="Normal 31 3 2 2 2 3" xfId="12977" xr:uid="{00000000-0005-0000-0000-0000F96B0000}"/>
    <cellStyle name="Normal 31 3 2 2 2 3 2" xfId="30429" xr:uid="{00000000-0005-0000-0000-0000FA6B0000}"/>
    <cellStyle name="Normal 31 3 2 2 2 4" xfId="21708" xr:uid="{00000000-0005-0000-0000-0000FB6B0000}"/>
    <cellStyle name="Normal 31 3 2 2 2 5" xfId="40625" xr:uid="{00000000-0005-0000-0000-0000FC6B0000}"/>
    <cellStyle name="Normal 31 3 2 2 3" xfId="6452" xr:uid="{00000000-0005-0000-0000-0000FD6B0000}"/>
    <cellStyle name="Normal 31 3 2 2 3 2" xfId="15196" xr:uid="{00000000-0005-0000-0000-0000FE6B0000}"/>
    <cellStyle name="Normal 31 3 2 2 3 2 2" xfId="32647" xr:uid="{00000000-0005-0000-0000-0000FF6B0000}"/>
    <cellStyle name="Normal 31 3 2 2 3 3" xfId="23927" xr:uid="{00000000-0005-0000-0000-0000006C0000}"/>
    <cellStyle name="Normal 31 3 2 2 3 4" xfId="40627" xr:uid="{00000000-0005-0000-0000-0000016C0000}"/>
    <cellStyle name="Normal 31 3 2 2 4" xfId="10835" xr:uid="{00000000-0005-0000-0000-0000026C0000}"/>
    <cellStyle name="Normal 31 3 2 2 4 2" xfId="28287" xr:uid="{00000000-0005-0000-0000-0000036C0000}"/>
    <cellStyle name="Normal 31 3 2 2 5" xfId="19566" xr:uid="{00000000-0005-0000-0000-0000046C0000}"/>
    <cellStyle name="Normal 31 3 2 2 6" xfId="40624" xr:uid="{00000000-0005-0000-0000-0000056C0000}"/>
    <cellStyle name="Normal 31 3 2 3" xfId="3114" xr:uid="{00000000-0005-0000-0000-0000066C0000}"/>
    <cellStyle name="Normal 31 3 2 3 2" xfId="7525" xr:uid="{00000000-0005-0000-0000-0000076C0000}"/>
    <cellStyle name="Normal 31 3 2 3 2 2" xfId="16269" xr:uid="{00000000-0005-0000-0000-0000086C0000}"/>
    <cellStyle name="Normal 31 3 2 3 2 2 2" xfId="33720" xr:uid="{00000000-0005-0000-0000-0000096C0000}"/>
    <cellStyle name="Normal 31 3 2 3 2 3" xfId="25000" xr:uid="{00000000-0005-0000-0000-00000A6C0000}"/>
    <cellStyle name="Normal 31 3 2 3 2 4" xfId="40629" xr:uid="{00000000-0005-0000-0000-00000B6C0000}"/>
    <cellStyle name="Normal 31 3 2 3 3" xfId="11908" xr:uid="{00000000-0005-0000-0000-00000C6C0000}"/>
    <cellStyle name="Normal 31 3 2 3 3 2" xfId="29360" xr:uid="{00000000-0005-0000-0000-00000D6C0000}"/>
    <cellStyle name="Normal 31 3 2 3 4" xfId="20639" xr:uid="{00000000-0005-0000-0000-00000E6C0000}"/>
    <cellStyle name="Normal 31 3 2 3 5" xfId="40628" xr:uid="{00000000-0005-0000-0000-00000F6C0000}"/>
    <cellStyle name="Normal 31 3 2 4" xfId="5383" xr:uid="{00000000-0005-0000-0000-0000106C0000}"/>
    <cellStyle name="Normal 31 3 2 4 2" xfId="14127" xr:uid="{00000000-0005-0000-0000-0000116C0000}"/>
    <cellStyle name="Normal 31 3 2 4 2 2" xfId="31578" xr:uid="{00000000-0005-0000-0000-0000126C0000}"/>
    <cellStyle name="Normal 31 3 2 4 3" xfId="22858" xr:uid="{00000000-0005-0000-0000-0000136C0000}"/>
    <cellStyle name="Normal 31 3 2 4 4" xfId="40630" xr:uid="{00000000-0005-0000-0000-0000146C0000}"/>
    <cellStyle name="Normal 31 3 2 5" xfId="9766" xr:uid="{00000000-0005-0000-0000-0000156C0000}"/>
    <cellStyle name="Normal 31 3 2 5 2" xfId="27218" xr:uid="{00000000-0005-0000-0000-0000166C0000}"/>
    <cellStyle name="Normal 31 3 2 6" xfId="18497" xr:uid="{00000000-0005-0000-0000-0000176C0000}"/>
    <cellStyle name="Normal 31 3 2 7" xfId="40623" xr:uid="{00000000-0005-0000-0000-0000186C0000}"/>
    <cellStyle name="Normal 31 3 3" xfId="1503" xr:uid="{00000000-0005-0000-0000-0000196C0000}"/>
    <cellStyle name="Normal 31 3 3 2" xfId="3649" xr:uid="{00000000-0005-0000-0000-00001A6C0000}"/>
    <cellStyle name="Normal 31 3 3 2 2" xfId="8060" xr:uid="{00000000-0005-0000-0000-00001B6C0000}"/>
    <cellStyle name="Normal 31 3 3 2 2 2" xfId="16804" xr:uid="{00000000-0005-0000-0000-00001C6C0000}"/>
    <cellStyle name="Normal 31 3 3 2 2 2 2" xfId="34255" xr:uid="{00000000-0005-0000-0000-00001D6C0000}"/>
    <cellStyle name="Normal 31 3 3 2 2 3" xfId="25535" xr:uid="{00000000-0005-0000-0000-00001E6C0000}"/>
    <cellStyle name="Normal 31 3 3 2 2 4" xfId="40633" xr:uid="{00000000-0005-0000-0000-00001F6C0000}"/>
    <cellStyle name="Normal 31 3 3 2 3" xfId="12443" xr:uid="{00000000-0005-0000-0000-0000206C0000}"/>
    <cellStyle name="Normal 31 3 3 2 3 2" xfId="29895" xr:uid="{00000000-0005-0000-0000-0000216C0000}"/>
    <cellStyle name="Normal 31 3 3 2 4" xfId="21174" xr:uid="{00000000-0005-0000-0000-0000226C0000}"/>
    <cellStyle name="Normal 31 3 3 2 5" xfId="40632" xr:uid="{00000000-0005-0000-0000-0000236C0000}"/>
    <cellStyle name="Normal 31 3 3 3" xfId="5918" xr:uid="{00000000-0005-0000-0000-0000246C0000}"/>
    <cellStyle name="Normal 31 3 3 3 2" xfId="14662" xr:uid="{00000000-0005-0000-0000-0000256C0000}"/>
    <cellStyle name="Normal 31 3 3 3 2 2" xfId="32113" xr:uid="{00000000-0005-0000-0000-0000266C0000}"/>
    <cellStyle name="Normal 31 3 3 3 3" xfId="23393" xr:uid="{00000000-0005-0000-0000-0000276C0000}"/>
    <cellStyle name="Normal 31 3 3 3 4" xfId="40634" xr:uid="{00000000-0005-0000-0000-0000286C0000}"/>
    <cellStyle name="Normal 31 3 3 4" xfId="10301" xr:uid="{00000000-0005-0000-0000-0000296C0000}"/>
    <cellStyle name="Normal 31 3 3 4 2" xfId="27753" xr:uid="{00000000-0005-0000-0000-00002A6C0000}"/>
    <cellStyle name="Normal 31 3 3 5" xfId="19032" xr:uid="{00000000-0005-0000-0000-00002B6C0000}"/>
    <cellStyle name="Normal 31 3 3 6" xfId="40631" xr:uid="{00000000-0005-0000-0000-00002C6C0000}"/>
    <cellStyle name="Normal 31 3 4" xfId="2577" xr:uid="{00000000-0005-0000-0000-00002D6C0000}"/>
    <cellStyle name="Normal 31 3 4 2" xfId="6988" xr:uid="{00000000-0005-0000-0000-00002E6C0000}"/>
    <cellStyle name="Normal 31 3 4 2 2" xfId="15732" xr:uid="{00000000-0005-0000-0000-00002F6C0000}"/>
    <cellStyle name="Normal 31 3 4 2 2 2" xfId="33183" xr:uid="{00000000-0005-0000-0000-0000306C0000}"/>
    <cellStyle name="Normal 31 3 4 2 3" xfId="24463" xr:uid="{00000000-0005-0000-0000-0000316C0000}"/>
    <cellStyle name="Normal 31 3 4 2 4" xfId="40636" xr:uid="{00000000-0005-0000-0000-0000326C0000}"/>
    <cellStyle name="Normal 31 3 4 3" xfId="11371" xr:uid="{00000000-0005-0000-0000-0000336C0000}"/>
    <cellStyle name="Normal 31 3 4 3 2" xfId="28823" xr:uid="{00000000-0005-0000-0000-0000346C0000}"/>
    <cellStyle name="Normal 31 3 4 4" xfId="20102" xr:uid="{00000000-0005-0000-0000-0000356C0000}"/>
    <cellStyle name="Normal 31 3 4 5" xfId="40635" xr:uid="{00000000-0005-0000-0000-0000366C0000}"/>
    <cellStyle name="Normal 31 3 5" xfId="4846" xr:uid="{00000000-0005-0000-0000-0000376C0000}"/>
    <cellStyle name="Normal 31 3 5 2" xfId="13590" xr:uid="{00000000-0005-0000-0000-0000386C0000}"/>
    <cellStyle name="Normal 31 3 5 2 2" xfId="31041" xr:uid="{00000000-0005-0000-0000-0000396C0000}"/>
    <cellStyle name="Normal 31 3 5 3" xfId="22321" xr:uid="{00000000-0005-0000-0000-00003A6C0000}"/>
    <cellStyle name="Normal 31 3 5 4" xfId="40637" xr:uid="{00000000-0005-0000-0000-00003B6C0000}"/>
    <cellStyle name="Normal 31 3 6" xfId="9229" xr:uid="{00000000-0005-0000-0000-00003C6C0000}"/>
    <cellStyle name="Normal 31 3 6 2" xfId="26681" xr:uid="{00000000-0005-0000-0000-00003D6C0000}"/>
    <cellStyle name="Normal 31 3 7" xfId="17960" xr:uid="{00000000-0005-0000-0000-00003E6C0000}"/>
    <cellStyle name="Normal 31 3 8" xfId="40622" xr:uid="{00000000-0005-0000-0000-00003F6C0000}"/>
    <cellStyle name="Normal 31 4" xfId="707" xr:uid="{00000000-0005-0000-0000-0000406C0000}"/>
    <cellStyle name="Normal 31 4 2" xfId="1780" xr:uid="{00000000-0005-0000-0000-0000416C0000}"/>
    <cellStyle name="Normal 31 4 2 2" xfId="3925" xr:uid="{00000000-0005-0000-0000-0000426C0000}"/>
    <cellStyle name="Normal 31 4 2 2 2" xfId="8336" xr:uid="{00000000-0005-0000-0000-0000436C0000}"/>
    <cellStyle name="Normal 31 4 2 2 2 2" xfId="17080" xr:uid="{00000000-0005-0000-0000-0000446C0000}"/>
    <cellStyle name="Normal 31 4 2 2 2 2 2" xfId="34531" xr:uid="{00000000-0005-0000-0000-0000456C0000}"/>
    <cellStyle name="Normal 31 4 2 2 2 3" xfId="25811" xr:uid="{00000000-0005-0000-0000-0000466C0000}"/>
    <cellStyle name="Normal 31 4 2 2 2 4" xfId="40641" xr:uid="{00000000-0005-0000-0000-0000476C0000}"/>
    <cellStyle name="Normal 31 4 2 2 3" xfId="12719" xr:uid="{00000000-0005-0000-0000-0000486C0000}"/>
    <cellStyle name="Normal 31 4 2 2 3 2" xfId="30171" xr:uid="{00000000-0005-0000-0000-0000496C0000}"/>
    <cellStyle name="Normal 31 4 2 2 4" xfId="21450" xr:uid="{00000000-0005-0000-0000-00004A6C0000}"/>
    <cellStyle name="Normal 31 4 2 2 5" xfId="40640" xr:uid="{00000000-0005-0000-0000-00004B6C0000}"/>
    <cellStyle name="Normal 31 4 2 3" xfId="6194" xr:uid="{00000000-0005-0000-0000-00004C6C0000}"/>
    <cellStyle name="Normal 31 4 2 3 2" xfId="14938" xr:uid="{00000000-0005-0000-0000-00004D6C0000}"/>
    <cellStyle name="Normal 31 4 2 3 2 2" xfId="32389" xr:uid="{00000000-0005-0000-0000-00004E6C0000}"/>
    <cellStyle name="Normal 31 4 2 3 3" xfId="23669" xr:uid="{00000000-0005-0000-0000-00004F6C0000}"/>
    <cellStyle name="Normal 31 4 2 3 4" xfId="40642" xr:uid="{00000000-0005-0000-0000-0000506C0000}"/>
    <cellStyle name="Normal 31 4 2 4" xfId="10577" xr:uid="{00000000-0005-0000-0000-0000516C0000}"/>
    <cellStyle name="Normal 31 4 2 4 2" xfId="28029" xr:uid="{00000000-0005-0000-0000-0000526C0000}"/>
    <cellStyle name="Normal 31 4 2 5" xfId="19308" xr:uid="{00000000-0005-0000-0000-0000536C0000}"/>
    <cellStyle name="Normal 31 4 2 6" xfId="40639" xr:uid="{00000000-0005-0000-0000-0000546C0000}"/>
    <cellStyle name="Normal 31 4 3" xfId="2856" xr:uid="{00000000-0005-0000-0000-0000556C0000}"/>
    <cellStyle name="Normal 31 4 3 2" xfId="7267" xr:uid="{00000000-0005-0000-0000-0000566C0000}"/>
    <cellStyle name="Normal 31 4 3 2 2" xfId="16011" xr:uid="{00000000-0005-0000-0000-0000576C0000}"/>
    <cellStyle name="Normal 31 4 3 2 2 2" xfId="33462" xr:uid="{00000000-0005-0000-0000-0000586C0000}"/>
    <cellStyle name="Normal 31 4 3 2 3" xfId="24742" xr:uid="{00000000-0005-0000-0000-0000596C0000}"/>
    <cellStyle name="Normal 31 4 3 2 4" xfId="40644" xr:uid="{00000000-0005-0000-0000-00005A6C0000}"/>
    <cellStyle name="Normal 31 4 3 3" xfId="11650" xr:uid="{00000000-0005-0000-0000-00005B6C0000}"/>
    <cellStyle name="Normal 31 4 3 3 2" xfId="29102" xr:uid="{00000000-0005-0000-0000-00005C6C0000}"/>
    <cellStyle name="Normal 31 4 3 4" xfId="20381" xr:uid="{00000000-0005-0000-0000-00005D6C0000}"/>
    <cellStyle name="Normal 31 4 3 5" xfId="40643" xr:uid="{00000000-0005-0000-0000-00005E6C0000}"/>
    <cellStyle name="Normal 31 4 4" xfId="5125" xr:uid="{00000000-0005-0000-0000-00005F6C0000}"/>
    <cellStyle name="Normal 31 4 4 2" xfId="13869" xr:uid="{00000000-0005-0000-0000-0000606C0000}"/>
    <cellStyle name="Normal 31 4 4 2 2" xfId="31320" xr:uid="{00000000-0005-0000-0000-0000616C0000}"/>
    <cellStyle name="Normal 31 4 4 3" xfId="22600" xr:uid="{00000000-0005-0000-0000-0000626C0000}"/>
    <cellStyle name="Normal 31 4 4 4" xfId="40645" xr:uid="{00000000-0005-0000-0000-0000636C0000}"/>
    <cellStyle name="Normal 31 4 5" xfId="9508" xr:uid="{00000000-0005-0000-0000-0000646C0000}"/>
    <cellStyle name="Normal 31 4 5 2" xfId="26960" xr:uid="{00000000-0005-0000-0000-0000656C0000}"/>
    <cellStyle name="Normal 31 4 6" xfId="18239" xr:uid="{00000000-0005-0000-0000-0000666C0000}"/>
    <cellStyle name="Normal 31 4 7" xfId="40638" xr:uid="{00000000-0005-0000-0000-0000676C0000}"/>
    <cellStyle name="Normal 31 5" xfId="1246" xr:uid="{00000000-0005-0000-0000-0000686C0000}"/>
    <cellStyle name="Normal 31 5 2" xfId="3392" xr:uid="{00000000-0005-0000-0000-0000696C0000}"/>
    <cellStyle name="Normal 31 5 2 2" xfId="7803" xr:uid="{00000000-0005-0000-0000-00006A6C0000}"/>
    <cellStyle name="Normal 31 5 2 2 2" xfId="16547" xr:uid="{00000000-0005-0000-0000-00006B6C0000}"/>
    <cellStyle name="Normal 31 5 2 2 2 2" xfId="33998" xr:uid="{00000000-0005-0000-0000-00006C6C0000}"/>
    <cellStyle name="Normal 31 5 2 2 3" xfId="25278" xr:uid="{00000000-0005-0000-0000-00006D6C0000}"/>
    <cellStyle name="Normal 31 5 2 2 4" xfId="40648" xr:uid="{00000000-0005-0000-0000-00006E6C0000}"/>
    <cellStyle name="Normal 31 5 2 3" xfId="12186" xr:uid="{00000000-0005-0000-0000-00006F6C0000}"/>
    <cellStyle name="Normal 31 5 2 3 2" xfId="29638" xr:uid="{00000000-0005-0000-0000-0000706C0000}"/>
    <cellStyle name="Normal 31 5 2 4" xfId="20917" xr:uid="{00000000-0005-0000-0000-0000716C0000}"/>
    <cellStyle name="Normal 31 5 2 5" xfId="40647" xr:uid="{00000000-0005-0000-0000-0000726C0000}"/>
    <cellStyle name="Normal 31 5 3" xfId="5661" xr:uid="{00000000-0005-0000-0000-0000736C0000}"/>
    <cellStyle name="Normal 31 5 3 2" xfId="14405" xr:uid="{00000000-0005-0000-0000-0000746C0000}"/>
    <cellStyle name="Normal 31 5 3 2 2" xfId="31856" xr:uid="{00000000-0005-0000-0000-0000756C0000}"/>
    <cellStyle name="Normal 31 5 3 3" xfId="23136" xr:uid="{00000000-0005-0000-0000-0000766C0000}"/>
    <cellStyle name="Normal 31 5 3 4" xfId="40649" xr:uid="{00000000-0005-0000-0000-0000776C0000}"/>
    <cellStyle name="Normal 31 5 4" xfId="10044" xr:uid="{00000000-0005-0000-0000-0000786C0000}"/>
    <cellStyle name="Normal 31 5 4 2" xfId="27496" xr:uid="{00000000-0005-0000-0000-0000796C0000}"/>
    <cellStyle name="Normal 31 5 5" xfId="18775" xr:uid="{00000000-0005-0000-0000-00007A6C0000}"/>
    <cellStyle name="Normal 31 5 6" xfId="40646" xr:uid="{00000000-0005-0000-0000-00007B6C0000}"/>
    <cellStyle name="Normal 31 6" xfId="2320" xr:uid="{00000000-0005-0000-0000-00007C6C0000}"/>
    <cellStyle name="Normal 31 6 2" xfId="6731" xr:uid="{00000000-0005-0000-0000-00007D6C0000}"/>
    <cellStyle name="Normal 31 6 2 2" xfId="15475" xr:uid="{00000000-0005-0000-0000-00007E6C0000}"/>
    <cellStyle name="Normal 31 6 2 2 2" xfId="32926" xr:uid="{00000000-0005-0000-0000-00007F6C0000}"/>
    <cellStyle name="Normal 31 6 2 3" xfId="24206" xr:uid="{00000000-0005-0000-0000-0000806C0000}"/>
    <cellStyle name="Normal 31 6 2 4" xfId="40651" xr:uid="{00000000-0005-0000-0000-0000816C0000}"/>
    <cellStyle name="Normal 31 6 3" xfId="11114" xr:uid="{00000000-0005-0000-0000-0000826C0000}"/>
    <cellStyle name="Normal 31 6 3 2" xfId="28566" xr:uid="{00000000-0005-0000-0000-0000836C0000}"/>
    <cellStyle name="Normal 31 6 4" xfId="19845" xr:uid="{00000000-0005-0000-0000-0000846C0000}"/>
    <cellStyle name="Normal 31 6 5" xfId="40650" xr:uid="{00000000-0005-0000-0000-0000856C0000}"/>
    <cellStyle name="Normal 31 7" xfId="4589" xr:uid="{00000000-0005-0000-0000-0000866C0000}"/>
    <cellStyle name="Normal 31 7 2" xfId="13333" xr:uid="{00000000-0005-0000-0000-0000876C0000}"/>
    <cellStyle name="Normal 31 7 2 2" xfId="30784" xr:uid="{00000000-0005-0000-0000-0000886C0000}"/>
    <cellStyle name="Normal 31 7 3" xfId="22064" xr:uid="{00000000-0005-0000-0000-0000896C0000}"/>
    <cellStyle name="Normal 31 7 4" xfId="40652" xr:uid="{00000000-0005-0000-0000-00008A6C0000}"/>
    <cellStyle name="Normal 31 8" xfId="8972" xr:uid="{00000000-0005-0000-0000-00008B6C0000}"/>
    <cellStyle name="Normal 31 8 2" xfId="26424" xr:uid="{00000000-0005-0000-0000-00008C6C0000}"/>
    <cellStyle name="Normal 31 9" xfId="17703" xr:uid="{00000000-0005-0000-0000-00008D6C0000}"/>
    <cellStyle name="Normal 32" xfId="158" xr:uid="{00000000-0005-0000-0000-00008E6C0000}"/>
    <cellStyle name="Normal 32 10" xfId="40653" xr:uid="{00000000-0005-0000-0000-00008F6C0000}"/>
    <cellStyle name="Normal 32 2" xfId="289" xr:uid="{00000000-0005-0000-0000-0000906C0000}"/>
    <cellStyle name="Normal 32 2 2" xfId="551" xr:uid="{00000000-0005-0000-0000-0000916C0000}"/>
    <cellStyle name="Normal 32 2 2 2" xfId="1091" xr:uid="{00000000-0005-0000-0000-0000926C0000}"/>
    <cellStyle name="Normal 32 2 2 2 2" xfId="2164" xr:uid="{00000000-0005-0000-0000-0000936C0000}"/>
    <cellStyle name="Normal 32 2 2 2 2 2" xfId="4309" xr:uid="{00000000-0005-0000-0000-0000946C0000}"/>
    <cellStyle name="Normal 32 2 2 2 2 2 2" xfId="8720" xr:uid="{00000000-0005-0000-0000-0000956C0000}"/>
    <cellStyle name="Normal 32 2 2 2 2 2 2 2" xfId="17464" xr:uid="{00000000-0005-0000-0000-0000966C0000}"/>
    <cellStyle name="Normal 32 2 2 2 2 2 2 2 2" xfId="34915" xr:uid="{00000000-0005-0000-0000-0000976C0000}"/>
    <cellStyle name="Normal 32 2 2 2 2 2 2 3" xfId="26195" xr:uid="{00000000-0005-0000-0000-0000986C0000}"/>
    <cellStyle name="Normal 32 2 2 2 2 2 2 4" xfId="40659" xr:uid="{00000000-0005-0000-0000-0000996C0000}"/>
    <cellStyle name="Normal 32 2 2 2 2 2 3" xfId="13103" xr:uid="{00000000-0005-0000-0000-00009A6C0000}"/>
    <cellStyle name="Normal 32 2 2 2 2 2 3 2" xfId="30555" xr:uid="{00000000-0005-0000-0000-00009B6C0000}"/>
    <cellStyle name="Normal 32 2 2 2 2 2 4" xfId="21834" xr:uid="{00000000-0005-0000-0000-00009C6C0000}"/>
    <cellStyle name="Normal 32 2 2 2 2 2 5" xfId="40658" xr:uid="{00000000-0005-0000-0000-00009D6C0000}"/>
    <cellStyle name="Normal 32 2 2 2 2 3" xfId="6578" xr:uid="{00000000-0005-0000-0000-00009E6C0000}"/>
    <cellStyle name="Normal 32 2 2 2 2 3 2" xfId="15322" xr:uid="{00000000-0005-0000-0000-00009F6C0000}"/>
    <cellStyle name="Normal 32 2 2 2 2 3 2 2" xfId="32773" xr:uid="{00000000-0005-0000-0000-0000A06C0000}"/>
    <cellStyle name="Normal 32 2 2 2 2 3 3" xfId="24053" xr:uid="{00000000-0005-0000-0000-0000A16C0000}"/>
    <cellStyle name="Normal 32 2 2 2 2 3 4" xfId="40660" xr:uid="{00000000-0005-0000-0000-0000A26C0000}"/>
    <cellStyle name="Normal 32 2 2 2 2 4" xfId="10961" xr:uid="{00000000-0005-0000-0000-0000A36C0000}"/>
    <cellStyle name="Normal 32 2 2 2 2 4 2" xfId="28413" xr:uid="{00000000-0005-0000-0000-0000A46C0000}"/>
    <cellStyle name="Normal 32 2 2 2 2 5" xfId="19692" xr:uid="{00000000-0005-0000-0000-0000A56C0000}"/>
    <cellStyle name="Normal 32 2 2 2 2 6" xfId="40657" xr:uid="{00000000-0005-0000-0000-0000A66C0000}"/>
    <cellStyle name="Normal 32 2 2 2 3" xfId="3240" xr:uid="{00000000-0005-0000-0000-0000A76C0000}"/>
    <cellStyle name="Normal 32 2 2 2 3 2" xfId="7651" xr:uid="{00000000-0005-0000-0000-0000A86C0000}"/>
    <cellStyle name="Normal 32 2 2 2 3 2 2" xfId="16395" xr:uid="{00000000-0005-0000-0000-0000A96C0000}"/>
    <cellStyle name="Normal 32 2 2 2 3 2 2 2" xfId="33846" xr:uid="{00000000-0005-0000-0000-0000AA6C0000}"/>
    <cellStyle name="Normal 32 2 2 2 3 2 3" xfId="25126" xr:uid="{00000000-0005-0000-0000-0000AB6C0000}"/>
    <cellStyle name="Normal 32 2 2 2 3 2 4" xfId="40662" xr:uid="{00000000-0005-0000-0000-0000AC6C0000}"/>
    <cellStyle name="Normal 32 2 2 2 3 3" xfId="12034" xr:uid="{00000000-0005-0000-0000-0000AD6C0000}"/>
    <cellStyle name="Normal 32 2 2 2 3 3 2" xfId="29486" xr:uid="{00000000-0005-0000-0000-0000AE6C0000}"/>
    <cellStyle name="Normal 32 2 2 2 3 4" xfId="20765" xr:uid="{00000000-0005-0000-0000-0000AF6C0000}"/>
    <cellStyle name="Normal 32 2 2 2 3 5" xfId="40661" xr:uid="{00000000-0005-0000-0000-0000B06C0000}"/>
    <cellStyle name="Normal 32 2 2 2 4" xfId="5509" xr:uid="{00000000-0005-0000-0000-0000B16C0000}"/>
    <cellStyle name="Normal 32 2 2 2 4 2" xfId="14253" xr:uid="{00000000-0005-0000-0000-0000B26C0000}"/>
    <cellStyle name="Normal 32 2 2 2 4 2 2" xfId="31704" xr:uid="{00000000-0005-0000-0000-0000B36C0000}"/>
    <cellStyle name="Normal 32 2 2 2 4 3" xfId="22984" xr:uid="{00000000-0005-0000-0000-0000B46C0000}"/>
    <cellStyle name="Normal 32 2 2 2 4 4" xfId="40663" xr:uid="{00000000-0005-0000-0000-0000B56C0000}"/>
    <cellStyle name="Normal 32 2 2 2 5" xfId="9892" xr:uid="{00000000-0005-0000-0000-0000B66C0000}"/>
    <cellStyle name="Normal 32 2 2 2 5 2" xfId="27344" xr:uid="{00000000-0005-0000-0000-0000B76C0000}"/>
    <cellStyle name="Normal 32 2 2 2 6" xfId="18623" xr:uid="{00000000-0005-0000-0000-0000B86C0000}"/>
    <cellStyle name="Normal 32 2 2 2 7" xfId="40656" xr:uid="{00000000-0005-0000-0000-0000B96C0000}"/>
    <cellStyle name="Normal 32 2 2 3" xfId="1629" xr:uid="{00000000-0005-0000-0000-0000BA6C0000}"/>
    <cellStyle name="Normal 32 2 2 3 2" xfId="3775" xr:uid="{00000000-0005-0000-0000-0000BB6C0000}"/>
    <cellStyle name="Normal 32 2 2 3 2 2" xfId="8186" xr:uid="{00000000-0005-0000-0000-0000BC6C0000}"/>
    <cellStyle name="Normal 32 2 2 3 2 2 2" xfId="16930" xr:uid="{00000000-0005-0000-0000-0000BD6C0000}"/>
    <cellStyle name="Normal 32 2 2 3 2 2 2 2" xfId="34381" xr:uid="{00000000-0005-0000-0000-0000BE6C0000}"/>
    <cellStyle name="Normal 32 2 2 3 2 2 3" xfId="25661" xr:uid="{00000000-0005-0000-0000-0000BF6C0000}"/>
    <cellStyle name="Normal 32 2 2 3 2 2 4" xfId="40666" xr:uid="{00000000-0005-0000-0000-0000C06C0000}"/>
    <cellStyle name="Normal 32 2 2 3 2 3" xfId="12569" xr:uid="{00000000-0005-0000-0000-0000C16C0000}"/>
    <cellStyle name="Normal 32 2 2 3 2 3 2" xfId="30021" xr:uid="{00000000-0005-0000-0000-0000C26C0000}"/>
    <cellStyle name="Normal 32 2 2 3 2 4" xfId="21300" xr:uid="{00000000-0005-0000-0000-0000C36C0000}"/>
    <cellStyle name="Normal 32 2 2 3 2 5" xfId="40665" xr:uid="{00000000-0005-0000-0000-0000C46C0000}"/>
    <cellStyle name="Normal 32 2 2 3 3" xfId="6044" xr:uid="{00000000-0005-0000-0000-0000C56C0000}"/>
    <cellStyle name="Normal 32 2 2 3 3 2" xfId="14788" xr:uid="{00000000-0005-0000-0000-0000C66C0000}"/>
    <cellStyle name="Normal 32 2 2 3 3 2 2" xfId="32239" xr:uid="{00000000-0005-0000-0000-0000C76C0000}"/>
    <cellStyle name="Normal 32 2 2 3 3 3" xfId="23519" xr:uid="{00000000-0005-0000-0000-0000C86C0000}"/>
    <cellStyle name="Normal 32 2 2 3 3 4" xfId="40667" xr:uid="{00000000-0005-0000-0000-0000C96C0000}"/>
    <cellStyle name="Normal 32 2 2 3 4" xfId="10427" xr:uid="{00000000-0005-0000-0000-0000CA6C0000}"/>
    <cellStyle name="Normal 32 2 2 3 4 2" xfId="27879" xr:uid="{00000000-0005-0000-0000-0000CB6C0000}"/>
    <cellStyle name="Normal 32 2 2 3 5" xfId="19158" xr:uid="{00000000-0005-0000-0000-0000CC6C0000}"/>
    <cellStyle name="Normal 32 2 2 3 6" xfId="40664" xr:uid="{00000000-0005-0000-0000-0000CD6C0000}"/>
    <cellStyle name="Normal 32 2 2 4" xfId="2703" xr:uid="{00000000-0005-0000-0000-0000CE6C0000}"/>
    <cellStyle name="Normal 32 2 2 4 2" xfId="7114" xr:uid="{00000000-0005-0000-0000-0000CF6C0000}"/>
    <cellStyle name="Normal 32 2 2 4 2 2" xfId="15858" xr:uid="{00000000-0005-0000-0000-0000D06C0000}"/>
    <cellStyle name="Normal 32 2 2 4 2 2 2" xfId="33309" xr:uid="{00000000-0005-0000-0000-0000D16C0000}"/>
    <cellStyle name="Normal 32 2 2 4 2 3" xfId="24589" xr:uid="{00000000-0005-0000-0000-0000D26C0000}"/>
    <cellStyle name="Normal 32 2 2 4 2 4" xfId="40669" xr:uid="{00000000-0005-0000-0000-0000D36C0000}"/>
    <cellStyle name="Normal 32 2 2 4 3" xfId="11497" xr:uid="{00000000-0005-0000-0000-0000D46C0000}"/>
    <cellStyle name="Normal 32 2 2 4 3 2" xfId="28949" xr:uid="{00000000-0005-0000-0000-0000D56C0000}"/>
    <cellStyle name="Normal 32 2 2 4 4" xfId="20228" xr:uid="{00000000-0005-0000-0000-0000D66C0000}"/>
    <cellStyle name="Normal 32 2 2 4 5" xfId="40668" xr:uid="{00000000-0005-0000-0000-0000D76C0000}"/>
    <cellStyle name="Normal 32 2 2 5" xfId="4972" xr:uid="{00000000-0005-0000-0000-0000D86C0000}"/>
    <cellStyle name="Normal 32 2 2 5 2" xfId="13716" xr:uid="{00000000-0005-0000-0000-0000D96C0000}"/>
    <cellStyle name="Normal 32 2 2 5 2 2" xfId="31167" xr:uid="{00000000-0005-0000-0000-0000DA6C0000}"/>
    <cellStyle name="Normal 32 2 2 5 3" xfId="22447" xr:uid="{00000000-0005-0000-0000-0000DB6C0000}"/>
    <cellStyle name="Normal 32 2 2 5 4" xfId="40670" xr:uid="{00000000-0005-0000-0000-0000DC6C0000}"/>
    <cellStyle name="Normal 32 2 2 6" xfId="9355" xr:uid="{00000000-0005-0000-0000-0000DD6C0000}"/>
    <cellStyle name="Normal 32 2 2 6 2" xfId="26807" xr:uid="{00000000-0005-0000-0000-0000DE6C0000}"/>
    <cellStyle name="Normal 32 2 2 7" xfId="18086" xr:uid="{00000000-0005-0000-0000-0000DF6C0000}"/>
    <cellStyle name="Normal 32 2 2 8" xfId="40655" xr:uid="{00000000-0005-0000-0000-0000E06C0000}"/>
    <cellStyle name="Normal 32 2 3" xfId="833" xr:uid="{00000000-0005-0000-0000-0000E16C0000}"/>
    <cellStyle name="Normal 32 2 3 2" xfId="1906" xr:uid="{00000000-0005-0000-0000-0000E26C0000}"/>
    <cellStyle name="Normal 32 2 3 2 2" xfId="4051" xr:uid="{00000000-0005-0000-0000-0000E36C0000}"/>
    <cellStyle name="Normal 32 2 3 2 2 2" xfId="8462" xr:uid="{00000000-0005-0000-0000-0000E46C0000}"/>
    <cellStyle name="Normal 32 2 3 2 2 2 2" xfId="17206" xr:uid="{00000000-0005-0000-0000-0000E56C0000}"/>
    <cellStyle name="Normal 32 2 3 2 2 2 2 2" xfId="34657" xr:uid="{00000000-0005-0000-0000-0000E66C0000}"/>
    <cellStyle name="Normal 32 2 3 2 2 2 3" xfId="25937" xr:uid="{00000000-0005-0000-0000-0000E76C0000}"/>
    <cellStyle name="Normal 32 2 3 2 2 2 4" xfId="40674" xr:uid="{00000000-0005-0000-0000-0000E86C0000}"/>
    <cellStyle name="Normal 32 2 3 2 2 3" xfId="12845" xr:uid="{00000000-0005-0000-0000-0000E96C0000}"/>
    <cellStyle name="Normal 32 2 3 2 2 3 2" xfId="30297" xr:uid="{00000000-0005-0000-0000-0000EA6C0000}"/>
    <cellStyle name="Normal 32 2 3 2 2 4" xfId="21576" xr:uid="{00000000-0005-0000-0000-0000EB6C0000}"/>
    <cellStyle name="Normal 32 2 3 2 2 5" xfId="40673" xr:uid="{00000000-0005-0000-0000-0000EC6C0000}"/>
    <cellStyle name="Normal 32 2 3 2 3" xfId="6320" xr:uid="{00000000-0005-0000-0000-0000ED6C0000}"/>
    <cellStyle name="Normal 32 2 3 2 3 2" xfId="15064" xr:uid="{00000000-0005-0000-0000-0000EE6C0000}"/>
    <cellStyle name="Normal 32 2 3 2 3 2 2" xfId="32515" xr:uid="{00000000-0005-0000-0000-0000EF6C0000}"/>
    <cellStyle name="Normal 32 2 3 2 3 3" xfId="23795" xr:uid="{00000000-0005-0000-0000-0000F06C0000}"/>
    <cellStyle name="Normal 32 2 3 2 3 4" xfId="40675" xr:uid="{00000000-0005-0000-0000-0000F16C0000}"/>
    <cellStyle name="Normal 32 2 3 2 4" xfId="10703" xr:uid="{00000000-0005-0000-0000-0000F26C0000}"/>
    <cellStyle name="Normal 32 2 3 2 4 2" xfId="28155" xr:uid="{00000000-0005-0000-0000-0000F36C0000}"/>
    <cellStyle name="Normal 32 2 3 2 5" xfId="19434" xr:uid="{00000000-0005-0000-0000-0000F46C0000}"/>
    <cellStyle name="Normal 32 2 3 2 6" xfId="40672" xr:uid="{00000000-0005-0000-0000-0000F56C0000}"/>
    <cellStyle name="Normal 32 2 3 3" xfId="2982" xr:uid="{00000000-0005-0000-0000-0000F66C0000}"/>
    <cellStyle name="Normal 32 2 3 3 2" xfId="7393" xr:uid="{00000000-0005-0000-0000-0000F76C0000}"/>
    <cellStyle name="Normal 32 2 3 3 2 2" xfId="16137" xr:uid="{00000000-0005-0000-0000-0000F86C0000}"/>
    <cellStyle name="Normal 32 2 3 3 2 2 2" xfId="33588" xr:uid="{00000000-0005-0000-0000-0000F96C0000}"/>
    <cellStyle name="Normal 32 2 3 3 2 3" xfId="24868" xr:uid="{00000000-0005-0000-0000-0000FA6C0000}"/>
    <cellStyle name="Normal 32 2 3 3 2 4" xfId="40677" xr:uid="{00000000-0005-0000-0000-0000FB6C0000}"/>
    <cellStyle name="Normal 32 2 3 3 3" xfId="11776" xr:uid="{00000000-0005-0000-0000-0000FC6C0000}"/>
    <cellStyle name="Normal 32 2 3 3 3 2" xfId="29228" xr:uid="{00000000-0005-0000-0000-0000FD6C0000}"/>
    <cellStyle name="Normal 32 2 3 3 4" xfId="20507" xr:uid="{00000000-0005-0000-0000-0000FE6C0000}"/>
    <cellStyle name="Normal 32 2 3 3 5" xfId="40676" xr:uid="{00000000-0005-0000-0000-0000FF6C0000}"/>
    <cellStyle name="Normal 32 2 3 4" xfId="5251" xr:uid="{00000000-0005-0000-0000-0000006D0000}"/>
    <cellStyle name="Normal 32 2 3 4 2" xfId="13995" xr:uid="{00000000-0005-0000-0000-0000016D0000}"/>
    <cellStyle name="Normal 32 2 3 4 2 2" xfId="31446" xr:uid="{00000000-0005-0000-0000-0000026D0000}"/>
    <cellStyle name="Normal 32 2 3 4 3" xfId="22726" xr:uid="{00000000-0005-0000-0000-0000036D0000}"/>
    <cellStyle name="Normal 32 2 3 4 4" xfId="40678" xr:uid="{00000000-0005-0000-0000-0000046D0000}"/>
    <cellStyle name="Normal 32 2 3 5" xfId="9634" xr:uid="{00000000-0005-0000-0000-0000056D0000}"/>
    <cellStyle name="Normal 32 2 3 5 2" xfId="27086" xr:uid="{00000000-0005-0000-0000-0000066D0000}"/>
    <cellStyle name="Normal 32 2 3 6" xfId="18365" xr:uid="{00000000-0005-0000-0000-0000076D0000}"/>
    <cellStyle name="Normal 32 2 3 7" xfId="40671" xr:uid="{00000000-0005-0000-0000-0000086D0000}"/>
    <cellStyle name="Normal 32 2 4" xfId="1372" xr:uid="{00000000-0005-0000-0000-0000096D0000}"/>
    <cellStyle name="Normal 32 2 4 2" xfId="3518" xr:uid="{00000000-0005-0000-0000-00000A6D0000}"/>
    <cellStyle name="Normal 32 2 4 2 2" xfId="7929" xr:uid="{00000000-0005-0000-0000-00000B6D0000}"/>
    <cellStyle name="Normal 32 2 4 2 2 2" xfId="16673" xr:uid="{00000000-0005-0000-0000-00000C6D0000}"/>
    <cellStyle name="Normal 32 2 4 2 2 2 2" xfId="34124" xr:uid="{00000000-0005-0000-0000-00000D6D0000}"/>
    <cellStyle name="Normal 32 2 4 2 2 3" xfId="25404" xr:uid="{00000000-0005-0000-0000-00000E6D0000}"/>
    <cellStyle name="Normal 32 2 4 2 2 4" xfId="40681" xr:uid="{00000000-0005-0000-0000-00000F6D0000}"/>
    <cellStyle name="Normal 32 2 4 2 3" xfId="12312" xr:uid="{00000000-0005-0000-0000-0000106D0000}"/>
    <cellStyle name="Normal 32 2 4 2 3 2" xfId="29764" xr:uid="{00000000-0005-0000-0000-0000116D0000}"/>
    <cellStyle name="Normal 32 2 4 2 4" xfId="21043" xr:uid="{00000000-0005-0000-0000-0000126D0000}"/>
    <cellStyle name="Normal 32 2 4 2 5" xfId="40680" xr:uid="{00000000-0005-0000-0000-0000136D0000}"/>
    <cellStyle name="Normal 32 2 4 3" xfId="5787" xr:uid="{00000000-0005-0000-0000-0000146D0000}"/>
    <cellStyle name="Normal 32 2 4 3 2" xfId="14531" xr:uid="{00000000-0005-0000-0000-0000156D0000}"/>
    <cellStyle name="Normal 32 2 4 3 2 2" xfId="31982" xr:uid="{00000000-0005-0000-0000-0000166D0000}"/>
    <cellStyle name="Normal 32 2 4 3 3" xfId="23262" xr:uid="{00000000-0005-0000-0000-0000176D0000}"/>
    <cellStyle name="Normal 32 2 4 3 4" xfId="40682" xr:uid="{00000000-0005-0000-0000-0000186D0000}"/>
    <cellStyle name="Normal 32 2 4 4" xfId="10170" xr:uid="{00000000-0005-0000-0000-0000196D0000}"/>
    <cellStyle name="Normal 32 2 4 4 2" xfId="27622" xr:uid="{00000000-0005-0000-0000-00001A6D0000}"/>
    <cellStyle name="Normal 32 2 4 5" xfId="18901" xr:uid="{00000000-0005-0000-0000-00001B6D0000}"/>
    <cellStyle name="Normal 32 2 4 6" xfId="40679" xr:uid="{00000000-0005-0000-0000-00001C6D0000}"/>
    <cellStyle name="Normal 32 2 5" xfId="2446" xr:uid="{00000000-0005-0000-0000-00001D6D0000}"/>
    <cellStyle name="Normal 32 2 5 2" xfId="6857" xr:uid="{00000000-0005-0000-0000-00001E6D0000}"/>
    <cellStyle name="Normal 32 2 5 2 2" xfId="15601" xr:uid="{00000000-0005-0000-0000-00001F6D0000}"/>
    <cellStyle name="Normal 32 2 5 2 2 2" xfId="33052" xr:uid="{00000000-0005-0000-0000-0000206D0000}"/>
    <cellStyle name="Normal 32 2 5 2 3" xfId="24332" xr:uid="{00000000-0005-0000-0000-0000216D0000}"/>
    <cellStyle name="Normal 32 2 5 2 4" xfId="40684" xr:uid="{00000000-0005-0000-0000-0000226D0000}"/>
    <cellStyle name="Normal 32 2 5 3" xfId="11240" xr:uid="{00000000-0005-0000-0000-0000236D0000}"/>
    <cellStyle name="Normal 32 2 5 3 2" xfId="28692" xr:uid="{00000000-0005-0000-0000-0000246D0000}"/>
    <cellStyle name="Normal 32 2 5 4" xfId="19971" xr:uid="{00000000-0005-0000-0000-0000256D0000}"/>
    <cellStyle name="Normal 32 2 5 5" xfId="40683" xr:uid="{00000000-0005-0000-0000-0000266D0000}"/>
    <cellStyle name="Normal 32 2 6" xfId="4715" xr:uid="{00000000-0005-0000-0000-0000276D0000}"/>
    <cellStyle name="Normal 32 2 6 2" xfId="13459" xr:uid="{00000000-0005-0000-0000-0000286D0000}"/>
    <cellStyle name="Normal 32 2 6 2 2" xfId="30910" xr:uid="{00000000-0005-0000-0000-0000296D0000}"/>
    <cellStyle name="Normal 32 2 6 3" xfId="22190" xr:uid="{00000000-0005-0000-0000-00002A6D0000}"/>
    <cellStyle name="Normal 32 2 6 4" xfId="40685" xr:uid="{00000000-0005-0000-0000-00002B6D0000}"/>
    <cellStyle name="Normal 32 2 7" xfId="9098" xr:uid="{00000000-0005-0000-0000-00002C6D0000}"/>
    <cellStyle name="Normal 32 2 7 2" xfId="26550" xr:uid="{00000000-0005-0000-0000-00002D6D0000}"/>
    <cellStyle name="Normal 32 2 8" xfId="17829" xr:uid="{00000000-0005-0000-0000-00002E6D0000}"/>
    <cellStyle name="Normal 32 2 9" xfId="40654" xr:uid="{00000000-0005-0000-0000-00002F6D0000}"/>
    <cellStyle name="Normal 32 3" xfId="426" xr:uid="{00000000-0005-0000-0000-0000306D0000}"/>
    <cellStyle name="Normal 32 3 2" xfId="966" xr:uid="{00000000-0005-0000-0000-0000316D0000}"/>
    <cellStyle name="Normal 32 3 2 2" xfId="2039" xr:uid="{00000000-0005-0000-0000-0000326D0000}"/>
    <cellStyle name="Normal 32 3 2 2 2" xfId="4184" xr:uid="{00000000-0005-0000-0000-0000336D0000}"/>
    <cellStyle name="Normal 32 3 2 2 2 2" xfId="8595" xr:uid="{00000000-0005-0000-0000-0000346D0000}"/>
    <cellStyle name="Normal 32 3 2 2 2 2 2" xfId="17339" xr:uid="{00000000-0005-0000-0000-0000356D0000}"/>
    <cellStyle name="Normal 32 3 2 2 2 2 2 2" xfId="34790" xr:uid="{00000000-0005-0000-0000-0000366D0000}"/>
    <cellStyle name="Normal 32 3 2 2 2 2 3" xfId="26070" xr:uid="{00000000-0005-0000-0000-0000376D0000}"/>
    <cellStyle name="Normal 32 3 2 2 2 2 4" xfId="40690" xr:uid="{00000000-0005-0000-0000-0000386D0000}"/>
    <cellStyle name="Normal 32 3 2 2 2 3" xfId="12978" xr:uid="{00000000-0005-0000-0000-0000396D0000}"/>
    <cellStyle name="Normal 32 3 2 2 2 3 2" xfId="30430" xr:uid="{00000000-0005-0000-0000-00003A6D0000}"/>
    <cellStyle name="Normal 32 3 2 2 2 4" xfId="21709" xr:uid="{00000000-0005-0000-0000-00003B6D0000}"/>
    <cellStyle name="Normal 32 3 2 2 2 5" xfId="40689" xr:uid="{00000000-0005-0000-0000-00003C6D0000}"/>
    <cellStyle name="Normal 32 3 2 2 3" xfId="6453" xr:uid="{00000000-0005-0000-0000-00003D6D0000}"/>
    <cellStyle name="Normal 32 3 2 2 3 2" xfId="15197" xr:uid="{00000000-0005-0000-0000-00003E6D0000}"/>
    <cellStyle name="Normal 32 3 2 2 3 2 2" xfId="32648" xr:uid="{00000000-0005-0000-0000-00003F6D0000}"/>
    <cellStyle name="Normal 32 3 2 2 3 3" xfId="23928" xr:uid="{00000000-0005-0000-0000-0000406D0000}"/>
    <cellStyle name="Normal 32 3 2 2 3 4" xfId="40691" xr:uid="{00000000-0005-0000-0000-0000416D0000}"/>
    <cellStyle name="Normal 32 3 2 2 4" xfId="10836" xr:uid="{00000000-0005-0000-0000-0000426D0000}"/>
    <cellStyle name="Normal 32 3 2 2 4 2" xfId="28288" xr:uid="{00000000-0005-0000-0000-0000436D0000}"/>
    <cellStyle name="Normal 32 3 2 2 5" xfId="19567" xr:uid="{00000000-0005-0000-0000-0000446D0000}"/>
    <cellStyle name="Normal 32 3 2 2 6" xfId="40688" xr:uid="{00000000-0005-0000-0000-0000456D0000}"/>
    <cellStyle name="Normal 32 3 2 3" xfId="3115" xr:uid="{00000000-0005-0000-0000-0000466D0000}"/>
    <cellStyle name="Normal 32 3 2 3 2" xfId="7526" xr:uid="{00000000-0005-0000-0000-0000476D0000}"/>
    <cellStyle name="Normal 32 3 2 3 2 2" xfId="16270" xr:uid="{00000000-0005-0000-0000-0000486D0000}"/>
    <cellStyle name="Normal 32 3 2 3 2 2 2" xfId="33721" xr:uid="{00000000-0005-0000-0000-0000496D0000}"/>
    <cellStyle name="Normal 32 3 2 3 2 3" xfId="25001" xr:uid="{00000000-0005-0000-0000-00004A6D0000}"/>
    <cellStyle name="Normal 32 3 2 3 2 4" xfId="40693" xr:uid="{00000000-0005-0000-0000-00004B6D0000}"/>
    <cellStyle name="Normal 32 3 2 3 3" xfId="11909" xr:uid="{00000000-0005-0000-0000-00004C6D0000}"/>
    <cellStyle name="Normal 32 3 2 3 3 2" xfId="29361" xr:uid="{00000000-0005-0000-0000-00004D6D0000}"/>
    <cellStyle name="Normal 32 3 2 3 4" xfId="20640" xr:uid="{00000000-0005-0000-0000-00004E6D0000}"/>
    <cellStyle name="Normal 32 3 2 3 5" xfId="40692" xr:uid="{00000000-0005-0000-0000-00004F6D0000}"/>
    <cellStyle name="Normal 32 3 2 4" xfId="5384" xr:uid="{00000000-0005-0000-0000-0000506D0000}"/>
    <cellStyle name="Normal 32 3 2 4 2" xfId="14128" xr:uid="{00000000-0005-0000-0000-0000516D0000}"/>
    <cellStyle name="Normal 32 3 2 4 2 2" xfId="31579" xr:uid="{00000000-0005-0000-0000-0000526D0000}"/>
    <cellStyle name="Normal 32 3 2 4 3" xfId="22859" xr:uid="{00000000-0005-0000-0000-0000536D0000}"/>
    <cellStyle name="Normal 32 3 2 4 4" xfId="40694" xr:uid="{00000000-0005-0000-0000-0000546D0000}"/>
    <cellStyle name="Normal 32 3 2 5" xfId="9767" xr:uid="{00000000-0005-0000-0000-0000556D0000}"/>
    <cellStyle name="Normal 32 3 2 5 2" xfId="27219" xr:uid="{00000000-0005-0000-0000-0000566D0000}"/>
    <cellStyle name="Normal 32 3 2 6" xfId="18498" xr:uid="{00000000-0005-0000-0000-0000576D0000}"/>
    <cellStyle name="Normal 32 3 2 7" xfId="40687" xr:uid="{00000000-0005-0000-0000-0000586D0000}"/>
    <cellStyle name="Normal 32 3 3" xfId="1504" xr:uid="{00000000-0005-0000-0000-0000596D0000}"/>
    <cellStyle name="Normal 32 3 3 2" xfId="3650" xr:uid="{00000000-0005-0000-0000-00005A6D0000}"/>
    <cellStyle name="Normal 32 3 3 2 2" xfId="8061" xr:uid="{00000000-0005-0000-0000-00005B6D0000}"/>
    <cellStyle name="Normal 32 3 3 2 2 2" xfId="16805" xr:uid="{00000000-0005-0000-0000-00005C6D0000}"/>
    <cellStyle name="Normal 32 3 3 2 2 2 2" xfId="34256" xr:uid="{00000000-0005-0000-0000-00005D6D0000}"/>
    <cellStyle name="Normal 32 3 3 2 2 3" xfId="25536" xr:uid="{00000000-0005-0000-0000-00005E6D0000}"/>
    <cellStyle name="Normal 32 3 3 2 2 4" xfId="40697" xr:uid="{00000000-0005-0000-0000-00005F6D0000}"/>
    <cellStyle name="Normal 32 3 3 2 3" xfId="12444" xr:uid="{00000000-0005-0000-0000-0000606D0000}"/>
    <cellStyle name="Normal 32 3 3 2 3 2" xfId="29896" xr:uid="{00000000-0005-0000-0000-0000616D0000}"/>
    <cellStyle name="Normal 32 3 3 2 4" xfId="21175" xr:uid="{00000000-0005-0000-0000-0000626D0000}"/>
    <cellStyle name="Normal 32 3 3 2 5" xfId="40696" xr:uid="{00000000-0005-0000-0000-0000636D0000}"/>
    <cellStyle name="Normal 32 3 3 3" xfId="5919" xr:uid="{00000000-0005-0000-0000-0000646D0000}"/>
    <cellStyle name="Normal 32 3 3 3 2" xfId="14663" xr:uid="{00000000-0005-0000-0000-0000656D0000}"/>
    <cellStyle name="Normal 32 3 3 3 2 2" xfId="32114" xr:uid="{00000000-0005-0000-0000-0000666D0000}"/>
    <cellStyle name="Normal 32 3 3 3 3" xfId="23394" xr:uid="{00000000-0005-0000-0000-0000676D0000}"/>
    <cellStyle name="Normal 32 3 3 3 4" xfId="40698" xr:uid="{00000000-0005-0000-0000-0000686D0000}"/>
    <cellStyle name="Normal 32 3 3 4" xfId="10302" xr:uid="{00000000-0005-0000-0000-0000696D0000}"/>
    <cellStyle name="Normal 32 3 3 4 2" xfId="27754" xr:uid="{00000000-0005-0000-0000-00006A6D0000}"/>
    <cellStyle name="Normal 32 3 3 5" xfId="19033" xr:uid="{00000000-0005-0000-0000-00006B6D0000}"/>
    <cellStyle name="Normal 32 3 3 6" xfId="40695" xr:uid="{00000000-0005-0000-0000-00006C6D0000}"/>
    <cellStyle name="Normal 32 3 4" xfId="2578" xr:uid="{00000000-0005-0000-0000-00006D6D0000}"/>
    <cellStyle name="Normal 32 3 4 2" xfId="6989" xr:uid="{00000000-0005-0000-0000-00006E6D0000}"/>
    <cellStyle name="Normal 32 3 4 2 2" xfId="15733" xr:uid="{00000000-0005-0000-0000-00006F6D0000}"/>
    <cellStyle name="Normal 32 3 4 2 2 2" xfId="33184" xr:uid="{00000000-0005-0000-0000-0000706D0000}"/>
    <cellStyle name="Normal 32 3 4 2 3" xfId="24464" xr:uid="{00000000-0005-0000-0000-0000716D0000}"/>
    <cellStyle name="Normal 32 3 4 2 4" xfId="40700" xr:uid="{00000000-0005-0000-0000-0000726D0000}"/>
    <cellStyle name="Normal 32 3 4 3" xfId="11372" xr:uid="{00000000-0005-0000-0000-0000736D0000}"/>
    <cellStyle name="Normal 32 3 4 3 2" xfId="28824" xr:uid="{00000000-0005-0000-0000-0000746D0000}"/>
    <cellStyle name="Normal 32 3 4 4" xfId="20103" xr:uid="{00000000-0005-0000-0000-0000756D0000}"/>
    <cellStyle name="Normal 32 3 4 5" xfId="40699" xr:uid="{00000000-0005-0000-0000-0000766D0000}"/>
    <cellStyle name="Normal 32 3 5" xfId="4847" xr:uid="{00000000-0005-0000-0000-0000776D0000}"/>
    <cellStyle name="Normal 32 3 5 2" xfId="13591" xr:uid="{00000000-0005-0000-0000-0000786D0000}"/>
    <cellStyle name="Normal 32 3 5 2 2" xfId="31042" xr:uid="{00000000-0005-0000-0000-0000796D0000}"/>
    <cellStyle name="Normal 32 3 5 3" xfId="22322" xr:uid="{00000000-0005-0000-0000-00007A6D0000}"/>
    <cellStyle name="Normal 32 3 5 4" xfId="40701" xr:uid="{00000000-0005-0000-0000-00007B6D0000}"/>
    <cellStyle name="Normal 32 3 6" xfId="9230" xr:uid="{00000000-0005-0000-0000-00007C6D0000}"/>
    <cellStyle name="Normal 32 3 6 2" xfId="26682" xr:uid="{00000000-0005-0000-0000-00007D6D0000}"/>
    <cellStyle name="Normal 32 3 7" xfId="17961" xr:uid="{00000000-0005-0000-0000-00007E6D0000}"/>
    <cellStyle name="Normal 32 3 8" xfId="40686" xr:uid="{00000000-0005-0000-0000-00007F6D0000}"/>
    <cellStyle name="Normal 32 4" xfId="708" xr:uid="{00000000-0005-0000-0000-0000806D0000}"/>
    <cellStyle name="Normal 32 4 2" xfId="1781" xr:uid="{00000000-0005-0000-0000-0000816D0000}"/>
    <cellStyle name="Normal 32 4 2 2" xfId="3926" xr:uid="{00000000-0005-0000-0000-0000826D0000}"/>
    <cellStyle name="Normal 32 4 2 2 2" xfId="8337" xr:uid="{00000000-0005-0000-0000-0000836D0000}"/>
    <cellStyle name="Normal 32 4 2 2 2 2" xfId="17081" xr:uid="{00000000-0005-0000-0000-0000846D0000}"/>
    <cellStyle name="Normal 32 4 2 2 2 2 2" xfId="34532" xr:uid="{00000000-0005-0000-0000-0000856D0000}"/>
    <cellStyle name="Normal 32 4 2 2 2 3" xfId="25812" xr:uid="{00000000-0005-0000-0000-0000866D0000}"/>
    <cellStyle name="Normal 32 4 2 2 2 4" xfId="40705" xr:uid="{00000000-0005-0000-0000-0000876D0000}"/>
    <cellStyle name="Normal 32 4 2 2 3" xfId="12720" xr:uid="{00000000-0005-0000-0000-0000886D0000}"/>
    <cellStyle name="Normal 32 4 2 2 3 2" xfId="30172" xr:uid="{00000000-0005-0000-0000-0000896D0000}"/>
    <cellStyle name="Normal 32 4 2 2 4" xfId="21451" xr:uid="{00000000-0005-0000-0000-00008A6D0000}"/>
    <cellStyle name="Normal 32 4 2 2 5" xfId="40704" xr:uid="{00000000-0005-0000-0000-00008B6D0000}"/>
    <cellStyle name="Normal 32 4 2 3" xfId="6195" xr:uid="{00000000-0005-0000-0000-00008C6D0000}"/>
    <cellStyle name="Normal 32 4 2 3 2" xfId="14939" xr:uid="{00000000-0005-0000-0000-00008D6D0000}"/>
    <cellStyle name="Normal 32 4 2 3 2 2" xfId="32390" xr:uid="{00000000-0005-0000-0000-00008E6D0000}"/>
    <cellStyle name="Normal 32 4 2 3 3" xfId="23670" xr:uid="{00000000-0005-0000-0000-00008F6D0000}"/>
    <cellStyle name="Normal 32 4 2 3 4" xfId="40706" xr:uid="{00000000-0005-0000-0000-0000906D0000}"/>
    <cellStyle name="Normal 32 4 2 4" xfId="10578" xr:uid="{00000000-0005-0000-0000-0000916D0000}"/>
    <cellStyle name="Normal 32 4 2 4 2" xfId="28030" xr:uid="{00000000-0005-0000-0000-0000926D0000}"/>
    <cellStyle name="Normal 32 4 2 5" xfId="19309" xr:uid="{00000000-0005-0000-0000-0000936D0000}"/>
    <cellStyle name="Normal 32 4 2 6" xfId="40703" xr:uid="{00000000-0005-0000-0000-0000946D0000}"/>
    <cellStyle name="Normal 32 4 3" xfId="2857" xr:uid="{00000000-0005-0000-0000-0000956D0000}"/>
    <cellStyle name="Normal 32 4 3 2" xfId="7268" xr:uid="{00000000-0005-0000-0000-0000966D0000}"/>
    <cellStyle name="Normal 32 4 3 2 2" xfId="16012" xr:uid="{00000000-0005-0000-0000-0000976D0000}"/>
    <cellStyle name="Normal 32 4 3 2 2 2" xfId="33463" xr:uid="{00000000-0005-0000-0000-0000986D0000}"/>
    <cellStyle name="Normal 32 4 3 2 3" xfId="24743" xr:uid="{00000000-0005-0000-0000-0000996D0000}"/>
    <cellStyle name="Normal 32 4 3 2 4" xfId="40708" xr:uid="{00000000-0005-0000-0000-00009A6D0000}"/>
    <cellStyle name="Normal 32 4 3 3" xfId="11651" xr:uid="{00000000-0005-0000-0000-00009B6D0000}"/>
    <cellStyle name="Normal 32 4 3 3 2" xfId="29103" xr:uid="{00000000-0005-0000-0000-00009C6D0000}"/>
    <cellStyle name="Normal 32 4 3 4" xfId="20382" xr:uid="{00000000-0005-0000-0000-00009D6D0000}"/>
    <cellStyle name="Normal 32 4 3 5" xfId="40707" xr:uid="{00000000-0005-0000-0000-00009E6D0000}"/>
    <cellStyle name="Normal 32 4 4" xfId="5126" xr:uid="{00000000-0005-0000-0000-00009F6D0000}"/>
    <cellStyle name="Normal 32 4 4 2" xfId="13870" xr:uid="{00000000-0005-0000-0000-0000A06D0000}"/>
    <cellStyle name="Normal 32 4 4 2 2" xfId="31321" xr:uid="{00000000-0005-0000-0000-0000A16D0000}"/>
    <cellStyle name="Normal 32 4 4 3" xfId="22601" xr:uid="{00000000-0005-0000-0000-0000A26D0000}"/>
    <cellStyle name="Normal 32 4 4 4" xfId="40709" xr:uid="{00000000-0005-0000-0000-0000A36D0000}"/>
    <cellStyle name="Normal 32 4 5" xfId="9509" xr:uid="{00000000-0005-0000-0000-0000A46D0000}"/>
    <cellStyle name="Normal 32 4 5 2" xfId="26961" xr:uid="{00000000-0005-0000-0000-0000A56D0000}"/>
    <cellStyle name="Normal 32 4 6" xfId="18240" xr:uid="{00000000-0005-0000-0000-0000A66D0000}"/>
    <cellStyle name="Normal 32 4 7" xfId="40702" xr:uid="{00000000-0005-0000-0000-0000A76D0000}"/>
    <cellStyle name="Normal 32 5" xfId="1247" xr:uid="{00000000-0005-0000-0000-0000A86D0000}"/>
    <cellStyle name="Normal 32 5 2" xfId="3393" xr:uid="{00000000-0005-0000-0000-0000A96D0000}"/>
    <cellStyle name="Normal 32 5 2 2" xfId="7804" xr:uid="{00000000-0005-0000-0000-0000AA6D0000}"/>
    <cellStyle name="Normal 32 5 2 2 2" xfId="16548" xr:uid="{00000000-0005-0000-0000-0000AB6D0000}"/>
    <cellStyle name="Normal 32 5 2 2 2 2" xfId="33999" xr:uid="{00000000-0005-0000-0000-0000AC6D0000}"/>
    <cellStyle name="Normal 32 5 2 2 3" xfId="25279" xr:uid="{00000000-0005-0000-0000-0000AD6D0000}"/>
    <cellStyle name="Normal 32 5 2 2 4" xfId="40712" xr:uid="{00000000-0005-0000-0000-0000AE6D0000}"/>
    <cellStyle name="Normal 32 5 2 3" xfId="12187" xr:uid="{00000000-0005-0000-0000-0000AF6D0000}"/>
    <cellStyle name="Normal 32 5 2 3 2" xfId="29639" xr:uid="{00000000-0005-0000-0000-0000B06D0000}"/>
    <cellStyle name="Normal 32 5 2 4" xfId="20918" xr:uid="{00000000-0005-0000-0000-0000B16D0000}"/>
    <cellStyle name="Normal 32 5 2 5" xfId="40711" xr:uid="{00000000-0005-0000-0000-0000B26D0000}"/>
    <cellStyle name="Normal 32 5 3" xfId="5662" xr:uid="{00000000-0005-0000-0000-0000B36D0000}"/>
    <cellStyle name="Normal 32 5 3 2" xfId="14406" xr:uid="{00000000-0005-0000-0000-0000B46D0000}"/>
    <cellStyle name="Normal 32 5 3 2 2" xfId="31857" xr:uid="{00000000-0005-0000-0000-0000B56D0000}"/>
    <cellStyle name="Normal 32 5 3 3" xfId="23137" xr:uid="{00000000-0005-0000-0000-0000B66D0000}"/>
    <cellStyle name="Normal 32 5 3 4" xfId="40713" xr:uid="{00000000-0005-0000-0000-0000B76D0000}"/>
    <cellStyle name="Normal 32 5 4" xfId="10045" xr:uid="{00000000-0005-0000-0000-0000B86D0000}"/>
    <cellStyle name="Normal 32 5 4 2" xfId="27497" xr:uid="{00000000-0005-0000-0000-0000B96D0000}"/>
    <cellStyle name="Normal 32 5 5" xfId="18776" xr:uid="{00000000-0005-0000-0000-0000BA6D0000}"/>
    <cellStyle name="Normal 32 5 6" xfId="40710" xr:uid="{00000000-0005-0000-0000-0000BB6D0000}"/>
    <cellStyle name="Normal 32 6" xfId="2321" xr:uid="{00000000-0005-0000-0000-0000BC6D0000}"/>
    <cellStyle name="Normal 32 6 2" xfId="6732" xr:uid="{00000000-0005-0000-0000-0000BD6D0000}"/>
    <cellStyle name="Normal 32 6 2 2" xfId="15476" xr:uid="{00000000-0005-0000-0000-0000BE6D0000}"/>
    <cellStyle name="Normal 32 6 2 2 2" xfId="32927" xr:uid="{00000000-0005-0000-0000-0000BF6D0000}"/>
    <cellStyle name="Normal 32 6 2 3" xfId="24207" xr:uid="{00000000-0005-0000-0000-0000C06D0000}"/>
    <cellStyle name="Normal 32 6 2 4" xfId="40715" xr:uid="{00000000-0005-0000-0000-0000C16D0000}"/>
    <cellStyle name="Normal 32 6 3" xfId="11115" xr:uid="{00000000-0005-0000-0000-0000C26D0000}"/>
    <cellStyle name="Normal 32 6 3 2" xfId="28567" xr:uid="{00000000-0005-0000-0000-0000C36D0000}"/>
    <cellStyle name="Normal 32 6 4" xfId="19846" xr:uid="{00000000-0005-0000-0000-0000C46D0000}"/>
    <cellStyle name="Normal 32 6 5" xfId="40714" xr:uid="{00000000-0005-0000-0000-0000C56D0000}"/>
    <cellStyle name="Normal 32 7" xfId="4590" xr:uid="{00000000-0005-0000-0000-0000C66D0000}"/>
    <cellStyle name="Normal 32 7 2" xfId="13334" xr:uid="{00000000-0005-0000-0000-0000C76D0000}"/>
    <cellStyle name="Normal 32 7 2 2" xfId="30785" xr:uid="{00000000-0005-0000-0000-0000C86D0000}"/>
    <cellStyle name="Normal 32 7 3" xfId="22065" xr:uid="{00000000-0005-0000-0000-0000C96D0000}"/>
    <cellStyle name="Normal 32 7 4" xfId="40716" xr:uid="{00000000-0005-0000-0000-0000CA6D0000}"/>
    <cellStyle name="Normal 32 8" xfId="8973" xr:uid="{00000000-0005-0000-0000-0000CB6D0000}"/>
    <cellStyle name="Normal 32 8 2" xfId="26425" xr:uid="{00000000-0005-0000-0000-0000CC6D0000}"/>
    <cellStyle name="Normal 32 9" xfId="17704" xr:uid="{00000000-0005-0000-0000-0000CD6D0000}"/>
    <cellStyle name="Normal 33" xfId="159" xr:uid="{00000000-0005-0000-0000-0000CE6D0000}"/>
    <cellStyle name="Normal 33 10" xfId="40717" xr:uid="{00000000-0005-0000-0000-0000CF6D0000}"/>
    <cellStyle name="Normal 33 2" xfId="290" xr:uid="{00000000-0005-0000-0000-0000D06D0000}"/>
    <cellStyle name="Normal 33 2 2" xfId="552" xr:uid="{00000000-0005-0000-0000-0000D16D0000}"/>
    <cellStyle name="Normal 33 2 2 2" xfId="1092" xr:uid="{00000000-0005-0000-0000-0000D26D0000}"/>
    <cellStyle name="Normal 33 2 2 2 2" xfId="2165" xr:uid="{00000000-0005-0000-0000-0000D36D0000}"/>
    <cellStyle name="Normal 33 2 2 2 2 2" xfId="4310" xr:uid="{00000000-0005-0000-0000-0000D46D0000}"/>
    <cellStyle name="Normal 33 2 2 2 2 2 2" xfId="8721" xr:uid="{00000000-0005-0000-0000-0000D56D0000}"/>
    <cellStyle name="Normal 33 2 2 2 2 2 2 2" xfId="17465" xr:uid="{00000000-0005-0000-0000-0000D66D0000}"/>
    <cellStyle name="Normal 33 2 2 2 2 2 2 2 2" xfId="34916" xr:uid="{00000000-0005-0000-0000-0000D76D0000}"/>
    <cellStyle name="Normal 33 2 2 2 2 2 2 3" xfId="26196" xr:uid="{00000000-0005-0000-0000-0000D86D0000}"/>
    <cellStyle name="Normal 33 2 2 2 2 2 2 4" xfId="40723" xr:uid="{00000000-0005-0000-0000-0000D96D0000}"/>
    <cellStyle name="Normal 33 2 2 2 2 2 3" xfId="13104" xr:uid="{00000000-0005-0000-0000-0000DA6D0000}"/>
    <cellStyle name="Normal 33 2 2 2 2 2 3 2" xfId="30556" xr:uid="{00000000-0005-0000-0000-0000DB6D0000}"/>
    <cellStyle name="Normal 33 2 2 2 2 2 4" xfId="21835" xr:uid="{00000000-0005-0000-0000-0000DC6D0000}"/>
    <cellStyle name="Normal 33 2 2 2 2 2 5" xfId="40722" xr:uid="{00000000-0005-0000-0000-0000DD6D0000}"/>
    <cellStyle name="Normal 33 2 2 2 2 3" xfId="6579" xr:uid="{00000000-0005-0000-0000-0000DE6D0000}"/>
    <cellStyle name="Normal 33 2 2 2 2 3 2" xfId="15323" xr:uid="{00000000-0005-0000-0000-0000DF6D0000}"/>
    <cellStyle name="Normal 33 2 2 2 2 3 2 2" xfId="32774" xr:uid="{00000000-0005-0000-0000-0000E06D0000}"/>
    <cellStyle name="Normal 33 2 2 2 2 3 3" xfId="24054" xr:uid="{00000000-0005-0000-0000-0000E16D0000}"/>
    <cellStyle name="Normal 33 2 2 2 2 3 4" xfId="40724" xr:uid="{00000000-0005-0000-0000-0000E26D0000}"/>
    <cellStyle name="Normal 33 2 2 2 2 4" xfId="10962" xr:uid="{00000000-0005-0000-0000-0000E36D0000}"/>
    <cellStyle name="Normal 33 2 2 2 2 4 2" xfId="28414" xr:uid="{00000000-0005-0000-0000-0000E46D0000}"/>
    <cellStyle name="Normal 33 2 2 2 2 5" xfId="19693" xr:uid="{00000000-0005-0000-0000-0000E56D0000}"/>
    <cellStyle name="Normal 33 2 2 2 2 6" xfId="40721" xr:uid="{00000000-0005-0000-0000-0000E66D0000}"/>
    <cellStyle name="Normal 33 2 2 2 3" xfId="3241" xr:uid="{00000000-0005-0000-0000-0000E76D0000}"/>
    <cellStyle name="Normal 33 2 2 2 3 2" xfId="7652" xr:uid="{00000000-0005-0000-0000-0000E86D0000}"/>
    <cellStyle name="Normal 33 2 2 2 3 2 2" xfId="16396" xr:uid="{00000000-0005-0000-0000-0000E96D0000}"/>
    <cellStyle name="Normal 33 2 2 2 3 2 2 2" xfId="33847" xr:uid="{00000000-0005-0000-0000-0000EA6D0000}"/>
    <cellStyle name="Normal 33 2 2 2 3 2 3" xfId="25127" xr:uid="{00000000-0005-0000-0000-0000EB6D0000}"/>
    <cellStyle name="Normal 33 2 2 2 3 2 4" xfId="40726" xr:uid="{00000000-0005-0000-0000-0000EC6D0000}"/>
    <cellStyle name="Normal 33 2 2 2 3 3" xfId="12035" xr:uid="{00000000-0005-0000-0000-0000ED6D0000}"/>
    <cellStyle name="Normal 33 2 2 2 3 3 2" xfId="29487" xr:uid="{00000000-0005-0000-0000-0000EE6D0000}"/>
    <cellStyle name="Normal 33 2 2 2 3 4" xfId="20766" xr:uid="{00000000-0005-0000-0000-0000EF6D0000}"/>
    <cellStyle name="Normal 33 2 2 2 3 5" xfId="40725" xr:uid="{00000000-0005-0000-0000-0000F06D0000}"/>
    <cellStyle name="Normal 33 2 2 2 4" xfId="5510" xr:uid="{00000000-0005-0000-0000-0000F16D0000}"/>
    <cellStyle name="Normal 33 2 2 2 4 2" xfId="14254" xr:uid="{00000000-0005-0000-0000-0000F26D0000}"/>
    <cellStyle name="Normal 33 2 2 2 4 2 2" xfId="31705" xr:uid="{00000000-0005-0000-0000-0000F36D0000}"/>
    <cellStyle name="Normal 33 2 2 2 4 3" xfId="22985" xr:uid="{00000000-0005-0000-0000-0000F46D0000}"/>
    <cellStyle name="Normal 33 2 2 2 4 4" xfId="40727" xr:uid="{00000000-0005-0000-0000-0000F56D0000}"/>
    <cellStyle name="Normal 33 2 2 2 5" xfId="9893" xr:uid="{00000000-0005-0000-0000-0000F66D0000}"/>
    <cellStyle name="Normal 33 2 2 2 5 2" xfId="27345" xr:uid="{00000000-0005-0000-0000-0000F76D0000}"/>
    <cellStyle name="Normal 33 2 2 2 6" xfId="18624" xr:uid="{00000000-0005-0000-0000-0000F86D0000}"/>
    <cellStyle name="Normal 33 2 2 2 7" xfId="40720" xr:uid="{00000000-0005-0000-0000-0000F96D0000}"/>
    <cellStyle name="Normal 33 2 2 3" xfId="1630" xr:uid="{00000000-0005-0000-0000-0000FA6D0000}"/>
    <cellStyle name="Normal 33 2 2 3 2" xfId="3776" xr:uid="{00000000-0005-0000-0000-0000FB6D0000}"/>
    <cellStyle name="Normal 33 2 2 3 2 2" xfId="8187" xr:uid="{00000000-0005-0000-0000-0000FC6D0000}"/>
    <cellStyle name="Normal 33 2 2 3 2 2 2" xfId="16931" xr:uid="{00000000-0005-0000-0000-0000FD6D0000}"/>
    <cellStyle name="Normal 33 2 2 3 2 2 2 2" xfId="34382" xr:uid="{00000000-0005-0000-0000-0000FE6D0000}"/>
    <cellStyle name="Normal 33 2 2 3 2 2 3" xfId="25662" xr:uid="{00000000-0005-0000-0000-0000FF6D0000}"/>
    <cellStyle name="Normal 33 2 2 3 2 2 4" xfId="40730" xr:uid="{00000000-0005-0000-0000-0000006E0000}"/>
    <cellStyle name="Normal 33 2 2 3 2 3" xfId="12570" xr:uid="{00000000-0005-0000-0000-0000016E0000}"/>
    <cellStyle name="Normal 33 2 2 3 2 3 2" xfId="30022" xr:uid="{00000000-0005-0000-0000-0000026E0000}"/>
    <cellStyle name="Normal 33 2 2 3 2 4" xfId="21301" xr:uid="{00000000-0005-0000-0000-0000036E0000}"/>
    <cellStyle name="Normal 33 2 2 3 2 5" xfId="40729" xr:uid="{00000000-0005-0000-0000-0000046E0000}"/>
    <cellStyle name="Normal 33 2 2 3 3" xfId="6045" xr:uid="{00000000-0005-0000-0000-0000056E0000}"/>
    <cellStyle name="Normal 33 2 2 3 3 2" xfId="14789" xr:uid="{00000000-0005-0000-0000-0000066E0000}"/>
    <cellStyle name="Normal 33 2 2 3 3 2 2" xfId="32240" xr:uid="{00000000-0005-0000-0000-0000076E0000}"/>
    <cellStyle name="Normal 33 2 2 3 3 3" xfId="23520" xr:uid="{00000000-0005-0000-0000-0000086E0000}"/>
    <cellStyle name="Normal 33 2 2 3 3 4" xfId="40731" xr:uid="{00000000-0005-0000-0000-0000096E0000}"/>
    <cellStyle name="Normal 33 2 2 3 4" xfId="10428" xr:uid="{00000000-0005-0000-0000-00000A6E0000}"/>
    <cellStyle name="Normal 33 2 2 3 4 2" xfId="27880" xr:uid="{00000000-0005-0000-0000-00000B6E0000}"/>
    <cellStyle name="Normal 33 2 2 3 5" xfId="19159" xr:uid="{00000000-0005-0000-0000-00000C6E0000}"/>
    <cellStyle name="Normal 33 2 2 3 6" xfId="40728" xr:uid="{00000000-0005-0000-0000-00000D6E0000}"/>
    <cellStyle name="Normal 33 2 2 4" xfId="2704" xr:uid="{00000000-0005-0000-0000-00000E6E0000}"/>
    <cellStyle name="Normal 33 2 2 4 2" xfId="7115" xr:uid="{00000000-0005-0000-0000-00000F6E0000}"/>
    <cellStyle name="Normal 33 2 2 4 2 2" xfId="15859" xr:uid="{00000000-0005-0000-0000-0000106E0000}"/>
    <cellStyle name="Normal 33 2 2 4 2 2 2" xfId="33310" xr:uid="{00000000-0005-0000-0000-0000116E0000}"/>
    <cellStyle name="Normal 33 2 2 4 2 3" xfId="24590" xr:uid="{00000000-0005-0000-0000-0000126E0000}"/>
    <cellStyle name="Normal 33 2 2 4 2 4" xfId="40733" xr:uid="{00000000-0005-0000-0000-0000136E0000}"/>
    <cellStyle name="Normal 33 2 2 4 3" xfId="11498" xr:uid="{00000000-0005-0000-0000-0000146E0000}"/>
    <cellStyle name="Normal 33 2 2 4 3 2" xfId="28950" xr:uid="{00000000-0005-0000-0000-0000156E0000}"/>
    <cellStyle name="Normal 33 2 2 4 4" xfId="20229" xr:uid="{00000000-0005-0000-0000-0000166E0000}"/>
    <cellStyle name="Normal 33 2 2 4 5" xfId="40732" xr:uid="{00000000-0005-0000-0000-0000176E0000}"/>
    <cellStyle name="Normal 33 2 2 5" xfId="4973" xr:uid="{00000000-0005-0000-0000-0000186E0000}"/>
    <cellStyle name="Normal 33 2 2 5 2" xfId="13717" xr:uid="{00000000-0005-0000-0000-0000196E0000}"/>
    <cellStyle name="Normal 33 2 2 5 2 2" xfId="31168" xr:uid="{00000000-0005-0000-0000-00001A6E0000}"/>
    <cellStyle name="Normal 33 2 2 5 3" xfId="22448" xr:uid="{00000000-0005-0000-0000-00001B6E0000}"/>
    <cellStyle name="Normal 33 2 2 5 4" xfId="40734" xr:uid="{00000000-0005-0000-0000-00001C6E0000}"/>
    <cellStyle name="Normal 33 2 2 6" xfId="9356" xr:uid="{00000000-0005-0000-0000-00001D6E0000}"/>
    <cellStyle name="Normal 33 2 2 6 2" xfId="26808" xr:uid="{00000000-0005-0000-0000-00001E6E0000}"/>
    <cellStyle name="Normal 33 2 2 7" xfId="18087" xr:uid="{00000000-0005-0000-0000-00001F6E0000}"/>
    <cellStyle name="Normal 33 2 2 8" xfId="40719" xr:uid="{00000000-0005-0000-0000-0000206E0000}"/>
    <cellStyle name="Normal 33 2 3" xfId="834" xr:uid="{00000000-0005-0000-0000-0000216E0000}"/>
    <cellStyle name="Normal 33 2 3 2" xfId="1907" xr:uid="{00000000-0005-0000-0000-0000226E0000}"/>
    <cellStyle name="Normal 33 2 3 2 2" xfId="4052" xr:uid="{00000000-0005-0000-0000-0000236E0000}"/>
    <cellStyle name="Normal 33 2 3 2 2 2" xfId="8463" xr:uid="{00000000-0005-0000-0000-0000246E0000}"/>
    <cellStyle name="Normal 33 2 3 2 2 2 2" xfId="17207" xr:uid="{00000000-0005-0000-0000-0000256E0000}"/>
    <cellStyle name="Normal 33 2 3 2 2 2 2 2" xfId="34658" xr:uid="{00000000-0005-0000-0000-0000266E0000}"/>
    <cellStyle name="Normal 33 2 3 2 2 2 3" xfId="25938" xr:uid="{00000000-0005-0000-0000-0000276E0000}"/>
    <cellStyle name="Normal 33 2 3 2 2 2 4" xfId="40738" xr:uid="{00000000-0005-0000-0000-0000286E0000}"/>
    <cellStyle name="Normal 33 2 3 2 2 3" xfId="12846" xr:uid="{00000000-0005-0000-0000-0000296E0000}"/>
    <cellStyle name="Normal 33 2 3 2 2 3 2" xfId="30298" xr:uid="{00000000-0005-0000-0000-00002A6E0000}"/>
    <cellStyle name="Normal 33 2 3 2 2 4" xfId="21577" xr:uid="{00000000-0005-0000-0000-00002B6E0000}"/>
    <cellStyle name="Normal 33 2 3 2 2 5" xfId="40737" xr:uid="{00000000-0005-0000-0000-00002C6E0000}"/>
    <cellStyle name="Normal 33 2 3 2 3" xfId="6321" xr:uid="{00000000-0005-0000-0000-00002D6E0000}"/>
    <cellStyle name="Normal 33 2 3 2 3 2" xfId="15065" xr:uid="{00000000-0005-0000-0000-00002E6E0000}"/>
    <cellStyle name="Normal 33 2 3 2 3 2 2" xfId="32516" xr:uid="{00000000-0005-0000-0000-00002F6E0000}"/>
    <cellStyle name="Normal 33 2 3 2 3 3" xfId="23796" xr:uid="{00000000-0005-0000-0000-0000306E0000}"/>
    <cellStyle name="Normal 33 2 3 2 3 4" xfId="40739" xr:uid="{00000000-0005-0000-0000-0000316E0000}"/>
    <cellStyle name="Normal 33 2 3 2 4" xfId="10704" xr:uid="{00000000-0005-0000-0000-0000326E0000}"/>
    <cellStyle name="Normal 33 2 3 2 4 2" xfId="28156" xr:uid="{00000000-0005-0000-0000-0000336E0000}"/>
    <cellStyle name="Normal 33 2 3 2 5" xfId="19435" xr:uid="{00000000-0005-0000-0000-0000346E0000}"/>
    <cellStyle name="Normal 33 2 3 2 6" xfId="40736" xr:uid="{00000000-0005-0000-0000-0000356E0000}"/>
    <cellStyle name="Normal 33 2 3 3" xfId="2983" xr:uid="{00000000-0005-0000-0000-0000366E0000}"/>
    <cellStyle name="Normal 33 2 3 3 2" xfId="7394" xr:uid="{00000000-0005-0000-0000-0000376E0000}"/>
    <cellStyle name="Normal 33 2 3 3 2 2" xfId="16138" xr:uid="{00000000-0005-0000-0000-0000386E0000}"/>
    <cellStyle name="Normal 33 2 3 3 2 2 2" xfId="33589" xr:uid="{00000000-0005-0000-0000-0000396E0000}"/>
    <cellStyle name="Normal 33 2 3 3 2 3" xfId="24869" xr:uid="{00000000-0005-0000-0000-00003A6E0000}"/>
    <cellStyle name="Normal 33 2 3 3 2 4" xfId="40741" xr:uid="{00000000-0005-0000-0000-00003B6E0000}"/>
    <cellStyle name="Normal 33 2 3 3 3" xfId="11777" xr:uid="{00000000-0005-0000-0000-00003C6E0000}"/>
    <cellStyle name="Normal 33 2 3 3 3 2" xfId="29229" xr:uid="{00000000-0005-0000-0000-00003D6E0000}"/>
    <cellStyle name="Normal 33 2 3 3 4" xfId="20508" xr:uid="{00000000-0005-0000-0000-00003E6E0000}"/>
    <cellStyle name="Normal 33 2 3 3 5" xfId="40740" xr:uid="{00000000-0005-0000-0000-00003F6E0000}"/>
    <cellStyle name="Normal 33 2 3 4" xfId="5252" xr:uid="{00000000-0005-0000-0000-0000406E0000}"/>
    <cellStyle name="Normal 33 2 3 4 2" xfId="13996" xr:uid="{00000000-0005-0000-0000-0000416E0000}"/>
    <cellStyle name="Normal 33 2 3 4 2 2" xfId="31447" xr:uid="{00000000-0005-0000-0000-0000426E0000}"/>
    <cellStyle name="Normal 33 2 3 4 3" xfId="22727" xr:uid="{00000000-0005-0000-0000-0000436E0000}"/>
    <cellStyle name="Normal 33 2 3 4 4" xfId="40742" xr:uid="{00000000-0005-0000-0000-0000446E0000}"/>
    <cellStyle name="Normal 33 2 3 5" xfId="9635" xr:uid="{00000000-0005-0000-0000-0000456E0000}"/>
    <cellStyle name="Normal 33 2 3 5 2" xfId="27087" xr:uid="{00000000-0005-0000-0000-0000466E0000}"/>
    <cellStyle name="Normal 33 2 3 6" xfId="18366" xr:uid="{00000000-0005-0000-0000-0000476E0000}"/>
    <cellStyle name="Normal 33 2 3 7" xfId="40735" xr:uid="{00000000-0005-0000-0000-0000486E0000}"/>
    <cellStyle name="Normal 33 2 4" xfId="1373" xr:uid="{00000000-0005-0000-0000-0000496E0000}"/>
    <cellStyle name="Normal 33 2 4 2" xfId="3519" xr:uid="{00000000-0005-0000-0000-00004A6E0000}"/>
    <cellStyle name="Normal 33 2 4 2 2" xfId="7930" xr:uid="{00000000-0005-0000-0000-00004B6E0000}"/>
    <cellStyle name="Normal 33 2 4 2 2 2" xfId="16674" xr:uid="{00000000-0005-0000-0000-00004C6E0000}"/>
    <cellStyle name="Normal 33 2 4 2 2 2 2" xfId="34125" xr:uid="{00000000-0005-0000-0000-00004D6E0000}"/>
    <cellStyle name="Normal 33 2 4 2 2 3" xfId="25405" xr:uid="{00000000-0005-0000-0000-00004E6E0000}"/>
    <cellStyle name="Normal 33 2 4 2 2 4" xfId="40745" xr:uid="{00000000-0005-0000-0000-00004F6E0000}"/>
    <cellStyle name="Normal 33 2 4 2 3" xfId="12313" xr:uid="{00000000-0005-0000-0000-0000506E0000}"/>
    <cellStyle name="Normal 33 2 4 2 3 2" xfId="29765" xr:uid="{00000000-0005-0000-0000-0000516E0000}"/>
    <cellStyle name="Normal 33 2 4 2 4" xfId="21044" xr:uid="{00000000-0005-0000-0000-0000526E0000}"/>
    <cellStyle name="Normal 33 2 4 2 5" xfId="40744" xr:uid="{00000000-0005-0000-0000-0000536E0000}"/>
    <cellStyle name="Normal 33 2 4 3" xfId="5788" xr:uid="{00000000-0005-0000-0000-0000546E0000}"/>
    <cellStyle name="Normal 33 2 4 3 2" xfId="14532" xr:uid="{00000000-0005-0000-0000-0000556E0000}"/>
    <cellStyle name="Normal 33 2 4 3 2 2" xfId="31983" xr:uid="{00000000-0005-0000-0000-0000566E0000}"/>
    <cellStyle name="Normal 33 2 4 3 3" xfId="23263" xr:uid="{00000000-0005-0000-0000-0000576E0000}"/>
    <cellStyle name="Normal 33 2 4 3 4" xfId="40746" xr:uid="{00000000-0005-0000-0000-0000586E0000}"/>
    <cellStyle name="Normal 33 2 4 4" xfId="10171" xr:uid="{00000000-0005-0000-0000-0000596E0000}"/>
    <cellStyle name="Normal 33 2 4 4 2" xfId="27623" xr:uid="{00000000-0005-0000-0000-00005A6E0000}"/>
    <cellStyle name="Normal 33 2 4 5" xfId="18902" xr:uid="{00000000-0005-0000-0000-00005B6E0000}"/>
    <cellStyle name="Normal 33 2 4 6" xfId="40743" xr:uid="{00000000-0005-0000-0000-00005C6E0000}"/>
    <cellStyle name="Normal 33 2 5" xfId="2447" xr:uid="{00000000-0005-0000-0000-00005D6E0000}"/>
    <cellStyle name="Normal 33 2 5 2" xfId="6858" xr:uid="{00000000-0005-0000-0000-00005E6E0000}"/>
    <cellStyle name="Normal 33 2 5 2 2" xfId="15602" xr:uid="{00000000-0005-0000-0000-00005F6E0000}"/>
    <cellStyle name="Normal 33 2 5 2 2 2" xfId="33053" xr:uid="{00000000-0005-0000-0000-0000606E0000}"/>
    <cellStyle name="Normal 33 2 5 2 3" xfId="24333" xr:uid="{00000000-0005-0000-0000-0000616E0000}"/>
    <cellStyle name="Normal 33 2 5 2 4" xfId="40748" xr:uid="{00000000-0005-0000-0000-0000626E0000}"/>
    <cellStyle name="Normal 33 2 5 3" xfId="11241" xr:uid="{00000000-0005-0000-0000-0000636E0000}"/>
    <cellStyle name="Normal 33 2 5 3 2" xfId="28693" xr:uid="{00000000-0005-0000-0000-0000646E0000}"/>
    <cellStyle name="Normal 33 2 5 4" xfId="19972" xr:uid="{00000000-0005-0000-0000-0000656E0000}"/>
    <cellStyle name="Normal 33 2 5 5" xfId="40747" xr:uid="{00000000-0005-0000-0000-0000666E0000}"/>
    <cellStyle name="Normal 33 2 6" xfId="4716" xr:uid="{00000000-0005-0000-0000-0000676E0000}"/>
    <cellStyle name="Normal 33 2 6 2" xfId="13460" xr:uid="{00000000-0005-0000-0000-0000686E0000}"/>
    <cellStyle name="Normal 33 2 6 2 2" xfId="30911" xr:uid="{00000000-0005-0000-0000-0000696E0000}"/>
    <cellStyle name="Normal 33 2 6 3" xfId="22191" xr:uid="{00000000-0005-0000-0000-00006A6E0000}"/>
    <cellStyle name="Normal 33 2 6 4" xfId="40749" xr:uid="{00000000-0005-0000-0000-00006B6E0000}"/>
    <cellStyle name="Normal 33 2 7" xfId="9099" xr:uid="{00000000-0005-0000-0000-00006C6E0000}"/>
    <cellStyle name="Normal 33 2 7 2" xfId="26551" xr:uid="{00000000-0005-0000-0000-00006D6E0000}"/>
    <cellStyle name="Normal 33 2 8" xfId="17830" xr:uid="{00000000-0005-0000-0000-00006E6E0000}"/>
    <cellStyle name="Normal 33 2 9" xfId="40718" xr:uid="{00000000-0005-0000-0000-00006F6E0000}"/>
    <cellStyle name="Normal 33 3" xfId="427" xr:uid="{00000000-0005-0000-0000-0000706E0000}"/>
    <cellStyle name="Normal 33 3 2" xfId="967" xr:uid="{00000000-0005-0000-0000-0000716E0000}"/>
    <cellStyle name="Normal 33 3 2 2" xfId="2040" xr:uid="{00000000-0005-0000-0000-0000726E0000}"/>
    <cellStyle name="Normal 33 3 2 2 2" xfId="4185" xr:uid="{00000000-0005-0000-0000-0000736E0000}"/>
    <cellStyle name="Normal 33 3 2 2 2 2" xfId="8596" xr:uid="{00000000-0005-0000-0000-0000746E0000}"/>
    <cellStyle name="Normal 33 3 2 2 2 2 2" xfId="17340" xr:uid="{00000000-0005-0000-0000-0000756E0000}"/>
    <cellStyle name="Normal 33 3 2 2 2 2 2 2" xfId="34791" xr:uid="{00000000-0005-0000-0000-0000766E0000}"/>
    <cellStyle name="Normal 33 3 2 2 2 2 3" xfId="26071" xr:uid="{00000000-0005-0000-0000-0000776E0000}"/>
    <cellStyle name="Normal 33 3 2 2 2 2 4" xfId="40754" xr:uid="{00000000-0005-0000-0000-0000786E0000}"/>
    <cellStyle name="Normal 33 3 2 2 2 3" xfId="12979" xr:uid="{00000000-0005-0000-0000-0000796E0000}"/>
    <cellStyle name="Normal 33 3 2 2 2 3 2" xfId="30431" xr:uid="{00000000-0005-0000-0000-00007A6E0000}"/>
    <cellStyle name="Normal 33 3 2 2 2 4" xfId="21710" xr:uid="{00000000-0005-0000-0000-00007B6E0000}"/>
    <cellStyle name="Normal 33 3 2 2 2 5" xfId="40753" xr:uid="{00000000-0005-0000-0000-00007C6E0000}"/>
    <cellStyle name="Normal 33 3 2 2 3" xfId="6454" xr:uid="{00000000-0005-0000-0000-00007D6E0000}"/>
    <cellStyle name="Normal 33 3 2 2 3 2" xfId="15198" xr:uid="{00000000-0005-0000-0000-00007E6E0000}"/>
    <cellStyle name="Normal 33 3 2 2 3 2 2" xfId="32649" xr:uid="{00000000-0005-0000-0000-00007F6E0000}"/>
    <cellStyle name="Normal 33 3 2 2 3 3" xfId="23929" xr:uid="{00000000-0005-0000-0000-0000806E0000}"/>
    <cellStyle name="Normal 33 3 2 2 3 4" xfId="40755" xr:uid="{00000000-0005-0000-0000-0000816E0000}"/>
    <cellStyle name="Normal 33 3 2 2 4" xfId="10837" xr:uid="{00000000-0005-0000-0000-0000826E0000}"/>
    <cellStyle name="Normal 33 3 2 2 4 2" xfId="28289" xr:uid="{00000000-0005-0000-0000-0000836E0000}"/>
    <cellStyle name="Normal 33 3 2 2 5" xfId="19568" xr:uid="{00000000-0005-0000-0000-0000846E0000}"/>
    <cellStyle name="Normal 33 3 2 2 6" xfId="40752" xr:uid="{00000000-0005-0000-0000-0000856E0000}"/>
    <cellStyle name="Normal 33 3 2 3" xfId="3116" xr:uid="{00000000-0005-0000-0000-0000866E0000}"/>
    <cellStyle name="Normal 33 3 2 3 2" xfId="7527" xr:uid="{00000000-0005-0000-0000-0000876E0000}"/>
    <cellStyle name="Normal 33 3 2 3 2 2" xfId="16271" xr:uid="{00000000-0005-0000-0000-0000886E0000}"/>
    <cellStyle name="Normal 33 3 2 3 2 2 2" xfId="33722" xr:uid="{00000000-0005-0000-0000-0000896E0000}"/>
    <cellStyle name="Normal 33 3 2 3 2 3" xfId="25002" xr:uid="{00000000-0005-0000-0000-00008A6E0000}"/>
    <cellStyle name="Normal 33 3 2 3 2 4" xfId="40757" xr:uid="{00000000-0005-0000-0000-00008B6E0000}"/>
    <cellStyle name="Normal 33 3 2 3 3" xfId="11910" xr:uid="{00000000-0005-0000-0000-00008C6E0000}"/>
    <cellStyle name="Normal 33 3 2 3 3 2" xfId="29362" xr:uid="{00000000-0005-0000-0000-00008D6E0000}"/>
    <cellStyle name="Normal 33 3 2 3 4" xfId="20641" xr:uid="{00000000-0005-0000-0000-00008E6E0000}"/>
    <cellStyle name="Normal 33 3 2 3 5" xfId="40756" xr:uid="{00000000-0005-0000-0000-00008F6E0000}"/>
    <cellStyle name="Normal 33 3 2 4" xfId="5385" xr:uid="{00000000-0005-0000-0000-0000906E0000}"/>
    <cellStyle name="Normal 33 3 2 4 2" xfId="14129" xr:uid="{00000000-0005-0000-0000-0000916E0000}"/>
    <cellStyle name="Normal 33 3 2 4 2 2" xfId="31580" xr:uid="{00000000-0005-0000-0000-0000926E0000}"/>
    <cellStyle name="Normal 33 3 2 4 3" xfId="22860" xr:uid="{00000000-0005-0000-0000-0000936E0000}"/>
    <cellStyle name="Normal 33 3 2 4 4" xfId="40758" xr:uid="{00000000-0005-0000-0000-0000946E0000}"/>
    <cellStyle name="Normal 33 3 2 5" xfId="9768" xr:uid="{00000000-0005-0000-0000-0000956E0000}"/>
    <cellStyle name="Normal 33 3 2 5 2" xfId="27220" xr:uid="{00000000-0005-0000-0000-0000966E0000}"/>
    <cellStyle name="Normal 33 3 2 6" xfId="18499" xr:uid="{00000000-0005-0000-0000-0000976E0000}"/>
    <cellStyle name="Normal 33 3 2 7" xfId="40751" xr:uid="{00000000-0005-0000-0000-0000986E0000}"/>
    <cellStyle name="Normal 33 3 3" xfId="1505" xr:uid="{00000000-0005-0000-0000-0000996E0000}"/>
    <cellStyle name="Normal 33 3 3 2" xfId="3651" xr:uid="{00000000-0005-0000-0000-00009A6E0000}"/>
    <cellStyle name="Normal 33 3 3 2 2" xfId="8062" xr:uid="{00000000-0005-0000-0000-00009B6E0000}"/>
    <cellStyle name="Normal 33 3 3 2 2 2" xfId="16806" xr:uid="{00000000-0005-0000-0000-00009C6E0000}"/>
    <cellStyle name="Normal 33 3 3 2 2 2 2" xfId="34257" xr:uid="{00000000-0005-0000-0000-00009D6E0000}"/>
    <cellStyle name="Normal 33 3 3 2 2 3" xfId="25537" xr:uid="{00000000-0005-0000-0000-00009E6E0000}"/>
    <cellStyle name="Normal 33 3 3 2 2 4" xfId="40761" xr:uid="{00000000-0005-0000-0000-00009F6E0000}"/>
    <cellStyle name="Normal 33 3 3 2 3" xfId="12445" xr:uid="{00000000-0005-0000-0000-0000A06E0000}"/>
    <cellStyle name="Normal 33 3 3 2 3 2" xfId="29897" xr:uid="{00000000-0005-0000-0000-0000A16E0000}"/>
    <cellStyle name="Normal 33 3 3 2 4" xfId="21176" xr:uid="{00000000-0005-0000-0000-0000A26E0000}"/>
    <cellStyle name="Normal 33 3 3 2 5" xfId="40760" xr:uid="{00000000-0005-0000-0000-0000A36E0000}"/>
    <cellStyle name="Normal 33 3 3 3" xfId="5920" xr:uid="{00000000-0005-0000-0000-0000A46E0000}"/>
    <cellStyle name="Normal 33 3 3 3 2" xfId="14664" xr:uid="{00000000-0005-0000-0000-0000A56E0000}"/>
    <cellStyle name="Normal 33 3 3 3 2 2" xfId="32115" xr:uid="{00000000-0005-0000-0000-0000A66E0000}"/>
    <cellStyle name="Normal 33 3 3 3 3" xfId="23395" xr:uid="{00000000-0005-0000-0000-0000A76E0000}"/>
    <cellStyle name="Normal 33 3 3 3 4" xfId="40762" xr:uid="{00000000-0005-0000-0000-0000A86E0000}"/>
    <cellStyle name="Normal 33 3 3 4" xfId="10303" xr:uid="{00000000-0005-0000-0000-0000A96E0000}"/>
    <cellStyle name="Normal 33 3 3 4 2" xfId="27755" xr:uid="{00000000-0005-0000-0000-0000AA6E0000}"/>
    <cellStyle name="Normal 33 3 3 5" xfId="19034" xr:uid="{00000000-0005-0000-0000-0000AB6E0000}"/>
    <cellStyle name="Normal 33 3 3 6" xfId="40759" xr:uid="{00000000-0005-0000-0000-0000AC6E0000}"/>
    <cellStyle name="Normal 33 3 4" xfId="2579" xr:uid="{00000000-0005-0000-0000-0000AD6E0000}"/>
    <cellStyle name="Normal 33 3 4 2" xfId="6990" xr:uid="{00000000-0005-0000-0000-0000AE6E0000}"/>
    <cellStyle name="Normal 33 3 4 2 2" xfId="15734" xr:uid="{00000000-0005-0000-0000-0000AF6E0000}"/>
    <cellStyle name="Normal 33 3 4 2 2 2" xfId="33185" xr:uid="{00000000-0005-0000-0000-0000B06E0000}"/>
    <cellStyle name="Normal 33 3 4 2 3" xfId="24465" xr:uid="{00000000-0005-0000-0000-0000B16E0000}"/>
    <cellStyle name="Normal 33 3 4 2 4" xfId="40764" xr:uid="{00000000-0005-0000-0000-0000B26E0000}"/>
    <cellStyle name="Normal 33 3 4 3" xfId="11373" xr:uid="{00000000-0005-0000-0000-0000B36E0000}"/>
    <cellStyle name="Normal 33 3 4 3 2" xfId="28825" xr:uid="{00000000-0005-0000-0000-0000B46E0000}"/>
    <cellStyle name="Normal 33 3 4 4" xfId="20104" xr:uid="{00000000-0005-0000-0000-0000B56E0000}"/>
    <cellStyle name="Normal 33 3 4 5" xfId="40763" xr:uid="{00000000-0005-0000-0000-0000B66E0000}"/>
    <cellStyle name="Normal 33 3 5" xfId="4848" xr:uid="{00000000-0005-0000-0000-0000B76E0000}"/>
    <cellStyle name="Normal 33 3 5 2" xfId="13592" xr:uid="{00000000-0005-0000-0000-0000B86E0000}"/>
    <cellStyle name="Normal 33 3 5 2 2" xfId="31043" xr:uid="{00000000-0005-0000-0000-0000B96E0000}"/>
    <cellStyle name="Normal 33 3 5 3" xfId="22323" xr:uid="{00000000-0005-0000-0000-0000BA6E0000}"/>
    <cellStyle name="Normal 33 3 5 4" xfId="40765" xr:uid="{00000000-0005-0000-0000-0000BB6E0000}"/>
    <cellStyle name="Normal 33 3 6" xfId="9231" xr:uid="{00000000-0005-0000-0000-0000BC6E0000}"/>
    <cellStyle name="Normal 33 3 6 2" xfId="26683" xr:uid="{00000000-0005-0000-0000-0000BD6E0000}"/>
    <cellStyle name="Normal 33 3 7" xfId="17962" xr:uid="{00000000-0005-0000-0000-0000BE6E0000}"/>
    <cellStyle name="Normal 33 3 8" xfId="40750" xr:uid="{00000000-0005-0000-0000-0000BF6E0000}"/>
    <cellStyle name="Normal 33 4" xfId="709" xr:uid="{00000000-0005-0000-0000-0000C06E0000}"/>
    <cellStyle name="Normal 33 4 2" xfId="1782" xr:uid="{00000000-0005-0000-0000-0000C16E0000}"/>
    <cellStyle name="Normal 33 4 2 2" xfId="3927" xr:uid="{00000000-0005-0000-0000-0000C26E0000}"/>
    <cellStyle name="Normal 33 4 2 2 2" xfId="8338" xr:uid="{00000000-0005-0000-0000-0000C36E0000}"/>
    <cellStyle name="Normal 33 4 2 2 2 2" xfId="17082" xr:uid="{00000000-0005-0000-0000-0000C46E0000}"/>
    <cellStyle name="Normal 33 4 2 2 2 2 2" xfId="34533" xr:uid="{00000000-0005-0000-0000-0000C56E0000}"/>
    <cellStyle name="Normal 33 4 2 2 2 3" xfId="25813" xr:uid="{00000000-0005-0000-0000-0000C66E0000}"/>
    <cellStyle name="Normal 33 4 2 2 2 4" xfId="40769" xr:uid="{00000000-0005-0000-0000-0000C76E0000}"/>
    <cellStyle name="Normal 33 4 2 2 3" xfId="12721" xr:uid="{00000000-0005-0000-0000-0000C86E0000}"/>
    <cellStyle name="Normal 33 4 2 2 3 2" xfId="30173" xr:uid="{00000000-0005-0000-0000-0000C96E0000}"/>
    <cellStyle name="Normal 33 4 2 2 4" xfId="21452" xr:uid="{00000000-0005-0000-0000-0000CA6E0000}"/>
    <cellStyle name="Normal 33 4 2 2 5" xfId="40768" xr:uid="{00000000-0005-0000-0000-0000CB6E0000}"/>
    <cellStyle name="Normal 33 4 2 3" xfId="6196" xr:uid="{00000000-0005-0000-0000-0000CC6E0000}"/>
    <cellStyle name="Normal 33 4 2 3 2" xfId="14940" xr:uid="{00000000-0005-0000-0000-0000CD6E0000}"/>
    <cellStyle name="Normal 33 4 2 3 2 2" xfId="32391" xr:uid="{00000000-0005-0000-0000-0000CE6E0000}"/>
    <cellStyle name="Normal 33 4 2 3 3" xfId="23671" xr:uid="{00000000-0005-0000-0000-0000CF6E0000}"/>
    <cellStyle name="Normal 33 4 2 3 4" xfId="40770" xr:uid="{00000000-0005-0000-0000-0000D06E0000}"/>
    <cellStyle name="Normal 33 4 2 4" xfId="10579" xr:uid="{00000000-0005-0000-0000-0000D16E0000}"/>
    <cellStyle name="Normal 33 4 2 4 2" xfId="28031" xr:uid="{00000000-0005-0000-0000-0000D26E0000}"/>
    <cellStyle name="Normal 33 4 2 5" xfId="19310" xr:uid="{00000000-0005-0000-0000-0000D36E0000}"/>
    <cellStyle name="Normal 33 4 2 6" xfId="40767" xr:uid="{00000000-0005-0000-0000-0000D46E0000}"/>
    <cellStyle name="Normal 33 4 3" xfId="2858" xr:uid="{00000000-0005-0000-0000-0000D56E0000}"/>
    <cellStyle name="Normal 33 4 3 2" xfId="7269" xr:uid="{00000000-0005-0000-0000-0000D66E0000}"/>
    <cellStyle name="Normal 33 4 3 2 2" xfId="16013" xr:uid="{00000000-0005-0000-0000-0000D76E0000}"/>
    <cellStyle name="Normal 33 4 3 2 2 2" xfId="33464" xr:uid="{00000000-0005-0000-0000-0000D86E0000}"/>
    <cellStyle name="Normal 33 4 3 2 3" xfId="24744" xr:uid="{00000000-0005-0000-0000-0000D96E0000}"/>
    <cellStyle name="Normal 33 4 3 2 4" xfId="40772" xr:uid="{00000000-0005-0000-0000-0000DA6E0000}"/>
    <cellStyle name="Normal 33 4 3 3" xfId="11652" xr:uid="{00000000-0005-0000-0000-0000DB6E0000}"/>
    <cellStyle name="Normal 33 4 3 3 2" xfId="29104" xr:uid="{00000000-0005-0000-0000-0000DC6E0000}"/>
    <cellStyle name="Normal 33 4 3 4" xfId="20383" xr:uid="{00000000-0005-0000-0000-0000DD6E0000}"/>
    <cellStyle name="Normal 33 4 3 5" xfId="40771" xr:uid="{00000000-0005-0000-0000-0000DE6E0000}"/>
    <cellStyle name="Normal 33 4 4" xfId="5127" xr:uid="{00000000-0005-0000-0000-0000DF6E0000}"/>
    <cellStyle name="Normal 33 4 4 2" xfId="13871" xr:uid="{00000000-0005-0000-0000-0000E06E0000}"/>
    <cellStyle name="Normal 33 4 4 2 2" xfId="31322" xr:uid="{00000000-0005-0000-0000-0000E16E0000}"/>
    <cellStyle name="Normal 33 4 4 3" xfId="22602" xr:uid="{00000000-0005-0000-0000-0000E26E0000}"/>
    <cellStyle name="Normal 33 4 4 4" xfId="40773" xr:uid="{00000000-0005-0000-0000-0000E36E0000}"/>
    <cellStyle name="Normal 33 4 5" xfId="9510" xr:uid="{00000000-0005-0000-0000-0000E46E0000}"/>
    <cellStyle name="Normal 33 4 5 2" xfId="26962" xr:uid="{00000000-0005-0000-0000-0000E56E0000}"/>
    <cellStyle name="Normal 33 4 6" xfId="18241" xr:uid="{00000000-0005-0000-0000-0000E66E0000}"/>
    <cellStyle name="Normal 33 4 7" xfId="40766" xr:uid="{00000000-0005-0000-0000-0000E76E0000}"/>
    <cellStyle name="Normal 33 5" xfId="1248" xr:uid="{00000000-0005-0000-0000-0000E86E0000}"/>
    <cellStyle name="Normal 33 5 2" xfId="3394" xr:uid="{00000000-0005-0000-0000-0000E96E0000}"/>
    <cellStyle name="Normal 33 5 2 2" xfId="7805" xr:uid="{00000000-0005-0000-0000-0000EA6E0000}"/>
    <cellStyle name="Normal 33 5 2 2 2" xfId="16549" xr:uid="{00000000-0005-0000-0000-0000EB6E0000}"/>
    <cellStyle name="Normal 33 5 2 2 2 2" xfId="34000" xr:uid="{00000000-0005-0000-0000-0000EC6E0000}"/>
    <cellStyle name="Normal 33 5 2 2 3" xfId="25280" xr:uid="{00000000-0005-0000-0000-0000ED6E0000}"/>
    <cellStyle name="Normal 33 5 2 2 4" xfId="40776" xr:uid="{00000000-0005-0000-0000-0000EE6E0000}"/>
    <cellStyle name="Normal 33 5 2 3" xfId="12188" xr:uid="{00000000-0005-0000-0000-0000EF6E0000}"/>
    <cellStyle name="Normal 33 5 2 3 2" xfId="29640" xr:uid="{00000000-0005-0000-0000-0000F06E0000}"/>
    <cellStyle name="Normal 33 5 2 4" xfId="20919" xr:uid="{00000000-0005-0000-0000-0000F16E0000}"/>
    <cellStyle name="Normal 33 5 2 5" xfId="40775" xr:uid="{00000000-0005-0000-0000-0000F26E0000}"/>
    <cellStyle name="Normal 33 5 3" xfId="5663" xr:uid="{00000000-0005-0000-0000-0000F36E0000}"/>
    <cellStyle name="Normal 33 5 3 2" xfId="14407" xr:uid="{00000000-0005-0000-0000-0000F46E0000}"/>
    <cellStyle name="Normal 33 5 3 2 2" xfId="31858" xr:uid="{00000000-0005-0000-0000-0000F56E0000}"/>
    <cellStyle name="Normal 33 5 3 3" xfId="23138" xr:uid="{00000000-0005-0000-0000-0000F66E0000}"/>
    <cellStyle name="Normal 33 5 3 4" xfId="40777" xr:uid="{00000000-0005-0000-0000-0000F76E0000}"/>
    <cellStyle name="Normal 33 5 4" xfId="10046" xr:uid="{00000000-0005-0000-0000-0000F86E0000}"/>
    <cellStyle name="Normal 33 5 4 2" xfId="27498" xr:uid="{00000000-0005-0000-0000-0000F96E0000}"/>
    <cellStyle name="Normal 33 5 5" xfId="18777" xr:uid="{00000000-0005-0000-0000-0000FA6E0000}"/>
    <cellStyle name="Normal 33 5 6" xfId="40774" xr:uid="{00000000-0005-0000-0000-0000FB6E0000}"/>
    <cellStyle name="Normal 33 6" xfId="2322" xr:uid="{00000000-0005-0000-0000-0000FC6E0000}"/>
    <cellStyle name="Normal 33 6 2" xfId="6733" xr:uid="{00000000-0005-0000-0000-0000FD6E0000}"/>
    <cellStyle name="Normal 33 6 2 2" xfId="15477" xr:uid="{00000000-0005-0000-0000-0000FE6E0000}"/>
    <cellStyle name="Normal 33 6 2 2 2" xfId="32928" xr:uid="{00000000-0005-0000-0000-0000FF6E0000}"/>
    <cellStyle name="Normal 33 6 2 3" xfId="24208" xr:uid="{00000000-0005-0000-0000-0000006F0000}"/>
    <cellStyle name="Normal 33 6 2 4" xfId="40779" xr:uid="{00000000-0005-0000-0000-0000016F0000}"/>
    <cellStyle name="Normal 33 6 3" xfId="11116" xr:uid="{00000000-0005-0000-0000-0000026F0000}"/>
    <cellStyle name="Normal 33 6 3 2" xfId="28568" xr:uid="{00000000-0005-0000-0000-0000036F0000}"/>
    <cellStyle name="Normal 33 6 4" xfId="19847" xr:uid="{00000000-0005-0000-0000-0000046F0000}"/>
    <cellStyle name="Normal 33 6 5" xfId="40778" xr:uid="{00000000-0005-0000-0000-0000056F0000}"/>
    <cellStyle name="Normal 33 7" xfId="4591" xr:uid="{00000000-0005-0000-0000-0000066F0000}"/>
    <cellStyle name="Normal 33 7 2" xfId="13335" xr:uid="{00000000-0005-0000-0000-0000076F0000}"/>
    <cellStyle name="Normal 33 7 2 2" xfId="30786" xr:uid="{00000000-0005-0000-0000-0000086F0000}"/>
    <cellStyle name="Normal 33 7 3" xfId="22066" xr:uid="{00000000-0005-0000-0000-0000096F0000}"/>
    <cellStyle name="Normal 33 7 4" xfId="40780" xr:uid="{00000000-0005-0000-0000-00000A6F0000}"/>
    <cellStyle name="Normal 33 8" xfId="8974" xr:uid="{00000000-0005-0000-0000-00000B6F0000}"/>
    <cellStyle name="Normal 33 8 2" xfId="26426" xr:uid="{00000000-0005-0000-0000-00000C6F0000}"/>
    <cellStyle name="Normal 33 9" xfId="17705" xr:uid="{00000000-0005-0000-0000-00000D6F0000}"/>
    <cellStyle name="Normal 34" xfId="161" xr:uid="{00000000-0005-0000-0000-00000E6F0000}"/>
    <cellStyle name="Normal 34 10" xfId="40781" xr:uid="{00000000-0005-0000-0000-00000F6F0000}"/>
    <cellStyle name="Normal 34 2" xfId="292" xr:uid="{00000000-0005-0000-0000-0000106F0000}"/>
    <cellStyle name="Normal 34 2 2" xfId="554" xr:uid="{00000000-0005-0000-0000-0000116F0000}"/>
    <cellStyle name="Normal 34 2 2 2" xfId="1094" xr:uid="{00000000-0005-0000-0000-0000126F0000}"/>
    <cellStyle name="Normal 34 2 2 2 2" xfId="2167" xr:uid="{00000000-0005-0000-0000-0000136F0000}"/>
    <cellStyle name="Normal 34 2 2 2 2 2" xfId="4312" xr:uid="{00000000-0005-0000-0000-0000146F0000}"/>
    <cellStyle name="Normal 34 2 2 2 2 2 2" xfId="8723" xr:uid="{00000000-0005-0000-0000-0000156F0000}"/>
    <cellStyle name="Normal 34 2 2 2 2 2 2 2" xfId="17467" xr:uid="{00000000-0005-0000-0000-0000166F0000}"/>
    <cellStyle name="Normal 34 2 2 2 2 2 2 2 2" xfId="34918" xr:uid="{00000000-0005-0000-0000-0000176F0000}"/>
    <cellStyle name="Normal 34 2 2 2 2 2 2 3" xfId="26198" xr:uid="{00000000-0005-0000-0000-0000186F0000}"/>
    <cellStyle name="Normal 34 2 2 2 2 2 2 4" xfId="40787" xr:uid="{00000000-0005-0000-0000-0000196F0000}"/>
    <cellStyle name="Normal 34 2 2 2 2 2 3" xfId="13106" xr:uid="{00000000-0005-0000-0000-00001A6F0000}"/>
    <cellStyle name="Normal 34 2 2 2 2 2 3 2" xfId="30558" xr:uid="{00000000-0005-0000-0000-00001B6F0000}"/>
    <cellStyle name="Normal 34 2 2 2 2 2 4" xfId="21837" xr:uid="{00000000-0005-0000-0000-00001C6F0000}"/>
    <cellStyle name="Normal 34 2 2 2 2 2 5" xfId="40786" xr:uid="{00000000-0005-0000-0000-00001D6F0000}"/>
    <cellStyle name="Normal 34 2 2 2 2 3" xfId="6581" xr:uid="{00000000-0005-0000-0000-00001E6F0000}"/>
    <cellStyle name="Normal 34 2 2 2 2 3 2" xfId="15325" xr:uid="{00000000-0005-0000-0000-00001F6F0000}"/>
    <cellStyle name="Normal 34 2 2 2 2 3 2 2" xfId="32776" xr:uid="{00000000-0005-0000-0000-0000206F0000}"/>
    <cellStyle name="Normal 34 2 2 2 2 3 3" xfId="24056" xr:uid="{00000000-0005-0000-0000-0000216F0000}"/>
    <cellStyle name="Normal 34 2 2 2 2 3 4" xfId="40788" xr:uid="{00000000-0005-0000-0000-0000226F0000}"/>
    <cellStyle name="Normal 34 2 2 2 2 4" xfId="10964" xr:uid="{00000000-0005-0000-0000-0000236F0000}"/>
    <cellStyle name="Normal 34 2 2 2 2 4 2" xfId="28416" xr:uid="{00000000-0005-0000-0000-0000246F0000}"/>
    <cellStyle name="Normal 34 2 2 2 2 5" xfId="19695" xr:uid="{00000000-0005-0000-0000-0000256F0000}"/>
    <cellStyle name="Normal 34 2 2 2 2 6" xfId="40785" xr:uid="{00000000-0005-0000-0000-0000266F0000}"/>
    <cellStyle name="Normal 34 2 2 2 3" xfId="3243" xr:uid="{00000000-0005-0000-0000-0000276F0000}"/>
    <cellStyle name="Normal 34 2 2 2 3 2" xfId="7654" xr:uid="{00000000-0005-0000-0000-0000286F0000}"/>
    <cellStyle name="Normal 34 2 2 2 3 2 2" xfId="16398" xr:uid="{00000000-0005-0000-0000-0000296F0000}"/>
    <cellStyle name="Normal 34 2 2 2 3 2 2 2" xfId="33849" xr:uid="{00000000-0005-0000-0000-00002A6F0000}"/>
    <cellStyle name="Normal 34 2 2 2 3 2 3" xfId="25129" xr:uid="{00000000-0005-0000-0000-00002B6F0000}"/>
    <cellStyle name="Normal 34 2 2 2 3 2 4" xfId="40790" xr:uid="{00000000-0005-0000-0000-00002C6F0000}"/>
    <cellStyle name="Normal 34 2 2 2 3 3" xfId="12037" xr:uid="{00000000-0005-0000-0000-00002D6F0000}"/>
    <cellStyle name="Normal 34 2 2 2 3 3 2" xfId="29489" xr:uid="{00000000-0005-0000-0000-00002E6F0000}"/>
    <cellStyle name="Normal 34 2 2 2 3 4" xfId="20768" xr:uid="{00000000-0005-0000-0000-00002F6F0000}"/>
    <cellStyle name="Normal 34 2 2 2 3 5" xfId="40789" xr:uid="{00000000-0005-0000-0000-0000306F0000}"/>
    <cellStyle name="Normal 34 2 2 2 4" xfId="5512" xr:uid="{00000000-0005-0000-0000-0000316F0000}"/>
    <cellStyle name="Normal 34 2 2 2 4 2" xfId="14256" xr:uid="{00000000-0005-0000-0000-0000326F0000}"/>
    <cellStyle name="Normal 34 2 2 2 4 2 2" xfId="31707" xr:uid="{00000000-0005-0000-0000-0000336F0000}"/>
    <cellStyle name="Normal 34 2 2 2 4 3" xfId="22987" xr:uid="{00000000-0005-0000-0000-0000346F0000}"/>
    <cellStyle name="Normal 34 2 2 2 4 4" xfId="40791" xr:uid="{00000000-0005-0000-0000-0000356F0000}"/>
    <cellStyle name="Normal 34 2 2 2 5" xfId="9895" xr:uid="{00000000-0005-0000-0000-0000366F0000}"/>
    <cellStyle name="Normal 34 2 2 2 5 2" xfId="27347" xr:uid="{00000000-0005-0000-0000-0000376F0000}"/>
    <cellStyle name="Normal 34 2 2 2 6" xfId="18626" xr:uid="{00000000-0005-0000-0000-0000386F0000}"/>
    <cellStyle name="Normal 34 2 2 2 7" xfId="40784" xr:uid="{00000000-0005-0000-0000-0000396F0000}"/>
    <cellStyle name="Normal 34 2 2 3" xfId="1632" xr:uid="{00000000-0005-0000-0000-00003A6F0000}"/>
    <cellStyle name="Normal 34 2 2 3 2" xfId="3778" xr:uid="{00000000-0005-0000-0000-00003B6F0000}"/>
    <cellStyle name="Normal 34 2 2 3 2 2" xfId="8189" xr:uid="{00000000-0005-0000-0000-00003C6F0000}"/>
    <cellStyle name="Normal 34 2 2 3 2 2 2" xfId="16933" xr:uid="{00000000-0005-0000-0000-00003D6F0000}"/>
    <cellStyle name="Normal 34 2 2 3 2 2 2 2" xfId="34384" xr:uid="{00000000-0005-0000-0000-00003E6F0000}"/>
    <cellStyle name="Normal 34 2 2 3 2 2 3" xfId="25664" xr:uid="{00000000-0005-0000-0000-00003F6F0000}"/>
    <cellStyle name="Normal 34 2 2 3 2 2 4" xfId="40794" xr:uid="{00000000-0005-0000-0000-0000406F0000}"/>
    <cellStyle name="Normal 34 2 2 3 2 3" xfId="12572" xr:uid="{00000000-0005-0000-0000-0000416F0000}"/>
    <cellStyle name="Normal 34 2 2 3 2 3 2" xfId="30024" xr:uid="{00000000-0005-0000-0000-0000426F0000}"/>
    <cellStyle name="Normal 34 2 2 3 2 4" xfId="21303" xr:uid="{00000000-0005-0000-0000-0000436F0000}"/>
    <cellStyle name="Normal 34 2 2 3 2 5" xfId="40793" xr:uid="{00000000-0005-0000-0000-0000446F0000}"/>
    <cellStyle name="Normal 34 2 2 3 3" xfId="6047" xr:uid="{00000000-0005-0000-0000-0000456F0000}"/>
    <cellStyle name="Normal 34 2 2 3 3 2" xfId="14791" xr:uid="{00000000-0005-0000-0000-0000466F0000}"/>
    <cellStyle name="Normal 34 2 2 3 3 2 2" xfId="32242" xr:uid="{00000000-0005-0000-0000-0000476F0000}"/>
    <cellStyle name="Normal 34 2 2 3 3 3" xfId="23522" xr:uid="{00000000-0005-0000-0000-0000486F0000}"/>
    <cellStyle name="Normal 34 2 2 3 3 4" xfId="40795" xr:uid="{00000000-0005-0000-0000-0000496F0000}"/>
    <cellStyle name="Normal 34 2 2 3 4" xfId="10430" xr:uid="{00000000-0005-0000-0000-00004A6F0000}"/>
    <cellStyle name="Normal 34 2 2 3 4 2" xfId="27882" xr:uid="{00000000-0005-0000-0000-00004B6F0000}"/>
    <cellStyle name="Normal 34 2 2 3 5" xfId="19161" xr:uid="{00000000-0005-0000-0000-00004C6F0000}"/>
    <cellStyle name="Normal 34 2 2 3 6" xfId="40792" xr:uid="{00000000-0005-0000-0000-00004D6F0000}"/>
    <cellStyle name="Normal 34 2 2 4" xfId="2706" xr:uid="{00000000-0005-0000-0000-00004E6F0000}"/>
    <cellStyle name="Normal 34 2 2 4 2" xfId="7117" xr:uid="{00000000-0005-0000-0000-00004F6F0000}"/>
    <cellStyle name="Normal 34 2 2 4 2 2" xfId="15861" xr:uid="{00000000-0005-0000-0000-0000506F0000}"/>
    <cellStyle name="Normal 34 2 2 4 2 2 2" xfId="33312" xr:uid="{00000000-0005-0000-0000-0000516F0000}"/>
    <cellStyle name="Normal 34 2 2 4 2 3" xfId="24592" xr:uid="{00000000-0005-0000-0000-0000526F0000}"/>
    <cellStyle name="Normal 34 2 2 4 2 4" xfId="40797" xr:uid="{00000000-0005-0000-0000-0000536F0000}"/>
    <cellStyle name="Normal 34 2 2 4 3" xfId="11500" xr:uid="{00000000-0005-0000-0000-0000546F0000}"/>
    <cellStyle name="Normal 34 2 2 4 3 2" xfId="28952" xr:uid="{00000000-0005-0000-0000-0000556F0000}"/>
    <cellStyle name="Normal 34 2 2 4 4" xfId="20231" xr:uid="{00000000-0005-0000-0000-0000566F0000}"/>
    <cellStyle name="Normal 34 2 2 4 5" xfId="40796" xr:uid="{00000000-0005-0000-0000-0000576F0000}"/>
    <cellStyle name="Normal 34 2 2 5" xfId="4975" xr:uid="{00000000-0005-0000-0000-0000586F0000}"/>
    <cellStyle name="Normal 34 2 2 5 2" xfId="13719" xr:uid="{00000000-0005-0000-0000-0000596F0000}"/>
    <cellStyle name="Normal 34 2 2 5 2 2" xfId="31170" xr:uid="{00000000-0005-0000-0000-00005A6F0000}"/>
    <cellStyle name="Normal 34 2 2 5 3" xfId="22450" xr:uid="{00000000-0005-0000-0000-00005B6F0000}"/>
    <cellStyle name="Normal 34 2 2 5 4" xfId="40798" xr:uid="{00000000-0005-0000-0000-00005C6F0000}"/>
    <cellStyle name="Normal 34 2 2 6" xfId="9358" xr:uid="{00000000-0005-0000-0000-00005D6F0000}"/>
    <cellStyle name="Normal 34 2 2 6 2" xfId="26810" xr:uid="{00000000-0005-0000-0000-00005E6F0000}"/>
    <cellStyle name="Normal 34 2 2 7" xfId="18089" xr:uid="{00000000-0005-0000-0000-00005F6F0000}"/>
    <cellStyle name="Normal 34 2 2 8" xfId="40783" xr:uid="{00000000-0005-0000-0000-0000606F0000}"/>
    <cellStyle name="Normal 34 2 3" xfId="836" xr:uid="{00000000-0005-0000-0000-0000616F0000}"/>
    <cellStyle name="Normal 34 2 3 2" xfId="1909" xr:uid="{00000000-0005-0000-0000-0000626F0000}"/>
    <cellStyle name="Normal 34 2 3 2 2" xfId="4054" xr:uid="{00000000-0005-0000-0000-0000636F0000}"/>
    <cellStyle name="Normal 34 2 3 2 2 2" xfId="8465" xr:uid="{00000000-0005-0000-0000-0000646F0000}"/>
    <cellStyle name="Normal 34 2 3 2 2 2 2" xfId="17209" xr:uid="{00000000-0005-0000-0000-0000656F0000}"/>
    <cellStyle name="Normal 34 2 3 2 2 2 2 2" xfId="34660" xr:uid="{00000000-0005-0000-0000-0000666F0000}"/>
    <cellStyle name="Normal 34 2 3 2 2 2 3" xfId="25940" xr:uid="{00000000-0005-0000-0000-0000676F0000}"/>
    <cellStyle name="Normal 34 2 3 2 2 2 4" xfId="40802" xr:uid="{00000000-0005-0000-0000-0000686F0000}"/>
    <cellStyle name="Normal 34 2 3 2 2 3" xfId="12848" xr:uid="{00000000-0005-0000-0000-0000696F0000}"/>
    <cellStyle name="Normal 34 2 3 2 2 3 2" xfId="30300" xr:uid="{00000000-0005-0000-0000-00006A6F0000}"/>
    <cellStyle name="Normal 34 2 3 2 2 4" xfId="21579" xr:uid="{00000000-0005-0000-0000-00006B6F0000}"/>
    <cellStyle name="Normal 34 2 3 2 2 5" xfId="40801" xr:uid="{00000000-0005-0000-0000-00006C6F0000}"/>
    <cellStyle name="Normal 34 2 3 2 3" xfId="6323" xr:uid="{00000000-0005-0000-0000-00006D6F0000}"/>
    <cellStyle name="Normal 34 2 3 2 3 2" xfId="15067" xr:uid="{00000000-0005-0000-0000-00006E6F0000}"/>
    <cellStyle name="Normal 34 2 3 2 3 2 2" xfId="32518" xr:uid="{00000000-0005-0000-0000-00006F6F0000}"/>
    <cellStyle name="Normal 34 2 3 2 3 3" xfId="23798" xr:uid="{00000000-0005-0000-0000-0000706F0000}"/>
    <cellStyle name="Normal 34 2 3 2 3 4" xfId="40803" xr:uid="{00000000-0005-0000-0000-0000716F0000}"/>
    <cellStyle name="Normal 34 2 3 2 4" xfId="10706" xr:uid="{00000000-0005-0000-0000-0000726F0000}"/>
    <cellStyle name="Normal 34 2 3 2 4 2" xfId="28158" xr:uid="{00000000-0005-0000-0000-0000736F0000}"/>
    <cellStyle name="Normal 34 2 3 2 5" xfId="19437" xr:uid="{00000000-0005-0000-0000-0000746F0000}"/>
    <cellStyle name="Normal 34 2 3 2 6" xfId="40800" xr:uid="{00000000-0005-0000-0000-0000756F0000}"/>
    <cellStyle name="Normal 34 2 3 3" xfId="2985" xr:uid="{00000000-0005-0000-0000-0000766F0000}"/>
    <cellStyle name="Normal 34 2 3 3 2" xfId="7396" xr:uid="{00000000-0005-0000-0000-0000776F0000}"/>
    <cellStyle name="Normal 34 2 3 3 2 2" xfId="16140" xr:uid="{00000000-0005-0000-0000-0000786F0000}"/>
    <cellStyle name="Normal 34 2 3 3 2 2 2" xfId="33591" xr:uid="{00000000-0005-0000-0000-0000796F0000}"/>
    <cellStyle name="Normal 34 2 3 3 2 3" xfId="24871" xr:uid="{00000000-0005-0000-0000-00007A6F0000}"/>
    <cellStyle name="Normal 34 2 3 3 2 4" xfId="40805" xr:uid="{00000000-0005-0000-0000-00007B6F0000}"/>
    <cellStyle name="Normal 34 2 3 3 3" xfId="11779" xr:uid="{00000000-0005-0000-0000-00007C6F0000}"/>
    <cellStyle name="Normal 34 2 3 3 3 2" xfId="29231" xr:uid="{00000000-0005-0000-0000-00007D6F0000}"/>
    <cellStyle name="Normal 34 2 3 3 4" xfId="20510" xr:uid="{00000000-0005-0000-0000-00007E6F0000}"/>
    <cellStyle name="Normal 34 2 3 3 5" xfId="40804" xr:uid="{00000000-0005-0000-0000-00007F6F0000}"/>
    <cellStyle name="Normal 34 2 3 4" xfId="5254" xr:uid="{00000000-0005-0000-0000-0000806F0000}"/>
    <cellStyle name="Normal 34 2 3 4 2" xfId="13998" xr:uid="{00000000-0005-0000-0000-0000816F0000}"/>
    <cellStyle name="Normal 34 2 3 4 2 2" xfId="31449" xr:uid="{00000000-0005-0000-0000-0000826F0000}"/>
    <cellStyle name="Normal 34 2 3 4 3" xfId="22729" xr:uid="{00000000-0005-0000-0000-0000836F0000}"/>
    <cellStyle name="Normal 34 2 3 4 4" xfId="40806" xr:uid="{00000000-0005-0000-0000-0000846F0000}"/>
    <cellStyle name="Normal 34 2 3 5" xfId="9637" xr:uid="{00000000-0005-0000-0000-0000856F0000}"/>
    <cellStyle name="Normal 34 2 3 5 2" xfId="27089" xr:uid="{00000000-0005-0000-0000-0000866F0000}"/>
    <cellStyle name="Normal 34 2 3 6" xfId="18368" xr:uid="{00000000-0005-0000-0000-0000876F0000}"/>
    <cellStyle name="Normal 34 2 3 7" xfId="40799" xr:uid="{00000000-0005-0000-0000-0000886F0000}"/>
    <cellStyle name="Normal 34 2 4" xfId="1375" xr:uid="{00000000-0005-0000-0000-0000896F0000}"/>
    <cellStyle name="Normal 34 2 4 2" xfId="3521" xr:uid="{00000000-0005-0000-0000-00008A6F0000}"/>
    <cellStyle name="Normal 34 2 4 2 2" xfId="7932" xr:uid="{00000000-0005-0000-0000-00008B6F0000}"/>
    <cellStyle name="Normal 34 2 4 2 2 2" xfId="16676" xr:uid="{00000000-0005-0000-0000-00008C6F0000}"/>
    <cellStyle name="Normal 34 2 4 2 2 2 2" xfId="34127" xr:uid="{00000000-0005-0000-0000-00008D6F0000}"/>
    <cellStyle name="Normal 34 2 4 2 2 3" xfId="25407" xr:uid="{00000000-0005-0000-0000-00008E6F0000}"/>
    <cellStyle name="Normal 34 2 4 2 2 4" xfId="40809" xr:uid="{00000000-0005-0000-0000-00008F6F0000}"/>
    <cellStyle name="Normal 34 2 4 2 3" xfId="12315" xr:uid="{00000000-0005-0000-0000-0000906F0000}"/>
    <cellStyle name="Normal 34 2 4 2 3 2" xfId="29767" xr:uid="{00000000-0005-0000-0000-0000916F0000}"/>
    <cellStyle name="Normal 34 2 4 2 4" xfId="21046" xr:uid="{00000000-0005-0000-0000-0000926F0000}"/>
    <cellStyle name="Normal 34 2 4 2 5" xfId="40808" xr:uid="{00000000-0005-0000-0000-0000936F0000}"/>
    <cellStyle name="Normal 34 2 4 3" xfId="5790" xr:uid="{00000000-0005-0000-0000-0000946F0000}"/>
    <cellStyle name="Normal 34 2 4 3 2" xfId="14534" xr:uid="{00000000-0005-0000-0000-0000956F0000}"/>
    <cellStyle name="Normal 34 2 4 3 2 2" xfId="31985" xr:uid="{00000000-0005-0000-0000-0000966F0000}"/>
    <cellStyle name="Normal 34 2 4 3 3" xfId="23265" xr:uid="{00000000-0005-0000-0000-0000976F0000}"/>
    <cellStyle name="Normal 34 2 4 3 4" xfId="40810" xr:uid="{00000000-0005-0000-0000-0000986F0000}"/>
    <cellStyle name="Normal 34 2 4 4" xfId="10173" xr:uid="{00000000-0005-0000-0000-0000996F0000}"/>
    <cellStyle name="Normal 34 2 4 4 2" xfId="27625" xr:uid="{00000000-0005-0000-0000-00009A6F0000}"/>
    <cellStyle name="Normal 34 2 4 5" xfId="18904" xr:uid="{00000000-0005-0000-0000-00009B6F0000}"/>
    <cellStyle name="Normal 34 2 4 6" xfId="40807" xr:uid="{00000000-0005-0000-0000-00009C6F0000}"/>
    <cellStyle name="Normal 34 2 5" xfId="2449" xr:uid="{00000000-0005-0000-0000-00009D6F0000}"/>
    <cellStyle name="Normal 34 2 5 2" xfId="6860" xr:uid="{00000000-0005-0000-0000-00009E6F0000}"/>
    <cellStyle name="Normal 34 2 5 2 2" xfId="15604" xr:uid="{00000000-0005-0000-0000-00009F6F0000}"/>
    <cellStyle name="Normal 34 2 5 2 2 2" xfId="33055" xr:uid="{00000000-0005-0000-0000-0000A06F0000}"/>
    <cellStyle name="Normal 34 2 5 2 3" xfId="24335" xr:uid="{00000000-0005-0000-0000-0000A16F0000}"/>
    <cellStyle name="Normal 34 2 5 2 4" xfId="40812" xr:uid="{00000000-0005-0000-0000-0000A26F0000}"/>
    <cellStyle name="Normal 34 2 5 3" xfId="11243" xr:uid="{00000000-0005-0000-0000-0000A36F0000}"/>
    <cellStyle name="Normal 34 2 5 3 2" xfId="28695" xr:uid="{00000000-0005-0000-0000-0000A46F0000}"/>
    <cellStyle name="Normal 34 2 5 4" xfId="19974" xr:uid="{00000000-0005-0000-0000-0000A56F0000}"/>
    <cellStyle name="Normal 34 2 5 5" xfId="40811" xr:uid="{00000000-0005-0000-0000-0000A66F0000}"/>
    <cellStyle name="Normal 34 2 6" xfId="4718" xr:uid="{00000000-0005-0000-0000-0000A76F0000}"/>
    <cellStyle name="Normal 34 2 6 2" xfId="13462" xr:uid="{00000000-0005-0000-0000-0000A86F0000}"/>
    <cellStyle name="Normal 34 2 6 2 2" xfId="30913" xr:uid="{00000000-0005-0000-0000-0000A96F0000}"/>
    <cellStyle name="Normal 34 2 6 3" xfId="22193" xr:uid="{00000000-0005-0000-0000-0000AA6F0000}"/>
    <cellStyle name="Normal 34 2 6 4" xfId="40813" xr:uid="{00000000-0005-0000-0000-0000AB6F0000}"/>
    <cellStyle name="Normal 34 2 7" xfId="9101" xr:uid="{00000000-0005-0000-0000-0000AC6F0000}"/>
    <cellStyle name="Normal 34 2 7 2" xfId="26553" xr:uid="{00000000-0005-0000-0000-0000AD6F0000}"/>
    <cellStyle name="Normal 34 2 8" xfId="17832" xr:uid="{00000000-0005-0000-0000-0000AE6F0000}"/>
    <cellStyle name="Normal 34 2 9" xfId="40782" xr:uid="{00000000-0005-0000-0000-0000AF6F0000}"/>
    <cellStyle name="Normal 34 3" xfId="429" xr:uid="{00000000-0005-0000-0000-0000B06F0000}"/>
    <cellStyle name="Normal 34 3 2" xfId="969" xr:uid="{00000000-0005-0000-0000-0000B16F0000}"/>
    <cellStyle name="Normal 34 3 2 2" xfId="2042" xr:uid="{00000000-0005-0000-0000-0000B26F0000}"/>
    <cellStyle name="Normal 34 3 2 2 2" xfId="4187" xr:uid="{00000000-0005-0000-0000-0000B36F0000}"/>
    <cellStyle name="Normal 34 3 2 2 2 2" xfId="8598" xr:uid="{00000000-0005-0000-0000-0000B46F0000}"/>
    <cellStyle name="Normal 34 3 2 2 2 2 2" xfId="17342" xr:uid="{00000000-0005-0000-0000-0000B56F0000}"/>
    <cellStyle name="Normal 34 3 2 2 2 2 2 2" xfId="34793" xr:uid="{00000000-0005-0000-0000-0000B66F0000}"/>
    <cellStyle name="Normal 34 3 2 2 2 2 3" xfId="26073" xr:uid="{00000000-0005-0000-0000-0000B76F0000}"/>
    <cellStyle name="Normal 34 3 2 2 2 2 4" xfId="40818" xr:uid="{00000000-0005-0000-0000-0000B86F0000}"/>
    <cellStyle name="Normal 34 3 2 2 2 3" xfId="12981" xr:uid="{00000000-0005-0000-0000-0000B96F0000}"/>
    <cellStyle name="Normal 34 3 2 2 2 3 2" xfId="30433" xr:uid="{00000000-0005-0000-0000-0000BA6F0000}"/>
    <cellStyle name="Normal 34 3 2 2 2 4" xfId="21712" xr:uid="{00000000-0005-0000-0000-0000BB6F0000}"/>
    <cellStyle name="Normal 34 3 2 2 2 5" xfId="40817" xr:uid="{00000000-0005-0000-0000-0000BC6F0000}"/>
    <cellStyle name="Normal 34 3 2 2 3" xfId="6456" xr:uid="{00000000-0005-0000-0000-0000BD6F0000}"/>
    <cellStyle name="Normal 34 3 2 2 3 2" xfId="15200" xr:uid="{00000000-0005-0000-0000-0000BE6F0000}"/>
    <cellStyle name="Normal 34 3 2 2 3 2 2" xfId="32651" xr:uid="{00000000-0005-0000-0000-0000BF6F0000}"/>
    <cellStyle name="Normal 34 3 2 2 3 3" xfId="23931" xr:uid="{00000000-0005-0000-0000-0000C06F0000}"/>
    <cellStyle name="Normal 34 3 2 2 3 4" xfId="40819" xr:uid="{00000000-0005-0000-0000-0000C16F0000}"/>
    <cellStyle name="Normal 34 3 2 2 4" xfId="10839" xr:uid="{00000000-0005-0000-0000-0000C26F0000}"/>
    <cellStyle name="Normal 34 3 2 2 4 2" xfId="28291" xr:uid="{00000000-0005-0000-0000-0000C36F0000}"/>
    <cellStyle name="Normal 34 3 2 2 5" xfId="19570" xr:uid="{00000000-0005-0000-0000-0000C46F0000}"/>
    <cellStyle name="Normal 34 3 2 2 6" xfId="40816" xr:uid="{00000000-0005-0000-0000-0000C56F0000}"/>
    <cellStyle name="Normal 34 3 2 3" xfId="3118" xr:uid="{00000000-0005-0000-0000-0000C66F0000}"/>
    <cellStyle name="Normal 34 3 2 3 2" xfId="7529" xr:uid="{00000000-0005-0000-0000-0000C76F0000}"/>
    <cellStyle name="Normal 34 3 2 3 2 2" xfId="16273" xr:uid="{00000000-0005-0000-0000-0000C86F0000}"/>
    <cellStyle name="Normal 34 3 2 3 2 2 2" xfId="33724" xr:uid="{00000000-0005-0000-0000-0000C96F0000}"/>
    <cellStyle name="Normal 34 3 2 3 2 3" xfId="25004" xr:uid="{00000000-0005-0000-0000-0000CA6F0000}"/>
    <cellStyle name="Normal 34 3 2 3 2 4" xfId="40821" xr:uid="{00000000-0005-0000-0000-0000CB6F0000}"/>
    <cellStyle name="Normal 34 3 2 3 3" xfId="11912" xr:uid="{00000000-0005-0000-0000-0000CC6F0000}"/>
    <cellStyle name="Normal 34 3 2 3 3 2" xfId="29364" xr:uid="{00000000-0005-0000-0000-0000CD6F0000}"/>
    <cellStyle name="Normal 34 3 2 3 4" xfId="20643" xr:uid="{00000000-0005-0000-0000-0000CE6F0000}"/>
    <cellStyle name="Normal 34 3 2 3 5" xfId="40820" xr:uid="{00000000-0005-0000-0000-0000CF6F0000}"/>
    <cellStyle name="Normal 34 3 2 4" xfId="5387" xr:uid="{00000000-0005-0000-0000-0000D06F0000}"/>
    <cellStyle name="Normal 34 3 2 4 2" xfId="14131" xr:uid="{00000000-0005-0000-0000-0000D16F0000}"/>
    <cellStyle name="Normal 34 3 2 4 2 2" xfId="31582" xr:uid="{00000000-0005-0000-0000-0000D26F0000}"/>
    <cellStyle name="Normal 34 3 2 4 3" xfId="22862" xr:uid="{00000000-0005-0000-0000-0000D36F0000}"/>
    <cellStyle name="Normal 34 3 2 4 4" xfId="40822" xr:uid="{00000000-0005-0000-0000-0000D46F0000}"/>
    <cellStyle name="Normal 34 3 2 5" xfId="9770" xr:uid="{00000000-0005-0000-0000-0000D56F0000}"/>
    <cellStyle name="Normal 34 3 2 5 2" xfId="27222" xr:uid="{00000000-0005-0000-0000-0000D66F0000}"/>
    <cellStyle name="Normal 34 3 2 6" xfId="18501" xr:uid="{00000000-0005-0000-0000-0000D76F0000}"/>
    <cellStyle name="Normal 34 3 2 7" xfId="40815" xr:uid="{00000000-0005-0000-0000-0000D86F0000}"/>
    <cellStyle name="Normal 34 3 3" xfId="1507" xr:uid="{00000000-0005-0000-0000-0000D96F0000}"/>
    <cellStyle name="Normal 34 3 3 2" xfId="3653" xr:uid="{00000000-0005-0000-0000-0000DA6F0000}"/>
    <cellStyle name="Normal 34 3 3 2 2" xfId="8064" xr:uid="{00000000-0005-0000-0000-0000DB6F0000}"/>
    <cellStyle name="Normal 34 3 3 2 2 2" xfId="16808" xr:uid="{00000000-0005-0000-0000-0000DC6F0000}"/>
    <cellStyle name="Normal 34 3 3 2 2 2 2" xfId="34259" xr:uid="{00000000-0005-0000-0000-0000DD6F0000}"/>
    <cellStyle name="Normal 34 3 3 2 2 3" xfId="25539" xr:uid="{00000000-0005-0000-0000-0000DE6F0000}"/>
    <cellStyle name="Normal 34 3 3 2 2 4" xfId="40825" xr:uid="{00000000-0005-0000-0000-0000DF6F0000}"/>
    <cellStyle name="Normal 34 3 3 2 3" xfId="12447" xr:uid="{00000000-0005-0000-0000-0000E06F0000}"/>
    <cellStyle name="Normal 34 3 3 2 3 2" xfId="29899" xr:uid="{00000000-0005-0000-0000-0000E16F0000}"/>
    <cellStyle name="Normal 34 3 3 2 4" xfId="21178" xr:uid="{00000000-0005-0000-0000-0000E26F0000}"/>
    <cellStyle name="Normal 34 3 3 2 5" xfId="40824" xr:uid="{00000000-0005-0000-0000-0000E36F0000}"/>
    <cellStyle name="Normal 34 3 3 3" xfId="5922" xr:uid="{00000000-0005-0000-0000-0000E46F0000}"/>
    <cellStyle name="Normal 34 3 3 3 2" xfId="14666" xr:uid="{00000000-0005-0000-0000-0000E56F0000}"/>
    <cellStyle name="Normal 34 3 3 3 2 2" xfId="32117" xr:uid="{00000000-0005-0000-0000-0000E66F0000}"/>
    <cellStyle name="Normal 34 3 3 3 3" xfId="23397" xr:uid="{00000000-0005-0000-0000-0000E76F0000}"/>
    <cellStyle name="Normal 34 3 3 3 4" xfId="40826" xr:uid="{00000000-0005-0000-0000-0000E86F0000}"/>
    <cellStyle name="Normal 34 3 3 4" xfId="10305" xr:uid="{00000000-0005-0000-0000-0000E96F0000}"/>
    <cellStyle name="Normal 34 3 3 4 2" xfId="27757" xr:uid="{00000000-0005-0000-0000-0000EA6F0000}"/>
    <cellStyle name="Normal 34 3 3 5" xfId="19036" xr:uid="{00000000-0005-0000-0000-0000EB6F0000}"/>
    <cellStyle name="Normal 34 3 3 6" xfId="40823" xr:uid="{00000000-0005-0000-0000-0000EC6F0000}"/>
    <cellStyle name="Normal 34 3 4" xfId="2581" xr:uid="{00000000-0005-0000-0000-0000ED6F0000}"/>
    <cellStyle name="Normal 34 3 4 2" xfId="6992" xr:uid="{00000000-0005-0000-0000-0000EE6F0000}"/>
    <cellStyle name="Normal 34 3 4 2 2" xfId="15736" xr:uid="{00000000-0005-0000-0000-0000EF6F0000}"/>
    <cellStyle name="Normal 34 3 4 2 2 2" xfId="33187" xr:uid="{00000000-0005-0000-0000-0000F06F0000}"/>
    <cellStyle name="Normal 34 3 4 2 3" xfId="24467" xr:uid="{00000000-0005-0000-0000-0000F16F0000}"/>
    <cellStyle name="Normal 34 3 4 2 4" xfId="40828" xr:uid="{00000000-0005-0000-0000-0000F26F0000}"/>
    <cellStyle name="Normal 34 3 4 3" xfId="11375" xr:uid="{00000000-0005-0000-0000-0000F36F0000}"/>
    <cellStyle name="Normal 34 3 4 3 2" xfId="28827" xr:uid="{00000000-0005-0000-0000-0000F46F0000}"/>
    <cellStyle name="Normal 34 3 4 4" xfId="20106" xr:uid="{00000000-0005-0000-0000-0000F56F0000}"/>
    <cellStyle name="Normal 34 3 4 5" xfId="40827" xr:uid="{00000000-0005-0000-0000-0000F66F0000}"/>
    <cellStyle name="Normal 34 3 5" xfId="4850" xr:uid="{00000000-0005-0000-0000-0000F76F0000}"/>
    <cellStyle name="Normal 34 3 5 2" xfId="13594" xr:uid="{00000000-0005-0000-0000-0000F86F0000}"/>
    <cellStyle name="Normal 34 3 5 2 2" xfId="31045" xr:uid="{00000000-0005-0000-0000-0000F96F0000}"/>
    <cellStyle name="Normal 34 3 5 3" xfId="22325" xr:uid="{00000000-0005-0000-0000-0000FA6F0000}"/>
    <cellStyle name="Normal 34 3 5 4" xfId="40829" xr:uid="{00000000-0005-0000-0000-0000FB6F0000}"/>
    <cellStyle name="Normal 34 3 6" xfId="9233" xr:uid="{00000000-0005-0000-0000-0000FC6F0000}"/>
    <cellStyle name="Normal 34 3 6 2" xfId="26685" xr:uid="{00000000-0005-0000-0000-0000FD6F0000}"/>
    <cellStyle name="Normal 34 3 7" xfId="17964" xr:uid="{00000000-0005-0000-0000-0000FE6F0000}"/>
    <cellStyle name="Normal 34 3 8" xfId="40814" xr:uid="{00000000-0005-0000-0000-0000FF6F0000}"/>
    <cellStyle name="Normal 34 4" xfId="711" xr:uid="{00000000-0005-0000-0000-000000700000}"/>
    <cellStyle name="Normal 34 4 2" xfId="1784" xr:uid="{00000000-0005-0000-0000-000001700000}"/>
    <cellStyle name="Normal 34 4 2 2" xfId="3929" xr:uid="{00000000-0005-0000-0000-000002700000}"/>
    <cellStyle name="Normal 34 4 2 2 2" xfId="8340" xr:uid="{00000000-0005-0000-0000-000003700000}"/>
    <cellStyle name="Normal 34 4 2 2 2 2" xfId="17084" xr:uid="{00000000-0005-0000-0000-000004700000}"/>
    <cellStyle name="Normal 34 4 2 2 2 2 2" xfId="34535" xr:uid="{00000000-0005-0000-0000-000005700000}"/>
    <cellStyle name="Normal 34 4 2 2 2 3" xfId="25815" xr:uid="{00000000-0005-0000-0000-000006700000}"/>
    <cellStyle name="Normal 34 4 2 2 2 4" xfId="40833" xr:uid="{00000000-0005-0000-0000-000007700000}"/>
    <cellStyle name="Normal 34 4 2 2 3" xfId="12723" xr:uid="{00000000-0005-0000-0000-000008700000}"/>
    <cellStyle name="Normal 34 4 2 2 3 2" xfId="30175" xr:uid="{00000000-0005-0000-0000-000009700000}"/>
    <cellStyle name="Normal 34 4 2 2 4" xfId="21454" xr:uid="{00000000-0005-0000-0000-00000A700000}"/>
    <cellStyle name="Normal 34 4 2 2 5" xfId="40832" xr:uid="{00000000-0005-0000-0000-00000B700000}"/>
    <cellStyle name="Normal 34 4 2 3" xfId="6198" xr:uid="{00000000-0005-0000-0000-00000C700000}"/>
    <cellStyle name="Normal 34 4 2 3 2" xfId="14942" xr:uid="{00000000-0005-0000-0000-00000D700000}"/>
    <cellStyle name="Normal 34 4 2 3 2 2" xfId="32393" xr:uid="{00000000-0005-0000-0000-00000E700000}"/>
    <cellStyle name="Normal 34 4 2 3 3" xfId="23673" xr:uid="{00000000-0005-0000-0000-00000F700000}"/>
    <cellStyle name="Normal 34 4 2 3 4" xfId="40834" xr:uid="{00000000-0005-0000-0000-000010700000}"/>
    <cellStyle name="Normal 34 4 2 4" xfId="10581" xr:uid="{00000000-0005-0000-0000-000011700000}"/>
    <cellStyle name="Normal 34 4 2 4 2" xfId="28033" xr:uid="{00000000-0005-0000-0000-000012700000}"/>
    <cellStyle name="Normal 34 4 2 5" xfId="19312" xr:uid="{00000000-0005-0000-0000-000013700000}"/>
    <cellStyle name="Normal 34 4 2 6" xfId="40831" xr:uid="{00000000-0005-0000-0000-000014700000}"/>
    <cellStyle name="Normal 34 4 3" xfId="2860" xr:uid="{00000000-0005-0000-0000-000015700000}"/>
    <cellStyle name="Normal 34 4 3 2" xfId="7271" xr:uid="{00000000-0005-0000-0000-000016700000}"/>
    <cellStyle name="Normal 34 4 3 2 2" xfId="16015" xr:uid="{00000000-0005-0000-0000-000017700000}"/>
    <cellStyle name="Normal 34 4 3 2 2 2" xfId="33466" xr:uid="{00000000-0005-0000-0000-000018700000}"/>
    <cellStyle name="Normal 34 4 3 2 3" xfId="24746" xr:uid="{00000000-0005-0000-0000-000019700000}"/>
    <cellStyle name="Normal 34 4 3 2 4" xfId="40836" xr:uid="{00000000-0005-0000-0000-00001A700000}"/>
    <cellStyle name="Normal 34 4 3 3" xfId="11654" xr:uid="{00000000-0005-0000-0000-00001B700000}"/>
    <cellStyle name="Normal 34 4 3 3 2" xfId="29106" xr:uid="{00000000-0005-0000-0000-00001C700000}"/>
    <cellStyle name="Normal 34 4 3 4" xfId="20385" xr:uid="{00000000-0005-0000-0000-00001D700000}"/>
    <cellStyle name="Normal 34 4 3 5" xfId="40835" xr:uid="{00000000-0005-0000-0000-00001E700000}"/>
    <cellStyle name="Normal 34 4 4" xfId="5129" xr:uid="{00000000-0005-0000-0000-00001F700000}"/>
    <cellStyle name="Normal 34 4 4 2" xfId="13873" xr:uid="{00000000-0005-0000-0000-000020700000}"/>
    <cellStyle name="Normal 34 4 4 2 2" xfId="31324" xr:uid="{00000000-0005-0000-0000-000021700000}"/>
    <cellStyle name="Normal 34 4 4 3" xfId="22604" xr:uid="{00000000-0005-0000-0000-000022700000}"/>
    <cellStyle name="Normal 34 4 4 4" xfId="40837" xr:uid="{00000000-0005-0000-0000-000023700000}"/>
    <cellStyle name="Normal 34 4 5" xfId="9512" xr:uid="{00000000-0005-0000-0000-000024700000}"/>
    <cellStyle name="Normal 34 4 5 2" xfId="26964" xr:uid="{00000000-0005-0000-0000-000025700000}"/>
    <cellStyle name="Normal 34 4 6" xfId="18243" xr:uid="{00000000-0005-0000-0000-000026700000}"/>
    <cellStyle name="Normal 34 4 7" xfId="40830" xr:uid="{00000000-0005-0000-0000-000027700000}"/>
    <cellStyle name="Normal 34 5" xfId="1250" xr:uid="{00000000-0005-0000-0000-000028700000}"/>
    <cellStyle name="Normal 34 5 2" xfId="3396" xr:uid="{00000000-0005-0000-0000-000029700000}"/>
    <cellStyle name="Normal 34 5 2 2" xfId="7807" xr:uid="{00000000-0005-0000-0000-00002A700000}"/>
    <cellStyle name="Normal 34 5 2 2 2" xfId="16551" xr:uid="{00000000-0005-0000-0000-00002B700000}"/>
    <cellStyle name="Normal 34 5 2 2 2 2" xfId="34002" xr:uid="{00000000-0005-0000-0000-00002C700000}"/>
    <cellStyle name="Normal 34 5 2 2 3" xfId="25282" xr:uid="{00000000-0005-0000-0000-00002D700000}"/>
    <cellStyle name="Normal 34 5 2 2 4" xfId="40840" xr:uid="{00000000-0005-0000-0000-00002E700000}"/>
    <cellStyle name="Normal 34 5 2 3" xfId="12190" xr:uid="{00000000-0005-0000-0000-00002F700000}"/>
    <cellStyle name="Normal 34 5 2 3 2" xfId="29642" xr:uid="{00000000-0005-0000-0000-000030700000}"/>
    <cellStyle name="Normal 34 5 2 4" xfId="20921" xr:uid="{00000000-0005-0000-0000-000031700000}"/>
    <cellStyle name="Normal 34 5 2 5" xfId="40839" xr:uid="{00000000-0005-0000-0000-000032700000}"/>
    <cellStyle name="Normal 34 5 3" xfId="5665" xr:uid="{00000000-0005-0000-0000-000033700000}"/>
    <cellStyle name="Normal 34 5 3 2" xfId="14409" xr:uid="{00000000-0005-0000-0000-000034700000}"/>
    <cellStyle name="Normal 34 5 3 2 2" xfId="31860" xr:uid="{00000000-0005-0000-0000-000035700000}"/>
    <cellStyle name="Normal 34 5 3 3" xfId="23140" xr:uid="{00000000-0005-0000-0000-000036700000}"/>
    <cellStyle name="Normal 34 5 3 4" xfId="40841" xr:uid="{00000000-0005-0000-0000-000037700000}"/>
    <cellStyle name="Normal 34 5 4" xfId="10048" xr:uid="{00000000-0005-0000-0000-000038700000}"/>
    <cellStyle name="Normal 34 5 4 2" xfId="27500" xr:uid="{00000000-0005-0000-0000-000039700000}"/>
    <cellStyle name="Normal 34 5 5" xfId="18779" xr:uid="{00000000-0005-0000-0000-00003A700000}"/>
    <cellStyle name="Normal 34 5 6" xfId="40838" xr:uid="{00000000-0005-0000-0000-00003B700000}"/>
    <cellStyle name="Normal 34 6" xfId="2324" xr:uid="{00000000-0005-0000-0000-00003C700000}"/>
    <cellStyle name="Normal 34 6 2" xfId="6735" xr:uid="{00000000-0005-0000-0000-00003D700000}"/>
    <cellStyle name="Normal 34 6 2 2" xfId="15479" xr:uid="{00000000-0005-0000-0000-00003E700000}"/>
    <cellStyle name="Normal 34 6 2 2 2" xfId="32930" xr:uid="{00000000-0005-0000-0000-00003F700000}"/>
    <cellStyle name="Normal 34 6 2 3" xfId="24210" xr:uid="{00000000-0005-0000-0000-000040700000}"/>
    <cellStyle name="Normal 34 6 2 4" xfId="40843" xr:uid="{00000000-0005-0000-0000-000041700000}"/>
    <cellStyle name="Normal 34 6 3" xfId="11118" xr:uid="{00000000-0005-0000-0000-000042700000}"/>
    <cellStyle name="Normal 34 6 3 2" xfId="28570" xr:uid="{00000000-0005-0000-0000-000043700000}"/>
    <cellStyle name="Normal 34 6 4" xfId="19849" xr:uid="{00000000-0005-0000-0000-000044700000}"/>
    <cellStyle name="Normal 34 6 5" xfId="40842" xr:uid="{00000000-0005-0000-0000-000045700000}"/>
    <cellStyle name="Normal 34 7" xfId="4593" xr:uid="{00000000-0005-0000-0000-000046700000}"/>
    <cellStyle name="Normal 34 7 2" xfId="13337" xr:uid="{00000000-0005-0000-0000-000047700000}"/>
    <cellStyle name="Normal 34 7 2 2" xfId="30788" xr:uid="{00000000-0005-0000-0000-000048700000}"/>
    <cellStyle name="Normal 34 7 3" xfId="22068" xr:uid="{00000000-0005-0000-0000-000049700000}"/>
    <cellStyle name="Normal 34 7 4" xfId="40844" xr:uid="{00000000-0005-0000-0000-00004A700000}"/>
    <cellStyle name="Normal 34 8" xfId="8976" xr:uid="{00000000-0005-0000-0000-00004B700000}"/>
    <cellStyle name="Normal 34 8 2" xfId="26428" xr:uid="{00000000-0005-0000-0000-00004C700000}"/>
    <cellStyle name="Normal 34 9" xfId="17707" xr:uid="{00000000-0005-0000-0000-00004D700000}"/>
    <cellStyle name="Normal 35" xfId="162" xr:uid="{00000000-0005-0000-0000-00004E700000}"/>
    <cellStyle name="Normal 35 2" xfId="430" xr:uid="{00000000-0005-0000-0000-00004F700000}"/>
    <cellStyle name="Normal 35 2 2" xfId="970" xr:uid="{00000000-0005-0000-0000-000050700000}"/>
    <cellStyle name="Normal 35 2 2 2" xfId="2043" xr:uid="{00000000-0005-0000-0000-000051700000}"/>
    <cellStyle name="Normal 35 2 2 2 2" xfId="4188" xr:uid="{00000000-0005-0000-0000-000052700000}"/>
    <cellStyle name="Normal 35 2 2 2 2 2" xfId="8599" xr:uid="{00000000-0005-0000-0000-000053700000}"/>
    <cellStyle name="Normal 35 2 2 2 2 2 2" xfId="17343" xr:uid="{00000000-0005-0000-0000-000054700000}"/>
    <cellStyle name="Normal 35 2 2 2 2 2 2 2" xfId="34794" xr:uid="{00000000-0005-0000-0000-000055700000}"/>
    <cellStyle name="Normal 35 2 2 2 2 2 3" xfId="26074" xr:uid="{00000000-0005-0000-0000-000056700000}"/>
    <cellStyle name="Normal 35 2 2 2 2 2 4" xfId="40850" xr:uid="{00000000-0005-0000-0000-000057700000}"/>
    <cellStyle name="Normal 35 2 2 2 2 3" xfId="12982" xr:uid="{00000000-0005-0000-0000-000058700000}"/>
    <cellStyle name="Normal 35 2 2 2 2 3 2" xfId="30434" xr:uid="{00000000-0005-0000-0000-000059700000}"/>
    <cellStyle name="Normal 35 2 2 2 2 4" xfId="21713" xr:uid="{00000000-0005-0000-0000-00005A700000}"/>
    <cellStyle name="Normal 35 2 2 2 2 5" xfId="40849" xr:uid="{00000000-0005-0000-0000-00005B700000}"/>
    <cellStyle name="Normal 35 2 2 2 3" xfId="6457" xr:uid="{00000000-0005-0000-0000-00005C700000}"/>
    <cellStyle name="Normal 35 2 2 2 3 2" xfId="15201" xr:uid="{00000000-0005-0000-0000-00005D700000}"/>
    <cellStyle name="Normal 35 2 2 2 3 2 2" xfId="32652" xr:uid="{00000000-0005-0000-0000-00005E700000}"/>
    <cellStyle name="Normal 35 2 2 2 3 3" xfId="23932" xr:uid="{00000000-0005-0000-0000-00005F700000}"/>
    <cellStyle name="Normal 35 2 2 2 3 4" xfId="40851" xr:uid="{00000000-0005-0000-0000-000060700000}"/>
    <cellStyle name="Normal 35 2 2 2 4" xfId="10840" xr:uid="{00000000-0005-0000-0000-000061700000}"/>
    <cellStyle name="Normal 35 2 2 2 4 2" xfId="28292" xr:uid="{00000000-0005-0000-0000-000062700000}"/>
    <cellStyle name="Normal 35 2 2 2 5" xfId="19571" xr:uid="{00000000-0005-0000-0000-000063700000}"/>
    <cellStyle name="Normal 35 2 2 2 6" xfId="40848" xr:uid="{00000000-0005-0000-0000-000064700000}"/>
    <cellStyle name="Normal 35 2 2 3" xfId="3119" xr:uid="{00000000-0005-0000-0000-000065700000}"/>
    <cellStyle name="Normal 35 2 2 3 2" xfId="7530" xr:uid="{00000000-0005-0000-0000-000066700000}"/>
    <cellStyle name="Normal 35 2 2 3 2 2" xfId="16274" xr:uid="{00000000-0005-0000-0000-000067700000}"/>
    <cellStyle name="Normal 35 2 2 3 2 2 2" xfId="33725" xr:uid="{00000000-0005-0000-0000-000068700000}"/>
    <cellStyle name="Normal 35 2 2 3 2 3" xfId="25005" xr:uid="{00000000-0005-0000-0000-000069700000}"/>
    <cellStyle name="Normal 35 2 2 3 2 4" xfId="40853" xr:uid="{00000000-0005-0000-0000-00006A700000}"/>
    <cellStyle name="Normal 35 2 2 3 3" xfId="11913" xr:uid="{00000000-0005-0000-0000-00006B700000}"/>
    <cellStyle name="Normal 35 2 2 3 3 2" xfId="29365" xr:uid="{00000000-0005-0000-0000-00006C700000}"/>
    <cellStyle name="Normal 35 2 2 3 4" xfId="20644" xr:uid="{00000000-0005-0000-0000-00006D700000}"/>
    <cellStyle name="Normal 35 2 2 3 5" xfId="40852" xr:uid="{00000000-0005-0000-0000-00006E700000}"/>
    <cellStyle name="Normal 35 2 2 4" xfId="5388" xr:uid="{00000000-0005-0000-0000-00006F700000}"/>
    <cellStyle name="Normal 35 2 2 4 2" xfId="14132" xr:uid="{00000000-0005-0000-0000-000070700000}"/>
    <cellStyle name="Normal 35 2 2 4 2 2" xfId="31583" xr:uid="{00000000-0005-0000-0000-000071700000}"/>
    <cellStyle name="Normal 35 2 2 4 3" xfId="22863" xr:uid="{00000000-0005-0000-0000-000072700000}"/>
    <cellStyle name="Normal 35 2 2 4 4" xfId="40854" xr:uid="{00000000-0005-0000-0000-000073700000}"/>
    <cellStyle name="Normal 35 2 2 5" xfId="9771" xr:uid="{00000000-0005-0000-0000-000074700000}"/>
    <cellStyle name="Normal 35 2 2 5 2" xfId="27223" xr:uid="{00000000-0005-0000-0000-000075700000}"/>
    <cellStyle name="Normal 35 2 2 6" xfId="18502" xr:uid="{00000000-0005-0000-0000-000076700000}"/>
    <cellStyle name="Normal 35 2 2 7" xfId="40847" xr:uid="{00000000-0005-0000-0000-000077700000}"/>
    <cellStyle name="Normal 35 2 3" xfId="1508" xr:uid="{00000000-0005-0000-0000-000078700000}"/>
    <cellStyle name="Normal 35 2 3 2" xfId="3654" xr:uid="{00000000-0005-0000-0000-000079700000}"/>
    <cellStyle name="Normal 35 2 3 2 2" xfId="8065" xr:uid="{00000000-0005-0000-0000-00007A700000}"/>
    <cellStyle name="Normal 35 2 3 2 2 2" xfId="16809" xr:uid="{00000000-0005-0000-0000-00007B700000}"/>
    <cellStyle name="Normal 35 2 3 2 2 2 2" xfId="34260" xr:uid="{00000000-0005-0000-0000-00007C700000}"/>
    <cellStyle name="Normal 35 2 3 2 2 3" xfId="25540" xr:uid="{00000000-0005-0000-0000-00007D700000}"/>
    <cellStyle name="Normal 35 2 3 2 2 4" xfId="40857" xr:uid="{00000000-0005-0000-0000-00007E700000}"/>
    <cellStyle name="Normal 35 2 3 2 3" xfId="12448" xr:uid="{00000000-0005-0000-0000-00007F700000}"/>
    <cellStyle name="Normal 35 2 3 2 3 2" xfId="29900" xr:uid="{00000000-0005-0000-0000-000080700000}"/>
    <cellStyle name="Normal 35 2 3 2 4" xfId="21179" xr:uid="{00000000-0005-0000-0000-000081700000}"/>
    <cellStyle name="Normal 35 2 3 2 5" xfId="40856" xr:uid="{00000000-0005-0000-0000-000082700000}"/>
    <cellStyle name="Normal 35 2 3 3" xfId="5923" xr:uid="{00000000-0005-0000-0000-000083700000}"/>
    <cellStyle name="Normal 35 2 3 3 2" xfId="14667" xr:uid="{00000000-0005-0000-0000-000084700000}"/>
    <cellStyle name="Normal 35 2 3 3 2 2" xfId="32118" xr:uid="{00000000-0005-0000-0000-000085700000}"/>
    <cellStyle name="Normal 35 2 3 3 3" xfId="23398" xr:uid="{00000000-0005-0000-0000-000086700000}"/>
    <cellStyle name="Normal 35 2 3 3 4" xfId="40858" xr:uid="{00000000-0005-0000-0000-000087700000}"/>
    <cellStyle name="Normal 35 2 3 4" xfId="10306" xr:uid="{00000000-0005-0000-0000-000088700000}"/>
    <cellStyle name="Normal 35 2 3 4 2" xfId="27758" xr:uid="{00000000-0005-0000-0000-000089700000}"/>
    <cellStyle name="Normal 35 2 3 5" xfId="19037" xr:uid="{00000000-0005-0000-0000-00008A700000}"/>
    <cellStyle name="Normal 35 2 3 6" xfId="40855" xr:uid="{00000000-0005-0000-0000-00008B700000}"/>
    <cellStyle name="Normal 35 2 4" xfId="2582" xr:uid="{00000000-0005-0000-0000-00008C700000}"/>
    <cellStyle name="Normal 35 2 4 2" xfId="6993" xr:uid="{00000000-0005-0000-0000-00008D700000}"/>
    <cellStyle name="Normal 35 2 4 2 2" xfId="15737" xr:uid="{00000000-0005-0000-0000-00008E700000}"/>
    <cellStyle name="Normal 35 2 4 2 2 2" xfId="33188" xr:uid="{00000000-0005-0000-0000-00008F700000}"/>
    <cellStyle name="Normal 35 2 4 2 3" xfId="24468" xr:uid="{00000000-0005-0000-0000-000090700000}"/>
    <cellStyle name="Normal 35 2 4 2 4" xfId="40860" xr:uid="{00000000-0005-0000-0000-000091700000}"/>
    <cellStyle name="Normal 35 2 4 3" xfId="11376" xr:uid="{00000000-0005-0000-0000-000092700000}"/>
    <cellStyle name="Normal 35 2 4 3 2" xfId="28828" xr:uid="{00000000-0005-0000-0000-000093700000}"/>
    <cellStyle name="Normal 35 2 4 4" xfId="20107" xr:uid="{00000000-0005-0000-0000-000094700000}"/>
    <cellStyle name="Normal 35 2 4 5" xfId="40859" xr:uid="{00000000-0005-0000-0000-000095700000}"/>
    <cellStyle name="Normal 35 2 5" xfId="4851" xr:uid="{00000000-0005-0000-0000-000096700000}"/>
    <cellStyle name="Normal 35 2 5 2" xfId="13595" xr:uid="{00000000-0005-0000-0000-000097700000}"/>
    <cellStyle name="Normal 35 2 5 2 2" xfId="31046" xr:uid="{00000000-0005-0000-0000-000098700000}"/>
    <cellStyle name="Normal 35 2 5 3" xfId="22326" xr:uid="{00000000-0005-0000-0000-000099700000}"/>
    <cellStyle name="Normal 35 2 5 4" xfId="40861" xr:uid="{00000000-0005-0000-0000-00009A700000}"/>
    <cellStyle name="Normal 35 2 6" xfId="9234" xr:uid="{00000000-0005-0000-0000-00009B700000}"/>
    <cellStyle name="Normal 35 2 6 2" xfId="26686" xr:uid="{00000000-0005-0000-0000-00009C700000}"/>
    <cellStyle name="Normal 35 2 7" xfId="17965" xr:uid="{00000000-0005-0000-0000-00009D700000}"/>
    <cellStyle name="Normal 35 2 8" xfId="40846" xr:uid="{00000000-0005-0000-0000-00009E700000}"/>
    <cellStyle name="Normal 35 3" xfId="712" xr:uid="{00000000-0005-0000-0000-00009F700000}"/>
    <cellStyle name="Normal 35 3 2" xfId="1785" xr:uid="{00000000-0005-0000-0000-0000A0700000}"/>
    <cellStyle name="Normal 35 3 2 2" xfId="3930" xr:uid="{00000000-0005-0000-0000-0000A1700000}"/>
    <cellStyle name="Normal 35 3 2 2 2" xfId="8341" xr:uid="{00000000-0005-0000-0000-0000A2700000}"/>
    <cellStyle name="Normal 35 3 2 2 2 2" xfId="17085" xr:uid="{00000000-0005-0000-0000-0000A3700000}"/>
    <cellStyle name="Normal 35 3 2 2 2 2 2" xfId="34536" xr:uid="{00000000-0005-0000-0000-0000A4700000}"/>
    <cellStyle name="Normal 35 3 2 2 2 3" xfId="25816" xr:uid="{00000000-0005-0000-0000-0000A5700000}"/>
    <cellStyle name="Normal 35 3 2 2 2 4" xfId="40865" xr:uid="{00000000-0005-0000-0000-0000A6700000}"/>
    <cellStyle name="Normal 35 3 2 2 3" xfId="12724" xr:uid="{00000000-0005-0000-0000-0000A7700000}"/>
    <cellStyle name="Normal 35 3 2 2 3 2" xfId="30176" xr:uid="{00000000-0005-0000-0000-0000A8700000}"/>
    <cellStyle name="Normal 35 3 2 2 4" xfId="21455" xr:uid="{00000000-0005-0000-0000-0000A9700000}"/>
    <cellStyle name="Normal 35 3 2 2 5" xfId="40864" xr:uid="{00000000-0005-0000-0000-0000AA700000}"/>
    <cellStyle name="Normal 35 3 2 3" xfId="6199" xr:uid="{00000000-0005-0000-0000-0000AB700000}"/>
    <cellStyle name="Normal 35 3 2 3 2" xfId="14943" xr:uid="{00000000-0005-0000-0000-0000AC700000}"/>
    <cellStyle name="Normal 35 3 2 3 2 2" xfId="32394" xr:uid="{00000000-0005-0000-0000-0000AD700000}"/>
    <cellStyle name="Normal 35 3 2 3 3" xfId="23674" xr:uid="{00000000-0005-0000-0000-0000AE700000}"/>
    <cellStyle name="Normal 35 3 2 3 4" xfId="40866" xr:uid="{00000000-0005-0000-0000-0000AF700000}"/>
    <cellStyle name="Normal 35 3 2 4" xfId="10582" xr:uid="{00000000-0005-0000-0000-0000B0700000}"/>
    <cellStyle name="Normal 35 3 2 4 2" xfId="28034" xr:uid="{00000000-0005-0000-0000-0000B1700000}"/>
    <cellStyle name="Normal 35 3 2 5" xfId="19313" xr:uid="{00000000-0005-0000-0000-0000B2700000}"/>
    <cellStyle name="Normal 35 3 2 6" xfId="40863" xr:uid="{00000000-0005-0000-0000-0000B3700000}"/>
    <cellStyle name="Normal 35 3 3" xfId="2861" xr:uid="{00000000-0005-0000-0000-0000B4700000}"/>
    <cellStyle name="Normal 35 3 3 2" xfId="7272" xr:uid="{00000000-0005-0000-0000-0000B5700000}"/>
    <cellStyle name="Normal 35 3 3 2 2" xfId="16016" xr:uid="{00000000-0005-0000-0000-0000B6700000}"/>
    <cellStyle name="Normal 35 3 3 2 2 2" xfId="33467" xr:uid="{00000000-0005-0000-0000-0000B7700000}"/>
    <cellStyle name="Normal 35 3 3 2 3" xfId="24747" xr:uid="{00000000-0005-0000-0000-0000B8700000}"/>
    <cellStyle name="Normal 35 3 3 2 4" xfId="40868" xr:uid="{00000000-0005-0000-0000-0000B9700000}"/>
    <cellStyle name="Normal 35 3 3 3" xfId="11655" xr:uid="{00000000-0005-0000-0000-0000BA700000}"/>
    <cellStyle name="Normal 35 3 3 3 2" xfId="29107" xr:uid="{00000000-0005-0000-0000-0000BB700000}"/>
    <cellStyle name="Normal 35 3 3 4" xfId="20386" xr:uid="{00000000-0005-0000-0000-0000BC700000}"/>
    <cellStyle name="Normal 35 3 3 5" xfId="40867" xr:uid="{00000000-0005-0000-0000-0000BD700000}"/>
    <cellStyle name="Normal 35 3 4" xfId="5130" xr:uid="{00000000-0005-0000-0000-0000BE700000}"/>
    <cellStyle name="Normal 35 3 4 2" xfId="13874" xr:uid="{00000000-0005-0000-0000-0000BF700000}"/>
    <cellStyle name="Normal 35 3 4 2 2" xfId="31325" xr:uid="{00000000-0005-0000-0000-0000C0700000}"/>
    <cellStyle name="Normal 35 3 4 3" xfId="22605" xr:uid="{00000000-0005-0000-0000-0000C1700000}"/>
    <cellStyle name="Normal 35 3 4 4" xfId="40869" xr:uid="{00000000-0005-0000-0000-0000C2700000}"/>
    <cellStyle name="Normal 35 3 5" xfId="9513" xr:uid="{00000000-0005-0000-0000-0000C3700000}"/>
    <cellStyle name="Normal 35 3 5 2" xfId="26965" xr:uid="{00000000-0005-0000-0000-0000C4700000}"/>
    <cellStyle name="Normal 35 3 6" xfId="18244" xr:uid="{00000000-0005-0000-0000-0000C5700000}"/>
    <cellStyle name="Normal 35 3 7" xfId="40862" xr:uid="{00000000-0005-0000-0000-0000C6700000}"/>
    <cellStyle name="Normal 35 4" xfId="1251" xr:uid="{00000000-0005-0000-0000-0000C7700000}"/>
    <cellStyle name="Normal 35 4 2" xfId="3397" xr:uid="{00000000-0005-0000-0000-0000C8700000}"/>
    <cellStyle name="Normal 35 4 2 2" xfId="7808" xr:uid="{00000000-0005-0000-0000-0000C9700000}"/>
    <cellStyle name="Normal 35 4 2 2 2" xfId="16552" xr:uid="{00000000-0005-0000-0000-0000CA700000}"/>
    <cellStyle name="Normal 35 4 2 2 2 2" xfId="34003" xr:uid="{00000000-0005-0000-0000-0000CB700000}"/>
    <cellStyle name="Normal 35 4 2 2 3" xfId="25283" xr:uid="{00000000-0005-0000-0000-0000CC700000}"/>
    <cellStyle name="Normal 35 4 2 2 4" xfId="40872" xr:uid="{00000000-0005-0000-0000-0000CD700000}"/>
    <cellStyle name="Normal 35 4 2 3" xfId="12191" xr:uid="{00000000-0005-0000-0000-0000CE700000}"/>
    <cellStyle name="Normal 35 4 2 3 2" xfId="29643" xr:uid="{00000000-0005-0000-0000-0000CF700000}"/>
    <cellStyle name="Normal 35 4 2 4" xfId="20922" xr:uid="{00000000-0005-0000-0000-0000D0700000}"/>
    <cellStyle name="Normal 35 4 2 5" xfId="40871" xr:uid="{00000000-0005-0000-0000-0000D1700000}"/>
    <cellStyle name="Normal 35 4 3" xfId="5666" xr:uid="{00000000-0005-0000-0000-0000D2700000}"/>
    <cellStyle name="Normal 35 4 3 2" xfId="14410" xr:uid="{00000000-0005-0000-0000-0000D3700000}"/>
    <cellStyle name="Normal 35 4 3 2 2" xfId="31861" xr:uid="{00000000-0005-0000-0000-0000D4700000}"/>
    <cellStyle name="Normal 35 4 3 3" xfId="23141" xr:uid="{00000000-0005-0000-0000-0000D5700000}"/>
    <cellStyle name="Normal 35 4 3 4" xfId="40873" xr:uid="{00000000-0005-0000-0000-0000D6700000}"/>
    <cellStyle name="Normal 35 4 4" xfId="10049" xr:uid="{00000000-0005-0000-0000-0000D7700000}"/>
    <cellStyle name="Normal 35 4 4 2" xfId="27501" xr:uid="{00000000-0005-0000-0000-0000D8700000}"/>
    <cellStyle name="Normal 35 4 5" xfId="18780" xr:uid="{00000000-0005-0000-0000-0000D9700000}"/>
    <cellStyle name="Normal 35 4 6" xfId="40870" xr:uid="{00000000-0005-0000-0000-0000DA700000}"/>
    <cellStyle name="Normal 35 5" xfId="2325" xr:uid="{00000000-0005-0000-0000-0000DB700000}"/>
    <cellStyle name="Normal 35 5 2" xfId="6736" xr:uid="{00000000-0005-0000-0000-0000DC700000}"/>
    <cellStyle name="Normal 35 5 2 2" xfId="15480" xr:uid="{00000000-0005-0000-0000-0000DD700000}"/>
    <cellStyle name="Normal 35 5 2 2 2" xfId="32931" xr:uid="{00000000-0005-0000-0000-0000DE700000}"/>
    <cellStyle name="Normal 35 5 2 3" xfId="24211" xr:uid="{00000000-0005-0000-0000-0000DF700000}"/>
    <cellStyle name="Normal 35 5 2 4" xfId="40875" xr:uid="{00000000-0005-0000-0000-0000E0700000}"/>
    <cellStyle name="Normal 35 5 3" xfId="11119" xr:uid="{00000000-0005-0000-0000-0000E1700000}"/>
    <cellStyle name="Normal 35 5 3 2" xfId="28571" xr:uid="{00000000-0005-0000-0000-0000E2700000}"/>
    <cellStyle name="Normal 35 5 4" xfId="19850" xr:uid="{00000000-0005-0000-0000-0000E3700000}"/>
    <cellStyle name="Normal 35 5 5" xfId="40874" xr:uid="{00000000-0005-0000-0000-0000E4700000}"/>
    <cellStyle name="Normal 35 6" xfId="4594" xr:uid="{00000000-0005-0000-0000-0000E5700000}"/>
    <cellStyle name="Normal 35 6 2" xfId="13338" xr:uid="{00000000-0005-0000-0000-0000E6700000}"/>
    <cellStyle name="Normal 35 6 2 2" xfId="30789" xr:uid="{00000000-0005-0000-0000-0000E7700000}"/>
    <cellStyle name="Normal 35 6 3" xfId="22069" xr:uid="{00000000-0005-0000-0000-0000E8700000}"/>
    <cellStyle name="Normal 35 6 4" xfId="40876" xr:uid="{00000000-0005-0000-0000-0000E9700000}"/>
    <cellStyle name="Normal 35 7" xfId="8977" xr:uid="{00000000-0005-0000-0000-0000EA700000}"/>
    <cellStyle name="Normal 35 7 2" xfId="26429" xr:uid="{00000000-0005-0000-0000-0000EB700000}"/>
    <cellStyle name="Normal 35 8" xfId="17708" xr:uid="{00000000-0005-0000-0000-0000EC700000}"/>
    <cellStyle name="Normal 35 9" xfId="40845" xr:uid="{00000000-0005-0000-0000-0000ED700000}"/>
    <cellStyle name="Normal 36" xfId="164" xr:uid="{00000000-0005-0000-0000-0000EE700000}"/>
    <cellStyle name="Normal 37" xfId="293" xr:uid="{00000000-0005-0000-0000-0000EF700000}"/>
    <cellStyle name="Normal 37 2" xfId="555" xr:uid="{00000000-0005-0000-0000-0000F0700000}"/>
    <cellStyle name="Normal 37 2 2" xfId="1095" xr:uid="{00000000-0005-0000-0000-0000F1700000}"/>
    <cellStyle name="Normal 37 2 2 2" xfId="2168" xr:uid="{00000000-0005-0000-0000-0000F2700000}"/>
    <cellStyle name="Normal 37 2 2 2 2" xfId="4313" xr:uid="{00000000-0005-0000-0000-0000F3700000}"/>
    <cellStyle name="Normal 37 2 2 2 2 2" xfId="8724" xr:uid="{00000000-0005-0000-0000-0000F4700000}"/>
    <cellStyle name="Normal 37 2 2 2 2 2 2" xfId="17468" xr:uid="{00000000-0005-0000-0000-0000F5700000}"/>
    <cellStyle name="Normal 37 2 2 2 2 2 2 2" xfId="34919" xr:uid="{00000000-0005-0000-0000-0000F6700000}"/>
    <cellStyle name="Normal 37 2 2 2 2 2 3" xfId="26199" xr:uid="{00000000-0005-0000-0000-0000F7700000}"/>
    <cellStyle name="Normal 37 2 2 2 2 2 4" xfId="40882" xr:uid="{00000000-0005-0000-0000-0000F8700000}"/>
    <cellStyle name="Normal 37 2 2 2 2 3" xfId="13107" xr:uid="{00000000-0005-0000-0000-0000F9700000}"/>
    <cellStyle name="Normal 37 2 2 2 2 3 2" xfId="30559" xr:uid="{00000000-0005-0000-0000-0000FA700000}"/>
    <cellStyle name="Normal 37 2 2 2 2 4" xfId="21838" xr:uid="{00000000-0005-0000-0000-0000FB700000}"/>
    <cellStyle name="Normal 37 2 2 2 2 5" xfId="40881" xr:uid="{00000000-0005-0000-0000-0000FC700000}"/>
    <cellStyle name="Normal 37 2 2 2 3" xfId="6582" xr:uid="{00000000-0005-0000-0000-0000FD700000}"/>
    <cellStyle name="Normal 37 2 2 2 3 2" xfId="15326" xr:uid="{00000000-0005-0000-0000-0000FE700000}"/>
    <cellStyle name="Normal 37 2 2 2 3 2 2" xfId="32777" xr:uid="{00000000-0005-0000-0000-0000FF700000}"/>
    <cellStyle name="Normal 37 2 2 2 3 3" xfId="24057" xr:uid="{00000000-0005-0000-0000-000000710000}"/>
    <cellStyle name="Normal 37 2 2 2 3 4" xfId="40883" xr:uid="{00000000-0005-0000-0000-000001710000}"/>
    <cellStyle name="Normal 37 2 2 2 4" xfId="10965" xr:uid="{00000000-0005-0000-0000-000002710000}"/>
    <cellStyle name="Normal 37 2 2 2 4 2" xfId="28417" xr:uid="{00000000-0005-0000-0000-000003710000}"/>
    <cellStyle name="Normal 37 2 2 2 5" xfId="19696" xr:uid="{00000000-0005-0000-0000-000004710000}"/>
    <cellStyle name="Normal 37 2 2 2 6" xfId="40880" xr:uid="{00000000-0005-0000-0000-000005710000}"/>
    <cellStyle name="Normal 37 2 2 3" xfId="3244" xr:uid="{00000000-0005-0000-0000-000006710000}"/>
    <cellStyle name="Normal 37 2 2 3 2" xfId="7655" xr:uid="{00000000-0005-0000-0000-000007710000}"/>
    <cellStyle name="Normal 37 2 2 3 2 2" xfId="16399" xr:uid="{00000000-0005-0000-0000-000008710000}"/>
    <cellStyle name="Normal 37 2 2 3 2 2 2" xfId="33850" xr:uid="{00000000-0005-0000-0000-000009710000}"/>
    <cellStyle name="Normal 37 2 2 3 2 3" xfId="25130" xr:uid="{00000000-0005-0000-0000-00000A710000}"/>
    <cellStyle name="Normal 37 2 2 3 2 4" xfId="40885" xr:uid="{00000000-0005-0000-0000-00000B710000}"/>
    <cellStyle name="Normal 37 2 2 3 3" xfId="12038" xr:uid="{00000000-0005-0000-0000-00000C710000}"/>
    <cellStyle name="Normal 37 2 2 3 3 2" xfId="29490" xr:uid="{00000000-0005-0000-0000-00000D710000}"/>
    <cellStyle name="Normal 37 2 2 3 4" xfId="20769" xr:uid="{00000000-0005-0000-0000-00000E710000}"/>
    <cellStyle name="Normal 37 2 2 3 5" xfId="40884" xr:uid="{00000000-0005-0000-0000-00000F710000}"/>
    <cellStyle name="Normal 37 2 2 4" xfId="5513" xr:uid="{00000000-0005-0000-0000-000010710000}"/>
    <cellStyle name="Normal 37 2 2 4 2" xfId="14257" xr:uid="{00000000-0005-0000-0000-000011710000}"/>
    <cellStyle name="Normal 37 2 2 4 2 2" xfId="31708" xr:uid="{00000000-0005-0000-0000-000012710000}"/>
    <cellStyle name="Normal 37 2 2 4 3" xfId="22988" xr:uid="{00000000-0005-0000-0000-000013710000}"/>
    <cellStyle name="Normal 37 2 2 4 4" xfId="40886" xr:uid="{00000000-0005-0000-0000-000014710000}"/>
    <cellStyle name="Normal 37 2 2 5" xfId="9896" xr:uid="{00000000-0005-0000-0000-000015710000}"/>
    <cellStyle name="Normal 37 2 2 5 2" xfId="27348" xr:uid="{00000000-0005-0000-0000-000016710000}"/>
    <cellStyle name="Normal 37 2 2 6" xfId="18627" xr:uid="{00000000-0005-0000-0000-000017710000}"/>
    <cellStyle name="Normal 37 2 2 7" xfId="40879" xr:uid="{00000000-0005-0000-0000-000018710000}"/>
    <cellStyle name="Normal 37 2 3" xfId="1633" xr:uid="{00000000-0005-0000-0000-000019710000}"/>
    <cellStyle name="Normal 37 2 3 2" xfId="3779" xr:uid="{00000000-0005-0000-0000-00001A710000}"/>
    <cellStyle name="Normal 37 2 3 2 2" xfId="8190" xr:uid="{00000000-0005-0000-0000-00001B710000}"/>
    <cellStyle name="Normal 37 2 3 2 2 2" xfId="16934" xr:uid="{00000000-0005-0000-0000-00001C710000}"/>
    <cellStyle name="Normal 37 2 3 2 2 2 2" xfId="34385" xr:uid="{00000000-0005-0000-0000-00001D710000}"/>
    <cellStyle name="Normal 37 2 3 2 2 3" xfId="25665" xr:uid="{00000000-0005-0000-0000-00001E710000}"/>
    <cellStyle name="Normal 37 2 3 2 2 4" xfId="40889" xr:uid="{00000000-0005-0000-0000-00001F710000}"/>
    <cellStyle name="Normal 37 2 3 2 3" xfId="12573" xr:uid="{00000000-0005-0000-0000-000020710000}"/>
    <cellStyle name="Normal 37 2 3 2 3 2" xfId="30025" xr:uid="{00000000-0005-0000-0000-000021710000}"/>
    <cellStyle name="Normal 37 2 3 2 4" xfId="21304" xr:uid="{00000000-0005-0000-0000-000022710000}"/>
    <cellStyle name="Normal 37 2 3 2 5" xfId="40888" xr:uid="{00000000-0005-0000-0000-000023710000}"/>
    <cellStyle name="Normal 37 2 3 3" xfId="6048" xr:uid="{00000000-0005-0000-0000-000024710000}"/>
    <cellStyle name="Normal 37 2 3 3 2" xfId="14792" xr:uid="{00000000-0005-0000-0000-000025710000}"/>
    <cellStyle name="Normal 37 2 3 3 2 2" xfId="32243" xr:uid="{00000000-0005-0000-0000-000026710000}"/>
    <cellStyle name="Normal 37 2 3 3 3" xfId="23523" xr:uid="{00000000-0005-0000-0000-000027710000}"/>
    <cellStyle name="Normal 37 2 3 3 4" xfId="40890" xr:uid="{00000000-0005-0000-0000-000028710000}"/>
    <cellStyle name="Normal 37 2 3 4" xfId="10431" xr:uid="{00000000-0005-0000-0000-000029710000}"/>
    <cellStyle name="Normal 37 2 3 4 2" xfId="27883" xr:uid="{00000000-0005-0000-0000-00002A710000}"/>
    <cellStyle name="Normal 37 2 3 5" xfId="19162" xr:uid="{00000000-0005-0000-0000-00002B710000}"/>
    <cellStyle name="Normal 37 2 3 6" xfId="40887" xr:uid="{00000000-0005-0000-0000-00002C710000}"/>
    <cellStyle name="Normal 37 2 4" xfId="2707" xr:uid="{00000000-0005-0000-0000-00002D710000}"/>
    <cellStyle name="Normal 37 2 4 2" xfId="7118" xr:uid="{00000000-0005-0000-0000-00002E710000}"/>
    <cellStyle name="Normal 37 2 4 2 2" xfId="15862" xr:uid="{00000000-0005-0000-0000-00002F710000}"/>
    <cellStyle name="Normal 37 2 4 2 2 2" xfId="33313" xr:uid="{00000000-0005-0000-0000-000030710000}"/>
    <cellStyle name="Normal 37 2 4 2 3" xfId="24593" xr:uid="{00000000-0005-0000-0000-000031710000}"/>
    <cellStyle name="Normal 37 2 4 2 4" xfId="40892" xr:uid="{00000000-0005-0000-0000-000032710000}"/>
    <cellStyle name="Normal 37 2 4 3" xfId="11501" xr:uid="{00000000-0005-0000-0000-000033710000}"/>
    <cellStyle name="Normal 37 2 4 3 2" xfId="28953" xr:uid="{00000000-0005-0000-0000-000034710000}"/>
    <cellStyle name="Normal 37 2 4 4" xfId="20232" xr:uid="{00000000-0005-0000-0000-000035710000}"/>
    <cellStyle name="Normal 37 2 4 5" xfId="40891" xr:uid="{00000000-0005-0000-0000-000036710000}"/>
    <cellStyle name="Normal 37 2 5" xfId="4976" xr:uid="{00000000-0005-0000-0000-000037710000}"/>
    <cellStyle name="Normal 37 2 5 2" xfId="13720" xr:uid="{00000000-0005-0000-0000-000038710000}"/>
    <cellStyle name="Normal 37 2 5 2 2" xfId="31171" xr:uid="{00000000-0005-0000-0000-000039710000}"/>
    <cellStyle name="Normal 37 2 5 3" xfId="22451" xr:uid="{00000000-0005-0000-0000-00003A710000}"/>
    <cellStyle name="Normal 37 2 5 4" xfId="40893" xr:uid="{00000000-0005-0000-0000-00003B710000}"/>
    <cellStyle name="Normal 37 2 6" xfId="9359" xr:uid="{00000000-0005-0000-0000-00003C710000}"/>
    <cellStyle name="Normal 37 2 6 2" xfId="26811" xr:uid="{00000000-0005-0000-0000-00003D710000}"/>
    <cellStyle name="Normal 37 2 7" xfId="18090" xr:uid="{00000000-0005-0000-0000-00003E710000}"/>
    <cellStyle name="Normal 37 2 8" xfId="40878" xr:uid="{00000000-0005-0000-0000-00003F710000}"/>
    <cellStyle name="Normal 37 3" xfId="838" xr:uid="{00000000-0005-0000-0000-000040710000}"/>
    <cellStyle name="Normal 37 3 2" xfId="1911" xr:uid="{00000000-0005-0000-0000-000041710000}"/>
    <cellStyle name="Normal 37 3 2 2" xfId="4056" xr:uid="{00000000-0005-0000-0000-000042710000}"/>
    <cellStyle name="Normal 37 3 2 2 2" xfId="8467" xr:uid="{00000000-0005-0000-0000-000043710000}"/>
    <cellStyle name="Normal 37 3 2 2 2 2" xfId="17211" xr:uid="{00000000-0005-0000-0000-000044710000}"/>
    <cellStyle name="Normal 37 3 2 2 2 2 2" xfId="34662" xr:uid="{00000000-0005-0000-0000-000045710000}"/>
    <cellStyle name="Normal 37 3 2 2 2 3" xfId="25942" xr:uid="{00000000-0005-0000-0000-000046710000}"/>
    <cellStyle name="Normal 37 3 2 2 2 4" xfId="40897" xr:uid="{00000000-0005-0000-0000-000047710000}"/>
    <cellStyle name="Normal 37 3 2 2 3" xfId="12850" xr:uid="{00000000-0005-0000-0000-000048710000}"/>
    <cellStyle name="Normal 37 3 2 2 3 2" xfId="30302" xr:uid="{00000000-0005-0000-0000-000049710000}"/>
    <cellStyle name="Normal 37 3 2 2 4" xfId="21581" xr:uid="{00000000-0005-0000-0000-00004A710000}"/>
    <cellStyle name="Normal 37 3 2 2 5" xfId="40896" xr:uid="{00000000-0005-0000-0000-00004B710000}"/>
    <cellStyle name="Normal 37 3 2 3" xfId="6325" xr:uid="{00000000-0005-0000-0000-00004C710000}"/>
    <cellStyle name="Normal 37 3 2 3 2" xfId="15069" xr:uid="{00000000-0005-0000-0000-00004D710000}"/>
    <cellStyle name="Normal 37 3 2 3 2 2" xfId="32520" xr:uid="{00000000-0005-0000-0000-00004E710000}"/>
    <cellStyle name="Normal 37 3 2 3 3" xfId="23800" xr:uid="{00000000-0005-0000-0000-00004F710000}"/>
    <cellStyle name="Normal 37 3 2 3 4" xfId="40898" xr:uid="{00000000-0005-0000-0000-000050710000}"/>
    <cellStyle name="Normal 37 3 2 4" xfId="10708" xr:uid="{00000000-0005-0000-0000-000051710000}"/>
    <cellStyle name="Normal 37 3 2 4 2" xfId="28160" xr:uid="{00000000-0005-0000-0000-000052710000}"/>
    <cellStyle name="Normal 37 3 2 5" xfId="19439" xr:uid="{00000000-0005-0000-0000-000053710000}"/>
    <cellStyle name="Normal 37 3 2 6" xfId="40895" xr:uid="{00000000-0005-0000-0000-000054710000}"/>
    <cellStyle name="Normal 37 3 3" xfId="2987" xr:uid="{00000000-0005-0000-0000-000055710000}"/>
    <cellStyle name="Normal 37 3 3 2" xfId="7398" xr:uid="{00000000-0005-0000-0000-000056710000}"/>
    <cellStyle name="Normal 37 3 3 2 2" xfId="16142" xr:uid="{00000000-0005-0000-0000-000057710000}"/>
    <cellStyle name="Normal 37 3 3 2 2 2" xfId="33593" xr:uid="{00000000-0005-0000-0000-000058710000}"/>
    <cellStyle name="Normal 37 3 3 2 3" xfId="24873" xr:uid="{00000000-0005-0000-0000-000059710000}"/>
    <cellStyle name="Normal 37 3 3 2 4" xfId="40900" xr:uid="{00000000-0005-0000-0000-00005A710000}"/>
    <cellStyle name="Normal 37 3 3 3" xfId="11781" xr:uid="{00000000-0005-0000-0000-00005B710000}"/>
    <cellStyle name="Normal 37 3 3 3 2" xfId="29233" xr:uid="{00000000-0005-0000-0000-00005C710000}"/>
    <cellStyle name="Normal 37 3 3 4" xfId="20512" xr:uid="{00000000-0005-0000-0000-00005D710000}"/>
    <cellStyle name="Normal 37 3 3 5" xfId="40899" xr:uid="{00000000-0005-0000-0000-00005E710000}"/>
    <cellStyle name="Normal 37 3 4" xfId="5256" xr:uid="{00000000-0005-0000-0000-00005F710000}"/>
    <cellStyle name="Normal 37 3 4 2" xfId="14000" xr:uid="{00000000-0005-0000-0000-000060710000}"/>
    <cellStyle name="Normal 37 3 4 2 2" xfId="31451" xr:uid="{00000000-0005-0000-0000-000061710000}"/>
    <cellStyle name="Normal 37 3 4 3" xfId="22731" xr:uid="{00000000-0005-0000-0000-000062710000}"/>
    <cellStyle name="Normal 37 3 4 4" xfId="40901" xr:uid="{00000000-0005-0000-0000-000063710000}"/>
    <cellStyle name="Normal 37 3 5" xfId="9639" xr:uid="{00000000-0005-0000-0000-000064710000}"/>
    <cellStyle name="Normal 37 3 5 2" xfId="27091" xr:uid="{00000000-0005-0000-0000-000065710000}"/>
    <cellStyle name="Normal 37 3 6" xfId="18370" xr:uid="{00000000-0005-0000-0000-000066710000}"/>
    <cellStyle name="Normal 37 3 7" xfId="40894" xr:uid="{00000000-0005-0000-0000-000067710000}"/>
    <cellStyle name="Normal 37 4" xfId="1376" xr:uid="{00000000-0005-0000-0000-000068710000}"/>
    <cellStyle name="Normal 37 4 2" xfId="3522" xr:uid="{00000000-0005-0000-0000-000069710000}"/>
    <cellStyle name="Normal 37 4 2 2" xfId="7933" xr:uid="{00000000-0005-0000-0000-00006A710000}"/>
    <cellStyle name="Normal 37 4 2 2 2" xfId="16677" xr:uid="{00000000-0005-0000-0000-00006B710000}"/>
    <cellStyle name="Normal 37 4 2 2 2 2" xfId="34128" xr:uid="{00000000-0005-0000-0000-00006C710000}"/>
    <cellStyle name="Normal 37 4 2 2 3" xfId="25408" xr:uid="{00000000-0005-0000-0000-00006D710000}"/>
    <cellStyle name="Normal 37 4 2 2 4" xfId="40904" xr:uid="{00000000-0005-0000-0000-00006E710000}"/>
    <cellStyle name="Normal 37 4 2 3" xfId="12316" xr:uid="{00000000-0005-0000-0000-00006F710000}"/>
    <cellStyle name="Normal 37 4 2 3 2" xfId="29768" xr:uid="{00000000-0005-0000-0000-000070710000}"/>
    <cellStyle name="Normal 37 4 2 4" xfId="21047" xr:uid="{00000000-0005-0000-0000-000071710000}"/>
    <cellStyle name="Normal 37 4 2 5" xfId="40903" xr:uid="{00000000-0005-0000-0000-000072710000}"/>
    <cellStyle name="Normal 37 4 3" xfId="5791" xr:uid="{00000000-0005-0000-0000-000073710000}"/>
    <cellStyle name="Normal 37 4 3 2" xfId="14535" xr:uid="{00000000-0005-0000-0000-000074710000}"/>
    <cellStyle name="Normal 37 4 3 2 2" xfId="31986" xr:uid="{00000000-0005-0000-0000-000075710000}"/>
    <cellStyle name="Normal 37 4 3 3" xfId="23266" xr:uid="{00000000-0005-0000-0000-000076710000}"/>
    <cellStyle name="Normal 37 4 3 4" xfId="40905" xr:uid="{00000000-0005-0000-0000-000077710000}"/>
    <cellStyle name="Normal 37 4 4" xfId="10174" xr:uid="{00000000-0005-0000-0000-000078710000}"/>
    <cellStyle name="Normal 37 4 4 2" xfId="27626" xr:uid="{00000000-0005-0000-0000-000079710000}"/>
    <cellStyle name="Normal 37 4 5" xfId="18905" xr:uid="{00000000-0005-0000-0000-00007A710000}"/>
    <cellStyle name="Normal 37 4 6" xfId="40902" xr:uid="{00000000-0005-0000-0000-00007B710000}"/>
    <cellStyle name="Normal 37 5" xfId="2450" xr:uid="{00000000-0005-0000-0000-00007C710000}"/>
    <cellStyle name="Normal 37 5 2" xfId="6861" xr:uid="{00000000-0005-0000-0000-00007D710000}"/>
    <cellStyle name="Normal 37 5 2 2" xfId="15605" xr:uid="{00000000-0005-0000-0000-00007E710000}"/>
    <cellStyle name="Normal 37 5 2 2 2" xfId="33056" xr:uid="{00000000-0005-0000-0000-00007F710000}"/>
    <cellStyle name="Normal 37 5 2 3" xfId="24336" xr:uid="{00000000-0005-0000-0000-000080710000}"/>
    <cellStyle name="Normal 37 5 2 4" xfId="40907" xr:uid="{00000000-0005-0000-0000-000081710000}"/>
    <cellStyle name="Normal 37 5 3" xfId="11244" xr:uid="{00000000-0005-0000-0000-000082710000}"/>
    <cellStyle name="Normal 37 5 3 2" xfId="28696" xr:uid="{00000000-0005-0000-0000-000083710000}"/>
    <cellStyle name="Normal 37 5 4" xfId="19975" xr:uid="{00000000-0005-0000-0000-000084710000}"/>
    <cellStyle name="Normal 37 5 5" xfId="40906" xr:uid="{00000000-0005-0000-0000-000085710000}"/>
    <cellStyle name="Normal 37 6" xfId="4719" xr:uid="{00000000-0005-0000-0000-000086710000}"/>
    <cellStyle name="Normal 37 6 2" xfId="13463" xr:uid="{00000000-0005-0000-0000-000087710000}"/>
    <cellStyle name="Normal 37 6 2 2" xfId="30914" xr:uid="{00000000-0005-0000-0000-000088710000}"/>
    <cellStyle name="Normal 37 6 3" xfId="22194" xr:uid="{00000000-0005-0000-0000-000089710000}"/>
    <cellStyle name="Normal 37 6 4" xfId="40908" xr:uid="{00000000-0005-0000-0000-00008A710000}"/>
    <cellStyle name="Normal 37 7" xfId="9102" xr:uid="{00000000-0005-0000-0000-00008B710000}"/>
    <cellStyle name="Normal 37 7 2" xfId="26554" xr:uid="{00000000-0005-0000-0000-00008C710000}"/>
    <cellStyle name="Normal 37 8" xfId="17833" xr:uid="{00000000-0005-0000-0000-00008D710000}"/>
    <cellStyle name="Normal 37 9" xfId="40877" xr:uid="{00000000-0005-0000-0000-00008E710000}"/>
    <cellStyle name="Normal 38" xfId="295" xr:uid="{00000000-0005-0000-0000-00008F710000}"/>
    <cellStyle name="Normal 38 2" xfId="557" xr:uid="{00000000-0005-0000-0000-000090710000}"/>
    <cellStyle name="Normal 38 2 2" xfId="1097" xr:uid="{00000000-0005-0000-0000-000091710000}"/>
    <cellStyle name="Normal 38 2 2 2" xfId="2170" xr:uid="{00000000-0005-0000-0000-000092710000}"/>
    <cellStyle name="Normal 38 2 2 2 2" xfId="4315" xr:uid="{00000000-0005-0000-0000-000093710000}"/>
    <cellStyle name="Normal 38 2 2 2 2 2" xfId="8726" xr:uid="{00000000-0005-0000-0000-000094710000}"/>
    <cellStyle name="Normal 38 2 2 2 2 2 2" xfId="17470" xr:uid="{00000000-0005-0000-0000-000095710000}"/>
    <cellStyle name="Normal 38 2 2 2 2 2 2 2" xfId="34921" xr:uid="{00000000-0005-0000-0000-000096710000}"/>
    <cellStyle name="Normal 38 2 2 2 2 2 3" xfId="26201" xr:uid="{00000000-0005-0000-0000-000097710000}"/>
    <cellStyle name="Normal 38 2 2 2 2 2 4" xfId="40914" xr:uid="{00000000-0005-0000-0000-000098710000}"/>
    <cellStyle name="Normal 38 2 2 2 2 3" xfId="13109" xr:uid="{00000000-0005-0000-0000-000099710000}"/>
    <cellStyle name="Normal 38 2 2 2 2 3 2" xfId="30561" xr:uid="{00000000-0005-0000-0000-00009A710000}"/>
    <cellStyle name="Normal 38 2 2 2 2 4" xfId="21840" xr:uid="{00000000-0005-0000-0000-00009B710000}"/>
    <cellStyle name="Normal 38 2 2 2 2 5" xfId="40913" xr:uid="{00000000-0005-0000-0000-00009C710000}"/>
    <cellStyle name="Normal 38 2 2 2 3" xfId="6584" xr:uid="{00000000-0005-0000-0000-00009D710000}"/>
    <cellStyle name="Normal 38 2 2 2 3 2" xfId="15328" xr:uid="{00000000-0005-0000-0000-00009E710000}"/>
    <cellStyle name="Normal 38 2 2 2 3 2 2" xfId="32779" xr:uid="{00000000-0005-0000-0000-00009F710000}"/>
    <cellStyle name="Normal 38 2 2 2 3 3" xfId="24059" xr:uid="{00000000-0005-0000-0000-0000A0710000}"/>
    <cellStyle name="Normal 38 2 2 2 3 4" xfId="40915" xr:uid="{00000000-0005-0000-0000-0000A1710000}"/>
    <cellStyle name="Normal 38 2 2 2 4" xfId="10967" xr:uid="{00000000-0005-0000-0000-0000A2710000}"/>
    <cellStyle name="Normal 38 2 2 2 4 2" xfId="28419" xr:uid="{00000000-0005-0000-0000-0000A3710000}"/>
    <cellStyle name="Normal 38 2 2 2 5" xfId="19698" xr:uid="{00000000-0005-0000-0000-0000A4710000}"/>
    <cellStyle name="Normal 38 2 2 2 6" xfId="40912" xr:uid="{00000000-0005-0000-0000-0000A5710000}"/>
    <cellStyle name="Normal 38 2 2 3" xfId="3246" xr:uid="{00000000-0005-0000-0000-0000A6710000}"/>
    <cellStyle name="Normal 38 2 2 3 2" xfId="7657" xr:uid="{00000000-0005-0000-0000-0000A7710000}"/>
    <cellStyle name="Normal 38 2 2 3 2 2" xfId="16401" xr:uid="{00000000-0005-0000-0000-0000A8710000}"/>
    <cellStyle name="Normal 38 2 2 3 2 2 2" xfId="33852" xr:uid="{00000000-0005-0000-0000-0000A9710000}"/>
    <cellStyle name="Normal 38 2 2 3 2 3" xfId="25132" xr:uid="{00000000-0005-0000-0000-0000AA710000}"/>
    <cellStyle name="Normal 38 2 2 3 2 4" xfId="40917" xr:uid="{00000000-0005-0000-0000-0000AB710000}"/>
    <cellStyle name="Normal 38 2 2 3 3" xfId="12040" xr:uid="{00000000-0005-0000-0000-0000AC710000}"/>
    <cellStyle name="Normal 38 2 2 3 3 2" xfId="29492" xr:uid="{00000000-0005-0000-0000-0000AD710000}"/>
    <cellStyle name="Normal 38 2 2 3 4" xfId="20771" xr:uid="{00000000-0005-0000-0000-0000AE710000}"/>
    <cellStyle name="Normal 38 2 2 3 5" xfId="40916" xr:uid="{00000000-0005-0000-0000-0000AF710000}"/>
    <cellStyle name="Normal 38 2 2 4" xfId="5515" xr:uid="{00000000-0005-0000-0000-0000B0710000}"/>
    <cellStyle name="Normal 38 2 2 4 2" xfId="14259" xr:uid="{00000000-0005-0000-0000-0000B1710000}"/>
    <cellStyle name="Normal 38 2 2 4 2 2" xfId="31710" xr:uid="{00000000-0005-0000-0000-0000B2710000}"/>
    <cellStyle name="Normal 38 2 2 4 3" xfId="22990" xr:uid="{00000000-0005-0000-0000-0000B3710000}"/>
    <cellStyle name="Normal 38 2 2 4 4" xfId="40918" xr:uid="{00000000-0005-0000-0000-0000B4710000}"/>
    <cellStyle name="Normal 38 2 2 5" xfId="9898" xr:uid="{00000000-0005-0000-0000-0000B5710000}"/>
    <cellStyle name="Normal 38 2 2 5 2" xfId="27350" xr:uid="{00000000-0005-0000-0000-0000B6710000}"/>
    <cellStyle name="Normal 38 2 2 6" xfId="18629" xr:uid="{00000000-0005-0000-0000-0000B7710000}"/>
    <cellStyle name="Normal 38 2 2 7" xfId="40911" xr:uid="{00000000-0005-0000-0000-0000B8710000}"/>
    <cellStyle name="Normal 38 2 3" xfId="1635" xr:uid="{00000000-0005-0000-0000-0000B9710000}"/>
    <cellStyle name="Normal 38 2 3 2" xfId="3781" xr:uid="{00000000-0005-0000-0000-0000BA710000}"/>
    <cellStyle name="Normal 38 2 3 2 2" xfId="8192" xr:uid="{00000000-0005-0000-0000-0000BB710000}"/>
    <cellStyle name="Normal 38 2 3 2 2 2" xfId="16936" xr:uid="{00000000-0005-0000-0000-0000BC710000}"/>
    <cellStyle name="Normal 38 2 3 2 2 2 2" xfId="34387" xr:uid="{00000000-0005-0000-0000-0000BD710000}"/>
    <cellStyle name="Normal 38 2 3 2 2 3" xfId="25667" xr:uid="{00000000-0005-0000-0000-0000BE710000}"/>
    <cellStyle name="Normal 38 2 3 2 2 4" xfId="40921" xr:uid="{00000000-0005-0000-0000-0000BF710000}"/>
    <cellStyle name="Normal 38 2 3 2 3" xfId="12575" xr:uid="{00000000-0005-0000-0000-0000C0710000}"/>
    <cellStyle name="Normal 38 2 3 2 3 2" xfId="30027" xr:uid="{00000000-0005-0000-0000-0000C1710000}"/>
    <cellStyle name="Normal 38 2 3 2 4" xfId="21306" xr:uid="{00000000-0005-0000-0000-0000C2710000}"/>
    <cellStyle name="Normal 38 2 3 2 5" xfId="40920" xr:uid="{00000000-0005-0000-0000-0000C3710000}"/>
    <cellStyle name="Normal 38 2 3 3" xfId="6050" xr:uid="{00000000-0005-0000-0000-0000C4710000}"/>
    <cellStyle name="Normal 38 2 3 3 2" xfId="14794" xr:uid="{00000000-0005-0000-0000-0000C5710000}"/>
    <cellStyle name="Normal 38 2 3 3 2 2" xfId="32245" xr:uid="{00000000-0005-0000-0000-0000C6710000}"/>
    <cellStyle name="Normal 38 2 3 3 3" xfId="23525" xr:uid="{00000000-0005-0000-0000-0000C7710000}"/>
    <cellStyle name="Normal 38 2 3 3 4" xfId="40922" xr:uid="{00000000-0005-0000-0000-0000C8710000}"/>
    <cellStyle name="Normal 38 2 3 4" xfId="10433" xr:uid="{00000000-0005-0000-0000-0000C9710000}"/>
    <cellStyle name="Normal 38 2 3 4 2" xfId="27885" xr:uid="{00000000-0005-0000-0000-0000CA710000}"/>
    <cellStyle name="Normal 38 2 3 5" xfId="19164" xr:uid="{00000000-0005-0000-0000-0000CB710000}"/>
    <cellStyle name="Normal 38 2 3 6" xfId="40919" xr:uid="{00000000-0005-0000-0000-0000CC710000}"/>
    <cellStyle name="Normal 38 2 4" xfId="2709" xr:uid="{00000000-0005-0000-0000-0000CD710000}"/>
    <cellStyle name="Normal 38 2 4 2" xfId="7120" xr:uid="{00000000-0005-0000-0000-0000CE710000}"/>
    <cellStyle name="Normal 38 2 4 2 2" xfId="15864" xr:uid="{00000000-0005-0000-0000-0000CF710000}"/>
    <cellStyle name="Normal 38 2 4 2 2 2" xfId="33315" xr:uid="{00000000-0005-0000-0000-0000D0710000}"/>
    <cellStyle name="Normal 38 2 4 2 3" xfId="24595" xr:uid="{00000000-0005-0000-0000-0000D1710000}"/>
    <cellStyle name="Normal 38 2 4 2 4" xfId="40924" xr:uid="{00000000-0005-0000-0000-0000D2710000}"/>
    <cellStyle name="Normal 38 2 4 3" xfId="11503" xr:uid="{00000000-0005-0000-0000-0000D3710000}"/>
    <cellStyle name="Normal 38 2 4 3 2" xfId="28955" xr:uid="{00000000-0005-0000-0000-0000D4710000}"/>
    <cellStyle name="Normal 38 2 4 4" xfId="20234" xr:uid="{00000000-0005-0000-0000-0000D5710000}"/>
    <cellStyle name="Normal 38 2 4 5" xfId="40923" xr:uid="{00000000-0005-0000-0000-0000D6710000}"/>
    <cellStyle name="Normal 38 2 5" xfId="4978" xr:uid="{00000000-0005-0000-0000-0000D7710000}"/>
    <cellStyle name="Normal 38 2 5 2" xfId="13722" xr:uid="{00000000-0005-0000-0000-0000D8710000}"/>
    <cellStyle name="Normal 38 2 5 2 2" xfId="31173" xr:uid="{00000000-0005-0000-0000-0000D9710000}"/>
    <cellStyle name="Normal 38 2 5 3" xfId="22453" xr:uid="{00000000-0005-0000-0000-0000DA710000}"/>
    <cellStyle name="Normal 38 2 5 4" xfId="40925" xr:uid="{00000000-0005-0000-0000-0000DB710000}"/>
    <cellStyle name="Normal 38 2 6" xfId="9361" xr:uid="{00000000-0005-0000-0000-0000DC710000}"/>
    <cellStyle name="Normal 38 2 6 2" xfId="26813" xr:uid="{00000000-0005-0000-0000-0000DD710000}"/>
    <cellStyle name="Normal 38 2 7" xfId="18092" xr:uid="{00000000-0005-0000-0000-0000DE710000}"/>
    <cellStyle name="Normal 38 2 8" xfId="40910" xr:uid="{00000000-0005-0000-0000-0000DF710000}"/>
    <cellStyle name="Normal 38 3" xfId="840" xr:uid="{00000000-0005-0000-0000-0000E0710000}"/>
    <cellStyle name="Normal 38 3 2" xfId="1913" xr:uid="{00000000-0005-0000-0000-0000E1710000}"/>
    <cellStyle name="Normal 38 3 2 2" xfId="4058" xr:uid="{00000000-0005-0000-0000-0000E2710000}"/>
    <cellStyle name="Normal 38 3 2 2 2" xfId="8469" xr:uid="{00000000-0005-0000-0000-0000E3710000}"/>
    <cellStyle name="Normal 38 3 2 2 2 2" xfId="17213" xr:uid="{00000000-0005-0000-0000-0000E4710000}"/>
    <cellStyle name="Normal 38 3 2 2 2 2 2" xfId="34664" xr:uid="{00000000-0005-0000-0000-0000E5710000}"/>
    <cellStyle name="Normal 38 3 2 2 2 3" xfId="25944" xr:uid="{00000000-0005-0000-0000-0000E6710000}"/>
    <cellStyle name="Normal 38 3 2 2 2 4" xfId="40929" xr:uid="{00000000-0005-0000-0000-0000E7710000}"/>
    <cellStyle name="Normal 38 3 2 2 3" xfId="12852" xr:uid="{00000000-0005-0000-0000-0000E8710000}"/>
    <cellStyle name="Normal 38 3 2 2 3 2" xfId="30304" xr:uid="{00000000-0005-0000-0000-0000E9710000}"/>
    <cellStyle name="Normal 38 3 2 2 4" xfId="21583" xr:uid="{00000000-0005-0000-0000-0000EA710000}"/>
    <cellStyle name="Normal 38 3 2 2 5" xfId="40928" xr:uid="{00000000-0005-0000-0000-0000EB710000}"/>
    <cellStyle name="Normal 38 3 2 3" xfId="6327" xr:uid="{00000000-0005-0000-0000-0000EC710000}"/>
    <cellStyle name="Normal 38 3 2 3 2" xfId="15071" xr:uid="{00000000-0005-0000-0000-0000ED710000}"/>
    <cellStyle name="Normal 38 3 2 3 2 2" xfId="32522" xr:uid="{00000000-0005-0000-0000-0000EE710000}"/>
    <cellStyle name="Normal 38 3 2 3 3" xfId="23802" xr:uid="{00000000-0005-0000-0000-0000EF710000}"/>
    <cellStyle name="Normal 38 3 2 3 4" xfId="40930" xr:uid="{00000000-0005-0000-0000-0000F0710000}"/>
    <cellStyle name="Normal 38 3 2 4" xfId="10710" xr:uid="{00000000-0005-0000-0000-0000F1710000}"/>
    <cellStyle name="Normal 38 3 2 4 2" xfId="28162" xr:uid="{00000000-0005-0000-0000-0000F2710000}"/>
    <cellStyle name="Normal 38 3 2 5" xfId="19441" xr:uid="{00000000-0005-0000-0000-0000F3710000}"/>
    <cellStyle name="Normal 38 3 2 6" xfId="40927" xr:uid="{00000000-0005-0000-0000-0000F4710000}"/>
    <cellStyle name="Normal 38 3 3" xfId="2989" xr:uid="{00000000-0005-0000-0000-0000F5710000}"/>
    <cellStyle name="Normal 38 3 3 2" xfId="7400" xr:uid="{00000000-0005-0000-0000-0000F6710000}"/>
    <cellStyle name="Normal 38 3 3 2 2" xfId="16144" xr:uid="{00000000-0005-0000-0000-0000F7710000}"/>
    <cellStyle name="Normal 38 3 3 2 2 2" xfId="33595" xr:uid="{00000000-0005-0000-0000-0000F8710000}"/>
    <cellStyle name="Normal 38 3 3 2 3" xfId="24875" xr:uid="{00000000-0005-0000-0000-0000F9710000}"/>
    <cellStyle name="Normal 38 3 3 2 4" xfId="40932" xr:uid="{00000000-0005-0000-0000-0000FA710000}"/>
    <cellStyle name="Normal 38 3 3 3" xfId="11783" xr:uid="{00000000-0005-0000-0000-0000FB710000}"/>
    <cellStyle name="Normal 38 3 3 3 2" xfId="29235" xr:uid="{00000000-0005-0000-0000-0000FC710000}"/>
    <cellStyle name="Normal 38 3 3 4" xfId="20514" xr:uid="{00000000-0005-0000-0000-0000FD710000}"/>
    <cellStyle name="Normal 38 3 3 5" xfId="40931" xr:uid="{00000000-0005-0000-0000-0000FE710000}"/>
    <cellStyle name="Normal 38 3 4" xfId="5258" xr:uid="{00000000-0005-0000-0000-0000FF710000}"/>
    <cellStyle name="Normal 38 3 4 2" xfId="14002" xr:uid="{00000000-0005-0000-0000-000000720000}"/>
    <cellStyle name="Normal 38 3 4 2 2" xfId="31453" xr:uid="{00000000-0005-0000-0000-000001720000}"/>
    <cellStyle name="Normal 38 3 4 3" xfId="22733" xr:uid="{00000000-0005-0000-0000-000002720000}"/>
    <cellStyle name="Normal 38 3 4 4" xfId="40933" xr:uid="{00000000-0005-0000-0000-000003720000}"/>
    <cellStyle name="Normal 38 3 5" xfId="9641" xr:uid="{00000000-0005-0000-0000-000004720000}"/>
    <cellStyle name="Normal 38 3 5 2" xfId="27093" xr:uid="{00000000-0005-0000-0000-000005720000}"/>
    <cellStyle name="Normal 38 3 6" xfId="18372" xr:uid="{00000000-0005-0000-0000-000006720000}"/>
    <cellStyle name="Normal 38 3 7" xfId="40926" xr:uid="{00000000-0005-0000-0000-000007720000}"/>
    <cellStyle name="Normal 38 4" xfId="1378" xr:uid="{00000000-0005-0000-0000-000008720000}"/>
    <cellStyle name="Normal 38 4 2" xfId="3524" xr:uid="{00000000-0005-0000-0000-000009720000}"/>
    <cellStyle name="Normal 38 4 2 2" xfId="7935" xr:uid="{00000000-0005-0000-0000-00000A720000}"/>
    <cellStyle name="Normal 38 4 2 2 2" xfId="16679" xr:uid="{00000000-0005-0000-0000-00000B720000}"/>
    <cellStyle name="Normal 38 4 2 2 2 2" xfId="34130" xr:uid="{00000000-0005-0000-0000-00000C720000}"/>
    <cellStyle name="Normal 38 4 2 2 3" xfId="25410" xr:uid="{00000000-0005-0000-0000-00000D720000}"/>
    <cellStyle name="Normal 38 4 2 2 4" xfId="40936" xr:uid="{00000000-0005-0000-0000-00000E720000}"/>
    <cellStyle name="Normal 38 4 2 3" xfId="12318" xr:uid="{00000000-0005-0000-0000-00000F720000}"/>
    <cellStyle name="Normal 38 4 2 3 2" xfId="29770" xr:uid="{00000000-0005-0000-0000-000010720000}"/>
    <cellStyle name="Normal 38 4 2 4" xfId="21049" xr:uid="{00000000-0005-0000-0000-000011720000}"/>
    <cellStyle name="Normal 38 4 2 5" xfId="40935" xr:uid="{00000000-0005-0000-0000-000012720000}"/>
    <cellStyle name="Normal 38 4 3" xfId="5793" xr:uid="{00000000-0005-0000-0000-000013720000}"/>
    <cellStyle name="Normal 38 4 3 2" xfId="14537" xr:uid="{00000000-0005-0000-0000-000014720000}"/>
    <cellStyle name="Normal 38 4 3 2 2" xfId="31988" xr:uid="{00000000-0005-0000-0000-000015720000}"/>
    <cellStyle name="Normal 38 4 3 3" xfId="23268" xr:uid="{00000000-0005-0000-0000-000016720000}"/>
    <cellStyle name="Normal 38 4 3 4" xfId="40937" xr:uid="{00000000-0005-0000-0000-000017720000}"/>
    <cellStyle name="Normal 38 4 4" xfId="10176" xr:uid="{00000000-0005-0000-0000-000018720000}"/>
    <cellStyle name="Normal 38 4 4 2" xfId="27628" xr:uid="{00000000-0005-0000-0000-000019720000}"/>
    <cellStyle name="Normal 38 4 5" xfId="18907" xr:uid="{00000000-0005-0000-0000-00001A720000}"/>
    <cellStyle name="Normal 38 4 6" xfId="40934" xr:uid="{00000000-0005-0000-0000-00001B720000}"/>
    <cellStyle name="Normal 38 5" xfId="2452" xr:uid="{00000000-0005-0000-0000-00001C720000}"/>
    <cellStyle name="Normal 38 5 2" xfId="6863" xr:uid="{00000000-0005-0000-0000-00001D720000}"/>
    <cellStyle name="Normal 38 5 2 2" xfId="15607" xr:uid="{00000000-0005-0000-0000-00001E720000}"/>
    <cellStyle name="Normal 38 5 2 2 2" xfId="33058" xr:uid="{00000000-0005-0000-0000-00001F720000}"/>
    <cellStyle name="Normal 38 5 2 3" xfId="24338" xr:uid="{00000000-0005-0000-0000-000020720000}"/>
    <cellStyle name="Normal 38 5 2 4" xfId="40939" xr:uid="{00000000-0005-0000-0000-000021720000}"/>
    <cellStyle name="Normal 38 5 3" xfId="11246" xr:uid="{00000000-0005-0000-0000-000022720000}"/>
    <cellStyle name="Normal 38 5 3 2" xfId="28698" xr:uid="{00000000-0005-0000-0000-000023720000}"/>
    <cellStyle name="Normal 38 5 4" xfId="19977" xr:uid="{00000000-0005-0000-0000-000024720000}"/>
    <cellStyle name="Normal 38 5 5" xfId="40938" xr:uid="{00000000-0005-0000-0000-000025720000}"/>
    <cellStyle name="Normal 38 6" xfId="4721" xr:uid="{00000000-0005-0000-0000-000026720000}"/>
    <cellStyle name="Normal 38 6 2" xfId="13465" xr:uid="{00000000-0005-0000-0000-000027720000}"/>
    <cellStyle name="Normal 38 6 2 2" xfId="30916" xr:uid="{00000000-0005-0000-0000-000028720000}"/>
    <cellStyle name="Normal 38 6 3" xfId="22196" xr:uid="{00000000-0005-0000-0000-000029720000}"/>
    <cellStyle name="Normal 38 6 4" xfId="40940" xr:uid="{00000000-0005-0000-0000-00002A720000}"/>
    <cellStyle name="Normal 38 7" xfId="9104" xr:uid="{00000000-0005-0000-0000-00002B720000}"/>
    <cellStyle name="Normal 38 7 2" xfId="26556" xr:uid="{00000000-0005-0000-0000-00002C720000}"/>
    <cellStyle name="Normal 38 8" xfId="17835" xr:uid="{00000000-0005-0000-0000-00002D720000}"/>
    <cellStyle name="Normal 38 9" xfId="40909" xr:uid="{00000000-0005-0000-0000-00002E720000}"/>
    <cellStyle name="Normal 39" xfId="298" xr:uid="{00000000-0005-0000-0000-00002F720000}"/>
    <cellStyle name="Normal 39 2" xfId="560" xr:uid="{00000000-0005-0000-0000-000030720000}"/>
    <cellStyle name="Normal 39 2 2" xfId="1099" xr:uid="{00000000-0005-0000-0000-000031720000}"/>
    <cellStyle name="Normal 39 2 2 2" xfId="2172" xr:uid="{00000000-0005-0000-0000-000032720000}"/>
    <cellStyle name="Normal 39 2 2 2 2" xfId="4317" xr:uid="{00000000-0005-0000-0000-000033720000}"/>
    <cellStyle name="Normal 39 2 2 2 2 2" xfId="8728" xr:uid="{00000000-0005-0000-0000-000034720000}"/>
    <cellStyle name="Normal 39 2 2 2 2 2 2" xfId="17472" xr:uid="{00000000-0005-0000-0000-000035720000}"/>
    <cellStyle name="Normal 39 2 2 2 2 2 2 2" xfId="34923" xr:uid="{00000000-0005-0000-0000-000036720000}"/>
    <cellStyle name="Normal 39 2 2 2 2 2 3" xfId="26203" xr:uid="{00000000-0005-0000-0000-000037720000}"/>
    <cellStyle name="Normal 39 2 2 2 2 2 4" xfId="40946" xr:uid="{00000000-0005-0000-0000-000038720000}"/>
    <cellStyle name="Normal 39 2 2 2 2 3" xfId="13111" xr:uid="{00000000-0005-0000-0000-000039720000}"/>
    <cellStyle name="Normal 39 2 2 2 2 3 2" xfId="30563" xr:uid="{00000000-0005-0000-0000-00003A720000}"/>
    <cellStyle name="Normal 39 2 2 2 2 4" xfId="21842" xr:uid="{00000000-0005-0000-0000-00003B720000}"/>
    <cellStyle name="Normal 39 2 2 2 2 5" xfId="40945" xr:uid="{00000000-0005-0000-0000-00003C720000}"/>
    <cellStyle name="Normal 39 2 2 2 3" xfId="6586" xr:uid="{00000000-0005-0000-0000-00003D720000}"/>
    <cellStyle name="Normal 39 2 2 2 3 2" xfId="15330" xr:uid="{00000000-0005-0000-0000-00003E720000}"/>
    <cellStyle name="Normal 39 2 2 2 3 2 2" xfId="32781" xr:uid="{00000000-0005-0000-0000-00003F720000}"/>
    <cellStyle name="Normal 39 2 2 2 3 3" xfId="24061" xr:uid="{00000000-0005-0000-0000-000040720000}"/>
    <cellStyle name="Normal 39 2 2 2 3 4" xfId="40947" xr:uid="{00000000-0005-0000-0000-000041720000}"/>
    <cellStyle name="Normal 39 2 2 2 4" xfId="10969" xr:uid="{00000000-0005-0000-0000-000042720000}"/>
    <cellStyle name="Normal 39 2 2 2 4 2" xfId="28421" xr:uid="{00000000-0005-0000-0000-000043720000}"/>
    <cellStyle name="Normal 39 2 2 2 5" xfId="19700" xr:uid="{00000000-0005-0000-0000-000044720000}"/>
    <cellStyle name="Normal 39 2 2 2 6" xfId="40944" xr:uid="{00000000-0005-0000-0000-000045720000}"/>
    <cellStyle name="Normal 39 2 2 3" xfId="3248" xr:uid="{00000000-0005-0000-0000-000046720000}"/>
    <cellStyle name="Normal 39 2 2 3 2" xfId="7659" xr:uid="{00000000-0005-0000-0000-000047720000}"/>
    <cellStyle name="Normal 39 2 2 3 2 2" xfId="16403" xr:uid="{00000000-0005-0000-0000-000048720000}"/>
    <cellStyle name="Normal 39 2 2 3 2 2 2" xfId="33854" xr:uid="{00000000-0005-0000-0000-000049720000}"/>
    <cellStyle name="Normal 39 2 2 3 2 3" xfId="25134" xr:uid="{00000000-0005-0000-0000-00004A720000}"/>
    <cellStyle name="Normal 39 2 2 3 2 4" xfId="40949" xr:uid="{00000000-0005-0000-0000-00004B720000}"/>
    <cellStyle name="Normal 39 2 2 3 3" xfId="12042" xr:uid="{00000000-0005-0000-0000-00004C720000}"/>
    <cellStyle name="Normal 39 2 2 3 3 2" xfId="29494" xr:uid="{00000000-0005-0000-0000-00004D720000}"/>
    <cellStyle name="Normal 39 2 2 3 4" xfId="20773" xr:uid="{00000000-0005-0000-0000-00004E720000}"/>
    <cellStyle name="Normal 39 2 2 3 5" xfId="40948" xr:uid="{00000000-0005-0000-0000-00004F720000}"/>
    <cellStyle name="Normal 39 2 2 4" xfId="5517" xr:uid="{00000000-0005-0000-0000-000050720000}"/>
    <cellStyle name="Normal 39 2 2 4 2" xfId="14261" xr:uid="{00000000-0005-0000-0000-000051720000}"/>
    <cellStyle name="Normal 39 2 2 4 2 2" xfId="31712" xr:uid="{00000000-0005-0000-0000-000052720000}"/>
    <cellStyle name="Normal 39 2 2 4 3" xfId="22992" xr:uid="{00000000-0005-0000-0000-000053720000}"/>
    <cellStyle name="Normal 39 2 2 4 4" xfId="40950" xr:uid="{00000000-0005-0000-0000-000054720000}"/>
    <cellStyle name="Normal 39 2 2 5" xfId="9900" xr:uid="{00000000-0005-0000-0000-000055720000}"/>
    <cellStyle name="Normal 39 2 2 5 2" xfId="27352" xr:uid="{00000000-0005-0000-0000-000056720000}"/>
    <cellStyle name="Normal 39 2 2 6" xfId="18631" xr:uid="{00000000-0005-0000-0000-000057720000}"/>
    <cellStyle name="Normal 39 2 2 7" xfId="40943" xr:uid="{00000000-0005-0000-0000-000058720000}"/>
    <cellStyle name="Normal 39 2 3" xfId="1637" xr:uid="{00000000-0005-0000-0000-000059720000}"/>
    <cellStyle name="Normal 39 2 3 2" xfId="3783" xr:uid="{00000000-0005-0000-0000-00005A720000}"/>
    <cellStyle name="Normal 39 2 3 2 2" xfId="8194" xr:uid="{00000000-0005-0000-0000-00005B720000}"/>
    <cellStyle name="Normal 39 2 3 2 2 2" xfId="16938" xr:uid="{00000000-0005-0000-0000-00005C720000}"/>
    <cellStyle name="Normal 39 2 3 2 2 2 2" xfId="34389" xr:uid="{00000000-0005-0000-0000-00005D720000}"/>
    <cellStyle name="Normal 39 2 3 2 2 3" xfId="25669" xr:uid="{00000000-0005-0000-0000-00005E720000}"/>
    <cellStyle name="Normal 39 2 3 2 2 4" xfId="40953" xr:uid="{00000000-0005-0000-0000-00005F720000}"/>
    <cellStyle name="Normal 39 2 3 2 3" xfId="12577" xr:uid="{00000000-0005-0000-0000-000060720000}"/>
    <cellStyle name="Normal 39 2 3 2 3 2" xfId="30029" xr:uid="{00000000-0005-0000-0000-000061720000}"/>
    <cellStyle name="Normal 39 2 3 2 4" xfId="21308" xr:uid="{00000000-0005-0000-0000-000062720000}"/>
    <cellStyle name="Normal 39 2 3 2 5" xfId="40952" xr:uid="{00000000-0005-0000-0000-000063720000}"/>
    <cellStyle name="Normal 39 2 3 3" xfId="6052" xr:uid="{00000000-0005-0000-0000-000064720000}"/>
    <cellStyle name="Normal 39 2 3 3 2" xfId="14796" xr:uid="{00000000-0005-0000-0000-000065720000}"/>
    <cellStyle name="Normal 39 2 3 3 2 2" xfId="32247" xr:uid="{00000000-0005-0000-0000-000066720000}"/>
    <cellStyle name="Normal 39 2 3 3 3" xfId="23527" xr:uid="{00000000-0005-0000-0000-000067720000}"/>
    <cellStyle name="Normal 39 2 3 3 4" xfId="40954" xr:uid="{00000000-0005-0000-0000-000068720000}"/>
    <cellStyle name="Normal 39 2 3 4" xfId="10435" xr:uid="{00000000-0005-0000-0000-000069720000}"/>
    <cellStyle name="Normal 39 2 3 4 2" xfId="27887" xr:uid="{00000000-0005-0000-0000-00006A720000}"/>
    <cellStyle name="Normal 39 2 3 5" xfId="19166" xr:uid="{00000000-0005-0000-0000-00006B720000}"/>
    <cellStyle name="Normal 39 2 3 6" xfId="40951" xr:uid="{00000000-0005-0000-0000-00006C720000}"/>
    <cellStyle name="Normal 39 2 4" xfId="2711" xr:uid="{00000000-0005-0000-0000-00006D720000}"/>
    <cellStyle name="Normal 39 2 4 2" xfId="7122" xr:uid="{00000000-0005-0000-0000-00006E720000}"/>
    <cellStyle name="Normal 39 2 4 2 2" xfId="15866" xr:uid="{00000000-0005-0000-0000-00006F720000}"/>
    <cellStyle name="Normal 39 2 4 2 2 2" xfId="33317" xr:uid="{00000000-0005-0000-0000-000070720000}"/>
    <cellStyle name="Normal 39 2 4 2 3" xfId="24597" xr:uid="{00000000-0005-0000-0000-000071720000}"/>
    <cellStyle name="Normal 39 2 4 2 4" xfId="40956" xr:uid="{00000000-0005-0000-0000-000072720000}"/>
    <cellStyle name="Normal 39 2 4 3" xfId="11505" xr:uid="{00000000-0005-0000-0000-000073720000}"/>
    <cellStyle name="Normal 39 2 4 3 2" xfId="28957" xr:uid="{00000000-0005-0000-0000-000074720000}"/>
    <cellStyle name="Normal 39 2 4 4" xfId="20236" xr:uid="{00000000-0005-0000-0000-000075720000}"/>
    <cellStyle name="Normal 39 2 4 5" xfId="40955" xr:uid="{00000000-0005-0000-0000-000076720000}"/>
    <cellStyle name="Normal 39 2 5" xfId="4980" xr:uid="{00000000-0005-0000-0000-000077720000}"/>
    <cellStyle name="Normal 39 2 5 2" xfId="13724" xr:uid="{00000000-0005-0000-0000-000078720000}"/>
    <cellStyle name="Normal 39 2 5 2 2" xfId="31175" xr:uid="{00000000-0005-0000-0000-000079720000}"/>
    <cellStyle name="Normal 39 2 5 3" xfId="22455" xr:uid="{00000000-0005-0000-0000-00007A720000}"/>
    <cellStyle name="Normal 39 2 5 4" xfId="40957" xr:uid="{00000000-0005-0000-0000-00007B720000}"/>
    <cellStyle name="Normal 39 2 6" xfId="9363" xr:uid="{00000000-0005-0000-0000-00007C720000}"/>
    <cellStyle name="Normal 39 2 6 2" xfId="26815" xr:uid="{00000000-0005-0000-0000-00007D720000}"/>
    <cellStyle name="Normal 39 2 7" xfId="18094" xr:uid="{00000000-0005-0000-0000-00007E720000}"/>
    <cellStyle name="Normal 39 2 8" xfId="40942" xr:uid="{00000000-0005-0000-0000-00007F720000}"/>
    <cellStyle name="Normal 39 3" xfId="842" xr:uid="{00000000-0005-0000-0000-000080720000}"/>
    <cellStyle name="Normal 39 3 2" xfId="1915" xr:uid="{00000000-0005-0000-0000-000081720000}"/>
    <cellStyle name="Normal 39 3 2 2" xfId="4060" xr:uid="{00000000-0005-0000-0000-000082720000}"/>
    <cellStyle name="Normal 39 3 2 2 2" xfId="8471" xr:uid="{00000000-0005-0000-0000-000083720000}"/>
    <cellStyle name="Normal 39 3 2 2 2 2" xfId="17215" xr:uid="{00000000-0005-0000-0000-000084720000}"/>
    <cellStyle name="Normal 39 3 2 2 2 2 2" xfId="34666" xr:uid="{00000000-0005-0000-0000-000085720000}"/>
    <cellStyle name="Normal 39 3 2 2 2 3" xfId="25946" xr:uid="{00000000-0005-0000-0000-000086720000}"/>
    <cellStyle name="Normal 39 3 2 2 2 4" xfId="40961" xr:uid="{00000000-0005-0000-0000-000087720000}"/>
    <cellStyle name="Normal 39 3 2 2 3" xfId="12854" xr:uid="{00000000-0005-0000-0000-000088720000}"/>
    <cellStyle name="Normal 39 3 2 2 3 2" xfId="30306" xr:uid="{00000000-0005-0000-0000-000089720000}"/>
    <cellStyle name="Normal 39 3 2 2 4" xfId="21585" xr:uid="{00000000-0005-0000-0000-00008A720000}"/>
    <cellStyle name="Normal 39 3 2 2 5" xfId="40960" xr:uid="{00000000-0005-0000-0000-00008B720000}"/>
    <cellStyle name="Normal 39 3 2 3" xfId="6329" xr:uid="{00000000-0005-0000-0000-00008C720000}"/>
    <cellStyle name="Normal 39 3 2 3 2" xfId="15073" xr:uid="{00000000-0005-0000-0000-00008D720000}"/>
    <cellStyle name="Normal 39 3 2 3 2 2" xfId="32524" xr:uid="{00000000-0005-0000-0000-00008E720000}"/>
    <cellStyle name="Normal 39 3 2 3 3" xfId="23804" xr:uid="{00000000-0005-0000-0000-00008F720000}"/>
    <cellStyle name="Normal 39 3 2 3 4" xfId="40962" xr:uid="{00000000-0005-0000-0000-000090720000}"/>
    <cellStyle name="Normal 39 3 2 4" xfId="10712" xr:uid="{00000000-0005-0000-0000-000091720000}"/>
    <cellStyle name="Normal 39 3 2 4 2" xfId="28164" xr:uid="{00000000-0005-0000-0000-000092720000}"/>
    <cellStyle name="Normal 39 3 2 5" xfId="19443" xr:uid="{00000000-0005-0000-0000-000093720000}"/>
    <cellStyle name="Normal 39 3 2 6" xfId="40959" xr:uid="{00000000-0005-0000-0000-000094720000}"/>
    <cellStyle name="Normal 39 3 3" xfId="2991" xr:uid="{00000000-0005-0000-0000-000095720000}"/>
    <cellStyle name="Normal 39 3 3 2" xfId="7402" xr:uid="{00000000-0005-0000-0000-000096720000}"/>
    <cellStyle name="Normal 39 3 3 2 2" xfId="16146" xr:uid="{00000000-0005-0000-0000-000097720000}"/>
    <cellStyle name="Normal 39 3 3 2 2 2" xfId="33597" xr:uid="{00000000-0005-0000-0000-000098720000}"/>
    <cellStyle name="Normal 39 3 3 2 3" xfId="24877" xr:uid="{00000000-0005-0000-0000-000099720000}"/>
    <cellStyle name="Normal 39 3 3 2 4" xfId="40964" xr:uid="{00000000-0005-0000-0000-00009A720000}"/>
    <cellStyle name="Normal 39 3 3 3" xfId="11785" xr:uid="{00000000-0005-0000-0000-00009B720000}"/>
    <cellStyle name="Normal 39 3 3 3 2" xfId="29237" xr:uid="{00000000-0005-0000-0000-00009C720000}"/>
    <cellStyle name="Normal 39 3 3 4" xfId="20516" xr:uid="{00000000-0005-0000-0000-00009D720000}"/>
    <cellStyle name="Normal 39 3 3 5" xfId="40963" xr:uid="{00000000-0005-0000-0000-00009E720000}"/>
    <cellStyle name="Normal 39 3 4" xfId="5260" xr:uid="{00000000-0005-0000-0000-00009F720000}"/>
    <cellStyle name="Normal 39 3 4 2" xfId="14004" xr:uid="{00000000-0005-0000-0000-0000A0720000}"/>
    <cellStyle name="Normal 39 3 4 2 2" xfId="31455" xr:uid="{00000000-0005-0000-0000-0000A1720000}"/>
    <cellStyle name="Normal 39 3 4 3" xfId="22735" xr:uid="{00000000-0005-0000-0000-0000A2720000}"/>
    <cellStyle name="Normal 39 3 4 4" xfId="40965" xr:uid="{00000000-0005-0000-0000-0000A3720000}"/>
    <cellStyle name="Normal 39 3 5" xfId="9643" xr:uid="{00000000-0005-0000-0000-0000A4720000}"/>
    <cellStyle name="Normal 39 3 5 2" xfId="27095" xr:uid="{00000000-0005-0000-0000-0000A5720000}"/>
    <cellStyle name="Normal 39 3 6" xfId="18374" xr:uid="{00000000-0005-0000-0000-0000A6720000}"/>
    <cellStyle name="Normal 39 3 7" xfId="40958" xr:uid="{00000000-0005-0000-0000-0000A7720000}"/>
    <cellStyle name="Normal 39 4" xfId="1380" xr:uid="{00000000-0005-0000-0000-0000A8720000}"/>
    <cellStyle name="Normal 39 4 2" xfId="3526" xr:uid="{00000000-0005-0000-0000-0000A9720000}"/>
    <cellStyle name="Normal 39 4 2 2" xfId="7937" xr:uid="{00000000-0005-0000-0000-0000AA720000}"/>
    <cellStyle name="Normal 39 4 2 2 2" xfId="16681" xr:uid="{00000000-0005-0000-0000-0000AB720000}"/>
    <cellStyle name="Normal 39 4 2 2 2 2" xfId="34132" xr:uid="{00000000-0005-0000-0000-0000AC720000}"/>
    <cellStyle name="Normal 39 4 2 2 3" xfId="25412" xr:uid="{00000000-0005-0000-0000-0000AD720000}"/>
    <cellStyle name="Normal 39 4 2 2 4" xfId="40968" xr:uid="{00000000-0005-0000-0000-0000AE720000}"/>
    <cellStyle name="Normal 39 4 2 3" xfId="12320" xr:uid="{00000000-0005-0000-0000-0000AF720000}"/>
    <cellStyle name="Normal 39 4 2 3 2" xfId="29772" xr:uid="{00000000-0005-0000-0000-0000B0720000}"/>
    <cellStyle name="Normal 39 4 2 4" xfId="21051" xr:uid="{00000000-0005-0000-0000-0000B1720000}"/>
    <cellStyle name="Normal 39 4 2 5" xfId="40967" xr:uid="{00000000-0005-0000-0000-0000B2720000}"/>
    <cellStyle name="Normal 39 4 3" xfId="5795" xr:uid="{00000000-0005-0000-0000-0000B3720000}"/>
    <cellStyle name="Normal 39 4 3 2" xfId="14539" xr:uid="{00000000-0005-0000-0000-0000B4720000}"/>
    <cellStyle name="Normal 39 4 3 2 2" xfId="31990" xr:uid="{00000000-0005-0000-0000-0000B5720000}"/>
    <cellStyle name="Normal 39 4 3 3" xfId="23270" xr:uid="{00000000-0005-0000-0000-0000B6720000}"/>
    <cellStyle name="Normal 39 4 3 4" xfId="40969" xr:uid="{00000000-0005-0000-0000-0000B7720000}"/>
    <cellStyle name="Normal 39 4 4" xfId="10178" xr:uid="{00000000-0005-0000-0000-0000B8720000}"/>
    <cellStyle name="Normal 39 4 4 2" xfId="27630" xr:uid="{00000000-0005-0000-0000-0000B9720000}"/>
    <cellStyle name="Normal 39 4 5" xfId="18909" xr:uid="{00000000-0005-0000-0000-0000BA720000}"/>
    <cellStyle name="Normal 39 4 6" xfId="40966" xr:uid="{00000000-0005-0000-0000-0000BB720000}"/>
    <cellStyle name="Normal 39 5" xfId="2454" xr:uid="{00000000-0005-0000-0000-0000BC720000}"/>
    <cellStyle name="Normal 39 5 2" xfId="6865" xr:uid="{00000000-0005-0000-0000-0000BD720000}"/>
    <cellStyle name="Normal 39 5 2 2" xfId="15609" xr:uid="{00000000-0005-0000-0000-0000BE720000}"/>
    <cellStyle name="Normal 39 5 2 2 2" xfId="33060" xr:uid="{00000000-0005-0000-0000-0000BF720000}"/>
    <cellStyle name="Normal 39 5 2 3" xfId="24340" xr:uid="{00000000-0005-0000-0000-0000C0720000}"/>
    <cellStyle name="Normal 39 5 2 4" xfId="40971" xr:uid="{00000000-0005-0000-0000-0000C1720000}"/>
    <cellStyle name="Normal 39 5 3" xfId="11248" xr:uid="{00000000-0005-0000-0000-0000C2720000}"/>
    <cellStyle name="Normal 39 5 3 2" xfId="28700" xr:uid="{00000000-0005-0000-0000-0000C3720000}"/>
    <cellStyle name="Normal 39 5 4" xfId="19979" xr:uid="{00000000-0005-0000-0000-0000C4720000}"/>
    <cellStyle name="Normal 39 5 5" xfId="40970" xr:uid="{00000000-0005-0000-0000-0000C5720000}"/>
    <cellStyle name="Normal 39 6" xfId="4723" xr:uid="{00000000-0005-0000-0000-0000C6720000}"/>
    <cellStyle name="Normal 39 6 2" xfId="13467" xr:uid="{00000000-0005-0000-0000-0000C7720000}"/>
    <cellStyle name="Normal 39 6 2 2" xfId="30918" xr:uid="{00000000-0005-0000-0000-0000C8720000}"/>
    <cellStyle name="Normal 39 6 3" xfId="22198" xr:uid="{00000000-0005-0000-0000-0000C9720000}"/>
    <cellStyle name="Normal 39 6 4" xfId="40972" xr:uid="{00000000-0005-0000-0000-0000CA720000}"/>
    <cellStyle name="Normal 39 7" xfId="9106" xr:uid="{00000000-0005-0000-0000-0000CB720000}"/>
    <cellStyle name="Normal 39 7 2" xfId="26558" xr:uid="{00000000-0005-0000-0000-0000CC720000}"/>
    <cellStyle name="Normal 39 8" xfId="17837" xr:uid="{00000000-0005-0000-0000-0000CD720000}"/>
    <cellStyle name="Normal 39 9" xfId="40941" xr:uid="{00000000-0005-0000-0000-0000CE720000}"/>
    <cellStyle name="Normal 4" xfId="10" xr:uid="{00000000-0005-0000-0000-0000CF720000}"/>
    <cellStyle name="Normal 4 10" xfId="4342" xr:uid="{00000000-0005-0000-0000-0000D0720000}"/>
    <cellStyle name="Normal 4 10 2" xfId="8753" xr:uid="{00000000-0005-0000-0000-0000D1720000}"/>
    <cellStyle name="Normal 4 10 2 2" xfId="17497" xr:uid="{00000000-0005-0000-0000-0000D2720000}"/>
    <cellStyle name="Normal 4 10 2 2 2" xfId="34948" xr:uid="{00000000-0005-0000-0000-0000D3720000}"/>
    <cellStyle name="Normal 4 10 2 3" xfId="26228" xr:uid="{00000000-0005-0000-0000-0000D4720000}"/>
    <cellStyle name="Normal 4 10 2 4" xfId="40975" xr:uid="{00000000-0005-0000-0000-0000D5720000}"/>
    <cellStyle name="Normal 4 10 3" xfId="13136" xr:uid="{00000000-0005-0000-0000-0000D6720000}"/>
    <cellStyle name="Normal 4 10 3 2" xfId="30588" xr:uid="{00000000-0005-0000-0000-0000D7720000}"/>
    <cellStyle name="Normal 4 10 4" xfId="21867" xr:uid="{00000000-0005-0000-0000-0000D8720000}"/>
    <cellStyle name="Normal 4 10 5" xfId="40974" xr:uid="{00000000-0005-0000-0000-0000D9720000}"/>
    <cellStyle name="Normal 4 11" xfId="4429" xr:uid="{00000000-0005-0000-0000-0000DA720000}"/>
    <cellStyle name="Normal 4 11 2" xfId="8800" xr:uid="{00000000-0005-0000-0000-0000DB720000}"/>
    <cellStyle name="Normal 4 11 2 2" xfId="17542" xr:uid="{00000000-0005-0000-0000-0000DC720000}"/>
    <cellStyle name="Normal 4 11 2 2 2" xfId="34992" xr:uid="{00000000-0005-0000-0000-0000DD720000}"/>
    <cellStyle name="Normal 4 11 2 3" xfId="26272" xr:uid="{00000000-0005-0000-0000-0000DE720000}"/>
    <cellStyle name="Normal 4 11 2 4" xfId="40977" xr:uid="{00000000-0005-0000-0000-0000DF720000}"/>
    <cellStyle name="Normal 4 11 3" xfId="13181" xr:uid="{00000000-0005-0000-0000-0000E0720000}"/>
    <cellStyle name="Normal 4 11 3 2" xfId="30632" xr:uid="{00000000-0005-0000-0000-0000E1720000}"/>
    <cellStyle name="Normal 4 11 4" xfId="21912" xr:uid="{00000000-0005-0000-0000-0000E2720000}"/>
    <cellStyle name="Normal 4 11 5" xfId="40976" xr:uid="{00000000-0005-0000-0000-0000E3720000}"/>
    <cellStyle name="Normal 4 12" xfId="4471" xr:uid="{00000000-0005-0000-0000-0000E4720000}"/>
    <cellStyle name="Normal 4 12 2" xfId="13215" xr:uid="{00000000-0005-0000-0000-0000E5720000}"/>
    <cellStyle name="Normal 4 12 2 2" xfId="30666" xr:uid="{00000000-0005-0000-0000-0000E6720000}"/>
    <cellStyle name="Normal 4 12 3" xfId="21946" xr:uid="{00000000-0005-0000-0000-0000E7720000}"/>
    <cellStyle name="Normal 4 12 4" xfId="40978" xr:uid="{00000000-0005-0000-0000-0000E8720000}"/>
    <cellStyle name="Normal 4 13" xfId="8854" xr:uid="{00000000-0005-0000-0000-0000E9720000}"/>
    <cellStyle name="Normal 4 13 2" xfId="26306" xr:uid="{00000000-0005-0000-0000-0000EA720000}"/>
    <cellStyle name="Normal 4 14" xfId="17585" xr:uid="{00000000-0005-0000-0000-0000EB720000}"/>
    <cellStyle name="Normal 4 15" xfId="40973" xr:uid="{00000000-0005-0000-0000-0000EC720000}"/>
    <cellStyle name="Normal 4 2" xfId="33" xr:uid="{00000000-0005-0000-0000-0000ED720000}"/>
    <cellStyle name="Normal 4 2 10" xfId="8865" xr:uid="{00000000-0005-0000-0000-0000EE720000}"/>
    <cellStyle name="Normal 4 2 10 2" xfId="26317" xr:uid="{00000000-0005-0000-0000-0000EF720000}"/>
    <cellStyle name="Normal 4 2 11" xfId="17596" xr:uid="{00000000-0005-0000-0000-0000F0720000}"/>
    <cellStyle name="Normal 4 2 12" xfId="40979" xr:uid="{00000000-0005-0000-0000-0000F1720000}"/>
    <cellStyle name="Normal 4 2 2" xfId="61" xr:uid="{00000000-0005-0000-0000-0000F2720000}"/>
    <cellStyle name="Normal 4 2 2 10" xfId="17619" xr:uid="{00000000-0005-0000-0000-0000F3720000}"/>
    <cellStyle name="Normal 4 2 2 11" xfId="40980" xr:uid="{00000000-0005-0000-0000-0000F4720000}"/>
    <cellStyle name="Normal 4 2 2 2" xfId="126" xr:uid="{00000000-0005-0000-0000-0000F5720000}"/>
    <cellStyle name="Normal 4 2 2 2 10" xfId="40981" xr:uid="{00000000-0005-0000-0000-0000F6720000}"/>
    <cellStyle name="Normal 4 2 2 2 2" xfId="258" xr:uid="{00000000-0005-0000-0000-0000F7720000}"/>
    <cellStyle name="Normal 4 2 2 2 2 2" xfId="523" xr:uid="{00000000-0005-0000-0000-0000F8720000}"/>
    <cellStyle name="Normal 4 2 2 2 2 2 2" xfId="1063" xr:uid="{00000000-0005-0000-0000-0000F9720000}"/>
    <cellStyle name="Normal 4 2 2 2 2 2 2 2" xfId="2136" xr:uid="{00000000-0005-0000-0000-0000FA720000}"/>
    <cellStyle name="Normal 4 2 2 2 2 2 2 2 2" xfId="4281" xr:uid="{00000000-0005-0000-0000-0000FB720000}"/>
    <cellStyle name="Normal 4 2 2 2 2 2 2 2 2 2" xfId="8692" xr:uid="{00000000-0005-0000-0000-0000FC720000}"/>
    <cellStyle name="Normal 4 2 2 2 2 2 2 2 2 2 2" xfId="17436" xr:uid="{00000000-0005-0000-0000-0000FD720000}"/>
    <cellStyle name="Normal 4 2 2 2 2 2 2 2 2 2 2 2" xfId="34887" xr:uid="{00000000-0005-0000-0000-0000FE720000}"/>
    <cellStyle name="Normal 4 2 2 2 2 2 2 2 2 2 3" xfId="26167" xr:uid="{00000000-0005-0000-0000-0000FF720000}"/>
    <cellStyle name="Normal 4 2 2 2 2 2 2 2 2 2 4" xfId="40987" xr:uid="{00000000-0005-0000-0000-000000730000}"/>
    <cellStyle name="Normal 4 2 2 2 2 2 2 2 2 3" xfId="13075" xr:uid="{00000000-0005-0000-0000-000001730000}"/>
    <cellStyle name="Normal 4 2 2 2 2 2 2 2 2 3 2" xfId="30527" xr:uid="{00000000-0005-0000-0000-000002730000}"/>
    <cellStyle name="Normal 4 2 2 2 2 2 2 2 2 4" xfId="21806" xr:uid="{00000000-0005-0000-0000-000003730000}"/>
    <cellStyle name="Normal 4 2 2 2 2 2 2 2 2 5" xfId="40986" xr:uid="{00000000-0005-0000-0000-000004730000}"/>
    <cellStyle name="Normal 4 2 2 2 2 2 2 2 3" xfId="6550" xr:uid="{00000000-0005-0000-0000-000005730000}"/>
    <cellStyle name="Normal 4 2 2 2 2 2 2 2 3 2" xfId="15294" xr:uid="{00000000-0005-0000-0000-000006730000}"/>
    <cellStyle name="Normal 4 2 2 2 2 2 2 2 3 2 2" xfId="32745" xr:uid="{00000000-0005-0000-0000-000007730000}"/>
    <cellStyle name="Normal 4 2 2 2 2 2 2 2 3 3" xfId="24025" xr:uid="{00000000-0005-0000-0000-000008730000}"/>
    <cellStyle name="Normal 4 2 2 2 2 2 2 2 3 4" xfId="40988" xr:uid="{00000000-0005-0000-0000-000009730000}"/>
    <cellStyle name="Normal 4 2 2 2 2 2 2 2 4" xfId="10933" xr:uid="{00000000-0005-0000-0000-00000A730000}"/>
    <cellStyle name="Normal 4 2 2 2 2 2 2 2 4 2" xfId="28385" xr:uid="{00000000-0005-0000-0000-00000B730000}"/>
    <cellStyle name="Normal 4 2 2 2 2 2 2 2 5" xfId="19664" xr:uid="{00000000-0005-0000-0000-00000C730000}"/>
    <cellStyle name="Normal 4 2 2 2 2 2 2 2 6" xfId="40985" xr:uid="{00000000-0005-0000-0000-00000D730000}"/>
    <cellStyle name="Normal 4 2 2 2 2 2 2 3" xfId="3212" xr:uid="{00000000-0005-0000-0000-00000E730000}"/>
    <cellStyle name="Normal 4 2 2 2 2 2 2 3 2" xfId="7623" xr:uid="{00000000-0005-0000-0000-00000F730000}"/>
    <cellStyle name="Normal 4 2 2 2 2 2 2 3 2 2" xfId="16367" xr:uid="{00000000-0005-0000-0000-000010730000}"/>
    <cellStyle name="Normal 4 2 2 2 2 2 2 3 2 2 2" xfId="33818" xr:uid="{00000000-0005-0000-0000-000011730000}"/>
    <cellStyle name="Normal 4 2 2 2 2 2 2 3 2 3" xfId="25098" xr:uid="{00000000-0005-0000-0000-000012730000}"/>
    <cellStyle name="Normal 4 2 2 2 2 2 2 3 2 4" xfId="40990" xr:uid="{00000000-0005-0000-0000-000013730000}"/>
    <cellStyle name="Normal 4 2 2 2 2 2 2 3 3" xfId="12006" xr:uid="{00000000-0005-0000-0000-000014730000}"/>
    <cellStyle name="Normal 4 2 2 2 2 2 2 3 3 2" xfId="29458" xr:uid="{00000000-0005-0000-0000-000015730000}"/>
    <cellStyle name="Normal 4 2 2 2 2 2 2 3 4" xfId="20737" xr:uid="{00000000-0005-0000-0000-000016730000}"/>
    <cellStyle name="Normal 4 2 2 2 2 2 2 3 5" xfId="40989" xr:uid="{00000000-0005-0000-0000-000017730000}"/>
    <cellStyle name="Normal 4 2 2 2 2 2 2 4" xfId="5481" xr:uid="{00000000-0005-0000-0000-000018730000}"/>
    <cellStyle name="Normal 4 2 2 2 2 2 2 4 2" xfId="14225" xr:uid="{00000000-0005-0000-0000-000019730000}"/>
    <cellStyle name="Normal 4 2 2 2 2 2 2 4 2 2" xfId="31676" xr:uid="{00000000-0005-0000-0000-00001A730000}"/>
    <cellStyle name="Normal 4 2 2 2 2 2 2 4 3" xfId="22956" xr:uid="{00000000-0005-0000-0000-00001B730000}"/>
    <cellStyle name="Normal 4 2 2 2 2 2 2 4 4" xfId="40991" xr:uid="{00000000-0005-0000-0000-00001C730000}"/>
    <cellStyle name="Normal 4 2 2 2 2 2 2 5" xfId="9864" xr:uid="{00000000-0005-0000-0000-00001D730000}"/>
    <cellStyle name="Normal 4 2 2 2 2 2 2 5 2" xfId="27316" xr:uid="{00000000-0005-0000-0000-00001E730000}"/>
    <cellStyle name="Normal 4 2 2 2 2 2 2 6" xfId="18595" xr:uid="{00000000-0005-0000-0000-00001F730000}"/>
    <cellStyle name="Normal 4 2 2 2 2 2 2 7" xfId="40984" xr:uid="{00000000-0005-0000-0000-000020730000}"/>
    <cellStyle name="Normal 4 2 2 2 2 2 3" xfId="1601" xr:uid="{00000000-0005-0000-0000-000021730000}"/>
    <cellStyle name="Normal 4 2 2 2 2 2 3 2" xfId="3747" xr:uid="{00000000-0005-0000-0000-000022730000}"/>
    <cellStyle name="Normal 4 2 2 2 2 2 3 2 2" xfId="8158" xr:uid="{00000000-0005-0000-0000-000023730000}"/>
    <cellStyle name="Normal 4 2 2 2 2 2 3 2 2 2" xfId="16902" xr:uid="{00000000-0005-0000-0000-000024730000}"/>
    <cellStyle name="Normal 4 2 2 2 2 2 3 2 2 2 2" xfId="34353" xr:uid="{00000000-0005-0000-0000-000025730000}"/>
    <cellStyle name="Normal 4 2 2 2 2 2 3 2 2 3" xfId="25633" xr:uid="{00000000-0005-0000-0000-000026730000}"/>
    <cellStyle name="Normal 4 2 2 2 2 2 3 2 2 4" xfId="40994" xr:uid="{00000000-0005-0000-0000-000027730000}"/>
    <cellStyle name="Normal 4 2 2 2 2 2 3 2 3" xfId="12541" xr:uid="{00000000-0005-0000-0000-000028730000}"/>
    <cellStyle name="Normal 4 2 2 2 2 2 3 2 3 2" xfId="29993" xr:uid="{00000000-0005-0000-0000-000029730000}"/>
    <cellStyle name="Normal 4 2 2 2 2 2 3 2 4" xfId="21272" xr:uid="{00000000-0005-0000-0000-00002A730000}"/>
    <cellStyle name="Normal 4 2 2 2 2 2 3 2 5" xfId="40993" xr:uid="{00000000-0005-0000-0000-00002B730000}"/>
    <cellStyle name="Normal 4 2 2 2 2 2 3 3" xfId="6016" xr:uid="{00000000-0005-0000-0000-00002C730000}"/>
    <cellStyle name="Normal 4 2 2 2 2 2 3 3 2" xfId="14760" xr:uid="{00000000-0005-0000-0000-00002D730000}"/>
    <cellStyle name="Normal 4 2 2 2 2 2 3 3 2 2" xfId="32211" xr:uid="{00000000-0005-0000-0000-00002E730000}"/>
    <cellStyle name="Normal 4 2 2 2 2 2 3 3 3" xfId="23491" xr:uid="{00000000-0005-0000-0000-00002F730000}"/>
    <cellStyle name="Normal 4 2 2 2 2 2 3 3 4" xfId="40995" xr:uid="{00000000-0005-0000-0000-000030730000}"/>
    <cellStyle name="Normal 4 2 2 2 2 2 3 4" xfId="10399" xr:uid="{00000000-0005-0000-0000-000031730000}"/>
    <cellStyle name="Normal 4 2 2 2 2 2 3 4 2" xfId="27851" xr:uid="{00000000-0005-0000-0000-000032730000}"/>
    <cellStyle name="Normal 4 2 2 2 2 2 3 5" xfId="19130" xr:uid="{00000000-0005-0000-0000-000033730000}"/>
    <cellStyle name="Normal 4 2 2 2 2 2 3 6" xfId="40992" xr:uid="{00000000-0005-0000-0000-000034730000}"/>
    <cellStyle name="Normal 4 2 2 2 2 2 4" xfId="2675" xr:uid="{00000000-0005-0000-0000-000035730000}"/>
    <cellStyle name="Normal 4 2 2 2 2 2 4 2" xfId="7086" xr:uid="{00000000-0005-0000-0000-000036730000}"/>
    <cellStyle name="Normal 4 2 2 2 2 2 4 2 2" xfId="15830" xr:uid="{00000000-0005-0000-0000-000037730000}"/>
    <cellStyle name="Normal 4 2 2 2 2 2 4 2 2 2" xfId="33281" xr:uid="{00000000-0005-0000-0000-000038730000}"/>
    <cellStyle name="Normal 4 2 2 2 2 2 4 2 3" xfId="24561" xr:uid="{00000000-0005-0000-0000-000039730000}"/>
    <cellStyle name="Normal 4 2 2 2 2 2 4 2 4" xfId="40997" xr:uid="{00000000-0005-0000-0000-00003A730000}"/>
    <cellStyle name="Normal 4 2 2 2 2 2 4 3" xfId="11469" xr:uid="{00000000-0005-0000-0000-00003B730000}"/>
    <cellStyle name="Normal 4 2 2 2 2 2 4 3 2" xfId="28921" xr:uid="{00000000-0005-0000-0000-00003C730000}"/>
    <cellStyle name="Normal 4 2 2 2 2 2 4 4" xfId="20200" xr:uid="{00000000-0005-0000-0000-00003D730000}"/>
    <cellStyle name="Normal 4 2 2 2 2 2 4 5" xfId="40996" xr:uid="{00000000-0005-0000-0000-00003E730000}"/>
    <cellStyle name="Normal 4 2 2 2 2 2 5" xfId="4944" xr:uid="{00000000-0005-0000-0000-00003F730000}"/>
    <cellStyle name="Normal 4 2 2 2 2 2 5 2" xfId="13688" xr:uid="{00000000-0005-0000-0000-000040730000}"/>
    <cellStyle name="Normal 4 2 2 2 2 2 5 2 2" xfId="31139" xr:uid="{00000000-0005-0000-0000-000041730000}"/>
    <cellStyle name="Normal 4 2 2 2 2 2 5 3" xfId="22419" xr:uid="{00000000-0005-0000-0000-000042730000}"/>
    <cellStyle name="Normal 4 2 2 2 2 2 5 4" xfId="40998" xr:uid="{00000000-0005-0000-0000-000043730000}"/>
    <cellStyle name="Normal 4 2 2 2 2 2 6" xfId="9327" xr:uid="{00000000-0005-0000-0000-000044730000}"/>
    <cellStyle name="Normal 4 2 2 2 2 2 6 2" xfId="26779" xr:uid="{00000000-0005-0000-0000-000045730000}"/>
    <cellStyle name="Normal 4 2 2 2 2 2 7" xfId="18058" xr:uid="{00000000-0005-0000-0000-000046730000}"/>
    <cellStyle name="Normal 4 2 2 2 2 2 8" xfId="40983" xr:uid="{00000000-0005-0000-0000-000047730000}"/>
    <cellStyle name="Normal 4 2 2 2 2 3" xfId="805" xr:uid="{00000000-0005-0000-0000-000048730000}"/>
    <cellStyle name="Normal 4 2 2 2 2 3 2" xfId="1878" xr:uid="{00000000-0005-0000-0000-000049730000}"/>
    <cellStyle name="Normal 4 2 2 2 2 3 2 2" xfId="4023" xr:uid="{00000000-0005-0000-0000-00004A730000}"/>
    <cellStyle name="Normal 4 2 2 2 2 3 2 2 2" xfId="8434" xr:uid="{00000000-0005-0000-0000-00004B730000}"/>
    <cellStyle name="Normal 4 2 2 2 2 3 2 2 2 2" xfId="17178" xr:uid="{00000000-0005-0000-0000-00004C730000}"/>
    <cellStyle name="Normal 4 2 2 2 2 3 2 2 2 2 2" xfId="34629" xr:uid="{00000000-0005-0000-0000-00004D730000}"/>
    <cellStyle name="Normal 4 2 2 2 2 3 2 2 2 3" xfId="25909" xr:uid="{00000000-0005-0000-0000-00004E730000}"/>
    <cellStyle name="Normal 4 2 2 2 2 3 2 2 2 4" xfId="41002" xr:uid="{00000000-0005-0000-0000-00004F730000}"/>
    <cellStyle name="Normal 4 2 2 2 2 3 2 2 3" xfId="12817" xr:uid="{00000000-0005-0000-0000-000050730000}"/>
    <cellStyle name="Normal 4 2 2 2 2 3 2 2 3 2" xfId="30269" xr:uid="{00000000-0005-0000-0000-000051730000}"/>
    <cellStyle name="Normal 4 2 2 2 2 3 2 2 4" xfId="21548" xr:uid="{00000000-0005-0000-0000-000052730000}"/>
    <cellStyle name="Normal 4 2 2 2 2 3 2 2 5" xfId="41001" xr:uid="{00000000-0005-0000-0000-000053730000}"/>
    <cellStyle name="Normal 4 2 2 2 2 3 2 3" xfId="6292" xr:uid="{00000000-0005-0000-0000-000054730000}"/>
    <cellStyle name="Normal 4 2 2 2 2 3 2 3 2" xfId="15036" xr:uid="{00000000-0005-0000-0000-000055730000}"/>
    <cellStyle name="Normal 4 2 2 2 2 3 2 3 2 2" xfId="32487" xr:uid="{00000000-0005-0000-0000-000056730000}"/>
    <cellStyle name="Normal 4 2 2 2 2 3 2 3 3" xfId="23767" xr:uid="{00000000-0005-0000-0000-000057730000}"/>
    <cellStyle name="Normal 4 2 2 2 2 3 2 3 4" xfId="41003" xr:uid="{00000000-0005-0000-0000-000058730000}"/>
    <cellStyle name="Normal 4 2 2 2 2 3 2 4" xfId="10675" xr:uid="{00000000-0005-0000-0000-000059730000}"/>
    <cellStyle name="Normal 4 2 2 2 2 3 2 4 2" xfId="28127" xr:uid="{00000000-0005-0000-0000-00005A730000}"/>
    <cellStyle name="Normal 4 2 2 2 2 3 2 5" xfId="19406" xr:uid="{00000000-0005-0000-0000-00005B730000}"/>
    <cellStyle name="Normal 4 2 2 2 2 3 2 6" xfId="41000" xr:uid="{00000000-0005-0000-0000-00005C730000}"/>
    <cellStyle name="Normal 4 2 2 2 2 3 3" xfId="2954" xr:uid="{00000000-0005-0000-0000-00005D730000}"/>
    <cellStyle name="Normal 4 2 2 2 2 3 3 2" xfId="7365" xr:uid="{00000000-0005-0000-0000-00005E730000}"/>
    <cellStyle name="Normal 4 2 2 2 2 3 3 2 2" xfId="16109" xr:uid="{00000000-0005-0000-0000-00005F730000}"/>
    <cellStyle name="Normal 4 2 2 2 2 3 3 2 2 2" xfId="33560" xr:uid="{00000000-0005-0000-0000-000060730000}"/>
    <cellStyle name="Normal 4 2 2 2 2 3 3 2 3" xfId="24840" xr:uid="{00000000-0005-0000-0000-000061730000}"/>
    <cellStyle name="Normal 4 2 2 2 2 3 3 2 4" xfId="41005" xr:uid="{00000000-0005-0000-0000-000062730000}"/>
    <cellStyle name="Normal 4 2 2 2 2 3 3 3" xfId="11748" xr:uid="{00000000-0005-0000-0000-000063730000}"/>
    <cellStyle name="Normal 4 2 2 2 2 3 3 3 2" xfId="29200" xr:uid="{00000000-0005-0000-0000-000064730000}"/>
    <cellStyle name="Normal 4 2 2 2 2 3 3 4" xfId="20479" xr:uid="{00000000-0005-0000-0000-000065730000}"/>
    <cellStyle name="Normal 4 2 2 2 2 3 3 5" xfId="41004" xr:uid="{00000000-0005-0000-0000-000066730000}"/>
    <cellStyle name="Normal 4 2 2 2 2 3 4" xfId="5223" xr:uid="{00000000-0005-0000-0000-000067730000}"/>
    <cellStyle name="Normal 4 2 2 2 2 3 4 2" xfId="13967" xr:uid="{00000000-0005-0000-0000-000068730000}"/>
    <cellStyle name="Normal 4 2 2 2 2 3 4 2 2" xfId="31418" xr:uid="{00000000-0005-0000-0000-000069730000}"/>
    <cellStyle name="Normal 4 2 2 2 2 3 4 3" xfId="22698" xr:uid="{00000000-0005-0000-0000-00006A730000}"/>
    <cellStyle name="Normal 4 2 2 2 2 3 4 4" xfId="41006" xr:uid="{00000000-0005-0000-0000-00006B730000}"/>
    <cellStyle name="Normal 4 2 2 2 2 3 5" xfId="9606" xr:uid="{00000000-0005-0000-0000-00006C730000}"/>
    <cellStyle name="Normal 4 2 2 2 2 3 5 2" xfId="27058" xr:uid="{00000000-0005-0000-0000-00006D730000}"/>
    <cellStyle name="Normal 4 2 2 2 2 3 6" xfId="18337" xr:uid="{00000000-0005-0000-0000-00006E730000}"/>
    <cellStyle name="Normal 4 2 2 2 2 3 7" xfId="40999" xr:uid="{00000000-0005-0000-0000-00006F730000}"/>
    <cellStyle name="Normal 4 2 2 2 2 4" xfId="1344" xr:uid="{00000000-0005-0000-0000-000070730000}"/>
    <cellStyle name="Normal 4 2 2 2 2 4 2" xfId="3490" xr:uid="{00000000-0005-0000-0000-000071730000}"/>
    <cellStyle name="Normal 4 2 2 2 2 4 2 2" xfId="7901" xr:uid="{00000000-0005-0000-0000-000072730000}"/>
    <cellStyle name="Normal 4 2 2 2 2 4 2 2 2" xfId="16645" xr:uid="{00000000-0005-0000-0000-000073730000}"/>
    <cellStyle name="Normal 4 2 2 2 2 4 2 2 2 2" xfId="34096" xr:uid="{00000000-0005-0000-0000-000074730000}"/>
    <cellStyle name="Normal 4 2 2 2 2 4 2 2 3" xfId="25376" xr:uid="{00000000-0005-0000-0000-000075730000}"/>
    <cellStyle name="Normal 4 2 2 2 2 4 2 2 4" xfId="41009" xr:uid="{00000000-0005-0000-0000-000076730000}"/>
    <cellStyle name="Normal 4 2 2 2 2 4 2 3" xfId="12284" xr:uid="{00000000-0005-0000-0000-000077730000}"/>
    <cellStyle name="Normal 4 2 2 2 2 4 2 3 2" xfId="29736" xr:uid="{00000000-0005-0000-0000-000078730000}"/>
    <cellStyle name="Normal 4 2 2 2 2 4 2 4" xfId="21015" xr:uid="{00000000-0005-0000-0000-000079730000}"/>
    <cellStyle name="Normal 4 2 2 2 2 4 2 5" xfId="41008" xr:uid="{00000000-0005-0000-0000-00007A730000}"/>
    <cellStyle name="Normal 4 2 2 2 2 4 3" xfId="5759" xr:uid="{00000000-0005-0000-0000-00007B730000}"/>
    <cellStyle name="Normal 4 2 2 2 2 4 3 2" xfId="14503" xr:uid="{00000000-0005-0000-0000-00007C730000}"/>
    <cellStyle name="Normal 4 2 2 2 2 4 3 2 2" xfId="31954" xr:uid="{00000000-0005-0000-0000-00007D730000}"/>
    <cellStyle name="Normal 4 2 2 2 2 4 3 3" xfId="23234" xr:uid="{00000000-0005-0000-0000-00007E730000}"/>
    <cellStyle name="Normal 4 2 2 2 2 4 3 4" xfId="41010" xr:uid="{00000000-0005-0000-0000-00007F730000}"/>
    <cellStyle name="Normal 4 2 2 2 2 4 4" xfId="10142" xr:uid="{00000000-0005-0000-0000-000080730000}"/>
    <cellStyle name="Normal 4 2 2 2 2 4 4 2" xfId="27594" xr:uid="{00000000-0005-0000-0000-000081730000}"/>
    <cellStyle name="Normal 4 2 2 2 2 4 5" xfId="18873" xr:uid="{00000000-0005-0000-0000-000082730000}"/>
    <cellStyle name="Normal 4 2 2 2 2 4 6" xfId="41007" xr:uid="{00000000-0005-0000-0000-000083730000}"/>
    <cellStyle name="Normal 4 2 2 2 2 5" xfId="2418" xr:uid="{00000000-0005-0000-0000-000084730000}"/>
    <cellStyle name="Normal 4 2 2 2 2 5 2" xfId="6829" xr:uid="{00000000-0005-0000-0000-000085730000}"/>
    <cellStyle name="Normal 4 2 2 2 2 5 2 2" xfId="15573" xr:uid="{00000000-0005-0000-0000-000086730000}"/>
    <cellStyle name="Normal 4 2 2 2 2 5 2 2 2" xfId="33024" xr:uid="{00000000-0005-0000-0000-000087730000}"/>
    <cellStyle name="Normal 4 2 2 2 2 5 2 3" xfId="24304" xr:uid="{00000000-0005-0000-0000-000088730000}"/>
    <cellStyle name="Normal 4 2 2 2 2 5 2 4" xfId="41012" xr:uid="{00000000-0005-0000-0000-000089730000}"/>
    <cellStyle name="Normal 4 2 2 2 2 5 3" xfId="11212" xr:uid="{00000000-0005-0000-0000-00008A730000}"/>
    <cellStyle name="Normal 4 2 2 2 2 5 3 2" xfId="28664" xr:uid="{00000000-0005-0000-0000-00008B730000}"/>
    <cellStyle name="Normal 4 2 2 2 2 5 4" xfId="19943" xr:uid="{00000000-0005-0000-0000-00008C730000}"/>
    <cellStyle name="Normal 4 2 2 2 2 5 5" xfId="41011" xr:uid="{00000000-0005-0000-0000-00008D730000}"/>
    <cellStyle name="Normal 4 2 2 2 2 6" xfId="4687" xr:uid="{00000000-0005-0000-0000-00008E730000}"/>
    <cellStyle name="Normal 4 2 2 2 2 6 2" xfId="13431" xr:uid="{00000000-0005-0000-0000-00008F730000}"/>
    <cellStyle name="Normal 4 2 2 2 2 6 2 2" xfId="30882" xr:uid="{00000000-0005-0000-0000-000090730000}"/>
    <cellStyle name="Normal 4 2 2 2 2 6 3" xfId="22162" xr:uid="{00000000-0005-0000-0000-000091730000}"/>
    <cellStyle name="Normal 4 2 2 2 2 6 4" xfId="41013" xr:uid="{00000000-0005-0000-0000-000092730000}"/>
    <cellStyle name="Normal 4 2 2 2 2 7" xfId="9070" xr:uid="{00000000-0005-0000-0000-000093730000}"/>
    <cellStyle name="Normal 4 2 2 2 2 7 2" xfId="26522" xr:uid="{00000000-0005-0000-0000-000094730000}"/>
    <cellStyle name="Normal 4 2 2 2 2 8" xfId="17801" xr:uid="{00000000-0005-0000-0000-000095730000}"/>
    <cellStyle name="Normal 4 2 2 2 2 9" xfId="40982" xr:uid="{00000000-0005-0000-0000-000096730000}"/>
    <cellStyle name="Normal 4 2 2 2 3" xfId="398" xr:uid="{00000000-0005-0000-0000-000097730000}"/>
    <cellStyle name="Normal 4 2 2 2 3 2" xfId="938" xr:uid="{00000000-0005-0000-0000-000098730000}"/>
    <cellStyle name="Normal 4 2 2 2 3 2 2" xfId="2011" xr:uid="{00000000-0005-0000-0000-000099730000}"/>
    <cellStyle name="Normal 4 2 2 2 3 2 2 2" xfId="4156" xr:uid="{00000000-0005-0000-0000-00009A730000}"/>
    <cellStyle name="Normal 4 2 2 2 3 2 2 2 2" xfId="8567" xr:uid="{00000000-0005-0000-0000-00009B730000}"/>
    <cellStyle name="Normal 4 2 2 2 3 2 2 2 2 2" xfId="17311" xr:uid="{00000000-0005-0000-0000-00009C730000}"/>
    <cellStyle name="Normal 4 2 2 2 3 2 2 2 2 2 2" xfId="34762" xr:uid="{00000000-0005-0000-0000-00009D730000}"/>
    <cellStyle name="Normal 4 2 2 2 3 2 2 2 2 3" xfId="26042" xr:uid="{00000000-0005-0000-0000-00009E730000}"/>
    <cellStyle name="Normal 4 2 2 2 3 2 2 2 2 4" xfId="41018" xr:uid="{00000000-0005-0000-0000-00009F730000}"/>
    <cellStyle name="Normal 4 2 2 2 3 2 2 2 3" xfId="12950" xr:uid="{00000000-0005-0000-0000-0000A0730000}"/>
    <cellStyle name="Normal 4 2 2 2 3 2 2 2 3 2" xfId="30402" xr:uid="{00000000-0005-0000-0000-0000A1730000}"/>
    <cellStyle name="Normal 4 2 2 2 3 2 2 2 4" xfId="21681" xr:uid="{00000000-0005-0000-0000-0000A2730000}"/>
    <cellStyle name="Normal 4 2 2 2 3 2 2 2 5" xfId="41017" xr:uid="{00000000-0005-0000-0000-0000A3730000}"/>
    <cellStyle name="Normal 4 2 2 2 3 2 2 3" xfId="6425" xr:uid="{00000000-0005-0000-0000-0000A4730000}"/>
    <cellStyle name="Normal 4 2 2 2 3 2 2 3 2" xfId="15169" xr:uid="{00000000-0005-0000-0000-0000A5730000}"/>
    <cellStyle name="Normal 4 2 2 2 3 2 2 3 2 2" xfId="32620" xr:uid="{00000000-0005-0000-0000-0000A6730000}"/>
    <cellStyle name="Normal 4 2 2 2 3 2 2 3 3" xfId="23900" xr:uid="{00000000-0005-0000-0000-0000A7730000}"/>
    <cellStyle name="Normal 4 2 2 2 3 2 2 3 4" xfId="41019" xr:uid="{00000000-0005-0000-0000-0000A8730000}"/>
    <cellStyle name="Normal 4 2 2 2 3 2 2 4" xfId="10808" xr:uid="{00000000-0005-0000-0000-0000A9730000}"/>
    <cellStyle name="Normal 4 2 2 2 3 2 2 4 2" xfId="28260" xr:uid="{00000000-0005-0000-0000-0000AA730000}"/>
    <cellStyle name="Normal 4 2 2 2 3 2 2 5" xfId="19539" xr:uid="{00000000-0005-0000-0000-0000AB730000}"/>
    <cellStyle name="Normal 4 2 2 2 3 2 2 6" xfId="41016" xr:uid="{00000000-0005-0000-0000-0000AC730000}"/>
    <cellStyle name="Normal 4 2 2 2 3 2 3" xfId="3087" xr:uid="{00000000-0005-0000-0000-0000AD730000}"/>
    <cellStyle name="Normal 4 2 2 2 3 2 3 2" xfId="7498" xr:uid="{00000000-0005-0000-0000-0000AE730000}"/>
    <cellStyle name="Normal 4 2 2 2 3 2 3 2 2" xfId="16242" xr:uid="{00000000-0005-0000-0000-0000AF730000}"/>
    <cellStyle name="Normal 4 2 2 2 3 2 3 2 2 2" xfId="33693" xr:uid="{00000000-0005-0000-0000-0000B0730000}"/>
    <cellStyle name="Normal 4 2 2 2 3 2 3 2 3" xfId="24973" xr:uid="{00000000-0005-0000-0000-0000B1730000}"/>
    <cellStyle name="Normal 4 2 2 2 3 2 3 2 4" xfId="41021" xr:uid="{00000000-0005-0000-0000-0000B2730000}"/>
    <cellStyle name="Normal 4 2 2 2 3 2 3 3" xfId="11881" xr:uid="{00000000-0005-0000-0000-0000B3730000}"/>
    <cellStyle name="Normal 4 2 2 2 3 2 3 3 2" xfId="29333" xr:uid="{00000000-0005-0000-0000-0000B4730000}"/>
    <cellStyle name="Normal 4 2 2 2 3 2 3 4" xfId="20612" xr:uid="{00000000-0005-0000-0000-0000B5730000}"/>
    <cellStyle name="Normal 4 2 2 2 3 2 3 5" xfId="41020" xr:uid="{00000000-0005-0000-0000-0000B6730000}"/>
    <cellStyle name="Normal 4 2 2 2 3 2 4" xfId="5356" xr:uid="{00000000-0005-0000-0000-0000B7730000}"/>
    <cellStyle name="Normal 4 2 2 2 3 2 4 2" xfId="14100" xr:uid="{00000000-0005-0000-0000-0000B8730000}"/>
    <cellStyle name="Normal 4 2 2 2 3 2 4 2 2" xfId="31551" xr:uid="{00000000-0005-0000-0000-0000B9730000}"/>
    <cellStyle name="Normal 4 2 2 2 3 2 4 3" xfId="22831" xr:uid="{00000000-0005-0000-0000-0000BA730000}"/>
    <cellStyle name="Normal 4 2 2 2 3 2 4 4" xfId="41022" xr:uid="{00000000-0005-0000-0000-0000BB730000}"/>
    <cellStyle name="Normal 4 2 2 2 3 2 5" xfId="9739" xr:uid="{00000000-0005-0000-0000-0000BC730000}"/>
    <cellStyle name="Normal 4 2 2 2 3 2 5 2" xfId="27191" xr:uid="{00000000-0005-0000-0000-0000BD730000}"/>
    <cellStyle name="Normal 4 2 2 2 3 2 6" xfId="18470" xr:uid="{00000000-0005-0000-0000-0000BE730000}"/>
    <cellStyle name="Normal 4 2 2 2 3 2 7" xfId="41015" xr:uid="{00000000-0005-0000-0000-0000BF730000}"/>
    <cellStyle name="Normal 4 2 2 2 3 3" xfId="1476" xr:uid="{00000000-0005-0000-0000-0000C0730000}"/>
    <cellStyle name="Normal 4 2 2 2 3 3 2" xfId="3622" xr:uid="{00000000-0005-0000-0000-0000C1730000}"/>
    <cellStyle name="Normal 4 2 2 2 3 3 2 2" xfId="8033" xr:uid="{00000000-0005-0000-0000-0000C2730000}"/>
    <cellStyle name="Normal 4 2 2 2 3 3 2 2 2" xfId="16777" xr:uid="{00000000-0005-0000-0000-0000C3730000}"/>
    <cellStyle name="Normal 4 2 2 2 3 3 2 2 2 2" xfId="34228" xr:uid="{00000000-0005-0000-0000-0000C4730000}"/>
    <cellStyle name="Normal 4 2 2 2 3 3 2 2 3" xfId="25508" xr:uid="{00000000-0005-0000-0000-0000C5730000}"/>
    <cellStyle name="Normal 4 2 2 2 3 3 2 2 4" xfId="41025" xr:uid="{00000000-0005-0000-0000-0000C6730000}"/>
    <cellStyle name="Normal 4 2 2 2 3 3 2 3" xfId="12416" xr:uid="{00000000-0005-0000-0000-0000C7730000}"/>
    <cellStyle name="Normal 4 2 2 2 3 3 2 3 2" xfId="29868" xr:uid="{00000000-0005-0000-0000-0000C8730000}"/>
    <cellStyle name="Normal 4 2 2 2 3 3 2 4" xfId="21147" xr:uid="{00000000-0005-0000-0000-0000C9730000}"/>
    <cellStyle name="Normal 4 2 2 2 3 3 2 5" xfId="41024" xr:uid="{00000000-0005-0000-0000-0000CA730000}"/>
    <cellStyle name="Normal 4 2 2 2 3 3 3" xfId="5891" xr:uid="{00000000-0005-0000-0000-0000CB730000}"/>
    <cellStyle name="Normal 4 2 2 2 3 3 3 2" xfId="14635" xr:uid="{00000000-0005-0000-0000-0000CC730000}"/>
    <cellStyle name="Normal 4 2 2 2 3 3 3 2 2" xfId="32086" xr:uid="{00000000-0005-0000-0000-0000CD730000}"/>
    <cellStyle name="Normal 4 2 2 2 3 3 3 3" xfId="23366" xr:uid="{00000000-0005-0000-0000-0000CE730000}"/>
    <cellStyle name="Normal 4 2 2 2 3 3 3 4" xfId="41026" xr:uid="{00000000-0005-0000-0000-0000CF730000}"/>
    <cellStyle name="Normal 4 2 2 2 3 3 4" xfId="10274" xr:uid="{00000000-0005-0000-0000-0000D0730000}"/>
    <cellStyle name="Normal 4 2 2 2 3 3 4 2" xfId="27726" xr:uid="{00000000-0005-0000-0000-0000D1730000}"/>
    <cellStyle name="Normal 4 2 2 2 3 3 5" xfId="19005" xr:uid="{00000000-0005-0000-0000-0000D2730000}"/>
    <cellStyle name="Normal 4 2 2 2 3 3 6" xfId="41023" xr:uid="{00000000-0005-0000-0000-0000D3730000}"/>
    <cellStyle name="Normal 4 2 2 2 3 4" xfId="2550" xr:uid="{00000000-0005-0000-0000-0000D4730000}"/>
    <cellStyle name="Normal 4 2 2 2 3 4 2" xfId="6961" xr:uid="{00000000-0005-0000-0000-0000D5730000}"/>
    <cellStyle name="Normal 4 2 2 2 3 4 2 2" xfId="15705" xr:uid="{00000000-0005-0000-0000-0000D6730000}"/>
    <cellStyle name="Normal 4 2 2 2 3 4 2 2 2" xfId="33156" xr:uid="{00000000-0005-0000-0000-0000D7730000}"/>
    <cellStyle name="Normal 4 2 2 2 3 4 2 3" xfId="24436" xr:uid="{00000000-0005-0000-0000-0000D8730000}"/>
    <cellStyle name="Normal 4 2 2 2 3 4 2 4" xfId="41028" xr:uid="{00000000-0005-0000-0000-0000D9730000}"/>
    <cellStyle name="Normal 4 2 2 2 3 4 3" xfId="11344" xr:uid="{00000000-0005-0000-0000-0000DA730000}"/>
    <cellStyle name="Normal 4 2 2 2 3 4 3 2" xfId="28796" xr:uid="{00000000-0005-0000-0000-0000DB730000}"/>
    <cellStyle name="Normal 4 2 2 2 3 4 4" xfId="20075" xr:uid="{00000000-0005-0000-0000-0000DC730000}"/>
    <cellStyle name="Normal 4 2 2 2 3 4 5" xfId="41027" xr:uid="{00000000-0005-0000-0000-0000DD730000}"/>
    <cellStyle name="Normal 4 2 2 2 3 5" xfId="4819" xr:uid="{00000000-0005-0000-0000-0000DE730000}"/>
    <cellStyle name="Normal 4 2 2 2 3 5 2" xfId="13563" xr:uid="{00000000-0005-0000-0000-0000DF730000}"/>
    <cellStyle name="Normal 4 2 2 2 3 5 2 2" xfId="31014" xr:uid="{00000000-0005-0000-0000-0000E0730000}"/>
    <cellStyle name="Normal 4 2 2 2 3 5 3" xfId="22294" xr:uid="{00000000-0005-0000-0000-0000E1730000}"/>
    <cellStyle name="Normal 4 2 2 2 3 5 4" xfId="41029" xr:uid="{00000000-0005-0000-0000-0000E2730000}"/>
    <cellStyle name="Normal 4 2 2 2 3 6" xfId="9202" xr:uid="{00000000-0005-0000-0000-0000E3730000}"/>
    <cellStyle name="Normal 4 2 2 2 3 6 2" xfId="26654" xr:uid="{00000000-0005-0000-0000-0000E4730000}"/>
    <cellStyle name="Normal 4 2 2 2 3 7" xfId="17933" xr:uid="{00000000-0005-0000-0000-0000E5730000}"/>
    <cellStyle name="Normal 4 2 2 2 3 8" xfId="41014" xr:uid="{00000000-0005-0000-0000-0000E6730000}"/>
    <cellStyle name="Normal 4 2 2 2 4" xfId="680" xr:uid="{00000000-0005-0000-0000-0000E7730000}"/>
    <cellStyle name="Normal 4 2 2 2 4 2" xfId="1753" xr:uid="{00000000-0005-0000-0000-0000E8730000}"/>
    <cellStyle name="Normal 4 2 2 2 4 2 2" xfId="3898" xr:uid="{00000000-0005-0000-0000-0000E9730000}"/>
    <cellStyle name="Normal 4 2 2 2 4 2 2 2" xfId="8309" xr:uid="{00000000-0005-0000-0000-0000EA730000}"/>
    <cellStyle name="Normal 4 2 2 2 4 2 2 2 2" xfId="17053" xr:uid="{00000000-0005-0000-0000-0000EB730000}"/>
    <cellStyle name="Normal 4 2 2 2 4 2 2 2 2 2" xfId="34504" xr:uid="{00000000-0005-0000-0000-0000EC730000}"/>
    <cellStyle name="Normal 4 2 2 2 4 2 2 2 3" xfId="25784" xr:uid="{00000000-0005-0000-0000-0000ED730000}"/>
    <cellStyle name="Normal 4 2 2 2 4 2 2 2 4" xfId="41033" xr:uid="{00000000-0005-0000-0000-0000EE730000}"/>
    <cellStyle name="Normal 4 2 2 2 4 2 2 3" xfId="12692" xr:uid="{00000000-0005-0000-0000-0000EF730000}"/>
    <cellStyle name="Normal 4 2 2 2 4 2 2 3 2" xfId="30144" xr:uid="{00000000-0005-0000-0000-0000F0730000}"/>
    <cellStyle name="Normal 4 2 2 2 4 2 2 4" xfId="21423" xr:uid="{00000000-0005-0000-0000-0000F1730000}"/>
    <cellStyle name="Normal 4 2 2 2 4 2 2 5" xfId="41032" xr:uid="{00000000-0005-0000-0000-0000F2730000}"/>
    <cellStyle name="Normal 4 2 2 2 4 2 3" xfId="6167" xr:uid="{00000000-0005-0000-0000-0000F3730000}"/>
    <cellStyle name="Normal 4 2 2 2 4 2 3 2" xfId="14911" xr:uid="{00000000-0005-0000-0000-0000F4730000}"/>
    <cellStyle name="Normal 4 2 2 2 4 2 3 2 2" xfId="32362" xr:uid="{00000000-0005-0000-0000-0000F5730000}"/>
    <cellStyle name="Normal 4 2 2 2 4 2 3 3" xfId="23642" xr:uid="{00000000-0005-0000-0000-0000F6730000}"/>
    <cellStyle name="Normal 4 2 2 2 4 2 3 4" xfId="41034" xr:uid="{00000000-0005-0000-0000-0000F7730000}"/>
    <cellStyle name="Normal 4 2 2 2 4 2 4" xfId="10550" xr:uid="{00000000-0005-0000-0000-0000F8730000}"/>
    <cellStyle name="Normal 4 2 2 2 4 2 4 2" xfId="28002" xr:uid="{00000000-0005-0000-0000-0000F9730000}"/>
    <cellStyle name="Normal 4 2 2 2 4 2 5" xfId="19281" xr:uid="{00000000-0005-0000-0000-0000FA730000}"/>
    <cellStyle name="Normal 4 2 2 2 4 2 6" xfId="41031" xr:uid="{00000000-0005-0000-0000-0000FB730000}"/>
    <cellStyle name="Normal 4 2 2 2 4 3" xfId="2829" xr:uid="{00000000-0005-0000-0000-0000FC730000}"/>
    <cellStyle name="Normal 4 2 2 2 4 3 2" xfId="7240" xr:uid="{00000000-0005-0000-0000-0000FD730000}"/>
    <cellStyle name="Normal 4 2 2 2 4 3 2 2" xfId="15984" xr:uid="{00000000-0005-0000-0000-0000FE730000}"/>
    <cellStyle name="Normal 4 2 2 2 4 3 2 2 2" xfId="33435" xr:uid="{00000000-0005-0000-0000-0000FF730000}"/>
    <cellStyle name="Normal 4 2 2 2 4 3 2 3" xfId="24715" xr:uid="{00000000-0005-0000-0000-000000740000}"/>
    <cellStyle name="Normal 4 2 2 2 4 3 2 4" xfId="41036" xr:uid="{00000000-0005-0000-0000-000001740000}"/>
    <cellStyle name="Normal 4 2 2 2 4 3 3" xfId="11623" xr:uid="{00000000-0005-0000-0000-000002740000}"/>
    <cellStyle name="Normal 4 2 2 2 4 3 3 2" xfId="29075" xr:uid="{00000000-0005-0000-0000-000003740000}"/>
    <cellStyle name="Normal 4 2 2 2 4 3 4" xfId="20354" xr:uid="{00000000-0005-0000-0000-000004740000}"/>
    <cellStyle name="Normal 4 2 2 2 4 3 5" xfId="41035" xr:uid="{00000000-0005-0000-0000-000005740000}"/>
    <cellStyle name="Normal 4 2 2 2 4 4" xfId="5098" xr:uid="{00000000-0005-0000-0000-000006740000}"/>
    <cellStyle name="Normal 4 2 2 2 4 4 2" xfId="13842" xr:uid="{00000000-0005-0000-0000-000007740000}"/>
    <cellStyle name="Normal 4 2 2 2 4 4 2 2" xfId="31293" xr:uid="{00000000-0005-0000-0000-000008740000}"/>
    <cellStyle name="Normal 4 2 2 2 4 4 3" xfId="22573" xr:uid="{00000000-0005-0000-0000-000009740000}"/>
    <cellStyle name="Normal 4 2 2 2 4 4 4" xfId="41037" xr:uid="{00000000-0005-0000-0000-00000A740000}"/>
    <cellStyle name="Normal 4 2 2 2 4 5" xfId="9481" xr:uid="{00000000-0005-0000-0000-00000B740000}"/>
    <cellStyle name="Normal 4 2 2 2 4 5 2" xfId="26933" xr:uid="{00000000-0005-0000-0000-00000C740000}"/>
    <cellStyle name="Normal 4 2 2 2 4 6" xfId="18212" xr:uid="{00000000-0005-0000-0000-00000D740000}"/>
    <cellStyle name="Normal 4 2 2 2 4 7" xfId="41030" xr:uid="{00000000-0005-0000-0000-00000E740000}"/>
    <cellStyle name="Normal 4 2 2 2 5" xfId="1219" xr:uid="{00000000-0005-0000-0000-00000F740000}"/>
    <cellStyle name="Normal 4 2 2 2 5 2" xfId="3365" xr:uid="{00000000-0005-0000-0000-000010740000}"/>
    <cellStyle name="Normal 4 2 2 2 5 2 2" xfId="7776" xr:uid="{00000000-0005-0000-0000-000011740000}"/>
    <cellStyle name="Normal 4 2 2 2 5 2 2 2" xfId="16520" xr:uid="{00000000-0005-0000-0000-000012740000}"/>
    <cellStyle name="Normal 4 2 2 2 5 2 2 2 2" xfId="33971" xr:uid="{00000000-0005-0000-0000-000013740000}"/>
    <cellStyle name="Normal 4 2 2 2 5 2 2 3" xfId="25251" xr:uid="{00000000-0005-0000-0000-000014740000}"/>
    <cellStyle name="Normal 4 2 2 2 5 2 2 4" xfId="41040" xr:uid="{00000000-0005-0000-0000-000015740000}"/>
    <cellStyle name="Normal 4 2 2 2 5 2 3" xfId="12159" xr:uid="{00000000-0005-0000-0000-000016740000}"/>
    <cellStyle name="Normal 4 2 2 2 5 2 3 2" xfId="29611" xr:uid="{00000000-0005-0000-0000-000017740000}"/>
    <cellStyle name="Normal 4 2 2 2 5 2 4" xfId="20890" xr:uid="{00000000-0005-0000-0000-000018740000}"/>
    <cellStyle name="Normal 4 2 2 2 5 2 5" xfId="41039" xr:uid="{00000000-0005-0000-0000-000019740000}"/>
    <cellStyle name="Normal 4 2 2 2 5 3" xfId="5634" xr:uid="{00000000-0005-0000-0000-00001A740000}"/>
    <cellStyle name="Normal 4 2 2 2 5 3 2" xfId="14378" xr:uid="{00000000-0005-0000-0000-00001B740000}"/>
    <cellStyle name="Normal 4 2 2 2 5 3 2 2" xfId="31829" xr:uid="{00000000-0005-0000-0000-00001C740000}"/>
    <cellStyle name="Normal 4 2 2 2 5 3 3" xfId="23109" xr:uid="{00000000-0005-0000-0000-00001D740000}"/>
    <cellStyle name="Normal 4 2 2 2 5 3 4" xfId="41041" xr:uid="{00000000-0005-0000-0000-00001E740000}"/>
    <cellStyle name="Normal 4 2 2 2 5 4" xfId="10017" xr:uid="{00000000-0005-0000-0000-00001F740000}"/>
    <cellStyle name="Normal 4 2 2 2 5 4 2" xfId="27469" xr:uid="{00000000-0005-0000-0000-000020740000}"/>
    <cellStyle name="Normal 4 2 2 2 5 5" xfId="18748" xr:uid="{00000000-0005-0000-0000-000021740000}"/>
    <cellStyle name="Normal 4 2 2 2 5 6" xfId="41038" xr:uid="{00000000-0005-0000-0000-000022740000}"/>
    <cellStyle name="Normal 4 2 2 2 6" xfId="2293" xr:uid="{00000000-0005-0000-0000-000023740000}"/>
    <cellStyle name="Normal 4 2 2 2 6 2" xfId="6704" xr:uid="{00000000-0005-0000-0000-000024740000}"/>
    <cellStyle name="Normal 4 2 2 2 6 2 2" xfId="15448" xr:uid="{00000000-0005-0000-0000-000025740000}"/>
    <cellStyle name="Normal 4 2 2 2 6 2 2 2" xfId="32899" xr:uid="{00000000-0005-0000-0000-000026740000}"/>
    <cellStyle name="Normal 4 2 2 2 6 2 3" xfId="24179" xr:uid="{00000000-0005-0000-0000-000027740000}"/>
    <cellStyle name="Normal 4 2 2 2 6 2 4" xfId="41043" xr:uid="{00000000-0005-0000-0000-000028740000}"/>
    <cellStyle name="Normal 4 2 2 2 6 3" xfId="11087" xr:uid="{00000000-0005-0000-0000-000029740000}"/>
    <cellStyle name="Normal 4 2 2 2 6 3 2" xfId="28539" xr:uid="{00000000-0005-0000-0000-00002A740000}"/>
    <cellStyle name="Normal 4 2 2 2 6 4" xfId="19818" xr:uid="{00000000-0005-0000-0000-00002B740000}"/>
    <cellStyle name="Normal 4 2 2 2 6 5" xfId="41042" xr:uid="{00000000-0005-0000-0000-00002C740000}"/>
    <cellStyle name="Normal 4 2 2 2 7" xfId="4562" xr:uid="{00000000-0005-0000-0000-00002D740000}"/>
    <cellStyle name="Normal 4 2 2 2 7 2" xfId="13306" xr:uid="{00000000-0005-0000-0000-00002E740000}"/>
    <cellStyle name="Normal 4 2 2 2 7 2 2" xfId="30757" xr:uid="{00000000-0005-0000-0000-00002F740000}"/>
    <cellStyle name="Normal 4 2 2 2 7 3" xfId="22037" xr:uid="{00000000-0005-0000-0000-000030740000}"/>
    <cellStyle name="Normal 4 2 2 2 7 4" xfId="41044" xr:uid="{00000000-0005-0000-0000-000031740000}"/>
    <cellStyle name="Normal 4 2 2 2 8" xfId="8945" xr:uid="{00000000-0005-0000-0000-000032740000}"/>
    <cellStyle name="Normal 4 2 2 2 8 2" xfId="26397" xr:uid="{00000000-0005-0000-0000-000033740000}"/>
    <cellStyle name="Normal 4 2 2 2 9" xfId="17676" xr:uid="{00000000-0005-0000-0000-000034740000}"/>
    <cellStyle name="Normal 4 2 2 3" xfId="201" xr:uid="{00000000-0005-0000-0000-000035740000}"/>
    <cellStyle name="Normal 4 2 2 3 2" xfId="466" xr:uid="{00000000-0005-0000-0000-000036740000}"/>
    <cellStyle name="Normal 4 2 2 3 2 2" xfId="1006" xr:uid="{00000000-0005-0000-0000-000037740000}"/>
    <cellStyle name="Normal 4 2 2 3 2 2 2" xfId="2079" xr:uid="{00000000-0005-0000-0000-000038740000}"/>
    <cellStyle name="Normal 4 2 2 3 2 2 2 2" xfId="4224" xr:uid="{00000000-0005-0000-0000-000039740000}"/>
    <cellStyle name="Normal 4 2 2 3 2 2 2 2 2" xfId="8635" xr:uid="{00000000-0005-0000-0000-00003A740000}"/>
    <cellStyle name="Normal 4 2 2 3 2 2 2 2 2 2" xfId="17379" xr:uid="{00000000-0005-0000-0000-00003B740000}"/>
    <cellStyle name="Normal 4 2 2 3 2 2 2 2 2 2 2" xfId="34830" xr:uid="{00000000-0005-0000-0000-00003C740000}"/>
    <cellStyle name="Normal 4 2 2 3 2 2 2 2 2 3" xfId="26110" xr:uid="{00000000-0005-0000-0000-00003D740000}"/>
    <cellStyle name="Normal 4 2 2 3 2 2 2 2 2 4" xfId="41050" xr:uid="{00000000-0005-0000-0000-00003E740000}"/>
    <cellStyle name="Normal 4 2 2 3 2 2 2 2 3" xfId="13018" xr:uid="{00000000-0005-0000-0000-00003F740000}"/>
    <cellStyle name="Normal 4 2 2 3 2 2 2 2 3 2" xfId="30470" xr:uid="{00000000-0005-0000-0000-000040740000}"/>
    <cellStyle name="Normal 4 2 2 3 2 2 2 2 4" xfId="21749" xr:uid="{00000000-0005-0000-0000-000041740000}"/>
    <cellStyle name="Normal 4 2 2 3 2 2 2 2 5" xfId="41049" xr:uid="{00000000-0005-0000-0000-000042740000}"/>
    <cellStyle name="Normal 4 2 2 3 2 2 2 3" xfId="6493" xr:uid="{00000000-0005-0000-0000-000043740000}"/>
    <cellStyle name="Normal 4 2 2 3 2 2 2 3 2" xfId="15237" xr:uid="{00000000-0005-0000-0000-000044740000}"/>
    <cellStyle name="Normal 4 2 2 3 2 2 2 3 2 2" xfId="32688" xr:uid="{00000000-0005-0000-0000-000045740000}"/>
    <cellStyle name="Normal 4 2 2 3 2 2 2 3 3" xfId="23968" xr:uid="{00000000-0005-0000-0000-000046740000}"/>
    <cellStyle name="Normal 4 2 2 3 2 2 2 3 4" xfId="41051" xr:uid="{00000000-0005-0000-0000-000047740000}"/>
    <cellStyle name="Normal 4 2 2 3 2 2 2 4" xfId="10876" xr:uid="{00000000-0005-0000-0000-000048740000}"/>
    <cellStyle name="Normal 4 2 2 3 2 2 2 4 2" xfId="28328" xr:uid="{00000000-0005-0000-0000-000049740000}"/>
    <cellStyle name="Normal 4 2 2 3 2 2 2 5" xfId="19607" xr:uid="{00000000-0005-0000-0000-00004A740000}"/>
    <cellStyle name="Normal 4 2 2 3 2 2 2 6" xfId="41048" xr:uid="{00000000-0005-0000-0000-00004B740000}"/>
    <cellStyle name="Normal 4 2 2 3 2 2 3" xfId="3155" xr:uid="{00000000-0005-0000-0000-00004C740000}"/>
    <cellStyle name="Normal 4 2 2 3 2 2 3 2" xfId="7566" xr:uid="{00000000-0005-0000-0000-00004D740000}"/>
    <cellStyle name="Normal 4 2 2 3 2 2 3 2 2" xfId="16310" xr:uid="{00000000-0005-0000-0000-00004E740000}"/>
    <cellStyle name="Normal 4 2 2 3 2 2 3 2 2 2" xfId="33761" xr:uid="{00000000-0005-0000-0000-00004F740000}"/>
    <cellStyle name="Normal 4 2 2 3 2 2 3 2 3" xfId="25041" xr:uid="{00000000-0005-0000-0000-000050740000}"/>
    <cellStyle name="Normal 4 2 2 3 2 2 3 2 4" xfId="41053" xr:uid="{00000000-0005-0000-0000-000051740000}"/>
    <cellStyle name="Normal 4 2 2 3 2 2 3 3" xfId="11949" xr:uid="{00000000-0005-0000-0000-000052740000}"/>
    <cellStyle name="Normal 4 2 2 3 2 2 3 3 2" xfId="29401" xr:uid="{00000000-0005-0000-0000-000053740000}"/>
    <cellStyle name="Normal 4 2 2 3 2 2 3 4" xfId="20680" xr:uid="{00000000-0005-0000-0000-000054740000}"/>
    <cellStyle name="Normal 4 2 2 3 2 2 3 5" xfId="41052" xr:uid="{00000000-0005-0000-0000-000055740000}"/>
    <cellStyle name="Normal 4 2 2 3 2 2 4" xfId="5424" xr:uid="{00000000-0005-0000-0000-000056740000}"/>
    <cellStyle name="Normal 4 2 2 3 2 2 4 2" xfId="14168" xr:uid="{00000000-0005-0000-0000-000057740000}"/>
    <cellStyle name="Normal 4 2 2 3 2 2 4 2 2" xfId="31619" xr:uid="{00000000-0005-0000-0000-000058740000}"/>
    <cellStyle name="Normal 4 2 2 3 2 2 4 3" xfId="22899" xr:uid="{00000000-0005-0000-0000-000059740000}"/>
    <cellStyle name="Normal 4 2 2 3 2 2 4 4" xfId="41054" xr:uid="{00000000-0005-0000-0000-00005A740000}"/>
    <cellStyle name="Normal 4 2 2 3 2 2 5" xfId="9807" xr:uid="{00000000-0005-0000-0000-00005B740000}"/>
    <cellStyle name="Normal 4 2 2 3 2 2 5 2" xfId="27259" xr:uid="{00000000-0005-0000-0000-00005C740000}"/>
    <cellStyle name="Normal 4 2 2 3 2 2 6" xfId="18538" xr:uid="{00000000-0005-0000-0000-00005D740000}"/>
    <cellStyle name="Normal 4 2 2 3 2 2 7" xfId="41047" xr:uid="{00000000-0005-0000-0000-00005E740000}"/>
    <cellStyle name="Normal 4 2 2 3 2 3" xfId="1544" xr:uid="{00000000-0005-0000-0000-00005F740000}"/>
    <cellStyle name="Normal 4 2 2 3 2 3 2" xfId="3690" xr:uid="{00000000-0005-0000-0000-000060740000}"/>
    <cellStyle name="Normal 4 2 2 3 2 3 2 2" xfId="8101" xr:uid="{00000000-0005-0000-0000-000061740000}"/>
    <cellStyle name="Normal 4 2 2 3 2 3 2 2 2" xfId="16845" xr:uid="{00000000-0005-0000-0000-000062740000}"/>
    <cellStyle name="Normal 4 2 2 3 2 3 2 2 2 2" xfId="34296" xr:uid="{00000000-0005-0000-0000-000063740000}"/>
    <cellStyle name="Normal 4 2 2 3 2 3 2 2 3" xfId="25576" xr:uid="{00000000-0005-0000-0000-000064740000}"/>
    <cellStyle name="Normal 4 2 2 3 2 3 2 2 4" xfId="41057" xr:uid="{00000000-0005-0000-0000-000065740000}"/>
    <cellStyle name="Normal 4 2 2 3 2 3 2 3" xfId="12484" xr:uid="{00000000-0005-0000-0000-000066740000}"/>
    <cellStyle name="Normal 4 2 2 3 2 3 2 3 2" xfId="29936" xr:uid="{00000000-0005-0000-0000-000067740000}"/>
    <cellStyle name="Normal 4 2 2 3 2 3 2 4" xfId="21215" xr:uid="{00000000-0005-0000-0000-000068740000}"/>
    <cellStyle name="Normal 4 2 2 3 2 3 2 5" xfId="41056" xr:uid="{00000000-0005-0000-0000-000069740000}"/>
    <cellStyle name="Normal 4 2 2 3 2 3 3" xfId="5959" xr:uid="{00000000-0005-0000-0000-00006A740000}"/>
    <cellStyle name="Normal 4 2 2 3 2 3 3 2" xfId="14703" xr:uid="{00000000-0005-0000-0000-00006B740000}"/>
    <cellStyle name="Normal 4 2 2 3 2 3 3 2 2" xfId="32154" xr:uid="{00000000-0005-0000-0000-00006C740000}"/>
    <cellStyle name="Normal 4 2 2 3 2 3 3 3" xfId="23434" xr:uid="{00000000-0005-0000-0000-00006D740000}"/>
    <cellStyle name="Normal 4 2 2 3 2 3 3 4" xfId="41058" xr:uid="{00000000-0005-0000-0000-00006E740000}"/>
    <cellStyle name="Normal 4 2 2 3 2 3 4" xfId="10342" xr:uid="{00000000-0005-0000-0000-00006F740000}"/>
    <cellStyle name="Normal 4 2 2 3 2 3 4 2" xfId="27794" xr:uid="{00000000-0005-0000-0000-000070740000}"/>
    <cellStyle name="Normal 4 2 2 3 2 3 5" xfId="19073" xr:uid="{00000000-0005-0000-0000-000071740000}"/>
    <cellStyle name="Normal 4 2 2 3 2 3 6" xfId="41055" xr:uid="{00000000-0005-0000-0000-000072740000}"/>
    <cellStyle name="Normal 4 2 2 3 2 4" xfId="2618" xr:uid="{00000000-0005-0000-0000-000073740000}"/>
    <cellStyle name="Normal 4 2 2 3 2 4 2" xfId="7029" xr:uid="{00000000-0005-0000-0000-000074740000}"/>
    <cellStyle name="Normal 4 2 2 3 2 4 2 2" xfId="15773" xr:uid="{00000000-0005-0000-0000-000075740000}"/>
    <cellStyle name="Normal 4 2 2 3 2 4 2 2 2" xfId="33224" xr:uid="{00000000-0005-0000-0000-000076740000}"/>
    <cellStyle name="Normal 4 2 2 3 2 4 2 3" xfId="24504" xr:uid="{00000000-0005-0000-0000-000077740000}"/>
    <cellStyle name="Normal 4 2 2 3 2 4 2 4" xfId="41060" xr:uid="{00000000-0005-0000-0000-000078740000}"/>
    <cellStyle name="Normal 4 2 2 3 2 4 3" xfId="11412" xr:uid="{00000000-0005-0000-0000-000079740000}"/>
    <cellStyle name="Normal 4 2 2 3 2 4 3 2" xfId="28864" xr:uid="{00000000-0005-0000-0000-00007A740000}"/>
    <cellStyle name="Normal 4 2 2 3 2 4 4" xfId="20143" xr:uid="{00000000-0005-0000-0000-00007B740000}"/>
    <cellStyle name="Normal 4 2 2 3 2 4 5" xfId="41059" xr:uid="{00000000-0005-0000-0000-00007C740000}"/>
    <cellStyle name="Normal 4 2 2 3 2 5" xfId="4887" xr:uid="{00000000-0005-0000-0000-00007D740000}"/>
    <cellStyle name="Normal 4 2 2 3 2 5 2" xfId="13631" xr:uid="{00000000-0005-0000-0000-00007E740000}"/>
    <cellStyle name="Normal 4 2 2 3 2 5 2 2" xfId="31082" xr:uid="{00000000-0005-0000-0000-00007F740000}"/>
    <cellStyle name="Normal 4 2 2 3 2 5 3" xfId="22362" xr:uid="{00000000-0005-0000-0000-000080740000}"/>
    <cellStyle name="Normal 4 2 2 3 2 5 4" xfId="41061" xr:uid="{00000000-0005-0000-0000-000081740000}"/>
    <cellStyle name="Normal 4 2 2 3 2 6" xfId="9270" xr:uid="{00000000-0005-0000-0000-000082740000}"/>
    <cellStyle name="Normal 4 2 2 3 2 6 2" xfId="26722" xr:uid="{00000000-0005-0000-0000-000083740000}"/>
    <cellStyle name="Normal 4 2 2 3 2 7" xfId="18001" xr:uid="{00000000-0005-0000-0000-000084740000}"/>
    <cellStyle name="Normal 4 2 2 3 2 8" xfId="41046" xr:uid="{00000000-0005-0000-0000-000085740000}"/>
    <cellStyle name="Normal 4 2 2 3 3" xfId="748" xr:uid="{00000000-0005-0000-0000-000086740000}"/>
    <cellStyle name="Normal 4 2 2 3 3 2" xfId="1821" xr:uid="{00000000-0005-0000-0000-000087740000}"/>
    <cellStyle name="Normal 4 2 2 3 3 2 2" xfId="3966" xr:uid="{00000000-0005-0000-0000-000088740000}"/>
    <cellStyle name="Normal 4 2 2 3 3 2 2 2" xfId="8377" xr:uid="{00000000-0005-0000-0000-000089740000}"/>
    <cellStyle name="Normal 4 2 2 3 3 2 2 2 2" xfId="17121" xr:uid="{00000000-0005-0000-0000-00008A740000}"/>
    <cellStyle name="Normal 4 2 2 3 3 2 2 2 2 2" xfId="34572" xr:uid="{00000000-0005-0000-0000-00008B740000}"/>
    <cellStyle name="Normal 4 2 2 3 3 2 2 2 3" xfId="25852" xr:uid="{00000000-0005-0000-0000-00008C740000}"/>
    <cellStyle name="Normal 4 2 2 3 3 2 2 2 4" xfId="41065" xr:uid="{00000000-0005-0000-0000-00008D740000}"/>
    <cellStyle name="Normal 4 2 2 3 3 2 2 3" xfId="12760" xr:uid="{00000000-0005-0000-0000-00008E740000}"/>
    <cellStyle name="Normal 4 2 2 3 3 2 2 3 2" xfId="30212" xr:uid="{00000000-0005-0000-0000-00008F740000}"/>
    <cellStyle name="Normal 4 2 2 3 3 2 2 4" xfId="21491" xr:uid="{00000000-0005-0000-0000-000090740000}"/>
    <cellStyle name="Normal 4 2 2 3 3 2 2 5" xfId="41064" xr:uid="{00000000-0005-0000-0000-000091740000}"/>
    <cellStyle name="Normal 4 2 2 3 3 2 3" xfId="6235" xr:uid="{00000000-0005-0000-0000-000092740000}"/>
    <cellStyle name="Normal 4 2 2 3 3 2 3 2" xfId="14979" xr:uid="{00000000-0005-0000-0000-000093740000}"/>
    <cellStyle name="Normal 4 2 2 3 3 2 3 2 2" xfId="32430" xr:uid="{00000000-0005-0000-0000-000094740000}"/>
    <cellStyle name="Normal 4 2 2 3 3 2 3 3" xfId="23710" xr:uid="{00000000-0005-0000-0000-000095740000}"/>
    <cellStyle name="Normal 4 2 2 3 3 2 3 4" xfId="41066" xr:uid="{00000000-0005-0000-0000-000096740000}"/>
    <cellStyle name="Normal 4 2 2 3 3 2 4" xfId="10618" xr:uid="{00000000-0005-0000-0000-000097740000}"/>
    <cellStyle name="Normal 4 2 2 3 3 2 4 2" xfId="28070" xr:uid="{00000000-0005-0000-0000-000098740000}"/>
    <cellStyle name="Normal 4 2 2 3 3 2 5" xfId="19349" xr:uid="{00000000-0005-0000-0000-000099740000}"/>
    <cellStyle name="Normal 4 2 2 3 3 2 6" xfId="41063" xr:uid="{00000000-0005-0000-0000-00009A740000}"/>
    <cellStyle name="Normal 4 2 2 3 3 3" xfId="2897" xr:uid="{00000000-0005-0000-0000-00009B740000}"/>
    <cellStyle name="Normal 4 2 2 3 3 3 2" xfId="7308" xr:uid="{00000000-0005-0000-0000-00009C740000}"/>
    <cellStyle name="Normal 4 2 2 3 3 3 2 2" xfId="16052" xr:uid="{00000000-0005-0000-0000-00009D740000}"/>
    <cellStyle name="Normal 4 2 2 3 3 3 2 2 2" xfId="33503" xr:uid="{00000000-0005-0000-0000-00009E740000}"/>
    <cellStyle name="Normal 4 2 2 3 3 3 2 3" xfId="24783" xr:uid="{00000000-0005-0000-0000-00009F740000}"/>
    <cellStyle name="Normal 4 2 2 3 3 3 2 4" xfId="41068" xr:uid="{00000000-0005-0000-0000-0000A0740000}"/>
    <cellStyle name="Normal 4 2 2 3 3 3 3" xfId="11691" xr:uid="{00000000-0005-0000-0000-0000A1740000}"/>
    <cellStyle name="Normal 4 2 2 3 3 3 3 2" xfId="29143" xr:uid="{00000000-0005-0000-0000-0000A2740000}"/>
    <cellStyle name="Normal 4 2 2 3 3 3 4" xfId="20422" xr:uid="{00000000-0005-0000-0000-0000A3740000}"/>
    <cellStyle name="Normal 4 2 2 3 3 3 5" xfId="41067" xr:uid="{00000000-0005-0000-0000-0000A4740000}"/>
    <cellStyle name="Normal 4 2 2 3 3 4" xfId="5166" xr:uid="{00000000-0005-0000-0000-0000A5740000}"/>
    <cellStyle name="Normal 4 2 2 3 3 4 2" xfId="13910" xr:uid="{00000000-0005-0000-0000-0000A6740000}"/>
    <cellStyle name="Normal 4 2 2 3 3 4 2 2" xfId="31361" xr:uid="{00000000-0005-0000-0000-0000A7740000}"/>
    <cellStyle name="Normal 4 2 2 3 3 4 3" xfId="22641" xr:uid="{00000000-0005-0000-0000-0000A8740000}"/>
    <cellStyle name="Normal 4 2 2 3 3 4 4" xfId="41069" xr:uid="{00000000-0005-0000-0000-0000A9740000}"/>
    <cellStyle name="Normal 4 2 2 3 3 5" xfId="9549" xr:uid="{00000000-0005-0000-0000-0000AA740000}"/>
    <cellStyle name="Normal 4 2 2 3 3 5 2" xfId="27001" xr:uid="{00000000-0005-0000-0000-0000AB740000}"/>
    <cellStyle name="Normal 4 2 2 3 3 6" xfId="18280" xr:uid="{00000000-0005-0000-0000-0000AC740000}"/>
    <cellStyle name="Normal 4 2 2 3 3 7" xfId="41062" xr:uid="{00000000-0005-0000-0000-0000AD740000}"/>
    <cellStyle name="Normal 4 2 2 3 4" xfId="1287" xr:uid="{00000000-0005-0000-0000-0000AE740000}"/>
    <cellStyle name="Normal 4 2 2 3 4 2" xfId="3433" xr:uid="{00000000-0005-0000-0000-0000AF740000}"/>
    <cellStyle name="Normal 4 2 2 3 4 2 2" xfId="7844" xr:uid="{00000000-0005-0000-0000-0000B0740000}"/>
    <cellStyle name="Normal 4 2 2 3 4 2 2 2" xfId="16588" xr:uid="{00000000-0005-0000-0000-0000B1740000}"/>
    <cellStyle name="Normal 4 2 2 3 4 2 2 2 2" xfId="34039" xr:uid="{00000000-0005-0000-0000-0000B2740000}"/>
    <cellStyle name="Normal 4 2 2 3 4 2 2 3" xfId="25319" xr:uid="{00000000-0005-0000-0000-0000B3740000}"/>
    <cellStyle name="Normal 4 2 2 3 4 2 2 4" xfId="41072" xr:uid="{00000000-0005-0000-0000-0000B4740000}"/>
    <cellStyle name="Normal 4 2 2 3 4 2 3" xfId="12227" xr:uid="{00000000-0005-0000-0000-0000B5740000}"/>
    <cellStyle name="Normal 4 2 2 3 4 2 3 2" xfId="29679" xr:uid="{00000000-0005-0000-0000-0000B6740000}"/>
    <cellStyle name="Normal 4 2 2 3 4 2 4" xfId="20958" xr:uid="{00000000-0005-0000-0000-0000B7740000}"/>
    <cellStyle name="Normal 4 2 2 3 4 2 5" xfId="41071" xr:uid="{00000000-0005-0000-0000-0000B8740000}"/>
    <cellStyle name="Normal 4 2 2 3 4 3" xfId="5702" xr:uid="{00000000-0005-0000-0000-0000B9740000}"/>
    <cellStyle name="Normal 4 2 2 3 4 3 2" xfId="14446" xr:uid="{00000000-0005-0000-0000-0000BA740000}"/>
    <cellStyle name="Normal 4 2 2 3 4 3 2 2" xfId="31897" xr:uid="{00000000-0005-0000-0000-0000BB740000}"/>
    <cellStyle name="Normal 4 2 2 3 4 3 3" xfId="23177" xr:uid="{00000000-0005-0000-0000-0000BC740000}"/>
    <cellStyle name="Normal 4 2 2 3 4 3 4" xfId="41073" xr:uid="{00000000-0005-0000-0000-0000BD740000}"/>
    <cellStyle name="Normal 4 2 2 3 4 4" xfId="10085" xr:uid="{00000000-0005-0000-0000-0000BE740000}"/>
    <cellStyle name="Normal 4 2 2 3 4 4 2" xfId="27537" xr:uid="{00000000-0005-0000-0000-0000BF740000}"/>
    <cellStyle name="Normal 4 2 2 3 4 5" xfId="18816" xr:uid="{00000000-0005-0000-0000-0000C0740000}"/>
    <cellStyle name="Normal 4 2 2 3 4 6" xfId="41070" xr:uid="{00000000-0005-0000-0000-0000C1740000}"/>
    <cellStyle name="Normal 4 2 2 3 5" xfId="2361" xr:uid="{00000000-0005-0000-0000-0000C2740000}"/>
    <cellStyle name="Normal 4 2 2 3 5 2" xfId="6772" xr:uid="{00000000-0005-0000-0000-0000C3740000}"/>
    <cellStyle name="Normal 4 2 2 3 5 2 2" xfId="15516" xr:uid="{00000000-0005-0000-0000-0000C4740000}"/>
    <cellStyle name="Normal 4 2 2 3 5 2 2 2" xfId="32967" xr:uid="{00000000-0005-0000-0000-0000C5740000}"/>
    <cellStyle name="Normal 4 2 2 3 5 2 3" xfId="24247" xr:uid="{00000000-0005-0000-0000-0000C6740000}"/>
    <cellStyle name="Normal 4 2 2 3 5 2 4" xfId="41075" xr:uid="{00000000-0005-0000-0000-0000C7740000}"/>
    <cellStyle name="Normal 4 2 2 3 5 3" xfId="11155" xr:uid="{00000000-0005-0000-0000-0000C8740000}"/>
    <cellStyle name="Normal 4 2 2 3 5 3 2" xfId="28607" xr:uid="{00000000-0005-0000-0000-0000C9740000}"/>
    <cellStyle name="Normal 4 2 2 3 5 4" xfId="19886" xr:uid="{00000000-0005-0000-0000-0000CA740000}"/>
    <cellStyle name="Normal 4 2 2 3 5 5" xfId="41074" xr:uid="{00000000-0005-0000-0000-0000CB740000}"/>
    <cellStyle name="Normal 4 2 2 3 6" xfId="4630" xr:uid="{00000000-0005-0000-0000-0000CC740000}"/>
    <cellStyle name="Normal 4 2 2 3 6 2" xfId="13374" xr:uid="{00000000-0005-0000-0000-0000CD740000}"/>
    <cellStyle name="Normal 4 2 2 3 6 2 2" xfId="30825" xr:uid="{00000000-0005-0000-0000-0000CE740000}"/>
    <cellStyle name="Normal 4 2 2 3 6 3" xfId="22105" xr:uid="{00000000-0005-0000-0000-0000CF740000}"/>
    <cellStyle name="Normal 4 2 2 3 6 4" xfId="41076" xr:uid="{00000000-0005-0000-0000-0000D0740000}"/>
    <cellStyle name="Normal 4 2 2 3 7" xfId="9013" xr:uid="{00000000-0005-0000-0000-0000D1740000}"/>
    <cellStyle name="Normal 4 2 2 3 7 2" xfId="26465" xr:uid="{00000000-0005-0000-0000-0000D2740000}"/>
    <cellStyle name="Normal 4 2 2 3 8" xfId="17744" xr:uid="{00000000-0005-0000-0000-0000D3740000}"/>
    <cellStyle name="Normal 4 2 2 3 9" xfId="41045" xr:uid="{00000000-0005-0000-0000-0000D4740000}"/>
    <cellStyle name="Normal 4 2 2 4" xfId="341" xr:uid="{00000000-0005-0000-0000-0000D5740000}"/>
    <cellStyle name="Normal 4 2 2 4 2" xfId="881" xr:uid="{00000000-0005-0000-0000-0000D6740000}"/>
    <cellStyle name="Normal 4 2 2 4 2 2" xfId="1954" xr:uid="{00000000-0005-0000-0000-0000D7740000}"/>
    <cellStyle name="Normal 4 2 2 4 2 2 2" xfId="4099" xr:uid="{00000000-0005-0000-0000-0000D8740000}"/>
    <cellStyle name="Normal 4 2 2 4 2 2 2 2" xfId="8510" xr:uid="{00000000-0005-0000-0000-0000D9740000}"/>
    <cellStyle name="Normal 4 2 2 4 2 2 2 2 2" xfId="17254" xr:uid="{00000000-0005-0000-0000-0000DA740000}"/>
    <cellStyle name="Normal 4 2 2 4 2 2 2 2 2 2" xfId="34705" xr:uid="{00000000-0005-0000-0000-0000DB740000}"/>
    <cellStyle name="Normal 4 2 2 4 2 2 2 2 3" xfId="25985" xr:uid="{00000000-0005-0000-0000-0000DC740000}"/>
    <cellStyle name="Normal 4 2 2 4 2 2 2 2 4" xfId="41081" xr:uid="{00000000-0005-0000-0000-0000DD740000}"/>
    <cellStyle name="Normal 4 2 2 4 2 2 2 3" xfId="12893" xr:uid="{00000000-0005-0000-0000-0000DE740000}"/>
    <cellStyle name="Normal 4 2 2 4 2 2 2 3 2" xfId="30345" xr:uid="{00000000-0005-0000-0000-0000DF740000}"/>
    <cellStyle name="Normal 4 2 2 4 2 2 2 4" xfId="21624" xr:uid="{00000000-0005-0000-0000-0000E0740000}"/>
    <cellStyle name="Normal 4 2 2 4 2 2 2 5" xfId="41080" xr:uid="{00000000-0005-0000-0000-0000E1740000}"/>
    <cellStyle name="Normal 4 2 2 4 2 2 3" xfId="6368" xr:uid="{00000000-0005-0000-0000-0000E2740000}"/>
    <cellStyle name="Normal 4 2 2 4 2 2 3 2" xfId="15112" xr:uid="{00000000-0005-0000-0000-0000E3740000}"/>
    <cellStyle name="Normal 4 2 2 4 2 2 3 2 2" xfId="32563" xr:uid="{00000000-0005-0000-0000-0000E4740000}"/>
    <cellStyle name="Normal 4 2 2 4 2 2 3 3" xfId="23843" xr:uid="{00000000-0005-0000-0000-0000E5740000}"/>
    <cellStyle name="Normal 4 2 2 4 2 2 3 4" xfId="41082" xr:uid="{00000000-0005-0000-0000-0000E6740000}"/>
    <cellStyle name="Normal 4 2 2 4 2 2 4" xfId="10751" xr:uid="{00000000-0005-0000-0000-0000E7740000}"/>
    <cellStyle name="Normal 4 2 2 4 2 2 4 2" xfId="28203" xr:uid="{00000000-0005-0000-0000-0000E8740000}"/>
    <cellStyle name="Normal 4 2 2 4 2 2 5" xfId="19482" xr:uid="{00000000-0005-0000-0000-0000E9740000}"/>
    <cellStyle name="Normal 4 2 2 4 2 2 6" xfId="41079" xr:uid="{00000000-0005-0000-0000-0000EA740000}"/>
    <cellStyle name="Normal 4 2 2 4 2 3" xfId="3030" xr:uid="{00000000-0005-0000-0000-0000EB740000}"/>
    <cellStyle name="Normal 4 2 2 4 2 3 2" xfId="7441" xr:uid="{00000000-0005-0000-0000-0000EC740000}"/>
    <cellStyle name="Normal 4 2 2 4 2 3 2 2" xfId="16185" xr:uid="{00000000-0005-0000-0000-0000ED740000}"/>
    <cellStyle name="Normal 4 2 2 4 2 3 2 2 2" xfId="33636" xr:uid="{00000000-0005-0000-0000-0000EE740000}"/>
    <cellStyle name="Normal 4 2 2 4 2 3 2 3" xfId="24916" xr:uid="{00000000-0005-0000-0000-0000EF740000}"/>
    <cellStyle name="Normal 4 2 2 4 2 3 2 4" xfId="41084" xr:uid="{00000000-0005-0000-0000-0000F0740000}"/>
    <cellStyle name="Normal 4 2 2 4 2 3 3" xfId="11824" xr:uid="{00000000-0005-0000-0000-0000F1740000}"/>
    <cellStyle name="Normal 4 2 2 4 2 3 3 2" xfId="29276" xr:uid="{00000000-0005-0000-0000-0000F2740000}"/>
    <cellStyle name="Normal 4 2 2 4 2 3 4" xfId="20555" xr:uid="{00000000-0005-0000-0000-0000F3740000}"/>
    <cellStyle name="Normal 4 2 2 4 2 3 5" xfId="41083" xr:uid="{00000000-0005-0000-0000-0000F4740000}"/>
    <cellStyle name="Normal 4 2 2 4 2 4" xfId="5299" xr:uid="{00000000-0005-0000-0000-0000F5740000}"/>
    <cellStyle name="Normal 4 2 2 4 2 4 2" xfId="14043" xr:uid="{00000000-0005-0000-0000-0000F6740000}"/>
    <cellStyle name="Normal 4 2 2 4 2 4 2 2" xfId="31494" xr:uid="{00000000-0005-0000-0000-0000F7740000}"/>
    <cellStyle name="Normal 4 2 2 4 2 4 3" xfId="22774" xr:uid="{00000000-0005-0000-0000-0000F8740000}"/>
    <cellStyle name="Normal 4 2 2 4 2 4 4" xfId="41085" xr:uid="{00000000-0005-0000-0000-0000F9740000}"/>
    <cellStyle name="Normal 4 2 2 4 2 5" xfId="9682" xr:uid="{00000000-0005-0000-0000-0000FA740000}"/>
    <cellStyle name="Normal 4 2 2 4 2 5 2" xfId="27134" xr:uid="{00000000-0005-0000-0000-0000FB740000}"/>
    <cellStyle name="Normal 4 2 2 4 2 6" xfId="18413" xr:uid="{00000000-0005-0000-0000-0000FC740000}"/>
    <cellStyle name="Normal 4 2 2 4 2 7" xfId="41078" xr:uid="{00000000-0005-0000-0000-0000FD740000}"/>
    <cellStyle name="Normal 4 2 2 4 3" xfId="1419" xr:uid="{00000000-0005-0000-0000-0000FE740000}"/>
    <cellStyle name="Normal 4 2 2 4 3 2" xfId="3565" xr:uid="{00000000-0005-0000-0000-0000FF740000}"/>
    <cellStyle name="Normal 4 2 2 4 3 2 2" xfId="7976" xr:uid="{00000000-0005-0000-0000-000000750000}"/>
    <cellStyle name="Normal 4 2 2 4 3 2 2 2" xfId="16720" xr:uid="{00000000-0005-0000-0000-000001750000}"/>
    <cellStyle name="Normal 4 2 2 4 3 2 2 2 2" xfId="34171" xr:uid="{00000000-0005-0000-0000-000002750000}"/>
    <cellStyle name="Normal 4 2 2 4 3 2 2 3" xfId="25451" xr:uid="{00000000-0005-0000-0000-000003750000}"/>
    <cellStyle name="Normal 4 2 2 4 3 2 2 4" xfId="41088" xr:uid="{00000000-0005-0000-0000-000004750000}"/>
    <cellStyle name="Normal 4 2 2 4 3 2 3" xfId="12359" xr:uid="{00000000-0005-0000-0000-000005750000}"/>
    <cellStyle name="Normal 4 2 2 4 3 2 3 2" xfId="29811" xr:uid="{00000000-0005-0000-0000-000006750000}"/>
    <cellStyle name="Normal 4 2 2 4 3 2 4" xfId="21090" xr:uid="{00000000-0005-0000-0000-000007750000}"/>
    <cellStyle name="Normal 4 2 2 4 3 2 5" xfId="41087" xr:uid="{00000000-0005-0000-0000-000008750000}"/>
    <cellStyle name="Normal 4 2 2 4 3 3" xfId="5834" xr:uid="{00000000-0005-0000-0000-000009750000}"/>
    <cellStyle name="Normal 4 2 2 4 3 3 2" xfId="14578" xr:uid="{00000000-0005-0000-0000-00000A750000}"/>
    <cellStyle name="Normal 4 2 2 4 3 3 2 2" xfId="32029" xr:uid="{00000000-0005-0000-0000-00000B750000}"/>
    <cellStyle name="Normal 4 2 2 4 3 3 3" xfId="23309" xr:uid="{00000000-0005-0000-0000-00000C750000}"/>
    <cellStyle name="Normal 4 2 2 4 3 3 4" xfId="41089" xr:uid="{00000000-0005-0000-0000-00000D750000}"/>
    <cellStyle name="Normal 4 2 2 4 3 4" xfId="10217" xr:uid="{00000000-0005-0000-0000-00000E750000}"/>
    <cellStyle name="Normal 4 2 2 4 3 4 2" xfId="27669" xr:uid="{00000000-0005-0000-0000-00000F750000}"/>
    <cellStyle name="Normal 4 2 2 4 3 5" xfId="18948" xr:uid="{00000000-0005-0000-0000-000010750000}"/>
    <cellStyle name="Normal 4 2 2 4 3 6" xfId="41086" xr:uid="{00000000-0005-0000-0000-000011750000}"/>
    <cellStyle name="Normal 4 2 2 4 4" xfId="2493" xr:uid="{00000000-0005-0000-0000-000012750000}"/>
    <cellStyle name="Normal 4 2 2 4 4 2" xfId="6904" xr:uid="{00000000-0005-0000-0000-000013750000}"/>
    <cellStyle name="Normal 4 2 2 4 4 2 2" xfId="15648" xr:uid="{00000000-0005-0000-0000-000014750000}"/>
    <cellStyle name="Normal 4 2 2 4 4 2 2 2" xfId="33099" xr:uid="{00000000-0005-0000-0000-000015750000}"/>
    <cellStyle name="Normal 4 2 2 4 4 2 3" xfId="24379" xr:uid="{00000000-0005-0000-0000-000016750000}"/>
    <cellStyle name="Normal 4 2 2 4 4 2 4" xfId="41091" xr:uid="{00000000-0005-0000-0000-000017750000}"/>
    <cellStyle name="Normal 4 2 2 4 4 3" xfId="11287" xr:uid="{00000000-0005-0000-0000-000018750000}"/>
    <cellStyle name="Normal 4 2 2 4 4 3 2" xfId="28739" xr:uid="{00000000-0005-0000-0000-000019750000}"/>
    <cellStyle name="Normal 4 2 2 4 4 4" xfId="20018" xr:uid="{00000000-0005-0000-0000-00001A750000}"/>
    <cellStyle name="Normal 4 2 2 4 4 5" xfId="41090" xr:uid="{00000000-0005-0000-0000-00001B750000}"/>
    <cellStyle name="Normal 4 2 2 4 5" xfId="4762" xr:uid="{00000000-0005-0000-0000-00001C750000}"/>
    <cellStyle name="Normal 4 2 2 4 5 2" xfId="13506" xr:uid="{00000000-0005-0000-0000-00001D750000}"/>
    <cellStyle name="Normal 4 2 2 4 5 2 2" xfId="30957" xr:uid="{00000000-0005-0000-0000-00001E750000}"/>
    <cellStyle name="Normal 4 2 2 4 5 3" xfId="22237" xr:uid="{00000000-0005-0000-0000-00001F750000}"/>
    <cellStyle name="Normal 4 2 2 4 5 4" xfId="41092" xr:uid="{00000000-0005-0000-0000-000020750000}"/>
    <cellStyle name="Normal 4 2 2 4 6" xfId="9145" xr:uid="{00000000-0005-0000-0000-000021750000}"/>
    <cellStyle name="Normal 4 2 2 4 6 2" xfId="26597" xr:uid="{00000000-0005-0000-0000-000022750000}"/>
    <cellStyle name="Normal 4 2 2 4 7" xfId="17876" xr:uid="{00000000-0005-0000-0000-000023750000}"/>
    <cellStyle name="Normal 4 2 2 4 8" xfId="41077" xr:uid="{00000000-0005-0000-0000-000024750000}"/>
    <cellStyle name="Normal 4 2 2 5" xfId="623" xr:uid="{00000000-0005-0000-0000-000025750000}"/>
    <cellStyle name="Normal 4 2 2 5 2" xfId="1696" xr:uid="{00000000-0005-0000-0000-000026750000}"/>
    <cellStyle name="Normal 4 2 2 5 2 2" xfId="3841" xr:uid="{00000000-0005-0000-0000-000027750000}"/>
    <cellStyle name="Normal 4 2 2 5 2 2 2" xfId="8252" xr:uid="{00000000-0005-0000-0000-000028750000}"/>
    <cellStyle name="Normal 4 2 2 5 2 2 2 2" xfId="16996" xr:uid="{00000000-0005-0000-0000-000029750000}"/>
    <cellStyle name="Normal 4 2 2 5 2 2 2 2 2" xfId="34447" xr:uid="{00000000-0005-0000-0000-00002A750000}"/>
    <cellStyle name="Normal 4 2 2 5 2 2 2 3" xfId="25727" xr:uid="{00000000-0005-0000-0000-00002B750000}"/>
    <cellStyle name="Normal 4 2 2 5 2 2 2 4" xfId="41096" xr:uid="{00000000-0005-0000-0000-00002C750000}"/>
    <cellStyle name="Normal 4 2 2 5 2 2 3" xfId="12635" xr:uid="{00000000-0005-0000-0000-00002D750000}"/>
    <cellStyle name="Normal 4 2 2 5 2 2 3 2" xfId="30087" xr:uid="{00000000-0005-0000-0000-00002E750000}"/>
    <cellStyle name="Normal 4 2 2 5 2 2 4" xfId="21366" xr:uid="{00000000-0005-0000-0000-00002F750000}"/>
    <cellStyle name="Normal 4 2 2 5 2 2 5" xfId="41095" xr:uid="{00000000-0005-0000-0000-000030750000}"/>
    <cellStyle name="Normal 4 2 2 5 2 3" xfId="6110" xr:uid="{00000000-0005-0000-0000-000031750000}"/>
    <cellStyle name="Normal 4 2 2 5 2 3 2" xfId="14854" xr:uid="{00000000-0005-0000-0000-000032750000}"/>
    <cellStyle name="Normal 4 2 2 5 2 3 2 2" xfId="32305" xr:uid="{00000000-0005-0000-0000-000033750000}"/>
    <cellStyle name="Normal 4 2 2 5 2 3 3" xfId="23585" xr:uid="{00000000-0005-0000-0000-000034750000}"/>
    <cellStyle name="Normal 4 2 2 5 2 3 4" xfId="41097" xr:uid="{00000000-0005-0000-0000-000035750000}"/>
    <cellStyle name="Normal 4 2 2 5 2 4" xfId="10493" xr:uid="{00000000-0005-0000-0000-000036750000}"/>
    <cellStyle name="Normal 4 2 2 5 2 4 2" xfId="27945" xr:uid="{00000000-0005-0000-0000-000037750000}"/>
    <cellStyle name="Normal 4 2 2 5 2 5" xfId="19224" xr:uid="{00000000-0005-0000-0000-000038750000}"/>
    <cellStyle name="Normal 4 2 2 5 2 6" xfId="41094" xr:uid="{00000000-0005-0000-0000-000039750000}"/>
    <cellStyle name="Normal 4 2 2 5 3" xfId="2772" xr:uid="{00000000-0005-0000-0000-00003A750000}"/>
    <cellStyle name="Normal 4 2 2 5 3 2" xfId="7183" xr:uid="{00000000-0005-0000-0000-00003B750000}"/>
    <cellStyle name="Normal 4 2 2 5 3 2 2" xfId="15927" xr:uid="{00000000-0005-0000-0000-00003C750000}"/>
    <cellStyle name="Normal 4 2 2 5 3 2 2 2" xfId="33378" xr:uid="{00000000-0005-0000-0000-00003D750000}"/>
    <cellStyle name="Normal 4 2 2 5 3 2 3" xfId="24658" xr:uid="{00000000-0005-0000-0000-00003E750000}"/>
    <cellStyle name="Normal 4 2 2 5 3 2 4" xfId="41099" xr:uid="{00000000-0005-0000-0000-00003F750000}"/>
    <cellStyle name="Normal 4 2 2 5 3 3" xfId="11566" xr:uid="{00000000-0005-0000-0000-000040750000}"/>
    <cellStyle name="Normal 4 2 2 5 3 3 2" xfId="29018" xr:uid="{00000000-0005-0000-0000-000041750000}"/>
    <cellStyle name="Normal 4 2 2 5 3 4" xfId="20297" xr:uid="{00000000-0005-0000-0000-000042750000}"/>
    <cellStyle name="Normal 4 2 2 5 3 5" xfId="41098" xr:uid="{00000000-0005-0000-0000-000043750000}"/>
    <cellStyle name="Normal 4 2 2 5 4" xfId="5041" xr:uid="{00000000-0005-0000-0000-000044750000}"/>
    <cellStyle name="Normal 4 2 2 5 4 2" xfId="13785" xr:uid="{00000000-0005-0000-0000-000045750000}"/>
    <cellStyle name="Normal 4 2 2 5 4 2 2" xfId="31236" xr:uid="{00000000-0005-0000-0000-000046750000}"/>
    <cellStyle name="Normal 4 2 2 5 4 3" xfId="22516" xr:uid="{00000000-0005-0000-0000-000047750000}"/>
    <cellStyle name="Normal 4 2 2 5 4 4" xfId="41100" xr:uid="{00000000-0005-0000-0000-000048750000}"/>
    <cellStyle name="Normal 4 2 2 5 5" xfId="9424" xr:uid="{00000000-0005-0000-0000-000049750000}"/>
    <cellStyle name="Normal 4 2 2 5 5 2" xfId="26876" xr:uid="{00000000-0005-0000-0000-00004A750000}"/>
    <cellStyle name="Normal 4 2 2 5 6" xfId="18155" xr:uid="{00000000-0005-0000-0000-00004B750000}"/>
    <cellStyle name="Normal 4 2 2 5 7" xfId="41093" xr:uid="{00000000-0005-0000-0000-00004C750000}"/>
    <cellStyle name="Normal 4 2 2 6" xfId="1162" xr:uid="{00000000-0005-0000-0000-00004D750000}"/>
    <cellStyle name="Normal 4 2 2 6 2" xfId="3308" xr:uid="{00000000-0005-0000-0000-00004E750000}"/>
    <cellStyle name="Normal 4 2 2 6 2 2" xfId="7719" xr:uid="{00000000-0005-0000-0000-00004F750000}"/>
    <cellStyle name="Normal 4 2 2 6 2 2 2" xfId="16463" xr:uid="{00000000-0005-0000-0000-000050750000}"/>
    <cellStyle name="Normal 4 2 2 6 2 2 2 2" xfId="33914" xr:uid="{00000000-0005-0000-0000-000051750000}"/>
    <cellStyle name="Normal 4 2 2 6 2 2 3" xfId="25194" xr:uid="{00000000-0005-0000-0000-000052750000}"/>
    <cellStyle name="Normal 4 2 2 6 2 2 4" xfId="41103" xr:uid="{00000000-0005-0000-0000-000053750000}"/>
    <cellStyle name="Normal 4 2 2 6 2 3" xfId="12102" xr:uid="{00000000-0005-0000-0000-000054750000}"/>
    <cellStyle name="Normal 4 2 2 6 2 3 2" xfId="29554" xr:uid="{00000000-0005-0000-0000-000055750000}"/>
    <cellStyle name="Normal 4 2 2 6 2 4" xfId="20833" xr:uid="{00000000-0005-0000-0000-000056750000}"/>
    <cellStyle name="Normal 4 2 2 6 2 5" xfId="41102" xr:uid="{00000000-0005-0000-0000-000057750000}"/>
    <cellStyle name="Normal 4 2 2 6 3" xfId="5577" xr:uid="{00000000-0005-0000-0000-000058750000}"/>
    <cellStyle name="Normal 4 2 2 6 3 2" xfId="14321" xr:uid="{00000000-0005-0000-0000-000059750000}"/>
    <cellStyle name="Normal 4 2 2 6 3 2 2" xfId="31772" xr:uid="{00000000-0005-0000-0000-00005A750000}"/>
    <cellStyle name="Normal 4 2 2 6 3 3" xfId="23052" xr:uid="{00000000-0005-0000-0000-00005B750000}"/>
    <cellStyle name="Normal 4 2 2 6 3 4" xfId="41104" xr:uid="{00000000-0005-0000-0000-00005C750000}"/>
    <cellStyle name="Normal 4 2 2 6 4" xfId="9960" xr:uid="{00000000-0005-0000-0000-00005D750000}"/>
    <cellStyle name="Normal 4 2 2 6 4 2" xfId="27412" xr:uid="{00000000-0005-0000-0000-00005E750000}"/>
    <cellStyle name="Normal 4 2 2 6 5" xfId="18691" xr:uid="{00000000-0005-0000-0000-00005F750000}"/>
    <cellStyle name="Normal 4 2 2 6 6" xfId="41101" xr:uid="{00000000-0005-0000-0000-000060750000}"/>
    <cellStyle name="Normal 4 2 2 7" xfId="2236" xr:uid="{00000000-0005-0000-0000-000061750000}"/>
    <cellStyle name="Normal 4 2 2 7 2" xfId="6647" xr:uid="{00000000-0005-0000-0000-000062750000}"/>
    <cellStyle name="Normal 4 2 2 7 2 2" xfId="15391" xr:uid="{00000000-0005-0000-0000-000063750000}"/>
    <cellStyle name="Normal 4 2 2 7 2 2 2" xfId="32842" xr:uid="{00000000-0005-0000-0000-000064750000}"/>
    <cellStyle name="Normal 4 2 2 7 2 3" xfId="24122" xr:uid="{00000000-0005-0000-0000-000065750000}"/>
    <cellStyle name="Normal 4 2 2 7 2 4" xfId="41106" xr:uid="{00000000-0005-0000-0000-000066750000}"/>
    <cellStyle name="Normal 4 2 2 7 3" xfId="11030" xr:uid="{00000000-0005-0000-0000-000067750000}"/>
    <cellStyle name="Normal 4 2 2 7 3 2" xfId="28482" xr:uid="{00000000-0005-0000-0000-000068750000}"/>
    <cellStyle name="Normal 4 2 2 7 4" xfId="19761" xr:uid="{00000000-0005-0000-0000-000069750000}"/>
    <cellStyle name="Normal 4 2 2 7 5" xfId="41105" xr:uid="{00000000-0005-0000-0000-00006A750000}"/>
    <cellStyle name="Normal 4 2 2 8" xfId="4505" xr:uid="{00000000-0005-0000-0000-00006B750000}"/>
    <cellStyle name="Normal 4 2 2 8 2" xfId="13249" xr:uid="{00000000-0005-0000-0000-00006C750000}"/>
    <cellStyle name="Normal 4 2 2 8 2 2" xfId="30700" xr:uid="{00000000-0005-0000-0000-00006D750000}"/>
    <cellStyle name="Normal 4 2 2 8 3" xfId="21980" xr:uid="{00000000-0005-0000-0000-00006E750000}"/>
    <cellStyle name="Normal 4 2 2 8 4" xfId="41107" xr:uid="{00000000-0005-0000-0000-00006F750000}"/>
    <cellStyle name="Normal 4 2 2 9" xfId="8888" xr:uid="{00000000-0005-0000-0000-000070750000}"/>
    <cellStyle name="Normal 4 2 2 9 2" xfId="26340" xr:uid="{00000000-0005-0000-0000-000071750000}"/>
    <cellStyle name="Normal 4 2 3" xfId="102" xr:uid="{00000000-0005-0000-0000-000072750000}"/>
    <cellStyle name="Normal 4 2 3 10" xfId="41108" xr:uid="{00000000-0005-0000-0000-000073750000}"/>
    <cellStyle name="Normal 4 2 3 2" xfId="235" xr:uid="{00000000-0005-0000-0000-000074750000}"/>
    <cellStyle name="Normal 4 2 3 2 2" xfId="500" xr:uid="{00000000-0005-0000-0000-000075750000}"/>
    <cellStyle name="Normal 4 2 3 2 2 2" xfId="1040" xr:uid="{00000000-0005-0000-0000-000076750000}"/>
    <cellStyle name="Normal 4 2 3 2 2 2 2" xfId="2113" xr:uid="{00000000-0005-0000-0000-000077750000}"/>
    <cellStyle name="Normal 4 2 3 2 2 2 2 2" xfId="4258" xr:uid="{00000000-0005-0000-0000-000078750000}"/>
    <cellStyle name="Normal 4 2 3 2 2 2 2 2 2" xfId="8669" xr:uid="{00000000-0005-0000-0000-000079750000}"/>
    <cellStyle name="Normal 4 2 3 2 2 2 2 2 2 2" xfId="17413" xr:uid="{00000000-0005-0000-0000-00007A750000}"/>
    <cellStyle name="Normal 4 2 3 2 2 2 2 2 2 2 2" xfId="34864" xr:uid="{00000000-0005-0000-0000-00007B750000}"/>
    <cellStyle name="Normal 4 2 3 2 2 2 2 2 2 3" xfId="26144" xr:uid="{00000000-0005-0000-0000-00007C750000}"/>
    <cellStyle name="Normal 4 2 3 2 2 2 2 2 2 4" xfId="41114" xr:uid="{00000000-0005-0000-0000-00007D750000}"/>
    <cellStyle name="Normal 4 2 3 2 2 2 2 2 3" xfId="13052" xr:uid="{00000000-0005-0000-0000-00007E750000}"/>
    <cellStyle name="Normal 4 2 3 2 2 2 2 2 3 2" xfId="30504" xr:uid="{00000000-0005-0000-0000-00007F750000}"/>
    <cellStyle name="Normal 4 2 3 2 2 2 2 2 4" xfId="21783" xr:uid="{00000000-0005-0000-0000-000080750000}"/>
    <cellStyle name="Normal 4 2 3 2 2 2 2 2 5" xfId="41113" xr:uid="{00000000-0005-0000-0000-000081750000}"/>
    <cellStyle name="Normal 4 2 3 2 2 2 2 3" xfId="6527" xr:uid="{00000000-0005-0000-0000-000082750000}"/>
    <cellStyle name="Normal 4 2 3 2 2 2 2 3 2" xfId="15271" xr:uid="{00000000-0005-0000-0000-000083750000}"/>
    <cellStyle name="Normal 4 2 3 2 2 2 2 3 2 2" xfId="32722" xr:uid="{00000000-0005-0000-0000-000084750000}"/>
    <cellStyle name="Normal 4 2 3 2 2 2 2 3 3" xfId="24002" xr:uid="{00000000-0005-0000-0000-000085750000}"/>
    <cellStyle name="Normal 4 2 3 2 2 2 2 3 4" xfId="41115" xr:uid="{00000000-0005-0000-0000-000086750000}"/>
    <cellStyle name="Normal 4 2 3 2 2 2 2 4" xfId="10910" xr:uid="{00000000-0005-0000-0000-000087750000}"/>
    <cellStyle name="Normal 4 2 3 2 2 2 2 4 2" xfId="28362" xr:uid="{00000000-0005-0000-0000-000088750000}"/>
    <cellStyle name="Normal 4 2 3 2 2 2 2 5" xfId="19641" xr:uid="{00000000-0005-0000-0000-000089750000}"/>
    <cellStyle name="Normal 4 2 3 2 2 2 2 6" xfId="41112" xr:uid="{00000000-0005-0000-0000-00008A750000}"/>
    <cellStyle name="Normal 4 2 3 2 2 2 3" xfId="3189" xr:uid="{00000000-0005-0000-0000-00008B750000}"/>
    <cellStyle name="Normal 4 2 3 2 2 2 3 2" xfId="7600" xr:uid="{00000000-0005-0000-0000-00008C750000}"/>
    <cellStyle name="Normal 4 2 3 2 2 2 3 2 2" xfId="16344" xr:uid="{00000000-0005-0000-0000-00008D750000}"/>
    <cellStyle name="Normal 4 2 3 2 2 2 3 2 2 2" xfId="33795" xr:uid="{00000000-0005-0000-0000-00008E750000}"/>
    <cellStyle name="Normal 4 2 3 2 2 2 3 2 3" xfId="25075" xr:uid="{00000000-0005-0000-0000-00008F750000}"/>
    <cellStyle name="Normal 4 2 3 2 2 2 3 2 4" xfId="41117" xr:uid="{00000000-0005-0000-0000-000090750000}"/>
    <cellStyle name="Normal 4 2 3 2 2 2 3 3" xfId="11983" xr:uid="{00000000-0005-0000-0000-000091750000}"/>
    <cellStyle name="Normal 4 2 3 2 2 2 3 3 2" xfId="29435" xr:uid="{00000000-0005-0000-0000-000092750000}"/>
    <cellStyle name="Normal 4 2 3 2 2 2 3 4" xfId="20714" xr:uid="{00000000-0005-0000-0000-000093750000}"/>
    <cellStyle name="Normal 4 2 3 2 2 2 3 5" xfId="41116" xr:uid="{00000000-0005-0000-0000-000094750000}"/>
    <cellStyle name="Normal 4 2 3 2 2 2 4" xfId="5458" xr:uid="{00000000-0005-0000-0000-000095750000}"/>
    <cellStyle name="Normal 4 2 3 2 2 2 4 2" xfId="14202" xr:uid="{00000000-0005-0000-0000-000096750000}"/>
    <cellStyle name="Normal 4 2 3 2 2 2 4 2 2" xfId="31653" xr:uid="{00000000-0005-0000-0000-000097750000}"/>
    <cellStyle name="Normal 4 2 3 2 2 2 4 3" xfId="22933" xr:uid="{00000000-0005-0000-0000-000098750000}"/>
    <cellStyle name="Normal 4 2 3 2 2 2 4 4" xfId="41118" xr:uid="{00000000-0005-0000-0000-000099750000}"/>
    <cellStyle name="Normal 4 2 3 2 2 2 5" xfId="9841" xr:uid="{00000000-0005-0000-0000-00009A750000}"/>
    <cellStyle name="Normal 4 2 3 2 2 2 5 2" xfId="27293" xr:uid="{00000000-0005-0000-0000-00009B750000}"/>
    <cellStyle name="Normal 4 2 3 2 2 2 6" xfId="18572" xr:uid="{00000000-0005-0000-0000-00009C750000}"/>
    <cellStyle name="Normal 4 2 3 2 2 2 7" xfId="41111" xr:uid="{00000000-0005-0000-0000-00009D750000}"/>
    <cellStyle name="Normal 4 2 3 2 2 3" xfId="1578" xr:uid="{00000000-0005-0000-0000-00009E750000}"/>
    <cellStyle name="Normal 4 2 3 2 2 3 2" xfId="3724" xr:uid="{00000000-0005-0000-0000-00009F750000}"/>
    <cellStyle name="Normal 4 2 3 2 2 3 2 2" xfId="8135" xr:uid="{00000000-0005-0000-0000-0000A0750000}"/>
    <cellStyle name="Normal 4 2 3 2 2 3 2 2 2" xfId="16879" xr:uid="{00000000-0005-0000-0000-0000A1750000}"/>
    <cellStyle name="Normal 4 2 3 2 2 3 2 2 2 2" xfId="34330" xr:uid="{00000000-0005-0000-0000-0000A2750000}"/>
    <cellStyle name="Normal 4 2 3 2 2 3 2 2 3" xfId="25610" xr:uid="{00000000-0005-0000-0000-0000A3750000}"/>
    <cellStyle name="Normal 4 2 3 2 2 3 2 2 4" xfId="41121" xr:uid="{00000000-0005-0000-0000-0000A4750000}"/>
    <cellStyle name="Normal 4 2 3 2 2 3 2 3" xfId="12518" xr:uid="{00000000-0005-0000-0000-0000A5750000}"/>
    <cellStyle name="Normal 4 2 3 2 2 3 2 3 2" xfId="29970" xr:uid="{00000000-0005-0000-0000-0000A6750000}"/>
    <cellStyle name="Normal 4 2 3 2 2 3 2 4" xfId="21249" xr:uid="{00000000-0005-0000-0000-0000A7750000}"/>
    <cellStyle name="Normal 4 2 3 2 2 3 2 5" xfId="41120" xr:uid="{00000000-0005-0000-0000-0000A8750000}"/>
    <cellStyle name="Normal 4 2 3 2 2 3 3" xfId="5993" xr:uid="{00000000-0005-0000-0000-0000A9750000}"/>
    <cellStyle name="Normal 4 2 3 2 2 3 3 2" xfId="14737" xr:uid="{00000000-0005-0000-0000-0000AA750000}"/>
    <cellStyle name="Normal 4 2 3 2 2 3 3 2 2" xfId="32188" xr:uid="{00000000-0005-0000-0000-0000AB750000}"/>
    <cellStyle name="Normal 4 2 3 2 2 3 3 3" xfId="23468" xr:uid="{00000000-0005-0000-0000-0000AC750000}"/>
    <cellStyle name="Normal 4 2 3 2 2 3 3 4" xfId="41122" xr:uid="{00000000-0005-0000-0000-0000AD750000}"/>
    <cellStyle name="Normal 4 2 3 2 2 3 4" xfId="10376" xr:uid="{00000000-0005-0000-0000-0000AE750000}"/>
    <cellStyle name="Normal 4 2 3 2 2 3 4 2" xfId="27828" xr:uid="{00000000-0005-0000-0000-0000AF750000}"/>
    <cellStyle name="Normal 4 2 3 2 2 3 5" xfId="19107" xr:uid="{00000000-0005-0000-0000-0000B0750000}"/>
    <cellStyle name="Normal 4 2 3 2 2 3 6" xfId="41119" xr:uid="{00000000-0005-0000-0000-0000B1750000}"/>
    <cellStyle name="Normal 4 2 3 2 2 4" xfId="2652" xr:uid="{00000000-0005-0000-0000-0000B2750000}"/>
    <cellStyle name="Normal 4 2 3 2 2 4 2" xfId="7063" xr:uid="{00000000-0005-0000-0000-0000B3750000}"/>
    <cellStyle name="Normal 4 2 3 2 2 4 2 2" xfId="15807" xr:uid="{00000000-0005-0000-0000-0000B4750000}"/>
    <cellStyle name="Normal 4 2 3 2 2 4 2 2 2" xfId="33258" xr:uid="{00000000-0005-0000-0000-0000B5750000}"/>
    <cellStyle name="Normal 4 2 3 2 2 4 2 3" xfId="24538" xr:uid="{00000000-0005-0000-0000-0000B6750000}"/>
    <cellStyle name="Normal 4 2 3 2 2 4 2 4" xfId="41124" xr:uid="{00000000-0005-0000-0000-0000B7750000}"/>
    <cellStyle name="Normal 4 2 3 2 2 4 3" xfId="11446" xr:uid="{00000000-0005-0000-0000-0000B8750000}"/>
    <cellStyle name="Normal 4 2 3 2 2 4 3 2" xfId="28898" xr:uid="{00000000-0005-0000-0000-0000B9750000}"/>
    <cellStyle name="Normal 4 2 3 2 2 4 4" xfId="20177" xr:uid="{00000000-0005-0000-0000-0000BA750000}"/>
    <cellStyle name="Normal 4 2 3 2 2 4 5" xfId="41123" xr:uid="{00000000-0005-0000-0000-0000BB750000}"/>
    <cellStyle name="Normal 4 2 3 2 2 5" xfId="4921" xr:uid="{00000000-0005-0000-0000-0000BC750000}"/>
    <cellStyle name="Normal 4 2 3 2 2 5 2" xfId="13665" xr:uid="{00000000-0005-0000-0000-0000BD750000}"/>
    <cellStyle name="Normal 4 2 3 2 2 5 2 2" xfId="31116" xr:uid="{00000000-0005-0000-0000-0000BE750000}"/>
    <cellStyle name="Normal 4 2 3 2 2 5 3" xfId="22396" xr:uid="{00000000-0005-0000-0000-0000BF750000}"/>
    <cellStyle name="Normal 4 2 3 2 2 5 4" xfId="41125" xr:uid="{00000000-0005-0000-0000-0000C0750000}"/>
    <cellStyle name="Normal 4 2 3 2 2 6" xfId="9304" xr:uid="{00000000-0005-0000-0000-0000C1750000}"/>
    <cellStyle name="Normal 4 2 3 2 2 6 2" xfId="26756" xr:uid="{00000000-0005-0000-0000-0000C2750000}"/>
    <cellStyle name="Normal 4 2 3 2 2 7" xfId="18035" xr:uid="{00000000-0005-0000-0000-0000C3750000}"/>
    <cellStyle name="Normal 4 2 3 2 2 8" xfId="41110" xr:uid="{00000000-0005-0000-0000-0000C4750000}"/>
    <cellStyle name="Normal 4 2 3 2 3" xfId="782" xr:uid="{00000000-0005-0000-0000-0000C5750000}"/>
    <cellStyle name="Normal 4 2 3 2 3 2" xfId="1855" xr:uid="{00000000-0005-0000-0000-0000C6750000}"/>
    <cellStyle name="Normal 4 2 3 2 3 2 2" xfId="4000" xr:uid="{00000000-0005-0000-0000-0000C7750000}"/>
    <cellStyle name="Normal 4 2 3 2 3 2 2 2" xfId="8411" xr:uid="{00000000-0005-0000-0000-0000C8750000}"/>
    <cellStyle name="Normal 4 2 3 2 3 2 2 2 2" xfId="17155" xr:uid="{00000000-0005-0000-0000-0000C9750000}"/>
    <cellStyle name="Normal 4 2 3 2 3 2 2 2 2 2" xfId="34606" xr:uid="{00000000-0005-0000-0000-0000CA750000}"/>
    <cellStyle name="Normal 4 2 3 2 3 2 2 2 3" xfId="25886" xr:uid="{00000000-0005-0000-0000-0000CB750000}"/>
    <cellStyle name="Normal 4 2 3 2 3 2 2 2 4" xfId="41129" xr:uid="{00000000-0005-0000-0000-0000CC750000}"/>
    <cellStyle name="Normal 4 2 3 2 3 2 2 3" xfId="12794" xr:uid="{00000000-0005-0000-0000-0000CD750000}"/>
    <cellStyle name="Normal 4 2 3 2 3 2 2 3 2" xfId="30246" xr:uid="{00000000-0005-0000-0000-0000CE750000}"/>
    <cellStyle name="Normal 4 2 3 2 3 2 2 4" xfId="21525" xr:uid="{00000000-0005-0000-0000-0000CF750000}"/>
    <cellStyle name="Normal 4 2 3 2 3 2 2 5" xfId="41128" xr:uid="{00000000-0005-0000-0000-0000D0750000}"/>
    <cellStyle name="Normal 4 2 3 2 3 2 3" xfId="6269" xr:uid="{00000000-0005-0000-0000-0000D1750000}"/>
    <cellStyle name="Normal 4 2 3 2 3 2 3 2" xfId="15013" xr:uid="{00000000-0005-0000-0000-0000D2750000}"/>
    <cellStyle name="Normal 4 2 3 2 3 2 3 2 2" xfId="32464" xr:uid="{00000000-0005-0000-0000-0000D3750000}"/>
    <cellStyle name="Normal 4 2 3 2 3 2 3 3" xfId="23744" xr:uid="{00000000-0005-0000-0000-0000D4750000}"/>
    <cellStyle name="Normal 4 2 3 2 3 2 3 4" xfId="41130" xr:uid="{00000000-0005-0000-0000-0000D5750000}"/>
    <cellStyle name="Normal 4 2 3 2 3 2 4" xfId="10652" xr:uid="{00000000-0005-0000-0000-0000D6750000}"/>
    <cellStyle name="Normal 4 2 3 2 3 2 4 2" xfId="28104" xr:uid="{00000000-0005-0000-0000-0000D7750000}"/>
    <cellStyle name="Normal 4 2 3 2 3 2 5" xfId="19383" xr:uid="{00000000-0005-0000-0000-0000D8750000}"/>
    <cellStyle name="Normal 4 2 3 2 3 2 6" xfId="41127" xr:uid="{00000000-0005-0000-0000-0000D9750000}"/>
    <cellStyle name="Normal 4 2 3 2 3 3" xfId="2931" xr:uid="{00000000-0005-0000-0000-0000DA750000}"/>
    <cellStyle name="Normal 4 2 3 2 3 3 2" xfId="7342" xr:uid="{00000000-0005-0000-0000-0000DB750000}"/>
    <cellStyle name="Normal 4 2 3 2 3 3 2 2" xfId="16086" xr:uid="{00000000-0005-0000-0000-0000DC750000}"/>
    <cellStyle name="Normal 4 2 3 2 3 3 2 2 2" xfId="33537" xr:uid="{00000000-0005-0000-0000-0000DD750000}"/>
    <cellStyle name="Normal 4 2 3 2 3 3 2 3" xfId="24817" xr:uid="{00000000-0005-0000-0000-0000DE750000}"/>
    <cellStyle name="Normal 4 2 3 2 3 3 2 4" xfId="41132" xr:uid="{00000000-0005-0000-0000-0000DF750000}"/>
    <cellStyle name="Normal 4 2 3 2 3 3 3" xfId="11725" xr:uid="{00000000-0005-0000-0000-0000E0750000}"/>
    <cellStyle name="Normal 4 2 3 2 3 3 3 2" xfId="29177" xr:uid="{00000000-0005-0000-0000-0000E1750000}"/>
    <cellStyle name="Normal 4 2 3 2 3 3 4" xfId="20456" xr:uid="{00000000-0005-0000-0000-0000E2750000}"/>
    <cellStyle name="Normal 4 2 3 2 3 3 5" xfId="41131" xr:uid="{00000000-0005-0000-0000-0000E3750000}"/>
    <cellStyle name="Normal 4 2 3 2 3 4" xfId="5200" xr:uid="{00000000-0005-0000-0000-0000E4750000}"/>
    <cellStyle name="Normal 4 2 3 2 3 4 2" xfId="13944" xr:uid="{00000000-0005-0000-0000-0000E5750000}"/>
    <cellStyle name="Normal 4 2 3 2 3 4 2 2" xfId="31395" xr:uid="{00000000-0005-0000-0000-0000E6750000}"/>
    <cellStyle name="Normal 4 2 3 2 3 4 3" xfId="22675" xr:uid="{00000000-0005-0000-0000-0000E7750000}"/>
    <cellStyle name="Normal 4 2 3 2 3 4 4" xfId="41133" xr:uid="{00000000-0005-0000-0000-0000E8750000}"/>
    <cellStyle name="Normal 4 2 3 2 3 5" xfId="9583" xr:uid="{00000000-0005-0000-0000-0000E9750000}"/>
    <cellStyle name="Normal 4 2 3 2 3 5 2" xfId="27035" xr:uid="{00000000-0005-0000-0000-0000EA750000}"/>
    <cellStyle name="Normal 4 2 3 2 3 6" xfId="18314" xr:uid="{00000000-0005-0000-0000-0000EB750000}"/>
    <cellStyle name="Normal 4 2 3 2 3 7" xfId="41126" xr:uid="{00000000-0005-0000-0000-0000EC750000}"/>
    <cellStyle name="Normal 4 2 3 2 4" xfId="1321" xr:uid="{00000000-0005-0000-0000-0000ED750000}"/>
    <cellStyle name="Normal 4 2 3 2 4 2" xfId="3467" xr:uid="{00000000-0005-0000-0000-0000EE750000}"/>
    <cellStyle name="Normal 4 2 3 2 4 2 2" xfId="7878" xr:uid="{00000000-0005-0000-0000-0000EF750000}"/>
    <cellStyle name="Normal 4 2 3 2 4 2 2 2" xfId="16622" xr:uid="{00000000-0005-0000-0000-0000F0750000}"/>
    <cellStyle name="Normal 4 2 3 2 4 2 2 2 2" xfId="34073" xr:uid="{00000000-0005-0000-0000-0000F1750000}"/>
    <cellStyle name="Normal 4 2 3 2 4 2 2 3" xfId="25353" xr:uid="{00000000-0005-0000-0000-0000F2750000}"/>
    <cellStyle name="Normal 4 2 3 2 4 2 2 4" xfId="41136" xr:uid="{00000000-0005-0000-0000-0000F3750000}"/>
    <cellStyle name="Normal 4 2 3 2 4 2 3" xfId="12261" xr:uid="{00000000-0005-0000-0000-0000F4750000}"/>
    <cellStyle name="Normal 4 2 3 2 4 2 3 2" xfId="29713" xr:uid="{00000000-0005-0000-0000-0000F5750000}"/>
    <cellStyle name="Normal 4 2 3 2 4 2 4" xfId="20992" xr:uid="{00000000-0005-0000-0000-0000F6750000}"/>
    <cellStyle name="Normal 4 2 3 2 4 2 5" xfId="41135" xr:uid="{00000000-0005-0000-0000-0000F7750000}"/>
    <cellStyle name="Normal 4 2 3 2 4 3" xfId="5736" xr:uid="{00000000-0005-0000-0000-0000F8750000}"/>
    <cellStyle name="Normal 4 2 3 2 4 3 2" xfId="14480" xr:uid="{00000000-0005-0000-0000-0000F9750000}"/>
    <cellStyle name="Normal 4 2 3 2 4 3 2 2" xfId="31931" xr:uid="{00000000-0005-0000-0000-0000FA750000}"/>
    <cellStyle name="Normal 4 2 3 2 4 3 3" xfId="23211" xr:uid="{00000000-0005-0000-0000-0000FB750000}"/>
    <cellStyle name="Normal 4 2 3 2 4 3 4" xfId="41137" xr:uid="{00000000-0005-0000-0000-0000FC750000}"/>
    <cellStyle name="Normal 4 2 3 2 4 4" xfId="10119" xr:uid="{00000000-0005-0000-0000-0000FD750000}"/>
    <cellStyle name="Normal 4 2 3 2 4 4 2" xfId="27571" xr:uid="{00000000-0005-0000-0000-0000FE750000}"/>
    <cellStyle name="Normal 4 2 3 2 4 5" xfId="18850" xr:uid="{00000000-0005-0000-0000-0000FF750000}"/>
    <cellStyle name="Normal 4 2 3 2 4 6" xfId="41134" xr:uid="{00000000-0005-0000-0000-000000760000}"/>
    <cellStyle name="Normal 4 2 3 2 5" xfId="2395" xr:uid="{00000000-0005-0000-0000-000001760000}"/>
    <cellStyle name="Normal 4 2 3 2 5 2" xfId="6806" xr:uid="{00000000-0005-0000-0000-000002760000}"/>
    <cellStyle name="Normal 4 2 3 2 5 2 2" xfId="15550" xr:uid="{00000000-0005-0000-0000-000003760000}"/>
    <cellStyle name="Normal 4 2 3 2 5 2 2 2" xfId="33001" xr:uid="{00000000-0005-0000-0000-000004760000}"/>
    <cellStyle name="Normal 4 2 3 2 5 2 3" xfId="24281" xr:uid="{00000000-0005-0000-0000-000005760000}"/>
    <cellStyle name="Normal 4 2 3 2 5 2 4" xfId="41139" xr:uid="{00000000-0005-0000-0000-000006760000}"/>
    <cellStyle name="Normal 4 2 3 2 5 3" xfId="11189" xr:uid="{00000000-0005-0000-0000-000007760000}"/>
    <cellStyle name="Normal 4 2 3 2 5 3 2" xfId="28641" xr:uid="{00000000-0005-0000-0000-000008760000}"/>
    <cellStyle name="Normal 4 2 3 2 5 4" xfId="19920" xr:uid="{00000000-0005-0000-0000-000009760000}"/>
    <cellStyle name="Normal 4 2 3 2 5 5" xfId="41138" xr:uid="{00000000-0005-0000-0000-00000A760000}"/>
    <cellStyle name="Normal 4 2 3 2 6" xfId="4664" xr:uid="{00000000-0005-0000-0000-00000B760000}"/>
    <cellStyle name="Normal 4 2 3 2 6 2" xfId="13408" xr:uid="{00000000-0005-0000-0000-00000C760000}"/>
    <cellStyle name="Normal 4 2 3 2 6 2 2" xfId="30859" xr:uid="{00000000-0005-0000-0000-00000D760000}"/>
    <cellStyle name="Normal 4 2 3 2 6 3" xfId="22139" xr:uid="{00000000-0005-0000-0000-00000E760000}"/>
    <cellStyle name="Normal 4 2 3 2 6 4" xfId="41140" xr:uid="{00000000-0005-0000-0000-00000F760000}"/>
    <cellStyle name="Normal 4 2 3 2 7" xfId="9047" xr:uid="{00000000-0005-0000-0000-000010760000}"/>
    <cellStyle name="Normal 4 2 3 2 7 2" xfId="26499" xr:uid="{00000000-0005-0000-0000-000011760000}"/>
    <cellStyle name="Normal 4 2 3 2 8" xfId="17778" xr:uid="{00000000-0005-0000-0000-000012760000}"/>
    <cellStyle name="Normal 4 2 3 2 9" xfId="41109" xr:uid="{00000000-0005-0000-0000-000013760000}"/>
    <cellStyle name="Normal 4 2 3 3" xfId="375" xr:uid="{00000000-0005-0000-0000-000014760000}"/>
    <cellStyle name="Normal 4 2 3 3 2" xfId="915" xr:uid="{00000000-0005-0000-0000-000015760000}"/>
    <cellStyle name="Normal 4 2 3 3 2 2" xfId="1988" xr:uid="{00000000-0005-0000-0000-000016760000}"/>
    <cellStyle name="Normal 4 2 3 3 2 2 2" xfId="4133" xr:uid="{00000000-0005-0000-0000-000017760000}"/>
    <cellStyle name="Normal 4 2 3 3 2 2 2 2" xfId="8544" xr:uid="{00000000-0005-0000-0000-000018760000}"/>
    <cellStyle name="Normal 4 2 3 3 2 2 2 2 2" xfId="17288" xr:uid="{00000000-0005-0000-0000-000019760000}"/>
    <cellStyle name="Normal 4 2 3 3 2 2 2 2 2 2" xfId="34739" xr:uid="{00000000-0005-0000-0000-00001A760000}"/>
    <cellStyle name="Normal 4 2 3 3 2 2 2 2 3" xfId="26019" xr:uid="{00000000-0005-0000-0000-00001B760000}"/>
    <cellStyle name="Normal 4 2 3 3 2 2 2 2 4" xfId="41145" xr:uid="{00000000-0005-0000-0000-00001C760000}"/>
    <cellStyle name="Normal 4 2 3 3 2 2 2 3" xfId="12927" xr:uid="{00000000-0005-0000-0000-00001D760000}"/>
    <cellStyle name="Normal 4 2 3 3 2 2 2 3 2" xfId="30379" xr:uid="{00000000-0005-0000-0000-00001E760000}"/>
    <cellStyle name="Normal 4 2 3 3 2 2 2 4" xfId="21658" xr:uid="{00000000-0005-0000-0000-00001F760000}"/>
    <cellStyle name="Normal 4 2 3 3 2 2 2 5" xfId="41144" xr:uid="{00000000-0005-0000-0000-000020760000}"/>
    <cellStyle name="Normal 4 2 3 3 2 2 3" xfId="6402" xr:uid="{00000000-0005-0000-0000-000021760000}"/>
    <cellStyle name="Normal 4 2 3 3 2 2 3 2" xfId="15146" xr:uid="{00000000-0005-0000-0000-000022760000}"/>
    <cellStyle name="Normal 4 2 3 3 2 2 3 2 2" xfId="32597" xr:uid="{00000000-0005-0000-0000-000023760000}"/>
    <cellStyle name="Normal 4 2 3 3 2 2 3 3" xfId="23877" xr:uid="{00000000-0005-0000-0000-000024760000}"/>
    <cellStyle name="Normal 4 2 3 3 2 2 3 4" xfId="41146" xr:uid="{00000000-0005-0000-0000-000025760000}"/>
    <cellStyle name="Normal 4 2 3 3 2 2 4" xfId="10785" xr:uid="{00000000-0005-0000-0000-000026760000}"/>
    <cellStyle name="Normal 4 2 3 3 2 2 4 2" xfId="28237" xr:uid="{00000000-0005-0000-0000-000027760000}"/>
    <cellStyle name="Normal 4 2 3 3 2 2 5" xfId="19516" xr:uid="{00000000-0005-0000-0000-000028760000}"/>
    <cellStyle name="Normal 4 2 3 3 2 2 6" xfId="41143" xr:uid="{00000000-0005-0000-0000-000029760000}"/>
    <cellStyle name="Normal 4 2 3 3 2 3" xfId="3064" xr:uid="{00000000-0005-0000-0000-00002A760000}"/>
    <cellStyle name="Normal 4 2 3 3 2 3 2" xfId="7475" xr:uid="{00000000-0005-0000-0000-00002B760000}"/>
    <cellStyle name="Normal 4 2 3 3 2 3 2 2" xfId="16219" xr:uid="{00000000-0005-0000-0000-00002C760000}"/>
    <cellStyle name="Normal 4 2 3 3 2 3 2 2 2" xfId="33670" xr:uid="{00000000-0005-0000-0000-00002D760000}"/>
    <cellStyle name="Normal 4 2 3 3 2 3 2 3" xfId="24950" xr:uid="{00000000-0005-0000-0000-00002E760000}"/>
    <cellStyle name="Normal 4 2 3 3 2 3 2 4" xfId="41148" xr:uid="{00000000-0005-0000-0000-00002F760000}"/>
    <cellStyle name="Normal 4 2 3 3 2 3 3" xfId="11858" xr:uid="{00000000-0005-0000-0000-000030760000}"/>
    <cellStyle name="Normal 4 2 3 3 2 3 3 2" xfId="29310" xr:uid="{00000000-0005-0000-0000-000031760000}"/>
    <cellStyle name="Normal 4 2 3 3 2 3 4" xfId="20589" xr:uid="{00000000-0005-0000-0000-000032760000}"/>
    <cellStyle name="Normal 4 2 3 3 2 3 5" xfId="41147" xr:uid="{00000000-0005-0000-0000-000033760000}"/>
    <cellStyle name="Normal 4 2 3 3 2 4" xfId="5333" xr:uid="{00000000-0005-0000-0000-000034760000}"/>
    <cellStyle name="Normal 4 2 3 3 2 4 2" xfId="14077" xr:uid="{00000000-0005-0000-0000-000035760000}"/>
    <cellStyle name="Normal 4 2 3 3 2 4 2 2" xfId="31528" xr:uid="{00000000-0005-0000-0000-000036760000}"/>
    <cellStyle name="Normal 4 2 3 3 2 4 3" xfId="22808" xr:uid="{00000000-0005-0000-0000-000037760000}"/>
    <cellStyle name="Normal 4 2 3 3 2 4 4" xfId="41149" xr:uid="{00000000-0005-0000-0000-000038760000}"/>
    <cellStyle name="Normal 4 2 3 3 2 5" xfId="9716" xr:uid="{00000000-0005-0000-0000-000039760000}"/>
    <cellStyle name="Normal 4 2 3 3 2 5 2" xfId="27168" xr:uid="{00000000-0005-0000-0000-00003A760000}"/>
    <cellStyle name="Normal 4 2 3 3 2 6" xfId="18447" xr:uid="{00000000-0005-0000-0000-00003B760000}"/>
    <cellStyle name="Normal 4 2 3 3 2 7" xfId="41142" xr:uid="{00000000-0005-0000-0000-00003C760000}"/>
    <cellStyle name="Normal 4 2 3 3 3" xfId="1453" xr:uid="{00000000-0005-0000-0000-00003D760000}"/>
    <cellStyle name="Normal 4 2 3 3 3 2" xfId="3599" xr:uid="{00000000-0005-0000-0000-00003E760000}"/>
    <cellStyle name="Normal 4 2 3 3 3 2 2" xfId="8010" xr:uid="{00000000-0005-0000-0000-00003F760000}"/>
    <cellStyle name="Normal 4 2 3 3 3 2 2 2" xfId="16754" xr:uid="{00000000-0005-0000-0000-000040760000}"/>
    <cellStyle name="Normal 4 2 3 3 3 2 2 2 2" xfId="34205" xr:uid="{00000000-0005-0000-0000-000041760000}"/>
    <cellStyle name="Normal 4 2 3 3 3 2 2 3" xfId="25485" xr:uid="{00000000-0005-0000-0000-000042760000}"/>
    <cellStyle name="Normal 4 2 3 3 3 2 2 4" xfId="41152" xr:uid="{00000000-0005-0000-0000-000043760000}"/>
    <cellStyle name="Normal 4 2 3 3 3 2 3" xfId="12393" xr:uid="{00000000-0005-0000-0000-000044760000}"/>
    <cellStyle name="Normal 4 2 3 3 3 2 3 2" xfId="29845" xr:uid="{00000000-0005-0000-0000-000045760000}"/>
    <cellStyle name="Normal 4 2 3 3 3 2 4" xfId="21124" xr:uid="{00000000-0005-0000-0000-000046760000}"/>
    <cellStyle name="Normal 4 2 3 3 3 2 5" xfId="41151" xr:uid="{00000000-0005-0000-0000-000047760000}"/>
    <cellStyle name="Normal 4 2 3 3 3 3" xfId="5868" xr:uid="{00000000-0005-0000-0000-000048760000}"/>
    <cellStyle name="Normal 4 2 3 3 3 3 2" xfId="14612" xr:uid="{00000000-0005-0000-0000-000049760000}"/>
    <cellStyle name="Normal 4 2 3 3 3 3 2 2" xfId="32063" xr:uid="{00000000-0005-0000-0000-00004A760000}"/>
    <cellStyle name="Normal 4 2 3 3 3 3 3" xfId="23343" xr:uid="{00000000-0005-0000-0000-00004B760000}"/>
    <cellStyle name="Normal 4 2 3 3 3 3 4" xfId="41153" xr:uid="{00000000-0005-0000-0000-00004C760000}"/>
    <cellStyle name="Normal 4 2 3 3 3 4" xfId="10251" xr:uid="{00000000-0005-0000-0000-00004D760000}"/>
    <cellStyle name="Normal 4 2 3 3 3 4 2" xfId="27703" xr:uid="{00000000-0005-0000-0000-00004E760000}"/>
    <cellStyle name="Normal 4 2 3 3 3 5" xfId="18982" xr:uid="{00000000-0005-0000-0000-00004F760000}"/>
    <cellStyle name="Normal 4 2 3 3 3 6" xfId="41150" xr:uid="{00000000-0005-0000-0000-000050760000}"/>
    <cellStyle name="Normal 4 2 3 3 4" xfId="2527" xr:uid="{00000000-0005-0000-0000-000051760000}"/>
    <cellStyle name="Normal 4 2 3 3 4 2" xfId="6938" xr:uid="{00000000-0005-0000-0000-000052760000}"/>
    <cellStyle name="Normal 4 2 3 3 4 2 2" xfId="15682" xr:uid="{00000000-0005-0000-0000-000053760000}"/>
    <cellStyle name="Normal 4 2 3 3 4 2 2 2" xfId="33133" xr:uid="{00000000-0005-0000-0000-000054760000}"/>
    <cellStyle name="Normal 4 2 3 3 4 2 3" xfId="24413" xr:uid="{00000000-0005-0000-0000-000055760000}"/>
    <cellStyle name="Normal 4 2 3 3 4 2 4" xfId="41155" xr:uid="{00000000-0005-0000-0000-000056760000}"/>
    <cellStyle name="Normal 4 2 3 3 4 3" xfId="11321" xr:uid="{00000000-0005-0000-0000-000057760000}"/>
    <cellStyle name="Normal 4 2 3 3 4 3 2" xfId="28773" xr:uid="{00000000-0005-0000-0000-000058760000}"/>
    <cellStyle name="Normal 4 2 3 3 4 4" xfId="20052" xr:uid="{00000000-0005-0000-0000-000059760000}"/>
    <cellStyle name="Normal 4 2 3 3 4 5" xfId="41154" xr:uid="{00000000-0005-0000-0000-00005A760000}"/>
    <cellStyle name="Normal 4 2 3 3 5" xfId="4796" xr:uid="{00000000-0005-0000-0000-00005B760000}"/>
    <cellStyle name="Normal 4 2 3 3 5 2" xfId="13540" xr:uid="{00000000-0005-0000-0000-00005C760000}"/>
    <cellStyle name="Normal 4 2 3 3 5 2 2" xfId="30991" xr:uid="{00000000-0005-0000-0000-00005D760000}"/>
    <cellStyle name="Normal 4 2 3 3 5 3" xfId="22271" xr:uid="{00000000-0005-0000-0000-00005E760000}"/>
    <cellStyle name="Normal 4 2 3 3 5 4" xfId="41156" xr:uid="{00000000-0005-0000-0000-00005F760000}"/>
    <cellStyle name="Normal 4 2 3 3 6" xfId="9179" xr:uid="{00000000-0005-0000-0000-000060760000}"/>
    <cellStyle name="Normal 4 2 3 3 6 2" xfId="26631" xr:uid="{00000000-0005-0000-0000-000061760000}"/>
    <cellStyle name="Normal 4 2 3 3 7" xfId="17910" xr:uid="{00000000-0005-0000-0000-000062760000}"/>
    <cellStyle name="Normal 4 2 3 3 8" xfId="41141" xr:uid="{00000000-0005-0000-0000-000063760000}"/>
    <cellStyle name="Normal 4 2 3 4" xfId="657" xr:uid="{00000000-0005-0000-0000-000064760000}"/>
    <cellStyle name="Normal 4 2 3 4 2" xfId="1730" xr:uid="{00000000-0005-0000-0000-000065760000}"/>
    <cellStyle name="Normal 4 2 3 4 2 2" xfId="3875" xr:uid="{00000000-0005-0000-0000-000066760000}"/>
    <cellStyle name="Normal 4 2 3 4 2 2 2" xfId="8286" xr:uid="{00000000-0005-0000-0000-000067760000}"/>
    <cellStyle name="Normal 4 2 3 4 2 2 2 2" xfId="17030" xr:uid="{00000000-0005-0000-0000-000068760000}"/>
    <cellStyle name="Normal 4 2 3 4 2 2 2 2 2" xfId="34481" xr:uid="{00000000-0005-0000-0000-000069760000}"/>
    <cellStyle name="Normal 4 2 3 4 2 2 2 3" xfId="25761" xr:uid="{00000000-0005-0000-0000-00006A760000}"/>
    <cellStyle name="Normal 4 2 3 4 2 2 2 4" xfId="41160" xr:uid="{00000000-0005-0000-0000-00006B760000}"/>
    <cellStyle name="Normal 4 2 3 4 2 2 3" xfId="12669" xr:uid="{00000000-0005-0000-0000-00006C760000}"/>
    <cellStyle name="Normal 4 2 3 4 2 2 3 2" xfId="30121" xr:uid="{00000000-0005-0000-0000-00006D760000}"/>
    <cellStyle name="Normal 4 2 3 4 2 2 4" xfId="21400" xr:uid="{00000000-0005-0000-0000-00006E760000}"/>
    <cellStyle name="Normal 4 2 3 4 2 2 5" xfId="41159" xr:uid="{00000000-0005-0000-0000-00006F760000}"/>
    <cellStyle name="Normal 4 2 3 4 2 3" xfId="6144" xr:uid="{00000000-0005-0000-0000-000070760000}"/>
    <cellStyle name="Normal 4 2 3 4 2 3 2" xfId="14888" xr:uid="{00000000-0005-0000-0000-000071760000}"/>
    <cellStyle name="Normal 4 2 3 4 2 3 2 2" xfId="32339" xr:uid="{00000000-0005-0000-0000-000072760000}"/>
    <cellStyle name="Normal 4 2 3 4 2 3 3" xfId="23619" xr:uid="{00000000-0005-0000-0000-000073760000}"/>
    <cellStyle name="Normal 4 2 3 4 2 3 4" xfId="41161" xr:uid="{00000000-0005-0000-0000-000074760000}"/>
    <cellStyle name="Normal 4 2 3 4 2 4" xfId="10527" xr:uid="{00000000-0005-0000-0000-000075760000}"/>
    <cellStyle name="Normal 4 2 3 4 2 4 2" xfId="27979" xr:uid="{00000000-0005-0000-0000-000076760000}"/>
    <cellStyle name="Normal 4 2 3 4 2 5" xfId="19258" xr:uid="{00000000-0005-0000-0000-000077760000}"/>
    <cellStyle name="Normal 4 2 3 4 2 6" xfId="41158" xr:uid="{00000000-0005-0000-0000-000078760000}"/>
    <cellStyle name="Normal 4 2 3 4 3" xfId="2806" xr:uid="{00000000-0005-0000-0000-000079760000}"/>
    <cellStyle name="Normal 4 2 3 4 3 2" xfId="7217" xr:uid="{00000000-0005-0000-0000-00007A760000}"/>
    <cellStyle name="Normal 4 2 3 4 3 2 2" xfId="15961" xr:uid="{00000000-0005-0000-0000-00007B760000}"/>
    <cellStyle name="Normal 4 2 3 4 3 2 2 2" xfId="33412" xr:uid="{00000000-0005-0000-0000-00007C760000}"/>
    <cellStyle name="Normal 4 2 3 4 3 2 3" xfId="24692" xr:uid="{00000000-0005-0000-0000-00007D760000}"/>
    <cellStyle name="Normal 4 2 3 4 3 2 4" xfId="41163" xr:uid="{00000000-0005-0000-0000-00007E760000}"/>
    <cellStyle name="Normal 4 2 3 4 3 3" xfId="11600" xr:uid="{00000000-0005-0000-0000-00007F760000}"/>
    <cellStyle name="Normal 4 2 3 4 3 3 2" xfId="29052" xr:uid="{00000000-0005-0000-0000-000080760000}"/>
    <cellStyle name="Normal 4 2 3 4 3 4" xfId="20331" xr:uid="{00000000-0005-0000-0000-000081760000}"/>
    <cellStyle name="Normal 4 2 3 4 3 5" xfId="41162" xr:uid="{00000000-0005-0000-0000-000082760000}"/>
    <cellStyle name="Normal 4 2 3 4 4" xfId="5075" xr:uid="{00000000-0005-0000-0000-000083760000}"/>
    <cellStyle name="Normal 4 2 3 4 4 2" xfId="13819" xr:uid="{00000000-0005-0000-0000-000084760000}"/>
    <cellStyle name="Normal 4 2 3 4 4 2 2" xfId="31270" xr:uid="{00000000-0005-0000-0000-000085760000}"/>
    <cellStyle name="Normal 4 2 3 4 4 3" xfId="22550" xr:uid="{00000000-0005-0000-0000-000086760000}"/>
    <cellStyle name="Normal 4 2 3 4 4 4" xfId="41164" xr:uid="{00000000-0005-0000-0000-000087760000}"/>
    <cellStyle name="Normal 4 2 3 4 5" xfId="9458" xr:uid="{00000000-0005-0000-0000-000088760000}"/>
    <cellStyle name="Normal 4 2 3 4 5 2" xfId="26910" xr:uid="{00000000-0005-0000-0000-000089760000}"/>
    <cellStyle name="Normal 4 2 3 4 6" xfId="18189" xr:uid="{00000000-0005-0000-0000-00008A760000}"/>
    <cellStyle name="Normal 4 2 3 4 7" xfId="41157" xr:uid="{00000000-0005-0000-0000-00008B760000}"/>
    <cellStyle name="Normal 4 2 3 5" xfId="1196" xr:uid="{00000000-0005-0000-0000-00008C760000}"/>
    <cellStyle name="Normal 4 2 3 5 2" xfId="3342" xr:uid="{00000000-0005-0000-0000-00008D760000}"/>
    <cellStyle name="Normal 4 2 3 5 2 2" xfId="7753" xr:uid="{00000000-0005-0000-0000-00008E760000}"/>
    <cellStyle name="Normal 4 2 3 5 2 2 2" xfId="16497" xr:uid="{00000000-0005-0000-0000-00008F760000}"/>
    <cellStyle name="Normal 4 2 3 5 2 2 2 2" xfId="33948" xr:uid="{00000000-0005-0000-0000-000090760000}"/>
    <cellStyle name="Normal 4 2 3 5 2 2 3" xfId="25228" xr:uid="{00000000-0005-0000-0000-000091760000}"/>
    <cellStyle name="Normal 4 2 3 5 2 2 4" xfId="41167" xr:uid="{00000000-0005-0000-0000-000092760000}"/>
    <cellStyle name="Normal 4 2 3 5 2 3" xfId="12136" xr:uid="{00000000-0005-0000-0000-000093760000}"/>
    <cellStyle name="Normal 4 2 3 5 2 3 2" xfId="29588" xr:uid="{00000000-0005-0000-0000-000094760000}"/>
    <cellStyle name="Normal 4 2 3 5 2 4" xfId="20867" xr:uid="{00000000-0005-0000-0000-000095760000}"/>
    <cellStyle name="Normal 4 2 3 5 2 5" xfId="41166" xr:uid="{00000000-0005-0000-0000-000096760000}"/>
    <cellStyle name="Normal 4 2 3 5 3" xfId="5611" xr:uid="{00000000-0005-0000-0000-000097760000}"/>
    <cellStyle name="Normal 4 2 3 5 3 2" xfId="14355" xr:uid="{00000000-0005-0000-0000-000098760000}"/>
    <cellStyle name="Normal 4 2 3 5 3 2 2" xfId="31806" xr:uid="{00000000-0005-0000-0000-000099760000}"/>
    <cellStyle name="Normal 4 2 3 5 3 3" xfId="23086" xr:uid="{00000000-0005-0000-0000-00009A760000}"/>
    <cellStyle name="Normal 4 2 3 5 3 4" xfId="41168" xr:uid="{00000000-0005-0000-0000-00009B760000}"/>
    <cellStyle name="Normal 4 2 3 5 4" xfId="9994" xr:uid="{00000000-0005-0000-0000-00009C760000}"/>
    <cellStyle name="Normal 4 2 3 5 4 2" xfId="27446" xr:uid="{00000000-0005-0000-0000-00009D760000}"/>
    <cellStyle name="Normal 4 2 3 5 5" xfId="18725" xr:uid="{00000000-0005-0000-0000-00009E760000}"/>
    <cellStyle name="Normal 4 2 3 5 6" xfId="41165" xr:uid="{00000000-0005-0000-0000-00009F760000}"/>
    <cellStyle name="Normal 4 2 3 6" xfId="2270" xr:uid="{00000000-0005-0000-0000-0000A0760000}"/>
    <cellStyle name="Normal 4 2 3 6 2" xfId="6681" xr:uid="{00000000-0005-0000-0000-0000A1760000}"/>
    <cellStyle name="Normal 4 2 3 6 2 2" xfId="15425" xr:uid="{00000000-0005-0000-0000-0000A2760000}"/>
    <cellStyle name="Normal 4 2 3 6 2 2 2" xfId="32876" xr:uid="{00000000-0005-0000-0000-0000A3760000}"/>
    <cellStyle name="Normal 4 2 3 6 2 3" xfId="24156" xr:uid="{00000000-0005-0000-0000-0000A4760000}"/>
    <cellStyle name="Normal 4 2 3 6 2 4" xfId="41170" xr:uid="{00000000-0005-0000-0000-0000A5760000}"/>
    <cellStyle name="Normal 4 2 3 6 3" xfId="11064" xr:uid="{00000000-0005-0000-0000-0000A6760000}"/>
    <cellStyle name="Normal 4 2 3 6 3 2" xfId="28516" xr:uid="{00000000-0005-0000-0000-0000A7760000}"/>
    <cellStyle name="Normal 4 2 3 6 4" xfId="19795" xr:uid="{00000000-0005-0000-0000-0000A8760000}"/>
    <cellStyle name="Normal 4 2 3 6 5" xfId="41169" xr:uid="{00000000-0005-0000-0000-0000A9760000}"/>
    <cellStyle name="Normal 4 2 3 7" xfId="4539" xr:uid="{00000000-0005-0000-0000-0000AA760000}"/>
    <cellStyle name="Normal 4 2 3 7 2" xfId="13283" xr:uid="{00000000-0005-0000-0000-0000AB760000}"/>
    <cellStyle name="Normal 4 2 3 7 2 2" xfId="30734" xr:uid="{00000000-0005-0000-0000-0000AC760000}"/>
    <cellStyle name="Normal 4 2 3 7 3" xfId="22014" xr:uid="{00000000-0005-0000-0000-0000AD760000}"/>
    <cellStyle name="Normal 4 2 3 7 4" xfId="41171" xr:uid="{00000000-0005-0000-0000-0000AE760000}"/>
    <cellStyle name="Normal 4 2 3 8" xfId="8922" xr:uid="{00000000-0005-0000-0000-0000AF760000}"/>
    <cellStyle name="Normal 4 2 3 8 2" xfId="26374" xr:uid="{00000000-0005-0000-0000-0000B0760000}"/>
    <cellStyle name="Normal 4 2 3 9" xfId="17653" xr:uid="{00000000-0005-0000-0000-0000B1760000}"/>
    <cellStyle name="Normal 4 2 4" xfId="178" xr:uid="{00000000-0005-0000-0000-0000B2760000}"/>
    <cellStyle name="Normal 4 2 4 2" xfId="443" xr:uid="{00000000-0005-0000-0000-0000B3760000}"/>
    <cellStyle name="Normal 4 2 4 2 2" xfId="983" xr:uid="{00000000-0005-0000-0000-0000B4760000}"/>
    <cellStyle name="Normal 4 2 4 2 2 2" xfId="2056" xr:uid="{00000000-0005-0000-0000-0000B5760000}"/>
    <cellStyle name="Normal 4 2 4 2 2 2 2" xfId="4201" xr:uid="{00000000-0005-0000-0000-0000B6760000}"/>
    <cellStyle name="Normal 4 2 4 2 2 2 2 2" xfId="8612" xr:uid="{00000000-0005-0000-0000-0000B7760000}"/>
    <cellStyle name="Normal 4 2 4 2 2 2 2 2 2" xfId="17356" xr:uid="{00000000-0005-0000-0000-0000B8760000}"/>
    <cellStyle name="Normal 4 2 4 2 2 2 2 2 2 2" xfId="34807" xr:uid="{00000000-0005-0000-0000-0000B9760000}"/>
    <cellStyle name="Normal 4 2 4 2 2 2 2 2 3" xfId="26087" xr:uid="{00000000-0005-0000-0000-0000BA760000}"/>
    <cellStyle name="Normal 4 2 4 2 2 2 2 2 4" xfId="41177" xr:uid="{00000000-0005-0000-0000-0000BB760000}"/>
    <cellStyle name="Normal 4 2 4 2 2 2 2 3" xfId="12995" xr:uid="{00000000-0005-0000-0000-0000BC760000}"/>
    <cellStyle name="Normal 4 2 4 2 2 2 2 3 2" xfId="30447" xr:uid="{00000000-0005-0000-0000-0000BD760000}"/>
    <cellStyle name="Normal 4 2 4 2 2 2 2 4" xfId="21726" xr:uid="{00000000-0005-0000-0000-0000BE760000}"/>
    <cellStyle name="Normal 4 2 4 2 2 2 2 5" xfId="41176" xr:uid="{00000000-0005-0000-0000-0000BF760000}"/>
    <cellStyle name="Normal 4 2 4 2 2 2 3" xfId="6470" xr:uid="{00000000-0005-0000-0000-0000C0760000}"/>
    <cellStyle name="Normal 4 2 4 2 2 2 3 2" xfId="15214" xr:uid="{00000000-0005-0000-0000-0000C1760000}"/>
    <cellStyle name="Normal 4 2 4 2 2 2 3 2 2" xfId="32665" xr:uid="{00000000-0005-0000-0000-0000C2760000}"/>
    <cellStyle name="Normal 4 2 4 2 2 2 3 3" xfId="23945" xr:uid="{00000000-0005-0000-0000-0000C3760000}"/>
    <cellStyle name="Normal 4 2 4 2 2 2 3 4" xfId="41178" xr:uid="{00000000-0005-0000-0000-0000C4760000}"/>
    <cellStyle name="Normal 4 2 4 2 2 2 4" xfId="10853" xr:uid="{00000000-0005-0000-0000-0000C5760000}"/>
    <cellStyle name="Normal 4 2 4 2 2 2 4 2" xfId="28305" xr:uid="{00000000-0005-0000-0000-0000C6760000}"/>
    <cellStyle name="Normal 4 2 4 2 2 2 5" xfId="19584" xr:uid="{00000000-0005-0000-0000-0000C7760000}"/>
    <cellStyle name="Normal 4 2 4 2 2 2 6" xfId="41175" xr:uid="{00000000-0005-0000-0000-0000C8760000}"/>
    <cellStyle name="Normal 4 2 4 2 2 3" xfId="3132" xr:uid="{00000000-0005-0000-0000-0000C9760000}"/>
    <cellStyle name="Normal 4 2 4 2 2 3 2" xfId="7543" xr:uid="{00000000-0005-0000-0000-0000CA760000}"/>
    <cellStyle name="Normal 4 2 4 2 2 3 2 2" xfId="16287" xr:uid="{00000000-0005-0000-0000-0000CB760000}"/>
    <cellStyle name="Normal 4 2 4 2 2 3 2 2 2" xfId="33738" xr:uid="{00000000-0005-0000-0000-0000CC760000}"/>
    <cellStyle name="Normal 4 2 4 2 2 3 2 3" xfId="25018" xr:uid="{00000000-0005-0000-0000-0000CD760000}"/>
    <cellStyle name="Normal 4 2 4 2 2 3 2 4" xfId="41180" xr:uid="{00000000-0005-0000-0000-0000CE760000}"/>
    <cellStyle name="Normal 4 2 4 2 2 3 3" xfId="11926" xr:uid="{00000000-0005-0000-0000-0000CF760000}"/>
    <cellStyle name="Normal 4 2 4 2 2 3 3 2" xfId="29378" xr:uid="{00000000-0005-0000-0000-0000D0760000}"/>
    <cellStyle name="Normal 4 2 4 2 2 3 4" xfId="20657" xr:uid="{00000000-0005-0000-0000-0000D1760000}"/>
    <cellStyle name="Normal 4 2 4 2 2 3 5" xfId="41179" xr:uid="{00000000-0005-0000-0000-0000D2760000}"/>
    <cellStyle name="Normal 4 2 4 2 2 4" xfId="5401" xr:uid="{00000000-0005-0000-0000-0000D3760000}"/>
    <cellStyle name="Normal 4 2 4 2 2 4 2" xfId="14145" xr:uid="{00000000-0005-0000-0000-0000D4760000}"/>
    <cellStyle name="Normal 4 2 4 2 2 4 2 2" xfId="31596" xr:uid="{00000000-0005-0000-0000-0000D5760000}"/>
    <cellStyle name="Normal 4 2 4 2 2 4 3" xfId="22876" xr:uid="{00000000-0005-0000-0000-0000D6760000}"/>
    <cellStyle name="Normal 4 2 4 2 2 4 4" xfId="41181" xr:uid="{00000000-0005-0000-0000-0000D7760000}"/>
    <cellStyle name="Normal 4 2 4 2 2 5" xfId="9784" xr:uid="{00000000-0005-0000-0000-0000D8760000}"/>
    <cellStyle name="Normal 4 2 4 2 2 5 2" xfId="27236" xr:uid="{00000000-0005-0000-0000-0000D9760000}"/>
    <cellStyle name="Normal 4 2 4 2 2 6" xfId="18515" xr:uid="{00000000-0005-0000-0000-0000DA760000}"/>
    <cellStyle name="Normal 4 2 4 2 2 7" xfId="41174" xr:uid="{00000000-0005-0000-0000-0000DB760000}"/>
    <cellStyle name="Normal 4 2 4 2 3" xfId="1521" xr:uid="{00000000-0005-0000-0000-0000DC760000}"/>
    <cellStyle name="Normal 4 2 4 2 3 2" xfId="3667" xr:uid="{00000000-0005-0000-0000-0000DD760000}"/>
    <cellStyle name="Normal 4 2 4 2 3 2 2" xfId="8078" xr:uid="{00000000-0005-0000-0000-0000DE760000}"/>
    <cellStyle name="Normal 4 2 4 2 3 2 2 2" xfId="16822" xr:uid="{00000000-0005-0000-0000-0000DF760000}"/>
    <cellStyle name="Normal 4 2 4 2 3 2 2 2 2" xfId="34273" xr:uid="{00000000-0005-0000-0000-0000E0760000}"/>
    <cellStyle name="Normal 4 2 4 2 3 2 2 3" xfId="25553" xr:uid="{00000000-0005-0000-0000-0000E1760000}"/>
    <cellStyle name="Normal 4 2 4 2 3 2 2 4" xfId="41184" xr:uid="{00000000-0005-0000-0000-0000E2760000}"/>
    <cellStyle name="Normal 4 2 4 2 3 2 3" xfId="12461" xr:uid="{00000000-0005-0000-0000-0000E3760000}"/>
    <cellStyle name="Normal 4 2 4 2 3 2 3 2" xfId="29913" xr:uid="{00000000-0005-0000-0000-0000E4760000}"/>
    <cellStyle name="Normal 4 2 4 2 3 2 4" xfId="21192" xr:uid="{00000000-0005-0000-0000-0000E5760000}"/>
    <cellStyle name="Normal 4 2 4 2 3 2 5" xfId="41183" xr:uid="{00000000-0005-0000-0000-0000E6760000}"/>
    <cellStyle name="Normal 4 2 4 2 3 3" xfId="5936" xr:uid="{00000000-0005-0000-0000-0000E7760000}"/>
    <cellStyle name="Normal 4 2 4 2 3 3 2" xfId="14680" xr:uid="{00000000-0005-0000-0000-0000E8760000}"/>
    <cellStyle name="Normal 4 2 4 2 3 3 2 2" xfId="32131" xr:uid="{00000000-0005-0000-0000-0000E9760000}"/>
    <cellStyle name="Normal 4 2 4 2 3 3 3" xfId="23411" xr:uid="{00000000-0005-0000-0000-0000EA760000}"/>
    <cellStyle name="Normal 4 2 4 2 3 3 4" xfId="41185" xr:uid="{00000000-0005-0000-0000-0000EB760000}"/>
    <cellStyle name="Normal 4 2 4 2 3 4" xfId="10319" xr:uid="{00000000-0005-0000-0000-0000EC760000}"/>
    <cellStyle name="Normal 4 2 4 2 3 4 2" xfId="27771" xr:uid="{00000000-0005-0000-0000-0000ED760000}"/>
    <cellStyle name="Normal 4 2 4 2 3 5" xfId="19050" xr:uid="{00000000-0005-0000-0000-0000EE760000}"/>
    <cellStyle name="Normal 4 2 4 2 3 6" xfId="41182" xr:uid="{00000000-0005-0000-0000-0000EF760000}"/>
    <cellStyle name="Normal 4 2 4 2 4" xfId="2595" xr:uid="{00000000-0005-0000-0000-0000F0760000}"/>
    <cellStyle name="Normal 4 2 4 2 4 2" xfId="7006" xr:uid="{00000000-0005-0000-0000-0000F1760000}"/>
    <cellStyle name="Normal 4 2 4 2 4 2 2" xfId="15750" xr:uid="{00000000-0005-0000-0000-0000F2760000}"/>
    <cellStyle name="Normal 4 2 4 2 4 2 2 2" xfId="33201" xr:uid="{00000000-0005-0000-0000-0000F3760000}"/>
    <cellStyle name="Normal 4 2 4 2 4 2 3" xfId="24481" xr:uid="{00000000-0005-0000-0000-0000F4760000}"/>
    <cellStyle name="Normal 4 2 4 2 4 2 4" xfId="41187" xr:uid="{00000000-0005-0000-0000-0000F5760000}"/>
    <cellStyle name="Normal 4 2 4 2 4 3" xfId="11389" xr:uid="{00000000-0005-0000-0000-0000F6760000}"/>
    <cellStyle name="Normal 4 2 4 2 4 3 2" xfId="28841" xr:uid="{00000000-0005-0000-0000-0000F7760000}"/>
    <cellStyle name="Normal 4 2 4 2 4 4" xfId="20120" xr:uid="{00000000-0005-0000-0000-0000F8760000}"/>
    <cellStyle name="Normal 4 2 4 2 4 5" xfId="41186" xr:uid="{00000000-0005-0000-0000-0000F9760000}"/>
    <cellStyle name="Normal 4 2 4 2 5" xfId="4864" xr:uid="{00000000-0005-0000-0000-0000FA760000}"/>
    <cellStyle name="Normal 4 2 4 2 5 2" xfId="13608" xr:uid="{00000000-0005-0000-0000-0000FB760000}"/>
    <cellStyle name="Normal 4 2 4 2 5 2 2" xfId="31059" xr:uid="{00000000-0005-0000-0000-0000FC760000}"/>
    <cellStyle name="Normal 4 2 4 2 5 3" xfId="22339" xr:uid="{00000000-0005-0000-0000-0000FD760000}"/>
    <cellStyle name="Normal 4 2 4 2 5 4" xfId="41188" xr:uid="{00000000-0005-0000-0000-0000FE760000}"/>
    <cellStyle name="Normal 4 2 4 2 6" xfId="9247" xr:uid="{00000000-0005-0000-0000-0000FF760000}"/>
    <cellStyle name="Normal 4 2 4 2 6 2" xfId="26699" xr:uid="{00000000-0005-0000-0000-000000770000}"/>
    <cellStyle name="Normal 4 2 4 2 7" xfId="17978" xr:uid="{00000000-0005-0000-0000-000001770000}"/>
    <cellStyle name="Normal 4 2 4 2 8" xfId="41173" xr:uid="{00000000-0005-0000-0000-000002770000}"/>
    <cellStyle name="Normal 4 2 4 3" xfId="725" xr:uid="{00000000-0005-0000-0000-000003770000}"/>
    <cellStyle name="Normal 4 2 4 3 2" xfId="1798" xr:uid="{00000000-0005-0000-0000-000004770000}"/>
    <cellStyle name="Normal 4 2 4 3 2 2" xfId="3943" xr:uid="{00000000-0005-0000-0000-000005770000}"/>
    <cellStyle name="Normal 4 2 4 3 2 2 2" xfId="8354" xr:uid="{00000000-0005-0000-0000-000006770000}"/>
    <cellStyle name="Normal 4 2 4 3 2 2 2 2" xfId="17098" xr:uid="{00000000-0005-0000-0000-000007770000}"/>
    <cellStyle name="Normal 4 2 4 3 2 2 2 2 2" xfId="34549" xr:uid="{00000000-0005-0000-0000-000008770000}"/>
    <cellStyle name="Normal 4 2 4 3 2 2 2 3" xfId="25829" xr:uid="{00000000-0005-0000-0000-000009770000}"/>
    <cellStyle name="Normal 4 2 4 3 2 2 2 4" xfId="41192" xr:uid="{00000000-0005-0000-0000-00000A770000}"/>
    <cellStyle name="Normal 4 2 4 3 2 2 3" xfId="12737" xr:uid="{00000000-0005-0000-0000-00000B770000}"/>
    <cellStyle name="Normal 4 2 4 3 2 2 3 2" xfId="30189" xr:uid="{00000000-0005-0000-0000-00000C770000}"/>
    <cellStyle name="Normal 4 2 4 3 2 2 4" xfId="21468" xr:uid="{00000000-0005-0000-0000-00000D770000}"/>
    <cellStyle name="Normal 4 2 4 3 2 2 5" xfId="41191" xr:uid="{00000000-0005-0000-0000-00000E770000}"/>
    <cellStyle name="Normal 4 2 4 3 2 3" xfId="6212" xr:uid="{00000000-0005-0000-0000-00000F770000}"/>
    <cellStyle name="Normal 4 2 4 3 2 3 2" xfId="14956" xr:uid="{00000000-0005-0000-0000-000010770000}"/>
    <cellStyle name="Normal 4 2 4 3 2 3 2 2" xfId="32407" xr:uid="{00000000-0005-0000-0000-000011770000}"/>
    <cellStyle name="Normal 4 2 4 3 2 3 3" xfId="23687" xr:uid="{00000000-0005-0000-0000-000012770000}"/>
    <cellStyle name="Normal 4 2 4 3 2 3 4" xfId="41193" xr:uid="{00000000-0005-0000-0000-000013770000}"/>
    <cellStyle name="Normal 4 2 4 3 2 4" xfId="10595" xr:uid="{00000000-0005-0000-0000-000014770000}"/>
    <cellStyle name="Normal 4 2 4 3 2 4 2" xfId="28047" xr:uid="{00000000-0005-0000-0000-000015770000}"/>
    <cellStyle name="Normal 4 2 4 3 2 5" xfId="19326" xr:uid="{00000000-0005-0000-0000-000016770000}"/>
    <cellStyle name="Normal 4 2 4 3 2 6" xfId="41190" xr:uid="{00000000-0005-0000-0000-000017770000}"/>
    <cellStyle name="Normal 4 2 4 3 3" xfId="2874" xr:uid="{00000000-0005-0000-0000-000018770000}"/>
    <cellStyle name="Normal 4 2 4 3 3 2" xfId="7285" xr:uid="{00000000-0005-0000-0000-000019770000}"/>
    <cellStyle name="Normal 4 2 4 3 3 2 2" xfId="16029" xr:uid="{00000000-0005-0000-0000-00001A770000}"/>
    <cellStyle name="Normal 4 2 4 3 3 2 2 2" xfId="33480" xr:uid="{00000000-0005-0000-0000-00001B770000}"/>
    <cellStyle name="Normal 4 2 4 3 3 2 3" xfId="24760" xr:uid="{00000000-0005-0000-0000-00001C770000}"/>
    <cellStyle name="Normal 4 2 4 3 3 2 4" xfId="41195" xr:uid="{00000000-0005-0000-0000-00001D770000}"/>
    <cellStyle name="Normal 4 2 4 3 3 3" xfId="11668" xr:uid="{00000000-0005-0000-0000-00001E770000}"/>
    <cellStyle name="Normal 4 2 4 3 3 3 2" xfId="29120" xr:uid="{00000000-0005-0000-0000-00001F770000}"/>
    <cellStyle name="Normal 4 2 4 3 3 4" xfId="20399" xr:uid="{00000000-0005-0000-0000-000020770000}"/>
    <cellStyle name="Normal 4 2 4 3 3 5" xfId="41194" xr:uid="{00000000-0005-0000-0000-000021770000}"/>
    <cellStyle name="Normal 4 2 4 3 4" xfId="5143" xr:uid="{00000000-0005-0000-0000-000022770000}"/>
    <cellStyle name="Normal 4 2 4 3 4 2" xfId="13887" xr:uid="{00000000-0005-0000-0000-000023770000}"/>
    <cellStyle name="Normal 4 2 4 3 4 2 2" xfId="31338" xr:uid="{00000000-0005-0000-0000-000024770000}"/>
    <cellStyle name="Normal 4 2 4 3 4 3" xfId="22618" xr:uid="{00000000-0005-0000-0000-000025770000}"/>
    <cellStyle name="Normal 4 2 4 3 4 4" xfId="41196" xr:uid="{00000000-0005-0000-0000-000026770000}"/>
    <cellStyle name="Normal 4 2 4 3 5" xfId="9526" xr:uid="{00000000-0005-0000-0000-000027770000}"/>
    <cellStyle name="Normal 4 2 4 3 5 2" xfId="26978" xr:uid="{00000000-0005-0000-0000-000028770000}"/>
    <cellStyle name="Normal 4 2 4 3 6" xfId="18257" xr:uid="{00000000-0005-0000-0000-000029770000}"/>
    <cellStyle name="Normal 4 2 4 3 7" xfId="41189" xr:uid="{00000000-0005-0000-0000-00002A770000}"/>
    <cellStyle name="Normal 4 2 4 4" xfId="1264" xr:uid="{00000000-0005-0000-0000-00002B770000}"/>
    <cellStyle name="Normal 4 2 4 4 2" xfId="3410" xr:uid="{00000000-0005-0000-0000-00002C770000}"/>
    <cellStyle name="Normal 4 2 4 4 2 2" xfId="7821" xr:uid="{00000000-0005-0000-0000-00002D770000}"/>
    <cellStyle name="Normal 4 2 4 4 2 2 2" xfId="16565" xr:uid="{00000000-0005-0000-0000-00002E770000}"/>
    <cellStyle name="Normal 4 2 4 4 2 2 2 2" xfId="34016" xr:uid="{00000000-0005-0000-0000-00002F770000}"/>
    <cellStyle name="Normal 4 2 4 4 2 2 3" xfId="25296" xr:uid="{00000000-0005-0000-0000-000030770000}"/>
    <cellStyle name="Normal 4 2 4 4 2 2 4" xfId="41199" xr:uid="{00000000-0005-0000-0000-000031770000}"/>
    <cellStyle name="Normal 4 2 4 4 2 3" xfId="12204" xr:uid="{00000000-0005-0000-0000-000032770000}"/>
    <cellStyle name="Normal 4 2 4 4 2 3 2" xfId="29656" xr:uid="{00000000-0005-0000-0000-000033770000}"/>
    <cellStyle name="Normal 4 2 4 4 2 4" xfId="20935" xr:uid="{00000000-0005-0000-0000-000034770000}"/>
    <cellStyle name="Normal 4 2 4 4 2 5" xfId="41198" xr:uid="{00000000-0005-0000-0000-000035770000}"/>
    <cellStyle name="Normal 4 2 4 4 3" xfId="5679" xr:uid="{00000000-0005-0000-0000-000036770000}"/>
    <cellStyle name="Normal 4 2 4 4 3 2" xfId="14423" xr:uid="{00000000-0005-0000-0000-000037770000}"/>
    <cellStyle name="Normal 4 2 4 4 3 2 2" xfId="31874" xr:uid="{00000000-0005-0000-0000-000038770000}"/>
    <cellStyle name="Normal 4 2 4 4 3 3" xfId="23154" xr:uid="{00000000-0005-0000-0000-000039770000}"/>
    <cellStyle name="Normal 4 2 4 4 3 4" xfId="41200" xr:uid="{00000000-0005-0000-0000-00003A770000}"/>
    <cellStyle name="Normal 4 2 4 4 4" xfId="10062" xr:uid="{00000000-0005-0000-0000-00003B770000}"/>
    <cellStyle name="Normal 4 2 4 4 4 2" xfId="27514" xr:uid="{00000000-0005-0000-0000-00003C770000}"/>
    <cellStyle name="Normal 4 2 4 4 5" xfId="18793" xr:uid="{00000000-0005-0000-0000-00003D770000}"/>
    <cellStyle name="Normal 4 2 4 4 6" xfId="41197" xr:uid="{00000000-0005-0000-0000-00003E770000}"/>
    <cellStyle name="Normal 4 2 4 5" xfId="2338" xr:uid="{00000000-0005-0000-0000-00003F770000}"/>
    <cellStyle name="Normal 4 2 4 5 2" xfId="6749" xr:uid="{00000000-0005-0000-0000-000040770000}"/>
    <cellStyle name="Normal 4 2 4 5 2 2" xfId="15493" xr:uid="{00000000-0005-0000-0000-000041770000}"/>
    <cellStyle name="Normal 4 2 4 5 2 2 2" xfId="32944" xr:uid="{00000000-0005-0000-0000-000042770000}"/>
    <cellStyle name="Normal 4 2 4 5 2 3" xfId="24224" xr:uid="{00000000-0005-0000-0000-000043770000}"/>
    <cellStyle name="Normal 4 2 4 5 2 4" xfId="41202" xr:uid="{00000000-0005-0000-0000-000044770000}"/>
    <cellStyle name="Normal 4 2 4 5 3" xfId="11132" xr:uid="{00000000-0005-0000-0000-000045770000}"/>
    <cellStyle name="Normal 4 2 4 5 3 2" xfId="28584" xr:uid="{00000000-0005-0000-0000-000046770000}"/>
    <cellStyle name="Normal 4 2 4 5 4" xfId="19863" xr:uid="{00000000-0005-0000-0000-000047770000}"/>
    <cellStyle name="Normal 4 2 4 5 5" xfId="41201" xr:uid="{00000000-0005-0000-0000-000048770000}"/>
    <cellStyle name="Normal 4 2 4 6" xfId="4607" xr:uid="{00000000-0005-0000-0000-000049770000}"/>
    <cellStyle name="Normal 4 2 4 6 2" xfId="13351" xr:uid="{00000000-0005-0000-0000-00004A770000}"/>
    <cellStyle name="Normal 4 2 4 6 2 2" xfId="30802" xr:uid="{00000000-0005-0000-0000-00004B770000}"/>
    <cellStyle name="Normal 4 2 4 6 3" xfId="22082" xr:uid="{00000000-0005-0000-0000-00004C770000}"/>
    <cellStyle name="Normal 4 2 4 6 4" xfId="41203" xr:uid="{00000000-0005-0000-0000-00004D770000}"/>
    <cellStyle name="Normal 4 2 4 7" xfId="8990" xr:uid="{00000000-0005-0000-0000-00004E770000}"/>
    <cellStyle name="Normal 4 2 4 7 2" xfId="26442" xr:uid="{00000000-0005-0000-0000-00004F770000}"/>
    <cellStyle name="Normal 4 2 4 8" xfId="17721" xr:uid="{00000000-0005-0000-0000-000050770000}"/>
    <cellStyle name="Normal 4 2 4 9" xfId="41172" xr:uid="{00000000-0005-0000-0000-000051770000}"/>
    <cellStyle name="Normal 4 2 5" xfId="318" xr:uid="{00000000-0005-0000-0000-000052770000}"/>
    <cellStyle name="Normal 4 2 5 2" xfId="858" xr:uid="{00000000-0005-0000-0000-000053770000}"/>
    <cellStyle name="Normal 4 2 5 2 2" xfId="1931" xr:uid="{00000000-0005-0000-0000-000054770000}"/>
    <cellStyle name="Normal 4 2 5 2 2 2" xfId="4076" xr:uid="{00000000-0005-0000-0000-000055770000}"/>
    <cellStyle name="Normal 4 2 5 2 2 2 2" xfId="8487" xr:uid="{00000000-0005-0000-0000-000056770000}"/>
    <cellStyle name="Normal 4 2 5 2 2 2 2 2" xfId="17231" xr:uid="{00000000-0005-0000-0000-000057770000}"/>
    <cellStyle name="Normal 4 2 5 2 2 2 2 2 2" xfId="34682" xr:uid="{00000000-0005-0000-0000-000058770000}"/>
    <cellStyle name="Normal 4 2 5 2 2 2 2 3" xfId="25962" xr:uid="{00000000-0005-0000-0000-000059770000}"/>
    <cellStyle name="Normal 4 2 5 2 2 2 2 4" xfId="41208" xr:uid="{00000000-0005-0000-0000-00005A770000}"/>
    <cellStyle name="Normal 4 2 5 2 2 2 3" xfId="12870" xr:uid="{00000000-0005-0000-0000-00005B770000}"/>
    <cellStyle name="Normal 4 2 5 2 2 2 3 2" xfId="30322" xr:uid="{00000000-0005-0000-0000-00005C770000}"/>
    <cellStyle name="Normal 4 2 5 2 2 2 4" xfId="21601" xr:uid="{00000000-0005-0000-0000-00005D770000}"/>
    <cellStyle name="Normal 4 2 5 2 2 2 5" xfId="41207" xr:uid="{00000000-0005-0000-0000-00005E770000}"/>
    <cellStyle name="Normal 4 2 5 2 2 3" xfId="6345" xr:uid="{00000000-0005-0000-0000-00005F770000}"/>
    <cellStyle name="Normal 4 2 5 2 2 3 2" xfId="15089" xr:uid="{00000000-0005-0000-0000-000060770000}"/>
    <cellStyle name="Normal 4 2 5 2 2 3 2 2" xfId="32540" xr:uid="{00000000-0005-0000-0000-000061770000}"/>
    <cellStyle name="Normal 4 2 5 2 2 3 3" xfId="23820" xr:uid="{00000000-0005-0000-0000-000062770000}"/>
    <cellStyle name="Normal 4 2 5 2 2 3 4" xfId="41209" xr:uid="{00000000-0005-0000-0000-000063770000}"/>
    <cellStyle name="Normal 4 2 5 2 2 4" xfId="10728" xr:uid="{00000000-0005-0000-0000-000064770000}"/>
    <cellStyle name="Normal 4 2 5 2 2 4 2" xfId="28180" xr:uid="{00000000-0005-0000-0000-000065770000}"/>
    <cellStyle name="Normal 4 2 5 2 2 5" xfId="19459" xr:uid="{00000000-0005-0000-0000-000066770000}"/>
    <cellStyle name="Normal 4 2 5 2 2 6" xfId="41206" xr:uid="{00000000-0005-0000-0000-000067770000}"/>
    <cellStyle name="Normal 4 2 5 2 3" xfId="3007" xr:uid="{00000000-0005-0000-0000-000068770000}"/>
    <cellStyle name="Normal 4 2 5 2 3 2" xfId="7418" xr:uid="{00000000-0005-0000-0000-000069770000}"/>
    <cellStyle name="Normal 4 2 5 2 3 2 2" xfId="16162" xr:uid="{00000000-0005-0000-0000-00006A770000}"/>
    <cellStyle name="Normal 4 2 5 2 3 2 2 2" xfId="33613" xr:uid="{00000000-0005-0000-0000-00006B770000}"/>
    <cellStyle name="Normal 4 2 5 2 3 2 3" xfId="24893" xr:uid="{00000000-0005-0000-0000-00006C770000}"/>
    <cellStyle name="Normal 4 2 5 2 3 2 4" xfId="41211" xr:uid="{00000000-0005-0000-0000-00006D770000}"/>
    <cellStyle name="Normal 4 2 5 2 3 3" xfId="11801" xr:uid="{00000000-0005-0000-0000-00006E770000}"/>
    <cellStyle name="Normal 4 2 5 2 3 3 2" xfId="29253" xr:uid="{00000000-0005-0000-0000-00006F770000}"/>
    <cellStyle name="Normal 4 2 5 2 3 4" xfId="20532" xr:uid="{00000000-0005-0000-0000-000070770000}"/>
    <cellStyle name="Normal 4 2 5 2 3 5" xfId="41210" xr:uid="{00000000-0005-0000-0000-000071770000}"/>
    <cellStyle name="Normal 4 2 5 2 4" xfId="5276" xr:uid="{00000000-0005-0000-0000-000072770000}"/>
    <cellStyle name="Normal 4 2 5 2 4 2" xfId="14020" xr:uid="{00000000-0005-0000-0000-000073770000}"/>
    <cellStyle name="Normal 4 2 5 2 4 2 2" xfId="31471" xr:uid="{00000000-0005-0000-0000-000074770000}"/>
    <cellStyle name="Normal 4 2 5 2 4 3" xfId="22751" xr:uid="{00000000-0005-0000-0000-000075770000}"/>
    <cellStyle name="Normal 4 2 5 2 4 4" xfId="41212" xr:uid="{00000000-0005-0000-0000-000076770000}"/>
    <cellStyle name="Normal 4 2 5 2 5" xfId="9659" xr:uid="{00000000-0005-0000-0000-000077770000}"/>
    <cellStyle name="Normal 4 2 5 2 5 2" xfId="27111" xr:uid="{00000000-0005-0000-0000-000078770000}"/>
    <cellStyle name="Normal 4 2 5 2 6" xfId="18390" xr:uid="{00000000-0005-0000-0000-000079770000}"/>
    <cellStyle name="Normal 4 2 5 2 7" xfId="41205" xr:uid="{00000000-0005-0000-0000-00007A770000}"/>
    <cellStyle name="Normal 4 2 5 3" xfId="1396" xr:uid="{00000000-0005-0000-0000-00007B770000}"/>
    <cellStyle name="Normal 4 2 5 3 2" xfId="3542" xr:uid="{00000000-0005-0000-0000-00007C770000}"/>
    <cellStyle name="Normal 4 2 5 3 2 2" xfId="7953" xr:uid="{00000000-0005-0000-0000-00007D770000}"/>
    <cellStyle name="Normal 4 2 5 3 2 2 2" xfId="16697" xr:uid="{00000000-0005-0000-0000-00007E770000}"/>
    <cellStyle name="Normal 4 2 5 3 2 2 2 2" xfId="34148" xr:uid="{00000000-0005-0000-0000-00007F770000}"/>
    <cellStyle name="Normal 4 2 5 3 2 2 3" xfId="25428" xr:uid="{00000000-0005-0000-0000-000080770000}"/>
    <cellStyle name="Normal 4 2 5 3 2 2 4" xfId="41215" xr:uid="{00000000-0005-0000-0000-000081770000}"/>
    <cellStyle name="Normal 4 2 5 3 2 3" xfId="12336" xr:uid="{00000000-0005-0000-0000-000082770000}"/>
    <cellStyle name="Normal 4 2 5 3 2 3 2" xfId="29788" xr:uid="{00000000-0005-0000-0000-000083770000}"/>
    <cellStyle name="Normal 4 2 5 3 2 4" xfId="21067" xr:uid="{00000000-0005-0000-0000-000084770000}"/>
    <cellStyle name="Normal 4 2 5 3 2 5" xfId="41214" xr:uid="{00000000-0005-0000-0000-000085770000}"/>
    <cellStyle name="Normal 4 2 5 3 3" xfId="5811" xr:uid="{00000000-0005-0000-0000-000086770000}"/>
    <cellStyle name="Normal 4 2 5 3 3 2" xfId="14555" xr:uid="{00000000-0005-0000-0000-000087770000}"/>
    <cellStyle name="Normal 4 2 5 3 3 2 2" xfId="32006" xr:uid="{00000000-0005-0000-0000-000088770000}"/>
    <cellStyle name="Normal 4 2 5 3 3 3" xfId="23286" xr:uid="{00000000-0005-0000-0000-000089770000}"/>
    <cellStyle name="Normal 4 2 5 3 3 4" xfId="41216" xr:uid="{00000000-0005-0000-0000-00008A770000}"/>
    <cellStyle name="Normal 4 2 5 3 4" xfId="10194" xr:uid="{00000000-0005-0000-0000-00008B770000}"/>
    <cellStyle name="Normal 4 2 5 3 4 2" xfId="27646" xr:uid="{00000000-0005-0000-0000-00008C770000}"/>
    <cellStyle name="Normal 4 2 5 3 5" xfId="18925" xr:uid="{00000000-0005-0000-0000-00008D770000}"/>
    <cellStyle name="Normal 4 2 5 3 6" xfId="41213" xr:uid="{00000000-0005-0000-0000-00008E770000}"/>
    <cellStyle name="Normal 4 2 5 4" xfId="2470" xr:uid="{00000000-0005-0000-0000-00008F770000}"/>
    <cellStyle name="Normal 4 2 5 4 2" xfId="6881" xr:uid="{00000000-0005-0000-0000-000090770000}"/>
    <cellStyle name="Normal 4 2 5 4 2 2" xfId="15625" xr:uid="{00000000-0005-0000-0000-000091770000}"/>
    <cellStyle name="Normal 4 2 5 4 2 2 2" xfId="33076" xr:uid="{00000000-0005-0000-0000-000092770000}"/>
    <cellStyle name="Normal 4 2 5 4 2 3" xfId="24356" xr:uid="{00000000-0005-0000-0000-000093770000}"/>
    <cellStyle name="Normal 4 2 5 4 2 4" xfId="41218" xr:uid="{00000000-0005-0000-0000-000094770000}"/>
    <cellStyle name="Normal 4 2 5 4 3" xfId="11264" xr:uid="{00000000-0005-0000-0000-000095770000}"/>
    <cellStyle name="Normal 4 2 5 4 3 2" xfId="28716" xr:uid="{00000000-0005-0000-0000-000096770000}"/>
    <cellStyle name="Normal 4 2 5 4 4" xfId="19995" xr:uid="{00000000-0005-0000-0000-000097770000}"/>
    <cellStyle name="Normal 4 2 5 4 5" xfId="41217" xr:uid="{00000000-0005-0000-0000-000098770000}"/>
    <cellStyle name="Normal 4 2 5 5" xfId="4739" xr:uid="{00000000-0005-0000-0000-000099770000}"/>
    <cellStyle name="Normal 4 2 5 5 2" xfId="13483" xr:uid="{00000000-0005-0000-0000-00009A770000}"/>
    <cellStyle name="Normal 4 2 5 5 2 2" xfId="30934" xr:uid="{00000000-0005-0000-0000-00009B770000}"/>
    <cellStyle name="Normal 4 2 5 5 3" xfId="22214" xr:uid="{00000000-0005-0000-0000-00009C770000}"/>
    <cellStyle name="Normal 4 2 5 5 4" xfId="41219" xr:uid="{00000000-0005-0000-0000-00009D770000}"/>
    <cellStyle name="Normal 4 2 5 6" xfId="9122" xr:uid="{00000000-0005-0000-0000-00009E770000}"/>
    <cellStyle name="Normal 4 2 5 6 2" xfId="26574" xr:uid="{00000000-0005-0000-0000-00009F770000}"/>
    <cellStyle name="Normal 4 2 5 7" xfId="17853" xr:uid="{00000000-0005-0000-0000-0000A0770000}"/>
    <cellStyle name="Normal 4 2 5 8" xfId="41204" xr:uid="{00000000-0005-0000-0000-0000A1770000}"/>
    <cellStyle name="Normal 4 2 6" xfId="600" xr:uid="{00000000-0005-0000-0000-0000A2770000}"/>
    <cellStyle name="Normal 4 2 6 2" xfId="1673" xr:uid="{00000000-0005-0000-0000-0000A3770000}"/>
    <cellStyle name="Normal 4 2 6 2 2" xfId="3818" xr:uid="{00000000-0005-0000-0000-0000A4770000}"/>
    <cellStyle name="Normal 4 2 6 2 2 2" xfId="8229" xr:uid="{00000000-0005-0000-0000-0000A5770000}"/>
    <cellStyle name="Normal 4 2 6 2 2 2 2" xfId="16973" xr:uid="{00000000-0005-0000-0000-0000A6770000}"/>
    <cellStyle name="Normal 4 2 6 2 2 2 2 2" xfId="34424" xr:uid="{00000000-0005-0000-0000-0000A7770000}"/>
    <cellStyle name="Normal 4 2 6 2 2 2 3" xfId="25704" xr:uid="{00000000-0005-0000-0000-0000A8770000}"/>
    <cellStyle name="Normal 4 2 6 2 2 2 4" xfId="41223" xr:uid="{00000000-0005-0000-0000-0000A9770000}"/>
    <cellStyle name="Normal 4 2 6 2 2 3" xfId="12612" xr:uid="{00000000-0005-0000-0000-0000AA770000}"/>
    <cellStyle name="Normal 4 2 6 2 2 3 2" xfId="30064" xr:uid="{00000000-0005-0000-0000-0000AB770000}"/>
    <cellStyle name="Normal 4 2 6 2 2 4" xfId="21343" xr:uid="{00000000-0005-0000-0000-0000AC770000}"/>
    <cellStyle name="Normal 4 2 6 2 2 5" xfId="41222" xr:uid="{00000000-0005-0000-0000-0000AD770000}"/>
    <cellStyle name="Normal 4 2 6 2 3" xfId="6087" xr:uid="{00000000-0005-0000-0000-0000AE770000}"/>
    <cellStyle name="Normal 4 2 6 2 3 2" xfId="14831" xr:uid="{00000000-0005-0000-0000-0000AF770000}"/>
    <cellStyle name="Normal 4 2 6 2 3 2 2" xfId="32282" xr:uid="{00000000-0005-0000-0000-0000B0770000}"/>
    <cellStyle name="Normal 4 2 6 2 3 3" xfId="23562" xr:uid="{00000000-0005-0000-0000-0000B1770000}"/>
    <cellStyle name="Normal 4 2 6 2 3 4" xfId="41224" xr:uid="{00000000-0005-0000-0000-0000B2770000}"/>
    <cellStyle name="Normal 4 2 6 2 4" xfId="10470" xr:uid="{00000000-0005-0000-0000-0000B3770000}"/>
    <cellStyle name="Normal 4 2 6 2 4 2" xfId="27922" xr:uid="{00000000-0005-0000-0000-0000B4770000}"/>
    <cellStyle name="Normal 4 2 6 2 5" xfId="19201" xr:uid="{00000000-0005-0000-0000-0000B5770000}"/>
    <cellStyle name="Normal 4 2 6 2 6" xfId="41221" xr:uid="{00000000-0005-0000-0000-0000B6770000}"/>
    <cellStyle name="Normal 4 2 6 3" xfId="2749" xr:uid="{00000000-0005-0000-0000-0000B7770000}"/>
    <cellStyle name="Normal 4 2 6 3 2" xfId="7160" xr:uid="{00000000-0005-0000-0000-0000B8770000}"/>
    <cellStyle name="Normal 4 2 6 3 2 2" xfId="15904" xr:uid="{00000000-0005-0000-0000-0000B9770000}"/>
    <cellStyle name="Normal 4 2 6 3 2 2 2" xfId="33355" xr:uid="{00000000-0005-0000-0000-0000BA770000}"/>
    <cellStyle name="Normal 4 2 6 3 2 3" xfId="24635" xr:uid="{00000000-0005-0000-0000-0000BB770000}"/>
    <cellStyle name="Normal 4 2 6 3 2 4" xfId="41226" xr:uid="{00000000-0005-0000-0000-0000BC770000}"/>
    <cellStyle name="Normal 4 2 6 3 3" xfId="11543" xr:uid="{00000000-0005-0000-0000-0000BD770000}"/>
    <cellStyle name="Normal 4 2 6 3 3 2" xfId="28995" xr:uid="{00000000-0005-0000-0000-0000BE770000}"/>
    <cellStyle name="Normal 4 2 6 3 4" xfId="20274" xr:uid="{00000000-0005-0000-0000-0000BF770000}"/>
    <cellStyle name="Normal 4 2 6 3 5" xfId="41225" xr:uid="{00000000-0005-0000-0000-0000C0770000}"/>
    <cellStyle name="Normal 4 2 6 4" xfId="5018" xr:uid="{00000000-0005-0000-0000-0000C1770000}"/>
    <cellStyle name="Normal 4 2 6 4 2" xfId="13762" xr:uid="{00000000-0005-0000-0000-0000C2770000}"/>
    <cellStyle name="Normal 4 2 6 4 2 2" xfId="31213" xr:uid="{00000000-0005-0000-0000-0000C3770000}"/>
    <cellStyle name="Normal 4 2 6 4 3" xfId="22493" xr:uid="{00000000-0005-0000-0000-0000C4770000}"/>
    <cellStyle name="Normal 4 2 6 4 4" xfId="41227" xr:uid="{00000000-0005-0000-0000-0000C5770000}"/>
    <cellStyle name="Normal 4 2 6 5" xfId="9401" xr:uid="{00000000-0005-0000-0000-0000C6770000}"/>
    <cellStyle name="Normal 4 2 6 5 2" xfId="26853" xr:uid="{00000000-0005-0000-0000-0000C7770000}"/>
    <cellStyle name="Normal 4 2 6 6" xfId="18132" xr:uid="{00000000-0005-0000-0000-0000C8770000}"/>
    <cellStyle name="Normal 4 2 6 7" xfId="41220" xr:uid="{00000000-0005-0000-0000-0000C9770000}"/>
    <cellStyle name="Normal 4 2 7" xfId="1139" xr:uid="{00000000-0005-0000-0000-0000CA770000}"/>
    <cellStyle name="Normal 4 2 7 2" xfId="3285" xr:uid="{00000000-0005-0000-0000-0000CB770000}"/>
    <cellStyle name="Normal 4 2 7 2 2" xfId="7696" xr:uid="{00000000-0005-0000-0000-0000CC770000}"/>
    <cellStyle name="Normal 4 2 7 2 2 2" xfId="16440" xr:uid="{00000000-0005-0000-0000-0000CD770000}"/>
    <cellStyle name="Normal 4 2 7 2 2 2 2" xfId="33891" xr:uid="{00000000-0005-0000-0000-0000CE770000}"/>
    <cellStyle name="Normal 4 2 7 2 2 3" xfId="25171" xr:uid="{00000000-0005-0000-0000-0000CF770000}"/>
    <cellStyle name="Normal 4 2 7 2 2 4" xfId="41230" xr:uid="{00000000-0005-0000-0000-0000D0770000}"/>
    <cellStyle name="Normal 4 2 7 2 3" xfId="12079" xr:uid="{00000000-0005-0000-0000-0000D1770000}"/>
    <cellStyle name="Normal 4 2 7 2 3 2" xfId="29531" xr:uid="{00000000-0005-0000-0000-0000D2770000}"/>
    <cellStyle name="Normal 4 2 7 2 4" xfId="20810" xr:uid="{00000000-0005-0000-0000-0000D3770000}"/>
    <cellStyle name="Normal 4 2 7 2 5" xfId="41229" xr:uid="{00000000-0005-0000-0000-0000D4770000}"/>
    <cellStyle name="Normal 4 2 7 3" xfId="5554" xr:uid="{00000000-0005-0000-0000-0000D5770000}"/>
    <cellStyle name="Normal 4 2 7 3 2" xfId="14298" xr:uid="{00000000-0005-0000-0000-0000D6770000}"/>
    <cellStyle name="Normal 4 2 7 3 2 2" xfId="31749" xr:uid="{00000000-0005-0000-0000-0000D7770000}"/>
    <cellStyle name="Normal 4 2 7 3 3" xfId="23029" xr:uid="{00000000-0005-0000-0000-0000D8770000}"/>
    <cellStyle name="Normal 4 2 7 3 4" xfId="41231" xr:uid="{00000000-0005-0000-0000-0000D9770000}"/>
    <cellStyle name="Normal 4 2 7 4" xfId="9937" xr:uid="{00000000-0005-0000-0000-0000DA770000}"/>
    <cellStyle name="Normal 4 2 7 4 2" xfId="27389" xr:uid="{00000000-0005-0000-0000-0000DB770000}"/>
    <cellStyle name="Normal 4 2 7 5" xfId="18668" xr:uid="{00000000-0005-0000-0000-0000DC770000}"/>
    <cellStyle name="Normal 4 2 7 6" xfId="41228" xr:uid="{00000000-0005-0000-0000-0000DD770000}"/>
    <cellStyle name="Normal 4 2 8" xfId="2213" xr:uid="{00000000-0005-0000-0000-0000DE770000}"/>
    <cellStyle name="Normal 4 2 8 2" xfId="6624" xr:uid="{00000000-0005-0000-0000-0000DF770000}"/>
    <cellStyle name="Normal 4 2 8 2 2" xfId="15368" xr:uid="{00000000-0005-0000-0000-0000E0770000}"/>
    <cellStyle name="Normal 4 2 8 2 2 2" xfId="32819" xr:uid="{00000000-0005-0000-0000-0000E1770000}"/>
    <cellStyle name="Normal 4 2 8 2 3" xfId="24099" xr:uid="{00000000-0005-0000-0000-0000E2770000}"/>
    <cellStyle name="Normal 4 2 8 2 4" xfId="41233" xr:uid="{00000000-0005-0000-0000-0000E3770000}"/>
    <cellStyle name="Normal 4 2 8 3" xfId="11007" xr:uid="{00000000-0005-0000-0000-0000E4770000}"/>
    <cellStyle name="Normal 4 2 8 3 2" xfId="28459" xr:uid="{00000000-0005-0000-0000-0000E5770000}"/>
    <cellStyle name="Normal 4 2 8 4" xfId="19738" xr:uid="{00000000-0005-0000-0000-0000E6770000}"/>
    <cellStyle name="Normal 4 2 8 5" xfId="41232" xr:uid="{00000000-0005-0000-0000-0000E7770000}"/>
    <cellStyle name="Normal 4 2 9" xfId="4482" xr:uid="{00000000-0005-0000-0000-0000E8770000}"/>
    <cellStyle name="Normal 4 2 9 2" xfId="13226" xr:uid="{00000000-0005-0000-0000-0000E9770000}"/>
    <cellStyle name="Normal 4 2 9 2 2" xfId="30677" xr:uid="{00000000-0005-0000-0000-0000EA770000}"/>
    <cellStyle name="Normal 4 2 9 3" xfId="21957" xr:uid="{00000000-0005-0000-0000-0000EB770000}"/>
    <cellStyle name="Normal 4 2 9 4" xfId="41234" xr:uid="{00000000-0005-0000-0000-0000EC770000}"/>
    <cellStyle name="Normal 4 3" xfId="50" xr:uid="{00000000-0005-0000-0000-0000ED770000}"/>
    <cellStyle name="Normal 4 3 10" xfId="17608" xr:uid="{00000000-0005-0000-0000-0000EE770000}"/>
    <cellStyle name="Normal 4 3 11" xfId="41235" xr:uid="{00000000-0005-0000-0000-0000EF770000}"/>
    <cellStyle name="Normal 4 3 2" xfId="115" xr:uid="{00000000-0005-0000-0000-0000F0770000}"/>
    <cellStyle name="Normal 4 3 2 10" xfId="41236" xr:uid="{00000000-0005-0000-0000-0000F1770000}"/>
    <cellStyle name="Normal 4 3 2 2" xfId="247" xr:uid="{00000000-0005-0000-0000-0000F2770000}"/>
    <cellStyle name="Normal 4 3 2 2 2" xfId="512" xr:uid="{00000000-0005-0000-0000-0000F3770000}"/>
    <cellStyle name="Normal 4 3 2 2 2 2" xfId="1052" xr:uid="{00000000-0005-0000-0000-0000F4770000}"/>
    <cellStyle name="Normal 4 3 2 2 2 2 2" xfId="2125" xr:uid="{00000000-0005-0000-0000-0000F5770000}"/>
    <cellStyle name="Normal 4 3 2 2 2 2 2 2" xfId="4270" xr:uid="{00000000-0005-0000-0000-0000F6770000}"/>
    <cellStyle name="Normal 4 3 2 2 2 2 2 2 2" xfId="8681" xr:uid="{00000000-0005-0000-0000-0000F7770000}"/>
    <cellStyle name="Normal 4 3 2 2 2 2 2 2 2 2" xfId="17425" xr:uid="{00000000-0005-0000-0000-0000F8770000}"/>
    <cellStyle name="Normal 4 3 2 2 2 2 2 2 2 2 2" xfId="34876" xr:uid="{00000000-0005-0000-0000-0000F9770000}"/>
    <cellStyle name="Normal 4 3 2 2 2 2 2 2 2 3" xfId="26156" xr:uid="{00000000-0005-0000-0000-0000FA770000}"/>
    <cellStyle name="Normal 4 3 2 2 2 2 2 2 2 4" xfId="41242" xr:uid="{00000000-0005-0000-0000-0000FB770000}"/>
    <cellStyle name="Normal 4 3 2 2 2 2 2 2 3" xfId="13064" xr:uid="{00000000-0005-0000-0000-0000FC770000}"/>
    <cellStyle name="Normal 4 3 2 2 2 2 2 2 3 2" xfId="30516" xr:uid="{00000000-0005-0000-0000-0000FD770000}"/>
    <cellStyle name="Normal 4 3 2 2 2 2 2 2 4" xfId="21795" xr:uid="{00000000-0005-0000-0000-0000FE770000}"/>
    <cellStyle name="Normal 4 3 2 2 2 2 2 2 5" xfId="41241" xr:uid="{00000000-0005-0000-0000-0000FF770000}"/>
    <cellStyle name="Normal 4 3 2 2 2 2 2 3" xfId="6539" xr:uid="{00000000-0005-0000-0000-000000780000}"/>
    <cellStyle name="Normal 4 3 2 2 2 2 2 3 2" xfId="15283" xr:uid="{00000000-0005-0000-0000-000001780000}"/>
    <cellStyle name="Normal 4 3 2 2 2 2 2 3 2 2" xfId="32734" xr:uid="{00000000-0005-0000-0000-000002780000}"/>
    <cellStyle name="Normal 4 3 2 2 2 2 2 3 3" xfId="24014" xr:uid="{00000000-0005-0000-0000-000003780000}"/>
    <cellStyle name="Normal 4 3 2 2 2 2 2 3 4" xfId="41243" xr:uid="{00000000-0005-0000-0000-000004780000}"/>
    <cellStyle name="Normal 4 3 2 2 2 2 2 4" xfId="10922" xr:uid="{00000000-0005-0000-0000-000005780000}"/>
    <cellStyle name="Normal 4 3 2 2 2 2 2 4 2" xfId="28374" xr:uid="{00000000-0005-0000-0000-000006780000}"/>
    <cellStyle name="Normal 4 3 2 2 2 2 2 5" xfId="19653" xr:uid="{00000000-0005-0000-0000-000007780000}"/>
    <cellStyle name="Normal 4 3 2 2 2 2 2 6" xfId="41240" xr:uid="{00000000-0005-0000-0000-000008780000}"/>
    <cellStyle name="Normal 4 3 2 2 2 2 3" xfId="3201" xr:uid="{00000000-0005-0000-0000-000009780000}"/>
    <cellStyle name="Normal 4 3 2 2 2 2 3 2" xfId="7612" xr:uid="{00000000-0005-0000-0000-00000A780000}"/>
    <cellStyle name="Normal 4 3 2 2 2 2 3 2 2" xfId="16356" xr:uid="{00000000-0005-0000-0000-00000B780000}"/>
    <cellStyle name="Normal 4 3 2 2 2 2 3 2 2 2" xfId="33807" xr:uid="{00000000-0005-0000-0000-00000C780000}"/>
    <cellStyle name="Normal 4 3 2 2 2 2 3 2 3" xfId="25087" xr:uid="{00000000-0005-0000-0000-00000D780000}"/>
    <cellStyle name="Normal 4 3 2 2 2 2 3 2 4" xfId="41245" xr:uid="{00000000-0005-0000-0000-00000E780000}"/>
    <cellStyle name="Normal 4 3 2 2 2 2 3 3" xfId="11995" xr:uid="{00000000-0005-0000-0000-00000F780000}"/>
    <cellStyle name="Normal 4 3 2 2 2 2 3 3 2" xfId="29447" xr:uid="{00000000-0005-0000-0000-000010780000}"/>
    <cellStyle name="Normal 4 3 2 2 2 2 3 4" xfId="20726" xr:uid="{00000000-0005-0000-0000-000011780000}"/>
    <cellStyle name="Normal 4 3 2 2 2 2 3 5" xfId="41244" xr:uid="{00000000-0005-0000-0000-000012780000}"/>
    <cellStyle name="Normal 4 3 2 2 2 2 4" xfId="5470" xr:uid="{00000000-0005-0000-0000-000013780000}"/>
    <cellStyle name="Normal 4 3 2 2 2 2 4 2" xfId="14214" xr:uid="{00000000-0005-0000-0000-000014780000}"/>
    <cellStyle name="Normal 4 3 2 2 2 2 4 2 2" xfId="31665" xr:uid="{00000000-0005-0000-0000-000015780000}"/>
    <cellStyle name="Normal 4 3 2 2 2 2 4 3" xfId="22945" xr:uid="{00000000-0005-0000-0000-000016780000}"/>
    <cellStyle name="Normal 4 3 2 2 2 2 4 4" xfId="41246" xr:uid="{00000000-0005-0000-0000-000017780000}"/>
    <cellStyle name="Normal 4 3 2 2 2 2 5" xfId="9853" xr:uid="{00000000-0005-0000-0000-000018780000}"/>
    <cellStyle name="Normal 4 3 2 2 2 2 5 2" xfId="27305" xr:uid="{00000000-0005-0000-0000-000019780000}"/>
    <cellStyle name="Normal 4 3 2 2 2 2 6" xfId="18584" xr:uid="{00000000-0005-0000-0000-00001A780000}"/>
    <cellStyle name="Normal 4 3 2 2 2 2 7" xfId="41239" xr:uid="{00000000-0005-0000-0000-00001B780000}"/>
    <cellStyle name="Normal 4 3 2 2 2 3" xfId="1590" xr:uid="{00000000-0005-0000-0000-00001C780000}"/>
    <cellStyle name="Normal 4 3 2 2 2 3 2" xfId="3736" xr:uid="{00000000-0005-0000-0000-00001D780000}"/>
    <cellStyle name="Normal 4 3 2 2 2 3 2 2" xfId="8147" xr:uid="{00000000-0005-0000-0000-00001E780000}"/>
    <cellStyle name="Normal 4 3 2 2 2 3 2 2 2" xfId="16891" xr:uid="{00000000-0005-0000-0000-00001F780000}"/>
    <cellStyle name="Normal 4 3 2 2 2 3 2 2 2 2" xfId="34342" xr:uid="{00000000-0005-0000-0000-000020780000}"/>
    <cellStyle name="Normal 4 3 2 2 2 3 2 2 3" xfId="25622" xr:uid="{00000000-0005-0000-0000-000021780000}"/>
    <cellStyle name="Normal 4 3 2 2 2 3 2 2 4" xfId="41249" xr:uid="{00000000-0005-0000-0000-000022780000}"/>
    <cellStyle name="Normal 4 3 2 2 2 3 2 3" xfId="12530" xr:uid="{00000000-0005-0000-0000-000023780000}"/>
    <cellStyle name="Normal 4 3 2 2 2 3 2 3 2" xfId="29982" xr:uid="{00000000-0005-0000-0000-000024780000}"/>
    <cellStyle name="Normal 4 3 2 2 2 3 2 4" xfId="21261" xr:uid="{00000000-0005-0000-0000-000025780000}"/>
    <cellStyle name="Normal 4 3 2 2 2 3 2 5" xfId="41248" xr:uid="{00000000-0005-0000-0000-000026780000}"/>
    <cellStyle name="Normal 4 3 2 2 2 3 3" xfId="6005" xr:uid="{00000000-0005-0000-0000-000027780000}"/>
    <cellStyle name="Normal 4 3 2 2 2 3 3 2" xfId="14749" xr:uid="{00000000-0005-0000-0000-000028780000}"/>
    <cellStyle name="Normal 4 3 2 2 2 3 3 2 2" xfId="32200" xr:uid="{00000000-0005-0000-0000-000029780000}"/>
    <cellStyle name="Normal 4 3 2 2 2 3 3 3" xfId="23480" xr:uid="{00000000-0005-0000-0000-00002A780000}"/>
    <cellStyle name="Normal 4 3 2 2 2 3 3 4" xfId="41250" xr:uid="{00000000-0005-0000-0000-00002B780000}"/>
    <cellStyle name="Normal 4 3 2 2 2 3 4" xfId="10388" xr:uid="{00000000-0005-0000-0000-00002C780000}"/>
    <cellStyle name="Normal 4 3 2 2 2 3 4 2" xfId="27840" xr:uid="{00000000-0005-0000-0000-00002D780000}"/>
    <cellStyle name="Normal 4 3 2 2 2 3 5" xfId="19119" xr:uid="{00000000-0005-0000-0000-00002E780000}"/>
    <cellStyle name="Normal 4 3 2 2 2 3 6" xfId="41247" xr:uid="{00000000-0005-0000-0000-00002F780000}"/>
    <cellStyle name="Normal 4 3 2 2 2 4" xfId="2664" xr:uid="{00000000-0005-0000-0000-000030780000}"/>
    <cellStyle name="Normal 4 3 2 2 2 4 2" xfId="7075" xr:uid="{00000000-0005-0000-0000-000031780000}"/>
    <cellStyle name="Normal 4 3 2 2 2 4 2 2" xfId="15819" xr:uid="{00000000-0005-0000-0000-000032780000}"/>
    <cellStyle name="Normal 4 3 2 2 2 4 2 2 2" xfId="33270" xr:uid="{00000000-0005-0000-0000-000033780000}"/>
    <cellStyle name="Normal 4 3 2 2 2 4 2 3" xfId="24550" xr:uid="{00000000-0005-0000-0000-000034780000}"/>
    <cellStyle name="Normal 4 3 2 2 2 4 2 4" xfId="41252" xr:uid="{00000000-0005-0000-0000-000035780000}"/>
    <cellStyle name="Normal 4 3 2 2 2 4 3" xfId="11458" xr:uid="{00000000-0005-0000-0000-000036780000}"/>
    <cellStyle name="Normal 4 3 2 2 2 4 3 2" xfId="28910" xr:uid="{00000000-0005-0000-0000-000037780000}"/>
    <cellStyle name="Normal 4 3 2 2 2 4 4" xfId="20189" xr:uid="{00000000-0005-0000-0000-000038780000}"/>
    <cellStyle name="Normal 4 3 2 2 2 4 5" xfId="41251" xr:uid="{00000000-0005-0000-0000-000039780000}"/>
    <cellStyle name="Normal 4 3 2 2 2 5" xfId="4933" xr:uid="{00000000-0005-0000-0000-00003A780000}"/>
    <cellStyle name="Normal 4 3 2 2 2 5 2" xfId="13677" xr:uid="{00000000-0005-0000-0000-00003B780000}"/>
    <cellStyle name="Normal 4 3 2 2 2 5 2 2" xfId="31128" xr:uid="{00000000-0005-0000-0000-00003C780000}"/>
    <cellStyle name="Normal 4 3 2 2 2 5 3" xfId="22408" xr:uid="{00000000-0005-0000-0000-00003D780000}"/>
    <cellStyle name="Normal 4 3 2 2 2 5 4" xfId="41253" xr:uid="{00000000-0005-0000-0000-00003E780000}"/>
    <cellStyle name="Normal 4 3 2 2 2 6" xfId="9316" xr:uid="{00000000-0005-0000-0000-00003F780000}"/>
    <cellStyle name="Normal 4 3 2 2 2 6 2" xfId="26768" xr:uid="{00000000-0005-0000-0000-000040780000}"/>
    <cellStyle name="Normal 4 3 2 2 2 7" xfId="18047" xr:uid="{00000000-0005-0000-0000-000041780000}"/>
    <cellStyle name="Normal 4 3 2 2 2 8" xfId="41238" xr:uid="{00000000-0005-0000-0000-000042780000}"/>
    <cellStyle name="Normal 4 3 2 2 3" xfId="794" xr:uid="{00000000-0005-0000-0000-000043780000}"/>
    <cellStyle name="Normal 4 3 2 2 3 2" xfId="1867" xr:uid="{00000000-0005-0000-0000-000044780000}"/>
    <cellStyle name="Normal 4 3 2 2 3 2 2" xfId="4012" xr:uid="{00000000-0005-0000-0000-000045780000}"/>
    <cellStyle name="Normal 4 3 2 2 3 2 2 2" xfId="8423" xr:uid="{00000000-0005-0000-0000-000046780000}"/>
    <cellStyle name="Normal 4 3 2 2 3 2 2 2 2" xfId="17167" xr:uid="{00000000-0005-0000-0000-000047780000}"/>
    <cellStyle name="Normal 4 3 2 2 3 2 2 2 2 2" xfId="34618" xr:uid="{00000000-0005-0000-0000-000048780000}"/>
    <cellStyle name="Normal 4 3 2 2 3 2 2 2 3" xfId="25898" xr:uid="{00000000-0005-0000-0000-000049780000}"/>
    <cellStyle name="Normal 4 3 2 2 3 2 2 2 4" xfId="41257" xr:uid="{00000000-0005-0000-0000-00004A780000}"/>
    <cellStyle name="Normal 4 3 2 2 3 2 2 3" xfId="12806" xr:uid="{00000000-0005-0000-0000-00004B780000}"/>
    <cellStyle name="Normal 4 3 2 2 3 2 2 3 2" xfId="30258" xr:uid="{00000000-0005-0000-0000-00004C780000}"/>
    <cellStyle name="Normal 4 3 2 2 3 2 2 4" xfId="21537" xr:uid="{00000000-0005-0000-0000-00004D780000}"/>
    <cellStyle name="Normal 4 3 2 2 3 2 2 5" xfId="41256" xr:uid="{00000000-0005-0000-0000-00004E780000}"/>
    <cellStyle name="Normal 4 3 2 2 3 2 3" xfId="6281" xr:uid="{00000000-0005-0000-0000-00004F780000}"/>
    <cellStyle name="Normal 4 3 2 2 3 2 3 2" xfId="15025" xr:uid="{00000000-0005-0000-0000-000050780000}"/>
    <cellStyle name="Normal 4 3 2 2 3 2 3 2 2" xfId="32476" xr:uid="{00000000-0005-0000-0000-000051780000}"/>
    <cellStyle name="Normal 4 3 2 2 3 2 3 3" xfId="23756" xr:uid="{00000000-0005-0000-0000-000052780000}"/>
    <cellStyle name="Normal 4 3 2 2 3 2 3 4" xfId="41258" xr:uid="{00000000-0005-0000-0000-000053780000}"/>
    <cellStyle name="Normal 4 3 2 2 3 2 4" xfId="10664" xr:uid="{00000000-0005-0000-0000-000054780000}"/>
    <cellStyle name="Normal 4 3 2 2 3 2 4 2" xfId="28116" xr:uid="{00000000-0005-0000-0000-000055780000}"/>
    <cellStyle name="Normal 4 3 2 2 3 2 5" xfId="19395" xr:uid="{00000000-0005-0000-0000-000056780000}"/>
    <cellStyle name="Normal 4 3 2 2 3 2 6" xfId="41255" xr:uid="{00000000-0005-0000-0000-000057780000}"/>
    <cellStyle name="Normal 4 3 2 2 3 3" xfId="2943" xr:uid="{00000000-0005-0000-0000-000058780000}"/>
    <cellStyle name="Normal 4 3 2 2 3 3 2" xfId="7354" xr:uid="{00000000-0005-0000-0000-000059780000}"/>
    <cellStyle name="Normal 4 3 2 2 3 3 2 2" xfId="16098" xr:uid="{00000000-0005-0000-0000-00005A780000}"/>
    <cellStyle name="Normal 4 3 2 2 3 3 2 2 2" xfId="33549" xr:uid="{00000000-0005-0000-0000-00005B780000}"/>
    <cellStyle name="Normal 4 3 2 2 3 3 2 3" xfId="24829" xr:uid="{00000000-0005-0000-0000-00005C780000}"/>
    <cellStyle name="Normal 4 3 2 2 3 3 2 4" xfId="41260" xr:uid="{00000000-0005-0000-0000-00005D780000}"/>
    <cellStyle name="Normal 4 3 2 2 3 3 3" xfId="11737" xr:uid="{00000000-0005-0000-0000-00005E780000}"/>
    <cellStyle name="Normal 4 3 2 2 3 3 3 2" xfId="29189" xr:uid="{00000000-0005-0000-0000-00005F780000}"/>
    <cellStyle name="Normal 4 3 2 2 3 3 4" xfId="20468" xr:uid="{00000000-0005-0000-0000-000060780000}"/>
    <cellStyle name="Normal 4 3 2 2 3 3 5" xfId="41259" xr:uid="{00000000-0005-0000-0000-000061780000}"/>
    <cellStyle name="Normal 4 3 2 2 3 4" xfId="5212" xr:uid="{00000000-0005-0000-0000-000062780000}"/>
    <cellStyle name="Normal 4 3 2 2 3 4 2" xfId="13956" xr:uid="{00000000-0005-0000-0000-000063780000}"/>
    <cellStyle name="Normal 4 3 2 2 3 4 2 2" xfId="31407" xr:uid="{00000000-0005-0000-0000-000064780000}"/>
    <cellStyle name="Normal 4 3 2 2 3 4 3" xfId="22687" xr:uid="{00000000-0005-0000-0000-000065780000}"/>
    <cellStyle name="Normal 4 3 2 2 3 4 4" xfId="41261" xr:uid="{00000000-0005-0000-0000-000066780000}"/>
    <cellStyle name="Normal 4 3 2 2 3 5" xfId="9595" xr:uid="{00000000-0005-0000-0000-000067780000}"/>
    <cellStyle name="Normal 4 3 2 2 3 5 2" xfId="27047" xr:uid="{00000000-0005-0000-0000-000068780000}"/>
    <cellStyle name="Normal 4 3 2 2 3 6" xfId="18326" xr:uid="{00000000-0005-0000-0000-000069780000}"/>
    <cellStyle name="Normal 4 3 2 2 3 7" xfId="41254" xr:uid="{00000000-0005-0000-0000-00006A780000}"/>
    <cellStyle name="Normal 4 3 2 2 4" xfId="1333" xr:uid="{00000000-0005-0000-0000-00006B780000}"/>
    <cellStyle name="Normal 4 3 2 2 4 2" xfId="3479" xr:uid="{00000000-0005-0000-0000-00006C780000}"/>
    <cellStyle name="Normal 4 3 2 2 4 2 2" xfId="7890" xr:uid="{00000000-0005-0000-0000-00006D780000}"/>
    <cellStyle name="Normal 4 3 2 2 4 2 2 2" xfId="16634" xr:uid="{00000000-0005-0000-0000-00006E780000}"/>
    <cellStyle name="Normal 4 3 2 2 4 2 2 2 2" xfId="34085" xr:uid="{00000000-0005-0000-0000-00006F780000}"/>
    <cellStyle name="Normal 4 3 2 2 4 2 2 3" xfId="25365" xr:uid="{00000000-0005-0000-0000-000070780000}"/>
    <cellStyle name="Normal 4 3 2 2 4 2 2 4" xfId="41264" xr:uid="{00000000-0005-0000-0000-000071780000}"/>
    <cellStyle name="Normal 4 3 2 2 4 2 3" xfId="12273" xr:uid="{00000000-0005-0000-0000-000072780000}"/>
    <cellStyle name="Normal 4 3 2 2 4 2 3 2" xfId="29725" xr:uid="{00000000-0005-0000-0000-000073780000}"/>
    <cellStyle name="Normal 4 3 2 2 4 2 4" xfId="21004" xr:uid="{00000000-0005-0000-0000-000074780000}"/>
    <cellStyle name="Normal 4 3 2 2 4 2 5" xfId="41263" xr:uid="{00000000-0005-0000-0000-000075780000}"/>
    <cellStyle name="Normal 4 3 2 2 4 3" xfId="5748" xr:uid="{00000000-0005-0000-0000-000076780000}"/>
    <cellStyle name="Normal 4 3 2 2 4 3 2" xfId="14492" xr:uid="{00000000-0005-0000-0000-000077780000}"/>
    <cellStyle name="Normal 4 3 2 2 4 3 2 2" xfId="31943" xr:uid="{00000000-0005-0000-0000-000078780000}"/>
    <cellStyle name="Normal 4 3 2 2 4 3 3" xfId="23223" xr:uid="{00000000-0005-0000-0000-000079780000}"/>
    <cellStyle name="Normal 4 3 2 2 4 3 4" xfId="41265" xr:uid="{00000000-0005-0000-0000-00007A780000}"/>
    <cellStyle name="Normal 4 3 2 2 4 4" xfId="10131" xr:uid="{00000000-0005-0000-0000-00007B780000}"/>
    <cellStyle name="Normal 4 3 2 2 4 4 2" xfId="27583" xr:uid="{00000000-0005-0000-0000-00007C780000}"/>
    <cellStyle name="Normal 4 3 2 2 4 5" xfId="18862" xr:uid="{00000000-0005-0000-0000-00007D780000}"/>
    <cellStyle name="Normal 4 3 2 2 4 6" xfId="41262" xr:uid="{00000000-0005-0000-0000-00007E780000}"/>
    <cellStyle name="Normal 4 3 2 2 5" xfId="2407" xr:uid="{00000000-0005-0000-0000-00007F780000}"/>
    <cellStyle name="Normal 4 3 2 2 5 2" xfId="6818" xr:uid="{00000000-0005-0000-0000-000080780000}"/>
    <cellStyle name="Normal 4 3 2 2 5 2 2" xfId="15562" xr:uid="{00000000-0005-0000-0000-000081780000}"/>
    <cellStyle name="Normal 4 3 2 2 5 2 2 2" xfId="33013" xr:uid="{00000000-0005-0000-0000-000082780000}"/>
    <cellStyle name="Normal 4 3 2 2 5 2 3" xfId="24293" xr:uid="{00000000-0005-0000-0000-000083780000}"/>
    <cellStyle name="Normal 4 3 2 2 5 2 4" xfId="41267" xr:uid="{00000000-0005-0000-0000-000084780000}"/>
    <cellStyle name="Normal 4 3 2 2 5 3" xfId="11201" xr:uid="{00000000-0005-0000-0000-000085780000}"/>
    <cellStyle name="Normal 4 3 2 2 5 3 2" xfId="28653" xr:uid="{00000000-0005-0000-0000-000086780000}"/>
    <cellStyle name="Normal 4 3 2 2 5 4" xfId="19932" xr:uid="{00000000-0005-0000-0000-000087780000}"/>
    <cellStyle name="Normal 4 3 2 2 5 5" xfId="41266" xr:uid="{00000000-0005-0000-0000-000088780000}"/>
    <cellStyle name="Normal 4 3 2 2 6" xfId="4676" xr:uid="{00000000-0005-0000-0000-000089780000}"/>
    <cellStyle name="Normal 4 3 2 2 6 2" xfId="13420" xr:uid="{00000000-0005-0000-0000-00008A780000}"/>
    <cellStyle name="Normal 4 3 2 2 6 2 2" xfId="30871" xr:uid="{00000000-0005-0000-0000-00008B780000}"/>
    <cellStyle name="Normal 4 3 2 2 6 3" xfId="22151" xr:uid="{00000000-0005-0000-0000-00008C780000}"/>
    <cellStyle name="Normal 4 3 2 2 6 4" xfId="41268" xr:uid="{00000000-0005-0000-0000-00008D780000}"/>
    <cellStyle name="Normal 4 3 2 2 7" xfId="9059" xr:uid="{00000000-0005-0000-0000-00008E780000}"/>
    <cellStyle name="Normal 4 3 2 2 7 2" xfId="26511" xr:uid="{00000000-0005-0000-0000-00008F780000}"/>
    <cellStyle name="Normal 4 3 2 2 8" xfId="17790" xr:uid="{00000000-0005-0000-0000-000090780000}"/>
    <cellStyle name="Normal 4 3 2 2 9" xfId="41237" xr:uid="{00000000-0005-0000-0000-000091780000}"/>
    <cellStyle name="Normal 4 3 2 3" xfId="387" xr:uid="{00000000-0005-0000-0000-000092780000}"/>
    <cellStyle name="Normal 4 3 2 3 2" xfId="927" xr:uid="{00000000-0005-0000-0000-000093780000}"/>
    <cellStyle name="Normal 4 3 2 3 2 2" xfId="2000" xr:uid="{00000000-0005-0000-0000-000094780000}"/>
    <cellStyle name="Normal 4 3 2 3 2 2 2" xfId="4145" xr:uid="{00000000-0005-0000-0000-000095780000}"/>
    <cellStyle name="Normal 4 3 2 3 2 2 2 2" xfId="8556" xr:uid="{00000000-0005-0000-0000-000096780000}"/>
    <cellStyle name="Normal 4 3 2 3 2 2 2 2 2" xfId="17300" xr:uid="{00000000-0005-0000-0000-000097780000}"/>
    <cellStyle name="Normal 4 3 2 3 2 2 2 2 2 2" xfId="34751" xr:uid="{00000000-0005-0000-0000-000098780000}"/>
    <cellStyle name="Normal 4 3 2 3 2 2 2 2 3" xfId="26031" xr:uid="{00000000-0005-0000-0000-000099780000}"/>
    <cellStyle name="Normal 4 3 2 3 2 2 2 2 4" xfId="41273" xr:uid="{00000000-0005-0000-0000-00009A780000}"/>
    <cellStyle name="Normal 4 3 2 3 2 2 2 3" xfId="12939" xr:uid="{00000000-0005-0000-0000-00009B780000}"/>
    <cellStyle name="Normal 4 3 2 3 2 2 2 3 2" xfId="30391" xr:uid="{00000000-0005-0000-0000-00009C780000}"/>
    <cellStyle name="Normal 4 3 2 3 2 2 2 4" xfId="21670" xr:uid="{00000000-0005-0000-0000-00009D780000}"/>
    <cellStyle name="Normal 4 3 2 3 2 2 2 5" xfId="41272" xr:uid="{00000000-0005-0000-0000-00009E780000}"/>
    <cellStyle name="Normal 4 3 2 3 2 2 3" xfId="6414" xr:uid="{00000000-0005-0000-0000-00009F780000}"/>
    <cellStyle name="Normal 4 3 2 3 2 2 3 2" xfId="15158" xr:uid="{00000000-0005-0000-0000-0000A0780000}"/>
    <cellStyle name="Normal 4 3 2 3 2 2 3 2 2" xfId="32609" xr:uid="{00000000-0005-0000-0000-0000A1780000}"/>
    <cellStyle name="Normal 4 3 2 3 2 2 3 3" xfId="23889" xr:uid="{00000000-0005-0000-0000-0000A2780000}"/>
    <cellStyle name="Normal 4 3 2 3 2 2 3 4" xfId="41274" xr:uid="{00000000-0005-0000-0000-0000A3780000}"/>
    <cellStyle name="Normal 4 3 2 3 2 2 4" xfId="10797" xr:uid="{00000000-0005-0000-0000-0000A4780000}"/>
    <cellStyle name="Normal 4 3 2 3 2 2 4 2" xfId="28249" xr:uid="{00000000-0005-0000-0000-0000A5780000}"/>
    <cellStyle name="Normal 4 3 2 3 2 2 5" xfId="19528" xr:uid="{00000000-0005-0000-0000-0000A6780000}"/>
    <cellStyle name="Normal 4 3 2 3 2 2 6" xfId="41271" xr:uid="{00000000-0005-0000-0000-0000A7780000}"/>
    <cellStyle name="Normal 4 3 2 3 2 3" xfId="3076" xr:uid="{00000000-0005-0000-0000-0000A8780000}"/>
    <cellStyle name="Normal 4 3 2 3 2 3 2" xfId="7487" xr:uid="{00000000-0005-0000-0000-0000A9780000}"/>
    <cellStyle name="Normal 4 3 2 3 2 3 2 2" xfId="16231" xr:uid="{00000000-0005-0000-0000-0000AA780000}"/>
    <cellStyle name="Normal 4 3 2 3 2 3 2 2 2" xfId="33682" xr:uid="{00000000-0005-0000-0000-0000AB780000}"/>
    <cellStyle name="Normal 4 3 2 3 2 3 2 3" xfId="24962" xr:uid="{00000000-0005-0000-0000-0000AC780000}"/>
    <cellStyle name="Normal 4 3 2 3 2 3 2 4" xfId="41276" xr:uid="{00000000-0005-0000-0000-0000AD780000}"/>
    <cellStyle name="Normal 4 3 2 3 2 3 3" xfId="11870" xr:uid="{00000000-0005-0000-0000-0000AE780000}"/>
    <cellStyle name="Normal 4 3 2 3 2 3 3 2" xfId="29322" xr:uid="{00000000-0005-0000-0000-0000AF780000}"/>
    <cellStyle name="Normal 4 3 2 3 2 3 4" xfId="20601" xr:uid="{00000000-0005-0000-0000-0000B0780000}"/>
    <cellStyle name="Normal 4 3 2 3 2 3 5" xfId="41275" xr:uid="{00000000-0005-0000-0000-0000B1780000}"/>
    <cellStyle name="Normal 4 3 2 3 2 4" xfId="5345" xr:uid="{00000000-0005-0000-0000-0000B2780000}"/>
    <cellStyle name="Normal 4 3 2 3 2 4 2" xfId="14089" xr:uid="{00000000-0005-0000-0000-0000B3780000}"/>
    <cellStyle name="Normal 4 3 2 3 2 4 2 2" xfId="31540" xr:uid="{00000000-0005-0000-0000-0000B4780000}"/>
    <cellStyle name="Normal 4 3 2 3 2 4 3" xfId="22820" xr:uid="{00000000-0005-0000-0000-0000B5780000}"/>
    <cellStyle name="Normal 4 3 2 3 2 4 4" xfId="41277" xr:uid="{00000000-0005-0000-0000-0000B6780000}"/>
    <cellStyle name="Normal 4 3 2 3 2 5" xfId="9728" xr:uid="{00000000-0005-0000-0000-0000B7780000}"/>
    <cellStyle name="Normal 4 3 2 3 2 5 2" xfId="27180" xr:uid="{00000000-0005-0000-0000-0000B8780000}"/>
    <cellStyle name="Normal 4 3 2 3 2 6" xfId="18459" xr:uid="{00000000-0005-0000-0000-0000B9780000}"/>
    <cellStyle name="Normal 4 3 2 3 2 7" xfId="41270" xr:uid="{00000000-0005-0000-0000-0000BA780000}"/>
    <cellStyle name="Normal 4 3 2 3 3" xfId="1465" xr:uid="{00000000-0005-0000-0000-0000BB780000}"/>
    <cellStyle name="Normal 4 3 2 3 3 2" xfId="3611" xr:uid="{00000000-0005-0000-0000-0000BC780000}"/>
    <cellStyle name="Normal 4 3 2 3 3 2 2" xfId="8022" xr:uid="{00000000-0005-0000-0000-0000BD780000}"/>
    <cellStyle name="Normal 4 3 2 3 3 2 2 2" xfId="16766" xr:uid="{00000000-0005-0000-0000-0000BE780000}"/>
    <cellStyle name="Normal 4 3 2 3 3 2 2 2 2" xfId="34217" xr:uid="{00000000-0005-0000-0000-0000BF780000}"/>
    <cellStyle name="Normal 4 3 2 3 3 2 2 3" xfId="25497" xr:uid="{00000000-0005-0000-0000-0000C0780000}"/>
    <cellStyle name="Normal 4 3 2 3 3 2 2 4" xfId="41280" xr:uid="{00000000-0005-0000-0000-0000C1780000}"/>
    <cellStyle name="Normal 4 3 2 3 3 2 3" xfId="12405" xr:uid="{00000000-0005-0000-0000-0000C2780000}"/>
    <cellStyle name="Normal 4 3 2 3 3 2 3 2" xfId="29857" xr:uid="{00000000-0005-0000-0000-0000C3780000}"/>
    <cellStyle name="Normal 4 3 2 3 3 2 4" xfId="21136" xr:uid="{00000000-0005-0000-0000-0000C4780000}"/>
    <cellStyle name="Normal 4 3 2 3 3 2 5" xfId="41279" xr:uid="{00000000-0005-0000-0000-0000C5780000}"/>
    <cellStyle name="Normal 4 3 2 3 3 3" xfId="5880" xr:uid="{00000000-0005-0000-0000-0000C6780000}"/>
    <cellStyle name="Normal 4 3 2 3 3 3 2" xfId="14624" xr:uid="{00000000-0005-0000-0000-0000C7780000}"/>
    <cellStyle name="Normal 4 3 2 3 3 3 2 2" xfId="32075" xr:uid="{00000000-0005-0000-0000-0000C8780000}"/>
    <cellStyle name="Normal 4 3 2 3 3 3 3" xfId="23355" xr:uid="{00000000-0005-0000-0000-0000C9780000}"/>
    <cellStyle name="Normal 4 3 2 3 3 3 4" xfId="41281" xr:uid="{00000000-0005-0000-0000-0000CA780000}"/>
    <cellStyle name="Normal 4 3 2 3 3 4" xfId="10263" xr:uid="{00000000-0005-0000-0000-0000CB780000}"/>
    <cellStyle name="Normal 4 3 2 3 3 4 2" xfId="27715" xr:uid="{00000000-0005-0000-0000-0000CC780000}"/>
    <cellStyle name="Normal 4 3 2 3 3 5" xfId="18994" xr:uid="{00000000-0005-0000-0000-0000CD780000}"/>
    <cellStyle name="Normal 4 3 2 3 3 6" xfId="41278" xr:uid="{00000000-0005-0000-0000-0000CE780000}"/>
    <cellStyle name="Normal 4 3 2 3 4" xfId="2539" xr:uid="{00000000-0005-0000-0000-0000CF780000}"/>
    <cellStyle name="Normal 4 3 2 3 4 2" xfId="6950" xr:uid="{00000000-0005-0000-0000-0000D0780000}"/>
    <cellStyle name="Normal 4 3 2 3 4 2 2" xfId="15694" xr:uid="{00000000-0005-0000-0000-0000D1780000}"/>
    <cellStyle name="Normal 4 3 2 3 4 2 2 2" xfId="33145" xr:uid="{00000000-0005-0000-0000-0000D2780000}"/>
    <cellStyle name="Normal 4 3 2 3 4 2 3" xfId="24425" xr:uid="{00000000-0005-0000-0000-0000D3780000}"/>
    <cellStyle name="Normal 4 3 2 3 4 2 4" xfId="41283" xr:uid="{00000000-0005-0000-0000-0000D4780000}"/>
    <cellStyle name="Normal 4 3 2 3 4 3" xfId="11333" xr:uid="{00000000-0005-0000-0000-0000D5780000}"/>
    <cellStyle name="Normal 4 3 2 3 4 3 2" xfId="28785" xr:uid="{00000000-0005-0000-0000-0000D6780000}"/>
    <cellStyle name="Normal 4 3 2 3 4 4" xfId="20064" xr:uid="{00000000-0005-0000-0000-0000D7780000}"/>
    <cellStyle name="Normal 4 3 2 3 4 5" xfId="41282" xr:uid="{00000000-0005-0000-0000-0000D8780000}"/>
    <cellStyle name="Normal 4 3 2 3 5" xfId="4808" xr:uid="{00000000-0005-0000-0000-0000D9780000}"/>
    <cellStyle name="Normal 4 3 2 3 5 2" xfId="13552" xr:uid="{00000000-0005-0000-0000-0000DA780000}"/>
    <cellStyle name="Normal 4 3 2 3 5 2 2" xfId="31003" xr:uid="{00000000-0005-0000-0000-0000DB780000}"/>
    <cellStyle name="Normal 4 3 2 3 5 3" xfId="22283" xr:uid="{00000000-0005-0000-0000-0000DC780000}"/>
    <cellStyle name="Normal 4 3 2 3 5 4" xfId="41284" xr:uid="{00000000-0005-0000-0000-0000DD780000}"/>
    <cellStyle name="Normal 4 3 2 3 6" xfId="9191" xr:uid="{00000000-0005-0000-0000-0000DE780000}"/>
    <cellStyle name="Normal 4 3 2 3 6 2" xfId="26643" xr:uid="{00000000-0005-0000-0000-0000DF780000}"/>
    <cellStyle name="Normal 4 3 2 3 7" xfId="17922" xr:uid="{00000000-0005-0000-0000-0000E0780000}"/>
    <cellStyle name="Normal 4 3 2 3 8" xfId="41269" xr:uid="{00000000-0005-0000-0000-0000E1780000}"/>
    <cellStyle name="Normal 4 3 2 4" xfId="669" xr:uid="{00000000-0005-0000-0000-0000E2780000}"/>
    <cellStyle name="Normal 4 3 2 4 2" xfId="1742" xr:uid="{00000000-0005-0000-0000-0000E3780000}"/>
    <cellStyle name="Normal 4 3 2 4 2 2" xfId="3887" xr:uid="{00000000-0005-0000-0000-0000E4780000}"/>
    <cellStyle name="Normal 4 3 2 4 2 2 2" xfId="8298" xr:uid="{00000000-0005-0000-0000-0000E5780000}"/>
    <cellStyle name="Normal 4 3 2 4 2 2 2 2" xfId="17042" xr:uid="{00000000-0005-0000-0000-0000E6780000}"/>
    <cellStyle name="Normal 4 3 2 4 2 2 2 2 2" xfId="34493" xr:uid="{00000000-0005-0000-0000-0000E7780000}"/>
    <cellStyle name="Normal 4 3 2 4 2 2 2 3" xfId="25773" xr:uid="{00000000-0005-0000-0000-0000E8780000}"/>
    <cellStyle name="Normal 4 3 2 4 2 2 2 4" xfId="41288" xr:uid="{00000000-0005-0000-0000-0000E9780000}"/>
    <cellStyle name="Normal 4 3 2 4 2 2 3" xfId="12681" xr:uid="{00000000-0005-0000-0000-0000EA780000}"/>
    <cellStyle name="Normal 4 3 2 4 2 2 3 2" xfId="30133" xr:uid="{00000000-0005-0000-0000-0000EB780000}"/>
    <cellStyle name="Normal 4 3 2 4 2 2 4" xfId="21412" xr:uid="{00000000-0005-0000-0000-0000EC780000}"/>
    <cellStyle name="Normal 4 3 2 4 2 2 5" xfId="41287" xr:uid="{00000000-0005-0000-0000-0000ED780000}"/>
    <cellStyle name="Normal 4 3 2 4 2 3" xfId="6156" xr:uid="{00000000-0005-0000-0000-0000EE780000}"/>
    <cellStyle name="Normal 4 3 2 4 2 3 2" xfId="14900" xr:uid="{00000000-0005-0000-0000-0000EF780000}"/>
    <cellStyle name="Normal 4 3 2 4 2 3 2 2" xfId="32351" xr:uid="{00000000-0005-0000-0000-0000F0780000}"/>
    <cellStyle name="Normal 4 3 2 4 2 3 3" xfId="23631" xr:uid="{00000000-0005-0000-0000-0000F1780000}"/>
    <cellStyle name="Normal 4 3 2 4 2 3 4" xfId="41289" xr:uid="{00000000-0005-0000-0000-0000F2780000}"/>
    <cellStyle name="Normal 4 3 2 4 2 4" xfId="10539" xr:uid="{00000000-0005-0000-0000-0000F3780000}"/>
    <cellStyle name="Normal 4 3 2 4 2 4 2" xfId="27991" xr:uid="{00000000-0005-0000-0000-0000F4780000}"/>
    <cellStyle name="Normal 4 3 2 4 2 5" xfId="19270" xr:uid="{00000000-0005-0000-0000-0000F5780000}"/>
    <cellStyle name="Normal 4 3 2 4 2 6" xfId="41286" xr:uid="{00000000-0005-0000-0000-0000F6780000}"/>
    <cellStyle name="Normal 4 3 2 4 3" xfId="2818" xr:uid="{00000000-0005-0000-0000-0000F7780000}"/>
    <cellStyle name="Normal 4 3 2 4 3 2" xfId="7229" xr:uid="{00000000-0005-0000-0000-0000F8780000}"/>
    <cellStyle name="Normal 4 3 2 4 3 2 2" xfId="15973" xr:uid="{00000000-0005-0000-0000-0000F9780000}"/>
    <cellStyle name="Normal 4 3 2 4 3 2 2 2" xfId="33424" xr:uid="{00000000-0005-0000-0000-0000FA780000}"/>
    <cellStyle name="Normal 4 3 2 4 3 2 3" xfId="24704" xr:uid="{00000000-0005-0000-0000-0000FB780000}"/>
    <cellStyle name="Normal 4 3 2 4 3 2 4" xfId="41291" xr:uid="{00000000-0005-0000-0000-0000FC780000}"/>
    <cellStyle name="Normal 4 3 2 4 3 3" xfId="11612" xr:uid="{00000000-0005-0000-0000-0000FD780000}"/>
    <cellStyle name="Normal 4 3 2 4 3 3 2" xfId="29064" xr:uid="{00000000-0005-0000-0000-0000FE780000}"/>
    <cellStyle name="Normal 4 3 2 4 3 4" xfId="20343" xr:uid="{00000000-0005-0000-0000-0000FF780000}"/>
    <cellStyle name="Normal 4 3 2 4 3 5" xfId="41290" xr:uid="{00000000-0005-0000-0000-000000790000}"/>
    <cellStyle name="Normal 4 3 2 4 4" xfId="5087" xr:uid="{00000000-0005-0000-0000-000001790000}"/>
    <cellStyle name="Normal 4 3 2 4 4 2" xfId="13831" xr:uid="{00000000-0005-0000-0000-000002790000}"/>
    <cellStyle name="Normal 4 3 2 4 4 2 2" xfId="31282" xr:uid="{00000000-0005-0000-0000-000003790000}"/>
    <cellStyle name="Normal 4 3 2 4 4 3" xfId="22562" xr:uid="{00000000-0005-0000-0000-000004790000}"/>
    <cellStyle name="Normal 4 3 2 4 4 4" xfId="41292" xr:uid="{00000000-0005-0000-0000-000005790000}"/>
    <cellStyle name="Normal 4 3 2 4 5" xfId="9470" xr:uid="{00000000-0005-0000-0000-000006790000}"/>
    <cellStyle name="Normal 4 3 2 4 5 2" xfId="26922" xr:uid="{00000000-0005-0000-0000-000007790000}"/>
    <cellStyle name="Normal 4 3 2 4 6" xfId="18201" xr:uid="{00000000-0005-0000-0000-000008790000}"/>
    <cellStyle name="Normal 4 3 2 4 7" xfId="41285" xr:uid="{00000000-0005-0000-0000-000009790000}"/>
    <cellStyle name="Normal 4 3 2 5" xfId="1208" xr:uid="{00000000-0005-0000-0000-00000A790000}"/>
    <cellStyle name="Normal 4 3 2 5 2" xfId="3354" xr:uid="{00000000-0005-0000-0000-00000B790000}"/>
    <cellStyle name="Normal 4 3 2 5 2 2" xfId="7765" xr:uid="{00000000-0005-0000-0000-00000C790000}"/>
    <cellStyle name="Normal 4 3 2 5 2 2 2" xfId="16509" xr:uid="{00000000-0005-0000-0000-00000D790000}"/>
    <cellStyle name="Normal 4 3 2 5 2 2 2 2" xfId="33960" xr:uid="{00000000-0005-0000-0000-00000E790000}"/>
    <cellStyle name="Normal 4 3 2 5 2 2 3" xfId="25240" xr:uid="{00000000-0005-0000-0000-00000F790000}"/>
    <cellStyle name="Normal 4 3 2 5 2 2 4" xfId="41295" xr:uid="{00000000-0005-0000-0000-000010790000}"/>
    <cellStyle name="Normal 4 3 2 5 2 3" xfId="12148" xr:uid="{00000000-0005-0000-0000-000011790000}"/>
    <cellStyle name="Normal 4 3 2 5 2 3 2" xfId="29600" xr:uid="{00000000-0005-0000-0000-000012790000}"/>
    <cellStyle name="Normal 4 3 2 5 2 4" xfId="20879" xr:uid="{00000000-0005-0000-0000-000013790000}"/>
    <cellStyle name="Normal 4 3 2 5 2 5" xfId="41294" xr:uid="{00000000-0005-0000-0000-000014790000}"/>
    <cellStyle name="Normal 4 3 2 5 3" xfId="5623" xr:uid="{00000000-0005-0000-0000-000015790000}"/>
    <cellStyle name="Normal 4 3 2 5 3 2" xfId="14367" xr:uid="{00000000-0005-0000-0000-000016790000}"/>
    <cellStyle name="Normal 4 3 2 5 3 2 2" xfId="31818" xr:uid="{00000000-0005-0000-0000-000017790000}"/>
    <cellStyle name="Normal 4 3 2 5 3 3" xfId="23098" xr:uid="{00000000-0005-0000-0000-000018790000}"/>
    <cellStyle name="Normal 4 3 2 5 3 4" xfId="41296" xr:uid="{00000000-0005-0000-0000-000019790000}"/>
    <cellStyle name="Normal 4 3 2 5 4" xfId="10006" xr:uid="{00000000-0005-0000-0000-00001A790000}"/>
    <cellStyle name="Normal 4 3 2 5 4 2" xfId="27458" xr:uid="{00000000-0005-0000-0000-00001B790000}"/>
    <cellStyle name="Normal 4 3 2 5 5" xfId="18737" xr:uid="{00000000-0005-0000-0000-00001C790000}"/>
    <cellStyle name="Normal 4 3 2 5 6" xfId="41293" xr:uid="{00000000-0005-0000-0000-00001D790000}"/>
    <cellStyle name="Normal 4 3 2 6" xfId="2282" xr:uid="{00000000-0005-0000-0000-00001E790000}"/>
    <cellStyle name="Normal 4 3 2 6 2" xfId="6693" xr:uid="{00000000-0005-0000-0000-00001F790000}"/>
    <cellStyle name="Normal 4 3 2 6 2 2" xfId="15437" xr:uid="{00000000-0005-0000-0000-000020790000}"/>
    <cellStyle name="Normal 4 3 2 6 2 2 2" xfId="32888" xr:uid="{00000000-0005-0000-0000-000021790000}"/>
    <cellStyle name="Normal 4 3 2 6 2 3" xfId="24168" xr:uid="{00000000-0005-0000-0000-000022790000}"/>
    <cellStyle name="Normal 4 3 2 6 2 4" xfId="41298" xr:uid="{00000000-0005-0000-0000-000023790000}"/>
    <cellStyle name="Normal 4 3 2 6 3" xfId="11076" xr:uid="{00000000-0005-0000-0000-000024790000}"/>
    <cellStyle name="Normal 4 3 2 6 3 2" xfId="28528" xr:uid="{00000000-0005-0000-0000-000025790000}"/>
    <cellStyle name="Normal 4 3 2 6 4" xfId="19807" xr:uid="{00000000-0005-0000-0000-000026790000}"/>
    <cellStyle name="Normal 4 3 2 6 5" xfId="41297" xr:uid="{00000000-0005-0000-0000-000027790000}"/>
    <cellStyle name="Normal 4 3 2 7" xfId="4551" xr:uid="{00000000-0005-0000-0000-000028790000}"/>
    <cellStyle name="Normal 4 3 2 7 2" xfId="13295" xr:uid="{00000000-0005-0000-0000-000029790000}"/>
    <cellStyle name="Normal 4 3 2 7 2 2" xfId="30746" xr:uid="{00000000-0005-0000-0000-00002A790000}"/>
    <cellStyle name="Normal 4 3 2 7 3" xfId="22026" xr:uid="{00000000-0005-0000-0000-00002B790000}"/>
    <cellStyle name="Normal 4 3 2 7 4" xfId="41299" xr:uid="{00000000-0005-0000-0000-00002C790000}"/>
    <cellStyle name="Normal 4 3 2 8" xfId="8934" xr:uid="{00000000-0005-0000-0000-00002D790000}"/>
    <cellStyle name="Normal 4 3 2 8 2" xfId="26386" xr:uid="{00000000-0005-0000-0000-00002E790000}"/>
    <cellStyle name="Normal 4 3 2 9" xfId="17665" xr:uid="{00000000-0005-0000-0000-00002F790000}"/>
    <cellStyle name="Normal 4 3 3" xfId="190" xr:uid="{00000000-0005-0000-0000-000030790000}"/>
    <cellStyle name="Normal 4 3 3 2" xfId="455" xr:uid="{00000000-0005-0000-0000-000031790000}"/>
    <cellStyle name="Normal 4 3 3 2 2" xfId="995" xr:uid="{00000000-0005-0000-0000-000032790000}"/>
    <cellStyle name="Normal 4 3 3 2 2 2" xfId="2068" xr:uid="{00000000-0005-0000-0000-000033790000}"/>
    <cellStyle name="Normal 4 3 3 2 2 2 2" xfId="4213" xr:uid="{00000000-0005-0000-0000-000034790000}"/>
    <cellStyle name="Normal 4 3 3 2 2 2 2 2" xfId="8624" xr:uid="{00000000-0005-0000-0000-000035790000}"/>
    <cellStyle name="Normal 4 3 3 2 2 2 2 2 2" xfId="17368" xr:uid="{00000000-0005-0000-0000-000036790000}"/>
    <cellStyle name="Normal 4 3 3 2 2 2 2 2 2 2" xfId="34819" xr:uid="{00000000-0005-0000-0000-000037790000}"/>
    <cellStyle name="Normal 4 3 3 2 2 2 2 2 3" xfId="26099" xr:uid="{00000000-0005-0000-0000-000038790000}"/>
    <cellStyle name="Normal 4 3 3 2 2 2 2 2 4" xfId="41305" xr:uid="{00000000-0005-0000-0000-000039790000}"/>
    <cellStyle name="Normal 4 3 3 2 2 2 2 3" xfId="13007" xr:uid="{00000000-0005-0000-0000-00003A790000}"/>
    <cellStyle name="Normal 4 3 3 2 2 2 2 3 2" xfId="30459" xr:uid="{00000000-0005-0000-0000-00003B790000}"/>
    <cellStyle name="Normal 4 3 3 2 2 2 2 4" xfId="21738" xr:uid="{00000000-0005-0000-0000-00003C790000}"/>
    <cellStyle name="Normal 4 3 3 2 2 2 2 5" xfId="41304" xr:uid="{00000000-0005-0000-0000-00003D790000}"/>
    <cellStyle name="Normal 4 3 3 2 2 2 3" xfId="6482" xr:uid="{00000000-0005-0000-0000-00003E790000}"/>
    <cellStyle name="Normal 4 3 3 2 2 2 3 2" xfId="15226" xr:uid="{00000000-0005-0000-0000-00003F790000}"/>
    <cellStyle name="Normal 4 3 3 2 2 2 3 2 2" xfId="32677" xr:uid="{00000000-0005-0000-0000-000040790000}"/>
    <cellStyle name="Normal 4 3 3 2 2 2 3 3" xfId="23957" xr:uid="{00000000-0005-0000-0000-000041790000}"/>
    <cellStyle name="Normal 4 3 3 2 2 2 3 4" xfId="41306" xr:uid="{00000000-0005-0000-0000-000042790000}"/>
    <cellStyle name="Normal 4 3 3 2 2 2 4" xfId="10865" xr:uid="{00000000-0005-0000-0000-000043790000}"/>
    <cellStyle name="Normal 4 3 3 2 2 2 4 2" xfId="28317" xr:uid="{00000000-0005-0000-0000-000044790000}"/>
    <cellStyle name="Normal 4 3 3 2 2 2 5" xfId="19596" xr:uid="{00000000-0005-0000-0000-000045790000}"/>
    <cellStyle name="Normal 4 3 3 2 2 2 6" xfId="41303" xr:uid="{00000000-0005-0000-0000-000046790000}"/>
    <cellStyle name="Normal 4 3 3 2 2 3" xfId="3144" xr:uid="{00000000-0005-0000-0000-000047790000}"/>
    <cellStyle name="Normal 4 3 3 2 2 3 2" xfId="7555" xr:uid="{00000000-0005-0000-0000-000048790000}"/>
    <cellStyle name="Normal 4 3 3 2 2 3 2 2" xfId="16299" xr:uid="{00000000-0005-0000-0000-000049790000}"/>
    <cellStyle name="Normal 4 3 3 2 2 3 2 2 2" xfId="33750" xr:uid="{00000000-0005-0000-0000-00004A790000}"/>
    <cellStyle name="Normal 4 3 3 2 2 3 2 3" xfId="25030" xr:uid="{00000000-0005-0000-0000-00004B790000}"/>
    <cellStyle name="Normal 4 3 3 2 2 3 2 4" xfId="41308" xr:uid="{00000000-0005-0000-0000-00004C790000}"/>
    <cellStyle name="Normal 4 3 3 2 2 3 3" xfId="11938" xr:uid="{00000000-0005-0000-0000-00004D790000}"/>
    <cellStyle name="Normal 4 3 3 2 2 3 3 2" xfId="29390" xr:uid="{00000000-0005-0000-0000-00004E790000}"/>
    <cellStyle name="Normal 4 3 3 2 2 3 4" xfId="20669" xr:uid="{00000000-0005-0000-0000-00004F790000}"/>
    <cellStyle name="Normal 4 3 3 2 2 3 5" xfId="41307" xr:uid="{00000000-0005-0000-0000-000050790000}"/>
    <cellStyle name="Normal 4 3 3 2 2 4" xfId="5413" xr:uid="{00000000-0005-0000-0000-000051790000}"/>
    <cellStyle name="Normal 4 3 3 2 2 4 2" xfId="14157" xr:uid="{00000000-0005-0000-0000-000052790000}"/>
    <cellStyle name="Normal 4 3 3 2 2 4 2 2" xfId="31608" xr:uid="{00000000-0005-0000-0000-000053790000}"/>
    <cellStyle name="Normal 4 3 3 2 2 4 3" xfId="22888" xr:uid="{00000000-0005-0000-0000-000054790000}"/>
    <cellStyle name="Normal 4 3 3 2 2 4 4" xfId="41309" xr:uid="{00000000-0005-0000-0000-000055790000}"/>
    <cellStyle name="Normal 4 3 3 2 2 5" xfId="9796" xr:uid="{00000000-0005-0000-0000-000056790000}"/>
    <cellStyle name="Normal 4 3 3 2 2 5 2" xfId="27248" xr:uid="{00000000-0005-0000-0000-000057790000}"/>
    <cellStyle name="Normal 4 3 3 2 2 6" xfId="18527" xr:uid="{00000000-0005-0000-0000-000058790000}"/>
    <cellStyle name="Normal 4 3 3 2 2 7" xfId="41302" xr:uid="{00000000-0005-0000-0000-000059790000}"/>
    <cellStyle name="Normal 4 3 3 2 3" xfId="1533" xr:uid="{00000000-0005-0000-0000-00005A790000}"/>
    <cellStyle name="Normal 4 3 3 2 3 2" xfId="3679" xr:uid="{00000000-0005-0000-0000-00005B790000}"/>
    <cellStyle name="Normal 4 3 3 2 3 2 2" xfId="8090" xr:uid="{00000000-0005-0000-0000-00005C790000}"/>
    <cellStyle name="Normal 4 3 3 2 3 2 2 2" xfId="16834" xr:uid="{00000000-0005-0000-0000-00005D790000}"/>
    <cellStyle name="Normal 4 3 3 2 3 2 2 2 2" xfId="34285" xr:uid="{00000000-0005-0000-0000-00005E790000}"/>
    <cellStyle name="Normal 4 3 3 2 3 2 2 3" xfId="25565" xr:uid="{00000000-0005-0000-0000-00005F790000}"/>
    <cellStyle name="Normal 4 3 3 2 3 2 2 4" xfId="41312" xr:uid="{00000000-0005-0000-0000-000060790000}"/>
    <cellStyle name="Normal 4 3 3 2 3 2 3" xfId="12473" xr:uid="{00000000-0005-0000-0000-000061790000}"/>
    <cellStyle name="Normal 4 3 3 2 3 2 3 2" xfId="29925" xr:uid="{00000000-0005-0000-0000-000062790000}"/>
    <cellStyle name="Normal 4 3 3 2 3 2 4" xfId="21204" xr:uid="{00000000-0005-0000-0000-000063790000}"/>
    <cellStyle name="Normal 4 3 3 2 3 2 5" xfId="41311" xr:uid="{00000000-0005-0000-0000-000064790000}"/>
    <cellStyle name="Normal 4 3 3 2 3 3" xfId="5948" xr:uid="{00000000-0005-0000-0000-000065790000}"/>
    <cellStyle name="Normal 4 3 3 2 3 3 2" xfId="14692" xr:uid="{00000000-0005-0000-0000-000066790000}"/>
    <cellStyle name="Normal 4 3 3 2 3 3 2 2" xfId="32143" xr:uid="{00000000-0005-0000-0000-000067790000}"/>
    <cellStyle name="Normal 4 3 3 2 3 3 3" xfId="23423" xr:uid="{00000000-0005-0000-0000-000068790000}"/>
    <cellStyle name="Normal 4 3 3 2 3 3 4" xfId="41313" xr:uid="{00000000-0005-0000-0000-000069790000}"/>
    <cellStyle name="Normal 4 3 3 2 3 4" xfId="10331" xr:uid="{00000000-0005-0000-0000-00006A790000}"/>
    <cellStyle name="Normal 4 3 3 2 3 4 2" xfId="27783" xr:uid="{00000000-0005-0000-0000-00006B790000}"/>
    <cellStyle name="Normal 4 3 3 2 3 5" xfId="19062" xr:uid="{00000000-0005-0000-0000-00006C790000}"/>
    <cellStyle name="Normal 4 3 3 2 3 6" xfId="41310" xr:uid="{00000000-0005-0000-0000-00006D790000}"/>
    <cellStyle name="Normal 4 3 3 2 4" xfId="2607" xr:uid="{00000000-0005-0000-0000-00006E790000}"/>
    <cellStyle name="Normal 4 3 3 2 4 2" xfId="7018" xr:uid="{00000000-0005-0000-0000-00006F790000}"/>
    <cellStyle name="Normal 4 3 3 2 4 2 2" xfId="15762" xr:uid="{00000000-0005-0000-0000-000070790000}"/>
    <cellStyle name="Normal 4 3 3 2 4 2 2 2" xfId="33213" xr:uid="{00000000-0005-0000-0000-000071790000}"/>
    <cellStyle name="Normal 4 3 3 2 4 2 3" xfId="24493" xr:uid="{00000000-0005-0000-0000-000072790000}"/>
    <cellStyle name="Normal 4 3 3 2 4 2 4" xfId="41315" xr:uid="{00000000-0005-0000-0000-000073790000}"/>
    <cellStyle name="Normal 4 3 3 2 4 3" xfId="11401" xr:uid="{00000000-0005-0000-0000-000074790000}"/>
    <cellStyle name="Normal 4 3 3 2 4 3 2" xfId="28853" xr:uid="{00000000-0005-0000-0000-000075790000}"/>
    <cellStyle name="Normal 4 3 3 2 4 4" xfId="20132" xr:uid="{00000000-0005-0000-0000-000076790000}"/>
    <cellStyle name="Normal 4 3 3 2 4 5" xfId="41314" xr:uid="{00000000-0005-0000-0000-000077790000}"/>
    <cellStyle name="Normal 4 3 3 2 5" xfId="4876" xr:uid="{00000000-0005-0000-0000-000078790000}"/>
    <cellStyle name="Normal 4 3 3 2 5 2" xfId="13620" xr:uid="{00000000-0005-0000-0000-000079790000}"/>
    <cellStyle name="Normal 4 3 3 2 5 2 2" xfId="31071" xr:uid="{00000000-0005-0000-0000-00007A790000}"/>
    <cellStyle name="Normal 4 3 3 2 5 3" xfId="22351" xr:uid="{00000000-0005-0000-0000-00007B790000}"/>
    <cellStyle name="Normal 4 3 3 2 5 4" xfId="41316" xr:uid="{00000000-0005-0000-0000-00007C790000}"/>
    <cellStyle name="Normal 4 3 3 2 6" xfId="9259" xr:uid="{00000000-0005-0000-0000-00007D790000}"/>
    <cellStyle name="Normal 4 3 3 2 6 2" xfId="26711" xr:uid="{00000000-0005-0000-0000-00007E790000}"/>
    <cellStyle name="Normal 4 3 3 2 7" xfId="17990" xr:uid="{00000000-0005-0000-0000-00007F790000}"/>
    <cellStyle name="Normal 4 3 3 2 8" xfId="41301" xr:uid="{00000000-0005-0000-0000-000080790000}"/>
    <cellStyle name="Normal 4 3 3 3" xfId="737" xr:uid="{00000000-0005-0000-0000-000081790000}"/>
    <cellStyle name="Normal 4 3 3 3 2" xfId="1810" xr:uid="{00000000-0005-0000-0000-000082790000}"/>
    <cellStyle name="Normal 4 3 3 3 2 2" xfId="3955" xr:uid="{00000000-0005-0000-0000-000083790000}"/>
    <cellStyle name="Normal 4 3 3 3 2 2 2" xfId="8366" xr:uid="{00000000-0005-0000-0000-000084790000}"/>
    <cellStyle name="Normal 4 3 3 3 2 2 2 2" xfId="17110" xr:uid="{00000000-0005-0000-0000-000085790000}"/>
    <cellStyle name="Normal 4 3 3 3 2 2 2 2 2" xfId="34561" xr:uid="{00000000-0005-0000-0000-000086790000}"/>
    <cellStyle name="Normal 4 3 3 3 2 2 2 3" xfId="25841" xr:uid="{00000000-0005-0000-0000-000087790000}"/>
    <cellStyle name="Normal 4 3 3 3 2 2 2 4" xfId="41320" xr:uid="{00000000-0005-0000-0000-000088790000}"/>
    <cellStyle name="Normal 4 3 3 3 2 2 3" xfId="12749" xr:uid="{00000000-0005-0000-0000-000089790000}"/>
    <cellStyle name="Normal 4 3 3 3 2 2 3 2" xfId="30201" xr:uid="{00000000-0005-0000-0000-00008A790000}"/>
    <cellStyle name="Normal 4 3 3 3 2 2 4" xfId="21480" xr:uid="{00000000-0005-0000-0000-00008B790000}"/>
    <cellStyle name="Normal 4 3 3 3 2 2 5" xfId="41319" xr:uid="{00000000-0005-0000-0000-00008C790000}"/>
    <cellStyle name="Normal 4 3 3 3 2 3" xfId="6224" xr:uid="{00000000-0005-0000-0000-00008D790000}"/>
    <cellStyle name="Normal 4 3 3 3 2 3 2" xfId="14968" xr:uid="{00000000-0005-0000-0000-00008E790000}"/>
    <cellStyle name="Normal 4 3 3 3 2 3 2 2" xfId="32419" xr:uid="{00000000-0005-0000-0000-00008F790000}"/>
    <cellStyle name="Normal 4 3 3 3 2 3 3" xfId="23699" xr:uid="{00000000-0005-0000-0000-000090790000}"/>
    <cellStyle name="Normal 4 3 3 3 2 3 4" xfId="41321" xr:uid="{00000000-0005-0000-0000-000091790000}"/>
    <cellStyle name="Normal 4 3 3 3 2 4" xfId="10607" xr:uid="{00000000-0005-0000-0000-000092790000}"/>
    <cellStyle name="Normal 4 3 3 3 2 4 2" xfId="28059" xr:uid="{00000000-0005-0000-0000-000093790000}"/>
    <cellStyle name="Normal 4 3 3 3 2 5" xfId="19338" xr:uid="{00000000-0005-0000-0000-000094790000}"/>
    <cellStyle name="Normal 4 3 3 3 2 6" xfId="41318" xr:uid="{00000000-0005-0000-0000-000095790000}"/>
    <cellStyle name="Normal 4 3 3 3 3" xfId="2886" xr:uid="{00000000-0005-0000-0000-000096790000}"/>
    <cellStyle name="Normal 4 3 3 3 3 2" xfId="7297" xr:uid="{00000000-0005-0000-0000-000097790000}"/>
    <cellStyle name="Normal 4 3 3 3 3 2 2" xfId="16041" xr:uid="{00000000-0005-0000-0000-000098790000}"/>
    <cellStyle name="Normal 4 3 3 3 3 2 2 2" xfId="33492" xr:uid="{00000000-0005-0000-0000-000099790000}"/>
    <cellStyle name="Normal 4 3 3 3 3 2 3" xfId="24772" xr:uid="{00000000-0005-0000-0000-00009A790000}"/>
    <cellStyle name="Normal 4 3 3 3 3 2 4" xfId="41323" xr:uid="{00000000-0005-0000-0000-00009B790000}"/>
    <cellStyle name="Normal 4 3 3 3 3 3" xfId="11680" xr:uid="{00000000-0005-0000-0000-00009C790000}"/>
    <cellStyle name="Normal 4 3 3 3 3 3 2" xfId="29132" xr:uid="{00000000-0005-0000-0000-00009D790000}"/>
    <cellStyle name="Normal 4 3 3 3 3 4" xfId="20411" xr:uid="{00000000-0005-0000-0000-00009E790000}"/>
    <cellStyle name="Normal 4 3 3 3 3 5" xfId="41322" xr:uid="{00000000-0005-0000-0000-00009F790000}"/>
    <cellStyle name="Normal 4 3 3 3 4" xfId="5155" xr:uid="{00000000-0005-0000-0000-0000A0790000}"/>
    <cellStyle name="Normal 4 3 3 3 4 2" xfId="13899" xr:uid="{00000000-0005-0000-0000-0000A1790000}"/>
    <cellStyle name="Normal 4 3 3 3 4 2 2" xfId="31350" xr:uid="{00000000-0005-0000-0000-0000A2790000}"/>
    <cellStyle name="Normal 4 3 3 3 4 3" xfId="22630" xr:uid="{00000000-0005-0000-0000-0000A3790000}"/>
    <cellStyle name="Normal 4 3 3 3 4 4" xfId="41324" xr:uid="{00000000-0005-0000-0000-0000A4790000}"/>
    <cellStyle name="Normal 4 3 3 3 5" xfId="9538" xr:uid="{00000000-0005-0000-0000-0000A5790000}"/>
    <cellStyle name="Normal 4 3 3 3 5 2" xfId="26990" xr:uid="{00000000-0005-0000-0000-0000A6790000}"/>
    <cellStyle name="Normal 4 3 3 3 6" xfId="18269" xr:uid="{00000000-0005-0000-0000-0000A7790000}"/>
    <cellStyle name="Normal 4 3 3 3 7" xfId="41317" xr:uid="{00000000-0005-0000-0000-0000A8790000}"/>
    <cellStyle name="Normal 4 3 3 4" xfId="1276" xr:uid="{00000000-0005-0000-0000-0000A9790000}"/>
    <cellStyle name="Normal 4 3 3 4 2" xfId="3422" xr:uid="{00000000-0005-0000-0000-0000AA790000}"/>
    <cellStyle name="Normal 4 3 3 4 2 2" xfId="7833" xr:uid="{00000000-0005-0000-0000-0000AB790000}"/>
    <cellStyle name="Normal 4 3 3 4 2 2 2" xfId="16577" xr:uid="{00000000-0005-0000-0000-0000AC790000}"/>
    <cellStyle name="Normal 4 3 3 4 2 2 2 2" xfId="34028" xr:uid="{00000000-0005-0000-0000-0000AD790000}"/>
    <cellStyle name="Normal 4 3 3 4 2 2 3" xfId="25308" xr:uid="{00000000-0005-0000-0000-0000AE790000}"/>
    <cellStyle name="Normal 4 3 3 4 2 2 4" xfId="41327" xr:uid="{00000000-0005-0000-0000-0000AF790000}"/>
    <cellStyle name="Normal 4 3 3 4 2 3" xfId="12216" xr:uid="{00000000-0005-0000-0000-0000B0790000}"/>
    <cellStyle name="Normal 4 3 3 4 2 3 2" xfId="29668" xr:uid="{00000000-0005-0000-0000-0000B1790000}"/>
    <cellStyle name="Normal 4 3 3 4 2 4" xfId="20947" xr:uid="{00000000-0005-0000-0000-0000B2790000}"/>
    <cellStyle name="Normal 4 3 3 4 2 5" xfId="41326" xr:uid="{00000000-0005-0000-0000-0000B3790000}"/>
    <cellStyle name="Normal 4 3 3 4 3" xfId="5691" xr:uid="{00000000-0005-0000-0000-0000B4790000}"/>
    <cellStyle name="Normal 4 3 3 4 3 2" xfId="14435" xr:uid="{00000000-0005-0000-0000-0000B5790000}"/>
    <cellStyle name="Normal 4 3 3 4 3 2 2" xfId="31886" xr:uid="{00000000-0005-0000-0000-0000B6790000}"/>
    <cellStyle name="Normal 4 3 3 4 3 3" xfId="23166" xr:uid="{00000000-0005-0000-0000-0000B7790000}"/>
    <cellStyle name="Normal 4 3 3 4 3 4" xfId="41328" xr:uid="{00000000-0005-0000-0000-0000B8790000}"/>
    <cellStyle name="Normal 4 3 3 4 4" xfId="10074" xr:uid="{00000000-0005-0000-0000-0000B9790000}"/>
    <cellStyle name="Normal 4 3 3 4 4 2" xfId="27526" xr:uid="{00000000-0005-0000-0000-0000BA790000}"/>
    <cellStyle name="Normal 4 3 3 4 5" xfId="18805" xr:uid="{00000000-0005-0000-0000-0000BB790000}"/>
    <cellStyle name="Normal 4 3 3 4 6" xfId="41325" xr:uid="{00000000-0005-0000-0000-0000BC790000}"/>
    <cellStyle name="Normal 4 3 3 5" xfId="2350" xr:uid="{00000000-0005-0000-0000-0000BD790000}"/>
    <cellStyle name="Normal 4 3 3 5 2" xfId="6761" xr:uid="{00000000-0005-0000-0000-0000BE790000}"/>
    <cellStyle name="Normal 4 3 3 5 2 2" xfId="15505" xr:uid="{00000000-0005-0000-0000-0000BF790000}"/>
    <cellStyle name="Normal 4 3 3 5 2 2 2" xfId="32956" xr:uid="{00000000-0005-0000-0000-0000C0790000}"/>
    <cellStyle name="Normal 4 3 3 5 2 3" xfId="24236" xr:uid="{00000000-0005-0000-0000-0000C1790000}"/>
    <cellStyle name="Normal 4 3 3 5 2 4" xfId="41330" xr:uid="{00000000-0005-0000-0000-0000C2790000}"/>
    <cellStyle name="Normal 4 3 3 5 3" xfId="11144" xr:uid="{00000000-0005-0000-0000-0000C3790000}"/>
    <cellStyle name="Normal 4 3 3 5 3 2" xfId="28596" xr:uid="{00000000-0005-0000-0000-0000C4790000}"/>
    <cellStyle name="Normal 4 3 3 5 4" xfId="19875" xr:uid="{00000000-0005-0000-0000-0000C5790000}"/>
    <cellStyle name="Normal 4 3 3 5 5" xfId="41329" xr:uid="{00000000-0005-0000-0000-0000C6790000}"/>
    <cellStyle name="Normal 4 3 3 6" xfId="4619" xr:uid="{00000000-0005-0000-0000-0000C7790000}"/>
    <cellStyle name="Normal 4 3 3 6 2" xfId="13363" xr:uid="{00000000-0005-0000-0000-0000C8790000}"/>
    <cellStyle name="Normal 4 3 3 6 2 2" xfId="30814" xr:uid="{00000000-0005-0000-0000-0000C9790000}"/>
    <cellStyle name="Normal 4 3 3 6 3" xfId="22094" xr:uid="{00000000-0005-0000-0000-0000CA790000}"/>
    <cellStyle name="Normal 4 3 3 6 4" xfId="41331" xr:uid="{00000000-0005-0000-0000-0000CB790000}"/>
    <cellStyle name="Normal 4 3 3 7" xfId="9002" xr:uid="{00000000-0005-0000-0000-0000CC790000}"/>
    <cellStyle name="Normal 4 3 3 7 2" xfId="26454" xr:uid="{00000000-0005-0000-0000-0000CD790000}"/>
    <cellStyle name="Normal 4 3 3 8" xfId="17733" xr:uid="{00000000-0005-0000-0000-0000CE790000}"/>
    <cellStyle name="Normal 4 3 3 9" xfId="41300" xr:uid="{00000000-0005-0000-0000-0000CF790000}"/>
    <cellStyle name="Normal 4 3 4" xfId="330" xr:uid="{00000000-0005-0000-0000-0000D0790000}"/>
    <cellStyle name="Normal 4 3 4 2" xfId="870" xr:uid="{00000000-0005-0000-0000-0000D1790000}"/>
    <cellStyle name="Normal 4 3 4 2 2" xfId="1943" xr:uid="{00000000-0005-0000-0000-0000D2790000}"/>
    <cellStyle name="Normal 4 3 4 2 2 2" xfId="4088" xr:uid="{00000000-0005-0000-0000-0000D3790000}"/>
    <cellStyle name="Normal 4 3 4 2 2 2 2" xfId="8499" xr:uid="{00000000-0005-0000-0000-0000D4790000}"/>
    <cellStyle name="Normal 4 3 4 2 2 2 2 2" xfId="17243" xr:uid="{00000000-0005-0000-0000-0000D5790000}"/>
    <cellStyle name="Normal 4 3 4 2 2 2 2 2 2" xfId="34694" xr:uid="{00000000-0005-0000-0000-0000D6790000}"/>
    <cellStyle name="Normal 4 3 4 2 2 2 2 3" xfId="25974" xr:uid="{00000000-0005-0000-0000-0000D7790000}"/>
    <cellStyle name="Normal 4 3 4 2 2 2 2 4" xfId="41336" xr:uid="{00000000-0005-0000-0000-0000D8790000}"/>
    <cellStyle name="Normal 4 3 4 2 2 2 3" xfId="12882" xr:uid="{00000000-0005-0000-0000-0000D9790000}"/>
    <cellStyle name="Normal 4 3 4 2 2 2 3 2" xfId="30334" xr:uid="{00000000-0005-0000-0000-0000DA790000}"/>
    <cellStyle name="Normal 4 3 4 2 2 2 4" xfId="21613" xr:uid="{00000000-0005-0000-0000-0000DB790000}"/>
    <cellStyle name="Normal 4 3 4 2 2 2 5" xfId="41335" xr:uid="{00000000-0005-0000-0000-0000DC790000}"/>
    <cellStyle name="Normal 4 3 4 2 2 3" xfId="6357" xr:uid="{00000000-0005-0000-0000-0000DD790000}"/>
    <cellStyle name="Normal 4 3 4 2 2 3 2" xfId="15101" xr:uid="{00000000-0005-0000-0000-0000DE790000}"/>
    <cellStyle name="Normal 4 3 4 2 2 3 2 2" xfId="32552" xr:uid="{00000000-0005-0000-0000-0000DF790000}"/>
    <cellStyle name="Normal 4 3 4 2 2 3 3" xfId="23832" xr:uid="{00000000-0005-0000-0000-0000E0790000}"/>
    <cellStyle name="Normal 4 3 4 2 2 3 4" xfId="41337" xr:uid="{00000000-0005-0000-0000-0000E1790000}"/>
    <cellStyle name="Normal 4 3 4 2 2 4" xfId="10740" xr:uid="{00000000-0005-0000-0000-0000E2790000}"/>
    <cellStyle name="Normal 4 3 4 2 2 4 2" xfId="28192" xr:uid="{00000000-0005-0000-0000-0000E3790000}"/>
    <cellStyle name="Normal 4 3 4 2 2 5" xfId="19471" xr:uid="{00000000-0005-0000-0000-0000E4790000}"/>
    <cellStyle name="Normal 4 3 4 2 2 6" xfId="41334" xr:uid="{00000000-0005-0000-0000-0000E5790000}"/>
    <cellStyle name="Normal 4 3 4 2 3" xfId="3019" xr:uid="{00000000-0005-0000-0000-0000E6790000}"/>
    <cellStyle name="Normal 4 3 4 2 3 2" xfId="7430" xr:uid="{00000000-0005-0000-0000-0000E7790000}"/>
    <cellStyle name="Normal 4 3 4 2 3 2 2" xfId="16174" xr:uid="{00000000-0005-0000-0000-0000E8790000}"/>
    <cellStyle name="Normal 4 3 4 2 3 2 2 2" xfId="33625" xr:uid="{00000000-0005-0000-0000-0000E9790000}"/>
    <cellStyle name="Normal 4 3 4 2 3 2 3" xfId="24905" xr:uid="{00000000-0005-0000-0000-0000EA790000}"/>
    <cellStyle name="Normal 4 3 4 2 3 2 4" xfId="41339" xr:uid="{00000000-0005-0000-0000-0000EB790000}"/>
    <cellStyle name="Normal 4 3 4 2 3 3" xfId="11813" xr:uid="{00000000-0005-0000-0000-0000EC790000}"/>
    <cellStyle name="Normal 4 3 4 2 3 3 2" xfId="29265" xr:uid="{00000000-0005-0000-0000-0000ED790000}"/>
    <cellStyle name="Normal 4 3 4 2 3 4" xfId="20544" xr:uid="{00000000-0005-0000-0000-0000EE790000}"/>
    <cellStyle name="Normal 4 3 4 2 3 5" xfId="41338" xr:uid="{00000000-0005-0000-0000-0000EF790000}"/>
    <cellStyle name="Normal 4 3 4 2 4" xfId="5288" xr:uid="{00000000-0005-0000-0000-0000F0790000}"/>
    <cellStyle name="Normal 4 3 4 2 4 2" xfId="14032" xr:uid="{00000000-0005-0000-0000-0000F1790000}"/>
    <cellStyle name="Normal 4 3 4 2 4 2 2" xfId="31483" xr:uid="{00000000-0005-0000-0000-0000F2790000}"/>
    <cellStyle name="Normal 4 3 4 2 4 3" xfId="22763" xr:uid="{00000000-0005-0000-0000-0000F3790000}"/>
    <cellStyle name="Normal 4 3 4 2 4 4" xfId="41340" xr:uid="{00000000-0005-0000-0000-0000F4790000}"/>
    <cellStyle name="Normal 4 3 4 2 5" xfId="9671" xr:uid="{00000000-0005-0000-0000-0000F5790000}"/>
    <cellStyle name="Normal 4 3 4 2 5 2" xfId="27123" xr:uid="{00000000-0005-0000-0000-0000F6790000}"/>
    <cellStyle name="Normal 4 3 4 2 6" xfId="18402" xr:uid="{00000000-0005-0000-0000-0000F7790000}"/>
    <cellStyle name="Normal 4 3 4 2 7" xfId="41333" xr:uid="{00000000-0005-0000-0000-0000F8790000}"/>
    <cellStyle name="Normal 4 3 4 3" xfId="1408" xr:uid="{00000000-0005-0000-0000-0000F9790000}"/>
    <cellStyle name="Normal 4 3 4 3 2" xfId="3554" xr:uid="{00000000-0005-0000-0000-0000FA790000}"/>
    <cellStyle name="Normal 4 3 4 3 2 2" xfId="7965" xr:uid="{00000000-0005-0000-0000-0000FB790000}"/>
    <cellStyle name="Normal 4 3 4 3 2 2 2" xfId="16709" xr:uid="{00000000-0005-0000-0000-0000FC790000}"/>
    <cellStyle name="Normal 4 3 4 3 2 2 2 2" xfId="34160" xr:uid="{00000000-0005-0000-0000-0000FD790000}"/>
    <cellStyle name="Normal 4 3 4 3 2 2 3" xfId="25440" xr:uid="{00000000-0005-0000-0000-0000FE790000}"/>
    <cellStyle name="Normal 4 3 4 3 2 2 4" xfId="41343" xr:uid="{00000000-0005-0000-0000-0000FF790000}"/>
    <cellStyle name="Normal 4 3 4 3 2 3" xfId="12348" xr:uid="{00000000-0005-0000-0000-0000007A0000}"/>
    <cellStyle name="Normal 4 3 4 3 2 3 2" xfId="29800" xr:uid="{00000000-0005-0000-0000-0000017A0000}"/>
    <cellStyle name="Normal 4 3 4 3 2 4" xfId="21079" xr:uid="{00000000-0005-0000-0000-0000027A0000}"/>
    <cellStyle name="Normal 4 3 4 3 2 5" xfId="41342" xr:uid="{00000000-0005-0000-0000-0000037A0000}"/>
    <cellStyle name="Normal 4 3 4 3 3" xfId="5823" xr:uid="{00000000-0005-0000-0000-0000047A0000}"/>
    <cellStyle name="Normal 4 3 4 3 3 2" xfId="14567" xr:uid="{00000000-0005-0000-0000-0000057A0000}"/>
    <cellStyle name="Normal 4 3 4 3 3 2 2" xfId="32018" xr:uid="{00000000-0005-0000-0000-0000067A0000}"/>
    <cellStyle name="Normal 4 3 4 3 3 3" xfId="23298" xr:uid="{00000000-0005-0000-0000-0000077A0000}"/>
    <cellStyle name="Normal 4 3 4 3 3 4" xfId="41344" xr:uid="{00000000-0005-0000-0000-0000087A0000}"/>
    <cellStyle name="Normal 4 3 4 3 4" xfId="10206" xr:uid="{00000000-0005-0000-0000-0000097A0000}"/>
    <cellStyle name="Normal 4 3 4 3 4 2" xfId="27658" xr:uid="{00000000-0005-0000-0000-00000A7A0000}"/>
    <cellStyle name="Normal 4 3 4 3 5" xfId="18937" xr:uid="{00000000-0005-0000-0000-00000B7A0000}"/>
    <cellStyle name="Normal 4 3 4 3 6" xfId="41341" xr:uid="{00000000-0005-0000-0000-00000C7A0000}"/>
    <cellStyle name="Normal 4 3 4 4" xfId="2482" xr:uid="{00000000-0005-0000-0000-00000D7A0000}"/>
    <cellStyle name="Normal 4 3 4 4 2" xfId="6893" xr:uid="{00000000-0005-0000-0000-00000E7A0000}"/>
    <cellStyle name="Normal 4 3 4 4 2 2" xfId="15637" xr:uid="{00000000-0005-0000-0000-00000F7A0000}"/>
    <cellStyle name="Normal 4 3 4 4 2 2 2" xfId="33088" xr:uid="{00000000-0005-0000-0000-0000107A0000}"/>
    <cellStyle name="Normal 4 3 4 4 2 3" xfId="24368" xr:uid="{00000000-0005-0000-0000-0000117A0000}"/>
    <cellStyle name="Normal 4 3 4 4 2 4" xfId="41346" xr:uid="{00000000-0005-0000-0000-0000127A0000}"/>
    <cellStyle name="Normal 4 3 4 4 3" xfId="11276" xr:uid="{00000000-0005-0000-0000-0000137A0000}"/>
    <cellStyle name="Normal 4 3 4 4 3 2" xfId="28728" xr:uid="{00000000-0005-0000-0000-0000147A0000}"/>
    <cellStyle name="Normal 4 3 4 4 4" xfId="20007" xr:uid="{00000000-0005-0000-0000-0000157A0000}"/>
    <cellStyle name="Normal 4 3 4 4 5" xfId="41345" xr:uid="{00000000-0005-0000-0000-0000167A0000}"/>
    <cellStyle name="Normal 4 3 4 5" xfId="4751" xr:uid="{00000000-0005-0000-0000-0000177A0000}"/>
    <cellStyle name="Normal 4 3 4 5 2" xfId="13495" xr:uid="{00000000-0005-0000-0000-0000187A0000}"/>
    <cellStyle name="Normal 4 3 4 5 2 2" xfId="30946" xr:uid="{00000000-0005-0000-0000-0000197A0000}"/>
    <cellStyle name="Normal 4 3 4 5 3" xfId="22226" xr:uid="{00000000-0005-0000-0000-00001A7A0000}"/>
    <cellStyle name="Normal 4 3 4 5 4" xfId="41347" xr:uid="{00000000-0005-0000-0000-00001B7A0000}"/>
    <cellStyle name="Normal 4 3 4 6" xfId="9134" xr:uid="{00000000-0005-0000-0000-00001C7A0000}"/>
    <cellStyle name="Normal 4 3 4 6 2" xfId="26586" xr:uid="{00000000-0005-0000-0000-00001D7A0000}"/>
    <cellStyle name="Normal 4 3 4 7" xfId="17865" xr:uid="{00000000-0005-0000-0000-00001E7A0000}"/>
    <cellStyle name="Normal 4 3 4 8" xfId="41332" xr:uid="{00000000-0005-0000-0000-00001F7A0000}"/>
    <cellStyle name="Normal 4 3 5" xfId="612" xr:uid="{00000000-0005-0000-0000-0000207A0000}"/>
    <cellStyle name="Normal 4 3 5 2" xfId="1685" xr:uid="{00000000-0005-0000-0000-0000217A0000}"/>
    <cellStyle name="Normal 4 3 5 2 2" xfId="3830" xr:uid="{00000000-0005-0000-0000-0000227A0000}"/>
    <cellStyle name="Normal 4 3 5 2 2 2" xfId="8241" xr:uid="{00000000-0005-0000-0000-0000237A0000}"/>
    <cellStyle name="Normal 4 3 5 2 2 2 2" xfId="16985" xr:uid="{00000000-0005-0000-0000-0000247A0000}"/>
    <cellStyle name="Normal 4 3 5 2 2 2 2 2" xfId="34436" xr:uid="{00000000-0005-0000-0000-0000257A0000}"/>
    <cellStyle name="Normal 4 3 5 2 2 2 3" xfId="25716" xr:uid="{00000000-0005-0000-0000-0000267A0000}"/>
    <cellStyle name="Normal 4 3 5 2 2 2 4" xfId="41351" xr:uid="{00000000-0005-0000-0000-0000277A0000}"/>
    <cellStyle name="Normal 4 3 5 2 2 3" xfId="12624" xr:uid="{00000000-0005-0000-0000-0000287A0000}"/>
    <cellStyle name="Normal 4 3 5 2 2 3 2" xfId="30076" xr:uid="{00000000-0005-0000-0000-0000297A0000}"/>
    <cellStyle name="Normal 4 3 5 2 2 4" xfId="21355" xr:uid="{00000000-0005-0000-0000-00002A7A0000}"/>
    <cellStyle name="Normal 4 3 5 2 2 5" xfId="41350" xr:uid="{00000000-0005-0000-0000-00002B7A0000}"/>
    <cellStyle name="Normal 4 3 5 2 3" xfId="6099" xr:uid="{00000000-0005-0000-0000-00002C7A0000}"/>
    <cellStyle name="Normal 4 3 5 2 3 2" xfId="14843" xr:uid="{00000000-0005-0000-0000-00002D7A0000}"/>
    <cellStyle name="Normal 4 3 5 2 3 2 2" xfId="32294" xr:uid="{00000000-0005-0000-0000-00002E7A0000}"/>
    <cellStyle name="Normal 4 3 5 2 3 3" xfId="23574" xr:uid="{00000000-0005-0000-0000-00002F7A0000}"/>
    <cellStyle name="Normal 4 3 5 2 3 4" xfId="41352" xr:uid="{00000000-0005-0000-0000-0000307A0000}"/>
    <cellStyle name="Normal 4 3 5 2 4" xfId="10482" xr:uid="{00000000-0005-0000-0000-0000317A0000}"/>
    <cellStyle name="Normal 4 3 5 2 4 2" xfId="27934" xr:uid="{00000000-0005-0000-0000-0000327A0000}"/>
    <cellStyle name="Normal 4 3 5 2 5" xfId="19213" xr:uid="{00000000-0005-0000-0000-0000337A0000}"/>
    <cellStyle name="Normal 4 3 5 2 6" xfId="41349" xr:uid="{00000000-0005-0000-0000-0000347A0000}"/>
    <cellStyle name="Normal 4 3 5 3" xfId="2761" xr:uid="{00000000-0005-0000-0000-0000357A0000}"/>
    <cellStyle name="Normal 4 3 5 3 2" xfId="7172" xr:uid="{00000000-0005-0000-0000-0000367A0000}"/>
    <cellStyle name="Normal 4 3 5 3 2 2" xfId="15916" xr:uid="{00000000-0005-0000-0000-0000377A0000}"/>
    <cellStyle name="Normal 4 3 5 3 2 2 2" xfId="33367" xr:uid="{00000000-0005-0000-0000-0000387A0000}"/>
    <cellStyle name="Normal 4 3 5 3 2 3" xfId="24647" xr:uid="{00000000-0005-0000-0000-0000397A0000}"/>
    <cellStyle name="Normal 4 3 5 3 2 4" xfId="41354" xr:uid="{00000000-0005-0000-0000-00003A7A0000}"/>
    <cellStyle name="Normal 4 3 5 3 3" xfId="11555" xr:uid="{00000000-0005-0000-0000-00003B7A0000}"/>
    <cellStyle name="Normal 4 3 5 3 3 2" xfId="29007" xr:uid="{00000000-0005-0000-0000-00003C7A0000}"/>
    <cellStyle name="Normal 4 3 5 3 4" xfId="20286" xr:uid="{00000000-0005-0000-0000-00003D7A0000}"/>
    <cellStyle name="Normal 4 3 5 3 5" xfId="41353" xr:uid="{00000000-0005-0000-0000-00003E7A0000}"/>
    <cellStyle name="Normal 4 3 5 4" xfId="5030" xr:uid="{00000000-0005-0000-0000-00003F7A0000}"/>
    <cellStyle name="Normal 4 3 5 4 2" xfId="13774" xr:uid="{00000000-0005-0000-0000-0000407A0000}"/>
    <cellStyle name="Normal 4 3 5 4 2 2" xfId="31225" xr:uid="{00000000-0005-0000-0000-0000417A0000}"/>
    <cellStyle name="Normal 4 3 5 4 3" xfId="22505" xr:uid="{00000000-0005-0000-0000-0000427A0000}"/>
    <cellStyle name="Normal 4 3 5 4 4" xfId="41355" xr:uid="{00000000-0005-0000-0000-0000437A0000}"/>
    <cellStyle name="Normal 4 3 5 5" xfId="9413" xr:uid="{00000000-0005-0000-0000-0000447A0000}"/>
    <cellStyle name="Normal 4 3 5 5 2" xfId="26865" xr:uid="{00000000-0005-0000-0000-0000457A0000}"/>
    <cellStyle name="Normal 4 3 5 6" xfId="18144" xr:uid="{00000000-0005-0000-0000-0000467A0000}"/>
    <cellStyle name="Normal 4 3 5 7" xfId="41348" xr:uid="{00000000-0005-0000-0000-0000477A0000}"/>
    <cellStyle name="Normal 4 3 6" xfId="1151" xr:uid="{00000000-0005-0000-0000-0000487A0000}"/>
    <cellStyle name="Normal 4 3 6 2" xfId="3297" xr:uid="{00000000-0005-0000-0000-0000497A0000}"/>
    <cellStyle name="Normal 4 3 6 2 2" xfId="7708" xr:uid="{00000000-0005-0000-0000-00004A7A0000}"/>
    <cellStyle name="Normal 4 3 6 2 2 2" xfId="16452" xr:uid="{00000000-0005-0000-0000-00004B7A0000}"/>
    <cellStyle name="Normal 4 3 6 2 2 2 2" xfId="33903" xr:uid="{00000000-0005-0000-0000-00004C7A0000}"/>
    <cellStyle name="Normal 4 3 6 2 2 3" xfId="25183" xr:uid="{00000000-0005-0000-0000-00004D7A0000}"/>
    <cellStyle name="Normal 4 3 6 2 2 4" xfId="41358" xr:uid="{00000000-0005-0000-0000-00004E7A0000}"/>
    <cellStyle name="Normal 4 3 6 2 3" xfId="12091" xr:uid="{00000000-0005-0000-0000-00004F7A0000}"/>
    <cellStyle name="Normal 4 3 6 2 3 2" xfId="29543" xr:uid="{00000000-0005-0000-0000-0000507A0000}"/>
    <cellStyle name="Normal 4 3 6 2 4" xfId="20822" xr:uid="{00000000-0005-0000-0000-0000517A0000}"/>
    <cellStyle name="Normal 4 3 6 2 5" xfId="41357" xr:uid="{00000000-0005-0000-0000-0000527A0000}"/>
    <cellStyle name="Normal 4 3 6 3" xfId="5566" xr:uid="{00000000-0005-0000-0000-0000537A0000}"/>
    <cellStyle name="Normal 4 3 6 3 2" xfId="14310" xr:uid="{00000000-0005-0000-0000-0000547A0000}"/>
    <cellStyle name="Normal 4 3 6 3 2 2" xfId="31761" xr:uid="{00000000-0005-0000-0000-0000557A0000}"/>
    <cellStyle name="Normal 4 3 6 3 3" xfId="23041" xr:uid="{00000000-0005-0000-0000-0000567A0000}"/>
    <cellStyle name="Normal 4 3 6 3 4" xfId="41359" xr:uid="{00000000-0005-0000-0000-0000577A0000}"/>
    <cellStyle name="Normal 4 3 6 4" xfId="9949" xr:uid="{00000000-0005-0000-0000-0000587A0000}"/>
    <cellStyle name="Normal 4 3 6 4 2" xfId="27401" xr:uid="{00000000-0005-0000-0000-0000597A0000}"/>
    <cellStyle name="Normal 4 3 6 5" xfId="18680" xr:uid="{00000000-0005-0000-0000-00005A7A0000}"/>
    <cellStyle name="Normal 4 3 6 6" xfId="41356" xr:uid="{00000000-0005-0000-0000-00005B7A0000}"/>
    <cellStyle name="Normal 4 3 7" xfId="2225" xr:uid="{00000000-0005-0000-0000-00005C7A0000}"/>
    <cellStyle name="Normal 4 3 7 2" xfId="6636" xr:uid="{00000000-0005-0000-0000-00005D7A0000}"/>
    <cellStyle name="Normal 4 3 7 2 2" xfId="15380" xr:uid="{00000000-0005-0000-0000-00005E7A0000}"/>
    <cellStyle name="Normal 4 3 7 2 2 2" xfId="32831" xr:uid="{00000000-0005-0000-0000-00005F7A0000}"/>
    <cellStyle name="Normal 4 3 7 2 3" xfId="24111" xr:uid="{00000000-0005-0000-0000-0000607A0000}"/>
    <cellStyle name="Normal 4 3 7 2 4" xfId="41361" xr:uid="{00000000-0005-0000-0000-0000617A0000}"/>
    <cellStyle name="Normal 4 3 7 3" xfId="11019" xr:uid="{00000000-0005-0000-0000-0000627A0000}"/>
    <cellStyle name="Normal 4 3 7 3 2" xfId="28471" xr:uid="{00000000-0005-0000-0000-0000637A0000}"/>
    <cellStyle name="Normal 4 3 7 4" xfId="19750" xr:uid="{00000000-0005-0000-0000-0000647A0000}"/>
    <cellStyle name="Normal 4 3 7 5" xfId="41360" xr:uid="{00000000-0005-0000-0000-0000657A0000}"/>
    <cellStyle name="Normal 4 3 8" xfId="4494" xr:uid="{00000000-0005-0000-0000-0000667A0000}"/>
    <cellStyle name="Normal 4 3 8 2" xfId="13238" xr:uid="{00000000-0005-0000-0000-0000677A0000}"/>
    <cellStyle name="Normal 4 3 8 2 2" xfId="30689" xr:uid="{00000000-0005-0000-0000-0000687A0000}"/>
    <cellStyle name="Normal 4 3 8 3" xfId="21969" xr:uid="{00000000-0005-0000-0000-0000697A0000}"/>
    <cellStyle name="Normal 4 3 8 4" xfId="41362" xr:uid="{00000000-0005-0000-0000-00006A7A0000}"/>
    <cellStyle name="Normal 4 3 9" xfId="8877" xr:uid="{00000000-0005-0000-0000-00006B7A0000}"/>
    <cellStyle name="Normal 4 3 9 2" xfId="26329" xr:uid="{00000000-0005-0000-0000-00006C7A0000}"/>
    <cellStyle name="Normal 4 4" xfId="91" xr:uid="{00000000-0005-0000-0000-00006D7A0000}"/>
    <cellStyle name="Normal 4 4 10" xfId="41363" xr:uid="{00000000-0005-0000-0000-00006E7A0000}"/>
    <cellStyle name="Normal 4 4 2" xfId="224" xr:uid="{00000000-0005-0000-0000-00006F7A0000}"/>
    <cellStyle name="Normal 4 4 2 2" xfId="489" xr:uid="{00000000-0005-0000-0000-0000707A0000}"/>
    <cellStyle name="Normal 4 4 2 2 2" xfId="1029" xr:uid="{00000000-0005-0000-0000-0000717A0000}"/>
    <cellStyle name="Normal 4 4 2 2 2 2" xfId="2102" xr:uid="{00000000-0005-0000-0000-0000727A0000}"/>
    <cellStyle name="Normal 4 4 2 2 2 2 2" xfId="4247" xr:uid="{00000000-0005-0000-0000-0000737A0000}"/>
    <cellStyle name="Normal 4 4 2 2 2 2 2 2" xfId="8658" xr:uid="{00000000-0005-0000-0000-0000747A0000}"/>
    <cellStyle name="Normal 4 4 2 2 2 2 2 2 2" xfId="17402" xr:uid="{00000000-0005-0000-0000-0000757A0000}"/>
    <cellStyle name="Normal 4 4 2 2 2 2 2 2 2 2" xfId="34853" xr:uid="{00000000-0005-0000-0000-0000767A0000}"/>
    <cellStyle name="Normal 4 4 2 2 2 2 2 2 3" xfId="26133" xr:uid="{00000000-0005-0000-0000-0000777A0000}"/>
    <cellStyle name="Normal 4 4 2 2 2 2 2 2 4" xfId="41369" xr:uid="{00000000-0005-0000-0000-0000787A0000}"/>
    <cellStyle name="Normal 4 4 2 2 2 2 2 3" xfId="13041" xr:uid="{00000000-0005-0000-0000-0000797A0000}"/>
    <cellStyle name="Normal 4 4 2 2 2 2 2 3 2" xfId="30493" xr:uid="{00000000-0005-0000-0000-00007A7A0000}"/>
    <cellStyle name="Normal 4 4 2 2 2 2 2 4" xfId="21772" xr:uid="{00000000-0005-0000-0000-00007B7A0000}"/>
    <cellStyle name="Normal 4 4 2 2 2 2 2 5" xfId="41368" xr:uid="{00000000-0005-0000-0000-00007C7A0000}"/>
    <cellStyle name="Normal 4 4 2 2 2 2 3" xfId="6516" xr:uid="{00000000-0005-0000-0000-00007D7A0000}"/>
    <cellStyle name="Normal 4 4 2 2 2 2 3 2" xfId="15260" xr:uid="{00000000-0005-0000-0000-00007E7A0000}"/>
    <cellStyle name="Normal 4 4 2 2 2 2 3 2 2" xfId="32711" xr:uid="{00000000-0005-0000-0000-00007F7A0000}"/>
    <cellStyle name="Normal 4 4 2 2 2 2 3 3" xfId="23991" xr:uid="{00000000-0005-0000-0000-0000807A0000}"/>
    <cellStyle name="Normal 4 4 2 2 2 2 3 4" xfId="41370" xr:uid="{00000000-0005-0000-0000-0000817A0000}"/>
    <cellStyle name="Normal 4 4 2 2 2 2 4" xfId="10899" xr:uid="{00000000-0005-0000-0000-0000827A0000}"/>
    <cellStyle name="Normal 4 4 2 2 2 2 4 2" xfId="28351" xr:uid="{00000000-0005-0000-0000-0000837A0000}"/>
    <cellStyle name="Normal 4 4 2 2 2 2 5" xfId="19630" xr:uid="{00000000-0005-0000-0000-0000847A0000}"/>
    <cellStyle name="Normal 4 4 2 2 2 2 6" xfId="41367" xr:uid="{00000000-0005-0000-0000-0000857A0000}"/>
    <cellStyle name="Normal 4 4 2 2 2 3" xfId="3178" xr:uid="{00000000-0005-0000-0000-0000867A0000}"/>
    <cellStyle name="Normal 4 4 2 2 2 3 2" xfId="7589" xr:uid="{00000000-0005-0000-0000-0000877A0000}"/>
    <cellStyle name="Normal 4 4 2 2 2 3 2 2" xfId="16333" xr:uid="{00000000-0005-0000-0000-0000887A0000}"/>
    <cellStyle name="Normal 4 4 2 2 2 3 2 2 2" xfId="33784" xr:uid="{00000000-0005-0000-0000-0000897A0000}"/>
    <cellStyle name="Normal 4 4 2 2 2 3 2 3" xfId="25064" xr:uid="{00000000-0005-0000-0000-00008A7A0000}"/>
    <cellStyle name="Normal 4 4 2 2 2 3 2 4" xfId="41372" xr:uid="{00000000-0005-0000-0000-00008B7A0000}"/>
    <cellStyle name="Normal 4 4 2 2 2 3 3" xfId="11972" xr:uid="{00000000-0005-0000-0000-00008C7A0000}"/>
    <cellStyle name="Normal 4 4 2 2 2 3 3 2" xfId="29424" xr:uid="{00000000-0005-0000-0000-00008D7A0000}"/>
    <cellStyle name="Normal 4 4 2 2 2 3 4" xfId="20703" xr:uid="{00000000-0005-0000-0000-00008E7A0000}"/>
    <cellStyle name="Normal 4 4 2 2 2 3 5" xfId="41371" xr:uid="{00000000-0005-0000-0000-00008F7A0000}"/>
    <cellStyle name="Normal 4 4 2 2 2 4" xfId="5447" xr:uid="{00000000-0005-0000-0000-0000907A0000}"/>
    <cellStyle name="Normal 4 4 2 2 2 4 2" xfId="14191" xr:uid="{00000000-0005-0000-0000-0000917A0000}"/>
    <cellStyle name="Normal 4 4 2 2 2 4 2 2" xfId="31642" xr:uid="{00000000-0005-0000-0000-0000927A0000}"/>
    <cellStyle name="Normal 4 4 2 2 2 4 3" xfId="22922" xr:uid="{00000000-0005-0000-0000-0000937A0000}"/>
    <cellStyle name="Normal 4 4 2 2 2 4 4" xfId="41373" xr:uid="{00000000-0005-0000-0000-0000947A0000}"/>
    <cellStyle name="Normal 4 4 2 2 2 5" xfId="9830" xr:uid="{00000000-0005-0000-0000-0000957A0000}"/>
    <cellStyle name="Normal 4 4 2 2 2 5 2" xfId="27282" xr:uid="{00000000-0005-0000-0000-0000967A0000}"/>
    <cellStyle name="Normal 4 4 2 2 2 6" xfId="18561" xr:uid="{00000000-0005-0000-0000-0000977A0000}"/>
    <cellStyle name="Normal 4 4 2 2 2 7" xfId="41366" xr:uid="{00000000-0005-0000-0000-0000987A0000}"/>
    <cellStyle name="Normal 4 4 2 2 3" xfId="1567" xr:uid="{00000000-0005-0000-0000-0000997A0000}"/>
    <cellStyle name="Normal 4 4 2 2 3 2" xfId="3713" xr:uid="{00000000-0005-0000-0000-00009A7A0000}"/>
    <cellStyle name="Normal 4 4 2 2 3 2 2" xfId="8124" xr:uid="{00000000-0005-0000-0000-00009B7A0000}"/>
    <cellStyle name="Normal 4 4 2 2 3 2 2 2" xfId="16868" xr:uid="{00000000-0005-0000-0000-00009C7A0000}"/>
    <cellStyle name="Normal 4 4 2 2 3 2 2 2 2" xfId="34319" xr:uid="{00000000-0005-0000-0000-00009D7A0000}"/>
    <cellStyle name="Normal 4 4 2 2 3 2 2 3" xfId="25599" xr:uid="{00000000-0005-0000-0000-00009E7A0000}"/>
    <cellStyle name="Normal 4 4 2 2 3 2 2 4" xfId="41376" xr:uid="{00000000-0005-0000-0000-00009F7A0000}"/>
    <cellStyle name="Normal 4 4 2 2 3 2 3" xfId="12507" xr:uid="{00000000-0005-0000-0000-0000A07A0000}"/>
    <cellStyle name="Normal 4 4 2 2 3 2 3 2" xfId="29959" xr:uid="{00000000-0005-0000-0000-0000A17A0000}"/>
    <cellStyle name="Normal 4 4 2 2 3 2 4" xfId="21238" xr:uid="{00000000-0005-0000-0000-0000A27A0000}"/>
    <cellStyle name="Normal 4 4 2 2 3 2 5" xfId="41375" xr:uid="{00000000-0005-0000-0000-0000A37A0000}"/>
    <cellStyle name="Normal 4 4 2 2 3 3" xfId="5982" xr:uid="{00000000-0005-0000-0000-0000A47A0000}"/>
    <cellStyle name="Normal 4 4 2 2 3 3 2" xfId="14726" xr:uid="{00000000-0005-0000-0000-0000A57A0000}"/>
    <cellStyle name="Normal 4 4 2 2 3 3 2 2" xfId="32177" xr:uid="{00000000-0005-0000-0000-0000A67A0000}"/>
    <cellStyle name="Normal 4 4 2 2 3 3 3" xfId="23457" xr:uid="{00000000-0005-0000-0000-0000A77A0000}"/>
    <cellStyle name="Normal 4 4 2 2 3 3 4" xfId="41377" xr:uid="{00000000-0005-0000-0000-0000A87A0000}"/>
    <cellStyle name="Normal 4 4 2 2 3 4" xfId="10365" xr:uid="{00000000-0005-0000-0000-0000A97A0000}"/>
    <cellStyle name="Normal 4 4 2 2 3 4 2" xfId="27817" xr:uid="{00000000-0005-0000-0000-0000AA7A0000}"/>
    <cellStyle name="Normal 4 4 2 2 3 5" xfId="19096" xr:uid="{00000000-0005-0000-0000-0000AB7A0000}"/>
    <cellStyle name="Normal 4 4 2 2 3 6" xfId="41374" xr:uid="{00000000-0005-0000-0000-0000AC7A0000}"/>
    <cellStyle name="Normal 4 4 2 2 4" xfId="2641" xr:uid="{00000000-0005-0000-0000-0000AD7A0000}"/>
    <cellStyle name="Normal 4 4 2 2 4 2" xfId="7052" xr:uid="{00000000-0005-0000-0000-0000AE7A0000}"/>
    <cellStyle name="Normal 4 4 2 2 4 2 2" xfId="15796" xr:uid="{00000000-0005-0000-0000-0000AF7A0000}"/>
    <cellStyle name="Normal 4 4 2 2 4 2 2 2" xfId="33247" xr:uid="{00000000-0005-0000-0000-0000B07A0000}"/>
    <cellStyle name="Normal 4 4 2 2 4 2 3" xfId="24527" xr:uid="{00000000-0005-0000-0000-0000B17A0000}"/>
    <cellStyle name="Normal 4 4 2 2 4 2 4" xfId="41379" xr:uid="{00000000-0005-0000-0000-0000B27A0000}"/>
    <cellStyle name="Normal 4 4 2 2 4 3" xfId="11435" xr:uid="{00000000-0005-0000-0000-0000B37A0000}"/>
    <cellStyle name="Normal 4 4 2 2 4 3 2" xfId="28887" xr:uid="{00000000-0005-0000-0000-0000B47A0000}"/>
    <cellStyle name="Normal 4 4 2 2 4 4" xfId="20166" xr:uid="{00000000-0005-0000-0000-0000B57A0000}"/>
    <cellStyle name="Normal 4 4 2 2 4 5" xfId="41378" xr:uid="{00000000-0005-0000-0000-0000B67A0000}"/>
    <cellStyle name="Normal 4 4 2 2 5" xfId="4910" xr:uid="{00000000-0005-0000-0000-0000B77A0000}"/>
    <cellStyle name="Normal 4 4 2 2 5 2" xfId="13654" xr:uid="{00000000-0005-0000-0000-0000B87A0000}"/>
    <cellStyle name="Normal 4 4 2 2 5 2 2" xfId="31105" xr:uid="{00000000-0005-0000-0000-0000B97A0000}"/>
    <cellStyle name="Normal 4 4 2 2 5 3" xfId="22385" xr:uid="{00000000-0005-0000-0000-0000BA7A0000}"/>
    <cellStyle name="Normal 4 4 2 2 5 4" xfId="41380" xr:uid="{00000000-0005-0000-0000-0000BB7A0000}"/>
    <cellStyle name="Normal 4 4 2 2 6" xfId="9293" xr:uid="{00000000-0005-0000-0000-0000BC7A0000}"/>
    <cellStyle name="Normal 4 4 2 2 6 2" xfId="26745" xr:uid="{00000000-0005-0000-0000-0000BD7A0000}"/>
    <cellStyle name="Normal 4 4 2 2 7" xfId="18024" xr:uid="{00000000-0005-0000-0000-0000BE7A0000}"/>
    <cellStyle name="Normal 4 4 2 2 8" xfId="41365" xr:uid="{00000000-0005-0000-0000-0000BF7A0000}"/>
    <cellStyle name="Normal 4 4 2 3" xfId="771" xr:uid="{00000000-0005-0000-0000-0000C07A0000}"/>
    <cellStyle name="Normal 4 4 2 3 2" xfId="1844" xr:uid="{00000000-0005-0000-0000-0000C17A0000}"/>
    <cellStyle name="Normal 4 4 2 3 2 2" xfId="3989" xr:uid="{00000000-0005-0000-0000-0000C27A0000}"/>
    <cellStyle name="Normal 4 4 2 3 2 2 2" xfId="8400" xr:uid="{00000000-0005-0000-0000-0000C37A0000}"/>
    <cellStyle name="Normal 4 4 2 3 2 2 2 2" xfId="17144" xr:uid="{00000000-0005-0000-0000-0000C47A0000}"/>
    <cellStyle name="Normal 4 4 2 3 2 2 2 2 2" xfId="34595" xr:uid="{00000000-0005-0000-0000-0000C57A0000}"/>
    <cellStyle name="Normal 4 4 2 3 2 2 2 3" xfId="25875" xr:uid="{00000000-0005-0000-0000-0000C67A0000}"/>
    <cellStyle name="Normal 4 4 2 3 2 2 2 4" xfId="41384" xr:uid="{00000000-0005-0000-0000-0000C77A0000}"/>
    <cellStyle name="Normal 4 4 2 3 2 2 3" xfId="12783" xr:uid="{00000000-0005-0000-0000-0000C87A0000}"/>
    <cellStyle name="Normal 4 4 2 3 2 2 3 2" xfId="30235" xr:uid="{00000000-0005-0000-0000-0000C97A0000}"/>
    <cellStyle name="Normal 4 4 2 3 2 2 4" xfId="21514" xr:uid="{00000000-0005-0000-0000-0000CA7A0000}"/>
    <cellStyle name="Normal 4 4 2 3 2 2 5" xfId="41383" xr:uid="{00000000-0005-0000-0000-0000CB7A0000}"/>
    <cellStyle name="Normal 4 4 2 3 2 3" xfId="6258" xr:uid="{00000000-0005-0000-0000-0000CC7A0000}"/>
    <cellStyle name="Normal 4 4 2 3 2 3 2" xfId="15002" xr:uid="{00000000-0005-0000-0000-0000CD7A0000}"/>
    <cellStyle name="Normal 4 4 2 3 2 3 2 2" xfId="32453" xr:uid="{00000000-0005-0000-0000-0000CE7A0000}"/>
    <cellStyle name="Normal 4 4 2 3 2 3 3" xfId="23733" xr:uid="{00000000-0005-0000-0000-0000CF7A0000}"/>
    <cellStyle name="Normal 4 4 2 3 2 3 4" xfId="41385" xr:uid="{00000000-0005-0000-0000-0000D07A0000}"/>
    <cellStyle name="Normal 4 4 2 3 2 4" xfId="10641" xr:uid="{00000000-0005-0000-0000-0000D17A0000}"/>
    <cellStyle name="Normal 4 4 2 3 2 4 2" xfId="28093" xr:uid="{00000000-0005-0000-0000-0000D27A0000}"/>
    <cellStyle name="Normal 4 4 2 3 2 5" xfId="19372" xr:uid="{00000000-0005-0000-0000-0000D37A0000}"/>
    <cellStyle name="Normal 4 4 2 3 2 6" xfId="41382" xr:uid="{00000000-0005-0000-0000-0000D47A0000}"/>
    <cellStyle name="Normal 4 4 2 3 3" xfId="2920" xr:uid="{00000000-0005-0000-0000-0000D57A0000}"/>
    <cellStyle name="Normal 4 4 2 3 3 2" xfId="7331" xr:uid="{00000000-0005-0000-0000-0000D67A0000}"/>
    <cellStyle name="Normal 4 4 2 3 3 2 2" xfId="16075" xr:uid="{00000000-0005-0000-0000-0000D77A0000}"/>
    <cellStyle name="Normal 4 4 2 3 3 2 2 2" xfId="33526" xr:uid="{00000000-0005-0000-0000-0000D87A0000}"/>
    <cellStyle name="Normal 4 4 2 3 3 2 3" xfId="24806" xr:uid="{00000000-0005-0000-0000-0000D97A0000}"/>
    <cellStyle name="Normal 4 4 2 3 3 2 4" xfId="41387" xr:uid="{00000000-0005-0000-0000-0000DA7A0000}"/>
    <cellStyle name="Normal 4 4 2 3 3 3" xfId="11714" xr:uid="{00000000-0005-0000-0000-0000DB7A0000}"/>
    <cellStyle name="Normal 4 4 2 3 3 3 2" xfId="29166" xr:uid="{00000000-0005-0000-0000-0000DC7A0000}"/>
    <cellStyle name="Normal 4 4 2 3 3 4" xfId="20445" xr:uid="{00000000-0005-0000-0000-0000DD7A0000}"/>
    <cellStyle name="Normal 4 4 2 3 3 5" xfId="41386" xr:uid="{00000000-0005-0000-0000-0000DE7A0000}"/>
    <cellStyle name="Normal 4 4 2 3 4" xfId="5189" xr:uid="{00000000-0005-0000-0000-0000DF7A0000}"/>
    <cellStyle name="Normal 4 4 2 3 4 2" xfId="13933" xr:uid="{00000000-0005-0000-0000-0000E07A0000}"/>
    <cellStyle name="Normal 4 4 2 3 4 2 2" xfId="31384" xr:uid="{00000000-0005-0000-0000-0000E17A0000}"/>
    <cellStyle name="Normal 4 4 2 3 4 3" xfId="22664" xr:uid="{00000000-0005-0000-0000-0000E27A0000}"/>
    <cellStyle name="Normal 4 4 2 3 4 4" xfId="41388" xr:uid="{00000000-0005-0000-0000-0000E37A0000}"/>
    <cellStyle name="Normal 4 4 2 3 5" xfId="9572" xr:uid="{00000000-0005-0000-0000-0000E47A0000}"/>
    <cellStyle name="Normal 4 4 2 3 5 2" xfId="27024" xr:uid="{00000000-0005-0000-0000-0000E57A0000}"/>
    <cellStyle name="Normal 4 4 2 3 6" xfId="18303" xr:uid="{00000000-0005-0000-0000-0000E67A0000}"/>
    <cellStyle name="Normal 4 4 2 3 7" xfId="41381" xr:uid="{00000000-0005-0000-0000-0000E77A0000}"/>
    <cellStyle name="Normal 4 4 2 4" xfId="1310" xr:uid="{00000000-0005-0000-0000-0000E87A0000}"/>
    <cellStyle name="Normal 4 4 2 4 2" xfId="3456" xr:uid="{00000000-0005-0000-0000-0000E97A0000}"/>
    <cellStyle name="Normal 4 4 2 4 2 2" xfId="7867" xr:uid="{00000000-0005-0000-0000-0000EA7A0000}"/>
    <cellStyle name="Normal 4 4 2 4 2 2 2" xfId="16611" xr:uid="{00000000-0005-0000-0000-0000EB7A0000}"/>
    <cellStyle name="Normal 4 4 2 4 2 2 2 2" xfId="34062" xr:uid="{00000000-0005-0000-0000-0000EC7A0000}"/>
    <cellStyle name="Normal 4 4 2 4 2 2 3" xfId="25342" xr:uid="{00000000-0005-0000-0000-0000ED7A0000}"/>
    <cellStyle name="Normal 4 4 2 4 2 2 4" xfId="41391" xr:uid="{00000000-0005-0000-0000-0000EE7A0000}"/>
    <cellStyle name="Normal 4 4 2 4 2 3" xfId="12250" xr:uid="{00000000-0005-0000-0000-0000EF7A0000}"/>
    <cellStyle name="Normal 4 4 2 4 2 3 2" xfId="29702" xr:uid="{00000000-0005-0000-0000-0000F07A0000}"/>
    <cellStyle name="Normal 4 4 2 4 2 4" xfId="20981" xr:uid="{00000000-0005-0000-0000-0000F17A0000}"/>
    <cellStyle name="Normal 4 4 2 4 2 5" xfId="41390" xr:uid="{00000000-0005-0000-0000-0000F27A0000}"/>
    <cellStyle name="Normal 4 4 2 4 3" xfId="5725" xr:uid="{00000000-0005-0000-0000-0000F37A0000}"/>
    <cellStyle name="Normal 4 4 2 4 3 2" xfId="14469" xr:uid="{00000000-0005-0000-0000-0000F47A0000}"/>
    <cellStyle name="Normal 4 4 2 4 3 2 2" xfId="31920" xr:uid="{00000000-0005-0000-0000-0000F57A0000}"/>
    <cellStyle name="Normal 4 4 2 4 3 3" xfId="23200" xr:uid="{00000000-0005-0000-0000-0000F67A0000}"/>
    <cellStyle name="Normal 4 4 2 4 3 4" xfId="41392" xr:uid="{00000000-0005-0000-0000-0000F77A0000}"/>
    <cellStyle name="Normal 4 4 2 4 4" xfId="10108" xr:uid="{00000000-0005-0000-0000-0000F87A0000}"/>
    <cellStyle name="Normal 4 4 2 4 4 2" xfId="27560" xr:uid="{00000000-0005-0000-0000-0000F97A0000}"/>
    <cellStyle name="Normal 4 4 2 4 5" xfId="18839" xr:uid="{00000000-0005-0000-0000-0000FA7A0000}"/>
    <cellStyle name="Normal 4 4 2 4 6" xfId="41389" xr:uid="{00000000-0005-0000-0000-0000FB7A0000}"/>
    <cellStyle name="Normal 4 4 2 5" xfId="2384" xr:uid="{00000000-0005-0000-0000-0000FC7A0000}"/>
    <cellStyle name="Normal 4 4 2 5 2" xfId="6795" xr:uid="{00000000-0005-0000-0000-0000FD7A0000}"/>
    <cellStyle name="Normal 4 4 2 5 2 2" xfId="15539" xr:uid="{00000000-0005-0000-0000-0000FE7A0000}"/>
    <cellStyle name="Normal 4 4 2 5 2 2 2" xfId="32990" xr:uid="{00000000-0005-0000-0000-0000FF7A0000}"/>
    <cellStyle name="Normal 4 4 2 5 2 3" xfId="24270" xr:uid="{00000000-0005-0000-0000-0000007B0000}"/>
    <cellStyle name="Normal 4 4 2 5 2 4" xfId="41394" xr:uid="{00000000-0005-0000-0000-0000017B0000}"/>
    <cellStyle name="Normal 4 4 2 5 3" xfId="11178" xr:uid="{00000000-0005-0000-0000-0000027B0000}"/>
    <cellStyle name="Normal 4 4 2 5 3 2" xfId="28630" xr:uid="{00000000-0005-0000-0000-0000037B0000}"/>
    <cellStyle name="Normal 4 4 2 5 4" xfId="19909" xr:uid="{00000000-0005-0000-0000-0000047B0000}"/>
    <cellStyle name="Normal 4 4 2 5 5" xfId="41393" xr:uid="{00000000-0005-0000-0000-0000057B0000}"/>
    <cellStyle name="Normal 4 4 2 6" xfId="4653" xr:uid="{00000000-0005-0000-0000-0000067B0000}"/>
    <cellStyle name="Normal 4 4 2 6 2" xfId="13397" xr:uid="{00000000-0005-0000-0000-0000077B0000}"/>
    <cellStyle name="Normal 4 4 2 6 2 2" xfId="30848" xr:uid="{00000000-0005-0000-0000-0000087B0000}"/>
    <cellStyle name="Normal 4 4 2 6 3" xfId="22128" xr:uid="{00000000-0005-0000-0000-0000097B0000}"/>
    <cellStyle name="Normal 4 4 2 6 4" xfId="41395" xr:uid="{00000000-0005-0000-0000-00000A7B0000}"/>
    <cellStyle name="Normal 4 4 2 7" xfId="9036" xr:uid="{00000000-0005-0000-0000-00000B7B0000}"/>
    <cellStyle name="Normal 4 4 2 7 2" xfId="26488" xr:uid="{00000000-0005-0000-0000-00000C7B0000}"/>
    <cellStyle name="Normal 4 4 2 8" xfId="17767" xr:uid="{00000000-0005-0000-0000-00000D7B0000}"/>
    <cellStyle name="Normal 4 4 2 9" xfId="41364" xr:uid="{00000000-0005-0000-0000-00000E7B0000}"/>
    <cellStyle name="Normal 4 4 3" xfId="364" xr:uid="{00000000-0005-0000-0000-00000F7B0000}"/>
    <cellStyle name="Normal 4 4 3 2" xfId="904" xr:uid="{00000000-0005-0000-0000-0000107B0000}"/>
    <cellStyle name="Normal 4 4 3 2 2" xfId="1977" xr:uid="{00000000-0005-0000-0000-0000117B0000}"/>
    <cellStyle name="Normal 4 4 3 2 2 2" xfId="4122" xr:uid="{00000000-0005-0000-0000-0000127B0000}"/>
    <cellStyle name="Normal 4 4 3 2 2 2 2" xfId="8533" xr:uid="{00000000-0005-0000-0000-0000137B0000}"/>
    <cellStyle name="Normal 4 4 3 2 2 2 2 2" xfId="17277" xr:uid="{00000000-0005-0000-0000-0000147B0000}"/>
    <cellStyle name="Normal 4 4 3 2 2 2 2 2 2" xfId="34728" xr:uid="{00000000-0005-0000-0000-0000157B0000}"/>
    <cellStyle name="Normal 4 4 3 2 2 2 2 3" xfId="26008" xr:uid="{00000000-0005-0000-0000-0000167B0000}"/>
    <cellStyle name="Normal 4 4 3 2 2 2 2 4" xfId="41400" xr:uid="{00000000-0005-0000-0000-0000177B0000}"/>
    <cellStyle name="Normal 4 4 3 2 2 2 3" xfId="12916" xr:uid="{00000000-0005-0000-0000-0000187B0000}"/>
    <cellStyle name="Normal 4 4 3 2 2 2 3 2" xfId="30368" xr:uid="{00000000-0005-0000-0000-0000197B0000}"/>
    <cellStyle name="Normal 4 4 3 2 2 2 4" xfId="21647" xr:uid="{00000000-0005-0000-0000-00001A7B0000}"/>
    <cellStyle name="Normal 4 4 3 2 2 2 5" xfId="41399" xr:uid="{00000000-0005-0000-0000-00001B7B0000}"/>
    <cellStyle name="Normal 4 4 3 2 2 3" xfId="6391" xr:uid="{00000000-0005-0000-0000-00001C7B0000}"/>
    <cellStyle name="Normal 4 4 3 2 2 3 2" xfId="15135" xr:uid="{00000000-0005-0000-0000-00001D7B0000}"/>
    <cellStyle name="Normal 4 4 3 2 2 3 2 2" xfId="32586" xr:uid="{00000000-0005-0000-0000-00001E7B0000}"/>
    <cellStyle name="Normal 4 4 3 2 2 3 3" xfId="23866" xr:uid="{00000000-0005-0000-0000-00001F7B0000}"/>
    <cellStyle name="Normal 4 4 3 2 2 3 4" xfId="41401" xr:uid="{00000000-0005-0000-0000-0000207B0000}"/>
    <cellStyle name="Normal 4 4 3 2 2 4" xfId="10774" xr:uid="{00000000-0005-0000-0000-0000217B0000}"/>
    <cellStyle name="Normal 4 4 3 2 2 4 2" xfId="28226" xr:uid="{00000000-0005-0000-0000-0000227B0000}"/>
    <cellStyle name="Normal 4 4 3 2 2 5" xfId="19505" xr:uid="{00000000-0005-0000-0000-0000237B0000}"/>
    <cellStyle name="Normal 4 4 3 2 2 6" xfId="41398" xr:uid="{00000000-0005-0000-0000-0000247B0000}"/>
    <cellStyle name="Normal 4 4 3 2 3" xfId="3053" xr:uid="{00000000-0005-0000-0000-0000257B0000}"/>
    <cellStyle name="Normal 4 4 3 2 3 2" xfId="7464" xr:uid="{00000000-0005-0000-0000-0000267B0000}"/>
    <cellStyle name="Normal 4 4 3 2 3 2 2" xfId="16208" xr:uid="{00000000-0005-0000-0000-0000277B0000}"/>
    <cellStyle name="Normal 4 4 3 2 3 2 2 2" xfId="33659" xr:uid="{00000000-0005-0000-0000-0000287B0000}"/>
    <cellStyle name="Normal 4 4 3 2 3 2 3" xfId="24939" xr:uid="{00000000-0005-0000-0000-0000297B0000}"/>
    <cellStyle name="Normal 4 4 3 2 3 2 4" xfId="41403" xr:uid="{00000000-0005-0000-0000-00002A7B0000}"/>
    <cellStyle name="Normal 4 4 3 2 3 3" xfId="11847" xr:uid="{00000000-0005-0000-0000-00002B7B0000}"/>
    <cellStyle name="Normal 4 4 3 2 3 3 2" xfId="29299" xr:uid="{00000000-0005-0000-0000-00002C7B0000}"/>
    <cellStyle name="Normal 4 4 3 2 3 4" xfId="20578" xr:uid="{00000000-0005-0000-0000-00002D7B0000}"/>
    <cellStyle name="Normal 4 4 3 2 3 5" xfId="41402" xr:uid="{00000000-0005-0000-0000-00002E7B0000}"/>
    <cellStyle name="Normal 4 4 3 2 4" xfId="5322" xr:uid="{00000000-0005-0000-0000-00002F7B0000}"/>
    <cellStyle name="Normal 4 4 3 2 4 2" xfId="14066" xr:uid="{00000000-0005-0000-0000-0000307B0000}"/>
    <cellStyle name="Normal 4 4 3 2 4 2 2" xfId="31517" xr:uid="{00000000-0005-0000-0000-0000317B0000}"/>
    <cellStyle name="Normal 4 4 3 2 4 3" xfId="22797" xr:uid="{00000000-0005-0000-0000-0000327B0000}"/>
    <cellStyle name="Normal 4 4 3 2 4 4" xfId="41404" xr:uid="{00000000-0005-0000-0000-0000337B0000}"/>
    <cellStyle name="Normal 4 4 3 2 5" xfId="9705" xr:uid="{00000000-0005-0000-0000-0000347B0000}"/>
    <cellStyle name="Normal 4 4 3 2 5 2" xfId="27157" xr:uid="{00000000-0005-0000-0000-0000357B0000}"/>
    <cellStyle name="Normal 4 4 3 2 6" xfId="18436" xr:uid="{00000000-0005-0000-0000-0000367B0000}"/>
    <cellStyle name="Normal 4 4 3 2 7" xfId="41397" xr:uid="{00000000-0005-0000-0000-0000377B0000}"/>
    <cellStyle name="Normal 4 4 3 3" xfId="1442" xr:uid="{00000000-0005-0000-0000-0000387B0000}"/>
    <cellStyle name="Normal 4 4 3 3 2" xfId="3588" xr:uid="{00000000-0005-0000-0000-0000397B0000}"/>
    <cellStyle name="Normal 4 4 3 3 2 2" xfId="7999" xr:uid="{00000000-0005-0000-0000-00003A7B0000}"/>
    <cellStyle name="Normal 4 4 3 3 2 2 2" xfId="16743" xr:uid="{00000000-0005-0000-0000-00003B7B0000}"/>
    <cellStyle name="Normal 4 4 3 3 2 2 2 2" xfId="34194" xr:uid="{00000000-0005-0000-0000-00003C7B0000}"/>
    <cellStyle name="Normal 4 4 3 3 2 2 3" xfId="25474" xr:uid="{00000000-0005-0000-0000-00003D7B0000}"/>
    <cellStyle name="Normal 4 4 3 3 2 2 4" xfId="41407" xr:uid="{00000000-0005-0000-0000-00003E7B0000}"/>
    <cellStyle name="Normal 4 4 3 3 2 3" xfId="12382" xr:uid="{00000000-0005-0000-0000-00003F7B0000}"/>
    <cellStyle name="Normal 4 4 3 3 2 3 2" xfId="29834" xr:uid="{00000000-0005-0000-0000-0000407B0000}"/>
    <cellStyle name="Normal 4 4 3 3 2 4" xfId="21113" xr:uid="{00000000-0005-0000-0000-0000417B0000}"/>
    <cellStyle name="Normal 4 4 3 3 2 5" xfId="41406" xr:uid="{00000000-0005-0000-0000-0000427B0000}"/>
    <cellStyle name="Normal 4 4 3 3 3" xfId="5857" xr:uid="{00000000-0005-0000-0000-0000437B0000}"/>
    <cellStyle name="Normal 4 4 3 3 3 2" xfId="14601" xr:uid="{00000000-0005-0000-0000-0000447B0000}"/>
    <cellStyle name="Normal 4 4 3 3 3 2 2" xfId="32052" xr:uid="{00000000-0005-0000-0000-0000457B0000}"/>
    <cellStyle name="Normal 4 4 3 3 3 3" xfId="23332" xr:uid="{00000000-0005-0000-0000-0000467B0000}"/>
    <cellStyle name="Normal 4 4 3 3 3 4" xfId="41408" xr:uid="{00000000-0005-0000-0000-0000477B0000}"/>
    <cellStyle name="Normal 4 4 3 3 4" xfId="10240" xr:uid="{00000000-0005-0000-0000-0000487B0000}"/>
    <cellStyle name="Normal 4 4 3 3 4 2" xfId="27692" xr:uid="{00000000-0005-0000-0000-0000497B0000}"/>
    <cellStyle name="Normal 4 4 3 3 5" xfId="18971" xr:uid="{00000000-0005-0000-0000-00004A7B0000}"/>
    <cellStyle name="Normal 4 4 3 3 6" xfId="41405" xr:uid="{00000000-0005-0000-0000-00004B7B0000}"/>
    <cellStyle name="Normal 4 4 3 4" xfId="2516" xr:uid="{00000000-0005-0000-0000-00004C7B0000}"/>
    <cellStyle name="Normal 4 4 3 4 2" xfId="6927" xr:uid="{00000000-0005-0000-0000-00004D7B0000}"/>
    <cellStyle name="Normal 4 4 3 4 2 2" xfId="15671" xr:uid="{00000000-0005-0000-0000-00004E7B0000}"/>
    <cellStyle name="Normal 4 4 3 4 2 2 2" xfId="33122" xr:uid="{00000000-0005-0000-0000-00004F7B0000}"/>
    <cellStyle name="Normal 4 4 3 4 2 3" xfId="24402" xr:uid="{00000000-0005-0000-0000-0000507B0000}"/>
    <cellStyle name="Normal 4 4 3 4 2 4" xfId="41410" xr:uid="{00000000-0005-0000-0000-0000517B0000}"/>
    <cellStyle name="Normal 4 4 3 4 3" xfId="11310" xr:uid="{00000000-0005-0000-0000-0000527B0000}"/>
    <cellStyle name="Normal 4 4 3 4 3 2" xfId="28762" xr:uid="{00000000-0005-0000-0000-0000537B0000}"/>
    <cellStyle name="Normal 4 4 3 4 4" xfId="20041" xr:uid="{00000000-0005-0000-0000-0000547B0000}"/>
    <cellStyle name="Normal 4 4 3 4 5" xfId="41409" xr:uid="{00000000-0005-0000-0000-0000557B0000}"/>
    <cellStyle name="Normal 4 4 3 5" xfId="4785" xr:uid="{00000000-0005-0000-0000-0000567B0000}"/>
    <cellStyle name="Normal 4 4 3 5 2" xfId="13529" xr:uid="{00000000-0005-0000-0000-0000577B0000}"/>
    <cellStyle name="Normal 4 4 3 5 2 2" xfId="30980" xr:uid="{00000000-0005-0000-0000-0000587B0000}"/>
    <cellStyle name="Normal 4 4 3 5 3" xfId="22260" xr:uid="{00000000-0005-0000-0000-0000597B0000}"/>
    <cellStyle name="Normal 4 4 3 5 4" xfId="41411" xr:uid="{00000000-0005-0000-0000-00005A7B0000}"/>
    <cellStyle name="Normal 4 4 3 6" xfId="9168" xr:uid="{00000000-0005-0000-0000-00005B7B0000}"/>
    <cellStyle name="Normal 4 4 3 6 2" xfId="26620" xr:uid="{00000000-0005-0000-0000-00005C7B0000}"/>
    <cellStyle name="Normal 4 4 3 7" xfId="17899" xr:uid="{00000000-0005-0000-0000-00005D7B0000}"/>
    <cellStyle name="Normal 4 4 3 8" xfId="41396" xr:uid="{00000000-0005-0000-0000-00005E7B0000}"/>
    <cellStyle name="Normal 4 4 4" xfId="646" xr:uid="{00000000-0005-0000-0000-00005F7B0000}"/>
    <cellStyle name="Normal 4 4 4 2" xfId="1719" xr:uid="{00000000-0005-0000-0000-0000607B0000}"/>
    <cellStyle name="Normal 4 4 4 2 2" xfId="3864" xr:uid="{00000000-0005-0000-0000-0000617B0000}"/>
    <cellStyle name="Normal 4 4 4 2 2 2" xfId="8275" xr:uid="{00000000-0005-0000-0000-0000627B0000}"/>
    <cellStyle name="Normal 4 4 4 2 2 2 2" xfId="17019" xr:uid="{00000000-0005-0000-0000-0000637B0000}"/>
    <cellStyle name="Normal 4 4 4 2 2 2 2 2" xfId="34470" xr:uid="{00000000-0005-0000-0000-0000647B0000}"/>
    <cellStyle name="Normal 4 4 4 2 2 2 3" xfId="25750" xr:uid="{00000000-0005-0000-0000-0000657B0000}"/>
    <cellStyle name="Normal 4 4 4 2 2 2 4" xfId="41415" xr:uid="{00000000-0005-0000-0000-0000667B0000}"/>
    <cellStyle name="Normal 4 4 4 2 2 3" xfId="12658" xr:uid="{00000000-0005-0000-0000-0000677B0000}"/>
    <cellStyle name="Normal 4 4 4 2 2 3 2" xfId="30110" xr:uid="{00000000-0005-0000-0000-0000687B0000}"/>
    <cellStyle name="Normal 4 4 4 2 2 4" xfId="21389" xr:uid="{00000000-0005-0000-0000-0000697B0000}"/>
    <cellStyle name="Normal 4 4 4 2 2 5" xfId="41414" xr:uid="{00000000-0005-0000-0000-00006A7B0000}"/>
    <cellStyle name="Normal 4 4 4 2 3" xfId="6133" xr:uid="{00000000-0005-0000-0000-00006B7B0000}"/>
    <cellStyle name="Normal 4 4 4 2 3 2" xfId="14877" xr:uid="{00000000-0005-0000-0000-00006C7B0000}"/>
    <cellStyle name="Normal 4 4 4 2 3 2 2" xfId="32328" xr:uid="{00000000-0005-0000-0000-00006D7B0000}"/>
    <cellStyle name="Normal 4 4 4 2 3 3" xfId="23608" xr:uid="{00000000-0005-0000-0000-00006E7B0000}"/>
    <cellStyle name="Normal 4 4 4 2 3 4" xfId="41416" xr:uid="{00000000-0005-0000-0000-00006F7B0000}"/>
    <cellStyle name="Normal 4 4 4 2 4" xfId="10516" xr:uid="{00000000-0005-0000-0000-0000707B0000}"/>
    <cellStyle name="Normal 4 4 4 2 4 2" xfId="27968" xr:uid="{00000000-0005-0000-0000-0000717B0000}"/>
    <cellStyle name="Normal 4 4 4 2 5" xfId="19247" xr:uid="{00000000-0005-0000-0000-0000727B0000}"/>
    <cellStyle name="Normal 4 4 4 2 6" xfId="41413" xr:uid="{00000000-0005-0000-0000-0000737B0000}"/>
    <cellStyle name="Normal 4 4 4 3" xfId="2795" xr:uid="{00000000-0005-0000-0000-0000747B0000}"/>
    <cellStyle name="Normal 4 4 4 3 2" xfId="7206" xr:uid="{00000000-0005-0000-0000-0000757B0000}"/>
    <cellStyle name="Normal 4 4 4 3 2 2" xfId="15950" xr:uid="{00000000-0005-0000-0000-0000767B0000}"/>
    <cellStyle name="Normal 4 4 4 3 2 2 2" xfId="33401" xr:uid="{00000000-0005-0000-0000-0000777B0000}"/>
    <cellStyle name="Normal 4 4 4 3 2 3" xfId="24681" xr:uid="{00000000-0005-0000-0000-0000787B0000}"/>
    <cellStyle name="Normal 4 4 4 3 2 4" xfId="41418" xr:uid="{00000000-0005-0000-0000-0000797B0000}"/>
    <cellStyle name="Normal 4 4 4 3 3" xfId="11589" xr:uid="{00000000-0005-0000-0000-00007A7B0000}"/>
    <cellStyle name="Normal 4 4 4 3 3 2" xfId="29041" xr:uid="{00000000-0005-0000-0000-00007B7B0000}"/>
    <cellStyle name="Normal 4 4 4 3 4" xfId="20320" xr:uid="{00000000-0005-0000-0000-00007C7B0000}"/>
    <cellStyle name="Normal 4 4 4 3 5" xfId="41417" xr:uid="{00000000-0005-0000-0000-00007D7B0000}"/>
    <cellStyle name="Normal 4 4 4 4" xfId="5064" xr:uid="{00000000-0005-0000-0000-00007E7B0000}"/>
    <cellStyle name="Normal 4 4 4 4 2" xfId="13808" xr:uid="{00000000-0005-0000-0000-00007F7B0000}"/>
    <cellStyle name="Normal 4 4 4 4 2 2" xfId="31259" xr:uid="{00000000-0005-0000-0000-0000807B0000}"/>
    <cellStyle name="Normal 4 4 4 4 3" xfId="22539" xr:uid="{00000000-0005-0000-0000-0000817B0000}"/>
    <cellStyle name="Normal 4 4 4 4 4" xfId="41419" xr:uid="{00000000-0005-0000-0000-0000827B0000}"/>
    <cellStyle name="Normal 4 4 4 5" xfId="9447" xr:uid="{00000000-0005-0000-0000-0000837B0000}"/>
    <cellStyle name="Normal 4 4 4 5 2" xfId="26899" xr:uid="{00000000-0005-0000-0000-0000847B0000}"/>
    <cellStyle name="Normal 4 4 4 6" xfId="18178" xr:uid="{00000000-0005-0000-0000-0000857B0000}"/>
    <cellStyle name="Normal 4 4 4 7" xfId="41412" xr:uid="{00000000-0005-0000-0000-0000867B0000}"/>
    <cellStyle name="Normal 4 4 5" xfId="1185" xr:uid="{00000000-0005-0000-0000-0000877B0000}"/>
    <cellStyle name="Normal 4 4 5 2" xfId="3331" xr:uid="{00000000-0005-0000-0000-0000887B0000}"/>
    <cellStyle name="Normal 4 4 5 2 2" xfId="7742" xr:uid="{00000000-0005-0000-0000-0000897B0000}"/>
    <cellStyle name="Normal 4 4 5 2 2 2" xfId="16486" xr:uid="{00000000-0005-0000-0000-00008A7B0000}"/>
    <cellStyle name="Normal 4 4 5 2 2 2 2" xfId="33937" xr:uid="{00000000-0005-0000-0000-00008B7B0000}"/>
    <cellStyle name="Normal 4 4 5 2 2 3" xfId="25217" xr:uid="{00000000-0005-0000-0000-00008C7B0000}"/>
    <cellStyle name="Normal 4 4 5 2 2 4" xfId="41422" xr:uid="{00000000-0005-0000-0000-00008D7B0000}"/>
    <cellStyle name="Normal 4 4 5 2 3" xfId="12125" xr:uid="{00000000-0005-0000-0000-00008E7B0000}"/>
    <cellStyle name="Normal 4 4 5 2 3 2" xfId="29577" xr:uid="{00000000-0005-0000-0000-00008F7B0000}"/>
    <cellStyle name="Normal 4 4 5 2 4" xfId="20856" xr:uid="{00000000-0005-0000-0000-0000907B0000}"/>
    <cellStyle name="Normal 4 4 5 2 5" xfId="41421" xr:uid="{00000000-0005-0000-0000-0000917B0000}"/>
    <cellStyle name="Normal 4 4 5 3" xfId="5600" xr:uid="{00000000-0005-0000-0000-0000927B0000}"/>
    <cellStyle name="Normal 4 4 5 3 2" xfId="14344" xr:uid="{00000000-0005-0000-0000-0000937B0000}"/>
    <cellStyle name="Normal 4 4 5 3 2 2" xfId="31795" xr:uid="{00000000-0005-0000-0000-0000947B0000}"/>
    <cellStyle name="Normal 4 4 5 3 3" xfId="23075" xr:uid="{00000000-0005-0000-0000-0000957B0000}"/>
    <cellStyle name="Normal 4 4 5 3 4" xfId="41423" xr:uid="{00000000-0005-0000-0000-0000967B0000}"/>
    <cellStyle name="Normal 4 4 5 4" xfId="9983" xr:uid="{00000000-0005-0000-0000-0000977B0000}"/>
    <cellStyle name="Normal 4 4 5 4 2" xfId="27435" xr:uid="{00000000-0005-0000-0000-0000987B0000}"/>
    <cellStyle name="Normal 4 4 5 5" xfId="18714" xr:uid="{00000000-0005-0000-0000-0000997B0000}"/>
    <cellStyle name="Normal 4 4 5 6" xfId="41420" xr:uid="{00000000-0005-0000-0000-00009A7B0000}"/>
    <cellStyle name="Normal 4 4 6" xfId="2259" xr:uid="{00000000-0005-0000-0000-00009B7B0000}"/>
    <cellStyle name="Normal 4 4 6 2" xfId="6670" xr:uid="{00000000-0005-0000-0000-00009C7B0000}"/>
    <cellStyle name="Normal 4 4 6 2 2" xfId="15414" xr:uid="{00000000-0005-0000-0000-00009D7B0000}"/>
    <cellStyle name="Normal 4 4 6 2 2 2" xfId="32865" xr:uid="{00000000-0005-0000-0000-00009E7B0000}"/>
    <cellStyle name="Normal 4 4 6 2 3" xfId="24145" xr:uid="{00000000-0005-0000-0000-00009F7B0000}"/>
    <cellStyle name="Normal 4 4 6 2 4" xfId="41425" xr:uid="{00000000-0005-0000-0000-0000A07B0000}"/>
    <cellStyle name="Normal 4 4 6 3" xfId="11053" xr:uid="{00000000-0005-0000-0000-0000A17B0000}"/>
    <cellStyle name="Normal 4 4 6 3 2" xfId="28505" xr:uid="{00000000-0005-0000-0000-0000A27B0000}"/>
    <cellStyle name="Normal 4 4 6 4" xfId="19784" xr:uid="{00000000-0005-0000-0000-0000A37B0000}"/>
    <cellStyle name="Normal 4 4 6 5" xfId="41424" xr:uid="{00000000-0005-0000-0000-0000A47B0000}"/>
    <cellStyle name="Normal 4 4 7" xfId="4528" xr:uid="{00000000-0005-0000-0000-0000A57B0000}"/>
    <cellStyle name="Normal 4 4 7 2" xfId="13272" xr:uid="{00000000-0005-0000-0000-0000A67B0000}"/>
    <cellStyle name="Normal 4 4 7 2 2" xfId="30723" xr:uid="{00000000-0005-0000-0000-0000A77B0000}"/>
    <cellStyle name="Normal 4 4 7 3" xfId="22003" xr:uid="{00000000-0005-0000-0000-0000A87B0000}"/>
    <cellStyle name="Normal 4 4 7 4" xfId="41426" xr:uid="{00000000-0005-0000-0000-0000A97B0000}"/>
    <cellStyle name="Normal 4 4 8" xfId="8911" xr:uid="{00000000-0005-0000-0000-0000AA7B0000}"/>
    <cellStyle name="Normal 4 4 8 2" xfId="26363" xr:uid="{00000000-0005-0000-0000-0000AB7B0000}"/>
    <cellStyle name="Normal 4 4 9" xfId="17642" xr:uid="{00000000-0005-0000-0000-0000AC7B0000}"/>
    <cellStyle name="Normal 4 5" xfId="167" xr:uid="{00000000-0005-0000-0000-0000AD7B0000}"/>
    <cellStyle name="Normal 4 5 2" xfId="432" xr:uid="{00000000-0005-0000-0000-0000AE7B0000}"/>
    <cellStyle name="Normal 4 5 2 2" xfId="972" xr:uid="{00000000-0005-0000-0000-0000AF7B0000}"/>
    <cellStyle name="Normal 4 5 2 2 2" xfId="2045" xr:uid="{00000000-0005-0000-0000-0000B07B0000}"/>
    <cellStyle name="Normal 4 5 2 2 2 2" xfId="4190" xr:uid="{00000000-0005-0000-0000-0000B17B0000}"/>
    <cellStyle name="Normal 4 5 2 2 2 2 2" xfId="8601" xr:uid="{00000000-0005-0000-0000-0000B27B0000}"/>
    <cellStyle name="Normal 4 5 2 2 2 2 2 2" xfId="17345" xr:uid="{00000000-0005-0000-0000-0000B37B0000}"/>
    <cellStyle name="Normal 4 5 2 2 2 2 2 2 2" xfId="34796" xr:uid="{00000000-0005-0000-0000-0000B47B0000}"/>
    <cellStyle name="Normal 4 5 2 2 2 2 2 3" xfId="26076" xr:uid="{00000000-0005-0000-0000-0000B57B0000}"/>
    <cellStyle name="Normal 4 5 2 2 2 2 2 4" xfId="41432" xr:uid="{00000000-0005-0000-0000-0000B67B0000}"/>
    <cellStyle name="Normal 4 5 2 2 2 2 3" xfId="12984" xr:uid="{00000000-0005-0000-0000-0000B77B0000}"/>
    <cellStyle name="Normal 4 5 2 2 2 2 3 2" xfId="30436" xr:uid="{00000000-0005-0000-0000-0000B87B0000}"/>
    <cellStyle name="Normal 4 5 2 2 2 2 4" xfId="21715" xr:uid="{00000000-0005-0000-0000-0000B97B0000}"/>
    <cellStyle name="Normal 4 5 2 2 2 2 5" xfId="41431" xr:uid="{00000000-0005-0000-0000-0000BA7B0000}"/>
    <cellStyle name="Normal 4 5 2 2 2 3" xfId="6459" xr:uid="{00000000-0005-0000-0000-0000BB7B0000}"/>
    <cellStyle name="Normal 4 5 2 2 2 3 2" xfId="15203" xr:uid="{00000000-0005-0000-0000-0000BC7B0000}"/>
    <cellStyle name="Normal 4 5 2 2 2 3 2 2" xfId="32654" xr:uid="{00000000-0005-0000-0000-0000BD7B0000}"/>
    <cellStyle name="Normal 4 5 2 2 2 3 3" xfId="23934" xr:uid="{00000000-0005-0000-0000-0000BE7B0000}"/>
    <cellStyle name="Normal 4 5 2 2 2 3 4" xfId="41433" xr:uid="{00000000-0005-0000-0000-0000BF7B0000}"/>
    <cellStyle name="Normal 4 5 2 2 2 4" xfId="10842" xr:uid="{00000000-0005-0000-0000-0000C07B0000}"/>
    <cellStyle name="Normal 4 5 2 2 2 4 2" xfId="28294" xr:uid="{00000000-0005-0000-0000-0000C17B0000}"/>
    <cellStyle name="Normal 4 5 2 2 2 5" xfId="19573" xr:uid="{00000000-0005-0000-0000-0000C27B0000}"/>
    <cellStyle name="Normal 4 5 2 2 2 6" xfId="41430" xr:uid="{00000000-0005-0000-0000-0000C37B0000}"/>
    <cellStyle name="Normal 4 5 2 2 3" xfId="3121" xr:uid="{00000000-0005-0000-0000-0000C47B0000}"/>
    <cellStyle name="Normal 4 5 2 2 3 2" xfId="7532" xr:uid="{00000000-0005-0000-0000-0000C57B0000}"/>
    <cellStyle name="Normal 4 5 2 2 3 2 2" xfId="16276" xr:uid="{00000000-0005-0000-0000-0000C67B0000}"/>
    <cellStyle name="Normal 4 5 2 2 3 2 2 2" xfId="33727" xr:uid="{00000000-0005-0000-0000-0000C77B0000}"/>
    <cellStyle name="Normal 4 5 2 2 3 2 3" xfId="25007" xr:uid="{00000000-0005-0000-0000-0000C87B0000}"/>
    <cellStyle name="Normal 4 5 2 2 3 2 4" xfId="41435" xr:uid="{00000000-0005-0000-0000-0000C97B0000}"/>
    <cellStyle name="Normal 4 5 2 2 3 3" xfId="11915" xr:uid="{00000000-0005-0000-0000-0000CA7B0000}"/>
    <cellStyle name="Normal 4 5 2 2 3 3 2" xfId="29367" xr:uid="{00000000-0005-0000-0000-0000CB7B0000}"/>
    <cellStyle name="Normal 4 5 2 2 3 4" xfId="20646" xr:uid="{00000000-0005-0000-0000-0000CC7B0000}"/>
    <cellStyle name="Normal 4 5 2 2 3 5" xfId="41434" xr:uid="{00000000-0005-0000-0000-0000CD7B0000}"/>
    <cellStyle name="Normal 4 5 2 2 4" xfId="5390" xr:uid="{00000000-0005-0000-0000-0000CE7B0000}"/>
    <cellStyle name="Normal 4 5 2 2 4 2" xfId="14134" xr:uid="{00000000-0005-0000-0000-0000CF7B0000}"/>
    <cellStyle name="Normal 4 5 2 2 4 2 2" xfId="31585" xr:uid="{00000000-0005-0000-0000-0000D07B0000}"/>
    <cellStyle name="Normal 4 5 2 2 4 3" xfId="22865" xr:uid="{00000000-0005-0000-0000-0000D17B0000}"/>
    <cellStyle name="Normal 4 5 2 2 4 4" xfId="41436" xr:uid="{00000000-0005-0000-0000-0000D27B0000}"/>
    <cellStyle name="Normal 4 5 2 2 5" xfId="9773" xr:uid="{00000000-0005-0000-0000-0000D37B0000}"/>
    <cellStyle name="Normal 4 5 2 2 5 2" xfId="27225" xr:uid="{00000000-0005-0000-0000-0000D47B0000}"/>
    <cellStyle name="Normal 4 5 2 2 6" xfId="18504" xr:uid="{00000000-0005-0000-0000-0000D57B0000}"/>
    <cellStyle name="Normal 4 5 2 2 7" xfId="41429" xr:uid="{00000000-0005-0000-0000-0000D67B0000}"/>
    <cellStyle name="Normal 4 5 2 3" xfId="1510" xr:uid="{00000000-0005-0000-0000-0000D77B0000}"/>
    <cellStyle name="Normal 4 5 2 3 2" xfId="3656" xr:uid="{00000000-0005-0000-0000-0000D87B0000}"/>
    <cellStyle name="Normal 4 5 2 3 2 2" xfId="8067" xr:uid="{00000000-0005-0000-0000-0000D97B0000}"/>
    <cellStyle name="Normal 4 5 2 3 2 2 2" xfId="16811" xr:uid="{00000000-0005-0000-0000-0000DA7B0000}"/>
    <cellStyle name="Normal 4 5 2 3 2 2 2 2" xfId="34262" xr:uid="{00000000-0005-0000-0000-0000DB7B0000}"/>
    <cellStyle name="Normal 4 5 2 3 2 2 3" xfId="25542" xr:uid="{00000000-0005-0000-0000-0000DC7B0000}"/>
    <cellStyle name="Normal 4 5 2 3 2 2 4" xfId="41439" xr:uid="{00000000-0005-0000-0000-0000DD7B0000}"/>
    <cellStyle name="Normal 4 5 2 3 2 3" xfId="12450" xr:uid="{00000000-0005-0000-0000-0000DE7B0000}"/>
    <cellStyle name="Normal 4 5 2 3 2 3 2" xfId="29902" xr:uid="{00000000-0005-0000-0000-0000DF7B0000}"/>
    <cellStyle name="Normal 4 5 2 3 2 4" xfId="21181" xr:uid="{00000000-0005-0000-0000-0000E07B0000}"/>
    <cellStyle name="Normal 4 5 2 3 2 5" xfId="41438" xr:uid="{00000000-0005-0000-0000-0000E17B0000}"/>
    <cellStyle name="Normal 4 5 2 3 3" xfId="5925" xr:uid="{00000000-0005-0000-0000-0000E27B0000}"/>
    <cellStyle name="Normal 4 5 2 3 3 2" xfId="14669" xr:uid="{00000000-0005-0000-0000-0000E37B0000}"/>
    <cellStyle name="Normal 4 5 2 3 3 2 2" xfId="32120" xr:uid="{00000000-0005-0000-0000-0000E47B0000}"/>
    <cellStyle name="Normal 4 5 2 3 3 3" xfId="23400" xr:uid="{00000000-0005-0000-0000-0000E57B0000}"/>
    <cellStyle name="Normal 4 5 2 3 3 4" xfId="41440" xr:uid="{00000000-0005-0000-0000-0000E67B0000}"/>
    <cellStyle name="Normal 4 5 2 3 4" xfId="10308" xr:uid="{00000000-0005-0000-0000-0000E77B0000}"/>
    <cellStyle name="Normal 4 5 2 3 4 2" xfId="27760" xr:uid="{00000000-0005-0000-0000-0000E87B0000}"/>
    <cellStyle name="Normal 4 5 2 3 5" xfId="19039" xr:uid="{00000000-0005-0000-0000-0000E97B0000}"/>
    <cellStyle name="Normal 4 5 2 3 6" xfId="41437" xr:uid="{00000000-0005-0000-0000-0000EA7B0000}"/>
    <cellStyle name="Normal 4 5 2 4" xfId="2584" xr:uid="{00000000-0005-0000-0000-0000EB7B0000}"/>
    <cellStyle name="Normal 4 5 2 4 2" xfId="6995" xr:uid="{00000000-0005-0000-0000-0000EC7B0000}"/>
    <cellStyle name="Normal 4 5 2 4 2 2" xfId="15739" xr:uid="{00000000-0005-0000-0000-0000ED7B0000}"/>
    <cellStyle name="Normal 4 5 2 4 2 2 2" xfId="33190" xr:uid="{00000000-0005-0000-0000-0000EE7B0000}"/>
    <cellStyle name="Normal 4 5 2 4 2 3" xfId="24470" xr:uid="{00000000-0005-0000-0000-0000EF7B0000}"/>
    <cellStyle name="Normal 4 5 2 4 2 4" xfId="41442" xr:uid="{00000000-0005-0000-0000-0000F07B0000}"/>
    <cellStyle name="Normal 4 5 2 4 3" xfId="11378" xr:uid="{00000000-0005-0000-0000-0000F17B0000}"/>
    <cellStyle name="Normal 4 5 2 4 3 2" xfId="28830" xr:uid="{00000000-0005-0000-0000-0000F27B0000}"/>
    <cellStyle name="Normal 4 5 2 4 4" xfId="20109" xr:uid="{00000000-0005-0000-0000-0000F37B0000}"/>
    <cellStyle name="Normal 4 5 2 4 5" xfId="41441" xr:uid="{00000000-0005-0000-0000-0000F47B0000}"/>
    <cellStyle name="Normal 4 5 2 5" xfId="4853" xr:uid="{00000000-0005-0000-0000-0000F57B0000}"/>
    <cellStyle name="Normal 4 5 2 5 2" xfId="13597" xr:uid="{00000000-0005-0000-0000-0000F67B0000}"/>
    <cellStyle name="Normal 4 5 2 5 2 2" xfId="31048" xr:uid="{00000000-0005-0000-0000-0000F77B0000}"/>
    <cellStyle name="Normal 4 5 2 5 3" xfId="22328" xr:uid="{00000000-0005-0000-0000-0000F87B0000}"/>
    <cellStyle name="Normal 4 5 2 5 4" xfId="41443" xr:uid="{00000000-0005-0000-0000-0000F97B0000}"/>
    <cellStyle name="Normal 4 5 2 6" xfId="9236" xr:uid="{00000000-0005-0000-0000-0000FA7B0000}"/>
    <cellStyle name="Normal 4 5 2 6 2" xfId="26688" xr:uid="{00000000-0005-0000-0000-0000FB7B0000}"/>
    <cellStyle name="Normal 4 5 2 7" xfId="17967" xr:uid="{00000000-0005-0000-0000-0000FC7B0000}"/>
    <cellStyle name="Normal 4 5 2 8" xfId="41428" xr:uid="{00000000-0005-0000-0000-0000FD7B0000}"/>
    <cellStyle name="Normal 4 5 3" xfId="714" xr:uid="{00000000-0005-0000-0000-0000FE7B0000}"/>
    <cellStyle name="Normal 4 5 3 2" xfId="1787" xr:uid="{00000000-0005-0000-0000-0000FF7B0000}"/>
    <cellStyle name="Normal 4 5 3 2 2" xfId="3932" xr:uid="{00000000-0005-0000-0000-0000007C0000}"/>
    <cellStyle name="Normal 4 5 3 2 2 2" xfId="8343" xr:uid="{00000000-0005-0000-0000-0000017C0000}"/>
    <cellStyle name="Normal 4 5 3 2 2 2 2" xfId="17087" xr:uid="{00000000-0005-0000-0000-0000027C0000}"/>
    <cellStyle name="Normal 4 5 3 2 2 2 2 2" xfId="34538" xr:uid="{00000000-0005-0000-0000-0000037C0000}"/>
    <cellStyle name="Normal 4 5 3 2 2 2 3" xfId="25818" xr:uid="{00000000-0005-0000-0000-0000047C0000}"/>
    <cellStyle name="Normal 4 5 3 2 2 2 4" xfId="41447" xr:uid="{00000000-0005-0000-0000-0000057C0000}"/>
    <cellStyle name="Normal 4 5 3 2 2 3" xfId="12726" xr:uid="{00000000-0005-0000-0000-0000067C0000}"/>
    <cellStyle name="Normal 4 5 3 2 2 3 2" xfId="30178" xr:uid="{00000000-0005-0000-0000-0000077C0000}"/>
    <cellStyle name="Normal 4 5 3 2 2 4" xfId="21457" xr:uid="{00000000-0005-0000-0000-0000087C0000}"/>
    <cellStyle name="Normal 4 5 3 2 2 5" xfId="41446" xr:uid="{00000000-0005-0000-0000-0000097C0000}"/>
    <cellStyle name="Normal 4 5 3 2 3" xfId="6201" xr:uid="{00000000-0005-0000-0000-00000A7C0000}"/>
    <cellStyle name="Normal 4 5 3 2 3 2" xfId="14945" xr:uid="{00000000-0005-0000-0000-00000B7C0000}"/>
    <cellStyle name="Normal 4 5 3 2 3 2 2" xfId="32396" xr:uid="{00000000-0005-0000-0000-00000C7C0000}"/>
    <cellStyle name="Normal 4 5 3 2 3 3" xfId="23676" xr:uid="{00000000-0005-0000-0000-00000D7C0000}"/>
    <cellStyle name="Normal 4 5 3 2 3 4" xfId="41448" xr:uid="{00000000-0005-0000-0000-00000E7C0000}"/>
    <cellStyle name="Normal 4 5 3 2 4" xfId="10584" xr:uid="{00000000-0005-0000-0000-00000F7C0000}"/>
    <cellStyle name="Normal 4 5 3 2 4 2" xfId="28036" xr:uid="{00000000-0005-0000-0000-0000107C0000}"/>
    <cellStyle name="Normal 4 5 3 2 5" xfId="19315" xr:uid="{00000000-0005-0000-0000-0000117C0000}"/>
    <cellStyle name="Normal 4 5 3 2 6" xfId="41445" xr:uid="{00000000-0005-0000-0000-0000127C0000}"/>
    <cellStyle name="Normal 4 5 3 3" xfId="2863" xr:uid="{00000000-0005-0000-0000-0000137C0000}"/>
    <cellStyle name="Normal 4 5 3 3 2" xfId="7274" xr:uid="{00000000-0005-0000-0000-0000147C0000}"/>
    <cellStyle name="Normal 4 5 3 3 2 2" xfId="16018" xr:uid="{00000000-0005-0000-0000-0000157C0000}"/>
    <cellStyle name="Normal 4 5 3 3 2 2 2" xfId="33469" xr:uid="{00000000-0005-0000-0000-0000167C0000}"/>
    <cellStyle name="Normal 4 5 3 3 2 3" xfId="24749" xr:uid="{00000000-0005-0000-0000-0000177C0000}"/>
    <cellStyle name="Normal 4 5 3 3 2 4" xfId="41450" xr:uid="{00000000-0005-0000-0000-0000187C0000}"/>
    <cellStyle name="Normal 4 5 3 3 3" xfId="11657" xr:uid="{00000000-0005-0000-0000-0000197C0000}"/>
    <cellStyle name="Normal 4 5 3 3 3 2" xfId="29109" xr:uid="{00000000-0005-0000-0000-00001A7C0000}"/>
    <cellStyle name="Normal 4 5 3 3 4" xfId="20388" xr:uid="{00000000-0005-0000-0000-00001B7C0000}"/>
    <cellStyle name="Normal 4 5 3 3 5" xfId="41449" xr:uid="{00000000-0005-0000-0000-00001C7C0000}"/>
    <cellStyle name="Normal 4 5 3 4" xfId="5132" xr:uid="{00000000-0005-0000-0000-00001D7C0000}"/>
    <cellStyle name="Normal 4 5 3 4 2" xfId="13876" xr:uid="{00000000-0005-0000-0000-00001E7C0000}"/>
    <cellStyle name="Normal 4 5 3 4 2 2" xfId="31327" xr:uid="{00000000-0005-0000-0000-00001F7C0000}"/>
    <cellStyle name="Normal 4 5 3 4 3" xfId="22607" xr:uid="{00000000-0005-0000-0000-0000207C0000}"/>
    <cellStyle name="Normal 4 5 3 4 4" xfId="41451" xr:uid="{00000000-0005-0000-0000-0000217C0000}"/>
    <cellStyle name="Normal 4 5 3 5" xfId="9515" xr:uid="{00000000-0005-0000-0000-0000227C0000}"/>
    <cellStyle name="Normal 4 5 3 5 2" xfId="26967" xr:uid="{00000000-0005-0000-0000-0000237C0000}"/>
    <cellStyle name="Normal 4 5 3 6" xfId="18246" xr:uid="{00000000-0005-0000-0000-0000247C0000}"/>
    <cellStyle name="Normal 4 5 3 7" xfId="41444" xr:uid="{00000000-0005-0000-0000-0000257C0000}"/>
    <cellStyle name="Normal 4 5 4" xfId="1253" xr:uid="{00000000-0005-0000-0000-0000267C0000}"/>
    <cellStyle name="Normal 4 5 4 2" xfId="3399" xr:uid="{00000000-0005-0000-0000-0000277C0000}"/>
    <cellStyle name="Normal 4 5 4 2 2" xfId="7810" xr:uid="{00000000-0005-0000-0000-0000287C0000}"/>
    <cellStyle name="Normal 4 5 4 2 2 2" xfId="16554" xr:uid="{00000000-0005-0000-0000-0000297C0000}"/>
    <cellStyle name="Normal 4 5 4 2 2 2 2" xfId="34005" xr:uid="{00000000-0005-0000-0000-00002A7C0000}"/>
    <cellStyle name="Normal 4 5 4 2 2 3" xfId="25285" xr:uid="{00000000-0005-0000-0000-00002B7C0000}"/>
    <cellStyle name="Normal 4 5 4 2 2 4" xfId="41454" xr:uid="{00000000-0005-0000-0000-00002C7C0000}"/>
    <cellStyle name="Normal 4 5 4 2 3" xfId="12193" xr:uid="{00000000-0005-0000-0000-00002D7C0000}"/>
    <cellStyle name="Normal 4 5 4 2 3 2" xfId="29645" xr:uid="{00000000-0005-0000-0000-00002E7C0000}"/>
    <cellStyle name="Normal 4 5 4 2 4" xfId="20924" xr:uid="{00000000-0005-0000-0000-00002F7C0000}"/>
    <cellStyle name="Normal 4 5 4 2 5" xfId="41453" xr:uid="{00000000-0005-0000-0000-0000307C0000}"/>
    <cellStyle name="Normal 4 5 4 3" xfId="5668" xr:uid="{00000000-0005-0000-0000-0000317C0000}"/>
    <cellStyle name="Normal 4 5 4 3 2" xfId="14412" xr:uid="{00000000-0005-0000-0000-0000327C0000}"/>
    <cellStyle name="Normal 4 5 4 3 2 2" xfId="31863" xr:uid="{00000000-0005-0000-0000-0000337C0000}"/>
    <cellStyle name="Normal 4 5 4 3 3" xfId="23143" xr:uid="{00000000-0005-0000-0000-0000347C0000}"/>
    <cellStyle name="Normal 4 5 4 3 4" xfId="41455" xr:uid="{00000000-0005-0000-0000-0000357C0000}"/>
    <cellStyle name="Normal 4 5 4 4" xfId="10051" xr:uid="{00000000-0005-0000-0000-0000367C0000}"/>
    <cellStyle name="Normal 4 5 4 4 2" xfId="27503" xr:uid="{00000000-0005-0000-0000-0000377C0000}"/>
    <cellStyle name="Normal 4 5 4 5" xfId="18782" xr:uid="{00000000-0005-0000-0000-0000387C0000}"/>
    <cellStyle name="Normal 4 5 4 6" xfId="41452" xr:uid="{00000000-0005-0000-0000-0000397C0000}"/>
    <cellStyle name="Normal 4 5 5" xfId="2327" xr:uid="{00000000-0005-0000-0000-00003A7C0000}"/>
    <cellStyle name="Normal 4 5 5 2" xfId="6738" xr:uid="{00000000-0005-0000-0000-00003B7C0000}"/>
    <cellStyle name="Normal 4 5 5 2 2" xfId="15482" xr:uid="{00000000-0005-0000-0000-00003C7C0000}"/>
    <cellStyle name="Normal 4 5 5 2 2 2" xfId="32933" xr:uid="{00000000-0005-0000-0000-00003D7C0000}"/>
    <cellStyle name="Normal 4 5 5 2 3" xfId="24213" xr:uid="{00000000-0005-0000-0000-00003E7C0000}"/>
    <cellStyle name="Normal 4 5 5 2 4" xfId="41457" xr:uid="{00000000-0005-0000-0000-00003F7C0000}"/>
    <cellStyle name="Normal 4 5 5 3" xfId="11121" xr:uid="{00000000-0005-0000-0000-0000407C0000}"/>
    <cellStyle name="Normal 4 5 5 3 2" xfId="28573" xr:uid="{00000000-0005-0000-0000-0000417C0000}"/>
    <cellStyle name="Normal 4 5 5 4" xfId="19852" xr:uid="{00000000-0005-0000-0000-0000427C0000}"/>
    <cellStyle name="Normal 4 5 5 5" xfId="41456" xr:uid="{00000000-0005-0000-0000-0000437C0000}"/>
    <cellStyle name="Normal 4 5 6" xfId="4596" xr:uid="{00000000-0005-0000-0000-0000447C0000}"/>
    <cellStyle name="Normal 4 5 6 2" xfId="13340" xr:uid="{00000000-0005-0000-0000-0000457C0000}"/>
    <cellStyle name="Normal 4 5 6 2 2" xfId="30791" xr:uid="{00000000-0005-0000-0000-0000467C0000}"/>
    <cellStyle name="Normal 4 5 6 3" xfId="22071" xr:uid="{00000000-0005-0000-0000-0000477C0000}"/>
    <cellStyle name="Normal 4 5 6 4" xfId="41458" xr:uid="{00000000-0005-0000-0000-0000487C0000}"/>
    <cellStyle name="Normal 4 5 7" xfId="8979" xr:uid="{00000000-0005-0000-0000-0000497C0000}"/>
    <cellStyle name="Normal 4 5 7 2" xfId="26431" xr:uid="{00000000-0005-0000-0000-00004A7C0000}"/>
    <cellStyle name="Normal 4 5 8" xfId="17710" xr:uid="{00000000-0005-0000-0000-00004B7C0000}"/>
    <cellStyle name="Normal 4 5 9" xfId="41427" xr:uid="{00000000-0005-0000-0000-00004C7C0000}"/>
    <cellStyle name="Normal 4 6" xfId="307" xr:uid="{00000000-0005-0000-0000-00004D7C0000}"/>
    <cellStyle name="Normal 4 6 2" xfId="847" xr:uid="{00000000-0005-0000-0000-00004E7C0000}"/>
    <cellStyle name="Normal 4 6 2 2" xfId="1920" xr:uid="{00000000-0005-0000-0000-00004F7C0000}"/>
    <cellStyle name="Normal 4 6 2 2 2" xfId="4065" xr:uid="{00000000-0005-0000-0000-0000507C0000}"/>
    <cellStyle name="Normal 4 6 2 2 2 2" xfId="8476" xr:uid="{00000000-0005-0000-0000-0000517C0000}"/>
    <cellStyle name="Normal 4 6 2 2 2 2 2" xfId="17220" xr:uid="{00000000-0005-0000-0000-0000527C0000}"/>
    <cellStyle name="Normal 4 6 2 2 2 2 2 2" xfId="34671" xr:uid="{00000000-0005-0000-0000-0000537C0000}"/>
    <cellStyle name="Normal 4 6 2 2 2 2 3" xfId="25951" xr:uid="{00000000-0005-0000-0000-0000547C0000}"/>
    <cellStyle name="Normal 4 6 2 2 2 2 4" xfId="41463" xr:uid="{00000000-0005-0000-0000-0000557C0000}"/>
    <cellStyle name="Normal 4 6 2 2 2 3" xfId="12859" xr:uid="{00000000-0005-0000-0000-0000567C0000}"/>
    <cellStyle name="Normal 4 6 2 2 2 3 2" xfId="30311" xr:uid="{00000000-0005-0000-0000-0000577C0000}"/>
    <cellStyle name="Normal 4 6 2 2 2 4" xfId="21590" xr:uid="{00000000-0005-0000-0000-0000587C0000}"/>
    <cellStyle name="Normal 4 6 2 2 2 5" xfId="41462" xr:uid="{00000000-0005-0000-0000-0000597C0000}"/>
    <cellStyle name="Normal 4 6 2 2 3" xfId="6334" xr:uid="{00000000-0005-0000-0000-00005A7C0000}"/>
    <cellStyle name="Normal 4 6 2 2 3 2" xfId="15078" xr:uid="{00000000-0005-0000-0000-00005B7C0000}"/>
    <cellStyle name="Normal 4 6 2 2 3 2 2" xfId="32529" xr:uid="{00000000-0005-0000-0000-00005C7C0000}"/>
    <cellStyle name="Normal 4 6 2 2 3 3" xfId="23809" xr:uid="{00000000-0005-0000-0000-00005D7C0000}"/>
    <cellStyle name="Normal 4 6 2 2 3 4" xfId="41464" xr:uid="{00000000-0005-0000-0000-00005E7C0000}"/>
    <cellStyle name="Normal 4 6 2 2 4" xfId="10717" xr:uid="{00000000-0005-0000-0000-00005F7C0000}"/>
    <cellStyle name="Normal 4 6 2 2 4 2" xfId="28169" xr:uid="{00000000-0005-0000-0000-0000607C0000}"/>
    <cellStyle name="Normal 4 6 2 2 5" xfId="19448" xr:uid="{00000000-0005-0000-0000-0000617C0000}"/>
    <cellStyle name="Normal 4 6 2 2 6" xfId="41461" xr:uid="{00000000-0005-0000-0000-0000627C0000}"/>
    <cellStyle name="Normal 4 6 2 3" xfId="2996" xr:uid="{00000000-0005-0000-0000-0000637C0000}"/>
    <cellStyle name="Normal 4 6 2 3 2" xfId="7407" xr:uid="{00000000-0005-0000-0000-0000647C0000}"/>
    <cellStyle name="Normal 4 6 2 3 2 2" xfId="16151" xr:uid="{00000000-0005-0000-0000-0000657C0000}"/>
    <cellStyle name="Normal 4 6 2 3 2 2 2" xfId="33602" xr:uid="{00000000-0005-0000-0000-0000667C0000}"/>
    <cellStyle name="Normal 4 6 2 3 2 3" xfId="24882" xr:uid="{00000000-0005-0000-0000-0000677C0000}"/>
    <cellStyle name="Normal 4 6 2 3 2 4" xfId="41466" xr:uid="{00000000-0005-0000-0000-0000687C0000}"/>
    <cellStyle name="Normal 4 6 2 3 3" xfId="11790" xr:uid="{00000000-0005-0000-0000-0000697C0000}"/>
    <cellStyle name="Normal 4 6 2 3 3 2" xfId="29242" xr:uid="{00000000-0005-0000-0000-00006A7C0000}"/>
    <cellStyle name="Normal 4 6 2 3 4" xfId="20521" xr:uid="{00000000-0005-0000-0000-00006B7C0000}"/>
    <cellStyle name="Normal 4 6 2 3 5" xfId="41465" xr:uid="{00000000-0005-0000-0000-00006C7C0000}"/>
    <cellStyle name="Normal 4 6 2 4" xfId="5265" xr:uid="{00000000-0005-0000-0000-00006D7C0000}"/>
    <cellStyle name="Normal 4 6 2 4 2" xfId="14009" xr:uid="{00000000-0005-0000-0000-00006E7C0000}"/>
    <cellStyle name="Normal 4 6 2 4 2 2" xfId="31460" xr:uid="{00000000-0005-0000-0000-00006F7C0000}"/>
    <cellStyle name="Normal 4 6 2 4 3" xfId="22740" xr:uid="{00000000-0005-0000-0000-0000707C0000}"/>
    <cellStyle name="Normal 4 6 2 4 4" xfId="41467" xr:uid="{00000000-0005-0000-0000-0000717C0000}"/>
    <cellStyle name="Normal 4 6 2 5" xfId="9648" xr:uid="{00000000-0005-0000-0000-0000727C0000}"/>
    <cellStyle name="Normal 4 6 2 5 2" xfId="27100" xr:uid="{00000000-0005-0000-0000-0000737C0000}"/>
    <cellStyle name="Normal 4 6 2 6" xfId="18379" xr:uid="{00000000-0005-0000-0000-0000747C0000}"/>
    <cellStyle name="Normal 4 6 2 7" xfId="41460" xr:uid="{00000000-0005-0000-0000-0000757C0000}"/>
    <cellStyle name="Normal 4 6 3" xfId="1385" xr:uid="{00000000-0005-0000-0000-0000767C0000}"/>
    <cellStyle name="Normal 4 6 3 2" xfId="3531" xr:uid="{00000000-0005-0000-0000-0000777C0000}"/>
    <cellStyle name="Normal 4 6 3 2 2" xfId="7942" xr:uid="{00000000-0005-0000-0000-0000787C0000}"/>
    <cellStyle name="Normal 4 6 3 2 2 2" xfId="16686" xr:uid="{00000000-0005-0000-0000-0000797C0000}"/>
    <cellStyle name="Normal 4 6 3 2 2 2 2" xfId="34137" xr:uid="{00000000-0005-0000-0000-00007A7C0000}"/>
    <cellStyle name="Normal 4 6 3 2 2 3" xfId="25417" xr:uid="{00000000-0005-0000-0000-00007B7C0000}"/>
    <cellStyle name="Normal 4 6 3 2 2 4" xfId="41470" xr:uid="{00000000-0005-0000-0000-00007C7C0000}"/>
    <cellStyle name="Normal 4 6 3 2 3" xfId="12325" xr:uid="{00000000-0005-0000-0000-00007D7C0000}"/>
    <cellStyle name="Normal 4 6 3 2 3 2" xfId="29777" xr:uid="{00000000-0005-0000-0000-00007E7C0000}"/>
    <cellStyle name="Normal 4 6 3 2 4" xfId="21056" xr:uid="{00000000-0005-0000-0000-00007F7C0000}"/>
    <cellStyle name="Normal 4 6 3 2 5" xfId="41469" xr:uid="{00000000-0005-0000-0000-0000807C0000}"/>
    <cellStyle name="Normal 4 6 3 3" xfId="5800" xr:uid="{00000000-0005-0000-0000-0000817C0000}"/>
    <cellStyle name="Normal 4 6 3 3 2" xfId="14544" xr:uid="{00000000-0005-0000-0000-0000827C0000}"/>
    <cellStyle name="Normal 4 6 3 3 2 2" xfId="31995" xr:uid="{00000000-0005-0000-0000-0000837C0000}"/>
    <cellStyle name="Normal 4 6 3 3 3" xfId="23275" xr:uid="{00000000-0005-0000-0000-0000847C0000}"/>
    <cellStyle name="Normal 4 6 3 3 4" xfId="41471" xr:uid="{00000000-0005-0000-0000-0000857C0000}"/>
    <cellStyle name="Normal 4 6 3 4" xfId="10183" xr:uid="{00000000-0005-0000-0000-0000867C0000}"/>
    <cellStyle name="Normal 4 6 3 4 2" xfId="27635" xr:uid="{00000000-0005-0000-0000-0000877C0000}"/>
    <cellStyle name="Normal 4 6 3 5" xfId="18914" xr:uid="{00000000-0005-0000-0000-0000887C0000}"/>
    <cellStyle name="Normal 4 6 3 6" xfId="41468" xr:uid="{00000000-0005-0000-0000-0000897C0000}"/>
    <cellStyle name="Normal 4 6 4" xfId="2459" xr:uid="{00000000-0005-0000-0000-00008A7C0000}"/>
    <cellStyle name="Normal 4 6 4 2" xfId="6870" xr:uid="{00000000-0005-0000-0000-00008B7C0000}"/>
    <cellStyle name="Normal 4 6 4 2 2" xfId="15614" xr:uid="{00000000-0005-0000-0000-00008C7C0000}"/>
    <cellStyle name="Normal 4 6 4 2 2 2" xfId="33065" xr:uid="{00000000-0005-0000-0000-00008D7C0000}"/>
    <cellStyle name="Normal 4 6 4 2 3" xfId="24345" xr:uid="{00000000-0005-0000-0000-00008E7C0000}"/>
    <cellStyle name="Normal 4 6 4 2 4" xfId="41473" xr:uid="{00000000-0005-0000-0000-00008F7C0000}"/>
    <cellStyle name="Normal 4 6 4 3" xfId="11253" xr:uid="{00000000-0005-0000-0000-0000907C0000}"/>
    <cellStyle name="Normal 4 6 4 3 2" xfId="28705" xr:uid="{00000000-0005-0000-0000-0000917C0000}"/>
    <cellStyle name="Normal 4 6 4 4" xfId="19984" xr:uid="{00000000-0005-0000-0000-0000927C0000}"/>
    <cellStyle name="Normal 4 6 4 5" xfId="41472" xr:uid="{00000000-0005-0000-0000-0000937C0000}"/>
    <cellStyle name="Normal 4 6 5" xfId="4728" xr:uid="{00000000-0005-0000-0000-0000947C0000}"/>
    <cellStyle name="Normal 4 6 5 2" xfId="13472" xr:uid="{00000000-0005-0000-0000-0000957C0000}"/>
    <cellStyle name="Normal 4 6 5 2 2" xfId="30923" xr:uid="{00000000-0005-0000-0000-0000967C0000}"/>
    <cellStyle name="Normal 4 6 5 3" xfId="22203" xr:uid="{00000000-0005-0000-0000-0000977C0000}"/>
    <cellStyle name="Normal 4 6 5 4" xfId="41474" xr:uid="{00000000-0005-0000-0000-0000987C0000}"/>
    <cellStyle name="Normal 4 6 6" xfId="9111" xr:uid="{00000000-0005-0000-0000-0000997C0000}"/>
    <cellStyle name="Normal 4 6 6 2" xfId="26563" xr:uid="{00000000-0005-0000-0000-00009A7C0000}"/>
    <cellStyle name="Normal 4 6 7" xfId="17842" xr:uid="{00000000-0005-0000-0000-00009B7C0000}"/>
    <cellStyle name="Normal 4 6 8" xfId="41459" xr:uid="{00000000-0005-0000-0000-00009C7C0000}"/>
    <cellStyle name="Normal 4 7" xfId="589" xr:uid="{00000000-0005-0000-0000-00009D7C0000}"/>
    <cellStyle name="Normal 4 7 2" xfId="1662" xr:uid="{00000000-0005-0000-0000-00009E7C0000}"/>
    <cellStyle name="Normal 4 7 2 2" xfId="3807" xr:uid="{00000000-0005-0000-0000-00009F7C0000}"/>
    <cellStyle name="Normal 4 7 2 2 2" xfId="8218" xr:uid="{00000000-0005-0000-0000-0000A07C0000}"/>
    <cellStyle name="Normal 4 7 2 2 2 2" xfId="16962" xr:uid="{00000000-0005-0000-0000-0000A17C0000}"/>
    <cellStyle name="Normal 4 7 2 2 2 2 2" xfId="34413" xr:uid="{00000000-0005-0000-0000-0000A27C0000}"/>
    <cellStyle name="Normal 4 7 2 2 2 3" xfId="25693" xr:uid="{00000000-0005-0000-0000-0000A37C0000}"/>
    <cellStyle name="Normal 4 7 2 2 2 4" xfId="41478" xr:uid="{00000000-0005-0000-0000-0000A47C0000}"/>
    <cellStyle name="Normal 4 7 2 2 3" xfId="12601" xr:uid="{00000000-0005-0000-0000-0000A57C0000}"/>
    <cellStyle name="Normal 4 7 2 2 3 2" xfId="30053" xr:uid="{00000000-0005-0000-0000-0000A67C0000}"/>
    <cellStyle name="Normal 4 7 2 2 4" xfId="21332" xr:uid="{00000000-0005-0000-0000-0000A77C0000}"/>
    <cellStyle name="Normal 4 7 2 2 5" xfId="41477" xr:uid="{00000000-0005-0000-0000-0000A87C0000}"/>
    <cellStyle name="Normal 4 7 2 3" xfId="6076" xr:uid="{00000000-0005-0000-0000-0000A97C0000}"/>
    <cellStyle name="Normal 4 7 2 3 2" xfId="14820" xr:uid="{00000000-0005-0000-0000-0000AA7C0000}"/>
    <cellStyle name="Normal 4 7 2 3 2 2" xfId="32271" xr:uid="{00000000-0005-0000-0000-0000AB7C0000}"/>
    <cellStyle name="Normal 4 7 2 3 3" xfId="23551" xr:uid="{00000000-0005-0000-0000-0000AC7C0000}"/>
    <cellStyle name="Normal 4 7 2 3 4" xfId="41479" xr:uid="{00000000-0005-0000-0000-0000AD7C0000}"/>
    <cellStyle name="Normal 4 7 2 4" xfId="10459" xr:uid="{00000000-0005-0000-0000-0000AE7C0000}"/>
    <cellStyle name="Normal 4 7 2 4 2" xfId="27911" xr:uid="{00000000-0005-0000-0000-0000AF7C0000}"/>
    <cellStyle name="Normal 4 7 2 5" xfId="19190" xr:uid="{00000000-0005-0000-0000-0000B07C0000}"/>
    <cellStyle name="Normal 4 7 2 6" xfId="41476" xr:uid="{00000000-0005-0000-0000-0000B17C0000}"/>
    <cellStyle name="Normal 4 7 3" xfId="2738" xr:uid="{00000000-0005-0000-0000-0000B27C0000}"/>
    <cellStyle name="Normal 4 7 3 2" xfId="7149" xr:uid="{00000000-0005-0000-0000-0000B37C0000}"/>
    <cellStyle name="Normal 4 7 3 2 2" xfId="15893" xr:uid="{00000000-0005-0000-0000-0000B47C0000}"/>
    <cellStyle name="Normal 4 7 3 2 2 2" xfId="33344" xr:uid="{00000000-0005-0000-0000-0000B57C0000}"/>
    <cellStyle name="Normal 4 7 3 2 3" xfId="24624" xr:uid="{00000000-0005-0000-0000-0000B67C0000}"/>
    <cellStyle name="Normal 4 7 3 2 4" xfId="41481" xr:uid="{00000000-0005-0000-0000-0000B77C0000}"/>
    <cellStyle name="Normal 4 7 3 3" xfId="11532" xr:uid="{00000000-0005-0000-0000-0000B87C0000}"/>
    <cellStyle name="Normal 4 7 3 3 2" xfId="28984" xr:uid="{00000000-0005-0000-0000-0000B97C0000}"/>
    <cellStyle name="Normal 4 7 3 4" xfId="20263" xr:uid="{00000000-0005-0000-0000-0000BA7C0000}"/>
    <cellStyle name="Normal 4 7 3 5" xfId="41480" xr:uid="{00000000-0005-0000-0000-0000BB7C0000}"/>
    <cellStyle name="Normal 4 7 4" xfId="5007" xr:uid="{00000000-0005-0000-0000-0000BC7C0000}"/>
    <cellStyle name="Normal 4 7 4 2" xfId="13751" xr:uid="{00000000-0005-0000-0000-0000BD7C0000}"/>
    <cellStyle name="Normal 4 7 4 2 2" xfId="31202" xr:uid="{00000000-0005-0000-0000-0000BE7C0000}"/>
    <cellStyle name="Normal 4 7 4 3" xfId="22482" xr:uid="{00000000-0005-0000-0000-0000BF7C0000}"/>
    <cellStyle name="Normal 4 7 4 4" xfId="41482" xr:uid="{00000000-0005-0000-0000-0000C07C0000}"/>
    <cellStyle name="Normal 4 7 5" xfId="9390" xr:uid="{00000000-0005-0000-0000-0000C17C0000}"/>
    <cellStyle name="Normal 4 7 5 2" xfId="26842" xr:uid="{00000000-0005-0000-0000-0000C27C0000}"/>
    <cellStyle name="Normal 4 7 6" xfId="18121" xr:uid="{00000000-0005-0000-0000-0000C37C0000}"/>
    <cellStyle name="Normal 4 7 7" xfId="41475" xr:uid="{00000000-0005-0000-0000-0000C47C0000}"/>
    <cellStyle name="Normal 4 8" xfId="1128" xr:uid="{00000000-0005-0000-0000-0000C57C0000}"/>
    <cellStyle name="Normal 4 8 2" xfId="3274" xr:uid="{00000000-0005-0000-0000-0000C67C0000}"/>
    <cellStyle name="Normal 4 8 2 2" xfId="7685" xr:uid="{00000000-0005-0000-0000-0000C77C0000}"/>
    <cellStyle name="Normal 4 8 2 2 2" xfId="16429" xr:uid="{00000000-0005-0000-0000-0000C87C0000}"/>
    <cellStyle name="Normal 4 8 2 2 2 2" xfId="33880" xr:uid="{00000000-0005-0000-0000-0000C97C0000}"/>
    <cellStyle name="Normal 4 8 2 2 3" xfId="25160" xr:uid="{00000000-0005-0000-0000-0000CA7C0000}"/>
    <cellStyle name="Normal 4 8 2 2 4" xfId="41485" xr:uid="{00000000-0005-0000-0000-0000CB7C0000}"/>
    <cellStyle name="Normal 4 8 2 3" xfId="12068" xr:uid="{00000000-0005-0000-0000-0000CC7C0000}"/>
    <cellStyle name="Normal 4 8 2 3 2" xfId="29520" xr:uid="{00000000-0005-0000-0000-0000CD7C0000}"/>
    <cellStyle name="Normal 4 8 2 4" xfId="20799" xr:uid="{00000000-0005-0000-0000-0000CE7C0000}"/>
    <cellStyle name="Normal 4 8 2 5" xfId="41484" xr:uid="{00000000-0005-0000-0000-0000CF7C0000}"/>
    <cellStyle name="Normal 4 8 3" xfId="5543" xr:uid="{00000000-0005-0000-0000-0000D07C0000}"/>
    <cellStyle name="Normal 4 8 3 2" xfId="14287" xr:uid="{00000000-0005-0000-0000-0000D17C0000}"/>
    <cellStyle name="Normal 4 8 3 2 2" xfId="31738" xr:uid="{00000000-0005-0000-0000-0000D27C0000}"/>
    <cellStyle name="Normal 4 8 3 3" xfId="23018" xr:uid="{00000000-0005-0000-0000-0000D37C0000}"/>
    <cellStyle name="Normal 4 8 3 4" xfId="41486" xr:uid="{00000000-0005-0000-0000-0000D47C0000}"/>
    <cellStyle name="Normal 4 8 4" xfId="9926" xr:uid="{00000000-0005-0000-0000-0000D57C0000}"/>
    <cellStyle name="Normal 4 8 4 2" xfId="27378" xr:uid="{00000000-0005-0000-0000-0000D67C0000}"/>
    <cellStyle name="Normal 4 8 5" xfId="18657" xr:uid="{00000000-0005-0000-0000-0000D77C0000}"/>
    <cellStyle name="Normal 4 8 6" xfId="41483" xr:uid="{00000000-0005-0000-0000-0000D87C0000}"/>
    <cellStyle name="Normal 4 9" xfId="2202" xr:uid="{00000000-0005-0000-0000-0000D97C0000}"/>
    <cellStyle name="Normal 4 9 2" xfId="6613" xr:uid="{00000000-0005-0000-0000-0000DA7C0000}"/>
    <cellStyle name="Normal 4 9 2 2" xfId="15357" xr:uid="{00000000-0005-0000-0000-0000DB7C0000}"/>
    <cellStyle name="Normal 4 9 2 2 2" xfId="32808" xr:uid="{00000000-0005-0000-0000-0000DC7C0000}"/>
    <cellStyle name="Normal 4 9 2 3" xfId="24088" xr:uid="{00000000-0005-0000-0000-0000DD7C0000}"/>
    <cellStyle name="Normal 4 9 2 4" xfId="41488" xr:uid="{00000000-0005-0000-0000-0000DE7C0000}"/>
    <cellStyle name="Normal 4 9 3" xfId="10996" xr:uid="{00000000-0005-0000-0000-0000DF7C0000}"/>
    <cellStyle name="Normal 4 9 3 2" xfId="28448" xr:uid="{00000000-0005-0000-0000-0000E07C0000}"/>
    <cellStyle name="Normal 4 9 4" xfId="19727" xr:uid="{00000000-0005-0000-0000-0000E17C0000}"/>
    <cellStyle name="Normal 4 9 5" xfId="41487" xr:uid="{00000000-0005-0000-0000-0000E27C0000}"/>
    <cellStyle name="Normal 40" xfId="299" xr:uid="{00000000-0005-0000-0000-0000E37C0000}"/>
    <cellStyle name="Normal 40 2" xfId="561" xr:uid="{00000000-0005-0000-0000-0000E47C0000}"/>
    <cellStyle name="Normal 40 2 2" xfId="1100" xr:uid="{00000000-0005-0000-0000-0000E57C0000}"/>
    <cellStyle name="Normal 40 2 2 2" xfId="2173" xr:uid="{00000000-0005-0000-0000-0000E67C0000}"/>
    <cellStyle name="Normal 40 2 2 2 2" xfId="4318" xr:uid="{00000000-0005-0000-0000-0000E77C0000}"/>
    <cellStyle name="Normal 40 2 2 2 2 2" xfId="8729" xr:uid="{00000000-0005-0000-0000-0000E87C0000}"/>
    <cellStyle name="Normal 40 2 2 2 2 2 2" xfId="17473" xr:uid="{00000000-0005-0000-0000-0000E97C0000}"/>
    <cellStyle name="Normal 40 2 2 2 2 2 2 2" xfId="34924" xr:uid="{00000000-0005-0000-0000-0000EA7C0000}"/>
    <cellStyle name="Normal 40 2 2 2 2 2 3" xfId="26204" xr:uid="{00000000-0005-0000-0000-0000EB7C0000}"/>
    <cellStyle name="Normal 40 2 2 2 2 2 4" xfId="41494" xr:uid="{00000000-0005-0000-0000-0000EC7C0000}"/>
    <cellStyle name="Normal 40 2 2 2 2 3" xfId="13112" xr:uid="{00000000-0005-0000-0000-0000ED7C0000}"/>
    <cellStyle name="Normal 40 2 2 2 2 3 2" xfId="30564" xr:uid="{00000000-0005-0000-0000-0000EE7C0000}"/>
    <cellStyle name="Normal 40 2 2 2 2 4" xfId="21843" xr:uid="{00000000-0005-0000-0000-0000EF7C0000}"/>
    <cellStyle name="Normal 40 2 2 2 2 5" xfId="41493" xr:uid="{00000000-0005-0000-0000-0000F07C0000}"/>
    <cellStyle name="Normal 40 2 2 2 3" xfId="6587" xr:uid="{00000000-0005-0000-0000-0000F17C0000}"/>
    <cellStyle name="Normal 40 2 2 2 3 2" xfId="15331" xr:uid="{00000000-0005-0000-0000-0000F27C0000}"/>
    <cellStyle name="Normal 40 2 2 2 3 2 2" xfId="32782" xr:uid="{00000000-0005-0000-0000-0000F37C0000}"/>
    <cellStyle name="Normal 40 2 2 2 3 3" xfId="24062" xr:uid="{00000000-0005-0000-0000-0000F47C0000}"/>
    <cellStyle name="Normal 40 2 2 2 3 4" xfId="41495" xr:uid="{00000000-0005-0000-0000-0000F57C0000}"/>
    <cellStyle name="Normal 40 2 2 2 4" xfId="10970" xr:uid="{00000000-0005-0000-0000-0000F67C0000}"/>
    <cellStyle name="Normal 40 2 2 2 4 2" xfId="28422" xr:uid="{00000000-0005-0000-0000-0000F77C0000}"/>
    <cellStyle name="Normal 40 2 2 2 5" xfId="19701" xr:uid="{00000000-0005-0000-0000-0000F87C0000}"/>
    <cellStyle name="Normal 40 2 2 2 6" xfId="41492" xr:uid="{00000000-0005-0000-0000-0000F97C0000}"/>
    <cellStyle name="Normal 40 2 2 3" xfId="3249" xr:uid="{00000000-0005-0000-0000-0000FA7C0000}"/>
    <cellStyle name="Normal 40 2 2 3 2" xfId="7660" xr:uid="{00000000-0005-0000-0000-0000FB7C0000}"/>
    <cellStyle name="Normal 40 2 2 3 2 2" xfId="16404" xr:uid="{00000000-0005-0000-0000-0000FC7C0000}"/>
    <cellStyle name="Normal 40 2 2 3 2 2 2" xfId="33855" xr:uid="{00000000-0005-0000-0000-0000FD7C0000}"/>
    <cellStyle name="Normal 40 2 2 3 2 3" xfId="25135" xr:uid="{00000000-0005-0000-0000-0000FE7C0000}"/>
    <cellStyle name="Normal 40 2 2 3 2 4" xfId="41497" xr:uid="{00000000-0005-0000-0000-0000FF7C0000}"/>
    <cellStyle name="Normal 40 2 2 3 3" xfId="12043" xr:uid="{00000000-0005-0000-0000-0000007D0000}"/>
    <cellStyle name="Normal 40 2 2 3 3 2" xfId="29495" xr:uid="{00000000-0005-0000-0000-0000017D0000}"/>
    <cellStyle name="Normal 40 2 2 3 4" xfId="20774" xr:uid="{00000000-0005-0000-0000-0000027D0000}"/>
    <cellStyle name="Normal 40 2 2 3 5" xfId="41496" xr:uid="{00000000-0005-0000-0000-0000037D0000}"/>
    <cellStyle name="Normal 40 2 2 4" xfId="5518" xr:uid="{00000000-0005-0000-0000-0000047D0000}"/>
    <cellStyle name="Normal 40 2 2 4 2" xfId="14262" xr:uid="{00000000-0005-0000-0000-0000057D0000}"/>
    <cellStyle name="Normal 40 2 2 4 2 2" xfId="31713" xr:uid="{00000000-0005-0000-0000-0000067D0000}"/>
    <cellStyle name="Normal 40 2 2 4 3" xfId="22993" xr:uid="{00000000-0005-0000-0000-0000077D0000}"/>
    <cellStyle name="Normal 40 2 2 4 4" xfId="41498" xr:uid="{00000000-0005-0000-0000-0000087D0000}"/>
    <cellStyle name="Normal 40 2 2 5" xfId="9901" xr:uid="{00000000-0005-0000-0000-0000097D0000}"/>
    <cellStyle name="Normal 40 2 2 5 2" xfId="27353" xr:uid="{00000000-0005-0000-0000-00000A7D0000}"/>
    <cellStyle name="Normal 40 2 2 6" xfId="18632" xr:uid="{00000000-0005-0000-0000-00000B7D0000}"/>
    <cellStyle name="Normal 40 2 2 7" xfId="41491" xr:uid="{00000000-0005-0000-0000-00000C7D0000}"/>
    <cellStyle name="Normal 40 2 3" xfId="1638" xr:uid="{00000000-0005-0000-0000-00000D7D0000}"/>
    <cellStyle name="Normal 40 2 3 2" xfId="3784" xr:uid="{00000000-0005-0000-0000-00000E7D0000}"/>
    <cellStyle name="Normal 40 2 3 2 2" xfId="8195" xr:uid="{00000000-0005-0000-0000-00000F7D0000}"/>
    <cellStyle name="Normal 40 2 3 2 2 2" xfId="16939" xr:uid="{00000000-0005-0000-0000-0000107D0000}"/>
    <cellStyle name="Normal 40 2 3 2 2 2 2" xfId="34390" xr:uid="{00000000-0005-0000-0000-0000117D0000}"/>
    <cellStyle name="Normal 40 2 3 2 2 3" xfId="25670" xr:uid="{00000000-0005-0000-0000-0000127D0000}"/>
    <cellStyle name="Normal 40 2 3 2 2 4" xfId="41501" xr:uid="{00000000-0005-0000-0000-0000137D0000}"/>
    <cellStyle name="Normal 40 2 3 2 3" xfId="12578" xr:uid="{00000000-0005-0000-0000-0000147D0000}"/>
    <cellStyle name="Normal 40 2 3 2 3 2" xfId="30030" xr:uid="{00000000-0005-0000-0000-0000157D0000}"/>
    <cellStyle name="Normal 40 2 3 2 4" xfId="21309" xr:uid="{00000000-0005-0000-0000-0000167D0000}"/>
    <cellStyle name="Normal 40 2 3 2 5" xfId="41500" xr:uid="{00000000-0005-0000-0000-0000177D0000}"/>
    <cellStyle name="Normal 40 2 3 3" xfId="6053" xr:uid="{00000000-0005-0000-0000-0000187D0000}"/>
    <cellStyle name="Normal 40 2 3 3 2" xfId="14797" xr:uid="{00000000-0005-0000-0000-0000197D0000}"/>
    <cellStyle name="Normal 40 2 3 3 2 2" xfId="32248" xr:uid="{00000000-0005-0000-0000-00001A7D0000}"/>
    <cellStyle name="Normal 40 2 3 3 3" xfId="23528" xr:uid="{00000000-0005-0000-0000-00001B7D0000}"/>
    <cellStyle name="Normal 40 2 3 3 4" xfId="41502" xr:uid="{00000000-0005-0000-0000-00001C7D0000}"/>
    <cellStyle name="Normal 40 2 3 4" xfId="10436" xr:uid="{00000000-0005-0000-0000-00001D7D0000}"/>
    <cellStyle name="Normal 40 2 3 4 2" xfId="27888" xr:uid="{00000000-0005-0000-0000-00001E7D0000}"/>
    <cellStyle name="Normal 40 2 3 5" xfId="19167" xr:uid="{00000000-0005-0000-0000-00001F7D0000}"/>
    <cellStyle name="Normal 40 2 3 6" xfId="41499" xr:uid="{00000000-0005-0000-0000-0000207D0000}"/>
    <cellStyle name="Normal 40 2 4" xfId="2712" xr:uid="{00000000-0005-0000-0000-0000217D0000}"/>
    <cellStyle name="Normal 40 2 4 2" xfId="7123" xr:uid="{00000000-0005-0000-0000-0000227D0000}"/>
    <cellStyle name="Normal 40 2 4 2 2" xfId="15867" xr:uid="{00000000-0005-0000-0000-0000237D0000}"/>
    <cellStyle name="Normal 40 2 4 2 2 2" xfId="33318" xr:uid="{00000000-0005-0000-0000-0000247D0000}"/>
    <cellStyle name="Normal 40 2 4 2 3" xfId="24598" xr:uid="{00000000-0005-0000-0000-0000257D0000}"/>
    <cellStyle name="Normal 40 2 4 2 4" xfId="41504" xr:uid="{00000000-0005-0000-0000-0000267D0000}"/>
    <cellStyle name="Normal 40 2 4 3" xfId="11506" xr:uid="{00000000-0005-0000-0000-0000277D0000}"/>
    <cellStyle name="Normal 40 2 4 3 2" xfId="28958" xr:uid="{00000000-0005-0000-0000-0000287D0000}"/>
    <cellStyle name="Normal 40 2 4 4" xfId="20237" xr:uid="{00000000-0005-0000-0000-0000297D0000}"/>
    <cellStyle name="Normal 40 2 4 5" xfId="41503" xr:uid="{00000000-0005-0000-0000-00002A7D0000}"/>
    <cellStyle name="Normal 40 2 5" xfId="4981" xr:uid="{00000000-0005-0000-0000-00002B7D0000}"/>
    <cellStyle name="Normal 40 2 5 2" xfId="13725" xr:uid="{00000000-0005-0000-0000-00002C7D0000}"/>
    <cellStyle name="Normal 40 2 5 2 2" xfId="31176" xr:uid="{00000000-0005-0000-0000-00002D7D0000}"/>
    <cellStyle name="Normal 40 2 5 3" xfId="22456" xr:uid="{00000000-0005-0000-0000-00002E7D0000}"/>
    <cellStyle name="Normal 40 2 5 4" xfId="41505" xr:uid="{00000000-0005-0000-0000-00002F7D0000}"/>
    <cellStyle name="Normal 40 2 6" xfId="9364" xr:uid="{00000000-0005-0000-0000-0000307D0000}"/>
    <cellStyle name="Normal 40 2 6 2" xfId="26816" xr:uid="{00000000-0005-0000-0000-0000317D0000}"/>
    <cellStyle name="Normal 40 2 7" xfId="18095" xr:uid="{00000000-0005-0000-0000-0000327D0000}"/>
    <cellStyle name="Normal 40 2 8" xfId="41490" xr:uid="{00000000-0005-0000-0000-0000337D0000}"/>
    <cellStyle name="Normal 40 3" xfId="843" xr:uid="{00000000-0005-0000-0000-0000347D0000}"/>
    <cellStyle name="Normal 40 3 2" xfId="1916" xr:uid="{00000000-0005-0000-0000-0000357D0000}"/>
    <cellStyle name="Normal 40 3 2 2" xfId="4061" xr:uid="{00000000-0005-0000-0000-0000367D0000}"/>
    <cellStyle name="Normal 40 3 2 2 2" xfId="8472" xr:uid="{00000000-0005-0000-0000-0000377D0000}"/>
    <cellStyle name="Normal 40 3 2 2 2 2" xfId="17216" xr:uid="{00000000-0005-0000-0000-0000387D0000}"/>
    <cellStyle name="Normal 40 3 2 2 2 2 2" xfId="34667" xr:uid="{00000000-0005-0000-0000-0000397D0000}"/>
    <cellStyle name="Normal 40 3 2 2 2 3" xfId="25947" xr:uid="{00000000-0005-0000-0000-00003A7D0000}"/>
    <cellStyle name="Normal 40 3 2 2 2 4" xfId="41509" xr:uid="{00000000-0005-0000-0000-00003B7D0000}"/>
    <cellStyle name="Normal 40 3 2 2 3" xfId="12855" xr:uid="{00000000-0005-0000-0000-00003C7D0000}"/>
    <cellStyle name="Normal 40 3 2 2 3 2" xfId="30307" xr:uid="{00000000-0005-0000-0000-00003D7D0000}"/>
    <cellStyle name="Normal 40 3 2 2 4" xfId="21586" xr:uid="{00000000-0005-0000-0000-00003E7D0000}"/>
    <cellStyle name="Normal 40 3 2 2 5" xfId="41508" xr:uid="{00000000-0005-0000-0000-00003F7D0000}"/>
    <cellStyle name="Normal 40 3 2 3" xfId="6330" xr:uid="{00000000-0005-0000-0000-0000407D0000}"/>
    <cellStyle name="Normal 40 3 2 3 2" xfId="15074" xr:uid="{00000000-0005-0000-0000-0000417D0000}"/>
    <cellStyle name="Normal 40 3 2 3 2 2" xfId="32525" xr:uid="{00000000-0005-0000-0000-0000427D0000}"/>
    <cellStyle name="Normal 40 3 2 3 3" xfId="23805" xr:uid="{00000000-0005-0000-0000-0000437D0000}"/>
    <cellStyle name="Normal 40 3 2 3 4" xfId="41510" xr:uid="{00000000-0005-0000-0000-0000447D0000}"/>
    <cellStyle name="Normal 40 3 2 4" xfId="10713" xr:uid="{00000000-0005-0000-0000-0000457D0000}"/>
    <cellStyle name="Normal 40 3 2 4 2" xfId="28165" xr:uid="{00000000-0005-0000-0000-0000467D0000}"/>
    <cellStyle name="Normal 40 3 2 5" xfId="19444" xr:uid="{00000000-0005-0000-0000-0000477D0000}"/>
    <cellStyle name="Normal 40 3 2 6" xfId="41507" xr:uid="{00000000-0005-0000-0000-0000487D0000}"/>
    <cellStyle name="Normal 40 3 3" xfId="2992" xr:uid="{00000000-0005-0000-0000-0000497D0000}"/>
    <cellStyle name="Normal 40 3 3 2" xfId="7403" xr:uid="{00000000-0005-0000-0000-00004A7D0000}"/>
    <cellStyle name="Normal 40 3 3 2 2" xfId="16147" xr:uid="{00000000-0005-0000-0000-00004B7D0000}"/>
    <cellStyle name="Normal 40 3 3 2 2 2" xfId="33598" xr:uid="{00000000-0005-0000-0000-00004C7D0000}"/>
    <cellStyle name="Normal 40 3 3 2 3" xfId="24878" xr:uid="{00000000-0005-0000-0000-00004D7D0000}"/>
    <cellStyle name="Normal 40 3 3 2 4" xfId="41512" xr:uid="{00000000-0005-0000-0000-00004E7D0000}"/>
    <cellStyle name="Normal 40 3 3 3" xfId="11786" xr:uid="{00000000-0005-0000-0000-00004F7D0000}"/>
    <cellStyle name="Normal 40 3 3 3 2" xfId="29238" xr:uid="{00000000-0005-0000-0000-0000507D0000}"/>
    <cellStyle name="Normal 40 3 3 4" xfId="20517" xr:uid="{00000000-0005-0000-0000-0000517D0000}"/>
    <cellStyle name="Normal 40 3 3 5" xfId="41511" xr:uid="{00000000-0005-0000-0000-0000527D0000}"/>
    <cellStyle name="Normal 40 3 4" xfId="5261" xr:uid="{00000000-0005-0000-0000-0000537D0000}"/>
    <cellStyle name="Normal 40 3 4 2" xfId="14005" xr:uid="{00000000-0005-0000-0000-0000547D0000}"/>
    <cellStyle name="Normal 40 3 4 2 2" xfId="31456" xr:uid="{00000000-0005-0000-0000-0000557D0000}"/>
    <cellStyle name="Normal 40 3 4 3" xfId="22736" xr:uid="{00000000-0005-0000-0000-0000567D0000}"/>
    <cellStyle name="Normal 40 3 4 4" xfId="41513" xr:uid="{00000000-0005-0000-0000-0000577D0000}"/>
    <cellStyle name="Normal 40 3 5" xfId="9644" xr:uid="{00000000-0005-0000-0000-0000587D0000}"/>
    <cellStyle name="Normal 40 3 5 2" xfId="27096" xr:uid="{00000000-0005-0000-0000-0000597D0000}"/>
    <cellStyle name="Normal 40 3 6" xfId="18375" xr:uid="{00000000-0005-0000-0000-00005A7D0000}"/>
    <cellStyle name="Normal 40 3 7" xfId="41506" xr:uid="{00000000-0005-0000-0000-00005B7D0000}"/>
    <cellStyle name="Normal 40 4" xfId="1381" xr:uid="{00000000-0005-0000-0000-00005C7D0000}"/>
    <cellStyle name="Normal 40 4 2" xfId="3527" xr:uid="{00000000-0005-0000-0000-00005D7D0000}"/>
    <cellStyle name="Normal 40 4 2 2" xfId="7938" xr:uid="{00000000-0005-0000-0000-00005E7D0000}"/>
    <cellStyle name="Normal 40 4 2 2 2" xfId="16682" xr:uid="{00000000-0005-0000-0000-00005F7D0000}"/>
    <cellStyle name="Normal 40 4 2 2 2 2" xfId="34133" xr:uid="{00000000-0005-0000-0000-0000607D0000}"/>
    <cellStyle name="Normal 40 4 2 2 3" xfId="25413" xr:uid="{00000000-0005-0000-0000-0000617D0000}"/>
    <cellStyle name="Normal 40 4 2 2 4" xfId="41516" xr:uid="{00000000-0005-0000-0000-0000627D0000}"/>
    <cellStyle name="Normal 40 4 2 3" xfId="12321" xr:uid="{00000000-0005-0000-0000-0000637D0000}"/>
    <cellStyle name="Normal 40 4 2 3 2" xfId="29773" xr:uid="{00000000-0005-0000-0000-0000647D0000}"/>
    <cellStyle name="Normal 40 4 2 4" xfId="21052" xr:uid="{00000000-0005-0000-0000-0000657D0000}"/>
    <cellStyle name="Normal 40 4 2 5" xfId="41515" xr:uid="{00000000-0005-0000-0000-0000667D0000}"/>
    <cellStyle name="Normal 40 4 3" xfId="5796" xr:uid="{00000000-0005-0000-0000-0000677D0000}"/>
    <cellStyle name="Normal 40 4 3 2" xfId="14540" xr:uid="{00000000-0005-0000-0000-0000687D0000}"/>
    <cellStyle name="Normal 40 4 3 2 2" xfId="31991" xr:uid="{00000000-0005-0000-0000-0000697D0000}"/>
    <cellStyle name="Normal 40 4 3 3" xfId="23271" xr:uid="{00000000-0005-0000-0000-00006A7D0000}"/>
    <cellStyle name="Normal 40 4 3 4" xfId="41517" xr:uid="{00000000-0005-0000-0000-00006B7D0000}"/>
    <cellStyle name="Normal 40 4 4" xfId="10179" xr:uid="{00000000-0005-0000-0000-00006C7D0000}"/>
    <cellStyle name="Normal 40 4 4 2" xfId="27631" xr:uid="{00000000-0005-0000-0000-00006D7D0000}"/>
    <cellStyle name="Normal 40 4 5" xfId="18910" xr:uid="{00000000-0005-0000-0000-00006E7D0000}"/>
    <cellStyle name="Normal 40 4 6" xfId="41514" xr:uid="{00000000-0005-0000-0000-00006F7D0000}"/>
    <cellStyle name="Normal 40 5" xfId="2455" xr:uid="{00000000-0005-0000-0000-0000707D0000}"/>
    <cellStyle name="Normal 40 5 2" xfId="6866" xr:uid="{00000000-0005-0000-0000-0000717D0000}"/>
    <cellStyle name="Normal 40 5 2 2" xfId="15610" xr:uid="{00000000-0005-0000-0000-0000727D0000}"/>
    <cellStyle name="Normal 40 5 2 2 2" xfId="33061" xr:uid="{00000000-0005-0000-0000-0000737D0000}"/>
    <cellStyle name="Normal 40 5 2 3" xfId="24341" xr:uid="{00000000-0005-0000-0000-0000747D0000}"/>
    <cellStyle name="Normal 40 5 2 4" xfId="41519" xr:uid="{00000000-0005-0000-0000-0000757D0000}"/>
    <cellStyle name="Normal 40 5 3" xfId="11249" xr:uid="{00000000-0005-0000-0000-0000767D0000}"/>
    <cellStyle name="Normal 40 5 3 2" xfId="28701" xr:uid="{00000000-0005-0000-0000-0000777D0000}"/>
    <cellStyle name="Normal 40 5 4" xfId="19980" xr:uid="{00000000-0005-0000-0000-0000787D0000}"/>
    <cellStyle name="Normal 40 5 5" xfId="41518" xr:uid="{00000000-0005-0000-0000-0000797D0000}"/>
    <cellStyle name="Normal 40 6" xfId="4724" xr:uid="{00000000-0005-0000-0000-00007A7D0000}"/>
    <cellStyle name="Normal 40 6 2" xfId="13468" xr:uid="{00000000-0005-0000-0000-00007B7D0000}"/>
    <cellStyle name="Normal 40 6 2 2" xfId="30919" xr:uid="{00000000-0005-0000-0000-00007C7D0000}"/>
    <cellStyle name="Normal 40 6 3" xfId="22199" xr:uid="{00000000-0005-0000-0000-00007D7D0000}"/>
    <cellStyle name="Normal 40 6 4" xfId="41520" xr:uid="{00000000-0005-0000-0000-00007E7D0000}"/>
    <cellStyle name="Normal 40 7" xfId="9107" xr:uid="{00000000-0005-0000-0000-00007F7D0000}"/>
    <cellStyle name="Normal 40 7 2" xfId="26559" xr:uid="{00000000-0005-0000-0000-0000807D0000}"/>
    <cellStyle name="Normal 40 8" xfId="17838" xr:uid="{00000000-0005-0000-0000-0000817D0000}"/>
    <cellStyle name="Normal 40 9" xfId="41489" xr:uid="{00000000-0005-0000-0000-0000827D0000}"/>
    <cellStyle name="Normal 41" xfId="304" xr:uid="{00000000-0005-0000-0000-0000837D0000}"/>
    <cellStyle name="Normal 42" xfId="302" xr:uid="{00000000-0005-0000-0000-0000847D0000}"/>
    <cellStyle name="Normal 42 2" xfId="845" xr:uid="{00000000-0005-0000-0000-0000857D0000}"/>
    <cellStyle name="Normal 42 2 2" xfId="1918" xr:uid="{00000000-0005-0000-0000-0000867D0000}"/>
    <cellStyle name="Normal 42 2 2 2" xfId="4063" xr:uid="{00000000-0005-0000-0000-0000877D0000}"/>
    <cellStyle name="Normal 42 2 2 2 2" xfId="8474" xr:uid="{00000000-0005-0000-0000-0000887D0000}"/>
    <cellStyle name="Normal 42 2 2 2 2 2" xfId="17218" xr:uid="{00000000-0005-0000-0000-0000897D0000}"/>
    <cellStyle name="Normal 42 2 2 2 2 2 2" xfId="34669" xr:uid="{00000000-0005-0000-0000-00008A7D0000}"/>
    <cellStyle name="Normal 42 2 2 2 2 3" xfId="25949" xr:uid="{00000000-0005-0000-0000-00008B7D0000}"/>
    <cellStyle name="Normal 42 2 2 2 2 4" xfId="41525" xr:uid="{00000000-0005-0000-0000-00008C7D0000}"/>
    <cellStyle name="Normal 42 2 2 2 3" xfId="12857" xr:uid="{00000000-0005-0000-0000-00008D7D0000}"/>
    <cellStyle name="Normal 42 2 2 2 3 2" xfId="30309" xr:uid="{00000000-0005-0000-0000-00008E7D0000}"/>
    <cellStyle name="Normal 42 2 2 2 4" xfId="21588" xr:uid="{00000000-0005-0000-0000-00008F7D0000}"/>
    <cellStyle name="Normal 42 2 2 2 5" xfId="41524" xr:uid="{00000000-0005-0000-0000-0000907D0000}"/>
    <cellStyle name="Normal 42 2 2 3" xfId="6332" xr:uid="{00000000-0005-0000-0000-0000917D0000}"/>
    <cellStyle name="Normal 42 2 2 3 2" xfId="15076" xr:uid="{00000000-0005-0000-0000-0000927D0000}"/>
    <cellStyle name="Normal 42 2 2 3 2 2" xfId="32527" xr:uid="{00000000-0005-0000-0000-0000937D0000}"/>
    <cellStyle name="Normal 42 2 2 3 3" xfId="23807" xr:uid="{00000000-0005-0000-0000-0000947D0000}"/>
    <cellStyle name="Normal 42 2 2 3 4" xfId="41526" xr:uid="{00000000-0005-0000-0000-0000957D0000}"/>
    <cellStyle name="Normal 42 2 2 4" xfId="10715" xr:uid="{00000000-0005-0000-0000-0000967D0000}"/>
    <cellStyle name="Normal 42 2 2 4 2" xfId="28167" xr:uid="{00000000-0005-0000-0000-0000977D0000}"/>
    <cellStyle name="Normal 42 2 2 5" xfId="19446" xr:uid="{00000000-0005-0000-0000-0000987D0000}"/>
    <cellStyle name="Normal 42 2 2 6" xfId="41523" xr:uid="{00000000-0005-0000-0000-0000997D0000}"/>
    <cellStyle name="Normal 42 2 3" xfId="2994" xr:uid="{00000000-0005-0000-0000-00009A7D0000}"/>
    <cellStyle name="Normal 42 2 3 2" xfId="7405" xr:uid="{00000000-0005-0000-0000-00009B7D0000}"/>
    <cellStyle name="Normal 42 2 3 2 2" xfId="16149" xr:uid="{00000000-0005-0000-0000-00009C7D0000}"/>
    <cellStyle name="Normal 42 2 3 2 2 2" xfId="33600" xr:uid="{00000000-0005-0000-0000-00009D7D0000}"/>
    <cellStyle name="Normal 42 2 3 2 3" xfId="24880" xr:uid="{00000000-0005-0000-0000-00009E7D0000}"/>
    <cellStyle name="Normal 42 2 3 2 4" xfId="41528" xr:uid="{00000000-0005-0000-0000-00009F7D0000}"/>
    <cellStyle name="Normal 42 2 3 3" xfId="11788" xr:uid="{00000000-0005-0000-0000-0000A07D0000}"/>
    <cellStyle name="Normal 42 2 3 3 2" xfId="29240" xr:uid="{00000000-0005-0000-0000-0000A17D0000}"/>
    <cellStyle name="Normal 42 2 3 4" xfId="20519" xr:uid="{00000000-0005-0000-0000-0000A27D0000}"/>
    <cellStyle name="Normal 42 2 3 5" xfId="41527" xr:uid="{00000000-0005-0000-0000-0000A37D0000}"/>
    <cellStyle name="Normal 42 2 4" xfId="5263" xr:uid="{00000000-0005-0000-0000-0000A47D0000}"/>
    <cellStyle name="Normal 42 2 4 2" xfId="14007" xr:uid="{00000000-0005-0000-0000-0000A57D0000}"/>
    <cellStyle name="Normal 42 2 4 2 2" xfId="31458" xr:uid="{00000000-0005-0000-0000-0000A67D0000}"/>
    <cellStyle name="Normal 42 2 4 3" xfId="22738" xr:uid="{00000000-0005-0000-0000-0000A77D0000}"/>
    <cellStyle name="Normal 42 2 4 4" xfId="41529" xr:uid="{00000000-0005-0000-0000-0000A87D0000}"/>
    <cellStyle name="Normal 42 2 5" xfId="9646" xr:uid="{00000000-0005-0000-0000-0000A97D0000}"/>
    <cellStyle name="Normal 42 2 5 2" xfId="27098" xr:uid="{00000000-0005-0000-0000-0000AA7D0000}"/>
    <cellStyle name="Normal 42 2 6" xfId="18377" xr:uid="{00000000-0005-0000-0000-0000AB7D0000}"/>
    <cellStyle name="Normal 42 2 7" xfId="41522" xr:uid="{00000000-0005-0000-0000-0000AC7D0000}"/>
    <cellStyle name="Normal 42 3" xfId="1383" xr:uid="{00000000-0005-0000-0000-0000AD7D0000}"/>
    <cellStyle name="Normal 42 3 2" xfId="3529" xr:uid="{00000000-0005-0000-0000-0000AE7D0000}"/>
    <cellStyle name="Normal 42 3 2 2" xfId="7940" xr:uid="{00000000-0005-0000-0000-0000AF7D0000}"/>
    <cellStyle name="Normal 42 3 2 2 2" xfId="16684" xr:uid="{00000000-0005-0000-0000-0000B07D0000}"/>
    <cellStyle name="Normal 42 3 2 2 2 2" xfId="34135" xr:uid="{00000000-0005-0000-0000-0000B17D0000}"/>
    <cellStyle name="Normal 42 3 2 2 3" xfId="25415" xr:uid="{00000000-0005-0000-0000-0000B27D0000}"/>
    <cellStyle name="Normal 42 3 2 2 4" xfId="41532" xr:uid="{00000000-0005-0000-0000-0000B37D0000}"/>
    <cellStyle name="Normal 42 3 2 3" xfId="12323" xr:uid="{00000000-0005-0000-0000-0000B47D0000}"/>
    <cellStyle name="Normal 42 3 2 3 2" xfId="29775" xr:uid="{00000000-0005-0000-0000-0000B57D0000}"/>
    <cellStyle name="Normal 42 3 2 4" xfId="21054" xr:uid="{00000000-0005-0000-0000-0000B67D0000}"/>
    <cellStyle name="Normal 42 3 2 5" xfId="41531" xr:uid="{00000000-0005-0000-0000-0000B77D0000}"/>
    <cellStyle name="Normal 42 3 3" xfId="5798" xr:uid="{00000000-0005-0000-0000-0000B87D0000}"/>
    <cellStyle name="Normal 42 3 3 2" xfId="14542" xr:uid="{00000000-0005-0000-0000-0000B97D0000}"/>
    <cellStyle name="Normal 42 3 3 2 2" xfId="31993" xr:uid="{00000000-0005-0000-0000-0000BA7D0000}"/>
    <cellStyle name="Normal 42 3 3 3" xfId="23273" xr:uid="{00000000-0005-0000-0000-0000BB7D0000}"/>
    <cellStyle name="Normal 42 3 3 4" xfId="41533" xr:uid="{00000000-0005-0000-0000-0000BC7D0000}"/>
    <cellStyle name="Normal 42 3 4" xfId="10181" xr:uid="{00000000-0005-0000-0000-0000BD7D0000}"/>
    <cellStyle name="Normal 42 3 4 2" xfId="27633" xr:uid="{00000000-0005-0000-0000-0000BE7D0000}"/>
    <cellStyle name="Normal 42 3 5" xfId="18912" xr:uid="{00000000-0005-0000-0000-0000BF7D0000}"/>
    <cellStyle name="Normal 42 3 6" xfId="41530" xr:uid="{00000000-0005-0000-0000-0000C07D0000}"/>
    <cellStyle name="Normal 42 4" xfId="2457" xr:uid="{00000000-0005-0000-0000-0000C17D0000}"/>
    <cellStyle name="Normal 42 4 2" xfId="6868" xr:uid="{00000000-0005-0000-0000-0000C27D0000}"/>
    <cellStyle name="Normal 42 4 2 2" xfId="15612" xr:uid="{00000000-0005-0000-0000-0000C37D0000}"/>
    <cellStyle name="Normal 42 4 2 2 2" xfId="33063" xr:uid="{00000000-0005-0000-0000-0000C47D0000}"/>
    <cellStyle name="Normal 42 4 2 3" xfId="24343" xr:uid="{00000000-0005-0000-0000-0000C57D0000}"/>
    <cellStyle name="Normal 42 4 2 4" xfId="41535" xr:uid="{00000000-0005-0000-0000-0000C67D0000}"/>
    <cellStyle name="Normal 42 4 3" xfId="11251" xr:uid="{00000000-0005-0000-0000-0000C77D0000}"/>
    <cellStyle name="Normal 42 4 3 2" xfId="28703" xr:uid="{00000000-0005-0000-0000-0000C87D0000}"/>
    <cellStyle name="Normal 42 4 4" xfId="19982" xr:uid="{00000000-0005-0000-0000-0000C97D0000}"/>
    <cellStyle name="Normal 42 4 5" xfId="41534" xr:uid="{00000000-0005-0000-0000-0000CA7D0000}"/>
    <cellStyle name="Normal 42 5" xfId="4726" xr:uid="{00000000-0005-0000-0000-0000CB7D0000}"/>
    <cellStyle name="Normal 42 5 2" xfId="13470" xr:uid="{00000000-0005-0000-0000-0000CC7D0000}"/>
    <cellStyle name="Normal 42 5 2 2" xfId="30921" xr:uid="{00000000-0005-0000-0000-0000CD7D0000}"/>
    <cellStyle name="Normal 42 5 3" xfId="22201" xr:uid="{00000000-0005-0000-0000-0000CE7D0000}"/>
    <cellStyle name="Normal 42 5 4" xfId="41536" xr:uid="{00000000-0005-0000-0000-0000CF7D0000}"/>
    <cellStyle name="Normal 42 6" xfId="9109" xr:uid="{00000000-0005-0000-0000-0000D07D0000}"/>
    <cellStyle name="Normal 42 6 2" xfId="26561" xr:uid="{00000000-0005-0000-0000-0000D17D0000}"/>
    <cellStyle name="Normal 42 7" xfId="17840" xr:uid="{00000000-0005-0000-0000-0000D27D0000}"/>
    <cellStyle name="Normal 42 8" xfId="41521" xr:uid="{00000000-0005-0000-0000-0000D37D0000}"/>
    <cellStyle name="Normal 43" xfId="564" xr:uid="{00000000-0005-0000-0000-0000D47D0000}"/>
    <cellStyle name="Normal 43 2" xfId="567" xr:uid="{00000000-0005-0000-0000-0000D57D0000}"/>
    <cellStyle name="Normal 43 2 2" xfId="1105" xr:uid="{00000000-0005-0000-0000-0000D67D0000}"/>
    <cellStyle name="Normal 43 2 2 2" xfId="2178" xr:uid="{00000000-0005-0000-0000-0000D77D0000}"/>
    <cellStyle name="Normal 43 2 2 2 2" xfId="4323" xr:uid="{00000000-0005-0000-0000-0000D87D0000}"/>
    <cellStyle name="Normal 43 2 2 2 2 2" xfId="8734" xr:uid="{00000000-0005-0000-0000-0000D97D0000}"/>
    <cellStyle name="Normal 43 2 2 2 2 2 2" xfId="17478" xr:uid="{00000000-0005-0000-0000-0000DA7D0000}"/>
    <cellStyle name="Normal 43 2 2 2 2 2 2 2" xfId="34929" xr:uid="{00000000-0005-0000-0000-0000DB7D0000}"/>
    <cellStyle name="Normal 43 2 2 2 2 2 3" xfId="26209" xr:uid="{00000000-0005-0000-0000-0000DC7D0000}"/>
    <cellStyle name="Normal 43 2 2 2 2 2 4" xfId="41542" xr:uid="{00000000-0005-0000-0000-0000DD7D0000}"/>
    <cellStyle name="Normal 43 2 2 2 2 3" xfId="13117" xr:uid="{00000000-0005-0000-0000-0000DE7D0000}"/>
    <cellStyle name="Normal 43 2 2 2 2 3 2" xfId="30569" xr:uid="{00000000-0005-0000-0000-0000DF7D0000}"/>
    <cellStyle name="Normal 43 2 2 2 2 4" xfId="21848" xr:uid="{00000000-0005-0000-0000-0000E07D0000}"/>
    <cellStyle name="Normal 43 2 2 2 2 5" xfId="41541" xr:uid="{00000000-0005-0000-0000-0000E17D0000}"/>
    <cellStyle name="Normal 43 2 2 2 3" xfId="6592" xr:uid="{00000000-0005-0000-0000-0000E27D0000}"/>
    <cellStyle name="Normal 43 2 2 2 3 2" xfId="15336" xr:uid="{00000000-0005-0000-0000-0000E37D0000}"/>
    <cellStyle name="Normal 43 2 2 2 3 2 2" xfId="32787" xr:uid="{00000000-0005-0000-0000-0000E47D0000}"/>
    <cellStyle name="Normal 43 2 2 2 3 3" xfId="24067" xr:uid="{00000000-0005-0000-0000-0000E57D0000}"/>
    <cellStyle name="Normal 43 2 2 2 3 4" xfId="41543" xr:uid="{00000000-0005-0000-0000-0000E67D0000}"/>
    <cellStyle name="Normal 43 2 2 2 4" xfId="10975" xr:uid="{00000000-0005-0000-0000-0000E77D0000}"/>
    <cellStyle name="Normal 43 2 2 2 4 2" xfId="28427" xr:uid="{00000000-0005-0000-0000-0000E87D0000}"/>
    <cellStyle name="Normal 43 2 2 2 5" xfId="19706" xr:uid="{00000000-0005-0000-0000-0000E97D0000}"/>
    <cellStyle name="Normal 43 2 2 2 6" xfId="41540" xr:uid="{00000000-0005-0000-0000-0000EA7D0000}"/>
    <cellStyle name="Normal 43 2 2 3" xfId="3254" xr:uid="{00000000-0005-0000-0000-0000EB7D0000}"/>
    <cellStyle name="Normal 43 2 2 3 2" xfId="7665" xr:uid="{00000000-0005-0000-0000-0000EC7D0000}"/>
    <cellStyle name="Normal 43 2 2 3 2 2" xfId="16409" xr:uid="{00000000-0005-0000-0000-0000ED7D0000}"/>
    <cellStyle name="Normal 43 2 2 3 2 2 2" xfId="33860" xr:uid="{00000000-0005-0000-0000-0000EE7D0000}"/>
    <cellStyle name="Normal 43 2 2 3 2 3" xfId="25140" xr:uid="{00000000-0005-0000-0000-0000EF7D0000}"/>
    <cellStyle name="Normal 43 2 2 3 2 4" xfId="41545" xr:uid="{00000000-0005-0000-0000-0000F07D0000}"/>
    <cellStyle name="Normal 43 2 2 3 3" xfId="12048" xr:uid="{00000000-0005-0000-0000-0000F17D0000}"/>
    <cellStyle name="Normal 43 2 2 3 3 2" xfId="29500" xr:uid="{00000000-0005-0000-0000-0000F27D0000}"/>
    <cellStyle name="Normal 43 2 2 3 4" xfId="20779" xr:uid="{00000000-0005-0000-0000-0000F37D0000}"/>
    <cellStyle name="Normal 43 2 2 3 5" xfId="41544" xr:uid="{00000000-0005-0000-0000-0000F47D0000}"/>
    <cellStyle name="Normal 43 2 2 4" xfId="5523" xr:uid="{00000000-0005-0000-0000-0000F57D0000}"/>
    <cellStyle name="Normal 43 2 2 4 2" xfId="14267" xr:uid="{00000000-0005-0000-0000-0000F67D0000}"/>
    <cellStyle name="Normal 43 2 2 4 2 2" xfId="31718" xr:uid="{00000000-0005-0000-0000-0000F77D0000}"/>
    <cellStyle name="Normal 43 2 2 4 3" xfId="22998" xr:uid="{00000000-0005-0000-0000-0000F87D0000}"/>
    <cellStyle name="Normal 43 2 2 4 4" xfId="41546" xr:uid="{00000000-0005-0000-0000-0000F97D0000}"/>
    <cellStyle name="Normal 43 2 2 5" xfId="9906" xr:uid="{00000000-0005-0000-0000-0000FA7D0000}"/>
    <cellStyle name="Normal 43 2 2 5 2" xfId="27358" xr:uid="{00000000-0005-0000-0000-0000FB7D0000}"/>
    <cellStyle name="Normal 43 2 2 6" xfId="18637" xr:uid="{00000000-0005-0000-0000-0000FC7D0000}"/>
    <cellStyle name="Normal 43 2 2 7" xfId="41539" xr:uid="{00000000-0005-0000-0000-0000FD7D0000}"/>
    <cellStyle name="Normal 43 2 3" xfId="1642" xr:uid="{00000000-0005-0000-0000-0000FE7D0000}"/>
    <cellStyle name="Normal 43 2 3 2" xfId="3788" xr:uid="{00000000-0005-0000-0000-0000FF7D0000}"/>
    <cellStyle name="Normal 43 2 3 2 2" xfId="8199" xr:uid="{00000000-0005-0000-0000-0000007E0000}"/>
    <cellStyle name="Normal 43 2 3 2 2 2" xfId="16943" xr:uid="{00000000-0005-0000-0000-0000017E0000}"/>
    <cellStyle name="Normal 43 2 3 2 2 2 2" xfId="34394" xr:uid="{00000000-0005-0000-0000-0000027E0000}"/>
    <cellStyle name="Normal 43 2 3 2 2 3" xfId="25674" xr:uid="{00000000-0005-0000-0000-0000037E0000}"/>
    <cellStyle name="Normal 43 2 3 2 2 4" xfId="41549" xr:uid="{00000000-0005-0000-0000-0000047E0000}"/>
    <cellStyle name="Normal 43 2 3 2 3" xfId="12582" xr:uid="{00000000-0005-0000-0000-0000057E0000}"/>
    <cellStyle name="Normal 43 2 3 2 3 2" xfId="30034" xr:uid="{00000000-0005-0000-0000-0000067E0000}"/>
    <cellStyle name="Normal 43 2 3 2 4" xfId="21313" xr:uid="{00000000-0005-0000-0000-0000077E0000}"/>
    <cellStyle name="Normal 43 2 3 2 5" xfId="41548" xr:uid="{00000000-0005-0000-0000-0000087E0000}"/>
    <cellStyle name="Normal 43 2 3 3" xfId="6057" xr:uid="{00000000-0005-0000-0000-0000097E0000}"/>
    <cellStyle name="Normal 43 2 3 3 2" xfId="14801" xr:uid="{00000000-0005-0000-0000-00000A7E0000}"/>
    <cellStyle name="Normal 43 2 3 3 2 2" xfId="32252" xr:uid="{00000000-0005-0000-0000-00000B7E0000}"/>
    <cellStyle name="Normal 43 2 3 3 3" xfId="23532" xr:uid="{00000000-0005-0000-0000-00000C7E0000}"/>
    <cellStyle name="Normal 43 2 3 3 4" xfId="41550" xr:uid="{00000000-0005-0000-0000-00000D7E0000}"/>
    <cellStyle name="Normal 43 2 3 4" xfId="10440" xr:uid="{00000000-0005-0000-0000-00000E7E0000}"/>
    <cellStyle name="Normal 43 2 3 4 2" xfId="27892" xr:uid="{00000000-0005-0000-0000-00000F7E0000}"/>
    <cellStyle name="Normal 43 2 3 5" xfId="19171" xr:uid="{00000000-0005-0000-0000-0000107E0000}"/>
    <cellStyle name="Normal 43 2 3 6" xfId="41547" xr:uid="{00000000-0005-0000-0000-0000117E0000}"/>
    <cellStyle name="Normal 43 2 4" xfId="2717" xr:uid="{00000000-0005-0000-0000-0000127E0000}"/>
    <cellStyle name="Normal 43 2 4 2" xfId="7128" xr:uid="{00000000-0005-0000-0000-0000137E0000}"/>
    <cellStyle name="Normal 43 2 4 2 2" xfId="15872" xr:uid="{00000000-0005-0000-0000-0000147E0000}"/>
    <cellStyle name="Normal 43 2 4 2 2 2" xfId="33323" xr:uid="{00000000-0005-0000-0000-0000157E0000}"/>
    <cellStyle name="Normal 43 2 4 2 3" xfId="24603" xr:uid="{00000000-0005-0000-0000-0000167E0000}"/>
    <cellStyle name="Normal 43 2 4 2 4" xfId="41552" xr:uid="{00000000-0005-0000-0000-0000177E0000}"/>
    <cellStyle name="Normal 43 2 4 3" xfId="11511" xr:uid="{00000000-0005-0000-0000-0000187E0000}"/>
    <cellStyle name="Normal 43 2 4 3 2" xfId="28963" xr:uid="{00000000-0005-0000-0000-0000197E0000}"/>
    <cellStyle name="Normal 43 2 4 4" xfId="20242" xr:uid="{00000000-0005-0000-0000-00001A7E0000}"/>
    <cellStyle name="Normal 43 2 4 5" xfId="41551" xr:uid="{00000000-0005-0000-0000-00001B7E0000}"/>
    <cellStyle name="Normal 43 2 5" xfId="4986" xr:uid="{00000000-0005-0000-0000-00001C7E0000}"/>
    <cellStyle name="Normal 43 2 5 2" xfId="13730" xr:uid="{00000000-0005-0000-0000-00001D7E0000}"/>
    <cellStyle name="Normal 43 2 5 2 2" xfId="31181" xr:uid="{00000000-0005-0000-0000-00001E7E0000}"/>
    <cellStyle name="Normal 43 2 5 3" xfId="22461" xr:uid="{00000000-0005-0000-0000-00001F7E0000}"/>
    <cellStyle name="Normal 43 2 5 4" xfId="41553" xr:uid="{00000000-0005-0000-0000-0000207E0000}"/>
    <cellStyle name="Normal 43 2 6" xfId="9369" xr:uid="{00000000-0005-0000-0000-0000217E0000}"/>
    <cellStyle name="Normal 43 2 6 2" xfId="26821" xr:uid="{00000000-0005-0000-0000-0000227E0000}"/>
    <cellStyle name="Normal 43 2 7" xfId="18100" xr:uid="{00000000-0005-0000-0000-0000237E0000}"/>
    <cellStyle name="Normal 43 2 8" xfId="41538" xr:uid="{00000000-0005-0000-0000-0000247E0000}"/>
    <cellStyle name="Normal 43 3" xfId="571" xr:uid="{00000000-0005-0000-0000-0000257E0000}"/>
    <cellStyle name="Normal 43 3 10" xfId="2721" xr:uid="{00000000-0005-0000-0000-0000267E0000}"/>
    <cellStyle name="Normal 43 3 10 2" xfId="7132" xr:uid="{00000000-0005-0000-0000-0000277E0000}"/>
    <cellStyle name="Normal 43 3 10 2 2" xfId="15876" xr:uid="{00000000-0005-0000-0000-0000287E0000}"/>
    <cellStyle name="Normal 43 3 10 2 2 2" xfId="33327" xr:uid="{00000000-0005-0000-0000-0000297E0000}"/>
    <cellStyle name="Normal 43 3 10 2 3" xfId="24607" xr:uid="{00000000-0005-0000-0000-00002A7E0000}"/>
    <cellStyle name="Normal 43 3 10 2 4" xfId="41556" xr:uid="{00000000-0005-0000-0000-00002B7E0000}"/>
    <cellStyle name="Normal 43 3 10 3" xfId="11515" xr:uid="{00000000-0005-0000-0000-00002C7E0000}"/>
    <cellStyle name="Normal 43 3 10 3 2" xfId="28967" xr:uid="{00000000-0005-0000-0000-00002D7E0000}"/>
    <cellStyle name="Normal 43 3 10 4" xfId="20246" xr:uid="{00000000-0005-0000-0000-00002E7E0000}"/>
    <cellStyle name="Normal 43 3 10 5" xfId="41555" xr:uid="{00000000-0005-0000-0000-00002F7E0000}"/>
    <cellStyle name="Normal 43 3 11" xfId="4345" xr:uid="{00000000-0005-0000-0000-0000307E0000}"/>
    <cellStyle name="Normal 43 3 11 2" xfId="8756" xr:uid="{00000000-0005-0000-0000-0000317E0000}"/>
    <cellStyle name="Normal 43 3 11 2 2" xfId="17500" xr:uid="{00000000-0005-0000-0000-0000327E0000}"/>
    <cellStyle name="Normal 43 3 11 2 2 2" xfId="34951" xr:uid="{00000000-0005-0000-0000-0000337E0000}"/>
    <cellStyle name="Normal 43 3 11 2 3" xfId="26231" xr:uid="{00000000-0005-0000-0000-0000347E0000}"/>
    <cellStyle name="Normal 43 3 11 2 4" xfId="41558" xr:uid="{00000000-0005-0000-0000-0000357E0000}"/>
    <cellStyle name="Normal 43 3 11 3" xfId="13139" xr:uid="{00000000-0005-0000-0000-0000367E0000}"/>
    <cellStyle name="Normal 43 3 11 3 2" xfId="30591" xr:uid="{00000000-0005-0000-0000-0000377E0000}"/>
    <cellStyle name="Normal 43 3 11 4" xfId="21870" xr:uid="{00000000-0005-0000-0000-0000387E0000}"/>
    <cellStyle name="Normal 43 3 11 5" xfId="41557" xr:uid="{00000000-0005-0000-0000-0000397E0000}"/>
    <cellStyle name="Normal 43 3 12" xfId="4350" xr:uid="{00000000-0005-0000-0000-00003A7E0000}"/>
    <cellStyle name="Normal 43 3 12 2" xfId="8760" xr:uid="{00000000-0005-0000-0000-00003B7E0000}"/>
    <cellStyle name="Normal 43 3 12 2 2" xfId="17504" xr:uid="{00000000-0005-0000-0000-00003C7E0000}"/>
    <cellStyle name="Normal 43 3 12 2 2 2" xfId="34955" xr:uid="{00000000-0005-0000-0000-00003D7E0000}"/>
    <cellStyle name="Normal 43 3 12 2 3" xfId="26235" xr:uid="{00000000-0005-0000-0000-00003E7E0000}"/>
    <cellStyle name="Normal 43 3 12 2 4" xfId="41560" xr:uid="{00000000-0005-0000-0000-00003F7E0000}"/>
    <cellStyle name="Normal 43 3 12 3" xfId="13143" xr:uid="{00000000-0005-0000-0000-0000407E0000}"/>
    <cellStyle name="Normal 43 3 12 3 2" xfId="30595" xr:uid="{00000000-0005-0000-0000-0000417E0000}"/>
    <cellStyle name="Normal 43 3 12 4" xfId="21874" xr:uid="{00000000-0005-0000-0000-0000427E0000}"/>
    <cellStyle name="Normal 43 3 12 5" xfId="41559" xr:uid="{00000000-0005-0000-0000-0000437E0000}"/>
    <cellStyle name="Normal 43 3 13" xfId="4353" xr:uid="{00000000-0005-0000-0000-0000447E0000}"/>
    <cellStyle name="Normal 43 3 13 2" xfId="8763" xr:uid="{00000000-0005-0000-0000-0000457E0000}"/>
    <cellStyle name="Normal 43 3 13 2 2" xfId="17507" xr:uid="{00000000-0005-0000-0000-0000467E0000}"/>
    <cellStyle name="Normal 43 3 13 2 2 2" xfId="34958" xr:uid="{00000000-0005-0000-0000-0000477E0000}"/>
    <cellStyle name="Normal 43 3 13 2 3" xfId="26238" xr:uid="{00000000-0005-0000-0000-0000487E0000}"/>
    <cellStyle name="Normal 43 3 13 2 4" xfId="41562" xr:uid="{00000000-0005-0000-0000-0000497E0000}"/>
    <cellStyle name="Normal 43 3 13 3" xfId="13146" xr:uid="{00000000-0005-0000-0000-00004A7E0000}"/>
    <cellStyle name="Normal 43 3 13 3 2" xfId="30598" xr:uid="{00000000-0005-0000-0000-00004B7E0000}"/>
    <cellStyle name="Normal 43 3 13 4" xfId="21877" xr:uid="{00000000-0005-0000-0000-00004C7E0000}"/>
    <cellStyle name="Normal 43 3 13 5" xfId="41561" xr:uid="{00000000-0005-0000-0000-00004D7E0000}"/>
    <cellStyle name="Normal 43 3 14" xfId="4356" xr:uid="{00000000-0005-0000-0000-00004E7E0000}"/>
    <cellStyle name="Normal 43 3 14 2" xfId="8766" xr:uid="{00000000-0005-0000-0000-00004F7E0000}"/>
    <cellStyle name="Normal 43 3 14 2 2" xfId="17510" xr:uid="{00000000-0005-0000-0000-0000507E0000}"/>
    <cellStyle name="Normal 43 3 14 2 2 2" xfId="34961" xr:uid="{00000000-0005-0000-0000-0000517E0000}"/>
    <cellStyle name="Normal 43 3 14 2 3" xfId="26241" xr:uid="{00000000-0005-0000-0000-0000527E0000}"/>
    <cellStyle name="Normal 43 3 14 2 4" xfId="41564" xr:uid="{00000000-0005-0000-0000-0000537E0000}"/>
    <cellStyle name="Normal 43 3 14 3" xfId="13149" xr:uid="{00000000-0005-0000-0000-0000547E0000}"/>
    <cellStyle name="Normal 43 3 14 3 2" xfId="30601" xr:uid="{00000000-0005-0000-0000-0000557E0000}"/>
    <cellStyle name="Normal 43 3 14 4" xfId="21880" xr:uid="{00000000-0005-0000-0000-0000567E0000}"/>
    <cellStyle name="Normal 43 3 14 5" xfId="41563" xr:uid="{00000000-0005-0000-0000-0000577E0000}"/>
    <cellStyle name="Normal 43 3 15" xfId="4359" xr:uid="{00000000-0005-0000-0000-0000587E0000}"/>
    <cellStyle name="Normal 43 3 15 2" xfId="8769" xr:uid="{00000000-0005-0000-0000-0000597E0000}"/>
    <cellStyle name="Normal 43 3 15 2 2" xfId="17513" xr:uid="{00000000-0005-0000-0000-00005A7E0000}"/>
    <cellStyle name="Normal 43 3 15 2 2 2" xfId="34964" xr:uid="{00000000-0005-0000-0000-00005B7E0000}"/>
    <cellStyle name="Normal 43 3 15 2 3" xfId="26244" xr:uid="{00000000-0005-0000-0000-00005C7E0000}"/>
    <cellStyle name="Normal 43 3 15 2 4" xfId="41566" xr:uid="{00000000-0005-0000-0000-00005D7E0000}"/>
    <cellStyle name="Normal 43 3 15 3" xfId="13152" xr:uid="{00000000-0005-0000-0000-00005E7E0000}"/>
    <cellStyle name="Normal 43 3 15 3 2" xfId="30604" xr:uid="{00000000-0005-0000-0000-00005F7E0000}"/>
    <cellStyle name="Normal 43 3 15 4" xfId="21883" xr:uid="{00000000-0005-0000-0000-0000607E0000}"/>
    <cellStyle name="Normal 43 3 15 5" xfId="41565" xr:uid="{00000000-0005-0000-0000-0000617E0000}"/>
    <cellStyle name="Normal 43 3 16" xfId="4362" xr:uid="{00000000-0005-0000-0000-0000627E0000}"/>
    <cellStyle name="Normal 43 3 16 2" xfId="8772" xr:uid="{00000000-0005-0000-0000-0000637E0000}"/>
    <cellStyle name="Normal 43 3 16 2 2" xfId="17516" xr:uid="{00000000-0005-0000-0000-0000647E0000}"/>
    <cellStyle name="Normal 43 3 16 2 2 2" xfId="34967" xr:uid="{00000000-0005-0000-0000-0000657E0000}"/>
    <cellStyle name="Normal 43 3 16 2 3" xfId="26247" xr:uid="{00000000-0005-0000-0000-0000667E0000}"/>
    <cellStyle name="Normal 43 3 16 2 4" xfId="41568" xr:uid="{00000000-0005-0000-0000-0000677E0000}"/>
    <cellStyle name="Normal 43 3 16 3" xfId="13155" xr:uid="{00000000-0005-0000-0000-0000687E0000}"/>
    <cellStyle name="Normal 43 3 16 3 2" xfId="30607" xr:uid="{00000000-0005-0000-0000-0000697E0000}"/>
    <cellStyle name="Normal 43 3 16 4" xfId="21886" xr:uid="{00000000-0005-0000-0000-00006A7E0000}"/>
    <cellStyle name="Normal 43 3 16 5" xfId="41567" xr:uid="{00000000-0005-0000-0000-00006B7E0000}"/>
    <cellStyle name="Normal 43 3 17" xfId="4364" xr:uid="{00000000-0005-0000-0000-00006C7E0000}"/>
    <cellStyle name="Normal 43 3 17 2" xfId="8774" xr:uid="{00000000-0005-0000-0000-00006D7E0000}"/>
    <cellStyle name="Normal 43 3 17 2 2" xfId="17518" xr:uid="{00000000-0005-0000-0000-00006E7E0000}"/>
    <cellStyle name="Normal 43 3 17 2 2 2" xfId="34969" xr:uid="{00000000-0005-0000-0000-00006F7E0000}"/>
    <cellStyle name="Normal 43 3 17 2 3" xfId="26249" xr:uid="{00000000-0005-0000-0000-0000707E0000}"/>
    <cellStyle name="Normal 43 3 17 2 4" xfId="41570" xr:uid="{00000000-0005-0000-0000-0000717E0000}"/>
    <cellStyle name="Normal 43 3 17 3" xfId="13157" xr:uid="{00000000-0005-0000-0000-0000727E0000}"/>
    <cellStyle name="Normal 43 3 17 3 2" xfId="30609" xr:uid="{00000000-0005-0000-0000-0000737E0000}"/>
    <cellStyle name="Normal 43 3 17 4" xfId="21888" xr:uid="{00000000-0005-0000-0000-0000747E0000}"/>
    <cellStyle name="Normal 43 3 17 5" xfId="41569" xr:uid="{00000000-0005-0000-0000-0000757E0000}"/>
    <cellStyle name="Normal 43 3 18" xfId="4367" xr:uid="{00000000-0005-0000-0000-0000767E0000}"/>
    <cellStyle name="Normal 43 3 18 2" xfId="8777" xr:uid="{00000000-0005-0000-0000-0000777E0000}"/>
    <cellStyle name="Normal 43 3 18 2 2" xfId="17521" xr:uid="{00000000-0005-0000-0000-0000787E0000}"/>
    <cellStyle name="Normal 43 3 18 2 2 2" xfId="34972" xr:uid="{00000000-0005-0000-0000-0000797E0000}"/>
    <cellStyle name="Normal 43 3 18 2 3" xfId="26252" xr:uid="{00000000-0005-0000-0000-00007A7E0000}"/>
    <cellStyle name="Normal 43 3 18 2 4" xfId="41572" xr:uid="{00000000-0005-0000-0000-00007B7E0000}"/>
    <cellStyle name="Normal 43 3 18 3" xfId="13160" xr:uid="{00000000-0005-0000-0000-00007C7E0000}"/>
    <cellStyle name="Normal 43 3 18 3 2" xfId="30612" xr:uid="{00000000-0005-0000-0000-00007D7E0000}"/>
    <cellStyle name="Normal 43 3 18 4" xfId="21891" xr:uid="{00000000-0005-0000-0000-00007E7E0000}"/>
    <cellStyle name="Normal 43 3 18 5" xfId="41571" xr:uid="{00000000-0005-0000-0000-00007F7E0000}"/>
    <cellStyle name="Normal 43 3 19" xfId="4369" xr:uid="{00000000-0005-0000-0000-0000807E0000}"/>
    <cellStyle name="Normal 43 3 19 2" xfId="8779" xr:uid="{00000000-0005-0000-0000-0000817E0000}"/>
    <cellStyle name="Normal 43 3 19 2 2" xfId="17523" xr:uid="{00000000-0005-0000-0000-0000827E0000}"/>
    <cellStyle name="Normal 43 3 19 2 2 2" xfId="34974" xr:uid="{00000000-0005-0000-0000-0000837E0000}"/>
    <cellStyle name="Normal 43 3 19 2 3" xfId="26254" xr:uid="{00000000-0005-0000-0000-0000847E0000}"/>
    <cellStyle name="Normal 43 3 19 2 4" xfId="41574" xr:uid="{00000000-0005-0000-0000-0000857E0000}"/>
    <cellStyle name="Normal 43 3 19 3" xfId="13162" xr:uid="{00000000-0005-0000-0000-0000867E0000}"/>
    <cellStyle name="Normal 43 3 19 3 2" xfId="30614" xr:uid="{00000000-0005-0000-0000-0000877E0000}"/>
    <cellStyle name="Normal 43 3 19 4" xfId="21893" xr:uid="{00000000-0005-0000-0000-0000887E0000}"/>
    <cellStyle name="Normal 43 3 19 5" xfId="41573" xr:uid="{00000000-0005-0000-0000-0000897E0000}"/>
    <cellStyle name="Normal 43 3 2" xfId="573" xr:uid="{00000000-0005-0000-0000-00008A7E0000}"/>
    <cellStyle name="Normal 43 3 2 2" xfId="1111" xr:uid="{00000000-0005-0000-0000-00008B7E0000}"/>
    <cellStyle name="Normal 43 3 2 2 2" xfId="2184" xr:uid="{00000000-0005-0000-0000-00008C7E0000}"/>
    <cellStyle name="Normal 43 3 2 2 2 2" xfId="4329" xr:uid="{00000000-0005-0000-0000-00008D7E0000}"/>
    <cellStyle name="Normal 43 3 2 2 2 2 2" xfId="8740" xr:uid="{00000000-0005-0000-0000-00008E7E0000}"/>
    <cellStyle name="Normal 43 3 2 2 2 2 2 2" xfId="17484" xr:uid="{00000000-0005-0000-0000-00008F7E0000}"/>
    <cellStyle name="Normal 43 3 2 2 2 2 2 2 2" xfId="34935" xr:uid="{00000000-0005-0000-0000-0000907E0000}"/>
    <cellStyle name="Normal 43 3 2 2 2 2 2 3" xfId="26215" xr:uid="{00000000-0005-0000-0000-0000917E0000}"/>
    <cellStyle name="Normal 43 3 2 2 2 2 2 4" xfId="41579" xr:uid="{00000000-0005-0000-0000-0000927E0000}"/>
    <cellStyle name="Normal 43 3 2 2 2 2 3" xfId="13123" xr:uid="{00000000-0005-0000-0000-0000937E0000}"/>
    <cellStyle name="Normal 43 3 2 2 2 2 3 2" xfId="30575" xr:uid="{00000000-0005-0000-0000-0000947E0000}"/>
    <cellStyle name="Normal 43 3 2 2 2 2 4" xfId="21854" xr:uid="{00000000-0005-0000-0000-0000957E0000}"/>
    <cellStyle name="Normal 43 3 2 2 2 2 5" xfId="41578" xr:uid="{00000000-0005-0000-0000-0000967E0000}"/>
    <cellStyle name="Normal 43 3 2 2 2 3" xfId="6598" xr:uid="{00000000-0005-0000-0000-0000977E0000}"/>
    <cellStyle name="Normal 43 3 2 2 2 3 2" xfId="15342" xr:uid="{00000000-0005-0000-0000-0000987E0000}"/>
    <cellStyle name="Normal 43 3 2 2 2 3 2 2" xfId="32793" xr:uid="{00000000-0005-0000-0000-0000997E0000}"/>
    <cellStyle name="Normal 43 3 2 2 2 3 3" xfId="24073" xr:uid="{00000000-0005-0000-0000-00009A7E0000}"/>
    <cellStyle name="Normal 43 3 2 2 2 3 4" xfId="41580" xr:uid="{00000000-0005-0000-0000-00009B7E0000}"/>
    <cellStyle name="Normal 43 3 2 2 2 4" xfId="10981" xr:uid="{00000000-0005-0000-0000-00009C7E0000}"/>
    <cellStyle name="Normal 43 3 2 2 2 4 2" xfId="28433" xr:uid="{00000000-0005-0000-0000-00009D7E0000}"/>
    <cellStyle name="Normal 43 3 2 2 2 5" xfId="19712" xr:uid="{00000000-0005-0000-0000-00009E7E0000}"/>
    <cellStyle name="Normal 43 3 2 2 2 6" xfId="41577" xr:uid="{00000000-0005-0000-0000-00009F7E0000}"/>
    <cellStyle name="Normal 43 3 2 2 3" xfId="3260" xr:uid="{00000000-0005-0000-0000-0000A07E0000}"/>
    <cellStyle name="Normal 43 3 2 2 3 2" xfId="7671" xr:uid="{00000000-0005-0000-0000-0000A17E0000}"/>
    <cellStyle name="Normal 43 3 2 2 3 2 2" xfId="16415" xr:uid="{00000000-0005-0000-0000-0000A27E0000}"/>
    <cellStyle name="Normal 43 3 2 2 3 2 2 2" xfId="33866" xr:uid="{00000000-0005-0000-0000-0000A37E0000}"/>
    <cellStyle name="Normal 43 3 2 2 3 2 3" xfId="25146" xr:uid="{00000000-0005-0000-0000-0000A47E0000}"/>
    <cellStyle name="Normal 43 3 2 2 3 2 4" xfId="41582" xr:uid="{00000000-0005-0000-0000-0000A57E0000}"/>
    <cellStyle name="Normal 43 3 2 2 3 3" xfId="12054" xr:uid="{00000000-0005-0000-0000-0000A67E0000}"/>
    <cellStyle name="Normal 43 3 2 2 3 3 2" xfId="29506" xr:uid="{00000000-0005-0000-0000-0000A77E0000}"/>
    <cellStyle name="Normal 43 3 2 2 3 4" xfId="20785" xr:uid="{00000000-0005-0000-0000-0000A87E0000}"/>
    <cellStyle name="Normal 43 3 2 2 3 5" xfId="41581" xr:uid="{00000000-0005-0000-0000-0000A97E0000}"/>
    <cellStyle name="Normal 43 3 2 2 4" xfId="5529" xr:uid="{00000000-0005-0000-0000-0000AA7E0000}"/>
    <cellStyle name="Normal 43 3 2 2 4 2" xfId="14273" xr:uid="{00000000-0005-0000-0000-0000AB7E0000}"/>
    <cellStyle name="Normal 43 3 2 2 4 2 2" xfId="31724" xr:uid="{00000000-0005-0000-0000-0000AC7E0000}"/>
    <cellStyle name="Normal 43 3 2 2 4 3" xfId="23004" xr:uid="{00000000-0005-0000-0000-0000AD7E0000}"/>
    <cellStyle name="Normal 43 3 2 2 4 4" xfId="41583" xr:uid="{00000000-0005-0000-0000-0000AE7E0000}"/>
    <cellStyle name="Normal 43 3 2 2 5" xfId="9912" xr:uid="{00000000-0005-0000-0000-0000AF7E0000}"/>
    <cellStyle name="Normal 43 3 2 2 5 2" xfId="27364" xr:uid="{00000000-0005-0000-0000-0000B07E0000}"/>
    <cellStyle name="Normal 43 3 2 2 6" xfId="18643" xr:uid="{00000000-0005-0000-0000-0000B17E0000}"/>
    <cellStyle name="Normal 43 3 2 2 7" xfId="41576" xr:uid="{00000000-0005-0000-0000-0000B27E0000}"/>
    <cellStyle name="Normal 43 3 2 3" xfId="1646" xr:uid="{00000000-0005-0000-0000-0000B37E0000}"/>
    <cellStyle name="Normal 43 3 2 3 2" xfId="3792" xr:uid="{00000000-0005-0000-0000-0000B47E0000}"/>
    <cellStyle name="Normal 43 3 2 3 2 2" xfId="8203" xr:uid="{00000000-0005-0000-0000-0000B57E0000}"/>
    <cellStyle name="Normal 43 3 2 3 2 2 2" xfId="16947" xr:uid="{00000000-0005-0000-0000-0000B67E0000}"/>
    <cellStyle name="Normal 43 3 2 3 2 2 2 2" xfId="34398" xr:uid="{00000000-0005-0000-0000-0000B77E0000}"/>
    <cellStyle name="Normal 43 3 2 3 2 2 3" xfId="25678" xr:uid="{00000000-0005-0000-0000-0000B87E0000}"/>
    <cellStyle name="Normal 43 3 2 3 2 2 4" xfId="41586" xr:uid="{00000000-0005-0000-0000-0000B97E0000}"/>
    <cellStyle name="Normal 43 3 2 3 2 3" xfId="12586" xr:uid="{00000000-0005-0000-0000-0000BA7E0000}"/>
    <cellStyle name="Normal 43 3 2 3 2 3 2" xfId="30038" xr:uid="{00000000-0005-0000-0000-0000BB7E0000}"/>
    <cellStyle name="Normal 43 3 2 3 2 4" xfId="21317" xr:uid="{00000000-0005-0000-0000-0000BC7E0000}"/>
    <cellStyle name="Normal 43 3 2 3 2 5" xfId="41585" xr:uid="{00000000-0005-0000-0000-0000BD7E0000}"/>
    <cellStyle name="Normal 43 3 2 3 3" xfId="6061" xr:uid="{00000000-0005-0000-0000-0000BE7E0000}"/>
    <cellStyle name="Normal 43 3 2 3 3 2" xfId="14805" xr:uid="{00000000-0005-0000-0000-0000BF7E0000}"/>
    <cellStyle name="Normal 43 3 2 3 3 2 2" xfId="32256" xr:uid="{00000000-0005-0000-0000-0000C07E0000}"/>
    <cellStyle name="Normal 43 3 2 3 3 3" xfId="23536" xr:uid="{00000000-0005-0000-0000-0000C17E0000}"/>
    <cellStyle name="Normal 43 3 2 3 3 4" xfId="41587" xr:uid="{00000000-0005-0000-0000-0000C27E0000}"/>
    <cellStyle name="Normal 43 3 2 3 4" xfId="10444" xr:uid="{00000000-0005-0000-0000-0000C37E0000}"/>
    <cellStyle name="Normal 43 3 2 3 4 2" xfId="27896" xr:uid="{00000000-0005-0000-0000-0000C47E0000}"/>
    <cellStyle name="Normal 43 3 2 3 5" xfId="19175" xr:uid="{00000000-0005-0000-0000-0000C57E0000}"/>
    <cellStyle name="Normal 43 3 2 3 6" xfId="41584" xr:uid="{00000000-0005-0000-0000-0000C67E0000}"/>
    <cellStyle name="Normal 43 3 2 4" xfId="2723" xr:uid="{00000000-0005-0000-0000-0000C77E0000}"/>
    <cellStyle name="Normal 43 3 2 4 2" xfId="7134" xr:uid="{00000000-0005-0000-0000-0000C87E0000}"/>
    <cellStyle name="Normal 43 3 2 4 2 2" xfId="15878" xr:uid="{00000000-0005-0000-0000-0000C97E0000}"/>
    <cellStyle name="Normal 43 3 2 4 2 2 2" xfId="33329" xr:uid="{00000000-0005-0000-0000-0000CA7E0000}"/>
    <cellStyle name="Normal 43 3 2 4 2 3" xfId="24609" xr:uid="{00000000-0005-0000-0000-0000CB7E0000}"/>
    <cellStyle name="Normal 43 3 2 4 2 4" xfId="41589" xr:uid="{00000000-0005-0000-0000-0000CC7E0000}"/>
    <cellStyle name="Normal 43 3 2 4 3" xfId="11517" xr:uid="{00000000-0005-0000-0000-0000CD7E0000}"/>
    <cellStyle name="Normal 43 3 2 4 3 2" xfId="28969" xr:uid="{00000000-0005-0000-0000-0000CE7E0000}"/>
    <cellStyle name="Normal 43 3 2 4 4" xfId="20248" xr:uid="{00000000-0005-0000-0000-0000CF7E0000}"/>
    <cellStyle name="Normal 43 3 2 4 5" xfId="41588" xr:uid="{00000000-0005-0000-0000-0000D07E0000}"/>
    <cellStyle name="Normal 43 3 2 5" xfId="4992" xr:uid="{00000000-0005-0000-0000-0000D17E0000}"/>
    <cellStyle name="Normal 43 3 2 5 2" xfId="13736" xr:uid="{00000000-0005-0000-0000-0000D27E0000}"/>
    <cellStyle name="Normal 43 3 2 5 2 2" xfId="31187" xr:uid="{00000000-0005-0000-0000-0000D37E0000}"/>
    <cellStyle name="Normal 43 3 2 5 3" xfId="22467" xr:uid="{00000000-0005-0000-0000-0000D47E0000}"/>
    <cellStyle name="Normal 43 3 2 5 4" xfId="41590" xr:uid="{00000000-0005-0000-0000-0000D57E0000}"/>
    <cellStyle name="Normal 43 3 2 6" xfId="9375" xr:uid="{00000000-0005-0000-0000-0000D67E0000}"/>
    <cellStyle name="Normal 43 3 2 6 2" xfId="26827" xr:uid="{00000000-0005-0000-0000-0000D77E0000}"/>
    <cellStyle name="Normal 43 3 2 7" xfId="18106" xr:uid="{00000000-0005-0000-0000-0000D87E0000}"/>
    <cellStyle name="Normal 43 3 2 8" xfId="41575" xr:uid="{00000000-0005-0000-0000-0000D97E0000}"/>
    <cellStyle name="Normal 43 3 20" xfId="4371" xr:uid="{00000000-0005-0000-0000-0000DA7E0000}"/>
    <cellStyle name="Normal 43 3 20 2" xfId="8781" xr:uid="{00000000-0005-0000-0000-0000DB7E0000}"/>
    <cellStyle name="Normal 43 3 20 2 2" xfId="17525" xr:uid="{00000000-0005-0000-0000-0000DC7E0000}"/>
    <cellStyle name="Normal 43 3 20 2 2 2" xfId="34976" xr:uid="{00000000-0005-0000-0000-0000DD7E0000}"/>
    <cellStyle name="Normal 43 3 20 2 3" xfId="26256" xr:uid="{00000000-0005-0000-0000-0000DE7E0000}"/>
    <cellStyle name="Normal 43 3 20 2 4" xfId="41592" xr:uid="{00000000-0005-0000-0000-0000DF7E0000}"/>
    <cellStyle name="Normal 43 3 20 3" xfId="13164" xr:uid="{00000000-0005-0000-0000-0000E07E0000}"/>
    <cellStyle name="Normal 43 3 20 3 2" xfId="30616" xr:uid="{00000000-0005-0000-0000-0000E17E0000}"/>
    <cellStyle name="Normal 43 3 20 4" xfId="21895" xr:uid="{00000000-0005-0000-0000-0000E27E0000}"/>
    <cellStyle name="Normal 43 3 20 5" xfId="41591" xr:uid="{00000000-0005-0000-0000-0000E37E0000}"/>
    <cellStyle name="Normal 43 3 21" xfId="4374" xr:uid="{00000000-0005-0000-0000-0000E47E0000}"/>
    <cellStyle name="Normal 43 3 21 2" xfId="8784" xr:uid="{00000000-0005-0000-0000-0000E57E0000}"/>
    <cellStyle name="Normal 43 3 21 2 2" xfId="17528" xr:uid="{00000000-0005-0000-0000-0000E67E0000}"/>
    <cellStyle name="Normal 43 3 21 2 2 2" xfId="34979" xr:uid="{00000000-0005-0000-0000-0000E77E0000}"/>
    <cellStyle name="Normal 43 3 21 2 3" xfId="26259" xr:uid="{00000000-0005-0000-0000-0000E87E0000}"/>
    <cellStyle name="Normal 43 3 21 2 4" xfId="41594" xr:uid="{00000000-0005-0000-0000-0000E97E0000}"/>
    <cellStyle name="Normal 43 3 21 3" xfId="13167" xr:uid="{00000000-0005-0000-0000-0000EA7E0000}"/>
    <cellStyle name="Normal 43 3 21 3 2" xfId="30619" xr:uid="{00000000-0005-0000-0000-0000EB7E0000}"/>
    <cellStyle name="Normal 43 3 21 4" xfId="21898" xr:uid="{00000000-0005-0000-0000-0000EC7E0000}"/>
    <cellStyle name="Normal 43 3 21 5" xfId="41593" xr:uid="{00000000-0005-0000-0000-0000ED7E0000}"/>
    <cellStyle name="Normal 43 3 22" xfId="4377" xr:uid="{00000000-0005-0000-0000-0000EE7E0000}"/>
    <cellStyle name="Normal 43 3 22 2" xfId="8787" xr:uid="{00000000-0005-0000-0000-0000EF7E0000}"/>
    <cellStyle name="Normal 43 3 22 2 2" xfId="17531" xr:uid="{00000000-0005-0000-0000-0000F07E0000}"/>
    <cellStyle name="Normal 43 3 22 2 2 2" xfId="34982" xr:uid="{00000000-0005-0000-0000-0000F17E0000}"/>
    <cellStyle name="Normal 43 3 22 2 3" xfId="26262" xr:uid="{00000000-0005-0000-0000-0000F27E0000}"/>
    <cellStyle name="Normal 43 3 22 2 4" xfId="41596" xr:uid="{00000000-0005-0000-0000-0000F37E0000}"/>
    <cellStyle name="Normal 43 3 22 3" xfId="13170" xr:uid="{00000000-0005-0000-0000-0000F47E0000}"/>
    <cellStyle name="Normal 43 3 22 3 2" xfId="30622" xr:uid="{00000000-0005-0000-0000-0000F57E0000}"/>
    <cellStyle name="Normal 43 3 22 4" xfId="21901" xr:uid="{00000000-0005-0000-0000-0000F67E0000}"/>
    <cellStyle name="Normal 43 3 22 5" xfId="41595" xr:uid="{00000000-0005-0000-0000-0000F77E0000}"/>
    <cellStyle name="Normal 43 3 23" xfId="4420" xr:uid="{00000000-0005-0000-0000-0000F87E0000}"/>
    <cellStyle name="Normal 43 3 23 2" xfId="4422" xr:uid="{00000000-0005-0000-0000-0000F97E0000}"/>
    <cellStyle name="Normal 43 3 23 2 2" xfId="8793" xr:uid="{00000000-0005-0000-0000-0000FA7E0000}"/>
    <cellStyle name="Normal 43 3 23 2 2 2" xfId="17537" xr:uid="{00000000-0005-0000-0000-0000FB7E0000}"/>
    <cellStyle name="Normal 43 3 23 2 2 2 2" xfId="34987" xr:uid="{00000000-0005-0000-0000-0000FC7E0000}"/>
    <cellStyle name="Normal 43 3 23 2 2 3" xfId="26267" xr:uid="{00000000-0005-0000-0000-0000FD7E0000}"/>
    <cellStyle name="Normal 43 3 23 2 2 4" xfId="41599" xr:uid="{00000000-0005-0000-0000-0000FE7E0000}"/>
    <cellStyle name="Normal 43 3 23 2 3" xfId="13176" xr:uid="{00000000-0005-0000-0000-0000FF7E0000}"/>
    <cellStyle name="Normal 43 3 23 2 3 2" xfId="30627" xr:uid="{00000000-0005-0000-0000-0000007F0000}"/>
    <cellStyle name="Normal 43 3 23 2 4" xfId="21907" xr:uid="{00000000-0005-0000-0000-0000017F0000}"/>
    <cellStyle name="Normal 43 3 23 2 5" xfId="41598" xr:uid="{00000000-0005-0000-0000-0000027F0000}"/>
    <cellStyle name="Normal 43 3 23 3" xfId="8791" xr:uid="{00000000-0005-0000-0000-0000037F0000}"/>
    <cellStyle name="Normal 43 3 23 3 2" xfId="17535" xr:uid="{00000000-0005-0000-0000-0000047F0000}"/>
    <cellStyle name="Normal 43 3 23 3 2 2" xfId="34985" xr:uid="{00000000-0005-0000-0000-0000057F0000}"/>
    <cellStyle name="Normal 43 3 23 3 3" xfId="26265" xr:uid="{00000000-0005-0000-0000-0000067F0000}"/>
    <cellStyle name="Normal 43 3 23 3 4" xfId="41600" xr:uid="{00000000-0005-0000-0000-0000077F0000}"/>
    <cellStyle name="Normal 43 3 23 4" xfId="13174" xr:uid="{00000000-0005-0000-0000-0000087F0000}"/>
    <cellStyle name="Normal 43 3 23 4 2" xfId="30625" xr:uid="{00000000-0005-0000-0000-0000097F0000}"/>
    <cellStyle name="Normal 43 3 23 5" xfId="21905" xr:uid="{00000000-0005-0000-0000-00000A7F0000}"/>
    <cellStyle name="Normal 43 3 23 6" xfId="41597" xr:uid="{00000000-0005-0000-0000-00000B7F0000}"/>
    <cellStyle name="Normal 43 3 24" xfId="4424" xr:uid="{00000000-0005-0000-0000-00000C7F0000}"/>
    <cellStyle name="Normal 43 3 24 2" xfId="8795" xr:uid="{00000000-0005-0000-0000-00000D7F0000}"/>
    <cellStyle name="Normal 43 3 24 2 2" xfId="17539" xr:uid="{00000000-0005-0000-0000-00000E7F0000}"/>
    <cellStyle name="Normal 43 3 24 2 2 2" xfId="34989" xr:uid="{00000000-0005-0000-0000-00000F7F0000}"/>
    <cellStyle name="Normal 43 3 24 2 3" xfId="26269" xr:uid="{00000000-0005-0000-0000-0000107F0000}"/>
    <cellStyle name="Normal 43 3 24 2 4" xfId="41602" xr:uid="{00000000-0005-0000-0000-0000117F0000}"/>
    <cellStyle name="Normal 43 3 24 3" xfId="13178" xr:uid="{00000000-0005-0000-0000-0000127F0000}"/>
    <cellStyle name="Normal 43 3 24 3 2" xfId="30629" xr:uid="{00000000-0005-0000-0000-0000137F0000}"/>
    <cellStyle name="Normal 43 3 24 4" xfId="21909" xr:uid="{00000000-0005-0000-0000-0000147F0000}"/>
    <cellStyle name="Normal 43 3 24 5" xfId="41601" xr:uid="{00000000-0005-0000-0000-0000157F0000}"/>
    <cellStyle name="Normal 43 3 25" xfId="4431" xr:uid="{00000000-0005-0000-0000-0000167F0000}"/>
    <cellStyle name="Normal 43 3 25 2" xfId="8802" xr:uid="{00000000-0005-0000-0000-0000177F0000}"/>
    <cellStyle name="Normal 43 3 25 2 2" xfId="17543" xr:uid="{00000000-0005-0000-0000-0000187F0000}"/>
    <cellStyle name="Normal 43 3 25 2 2 2" xfId="34993" xr:uid="{00000000-0005-0000-0000-0000197F0000}"/>
    <cellStyle name="Normal 43 3 25 2 3" xfId="26273" xr:uid="{00000000-0005-0000-0000-00001A7F0000}"/>
    <cellStyle name="Normal 43 3 25 2 4" xfId="41604" xr:uid="{00000000-0005-0000-0000-00001B7F0000}"/>
    <cellStyle name="Normal 43 3 25 3" xfId="13182" xr:uid="{00000000-0005-0000-0000-00001C7F0000}"/>
    <cellStyle name="Normal 43 3 25 3 2" xfId="30633" xr:uid="{00000000-0005-0000-0000-00001D7F0000}"/>
    <cellStyle name="Normal 43 3 25 4" xfId="21913" xr:uid="{00000000-0005-0000-0000-00001E7F0000}"/>
    <cellStyle name="Normal 43 3 25 5" xfId="41603" xr:uid="{00000000-0005-0000-0000-00001F7F0000}"/>
    <cellStyle name="Normal 43 3 26" xfId="4433" xr:uid="{00000000-0005-0000-0000-0000207F0000}"/>
    <cellStyle name="Normal 43 3 26 2" xfId="8804" xr:uid="{00000000-0005-0000-0000-0000217F0000}"/>
    <cellStyle name="Normal 43 3 26 2 2" xfId="17545" xr:uid="{00000000-0005-0000-0000-0000227F0000}"/>
    <cellStyle name="Normal 43 3 26 2 2 2" xfId="34995" xr:uid="{00000000-0005-0000-0000-0000237F0000}"/>
    <cellStyle name="Normal 43 3 26 2 3" xfId="26275" xr:uid="{00000000-0005-0000-0000-0000247F0000}"/>
    <cellStyle name="Normal 43 3 26 2 4" xfId="41606" xr:uid="{00000000-0005-0000-0000-0000257F0000}"/>
    <cellStyle name="Normal 43 3 26 3" xfId="13184" xr:uid="{00000000-0005-0000-0000-0000267F0000}"/>
    <cellStyle name="Normal 43 3 26 3 2" xfId="30635" xr:uid="{00000000-0005-0000-0000-0000277F0000}"/>
    <cellStyle name="Normal 43 3 26 4" xfId="21915" xr:uid="{00000000-0005-0000-0000-0000287F0000}"/>
    <cellStyle name="Normal 43 3 26 5" xfId="41605" xr:uid="{00000000-0005-0000-0000-0000297F0000}"/>
    <cellStyle name="Normal 43 3 27" xfId="4435" xr:uid="{00000000-0005-0000-0000-00002A7F0000}"/>
    <cellStyle name="Normal 43 3 27 2" xfId="8806" xr:uid="{00000000-0005-0000-0000-00002B7F0000}"/>
    <cellStyle name="Normal 43 3 27 2 2" xfId="17547" xr:uid="{00000000-0005-0000-0000-00002C7F0000}"/>
    <cellStyle name="Normal 43 3 27 2 2 2" xfId="34997" xr:uid="{00000000-0005-0000-0000-00002D7F0000}"/>
    <cellStyle name="Normal 43 3 27 2 3" xfId="26277" xr:uid="{00000000-0005-0000-0000-00002E7F0000}"/>
    <cellStyle name="Normal 43 3 27 2 4" xfId="41608" xr:uid="{00000000-0005-0000-0000-00002F7F0000}"/>
    <cellStyle name="Normal 43 3 27 3" xfId="13186" xr:uid="{00000000-0005-0000-0000-0000307F0000}"/>
    <cellStyle name="Normal 43 3 27 3 2" xfId="30637" xr:uid="{00000000-0005-0000-0000-0000317F0000}"/>
    <cellStyle name="Normal 43 3 27 4" xfId="21917" xr:uid="{00000000-0005-0000-0000-0000327F0000}"/>
    <cellStyle name="Normal 43 3 27 5" xfId="41607" xr:uid="{00000000-0005-0000-0000-0000337F0000}"/>
    <cellStyle name="Normal 43 3 28" xfId="4437" xr:uid="{00000000-0005-0000-0000-0000347F0000}"/>
    <cellStyle name="Normal 43 3 28 2" xfId="8808" xr:uid="{00000000-0005-0000-0000-0000357F0000}"/>
    <cellStyle name="Normal 43 3 28 2 2" xfId="17549" xr:uid="{00000000-0005-0000-0000-0000367F0000}"/>
    <cellStyle name="Normal 43 3 28 2 2 2" xfId="34999" xr:uid="{00000000-0005-0000-0000-0000377F0000}"/>
    <cellStyle name="Normal 43 3 28 2 3" xfId="26279" xr:uid="{00000000-0005-0000-0000-0000387F0000}"/>
    <cellStyle name="Normal 43 3 28 2 4" xfId="41610" xr:uid="{00000000-0005-0000-0000-0000397F0000}"/>
    <cellStyle name="Normal 43 3 28 3" xfId="13188" xr:uid="{00000000-0005-0000-0000-00003A7F0000}"/>
    <cellStyle name="Normal 43 3 28 3 2" xfId="30639" xr:uid="{00000000-0005-0000-0000-00003B7F0000}"/>
    <cellStyle name="Normal 43 3 28 4" xfId="21919" xr:uid="{00000000-0005-0000-0000-00003C7F0000}"/>
    <cellStyle name="Normal 43 3 28 5" xfId="41609" xr:uid="{00000000-0005-0000-0000-00003D7F0000}"/>
    <cellStyle name="Normal 43 3 29" xfId="4439" xr:uid="{00000000-0005-0000-0000-00003E7F0000}"/>
    <cellStyle name="Normal 43 3 29 2" xfId="8810" xr:uid="{00000000-0005-0000-0000-00003F7F0000}"/>
    <cellStyle name="Normal 43 3 29 2 2" xfId="17551" xr:uid="{00000000-0005-0000-0000-0000407F0000}"/>
    <cellStyle name="Normal 43 3 29 2 2 2" xfId="35001" xr:uid="{00000000-0005-0000-0000-0000417F0000}"/>
    <cellStyle name="Normal 43 3 29 2 3" xfId="26281" xr:uid="{00000000-0005-0000-0000-0000427F0000}"/>
    <cellStyle name="Normal 43 3 29 2 4" xfId="41612" xr:uid="{00000000-0005-0000-0000-0000437F0000}"/>
    <cellStyle name="Normal 43 3 29 3" xfId="13190" xr:uid="{00000000-0005-0000-0000-0000447F0000}"/>
    <cellStyle name="Normal 43 3 29 3 2" xfId="30641" xr:uid="{00000000-0005-0000-0000-0000457F0000}"/>
    <cellStyle name="Normal 43 3 29 4" xfId="21921" xr:uid="{00000000-0005-0000-0000-0000467F0000}"/>
    <cellStyle name="Normal 43 3 29 5" xfId="41611" xr:uid="{00000000-0005-0000-0000-0000477F0000}"/>
    <cellStyle name="Normal 43 3 3" xfId="575" xr:uid="{00000000-0005-0000-0000-0000487F0000}"/>
    <cellStyle name="Normal 43 3 3 2" xfId="1113" xr:uid="{00000000-0005-0000-0000-0000497F0000}"/>
    <cellStyle name="Normal 43 3 3 2 2" xfId="2186" xr:uid="{00000000-0005-0000-0000-00004A7F0000}"/>
    <cellStyle name="Normal 43 3 3 2 2 2" xfId="4331" xr:uid="{00000000-0005-0000-0000-00004B7F0000}"/>
    <cellStyle name="Normal 43 3 3 2 2 2 2" xfId="8742" xr:uid="{00000000-0005-0000-0000-00004C7F0000}"/>
    <cellStyle name="Normal 43 3 3 2 2 2 2 2" xfId="17486" xr:uid="{00000000-0005-0000-0000-00004D7F0000}"/>
    <cellStyle name="Normal 43 3 3 2 2 2 2 2 2" xfId="34937" xr:uid="{00000000-0005-0000-0000-00004E7F0000}"/>
    <cellStyle name="Normal 43 3 3 2 2 2 2 3" xfId="26217" xr:uid="{00000000-0005-0000-0000-00004F7F0000}"/>
    <cellStyle name="Normal 43 3 3 2 2 2 2 4" xfId="41617" xr:uid="{00000000-0005-0000-0000-0000507F0000}"/>
    <cellStyle name="Normal 43 3 3 2 2 2 3" xfId="13125" xr:uid="{00000000-0005-0000-0000-0000517F0000}"/>
    <cellStyle name="Normal 43 3 3 2 2 2 3 2" xfId="30577" xr:uid="{00000000-0005-0000-0000-0000527F0000}"/>
    <cellStyle name="Normal 43 3 3 2 2 2 4" xfId="21856" xr:uid="{00000000-0005-0000-0000-0000537F0000}"/>
    <cellStyle name="Normal 43 3 3 2 2 2 5" xfId="41616" xr:uid="{00000000-0005-0000-0000-0000547F0000}"/>
    <cellStyle name="Normal 43 3 3 2 2 3" xfId="6600" xr:uid="{00000000-0005-0000-0000-0000557F0000}"/>
    <cellStyle name="Normal 43 3 3 2 2 3 2" xfId="15344" xr:uid="{00000000-0005-0000-0000-0000567F0000}"/>
    <cellStyle name="Normal 43 3 3 2 2 3 2 2" xfId="32795" xr:uid="{00000000-0005-0000-0000-0000577F0000}"/>
    <cellStyle name="Normal 43 3 3 2 2 3 3" xfId="24075" xr:uid="{00000000-0005-0000-0000-0000587F0000}"/>
    <cellStyle name="Normal 43 3 3 2 2 3 4" xfId="41618" xr:uid="{00000000-0005-0000-0000-0000597F0000}"/>
    <cellStyle name="Normal 43 3 3 2 2 4" xfId="10983" xr:uid="{00000000-0005-0000-0000-00005A7F0000}"/>
    <cellStyle name="Normal 43 3 3 2 2 4 2" xfId="28435" xr:uid="{00000000-0005-0000-0000-00005B7F0000}"/>
    <cellStyle name="Normal 43 3 3 2 2 5" xfId="19714" xr:uid="{00000000-0005-0000-0000-00005C7F0000}"/>
    <cellStyle name="Normal 43 3 3 2 2 6" xfId="41615" xr:uid="{00000000-0005-0000-0000-00005D7F0000}"/>
    <cellStyle name="Normal 43 3 3 2 3" xfId="3262" xr:uid="{00000000-0005-0000-0000-00005E7F0000}"/>
    <cellStyle name="Normal 43 3 3 2 3 2" xfId="7673" xr:uid="{00000000-0005-0000-0000-00005F7F0000}"/>
    <cellStyle name="Normal 43 3 3 2 3 2 2" xfId="16417" xr:uid="{00000000-0005-0000-0000-0000607F0000}"/>
    <cellStyle name="Normal 43 3 3 2 3 2 2 2" xfId="33868" xr:uid="{00000000-0005-0000-0000-0000617F0000}"/>
    <cellStyle name="Normal 43 3 3 2 3 2 3" xfId="25148" xr:uid="{00000000-0005-0000-0000-0000627F0000}"/>
    <cellStyle name="Normal 43 3 3 2 3 2 4" xfId="41620" xr:uid="{00000000-0005-0000-0000-0000637F0000}"/>
    <cellStyle name="Normal 43 3 3 2 3 3" xfId="12056" xr:uid="{00000000-0005-0000-0000-0000647F0000}"/>
    <cellStyle name="Normal 43 3 3 2 3 3 2" xfId="29508" xr:uid="{00000000-0005-0000-0000-0000657F0000}"/>
    <cellStyle name="Normal 43 3 3 2 3 4" xfId="20787" xr:uid="{00000000-0005-0000-0000-0000667F0000}"/>
    <cellStyle name="Normal 43 3 3 2 3 5" xfId="41619" xr:uid="{00000000-0005-0000-0000-0000677F0000}"/>
    <cellStyle name="Normal 43 3 3 2 4" xfId="5531" xr:uid="{00000000-0005-0000-0000-0000687F0000}"/>
    <cellStyle name="Normal 43 3 3 2 4 2" xfId="14275" xr:uid="{00000000-0005-0000-0000-0000697F0000}"/>
    <cellStyle name="Normal 43 3 3 2 4 2 2" xfId="31726" xr:uid="{00000000-0005-0000-0000-00006A7F0000}"/>
    <cellStyle name="Normal 43 3 3 2 4 3" xfId="23006" xr:uid="{00000000-0005-0000-0000-00006B7F0000}"/>
    <cellStyle name="Normal 43 3 3 2 4 4" xfId="41621" xr:uid="{00000000-0005-0000-0000-00006C7F0000}"/>
    <cellStyle name="Normal 43 3 3 2 5" xfId="9914" xr:uid="{00000000-0005-0000-0000-00006D7F0000}"/>
    <cellStyle name="Normal 43 3 3 2 5 2" xfId="27366" xr:uid="{00000000-0005-0000-0000-00006E7F0000}"/>
    <cellStyle name="Normal 43 3 3 2 6" xfId="18645" xr:uid="{00000000-0005-0000-0000-00006F7F0000}"/>
    <cellStyle name="Normal 43 3 3 2 7" xfId="41614" xr:uid="{00000000-0005-0000-0000-0000707F0000}"/>
    <cellStyle name="Normal 43 3 3 3" xfId="1648" xr:uid="{00000000-0005-0000-0000-0000717F0000}"/>
    <cellStyle name="Normal 43 3 3 3 2" xfId="3794" xr:uid="{00000000-0005-0000-0000-0000727F0000}"/>
    <cellStyle name="Normal 43 3 3 3 2 2" xfId="8205" xr:uid="{00000000-0005-0000-0000-0000737F0000}"/>
    <cellStyle name="Normal 43 3 3 3 2 2 2" xfId="16949" xr:uid="{00000000-0005-0000-0000-0000747F0000}"/>
    <cellStyle name="Normal 43 3 3 3 2 2 2 2" xfId="34400" xr:uid="{00000000-0005-0000-0000-0000757F0000}"/>
    <cellStyle name="Normal 43 3 3 3 2 2 3" xfId="25680" xr:uid="{00000000-0005-0000-0000-0000767F0000}"/>
    <cellStyle name="Normal 43 3 3 3 2 2 4" xfId="41624" xr:uid="{00000000-0005-0000-0000-0000777F0000}"/>
    <cellStyle name="Normal 43 3 3 3 2 3" xfId="12588" xr:uid="{00000000-0005-0000-0000-0000787F0000}"/>
    <cellStyle name="Normal 43 3 3 3 2 3 2" xfId="30040" xr:uid="{00000000-0005-0000-0000-0000797F0000}"/>
    <cellStyle name="Normal 43 3 3 3 2 4" xfId="21319" xr:uid="{00000000-0005-0000-0000-00007A7F0000}"/>
    <cellStyle name="Normal 43 3 3 3 2 5" xfId="41623" xr:uid="{00000000-0005-0000-0000-00007B7F0000}"/>
    <cellStyle name="Normal 43 3 3 3 3" xfId="6063" xr:uid="{00000000-0005-0000-0000-00007C7F0000}"/>
    <cellStyle name="Normal 43 3 3 3 3 2" xfId="14807" xr:uid="{00000000-0005-0000-0000-00007D7F0000}"/>
    <cellStyle name="Normal 43 3 3 3 3 2 2" xfId="32258" xr:uid="{00000000-0005-0000-0000-00007E7F0000}"/>
    <cellStyle name="Normal 43 3 3 3 3 3" xfId="23538" xr:uid="{00000000-0005-0000-0000-00007F7F0000}"/>
    <cellStyle name="Normal 43 3 3 3 3 4" xfId="41625" xr:uid="{00000000-0005-0000-0000-0000807F0000}"/>
    <cellStyle name="Normal 43 3 3 3 4" xfId="10446" xr:uid="{00000000-0005-0000-0000-0000817F0000}"/>
    <cellStyle name="Normal 43 3 3 3 4 2" xfId="27898" xr:uid="{00000000-0005-0000-0000-0000827F0000}"/>
    <cellStyle name="Normal 43 3 3 3 5" xfId="19177" xr:uid="{00000000-0005-0000-0000-0000837F0000}"/>
    <cellStyle name="Normal 43 3 3 3 6" xfId="41622" xr:uid="{00000000-0005-0000-0000-0000847F0000}"/>
    <cellStyle name="Normal 43 3 3 4" xfId="2725" xr:uid="{00000000-0005-0000-0000-0000857F0000}"/>
    <cellStyle name="Normal 43 3 3 4 2" xfId="7136" xr:uid="{00000000-0005-0000-0000-0000867F0000}"/>
    <cellStyle name="Normal 43 3 3 4 2 2" xfId="15880" xr:uid="{00000000-0005-0000-0000-0000877F0000}"/>
    <cellStyle name="Normal 43 3 3 4 2 2 2" xfId="33331" xr:uid="{00000000-0005-0000-0000-0000887F0000}"/>
    <cellStyle name="Normal 43 3 3 4 2 3" xfId="24611" xr:uid="{00000000-0005-0000-0000-0000897F0000}"/>
    <cellStyle name="Normal 43 3 3 4 2 4" xfId="41627" xr:uid="{00000000-0005-0000-0000-00008A7F0000}"/>
    <cellStyle name="Normal 43 3 3 4 3" xfId="11519" xr:uid="{00000000-0005-0000-0000-00008B7F0000}"/>
    <cellStyle name="Normal 43 3 3 4 3 2" xfId="28971" xr:uid="{00000000-0005-0000-0000-00008C7F0000}"/>
    <cellStyle name="Normal 43 3 3 4 4" xfId="20250" xr:uid="{00000000-0005-0000-0000-00008D7F0000}"/>
    <cellStyle name="Normal 43 3 3 4 5" xfId="41626" xr:uid="{00000000-0005-0000-0000-00008E7F0000}"/>
    <cellStyle name="Normal 43 3 3 5" xfId="4994" xr:uid="{00000000-0005-0000-0000-00008F7F0000}"/>
    <cellStyle name="Normal 43 3 3 5 2" xfId="13738" xr:uid="{00000000-0005-0000-0000-0000907F0000}"/>
    <cellStyle name="Normal 43 3 3 5 2 2" xfId="31189" xr:uid="{00000000-0005-0000-0000-0000917F0000}"/>
    <cellStyle name="Normal 43 3 3 5 3" xfId="22469" xr:uid="{00000000-0005-0000-0000-0000927F0000}"/>
    <cellStyle name="Normal 43 3 3 5 4" xfId="41628" xr:uid="{00000000-0005-0000-0000-0000937F0000}"/>
    <cellStyle name="Normal 43 3 3 6" xfId="9377" xr:uid="{00000000-0005-0000-0000-0000947F0000}"/>
    <cellStyle name="Normal 43 3 3 6 2" xfId="26829" xr:uid="{00000000-0005-0000-0000-0000957F0000}"/>
    <cellStyle name="Normal 43 3 3 7" xfId="18108" xr:uid="{00000000-0005-0000-0000-0000967F0000}"/>
    <cellStyle name="Normal 43 3 3 8" xfId="41613" xr:uid="{00000000-0005-0000-0000-0000977F0000}"/>
    <cellStyle name="Normal 43 3 30" xfId="4441" xr:uid="{00000000-0005-0000-0000-0000987F0000}"/>
    <cellStyle name="Normal 43 3 30 2" xfId="8812" xr:uid="{00000000-0005-0000-0000-0000997F0000}"/>
    <cellStyle name="Normal 43 3 30 2 2" xfId="17553" xr:uid="{00000000-0005-0000-0000-00009A7F0000}"/>
    <cellStyle name="Normal 43 3 30 2 2 2" xfId="35003" xr:uid="{00000000-0005-0000-0000-00009B7F0000}"/>
    <cellStyle name="Normal 43 3 30 2 3" xfId="26283" xr:uid="{00000000-0005-0000-0000-00009C7F0000}"/>
    <cellStyle name="Normal 43 3 30 2 4" xfId="41630" xr:uid="{00000000-0005-0000-0000-00009D7F0000}"/>
    <cellStyle name="Normal 43 3 30 3" xfId="13192" xr:uid="{00000000-0005-0000-0000-00009E7F0000}"/>
    <cellStyle name="Normal 43 3 30 3 2" xfId="30643" xr:uid="{00000000-0005-0000-0000-00009F7F0000}"/>
    <cellStyle name="Normal 43 3 30 4" xfId="21923" xr:uid="{00000000-0005-0000-0000-0000A07F0000}"/>
    <cellStyle name="Normal 43 3 30 5" xfId="41629" xr:uid="{00000000-0005-0000-0000-0000A17F0000}"/>
    <cellStyle name="Normal 43 3 31" xfId="4444" xr:uid="{00000000-0005-0000-0000-0000A27F0000}"/>
    <cellStyle name="Normal 43 3 31 2" xfId="4446" xr:uid="{00000000-0005-0000-0000-0000A37F0000}"/>
    <cellStyle name="Normal 43 3 31 2 2" xfId="4449" xr:uid="{00000000-0005-0000-0000-0000A47F0000}"/>
    <cellStyle name="Normal 43 3 31 2 2 2" xfId="4451" xr:uid="{00000000-0005-0000-0000-0000A57F0000}"/>
    <cellStyle name="Normal 43 3 31 2 2 2 2" xfId="4454" xr:uid="{00000000-0005-0000-0000-0000A67F0000}"/>
    <cellStyle name="Normal 43 3 31 2 2 2 2 2" xfId="8823" xr:uid="{00000000-0005-0000-0000-0000A77F0000}"/>
    <cellStyle name="Normal 43 3 31 2 2 2 2 2 2" xfId="17564" xr:uid="{00000000-0005-0000-0000-0000A87F0000}"/>
    <cellStyle name="Normal 43 3 31 2 2 2 2 2 2 2" xfId="35014" xr:uid="{00000000-0005-0000-0000-0000A97F0000}"/>
    <cellStyle name="Normal 43 3 31 2 2 2 2 2 3" xfId="26294" xr:uid="{00000000-0005-0000-0000-0000AA7F0000}"/>
    <cellStyle name="Normal 43 3 31 2 2 2 2 2 4" xfId="41636" xr:uid="{00000000-0005-0000-0000-0000AB7F0000}"/>
    <cellStyle name="Normal 43 3 31 2 2 2 2 3" xfId="13203" xr:uid="{00000000-0005-0000-0000-0000AC7F0000}"/>
    <cellStyle name="Normal 43 3 31 2 2 2 2 3 2" xfId="30654" xr:uid="{00000000-0005-0000-0000-0000AD7F0000}"/>
    <cellStyle name="Normal 43 3 31 2 2 2 2 4" xfId="21934" xr:uid="{00000000-0005-0000-0000-0000AE7F0000}"/>
    <cellStyle name="Normal 43 3 31 2 2 2 2 5" xfId="41635" xr:uid="{00000000-0005-0000-0000-0000AF7F0000}"/>
    <cellStyle name="Normal 43 3 31 2 2 2 3" xfId="4460" xr:uid="{00000000-0005-0000-0000-0000B07F0000}"/>
    <cellStyle name="Normal 43 3 31 2 2 2 3 10" xfId="35086" xr:uid="{00000000-0005-0000-0000-0000B17F0000}"/>
    <cellStyle name="Normal 43 3 31 2 2 2 3 11" xfId="35094" xr:uid="{00000000-0005-0000-0000-0000B27F0000}"/>
    <cellStyle name="Normal 43 3 31 2 2 2 3 12" xfId="35098" xr:uid="{00000000-0005-0000-0000-0000B37F0000}"/>
    <cellStyle name="Normal 43 3 31 2 2 2 3 13" xfId="35105" xr:uid="{00000000-0005-0000-0000-0000B47F0000}"/>
    <cellStyle name="Normal 43 3 31 2 2 2 3 14" xfId="35110" xr:uid="{00000000-0005-0000-0000-0000B57F0000}"/>
    <cellStyle name="Normal 43 3 31 2 2 2 3 15" xfId="35113" xr:uid="{00000000-0005-0000-0000-0000B67F0000}"/>
    <cellStyle name="Normal 43 3 31 2 2 2 3 16" xfId="35116" xr:uid="{00000000-0005-0000-0000-0000B77F0000}"/>
    <cellStyle name="Normal 43 3 31 2 2 2 3 16 2" xfId="44172" xr:uid="{7F7382C6-E564-46CD-A487-A0B8F223A1C5}"/>
    <cellStyle name="Normal 43 3 31 2 2 2 3 17" xfId="35124" xr:uid="{00000000-0005-0000-0000-0000B87F0000}"/>
    <cellStyle name="Normal 43 3 31 2 2 2 3 18" xfId="35132" xr:uid="{00000000-0005-0000-0000-0000B97F0000}"/>
    <cellStyle name="Normal 43 3 31 2 2 2 3 19" xfId="35136" xr:uid="{00000000-0005-0000-0000-0000BA7F0000}"/>
    <cellStyle name="Normal 43 3 31 2 2 2 3 2" xfId="8829" xr:uid="{00000000-0005-0000-0000-0000BB7F0000}"/>
    <cellStyle name="Normal 43 3 31 2 2 2 3 2 2" xfId="17569" xr:uid="{00000000-0005-0000-0000-0000BC7F0000}"/>
    <cellStyle name="Normal 43 3 31 2 2 2 3 2 2 2" xfId="35019" xr:uid="{00000000-0005-0000-0000-0000BD7F0000}"/>
    <cellStyle name="Normal 43 3 31 2 2 2 3 2 3" xfId="26299" xr:uid="{00000000-0005-0000-0000-0000BE7F0000}"/>
    <cellStyle name="Normal 43 3 31 2 2 2 3 2 4" xfId="41638" xr:uid="{00000000-0005-0000-0000-0000BF7F0000}"/>
    <cellStyle name="Normal 43 3 31 2 2 2 3 20" xfId="41637" xr:uid="{00000000-0005-0000-0000-0000C07F0000}"/>
    <cellStyle name="Normal 43 3 31 2 2 2 3 21" xfId="43874" xr:uid="{00000000-0005-0000-0000-0000C17F0000}"/>
    <cellStyle name="Normal 43 3 31 2 2 2 3 22" xfId="43881" xr:uid="{00000000-0005-0000-0000-0000C27F0000}"/>
    <cellStyle name="Normal 43 3 31 2 2 2 3 23" xfId="43888" xr:uid="{00000000-0005-0000-0000-0000C37F0000}"/>
    <cellStyle name="Normal 43 3 31 2 2 2 3 24" xfId="43896" xr:uid="{00000000-0005-0000-0000-0000C47F0000}"/>
    <cellStyle name="Normal 43 3 31 2 2 2 3 25" xfId="43903" xr:uid="{00000000-0005-0000-0000-0000C57F0000}"/>
    <cellStyle name="Normal 43 3 31 2 2 2 3 26" xfId="43907" xr:uid="{00000000-0005-0000-0000-0000C67F0000}"/>
    <cellStyle name="Normal 43 3 31 2 2 2 3 27" xfId="43911" xr:uid="{00000000-0005-0000-0000-0000C77F0000}"/>
    <cellStyle name="Normal 43 3 31 2 2 2 3 28" xfId="43918" xr:uid="{00000000-0005-0000-0000-0000C87F0000}"/>
    <cellStyle name="Normal 43 3 31 2 2 2 3 29" xfId="43922" xr:uid="{00000000-0005-0000-0000-0000C97F0000}"/>
    <cellStyle name="Normal 43 3 31 2 2 2 3 3" xfId="13208" xr:uid="{00000000-0005-0000-0000-0000CA7F0000}"/>
    <cellStyle name="Normal 43 3 31 2 2 2 3 3 2" xfId="30659" xr:uid="{00000000-0005-0000-0000-0000CB7F0000}"/>
    <cellStyle name="Normal 43 3 31 2 2 2 3 30" xfId="43925" xr:uid="{00000000-0005-0000-0000-0000CC7F0000}"/>
    <cellStyle name="Normal 43 3 31 2 2 2 3 31" xfId="43929" xr:uid="{00000000-0005-0000-0000-0000CD7F0000}"/>
    <cellStyle name="Normal 43 3 31 2 2 2 3 32" xfId="43944" xr:uid="{00000000-0005-0000-0000-0000CE7F0000}"/>
    <cellStyle name="Normal 43 3 31 2 2 2 3 33" xfId="43953" xr:uid="{00000000-0005-0000-0000-0000CF7F0000}"/>
    <cellStyle name="Normal 43 3 31 2 2 2 3 34" xfId="43961" xr:uid="{00000000-0005-0000-0000-0000D07F0000}"/>
    <cellStyle name="Normal 43 3 31 2 2 2 3 35" xfId="43971" xr:uid="{00000000-0005-0000-0000-0000D17F0000}"/>
    <cellStyle name="Normal 43 3 31 2 2 2 3 36" xfId="43996" xr:uid="{00000000-0005-0000-0000-0000D27F0000}"/>
    <cellStyle name="Normal 43 3 31 2 2 2 3 37" xfId="44000" xr:uid="{1088E3D5-5D1E-48FD-9DB5-B6DA8BC13A62}"/>
    <cellStyle name="Normal 43 3 31 2 2 2 3 38" xfId="44005" xr:uid="{35610EB2-1E52-44F9-85E0-89134299ABF9}"/>
    <cellStyle name="Normal 43 3 31 2 2 2 3 39" xfId="44019" xr:uid="{83AE4032-4834-4E84-8A47-AB672DA0645C}"/>
    <cellStyle name="Normal 43 3 31 2 2 2 3 4" xfId="21939" xr:uid="{00000000-0005-0000-0000-0000D37F0000}"/>
    <cellStyle name="Normal 43 3 31 2 2 2 3 40" xfId="44025" xr:uid="{455840A1-5BA5-4754-B85A-5670985E71D6}"/>
    <cellStyle name="Normal 43 3 31 2 2 2 3 41" xfId="44030" xr:uid="{866A0354-B44C-42D3-9B96-C5FDE8B22529}"/>
    <cellStyle name="Normal 43 3 31 2 2 2 3 42" xfId="44033" xr:uid="{14017933-BC17-48CA-8822-F6AAED8B314E}"/>
    <cellStyle name="Normal 43 3 31 2 2 2 3 43" xfId="44036" xr:uid="{060E943C-8971-44CC-9272-A5F1A3AAB128}"/>
    <cellStyle name="Normal 43 3 31 2 2 2 3 44" xfId="44039" xr:uid="{CA7339D3-0D70-471A-B259-A0A9233AA329}"/>
    <cellStyle name="Normal 43 3 31 2 2 2 3 45" xfId="44046" xr:uid="{C24FE9C4-452C-4F25-9199-F2D995CE13F7}"/>
    <cellStyle name="Normal 43 3 31 2 2 2 3 46" xfId="44050" xr:uid="{ED189D08-C012-4200-83BE-7E4F192B6274}"/>
    <cellStyle name="Normal 43 3 31 2 2 2 3 47" xfId="44053" xr:uid="{5C78A1DD-A5D1-4BA7-88A9-4AF8BD3170D5}"/>
    <cellStyle name="Normal 43 3 31 2 2 2 3 48" xfId="44066" xr:uid="{1A83243B-8DC5-4414-B470-7964F871E68C}"/>
    <cellStyle name="Normal 43 3 31 2 2 2 3 49" xfId="44071" xr:uid="{39F3C87D-46C2-473A-9C02-0728E69C36CB}"/>
    <cellStyle name="Normal 43 3 31 2 2 2 3 5" xfId="35052" xr:uid="{00000000-0005-0000-0000-0000D47F0000}"/>
    <cellStyle name="Normal 43 3 31 2 2 2 3 5 2" xfId="35056" xr:uid="{00000000-0005-0000-0000-0000D57F0000}"/>
    <cellStyle name="Normal 43 3 31 2 2 2 3 5 2 2" xfId="35064" xr:uid="{00000000-0005-0000-0000-0000D67F0000}"/>
    <cellStyle name="Normal 43 3 31 2 2 2 3 5 2 2 2" xfId="35078" xr:uid="{00000000-0005-0000-0000-0000D77F0000}"/>
    <cellStyle name="Normal 43 3 31 2 2 2 3 5 2 2 2 2" xfId="35087" xr:uid="{00000000-0005-0000-0000-0000D87F0000}"/>
    <cellStyle name="Normal 43 3 31 2 2 2 3 5 2 2 2 2 2" xfId="35091" xr:uid="{00000000-0005-0000-0000-0000D97F0000}"/>
    <cellStyle name="Normal 43 3 31 2 2 2 3 5 2 2 2 2 2 2" xfId="35099" xr:uid="{00000000-0005-0000-0000-0000DA7F0000}"/>
    <cellStyle name="Normal 43 3 31 2 2 2 3 5 2 2 2 2 2 2 2" xfId="35107" xr:uid="{00000000-0005-0000-0000-0000DB7F0000}"/>
    <cellStyle name="Normal 43 3 31 2 2 2 3 5 2 2 2 2 2 2 3" xfId="35117" xr:uid="{00000000-0005-0000-0000-0000DC7F0000}"/>
    <cellStyle name="Normal 43 3 31 2 2 2 3 5 2 2 2 2 2 2 3 2" xfId="35125" xr:uid="{00000000-0005-0000-0000-0000DD7F0000}"/>
    <cellStyle name="Normal 43 3 31 2 2 2 3 5 2 2 2 2 2 2 3 3" xfId="35133" xr:uid="{00000000-0005-0000-0000-0000DE7F0000}"/>
    <cellStyle name="Normal 43 3 31 2 2 2 3 5 2 2 2 2 2 2 3 3 2" xfId="35137" xr:uid="{00000000-0005-0000-0000-0000DF7F0000}"/>
    <cellStyle name="Normal 43 3 31 2 2 2 3 5 2 2 2 2 2 2 3 3 2 2" xfId="43875" xr:uid="{00000000-0005-0000-0000-0000E07F0000}"/>
    <cellStyle name="Normal 43 3 31 2 2 2 3 5 2 2 2 2 2 2 3 3 2 2 2" xfId="43885" xr:uid="{00000000-0005-0000-0000-0000E17F0000}"/>
    <cellStyle name="Normal 43 3 31 2 2 2 3 5 2 2 2 2 2 2 3 3 2 2 2 2" xfId="43889" xr:uid="{00000000-0005-0000-0000-0000E27F0000}"/>
    <cellStyle name="Normal 43 3 31 2 2 2 3 5 2 2 2 2 2 2 3 3 2 2 2 2 2" xfId="43893" xr:uid="{00000000-0005-0000-0000-0000E37F0000}"/>
    <cellStyle name="Normal 43 3 31 2 2 2 3 5 2 2 2 2 2 2 3 3 2 2 2 2 2 2" xfId="43904" xr:uid="{00000000-0005-0000-0000-0000E47F0000}"/>
    <cellStyle name="Normal 43 3 31 2 2 2 3 50" xfId="44078" xr:uid="{9DC33905-3910-48EC-914C-5971096578E5}"/>
    <cellStyle name="Normal 43 3 31 2 2 2 3 51" xfId="44082" xr:uid="{586D2B27-F633-41EC-A929-878F40B4B501}"/>
    <cellStyle name="Normal 43 3 31 2 2 2 3 52" xfId="44091" xr:uid="{F014FB14-69F6-41EB-AEC9-A6ED6C2E12E1}"/>
    <cellStyle name="Normal 43 3 31 2 2 2 3 53" xfId="44100" xr:uid="{6597DFF4-B17E-47B3-8823-58EC4D7C3F46}"/>
    <cellStyle name="Normal 43 3 31 2 2 2 3 54" xfId="44109" xr:uid="{7A0C55C8-16CE-4CD0-8B40-7E5676ABAD10}"/>
    <cellStyle name="Normal 43 3 31 2 2 2 3 55" xfId="44114" xr:uid="{307BA3E8-A68E-41D9-975D-38DF6DE33EAF}"/>
    <cellStyle name="Normal 43 3 31 2 2 2 3 56" xfId="44121" xr:uid="{0B57F732-FFC4-48F7-891E-A5ABC24544FD}"/>
    <cellStyle name="Normal 43 3 31 2 2 2 3 57" xfId="44129" xr:uid="{61C8B17E-9520-4C0A-9056-F3F833C3AE42}"/>
    <cellStyle name="Normal 43 3 31 2 2 2 3 58" xfId="44137" xr:uid="{36456B20-A295-4590-8B09-6BDBE4DC6564}"/>
    <cellStyle name="Normal 43 3 31 2 2 2 3 59" xfId="44142" xr:uid="{523AF30A-C602-4FF8-AB27-16A2048207DC}"/>
    <cellStyle name="Normal 43 3 31 2 2 2 3 6" xfId="35053" xr:uid="{00000000-0005-0000-0000-0000E57F0000}"/>
    <cellStyle name="Normal 43 3 31 2 2 2 3 60" xfId="44151" xr:uid="{D3527CD3-846A-4538-B54C-2403D275B059}"/>
    <cellStyle name="Normal 43 3 31 2 2 2 3 61" xfId="44157" xr:uid="{8F1C30FF-E7E1-44E1-AA40-35A3EA4F297B}"/>
    <cellStyle name="Normal 43 3 31 2 2 2 3 62" xfId="44166" xr:uid="{9111C16D-F2B1-4659-B898-E0715D596F8B}"/>
    <cellStyle name="Normal 43 3 31 2 2 2 3 63" xfId="44182" xr:uid="{40FDB92D-52E6-4AB5-BEE5-ED71513600FF}"/>
    <cellStyle name="Normal 43 3 31 2 2 2 3 64" xfId="44190" xr:uid="{85569BFD-B88F-4E97-9787-DC805A126F8E}"/>
    <cellStyle name="Normal 43 3 31 2 2 2 3 65" xfId="44197" xr:uid="{901AD84A-2E96-472F-A50F-9815310EBE47}"/>
    <cellStyle name="Normal 43 3 31 2 2 2 3 66" xfId="44213" xr:uid="{F03CA695-D94D-425B-9453-FEA28D7E79B6}"/>
    <cellStyle name="Normal 43 3 31 2 2 2 3 67" xfId="44219" xr:uid="{6CE8E036-0E36-4A39-A85F-4A330DF7C759}"/>
    <cellStyle name="Normal 43 3 31 2 2 2 3 68" xfId="44223" xr:uid="{A409F647-5800-4E22-B5BA-6BA2045F76FA}"/>
    <cellStyle name="Normal 43 3 31 2 2 2 3 69" xfId="44228" xr:uid="{45BD7035-9EBD-4A5E-888D-4CDFCE755F8D}"/>
    <cellStyle name="Normal 43 3 31 2 2 2 3 7" xfId="35057" xr:uid="{00000000-0005-0000-0000-0000E67F0000}"/>
    <cellStyle name="Normal 43 3 31 2 2 2 3 70" xfId="44236" xr:uid="{47203B4F-CF18-43F0-B5FB-DC6FACDA907D}"/>
    <cellStyle name="Normal 43 3 31 2 2 2 3 71" xfId="44246" xr:uid="{F0964A6A-DD65-4B78-9B2B-5DED0563E190}"/>
    <cellStyle name="Normal 43 3 31 2 2 2 3 72" xfId="44253" xr:uid="{9960806F-3DAB-4715-A44A-D01146F65B27}"/>
    <cellStyle name="Normal 43 3 31 2 2 2 3 73" xfId="44261" xr:uid="{D4694812-8B7E-42EC-99A1-5C3D8960EDE7}"/>
    <cellStyle name="Normal 43 3 31 2 2 2 3 74" xfId="44275" xr:uid="{02521CA5-001D-48FD-9039-DA76BC0C6D5B}"/>
    <cellStyle name="Normal 43 3 31 2 2 2 3 75" xfId="44282" xr:uid="{704DD399-2B79-4E17-8A9A-5C0A01BBD572}"/>
    <cellStyle name="Normal 43 3 31 2 2 2 3 76" xfId="44289" xr:uid="{1797C75E-E81E-4BAC-9DBA-428B5D05C1EB}"/>
    <cellStyle name="Normal 43 3 31 2 2 2 3 77" xfId="44297" xr:uid="{9E826B78-7EEE-40FE-A1E8-B41D1F6B9E0F}"/>
    <cellStyle name="Normal 43 3 31 2 2 2 3 78" xfId="44304" xr:uid="{0E831564-D9A2-4295-A956-D5BEFF4AF183}"/>
    <cellStyle name="Normal 43 3 31 2 2 2 3 79" xfId="44311" xr:uid="{1056AA0E-1DB3-48FA-8136-6425DA82F93F}"/>
    <cellStyle name="Normal 43 3 31 2 2 2 3 8" xfId="35065" xr:uid="{00000000-0005-0000-0000-0000E77F0000}"/>
    <cellStyle name="Normal 43 3 31 2 2 2 3 80" xfId="44323" xr:uid="{4EA8AA33-E579-4FAB-8DD0-BBBE190A3D49}"/>
    <cellStyle name="Normal 43 3 31 2 2 2 3 81" xfId="44331" xr:uid="{F6D2097E-0319-4D55-85C2-0204185DACD2}"/>
    <cellStyle name="Normal 43 3 31 2 2 2 3 82" xfId="44337" xr:uid="{21727B06-27C3-4C5F-B9C2-90BB1EC03C99}"/>
    <cellStyle name="Normal 43 3 31 2 2 2 3 83" xfId="44350" xr:uid="{95ACA02E-F37F-4F98-A49B-99669B010558}"/>
    <cellStyle name="Normal 43 3 31 2 2 2 3 84" xfId="44355" xr:uid="{197B2C7C-5964-48BD-8696-B6A6EEDC34C3}"/>
    <cellStyle name="Normal 43 3 31 2 2 2 3 85" xfId="44366" xr:uid="{4C026B95-E62C-43E4-884F-3D97659AB63F}"/>
    <cellStyle name="Normal 43 3 31 2 2 2 3 86" xfId="44372" xr:uid="{A2582FCE-530E-4BD1-8C3A-FCDCA1A0CDA3}"/>
    <cellStyle name="Normal 43 3 31 2 2 2 3 87" xfId="44378" xr:uid="{0FA32255-B527-4038-B56A-83B36217C0BA}"/>
    <cellStyle name="Normal 43 3 31 2 2 2 3 88" xfId="44383" xr:uid="{CA7F317F-A14A-44B0-A681-09356B64EC3C}"/>
    <cellStyle name="Normal 43 3 31 2 2 2 3 89" xfId="44389" xr:uid="{1EB010B1-65C0-41B1-81DA-E643F15815F0}"/>
    <cellStyle name="Normal 43 3 31 2 2 2 3 9" xfId="35081" xr:uid="{00000000-0005-0000-0000-0000E87F0000}"/>
    <cellStyle name="Normal 43 3 31 2 2 2 3 90" xfId="44395" xr:uid="{B14EEB46-27F2-4A5E-8A07-46417D481377}"/>
    <cellStyle name="Normal 43 3 31 2 2 2 4" xfId="8821" xr:uid="{00000000-0005-0000-0000-0000E97F0000}"/>
    <cellStyle name="Normal 43 3 31 2 2 2 4 2" xfId="17562" xr:uid="{00000000-0005-0000-0000-0000EA7F0000}"/>
    <cellStyle name="Normal 43 3 31 2 2 2 4 2 2" xfId="35012" xr:uid="{00000000-0005-0000-0000-0000EB7F0000}"/>
    <cellStyle name="Normal 43 3 31 2 2 2 4 3" xfId="26292" xr:uid="{00000000-0005-0000-0000-0000EC7F0000}"/>
    <cellStyle name="Normal 43 3 31 2 2 2 4 4" xfId="41639" xr:uid="{00000000-0005-0000-0000-0000ED7F0000}"/>
    <cellStyle name="Normal 43 3 31 2 2 2 5" xfId="13201" xr:uid="{00000000-0005-0000-0000-0000EE7F0000}"/>
    <cellStyle name="Normal 43 3 31 2 2 2 5 2" xfId="30652" xr:uid="{00000000-0005-0000-0000-0000EF7F0000}"/>
    <cellStyle name="Normal 43 3 31 2 2 2 6" xfId="21932" xr:uid="{00000000-0005-0000-0000-0000F07F0000}"/>
    <cellStyle name="Normal 43 3 31 2 2 2 7" xfId="41634" xr:uid="{00000000-0005-0000-0000-0000F17F0000}"/>
    <cellStyle name="Normal 43 3 31 2 2 3" xfId="8819" xr:uid="{00000000-0005-0000-0000-0000F27F0000}"/>
    <cellStyle name="Normal 43 3 31 2 2 3 2" xfId="17560" xr:uid="{00000000-0005-0000-0000-0000F37F0000}"/>
    <cellStyle name="Normal 43 3 31 2 2 3 2 2" xfId="35010" xr:uid="{00000000-0005-0000-0000-0000F47F0000}"/>
    <cellStyle name="Normal 43 3 31 2 2 3 3" xfId="26290" xr:uid="{00000000-0005-0000-0000-0000F57F0000}"/>
    <cellStyle name="Normal 43 3 31 2 2 3 4" xfId="41640" xr:uid="{00000000-0005-0000-0000-0000F67F0000}"/>
    <cellStyle name="Normal 43 3 31 2 2 4" xfId="13199" xr:uid="{00000000-0005-0000-0000-0000F77F0000}"/>
    <cellStyle name="Normal 43 3 31 2 2 4 2" xfId="30650" xr:uid="{00000000-0005-0000-0000-0000F87F0000}"/>
    <cellStyle name="Normal 43 3 31 2 2 5" xfId="21930" xr:uid="{00000000-0005-0000-0000-0000F97F0000}"/>
    <cellStyle name="Normal 43 3 31 2 2 6" xfId="41633" xr:uid="{00000000-0005-0000-0000-0000FA7F0000}"/>
    <cellStyle name="Normal 43 3 31 2 3" xfId="8817" xr:uid="{00000000-0005-0000-0000-0000FB7F0000}"/>
    <cellStyle name="Normal 43 3 31 2 3 2" xfId="17558" xr:uid="{00000000-0005-0000-0000-0000FC7F0000}"/>
    <cellStyle name="Normal 43 3 31 2 3 2 2" xfId="35008" xr:uid="{00000000-0005-0000-0000-0000FD7F0000}"/>
    <cellStyle name="Normal 43 3 31 2 3 3" xfId="26288" xr:uid="{00000000-0005-0000-0000-0000FE7F0000}"/>
    <cellStyle name="Normal 43 3 31 2 3 4" xfId="41641" xr:uid="{00000000-0005-0000-0000-0000FF7F0000}"/>
    <cellStyle name="Normal 43 3 31 2 4" xfId="13197" xr:uid="{00000000-0005-0000-0000-000000800000}"/>
    <cellStyle name="Normal 43 3 31 2 4 2" xfId="30648" xr:uid="{00000000-0005-0000-0000-000001800000}"/>
    <cellStyle name="Normal 43 3 31 2 5" xfId="21928" xr:uid="{00000000-0005-0000-0000-000002800000}"/>
    <cellStyle name="Normal 43 3 31 2 6" xfId="41632" xr:uid="{00000000-0005-0000-0000-000003800000}"/>
    <cellStyle name="Normal 43 3 31 3" xfId="8815" xr:uid="{00000000-0005-0000-0000-000004800000}"/>
    <cellStyle name="Normal 43 3 31 3 2" xfId="17556" xr:uid="{00000000-0005-0000-0000-000005800000}"/>
    <cellStyle name="Normal 43 3 31 3 2 2" xfId="35006" xr:uid="{00000000-0005-0000-0000-000006800000}"/>
    <cellStyle name="Normal 43 3 31 3 3" xfId="26286" xr:uid="{00000000-0005-0000-0000-000007800000}"/>
    <cellStyle name="Normal 43 3 31 3 4" xfId="41642" xr:uid="{00000000-0005-0000-0000-000008800000}"/>
    <cellStyle name="Normal 43 3 31 4" xfId="13195" xr:uid="{00000000-0005-0000-0000-000009800000}"/>
    <cellStyle name="Normal 43 3 31 4 2" xfId="30646" xr:uid="{00000000-0005-0000-0000-00000A800000}"/>
    <cellStyle name="Normal 43 3 31 5" xfId="21926" xr:uid="{00000000-0005-0000-0000-00000B800000}"/>
    <cellStyle name="Normal 43 3 31 6" xfId="41631" xr:uid="{00000000-0005-0000-0000-00000C800000}"/>
    <cellStyle name="Normal 43 3 32" xfId="4990" xr:uid="{00000000-0005-0000-0000-00000D800000}"/>
    <cellStyle name="Normal 43 3 32 2" xfId="13734" xr:uid="{00000000-0005-0000-0000-00000E800000}"/>
    <cellStyle name="Normal 43 3 32 2 2" xfId="31185" xr:uid="{00000000-0005-0000-0000-00000F800000}"/>
    <cellStyle name="Normal 43 3 32 3" xfId="22465" xr:uid="{00000000-0005-0000-0000-000010800000}"/>
    <cellStyle name="Normal 43 3 32 4" xfId="41643" xr:uid="{00000000-0005-0000-0000-000011800000}"/>
    <cellStyle name="Normal 43 3 33" xfId="9373" xr:uid="{00000000-0005-0000-0000-000012800000}"/>
    <cellStyle name="Normal 43 3 33 2" xfId="26825" xr:uid="{00000000-0005-0000-0000-000013800000}"/>
    <cellStyle name="Normal 43 3 34" xfId="18104" xr:uid="{00000000-0005-0000-0000-000014800000}"/>
    <cellStyle name="Normal 43 3 35" xfId="41554" xr:uid="{00000000-0005-0000-0000-000015800000}"/>
    <cellStyle name="Normal 43 3 4" xfId="578" xr:uid="{00000000-0005-0000-0000-000016800000}"/>
    <cellStyle name="Normal 43 3 4 2" xfId="1116" xr:uid="{00000000-0005-0000-0000-000017800000}"/>
    <cellStyle name="Normal 43 3 4 2 2" xfId="2189" xr:uid="{00000000-0005-0000-0000-000018800000}"/>
    <cellStyle name="Normal 43 3 4 2 2 2" xfId="4334" xr:uid="{00000000-0005-0000-0000-000019800000}"/>
    <cellStyle name="Normal 43 3 4 2 2 2 2" xfId="8745" xr:uid="{00000000-0005-0000-0000-00001A800000}"/>
    <cellStyle name="Normal 43 3 4 2 2 2 2 2" xfId="17489" xr:uid="{00000000-0005-0000-0000-00001B800000}"/>
    <cellStyle name="Normal 43 3 4 2 2 2 2 2 2" xfId="34940" xr:uid="{00000000-0005-0000-0000-00001C800000}"/>
    <cellStyle name="Normal 43 3 4 2 2 2 2 3" xfId="26220" xr:uid="{00000000-0005-0000-0000-00001D800000}"/>
    <cellStyle name="Normal 43 3 4 2 2 2 2 4" xfId="41648" xr:uid="{00000000-0005-0000-0000-00001E800000}"/>
    <cellStyle name="Normal 43 3 4 2 2 2 3" xfId="13128" xr:uid="{00000000-0005-0000-0000-00001F800000}"/>
    <cellStyle name="Normal 43 3 4 2 2 2 3 2" xfId="30580" xr:uid="{00000000-0005-0000-0000-000020800000}"/>
    <cellStyle name="Normal 43 3 4 2 2 2 4" xfId="21859" xr:uid="{00000000-0005-0000-0000-000021800000}"/>
    <cellStyle name="Normal 43 3 4 2 2 2 5" xfId="41647" xr:uid="{00000000-0005-0000-0000-000022800000}"/>
    <cellStyle name="Normal 43 3 4 2 2 3" xfId="6603" xr:uid="{00000000-0005-0000-0000-000023800000}"/>
    <cellStyle name="Normal 43 3 4 2 2 3 2" xfId="15347" xr:uid="{00000000-0005-0000-0000-000024800000}"/>
    <cellStyle name="Normal 43 3 4 2 2 3 2 2" xfId="32798" xr:uid="{00000000-0005-0000-0000-000025800000}"/>
    <cellStyle name="Normal 43 3 4 2 2 3 3" xfId="24078" xr:uid="{00000000-0005-0000-0000-000026800000}"/>
    <cellStyle name="Normal 43 3 4 2 2 3 4" xfId="41649" xr:uid="{00000000-0005-0000-0000-000027800000}"/>
    <cellStyle name="Normal 43 3 4 2 2 4" xfId="10986" xr:uid="{00000000-0005-0000-0000-000028800000}"/>
    <cellStyle name="Normal 43 3 4 2 2 4 2" xfId="28438" xr:uid="{00000000-0005-0000-0000-000029800000}"/>
    <cellStyle name="Normal 43 3 4 2 2 5" xfId="19717" xr:uid="{00000000-0005-0000-0000-00002A800000}"/>
    <cellStyle name="Normal 43 3 4 2 2 6" xfId="41646" xr:uid="{00000000-0005-0000-0000-00002B800000}"/>
    <cellStyle name="Normal 43 3 4 2 3" xfId="3265" xr:uid="{00000000-0005-0000-0000-00002C800000}"/>
    <cellStyle name="Normal 43 3 4 2 3 2" xfId="7676" xr:uid="{00000000-0005-0000-0000-00002D800000}"/>
    <cellStyle name="Normal 43 3 4 2 3 2 2" xfId="16420" xr:uid="{00000000-0005-0000-0000-00002E800000}"/>
    <cellStyle name="Normal 43 3 4 2 3 2 2 2" xfId="33871" xr:uid="{00000000-0005-0000-0000-00002F800000}"/>
    <cellStyle name="Normal 43 3 4 2 3 2 3" xfId="25151" xr:uid="{00000000-0005-0000-0000-000030800000}"/>
    <cellStyle name="Normal 43 3 4 2 3 2 4" xfId="41651" xr:uid="{00000000-0005-0000-0000-000031800000}"/>
    <cellStyle name="Normal 43 3 4 2 3 3" xfId="12059" xr:uid="{00000000-0005-0000-0000-000032800000}"/>
    <cellStyle name="Normal 43 3 4 2 3 3 2" xfId="29511" xr:uid="{00000000-0005-0000-0000-000033800000}"/>
    <cellStyle name="Normal 43 3 4 2 3 4" xfId="20790" xr:uid="{00000000-0005-0000-0000-000034800000}"/>
    <cellStyle name="Normal 43 3 4 2 3 5" xfId="41650" xr:uid="{00000000-0005-0000-0000-000035800000}"/>
    <cellStyle name="Normal 43 3 4 2 4" xfId="5534" xr:uid="{00000000-0005-0000-0000-000036800000}"/>
    <cellStyle name="Normal 43 3 4 2 4 2" xfId="14278" xr:uid="{00000000-0005-0000-0000-000037800000}"/>
    <cellStyle name="Normal 43 3 4 2 4 2 2" xfId="31729" xr:uid="{00000000-0005-0000-0000-000038800000}"/>
    <cellStyle name="Normal 43 3 4 2 4 3" xfId="23009" xr:uid="{00000000-0005-0000-0000-000039800000}"/>
    <cellStyle name="Normal 43 3 4 2 4 4" xfId="41652" xr:uid="{00000000-0005-0000-0000-00003A800000}"/>
    <cellStyle name="Normal 43 3 4 2 5" xfId="9917" xr:uid="{00000000-0005-0000-0000-00003B800000}"/>
    <cellStyle name="Normal 43 3 4 2 5 2" xfId="27369" xr:uid="{00000000-0005-0000-0000-00003C800000}"/>
    <cellStyle name="Normal 43 3 4 2 6" xfId="18648" xr:uid="{00000000-0005-0000-0000-00003D800000}"/>
    <cellStyle name="Normal 43 3 4 2 7" xfId="41645" xr:uid="{00000000-0005-0000-0000-00003E800000}"/>
    <cellStyle name="Normal 43 3 4 3" xfId="1651" xr:uid="{00000000-0005-0000-0000-00003F800000}"/>
    <cellStyle name="Normal 43 3 4 3 2" xfId="3797" xr:uid="{00000000-0005-0000-0000-000040800000}"/>
    <cellStyle name="Normal 43 3 4 3 2 2" xfId="8208" xr:uid="{00000000-0005-0000-0000-000041800000}"/>
    <cellStyle name="Normal 43 3 4 3 2 2 2" xfId="16952" xr:uid="{00000000-0005-0000-0000-000042800000}"/>
    <cellStyle name="Normal 43 3 4 3 2 2 2 2" xfId="34403" xr:uid="{00000000-0005-0000-0000-000043800000}"/>
    <cellStyle name="Normal 43 3 4 3 2 2 3" xfId="25683" xr:uid="{00000000-0005-0000-0000-000044800000}"/>
    <cellStyle name="Normal 43 3 4 3 2 2 4" xfId="41655" xr:uid="{00000000-0005-0000-0000-000045800000}"/>
    <cellStyle name="Normal 43 3 4 3 2 3" xfId="12591" xr:uid="{00000000-0005-0000-0000-000046800000}"/>
    <cellStyle name="Normal 43 3 4 3 2 3 2" xfId="30043" xr:uid="{00000000-0005-0000-0000-000047800000}"/>
    <cellStyle name="Normal 43 3 4 3 2 4" xfId="21322" xr:uid="{00000000-0005-0000-0000-000048800000}"/>
    <cellStyle name="Normal 43 3 4 3 2 5" xfId="41654" xr:uid="{00000000-0005-0000-0000-000049800000}"/>
    <cellStyle name="Normal 43 3 4 3 3" xfId="6066" xr:uid="{00000000-0005-0000-0000-00004A800000}"/>
    <cellStyle name="Normal 43 3 4 3 3 2" xfId="14810" xr:uid="{00000000-0005-0000-0000-00004B800000}"/>
    <cellStyle name="Normal 43 3 4 3 3 2 2" xfId="32261" xr:uid="{00000000-0005-0000-0000-00004C800000}"/>
    <cellStyle name="Normal 43 3 4 3 3 3" xfId="23541" xr:uid="{00000000-0005-0000-0000-00004D800000}"/>
    <cellStyle name="Normal 43 3 4 3 3 4" xfId="41656" xr:uid="{00000000-0005-0000-0000-00004E800000}"/>
    <cellStyle name="Normal 43 3 4 3 4" xfId="10449" xr:uid="{00000000-0005-0000-0000-00004F800000}"/>
    <cellStyle name="Normal 43 3 4 3 4 2" xfId="27901" xr:uid="{00000000-0005-0000-0000-000050800000}"/>
    <cellStyle name="Normal 43 3 4 3 5" xfId="19180" xr:uid="{00000000-0005-0000-0000-000051800000}"/>
    <cellStyle name="Normal 43 3 4 3 6" xfId="41653" xr:uid="{00000000-0005-0000-0000-000052800000}"/>
    <cellStyle name="Normal 43 3 4 4" xfId="2728" xr:uid="{00000000-0005-0000-0000-000053800000}"/>
    <cellStyle name="Normal 43 3 4 4 2" xfId="7139" xr:uid="{00000000-0005-0000-0000-000054800000}"/>
    <cellStyle name="Normal 43 3 4 4 2 2" xfId="15883" xr:uid="{00000000-0005-0000-0000-000055800000}"/>
    <cellStyle name="Normal 43 3 4 4 2 2 2" xfId="33334" xr:uid="{00000000-0005-0000-0000-000056800000}"/>
    <cellStyle name="Normal 43 3 4 4 2 3" xfId="24614" xr:uid="{00000000-0005-0000-0000-000057800000}"/>
    <cellStyle name="Normal 43 3 4 4 2 4" xfId="41658" xr:uid="{00000000-0005-0000-0000-000058800000}"/>
    <cellStyle name="Normal 43 3 4 4 3" xfId="11522" xr:uid="{00000000-0005-0000-0000-000059800000}"/>
    <cellStyle name="Normal 43 3 4 4 3 2" xfId="28974" xr:uid="{00000000-0005-0000-0000-00005A800000}"/>
    <cellStyle name="Normal 43 3 4 4 4" xfId="20253" xr:uid="{00000000-0005-0000-0000-00005B800000}"/>
    <cellStyle name="Normal 43 3 4 4 5" xfId="41657" xr:uid="{00000000-0005-0000-0000-00005C800000}"/>
    <cellStyle name="Normal 43 3 4 5" xfId="4997" xr:uid="{00000000-0005-0000-0000-00005D800000}"/>
    <cellStyle name="Normal 43 3 4 5 2" xfId="13741" xr:uid="{00000000-0005-0000-0000-00005E800000}"/>
    <cellStyle name="Normal 43 3 4 5 2 2" xfId="31192" xr:uid="{00000000-0005-0000-0000-00005F800000}"/>
    <cellStyle name="Normal 43 3 4 5 3" xfId="22472" xr:uid="{00000000-0005-0000-0000-000060800000}"/>
    <cellStyle name="Normal 43 3 4 5 4" xfId="41659" xr:uid="{00000000-0005-0000-0000-000061800000}"/>
    <cellStyle name="Normal 43 3 4 6" xfId="9380" xr:uid="{00000000-0005-0000-0000-000062800000}"/>
    <cellStyle name="Normal 43 3 4 6 2" xfId="26832" xr:uid="{00000000-0005-0000-0000-000063800000}"/>
    <cellStyle name="Normal 43 3 4 7" xfId="18111" xr:uid="{00000000-0005-0000-0000-000064800000}"/>
    <cellStyle name="Normal 43 3 4 8" xfId="41644" xr:uid="{00000000-0005-0000-0000-000065800000}"/>
    <cellStyle name="Normal 43 3 5" xfId="583" xr:uid="{00000000-0005-0000-0000-000066800000}"/>
    <cellStyle name="Normal 43 3 5 2" xfId="1656" xr:uid="{00000000-0005-0000-0000-000067800000}"/>
    <cellStyle name="Normal 43 3 5 2 2" xfId="3801" xr:uid="{00000000-0005-0000-0000-000068800000}"/>
    <cellStyle name="Normal 43 3 5 2 2 2" xfId="8212" xr:uid="{00000000-0005-0000-0000-000069800000}"/>
    <cellStyle name="Normal 43 3 5 2 2 2 2" xfId="16956" xr:uid="{00000000-0005-0000-0000-00006A800000}"/>
    <cellStyle name="Normal 43 3 5 2 2 2 2 2" xfId="34407" xr:uid="{00000000-0005-0000-0000-00006B800000}"/>
    <cellStyle name="Normal 43 3 5 2 2 2 3" xfId="25687" xr:uid="{00000000-0005-0000-0000-00006C800000}"/>
    <cellStyle name="Normal 43 3 5 2 2 2 4" xfId="41663" xr:uid="{00000000-0005-0000-0000-00006D800000}"/>
    <cellStyle name="Normal 43 3 5 2 2 3" xfId="12595" xr:uid="{00000000-0005-0000-0000-00006E800000}"/>
    <cellStyle name="Normal 43 3 5 2 2 3 2" xfId="30047" xr:uid="{00000000-0005-0000-0000-00006F800000}"/>
    <cellStyle name="Normal 43 3 5 2 2 4" xfId="21326" xr:uid="{00000000-0005-0000-0000-000070800000}"/>
    <cellStyle name="Normal 43 3 5 2 2 5" xfId="41662" xr:uid="{00000000-0005-0000-0000-000071800000}"/>
    <cellStyle name="Normal 43 3 5 2 3" xfId="6070" xr:uid="{00000000-0005-0000-0000-000072800000}"/>
    <cellStyle name="Normal 43 3 5 2 3 2" xfId="14814" xr:uid="{00000000-0005-0000-0000-000073800000}"/>
    <cellStyle name="Normal 43 3 5 2 3 2 2" xfId="32265" xr:uid="{00000000-0005-0000-0000-000074800000}"/>
    <cellStyle name="Normal 43 3 5 2 3 3" xfId="23545" xr:uid="{00000000-0005-0000-0000-000075800000}"/>
    <cellStyle name="Normal 43 3 5 2 3 4" xfId="41664" xr:uid="{00000000-0005-0000-0000-000076800000}"/>
    <cellStyle name="Normal 43 3 5 2 4" xfId="10453" xr:uid="{00000000-0005-0000-0000-000077800000}"/>
    <cellStyle name="Normal 43 3 5 2 4 2" xfId="27905" xr:uid="{00000000-0005-0000-0000-000078800000}"/>
    <cellStyle name="Normal 43 3 5 2 5" xfId="19184" xr:uid="{00000000-0005-0000-0000-000079800000}"/>
    <cellStyle name="Normal 43 3 5 2 6" xfId="41661" xr:uid="{00000000-0005-0000-0000-00007A800000}"/>
    <cellStyle name="Normal 43 3 5 3" xfId="2732" xr:uid="{00000000-0005-0000-0000-00007B800000}"/>
    <cellStyle name="Normal 43 3 5 3 2" xfId="7143" xr:uid="{00000000-0005-0000-0000-00007C800000}"/>
    <cellStyle name="Normal 43 3 5 3 2 2" xfId="15887" xr:uid="{00000000-0005-0000-0000-00007D800000}"/>
    <cellStyle name="Normal 43 3 5 3 2 2 2" xfId="33338" xr:uid="{00000000-0005-0000-0000-00007E800000}"/>
    <cellStyle name="Normal 43 3 5 3 2 3" xfId="24618" xr:uid="{00000000-0005-0000-0000-00007F800000}"/>
    <cellStyle name="Normal 43 3 5 3 2 4" xfId="41666" xr:uid="{00000000-0005-0000-0000-000080800000}"/>
    <cellStyle name="Normal 43 3 5 3 3" xfId="11526" xr:uid="{00000000-0005-0000-0000-000081800000}"/>
    <cellStyle name="Normal 43 3 5 3 3 2" xfId="28978" xr:uid="{00000000-0005-0000-0000-000082800000}"/>
    <cellStyle name="Normal 43 3 5 3 4" xfId="20257" xr:uid="{00000000-0005-0000-0000-000083800000}"/>
    <cellStyle name="Normal 43 3 5 3 5" xfId="41665" xr:uid="{00000000-0005-0000-0000-000084800000}"/>
    <cellStyle name="Normal 43 3 5 4" xfId="5001" xr:uid="{00000000-0005-0000-0000-000085800000}"/>
    <cellStyle name="Normal 43 3 5 4 2" xfId="13745" xr:uid="{00000000-0005-0000-0000-000086800000}"/>
    <cellStyle name="Normal 43 3 5 4 2 2" xfId="31196" xr:uid="{00000000-0005-0000-0000-000087800000}"/>
    <cellStyle name="Normal 43 3 5 4 3" xfId="22476" xr:uid="{00000000-0005-0000-0000-000088800000}"/>
    <cellStyle name="Normal 43 3 5 4 4" xfId="41667" xr:uid="{00000000-0005-0000-0000-000089800000}"/>
    <cellStyle name="Normal 43 3 5 5" xfId="9384" xr:uid="{00000000-0005-0000-0000-00008A800000}"/>
    <cellStyle name="Normal 43 3 5 5 2" xfId="26836" xr:uid="{00000000-0005-0000-0000-00008B800000}"/>
    <cellStyle name="Normal 43 3 5 6" xfId="18115" xr:uid="{00000000-0005-0000-0000-00008C800000}"/>
    <cellStyle name="Normal 43 3 5 7" xfId="41660" xr:uid="{00000000-0005-0000-0000-00008D800000}"/>
    <cellStyle name="Normal 43 3 6" xfId="587" xr:uid="{00000000-0005-0000-0000-00008E800000}"/>
    <cellStyle name="Normal 43 3 6 2" xfId="1660" xr:uid="{00000000-0005-0000-0000-00008F800000}"/>
    <cellStyle name="Normal 43 3 6 2 2" xfId="3805" xr:uid="{00000000-0005-0000-0000-000090800000}"/>
    <cellStyle name="Normal 43 3 6 2 2 2" xfId="8216" xr:uid="{00000000-0005-0000-0000-000091800000}"/>
    <cellStyle name="Normal 43 3 6 2 2 2 2" xfId="16960" xr:uid="{00000000-0005-0000-0000-000092800000}"/>
    <cellStyle name="Normal 43 3 6 2 2 2 2 2" xfId="34411" xr:uid="{00000000-0005-0000-0000-000093800000}"/>
    <cellStyle name="Normal 43 3 6 2 2 2 3" xfId="25691" xr:uid="{00000000-0005-0000-0000-000094800000}"/>
    <cellStyle name="Normal 43 3 6 2 2 2 4" xfId="41671" xr:uid="{00000000-0005-0000-0000-000095800000}"/>
    <cellStyle name="Normal 43 3 6 2 2 3" xfId="12599" xr:uid="{00000000-0005-0000-0000-000096800000}"/>
    <cellStyle name="Normal 43 3 6 2 2 3 2" xfId="30051" xr:uid="{00000000-0005-0000-0000-000097800000}"/>
    <cellStyle name="Normal 43 3 6 2 2 4" xfId="21330" xr:uid="{00000000-0005-0000-0000-000098800000}"/>
    <cellStyle name="Normal 43 3 6 2 2 5" xfId="41670" xr:uid="{00000000-0005-0000-0000-000099800000}"/>
    <cellStyle name="Normal 43 3 6 2 3" xfId="6074" xr:uid="{00000000-0005-0000-0000-00009A800000}"/>
    <cellStyle name="Normal 43 3 6 2 3 2" xfId="14818" xr:uid="{00000000-0005-0000-0000-00009B800000}"/>
    <cellStyle name="Normal 43 3 6 2 3 2 2" xfId="32269" xr:uid="{00000000-0005-0000-0000-00009C800000}"/>
    <cellStyle name="Normal 43 3 6 2 3 3" xfId="23549" xr:uid="{00000000-0005-0000-0000-00009D800000}"/>
    <cellStyle name="Normal 43 3 6 2 3 4" xfId="41672" xr:uid="{00000000-0005-0000-0000-00009E800000}"/>
    <cellStyle name="Normal 43 3 6 2 4" xfId="10457" xr:uid="{00000000-0005-0000-0000-00009F800000}"/>
    <cellStyle name="Normal 43 3 6 2 4 2" xfId="27909" xr:uid="{00000000-0005-0000-0000-0000A0800000}"/>
    <cellStyle name="Normal 43 3 6 2 5" xfId="19188" xr:uid="{00000000-0005-0000-0000-0000A1800000}"/>
    <cellStyle name="Normal 43 3 6 2 6" xfId="41669" xr:uid="{00000000-0005-0000-0000-0000A2800000}"/>
    <cellStyle name="Normal 43 3 6 3" xfId="2736" xr:uid="{00000000-0005-0000-0000-0000A3800000}"/>
    <cellStyle name="Normal 43 3 6 3 2" xfId="7147" xr:uid="{00000000-0005-0000-0000-0000A4800000}"/>
    <cellStyle name="Normal 43 3 6 3 2 2" xfId="15891" xr:uid="{00000000-0005-0000-0000-0000A5800000}"/>
    <cellStyle name="Normal 43 3 6 3 2 2 2" xfId="33342" xr:uid="{00000000-0005-0000-0000-0000A6800000}"/>
    <cellStyle name="Normal 43 3 6 3 2 3" xfId="24622" xr:uid="{00000000-0005-0000-0000-0000A7800000}"/>
    <cellStyle name="Normal 43 3 6 3 2 4" xfId="41674" xr:uid="{00000000-0005-0000-0000-0000A8800000}"/>
    <cellStyle name="Normal 43 3 6 3 3" xfId="11530" xr:uid="{00000000-0005-0000-0000-0000A9800000}"/>
    <cellStyle name="Normal 43 3 6 3 3 2" xfId="28982" xr:uid="{00000000-0005-0000-0000-0000AA800000}"/>
    <cellStyle name="Normal 43 3 6 3 4" xfId="20261" xr:uid="{00000000-0005-0000-0000-0000AB800000}"/>
    <cellStyle name="Normal 43 3 6 3 5" xfId="41673" xr:uid="{00000000-0005-0000-0000-0000AC800000}"/>
    <cellStyle name="Normal 43 3 6 4" xfId="5005" xr:uid="{00000000-0005-0000-0000-0000AD800000}"/>
    <cellStyle name="Normal 43 3 6 4 2" xfId="13749" xr:uid="{00000000-0005-0000-0000-0000AE800000}"/>
    <cellStyle name="Normal 43 3 6 4 2 2" xfId="31200" xr:uid="{00000000-0005-0000-0000-0000AF800000}"/>
    <cellStyle name="Normal 43 3 6 4 3" xfId="22480" xr:uid="{00000000-0005-0000-0000-0000B0800000}"/>
    <cellStyle name="Normal 43 3 6 4 4" xfId="41675" xr:uid="{00000000-0005-0000-0000-0000B1800000}"/>
    <cellStyle name="Normal 43 3 6 5" xfId="9388" xr:uid="{00000000-0005-0000-0000-0000B2800000}"/>
    <cellStyle name="Normal 43 3 6 5 2" xfId="26840" xr:uid="{00000000-0005-0000-0000-0000B3800000}"/>
    <cellStyle name="Normal 43 3 6 6" xfId="18119" xr:uid="{00000000-0005-0000-0000-0000B4800000}"/>
    <cellStyle name="Normal 43 3 6 7" xfId="41668" xr:uid="{00000000-0005-0000-0000-0000B5800000}"/>
    <cellStyle name="Normal 43 3 7" xfId="1109" xr:uid="{00000000-0005-0000-0000-0000B6800000}"/>
    <cellStyle name="Normal 43 3 7 2" xfId="2182" xr:uid="{00000000-0005-0000-0000-0000B7800000}"/>
    <cellStyle name="Normal 43 3 7 2 2" xfId="4327" xr:uid="{00000000-0005-0000-0000-0000B8800000}"/>
    <cellStyle name="Normal 43 3 7 2 2 2" xfId="8738" xr:uid="{00000000-0005-0000-0000-0000B9800000}"/>
    <cellStyle name="Normal 43 3 7 2 2 2 2" xfId="17482" xr:uid="{00000000-0005-0000-0000-0000BA800000}"/>
    <cellStyle name="Normal 43 3 7 2 2 2 2 2" xfId="34933" xr:uid="{00000000-0005-0000-0000-0000BB800000}"/>
    <cellStyle name="Normal 43 3 7 2 2 2 3" xfId="26213" xr:uid="{00000000-0005-0000-0000-0000BC800000}"/>
    <cellStyle name="Normal 43 3 7 2 2 2 4" xfId="41679" xr:uid="{00000000-0005-0000-0000-0000BD800000}"/>
    <cellStyle name="Normal 43 3 7 2 2 3" xfId="13121" xr:uid="{00000000-0005-0000-0000-0000BE800000}"/>
    <cellStyle name="Normal 43 3 7 2 2 3 2" xfId="30573" xr:uid="{00000000-0005-0000-0000-0000BF800000}"/>
    <cellStyle name="Normal 43 3 7 2 2 4" xfId="21852" xr:uid="{00000000-0005-0000-0000-0000C0800000}"/>
    <cellStyle name="Normal 43 3 7 2 2 5" xfId="41678" xr:uid="{00000000-0005-0000-0000-0000C1800000}"/>
    <cellStyle name="Normal 43 3 7 2 3" xfId="6596" xr:uid="{00000000-0005-0000-0000-0000C2800000}"/>
    <cellStyle name="Normal 43 3 7 2 3 2" xfId="15340" xr:uid="{00000000-0005-0000-0000-0000C3800000}"/>
    <cellStyle name="Normal 43 3 7 2 3 2 2" xfId="32791" xr:uid="{00000000-0005-0000-0000-0000C4800000}"/>
    <cellStyle name="Normal 43 3 7 2 3 3" xfId="24071" xr:uid="{00000000-0005-0000-0000-0000C5800000}"/>
    <cellStyle name="Normal 43 3 7 2 3 4" xfId="41680" xr:uid="{00000000-0005-0000-0000-0000C6800000}"/>
    <cellStyle name="Normal 43 3 7 2 4" xfId="10979" xr:uid="{00000000-0005-0000-0000-0000C7800000}"/>
    <cellStyle name="Normal 43 3 7 2 4 2" xfId="28431" xr:uid="{00000000-0005-0000-0000-0000C8800000}"/>
    <cellStyle name="Normal 43 3 7 2 5" xfId="19710" xr:uid="{00000000-0005-0000-0000-0000C9800000}"/>
    <cellStyle name="Normal 43 3 7 2 6" xfId="41677" xr:uid="{00000000-0005-0000-0000-0000CA800000}"/>
    <cellStyle name="Normal 43 3 7 3" xfId="3258" xr:uid="{00000000-0005-0000-0000-0000CB800000}"/>
    <cellStyle name="Normal 43 3 7 3 2" xfId="7669" xr:uid="{00000000-0005-0000-0000-0000CC800000}"/>
    <cellStyle name="Normal 43 3 7 3 2 2" xfId="16413" xr:uid="{00000000-0005-0000-0000-0000CD800000}"/>
    <cellStyle name="Normal 43 3 7 3 2 2 2" xfId="33864" xr:uid="{00000000-0005-0000-0000-0000CE800000}"/>
    <cellStyle name="Normal 43 3 7 3 2 3" xfId="25144" xr:uid="{00000000-0005-0000-0000-0000CF800000}"/>
    <cellStyle name="Normal 43 3 7 3 2 4" xfId="41682" xr:uid="{00000000-0005-0000-0000-0000D0800000}"/>
    <cellStyle name="Normal 43 3 7 3 3" xfId="12052" xr:uid="{00000000-0005-0000-0000-0000D1800000}"/>
    <cellStyle name="Normal 43 3 7 3 3 2" xfId="29504" xr:uid="{00000000-0005-0000-0000-0000D2800000}"/>
    <cellStyle name="Normal 43 3 7 3 4" xfId="20783" xr:uid="{00000000-0005-0000-0000-0000D3800000}"/>
    <cellStyle name="Normal 43 3 7 3 5" xfId="41681" xr:uid="{00000000-0005-0000-0000-0000D4800000}"/>
    <cellStyle name="Normal 43 3 7 4" xfId="5527" xr:uid="{00000000-0005-0000-0000-0000D5800000}"/>
    <cellStyle name="Normal 43 3 7 4 2" xfId="14271" xr:uid="{00000000-0005-0000-0000-0000D6800000}"/>
    <cellStyle name="Normal 43 3 7 4 2 2" xfId="31722" xr:uid="{00000000-0005-0000-0000-0000D7800000}"/>
    <cellStyle name="Normal 43 3 7 4 3" xfId="23002" xr:uid="{00000000-0005-0000-0000-0000D8800000}"/>
    <cellStyle name="Normal 43 3 7 4 4" xfId="41683" xr:uid="{00000000-0005-0000-0000-0000D9800000}"/>
    <cellStyle name="Normal 43 3 7 5" xfId="9910" xr:uid="{00000000-0005-0000-0000-0000DA800000}"/>
    <cellStyle name="Normal 43 3 7 5 2" xfId="27362" xr:uid="{00000000-0005-0000-0000-0000DB800000}"/>
    <cellStyle name="Normal 43 3 7 6" xfId="18641" xr:uid="{00000000-0005-0000-0000-0000DC800000}"/>
    <cellStyle name="Normal 43 3 7 7" xfId="41676" xr:uid="{00000000-0005-0000-0000-0000DD800000}"/>
    <cellStyle name="Normal 43 3 8" xfId="1122" xr:uid="{00000000-0005-0000-0000-0000DE800000}"/>
    <cellStyle name="Normal 43 3 8 2" xfId="3271" xr:uid="{00000000-0005-0000-0000-0000DF800000}"/>
    <cellStyle name="Normal 43 3 8 2 2" xfId="7682" xr:uid="{00000000-0005-0000-0000-0000E0800000}"/>
    <cellStyle name="Normal 43 3 8 2 2 2" xfId="16426" xr:uid="{00000000-0005-0000-0000-0000E1800000}"/>
    <cellStyle name="Normal 43 3 8 2 2 2 2" xfId="33877" xr:uid="{00000000-0005-0000-0000-0000E2800000}"/>
    <cellStyle name="Normal 43 3 8 2 2 3" xfId="25157" xr:uid="{00000000-0005-0000-0000-0000E3800000}"/>
    <cellStyle name="Normal 43 3 8 2 2 4" xfId="41686" xr:uid="{00000000-0005-0000-0000-0000E4800000}"/>
    <cellStyle name="Normal 43 3 8 2 3" xfId="12065" xr:uid="{00000000-0005-0000-0000-0000E5800000}"/>
    <cellStyle name="Normal 43 3 8 2 3 2" xfId="29517" xr:uid="{00000000-0005-0000-0000-0000E6800000}"/>
    <cellStyle name="Normal 43 3 8 2 4" xfId="20796" xr:uid="{00000000-0005-0000-0000-0000E7800000}"/>
    <cellStyle name="Normal 43 3 8 2 5" xfId="41685" xr:uid="{00000000-0005-0000-0000-0000E8800000}"/>
    <cellStyle name="Normal 43 3 8 3" xfId="5540" xr:uid="{00000000-0005-0000-0000-0000E9800000}"/>
    <cellStyle name="Normal 43 3 8 3 2" xfId="14284" xr:uid="{00000000-0005-0000-0000-0000EA800000}"/>
    <cellStyle name="Normal 43 3 8 3 2 2" xfId="31735" xr:uid="{00000000-0005-0000-0000-0000EB800000}"/>
    <cellStyle name="Normal 43 3 8 3 3" xfId="23015" xr:uid="{00000000-0005-0000-0000-0000EC800000}"/>
    <cellStyle name="Normal 43 3 8 3 4" xfId="41687" xr:uid="{00000000-0005-0000-0000-0000ED800000}"/>
    <cellStyle name="Normal 43 3 8 4" xfId="9923" xr:uid="{00000000-0005-0000-0000-0000EE800000}"/>
    <cellStyle name="Normal 43 3 8 4 2" xfId="27375" xr:uid="{00000000-0005-0000-0000-0000EF800000}"/>
    <cellStyle name="Normal 43 3 8 5" xfId="18654" xr:uid="{00000000-0005-0000-0000-0000F0800000}"/>
    <cellStyle name="Normal 43 3 8 6" xfId="35070" xr:uid="{00000000-0005-0000-0000-0000F1800000}"/>
    <cellStyle name="Normal 43 3 8 7" xfId="41684" xr:uid="{00000000-0005-0000-0000-0000F2800000}"/>
    <cellStyle name="Normal 43 3 9" xfId="2195" xr:uid="{00000000-0005-0000-0000-0000F3800000}"/>
    <cellStyle name="Normal 43 3 9 2" xfId="4340" xr:uid="{00000000-0005-0000-0000-0000F4800000}"/>
    <cellStyle name="Normal 43 3 9 2 2" xfId="8751" xr:uid="{00000000-0005-0000-0000-0000F5800000}"/>
    <cellStyle name="Normal 43 3 9 2 2 2" xfId="17495" xr:uid="{00000000-0005-0000-0000-0000F6800000}"/>
    <cellStyle name="Normal 43 3 9 2 2 2 2" xfId="34946" xr:uid="{00000000-0005-0000-0000-0000F7800000}"/>
    <cellStyle name="Normal 43 3 9 2 2 3" xfId="26226" xr:uid="{00000000-0005-0000-0000-0000F8800000}"/>
    <cellStyle name="Normal 43 3 9 2 2 4" xfId="41690" xr:uid="{00000000-0005-0000-0000-0000F9800000}"/>
    <cellStyle name="Normal 43 3 9 2 3" xfId="13134" xr:uid="{00000000-0005-0000-0000-0000FA800000}"/>
    <cellStyle name="Normal 43 3 9 2 3 2" xfId="30586" xr:uid="{00000000-0005-0000-0000-0000FB800000}"/>
    <cellStyle name="Normal 43 3 9 2 4" xfId="21865" xr:uid="{00000000-0005-0000-0000-0000FC800000}"/>
    <cellStyle name="Normal 43 3 9 2 5" xfId="41689" xr:uid="{00000000-0005-0000-0000-0000FD800000}"/>
    <cellStyle name="Normal 43 3 9 3" xfId="6609" xr:uid="{00000000-0005-0000-0000-0000FE800000}"/>
    <cellStyle name="Normal 43 3 9 3 2" xfId="15353" xr:uid="{00000000-0005-0000-0000-0000FF800000}"/>
    <cellStyle name="Normal 43 3 9 3 2 2" xfId="32804" xr:uid="{00000000-0005-0000-0000-000000810000}"/>
    <cellStyle name="Normal 43 3 9 3 3" xfId="24084" xr:uid="{00000000-0005-0000-0000-000001810000}"/>
    <cellStyle name="Normal 43 3 9 3 4" xfId="41691" xr:uid="{00000000-0005-0000-0000-000002810000}"/>
    <cellStyle name="Normal 43 3 9 4" xfId="10992" xr:uid="{00000000-0005-0000-0000-000003810000}"/>
    <cellStyle name="Normal 43 3 9 4 2" xfId="28444" xr:uid="{00000000-0005-0000-0000-000004810000}"/>
    <cellStyle name="Normal 43 3 9 5" xfId="19723" xr:uid="{00000000-0005-0000-0000-000005810000}"/>
    <cellStyle name="Normal 43 3 9 6" xfId="41688" xr:uid="{00000000-0005-0000-0000-000006810000}"/>
    <cellStyle name="Normal 43 4" xfId="1102" xr:uid="{00000000-0005-0000-0000-000007810000}"/>
    <cellStyle name="Normal 43 4 2" xfId="2175" xr:uid="{00000000-0005-0000-0000-000008810000}"/>
    <cellStyle name="Normal 43 4 2 2" xfId="4320" xr:uid="{00000000-0005-0000-0000-000009810000}"/>
    <cellStyle name="Normal 43 4 2 2 2" xfId="8731" xr:uid="{00000000-0005-0000-0000-00000A810000}"/>
    <cellStyle name="Normal 43 4 2 2 2 2" xfId="17475" xr:uid="{00000000-0005-0000-0000-00000B810000}"/>
    <cellStyle name="Normal 43 4 2 2 2 2 2" xfId="34926" xr:uid="{00000000-0005-0000-0000-00000C810000}"/>
    <cellStyle name="Normal 43 4 2 2 2 3" xfId="26206" xr:uid="{00000000-0005-0000-0000-00000D810000}"/>
    <cellStyle name="Normal 43 4 2 2 2 4" xfId="41695" xr:uid="{00000000-0005-0000-0000-00000E810000}"/>
    <cellStyle name="Normal 43 4 2 2 3" xfId="13114" xr:uid="{00000000-0005-0000-0000-00000F810000}"/>
    <cellStyle name="Normal 43 4 2 2 3 2" xfId="30566" xr:uid="{00000000-0005-0000-0000-000010810000}"/>
    <cellStyle name="Normal 43 4 2 2 4" xfId="21845" xr:uid="{00000000-0005-0000-0000-000011810000}"/>
    <cellStyle name="Normal 43 4 2 2 5" xfId="41694" xr:uid="{00000000-0005-0000-0000-000012810000}"/>
    <cellStyle name="Normal 43 4 2 3" xfId="6589" xr:uid="{00000000-0005-0000-0000-000013810000}"/>
    <cellStyle name="Normal 43 4 2 3 2" xfId="15333" xr:uid="{00000000-0005-0000-0000-000014810000}"/>
    <cellStyle name="Normal 43 4 2 3 2 2" xfId="32784" xr:uid="{00000000-0005-0000-0000-000015810000}"/>
    <cellStyle name="Normal 43 4 2 3 3" xfId="24064" xr:uid="{00000000-0005-0000-0000-000016810000}"/>
    <cellStyle name="Normal 43 4 2 3 4" xfId="41696" xr:uid="{00000000-0005-0000-0000-000017810000}"/>
    <cellStyle name="Normal 43 4 2 4" xfId="10972" xr:uid="{00000000-0005-0000-0000-000018810000}"/>
    <cellStyle name="Normal 43 4 2 4 2" xfId="28424" xr:uid="{00000000-0005-0000-0000-000019810000}"/>
    <cellStyle name="Normal 43 4 2 5" xfId="19703" xr:uid="{00000000-0005-0000-0000-00001A810000}"/>
    <cellStyle name="Normal 43 4 2 6" xfId="41693" xr:uid="{00000000-0005-0000-0000-00001B810000}"/>
    <cellStyle name="Normal 43 4 3" xfId="3251" xr:uid="{00000000-0005-0000-0000-00001C810000}"/>
    <cellStyle name="Normal 43 4 3 2" xfId="7662" xr:uid="{00000000-0005-0000-0000-00001D810000}"/>
    <cellStyle name="Normal 43 4 3 2 2" xfId="16406" xr:uid="{00000000-0005-0000-0000-00001E810000}"/>
    <cellStyle name="Normal 43 4 3 2 2 2" xfId="33857" xr:uid="{00000000-0005-0000-0000-00001F810000}"/>
    <cellStyle name="Normal 43 4 3 2 3" xfId="25137" xr:uid="{00000000-0005-0000-0000-000020810000}"/>
    <cellStyle name="Normal 43 4 3 2 4" xfId="41698" xr:uid="{00000000-0005-0000-0000-000021810000}"/>
    <cellStyle name="Normal 43 4 3 3" xfId="12045" xr:uid="{00000000-0005-0000-0000-000022810000}"/>
    <cellStyle name="Normal 43 4 3 3 2" xfId="29497" xr:uid="{00000000-0005-0000-0000-000023810000}"/>
    <cellStyle name="Normal 43 4 3 4" xfId="20776" xr:uid="{00000000-0005-0000-0000-000024810000}"/>
    <cellStyle name="Normal 43 4 3 5" xfId="41697" xr:uid="{00000000-0005-0000-0000-000025810000}"/>
    <cellStyle name="Normal 43 4 4" xfId="5520" xr:uid="{00000000-0005-0000-0000-000026810000}"/>
    <cellStyle name="Normal 43 4 4 2" xfId="14264" xr:uid="{00000000-0005-0000-0000-000027810000}"/>
    <cellStyle name="Normal 43 4 4 2 2" xfId="31715" xr:uid="{00000000-0005-0000-0000-000028810000}"/>
    <cellStyle name="Normal 43 4 4 3" xfId="22995" xr:uid="{00000000-0005-0000-0000-000029810000}"/>
    <cellStyle name="Normal 43 4 4 4" xfId="41699" xr:uid="{00000000-0005-0000-0000-00002A810000}"/>
    <cellStyle name="Normal 43 4 5" xfId="9903" xr:uid="{00000000-0005-0000-0000-00002B810000}"/>
    <cellStyle name="Normal 43 4 5 2" xfId="27355" xr:uid="{00000000-0005-0000-0000-00002C810000}"/>
    <cellStyle name="Normal 43 4 6" xfId="18634" xr:uid="{00000000-0005-0000-0000-00002D810000}"/>
    <cellStyle name="Normal 43 4 7" xfId="41692" xr:uid="{00000000-0005-0000-0000-00002E810000}"/>
    <cellStyle name="Normal 43 5" xfId="2714" xr:uid="{00000000-0005-0000-0000-00002F810000}"/>
    <cellStyle name="Normal 43 5 2" xfId="7125" xr:uid="{00000000-0005-0000-0000-000030810000}"/>
    <cellStyle name="Normal 43 5 2 2" xfId="15869" xr:uid="{00000000-0005-0000-0000-000031810000}"/>
    <cellStyle name="Normal 43 5 2 2 2" xfId="33320" xr:uid="{00000000-0005-0000-0000-000032810000}"/>
    <cellStyle name="Normal 43 5 2 3" xfId="24600" xr:uid="{00000000-0005-0000-0000-000033810000}"/>
    <cellStyle name="Normal 43 5 2 4" xfId="41701" xr:uid="{00000000-0005-0000-0000-000034810000}"/>
    <cellStyle name="Normal 43 5 3" xfId="11508" xr:uid="{00000000-0005-0000-0000-000035810000}"/>
    <cellStyle name="Normal 43 5 3 2" xfId="28960" xr:uid="{00000000-0005-0000-0000-000036810000}"/>
    <cellStyle name="Normal 43 5 4" xfId="20239" xr:uid="{00000000-0005-0000-0000-000037810000}"/>
    <cellStyle name="Normal 43 5 5" xfId="41700" xr:uid="{00000000-0005-0000-0000-000038810000}"/>
    <cellStyle name="Normal 43 6" xfId="4983" xr:uid="{00000000-0005-0000-0000-000039810000}"/>
    <cellStyle name="Normal 43 6 2" xfId="13727" xr:uid="{00000000-0005-0000-0000-00003A810000}"/>
    <cellStyle name="Normal 43 6 2 2" xfId="31178" xr:uid="{00000000-0005-0000-0000-00003B810000}"/>
    <cellStyle name="Normal 43 6 3" xfId="22458" xr:uid="{00000000-0005-0000-0000-00003C810000}"/>
    <cellStyle name="Normal 43 6 4" xfId="41702" xr:uid="{00000000-0005-0000-0000-00003D810000}"/>
    <cellStyle name="Normal 43 7" xfId="9366" xr:uid="{00000000-0005-0000-0000-00003E810000}"/>
    <cellStyle name="Normal 43 7 2" xfId="26818" xr:uid="{00000000-0005-0000-0000-00003F810000}"/>
    <cellStyle name="Normal 43 8" xfId="18097" xr:uid="{00000000-0005-0000-0000-000040810000}"/>
    <cellStyle name="Normal 43 9" xfId="41537" xr:uid="{00000000-0005-0000-0000-000041810000}"/>
    <cellStyle name="Normal 44" xfId="569" xr:uid="{00000000-0005-0000-0000-000042810000}"/>
    <cellStyle name="Normal 44 2" xfId="1107" xr:uid="{00000000-0005-0000-0000-000043810000}"/>
    <cellStyle name="Normal 44 2 2" xfId="2180" xr:uid="{00000000-0005-0000-0000-000044810000}"/>
    <cellStyle name="Normal 44 2 2 2" xfId="4325" xr:uid="{00000000-0005-0000-0000-000045810000}"/>
    <cellStyle name="Normal 44 2 2 2 2" xfId="8736" xr:uid="{00000000-0005-0000-0000-000046810000}"/>
    <cellStyle name="Normal 44 2 2 2 2 2" xfId="17480" xr:uid="{00000000-0005-0000-0000-000047810000}"/>
    <cellStyle name="Normal 44 2 2 2 2 2 2" xfId="34931" xr:uid="{00000000-0005-0000-0000-000048810000}"/>
    <cellStyle name="Normal 44 2 2 2 2 3" xfId="26211" xr:uid="{00000000-0005-0000-0000-000049810000}"/>
    <cellStyle name="Normal 44 2 2 2 2 4" xfId="41707" xr:uid="{00000000-0005-0000-0000-00004A810000}"/>
    <cellStyle name="Normal 44 2 2 2 3" xfId="13119" xr:uid="{00000000-0005-0000-0000-00004B810000}"/>
    <cellStyle name="Normal 44 2 2 2 3 2" xfId="30571" xr:uid="{00000000-0005-0000-0000-00004C810000}"/>
    <cellStyle name="Normal 44 2 2 2 4" xfId="21850" xr:uid="{00000000-0005-0000-0000-00004D810000}"/>
    <cellStyle name="Normal 44 2 2 2 5" xfId="41706" xr:uid="{00000000-0005-0000-0000-00004E810000}"/>
    <cellStyle name="Normal 44 2 2 3" xfId="6594" xr:uid="{00000000-0005-0000-0000-00004F810000}"/>
    <cellStyle name="Normal 44 2 2 3 2" xfId="15338" xr:uid="{00000000-0005-0000-0000-000050810000}"/>
    <cellStyle name="Normal 44 2 2 3 2 2" xfId="32789" xr:uid="{00000000-0005-0000-0000-000051810000}"/>
    <cellStyle name="Normal 44 2 2 3 3" xfId="24069" xr:uid="{00000000-0005-0000-0000-000052810000}"/>
    <cellStyle name="Normal 44 2 2 3 4" xfId="41708" xr:uid="{00000000-0005-0000-0000-000053810000}"/>
    <cellStyle name="Normal 44 2 2 4" xfId="10977" xr:uid="{00000000-0005-0000-0000-000054810000}"/>
    <cellStyle name="Normal 44 2 2 4 2" xfId="28429" xr:uid="{00000000-0005-0000-0000-000055810000}"/>
    <cellStyle name="Normal 44 2 2 5" xfId="19708" xr:uid="{00000000-0005-0000-0000-000056810000}"/>
    <cellStyle name="Normal 44 2 2 6" xfId="41705" xr:uid="{00000000-0005-0000-0000-000057810000}"/>
    <cellStyle name="Normal 44 2 3" xfId="3256" xr:uid="{00000000-0005-0000-0000-000058810000}"/>
    <cellStyle name="Normal 44 2 3 2" xfId="7667" xr:uid="{00000000-0005-0000-0000-000059810000}"/>
    <cellStyle name="Normal 44 2 3 2 2" xfId="16411" xr:uid="{00000000-0005-0000-0000-00005A810000}"/>
    <cellStyle name="Normal 44 2 3 2 2 2" xfId="33862" xr:uid="{00000000-0005-0000-0000-00005B810000}"/>
    <cellStyle name="Normal 44 2 3 2 3" xfId="25142" xr:uid="{00000000-0005-0000-0000-00005C810000}"/>
    <cellStyle name="Normal 44 2 3 2 4" xfId="41710" xr:uid="{00000000-0005-0000-0000-00005D810000}"/>
    <cellStyle name="Normal 44 2 3 3" xfId="12050" xr:uid="{00000000-0005-0000-0000-00005E810000}"/>
    <cellStyle name="Normal 44 2 3 3 2" xfId="29502" xr:uid="{00000000-0005-0000-0000-00005F810000}"/>
    <cellStyle name="Normal 44 2 3 4" xfId="20781" xr:uid="{00000000-0005-0000-0000-000060810000}"/>
    <cellStyle name="Normal 44 2 3 5" xfId="41709" xr:uid="{00000000-0005-0000-0000-000061810000}"/>
    <cellStyle name="Normal 44 2 4" xfId="5525" xr:uid="{00000000-0005-0000-0000-000062810000}"/>
    <cellStyle name="Normal 44 2 4 2" xfId="14269" xr:uid="{00000000-0005-0000-0000-000063810000}"/>
    <cellStyle name="Normal 44 2 4 2 2" xfId="31720" xr:uid="{00000000-0005-0000-0000-000064810000}"/>
    <cellStyle name="Normal 44 2 4 3" xfId="23000" xr:uid="{00000000-0005-0000-0000-000065810000}"/>
    <cellStyle name="Normal 44 2 4 4" xfId="41711" xr:uid="{00000000-0005-0000-0000-000066810000}"/>
    <cellStyle name="Normal 44 2 5" xfId="9908" xr:uid="{00000000-0005-0000-0000-000067810000}"/>
    <cellStyle name="Normal 44 2 5 2" xfId="27360" xr:uid="{00000000-0005-0000-0000-000068810000}"/>
    <cellStyle name="Normal 44 2 6" xfId="18639" xr:uid="{00000000-0005-0000-0000-000069810000}"/>
    <cellStyle name="Normal 44 2 7" xfId="41704" xr:uid="{00000000-0005-0000-0000-00006A810000}"/>
    <cellStyle name="Normal 44 3" xfId="1644" xr:uid="{00000000-0005-0000-0000-00006B810000}"/>
    <cellStyle name="Normal 44 3 2" xfId="3790" xr:uid="{00000000-0005-0000-0000-00006C810000}"/>
    <cellStyle name="Normal 44 3 2 2" xfId="8201" xr:uid="{00000000-0005-0000-0000-00006D810000}"/>
    <cellStyle name="Normal 44 3 2 2 2" xfId="16945" xr:uid="{00000000-0005-0000-0000-00006E810000}"/>
    <cellStyle name="Normal 44 3 2 2 2 2" xfId="34396" xr:uid="{00000000-0005-0000-0000-00006F810000}"/>
    <cellStyle name="Normal 44 3 2 2 3" xfId="25676" xr:uid="{00000000-0005-0000-0000-000070810000}"/>
    <cellStyle name="Normal 44 3 2 2 4" xfId="41714" xr:uid="{00000000-0005-0000-0000-000071810000}"/>
    <cellStyle name="Normal 44 3 2 3" xfId="12584" xr:uid="{00000000-0005-0000-0000-000072810000}"/>
    <cellStyle name="Normal 44 3 2 3 2" xfId="30036" xr:uid="{00000000-0005-0000-0000-000073810000}"/>
    <cellStyle name="Normal 44 3 2 4" xfId="21315" xr:uid="{00000000-0005-0000-0000-000074810000}"/>
    <cellStyle name="Normal 44 3 2 5" xfId="41713" xr:uid="{00000000-0005-0000-0000-000075810000}"/>
    <cellStyle name="Normal 44 3 3" xfId="6059" xr:uid="{00000000-0005-0000-0000-000076810000}"/>
    <cellStyle name="Normal 44 3 3 2" xfId="14803" xr:uid="{00000000-0005-0000-0000-000077810000}"/>
    <cellStyle name="Normal 44 3 3 2 2" xfId="32254" xr:uid="{00000000-0005-0000-0000-000078810000}"/>
    <cellStyle name="Normal 44 3 3 3" xfId="23534" xr:uid="{00000000-0005-0000-0000-000079810000}"/>
    <cellStyle name="Normal 44 3 3 4" xfId="41715" xr:uid="{00000000-0005-0000-0000-00007A810000}"/>
    <cellStyle name="Normal 44 3 4" xfId="10442" xr:uid="{00000000-0005-0000-0000-00007B810000}"/>
    <cellStyle name="Normal 44 3 4 2" xfId="27894" xr:uid="{00000000-0005-0000-0000-00007C810000}"/>
    <cellStyle name="Normal 44 3 5" xfId="19173" xr:uid="{00000000-0005-0000-0000-00007D810000}"/>
    <cellStyle name="Normal 44 3 6" xfId="41712" xr:uid="{00000000-0005-0000-0000-00007E810000}"/>
    <cellStyle name="Normal 44 4" xfId="2719" xr:uid="{00000000-0005-0000-0000-00007F810000}"/>
    <cellStyle name="Normal 44 4 2" xfId="7130" xr:uid="{00000000-0005-0000-0000-000080810000}"/>
    <cellStyle name="Normal 44 4 2 2" xfId="15874" xr:uid="{00000000-0005-0000-0000-000081810000}"/>
    <cellStyle name="Normal 44 4 2 2 2" xfId="33325" xr:uid="{00000000-0005-0000-0000-000082810000}"/>
    <cellStyle name="Normal 44 4 2 3" xfId="24605" xr:uid="{00000000-0005-0000-0000-000083810000}"/>
    <cellStyle name="Normal 44 4 2 4" xfId="41717" xr:uid="{00000000-0005-0000-0000-000084810000}"/>
    <cellStyle name="Normal 44 4 3" xfId="11513" xr:uid="{00000000-0005-0000-0000-000085810000}"/>
    <cellStyle name="Normal 44 4 3 2" xfId="28965" xr:uid="{00000000-0005-0000-0000-000086810000}"/>
    <cellStyle name="Normal 44 4 4" xfId="20244" xr:uid="{00000000-0005-0000-0000-000087810000}"/>
    <cellStyle name="Normal 44 4 5" xfId="41716" xr:uid="{00000000-0005-0000-0000-000088810000}"/>
    <cellStyle name="Normal 44 5" xfId="4988" xr:uid="{00000000-0005-0000-0000-000089810000}"/>
    <cellStyle name="Normal 44 5 2" xfId="13732" xr:uid="{00000000-0005-0000-0000-00008A810000}"/>
    <cellStyle name="Normal 44 5 2 2" xfId="31183" xr:uid="{00000000-0005-0000-0000-00008B810000}"/>
    <cellStyle name="Normal 44 5 3" xfId="22463" xr:uid="{00000000-0005-0000-0000-00008C810000}"/>
    <cellStyle name="Normal 44 5 4" xfId="41718" xr:uid="{00000000-0005-0000-0000-00008D810000}"/>
    <cellStyle name="Normal 44 6" xfId="9371" xr:uid="{00000000-0005-0000-0000-00008E810000}"/>
    <cellStyle name="Normal 44 6 2" xfId="26823" xr:uid="{00000000-0005-0000-0000-00008F810000}"/>
    <cellStyle name="Normal 44 7" xfId="18102" xr:uid="{00000000-0005-0000-0000-000090810000}"/>
    <cellStyle name="Normal 44 8" xfId="41703" xr:uid="{00000000-0005-0000-0000-000091810000}"/>
    <cellStyle name="Normal 45" xfId="577" xr:uid="{00000000-0005-0000-0000-000092810000}"/>
    <cellStyle name="Normal 45 2" xfId="1115" xr:uid="{00000000-0005-0000-0000-000093810000}"/>
    <cellStyle name="Normal 45 2 2" xfId="2188" xr:uid="{00000000-0005-0000-0000-000094810000}"/>
    <cellStyle name="Normal 45 2 2 2" xfId="4333" xr:uid="{00000000-0005-0000-0000-000095810000}"/>
    <cellStyle name="Normal 45 2 2 2 2" xfId="8744" xr:uid="{00000000-0005-0000-0000-000096810000}"/>
    <cellStyle name="Normal 45 2 2 2 2 2" xfId="17488" xr:uid="{00000000-0005-0000-0000-000097810000}"/>
    <cellStyle name="Normal 45 2 2 2 2 2 2" xfId="34939" xr:uid="{00000000-0005-0000-0000-000098810000}"/>
    <cellStyle name="Normal 45 2 2 2 2 3" xfId="26219" xr:uid="{00000000-0005-0000-0000-000099810000}"/>
    <cellStyle name="Normal 45 2 2 2 2 4" xfId="41723" xr:uid="{00000000-0005-0000-0000-00009A810000}"/>
    <cellStyle name="Normal 45 2 2 2 3" xfId="13127" xr:uid="{00000000-0005-0000-0000-00009B810000}"/>
    <cellStyle name="Normal 45 2 2 2 3 2" xfId="30579" xr:uid="{00000000-0005-0000-0000-00009C810000}"/>
    <cellStyle name="Normal 45 2 2 2 4" xfId="21858" xr:uid="{00000000-0005-0000-0000-00009D810000}"/>
    <cellStyle name="Normal 45 2 2 2 5" xfId="41722" xr:uid="{00000000-0005-0000-0000-00009E810000}"/>
    <cellStyle name="Normal 45 2 2 3" xfId="6602" xr:uid="{00000000-0005-0000-0000-00009F810000}"/>
    <cellStyle name="Normal 45 2 2 3 2" xfId="15346" xr:uid="{00000000-0005-0000-0000-0000A0810000}"/>
    <cellStyle name="Normal 45 2 2 3 2 2" xfId="32797" xr:uid="{00000000-0005-0000-0000-0000A1810000}"/>
    <cellStyle name="Normal 45 2 2 3 3" xfId="24077" xr:uid="{00000000-0005-0000-0000-0000A2810000}"/>
    <cellStyle name="Normal 45 2 2 3 4" xfId="41724" xr:uid="{00000000-0005-0000-0000-0000A3810000}"/>
    <cellStyle name="Normal 45 2 2 4" xfId="10985" xr:uid="{00000000-0005-0000-0000-0000A4810000}"/>
    <cellStyle name="Normal 45 2 2 4 2" xfId="28437" xr:uid="{00000000-0005-0000-0000-0000A5810000}"/>
    <cellStyle name="Normal 45 2 2 5" xfId="19716" xr:uid="{00000000-0005-0000-0000-0000A6810000}"/>
    <cellStyle name="Normal 45 2 2 6" xfId="41721" xr:uid="{00000000-0005-0000-0000-0000A7810000}"/>
    <cellStyle name="Normal 45 2 3" xfId="3264" xr:uid="{00000000-0005-0000-0000-0000A8810000}"/>
    <cellStyle name="Normal 45 2 3 2" xfId="7675" xr:uid="{00000000-0005-0000-0000-0000A9810000}"/>
    <cellStyle name="Normal 45 2 3 2 2" xfId="16419" xr:uid="{00000000-0005-0000-0000-0000AA810000}"/>
    <cellStyle name="Normal 45 2 3 2 2 2" xfId="33870" xr:uid="{00000000-0005-0000-0000-0000AB810000}"/>
    <cellStyle name="Normal 45 2 3 2 3" xfId="25150" xr:uid="{00000000-0005-0000-0000-0000AC810000}"/>
    <cellStyle name="Normal 45 2 3 2 4" xfId="41726" xr:uid="{00000000-0005-0000-0000-0000AD810000}"/>
    <cellStyle name="Normal 45 2 3 3" xfId="12058" xr:uid="{00000000-0005-0000-0000-0000AE810000}"/>
    <cellStyle name="Normal 45 2 3 3 2" xfId="29510" xr:uid="{00000000-0005-0000-0000-0000AF810000}"/>
    <cellStyle name="Normal 45 2 3 4" xfId="20789" xr:uid="{00000000-0005-0000-0000-0000B0810000}"/>
    <cellStyle name="Normal 45 2 3 5" xfId="41725" xr:uid="{00000000-0005-0000-0000-0000B1810000}"/>
    <cellStyle name="Normal 45 2 4" xfId="5533" xr:uid="{00000000-0005-0000-0000-0000B2810000}"/>
    <cellStyle name="Normal 45 2 4 2" xfId="14277" xr:uid="{00000000-0005-0000-0000-0000B3810000}"/>
    <cellStyle name="Normal 45 2 4 2 2" xfId="31728" xr:uid="{00000000-0005-0000-0000-0000B4810000}"/>
    <cellStyle name="Normal 45 2 4 3" xfId="23008" xr:uid="{00000000-0005-0000-0000-0000B5810000}"/>
    <cellStyle name="Normal 45 2 4 4" xfId="41727" xr:uid="{00000000-0005-0000-0000-0000B6810000}"/>
    <cellStyle name="Normal 45 2 5" xfId="9916" xr:uid="{00000000-0005-0000-0000-0000B7810000}"/>
    <cellStyle name="Normal 45 2 5 2" xfId="27368" xr:uid="{00000000-0005-0000-0000-0000B8810000}"/>
    <cellStyle name="Normal 45 2 6" xfId="18647" xr:uid="{00000000-0005-0000-0000-0000B9810000}"/>
    <cellStyle name="Normal 45 2 7" xfId="41720" xr:uid="{00000000-0005-0000-0000-0000BA810000}"/>
    <cellStyle name="Normal 45 3" xfId="1650" xr:uid="{00000000-0005-0000-0000-0000BB810000}"/>
    <cellStyle name="Normal 45 3 2" xfId="3796" xr:uid="{00000000-0005-0000-0000-0000BC810000}"/>
    <cellStyle name="Normal 45 3 2 2" xfId="8207" xr:uid="{00000000-0005-0000-0000-0000BD810000}"/>
    <cellStyle name="Normal 45 3 2 2 2" xfId="16951" xr:uid="{00000000-0005-0000-0000-0000BE810000}"/>
    <cellStyle name="Normal 45 3 2 2 2 2" xfId="34402" xr:uid="{00000000-0005-0000-0000-0000BF810000}"/>
    <cellStyle name="Normal 45 3 2 2 3" xfId="25682" xr:uid="{00000000-0005-0000-0000-0000C0810000}"/>
    <cellStyle name="Normal 45 3 2 2 4" xfId="41730" xr:uid="{00000000-0005-0000-0000-0000C1810000}"/>
    <cellStyle name="Normal 45 3 2 3" xfId="12590" xr:uid="{00000000-0005-0000-0000-0000C2810000}"/>
    <cellStyle name="Normal 45 3 2 3 2" xfId="30042" xr:uid="{00000000-0005-0000-0000-0000C3810000}"/>
    <cellStyle name="Normal 45 3 2 4" xfId="21321" xr:uid="{00000000-0005-0000-0000-0000C4810000}"/>
    <cellStyle name="Normal 45 3 2 5" xfId="41729" xr:uid="{00000000-0005-0000-0000-0000C5810000}"/>
    <cellStyle name="Normal 45 3 3" xfId="6065" xr:uid="{00000000-0005-0000-0000-0000C6810000}"/>
    <cellStyle name="Normal 45 3 3 2" xfId="14809" xr:uid="{00000000-0005-0000-0000-0000C7810000}"/>
    <cellStyle name="Normal 45 3 3 2 2" xfId="32260" xr:uid="{00000000-0005-0000-0000-0000C8810000}"/>
    <cellStyle name="Normal 45 3 3 3" xfId="23540" xr:uid="{00000000-0005-0000-0000-0000C9810000}"/>
    <cellStyle name="Normal 45 3 3 4" xfId="41731" xr:uid="{00000000-0005-0000-0000-0000CA810000}"/>
    <cellStyle name="Normal 45 3 4" xfId="10448" xr:uid="{00000000-0005-0000-0000-0000CB810000}"/>
    <cellStyle name="Normal 45 3 4 2" xfId="27900" xr:uid="{00000000-0005-0000-0000-0000CC810000}"/>
    <cellStyle name="Normal 45 3 5" xfId="19179" xr:uid="{00000000-0005-0000-0000-0000CD810000}"/>
    <cellStyle name="Normal 45 3 6" xfId="41728" xr:uid="{00000000-0005-0000-0000-0000CE810000}"/>
    <cellStyle name="Normal 45 4" xfId="2727" xr:uid="{00000000-0005-0000-0000-0000CF810000}"/>
    <cellStyle name="Normal 45 4 2" xfId="7138" xr:uid="{00000000-0005-0000-0000-0000D0810000}"/>
    <cellStyle name="Normal 45 4 2 2" xfId="15882" xr:uid="{00000000-0005-0000-0000-0000D1810000}"/>
    <cellStyle name="Normal 45 4 2 2 2" xfId="33333" xr:uid="{00000000-0005-0000-0000-0000D2810000}"/>
    <cellStyle name="Normal 45 4 2 3" xfId="24613" xr:uid="{00000000-0005-0000-0000-0000D3810000}"/>
    <cellStyle name="Normal 45 4 2 4" xfId="41733" xr:uid="{00000000-0005-0000-0000-0000D4810000}"/>
    <cellStyle name="Normal 45 4 3" xfId="11521" xr:uid="{00000000-0005-0000-0000-0000D5810000}"/>
    <cellStyle name="Normal 45 4 3 2" xfId="28973" xr:uid="{00000000-0005-0000-0000-0000D6810000}"/>
    <cellStyle name="Normal 45 4 4" xfId="20252" xr:uid="{00000000-0005-0000-0000-0000D7810000}"/>
    <cellStyle name="Normal 45 4 5" xfId="41732" xr:uid="{00000000-0005-0000-0000-0000D8810000}"/>
    <cellStyle name="Normal 45 5" xfId="4996" xr:uid="{00000000-0005-0000-0000-0000D9810000}"/>
    <cellStyle name="Normal 45 5 2" xfId="13740" xr:uid="{00000000-0005-0000-0000-0000DA810000}"/>
    <cellStyle name="Normal 45 5 2 2" xfId="31191" xr:uid="{00000000-0005-0000-0000-0000DB810000}"/>
    <cellStyle name="Normal 45 5 3" xfId="22471" xr:uid="{00000000-0005-0000-0000-0000DC810000}"/>
    <cellStyle name="Normal 45 5 4" xfId="41734" xr:uid="{00000000-0005-0000-0000-0000DD810000}"/>
    <cellStyle name="Normal 45 6" xfId="9379" xr:uid="{00000000-0005-0000-0000-0000DE810000}"/>
    <cellStyle name="Normal 45 6 2" xfId="26831" xr:uid="{00000000-0005-0000-0000-0000DF810000}"/>
    <cellStyle name="Normal 45 7" xfId="18110" xr:uid="{00000000-0005-0000-0000-0000E0810000}"/>
    <cellStyle name="Normal 45 8" xfId="41719" xr:uid="{00000000-0005-0000-0000-0000E1810000}"/>
    <cellStyle name="Normal 46" xfId="580" xr:uid="{00000000-0005-0000-0000-0000E2810000}"/>
    <cellStyle name="Normal 46 2" xfId="1118" xr:uid="{00000000-0005-0000-0000-0000E3810000}"/>
    <cellStyle name="Normal 46 2 2" xfId="2191" xr:uid="{00000000-0005-0000-0000-0000E4810000}"/>
    <cellStyle name="Normal 46 2 2 2" xfId="4336" xr:uid="{00000000-0005-0000-0000-0000E5810000}"/>
    <cellStyle name="Normal 46 2 2 2 2" xfId="8747" xr:uid="{00000000-0005-0000-0000-0000E6810000}"/>
    <cellStyle name="Normal 46 2 2 2 2 2" xfId="17491" xr:uid="{00000000-0005-0000-0000-0000E7810000}"/>
    <cellStyle name="Normal 46 2 2 2 2 2 2" xfId="34942" xr:uid="{00000000-0005-0000-0000-0000E8810000}"/>
    <cellStyle name="Normal 46 2 2 2 2 3" xfId="26222" xr:uid="{00000000-0005-0000-0000-0000E9810000}"/>
    <cellStyle name="Normal 46 2 2 2 2 4" xfId="41739" xr:uid="{00000000-0005-0000-0000-0000EA810000}"/>
    <cellStyle name="Normal 46 2 2 2 3" xfId="13130" xr:uid="{00000000-0005-0000-0000-0000EB810000}"/>
    <cellStyle name="Normal 46 2 2 2 3 2" xfId="30582" xr:uid="{00000000-0005-0000-0000-0000EC810000}"/>
    <cellStyle name="Normal 46 2 2 2 4" xfId="21861" xr:uid="{00000000-0005-0000-0000-0000ED810000}"/>
    <cellStyle name="Normal 46 2 2 2 5" xfId="41738" xr:uid="{00000000-0005-0000-0000-0000EE810000}"/>
    <cellStyle name="Normal 46 2 2 3" xfId="6605" xr:uid="{00000000-0005-0000-0000-0000EF810000}"/>
    <cellStyle name="Normal 46 2 2 3 2" xfId="15349" xr:uid="{00000000-0005-0000-0000-0000F0810000}"/>
    <cellStyle name="Normal 46 2 2 3 2 2" xfId="32800" xr:uid="{00000000-0005-0000-0000-0000F1810000}"/>
    <cellStyle name="Normal 46 2 2 3 3" xfId="24080" xr:uid="{00000000-0005-0000-0000-0000F2810000}"/>
    <cellStyle name="Normal 46 2 2 3 4" xfId="41740" xr:uid="{00000000-0005-0000-0000-0000F3810000}"/>
    <cellStyle name="Normal 46 2 2 4" xfId="10988" xr:uid="{00000000-0005-0000-0000-0000F4810000}"/>
    <cellStyle name="Normal 46 2 2 4 2" xfId="28440" xr:uid="{00000000-0005-0000-0000-0000F5810000}"/>
    <cellStyle name="Normal 46 2 2 5" xfId="19719" xr:uid="{00000000-0005-0000-0000-0000F6810000}"/>
    <cellStyle name="Normal 46 2 2 6" xfId="41737" xr:uid="{00000000-0005-0000-0000-0000F7810000}"/>
    <cellStyle name="Normal 46 2 3" xfId="3267" xr:uid="{00000000-0005-0000-0000-0000F8810000}"/>
    <cellStyle name="Normal 46 2 3 2" xfId="7678" xr:uid="{00000000-0005-0000-0000-0000F9810000}"/>
    <cellStyle name="Normal 46 2 3 2 2" xfId="16422" xr:uid="{00000000-0005-0000-0000-0000FA810000}"/>
    <cellStyle name="Normal 46 2 3 2 2 2" xfId="33873" xr:uid="{00000000-0005-0000-0000-0000FB810000}"/>
    <cellStyle name="Normal 46 2 3 2 3" xfId="25153" xr:uid="{00000000-0005-0000-0000-0000FC810000}"/>
    <cellStyle name="Normal 46 2 3 2 4" xfId="41742" xr:uid="{00000000-0005-0000-0000-0000FD810000}"/>
    <cellStyle name="Normal 46 2 3 3" xfId="12061" xr:uid="{00000000-0005-0000-0000-0000FE810000}"/>
    <cellStyle name="Normal 46 2 3 3 2" xfId="29513" xr:uid="{00000000-0005-0000-0000-0000FF810000}"/>
    <cellStyle name="Normal 46 2 3 4" xfId="20792" xr:uid="{00000000-0005-0000-0000-000000820000}"/>
    <cellStyle name="Normal 46 2 3 5" xfId="41741" xr:uid="{00000000-0005-0000-0000-000001820000}"/>
    <cellStyle name="Normal 46 2 4" xfId="5536" xr:uid="{00000000-0005-0000-0000-000002820000}"/>
    <cellStyle name="Normal 46 2 4 2" xfId="14280" xr:uid="{00000000-0005-0000-0000-000003820000}"/>
    <cellStyle name="Normal 46 2 4 2 2" xfId="31731" xr:uid="{00000000-0005-0000-0000-000004820000}"/>
    <cellStyle name="Normal 46 2 4 3" xfId="23011" xr:uid="{00000000-0005-0000-0000-000005820000}"/>
    <cellStyle name="Normal 46 2 4 4" xfId="41743" xr:uid="{00000000-0005-0000-0000-000006820000}"/>
    <cellStyle name="Normal 46 2 5" xfId="9919" xr:uid="{00000000-0005-0000-0000-000007820000}"/>
    <cellStyle name="Normal 46 2 5 2" xfId="27371" xr:uid="{00000000-0005-0000-0000-000008820000}"/>
    <cellStyle name="Normal 46 2 6" xfId="18650" xr:uid="{00000000-0005-0000-0000-000009820000}"/>
    <cellStyle name="Normal 46 2 7" xfId="41736" xr:uid="{00000000-0005-0000-0000-00000A820000}"/>
    <cellStyle name="Normal 46 3" xfId="1653" xr:uid="{00000000-0005-0000-0000-00000B820000}"/>
    <cellStyle name="Normal 46 3 2" xfId="3799" xr:uid="{00000000-0005-0000-0000-00000C820000}"/>
    <cellStyle name="Normal 46 3 2 2" xfId="8210" xr:uid="{00000000-0005-0000-0000-00000D820000}"/>
    <cellStyle name="Normal 46 3 2 2 2" xfId="16954" xr:uid="{00000000-0005-0000-0000-00000E820000}"/>
    <cellStyle name="Normal 46 3 2 2 2 2" xfId="34405" xr:uid="{00000000-0005-0000-0000-00000F820000}"/>
    <cellStyle name="Normal 46 3 2 2 3" xfId="25685" xr:uid="{00000000-0005-0000-0000-000010820000}"/>
    <cellStyle name="Normal 46 3 2 2 4" xfId="41746" xr:uid="{00000000-0005-0000-0000-000011820000}"/>
    <cellStyle name="Normal 46 3 2 3" xfId="12593" xr:uid="{00000000-0005-0000-0000-000012820000}"/>
    <cellStyle name="Normal 46 3 2 3 2" xfId="30045" xr:uid="{00000000-0005-0000-0000-000013820000}"/>
    <cellStyle name="Normal 46 3 2 4" xfId="21324" xr:uid="{00000000-0005-0000-0000-000014820000}"/>
    <cellStyle name="Normal 46 3 2 5" xfId="41745" xr:uid="{00000000-0005-0000-0000-000015820000}"/>
    <cellStyle name="Normal 46 3 3" xfId="6068" xr:uid="{00000000-0005-0000-0000-000016820000}"/>
    <cellStyle name="Normal 46 3 3 2" xfId="14812" xr:uid="{00000000-0005-0000-0000-000017820000}"/>
    <cellStyle name="Normal 46 3 3 2 2" xfId="32263" xr:uid="{00000000-0005-0000-0000-000018820000}"/>
    <cellStyle name="Normal 46 3 3 3" xfId="23543" xr:uid="{00000000-0005-0000-0000-000019820000}"/>
    <cellStyle name="Normal 46 3 3 4" xfId="41747" xr:uid="{00000000-0005-0000-0000-00001A820000}"/>
    <cellStyle name="Normal 46 3 4" xfId="10451" xr:uid="{00000000-0005-0000-0000-00001B820000}"/>
    <cellStyle name="Normal 46 3 4 2" xfId="27903" xr:uid="{00000000-0005-0000-0000-00001C820000}"/>
    <cellStyle name="Normal 46 3 5" xfId="19182" xr:uid="{00000000-0005-0000-0000-00001D820000}"/>
    <cellStyle name="Normal 46 3 6" xfId="41744" xr:uid="{00000000-0005-0000-0000-00001E820000}"/>
    <cellStyle name="Normal 46 4" xfId="2730" xr:uid="{00000000-0005-0000-0000-00001F820000}"/>
    <cellStyle name="Normal 46 4 2" xfId="7141" xr:uid="{00000000-0005-0000-0000-000020820000}"/>
    <cellStyle name="Normal 46 4 2 2" xfId="15885" xr:uid="{00000000-0005-0000-0000-000021820000}"/>
    <cellStyle name="Normal 46 4 2 2 2" xfId="33336" xr:uid="{00000000-0005-0000-0000-000022820000}"/>
    <cellStyle name="Normal 46 4 2 3" xfId="24616" xr:uid="{00000000-0005-0000-0000-000023820000}"/>
    <cellStyle name="Normal 46 4 2 4" xfId="41749" xr:uid="{00000000-0005-0000-0000-000024820000}"/>
    <cellStyle name="Normal 46 4 3" xfId="11524" xr:uid="{00000000-0005-0000-0000-000025820000}"/>
    <cellStyle name="Normal 46 4 3 2" xfId="28976" xr:uid="{00000000-0005-0000-0000-000026820000}"/>
    <cellStyle name="Normal 46 4 4" xfId="20255" xr:uid="{00000000-0005-0000-0000-000027820000}"/>
    <cellStyle name="Normal 46 4 5" xfId="41748" xr:uid="{00000000-0005-0000-0000-000028820000}"/>
    <cellStyle name="Normal 46 5" xfId="4999" xr:uid="{00000000-0005-0000-0000-000029820000}"/>
    <cellStyle name="Normal 46 5 2" xfId="13743" xr:uid="{00000000-0005-0000-0000-00002A820000}"/>
    <cellStyle name="Normal 46 5 2 2" xfId="31194" xr:uid="{00000000-0005-0000-0000-00002B820000}"/>
    <cellStyle name="Normal 46 5 3" xfId="22474" xr:uid="{00000000-0005-0000-0000-00002C820000}"/>
    <cellStyle name="Normal 46 5 4" xfId="41750" xr:uid="{00000000-0005-0000-0000-00002D820000}"/>
    <cellStyle name="Normal 46 6" xfId="9382" xr:uid="{00000000-0005-0000-0000-00002E820000}"/>
    <cellStyle name="Normal 46 6 2" xfId="26834" xr:uid="{00000000-0005-0000-0000-00002F820000}"/>
    <cellStyle name="Normal 46 7" xfId="18113" xr:uid="{00000000-0005-0000-0000-000030820000}"/>
    <cellStyle name="Normal 46 8" xfId="41735" xr:uid="{00000000-0005-0000-0000-000031820000}"/>
    <cellStyle name="Normal 47" xfId="581" xr:uid="{00000000-0005-0000-0000-000032820000}"/>
    <cellStyle name="Normal 47 2" xfId="1654" xr:uid="{00000000-0005-0000-0000-000033820000}"/>
    <cellStyle name="Normal 47 2 2" xfId="3800" xr:uid="{00000000-0005-0000-0000-000034820000}"/>
    <cellStyle name="Normal 47 2 2 2" xfId="8211" xr:uid="{00000000-0005-0000-0000-000035820000}"/>
    <cellStyle name="Normal 47 2 2 2 2" xfId="16955" xr:uid="{00000000-0005-0000-0000-000036820000}"/>
    <cellStyle name="Normal 47 2 2 2 2 2" xfId="34406" xr:uid="{00000000-0005-0000-0000-000037820000}"/>
    <cellStyle name="Normal 47 2 2 2 3" xfId="25686" xr:uid="{00000000-0005-0000-0000-000038820000}"/>
    <cellStyle name="Normal 47 2 2 2 4" xfId="41754" xr:uid="{00000000-0005-0000-0000-000039820000}"/>
    <cellStyle name="Normal 47 2 2 3" xfId="12594" xr:uid="{00000000-0005-0000-0000-00003A820000}"/>
    <cellStyle name="Normal 47 2 2 3 2" xfId="30046" xr:uid="{00000000-0005-0000-0000-00003B820000}"/>
    <cellStyle name="Normal 47 2 2 4" xfId="21325" xr:uid="{00000000-0005-0000-0000-00003C820000}"/>
    <cellStyle name="Normal 47 2 2 5" xfId="41753" xr:uid="{00000000-0005-0000-0000-00003D820000}"/>
    <cellStyle name="Normal 47 2 3" xfId="6069" xr:uid="{00000000-0005-0000-0000-00003E820000}"/>
    <cellStyle name="Normal 47 2 3 2" xfId="14813" xr:uid="{00000000-0005-0000-0000-00003F820000}"/>
    <cellStyle name="Normal 47 2 3 2 2" xfId="32264" xr:uid="{00000000-0005-0000-0000-000040820000}"/>
    <cellStyle name="Normal 47 2 3 3" xfId="23544" xr:uid="{00000000-0005-0000-0000-000041820000}"/>
    <cellStyle name="Normal 47 2 3 4" xfId="41755" xr:uid="{00000000-0005-0000-0000-000042820000}"/>
    <cellStyle name="Normal 47 2 4" xfId="10452" xr:uid="{00000000-0005-0000-0000-000043820000}"/>
    <cellStyle name="Normal 47 2 4 2" xfId="27904" xr:uid="{00000000-0005-0000-0000-000044820000}"/>
    <cellStyle name="Normal 47 2 5" xfId="19183" xr:uid="{00000000-0005-0000-0000-000045820000}"/>
    <cellStyle name="Normal 47 2 6" xfId="41752" xr:uid="{00000000-0005-0000-0000-000046820000}"/>
    <cellStyle name="Normal 47 3" xfId="2731" xr:uid="{00000000-0005-0000-0000-000047820000}"/>
    <cellStyle name="Normal 47 3 2" xfId="7142" xr:uid="{00000000-0005-0000-0000-000048820000}"/>
    <cellStyle name="Normal 47 3 2 2" xfId="15886" xr:uid="{00000000-0005-0000-0000-000049820000}"/>
    <cellStyle name="Normal 47 3 2 2 2" xfId="33337" xr:uid="{00000000-0005-0000-0000-00004A820000}"/>
    <cellStyle name="Normal 47 3 2 3" xfId="24617" xr:uid="{00000000-0005-0000-0000-00004B820000}"/>
    <cellStyle name="Normal 47 3 2 4" xfId="41757" xr:uid="{00000000-0005-0000-0000-00004C820000}"/>
    <cellStyle name="Normal 47 3 3" xfId="11525" xr:uid="{00000000-0005-0000-0000-00004D820000}"/>
    <cellStyle name="Normal 47 3 3 2" xfId="28977" xr:uid="{00000000-0005-0000-0000-00004E820000}"/>
    <cellStyle name="Normal 47 3 4" xfId="20256" xr:uid="{00000000-0005-0000-0000-00004F820000}"/>
    <cellStyle name="Normal 47 3 5" xfId="41756" xr:uid="{00000000-0005-0000-0000-000050820000}"/>
    <cellStyle name="Normal 47 4" xfId="5000" xr:uid="{00000000-0005-0000-0000-000051820000}"/>
    <cellStyle name="Normal 47 4 2" xfId="13744" xr:uid="{00000000-0005-0000-0000-000052820000}"/>
    <cellStyle name="Normal 47 4 2 2" xfId="31195" xr:uid="{00000000-0005-0000-0000-000053820000}"/>
    <cellStyle name="Normal 47 4 3" xfId="22475" xr:uid="{00000000-0005-0000-0000-000054820000}"/>
    <cellStyle name="Normal 47 4 4" xfId="41758" xr:uid="{00000000-0005-0000-0000-000055820000}"/>
    <cellStyle name="Normal 47 5" xfId="9383" xr:uid="{00000000-0005-0000-0000-000056820000}"/>
    <cellStyle name="Normal 47 5 2" xfId="26835" xr:uid="{00000000-0005-0000-0000-000057820000}"/>
    <cellStyle name="Normal 47 6" xfId="18114" xr:uid="{00000000-0005-0000-0000-000058820000}"/>
    <cellStyle name="Normal 47 7" xfId="41751" xr:uid="{00000000-0005-0000-0000-000059820000}"/>
    <cellStyle name="Normal 48" xfId="585" xr:uid="{00000000-0005-0000-0000-00005A820000}"/>
    <cellStyle name="Normal 48 2" xfId="1658" xr:uid="{00000000-0005-0000-0000-00005B820000}"/>
    <cellStyle name="Normal 48 2 2" xfId="3803" xr:uid="{00000000-0005-0000-0000-00005C820000}"/>
    <cellStyle name="Normal 48 2 2 2" xfId="8214" xr:uid="{00000000-0005-0000-0000-00005D820000}"/>
    <cellStyle name="Normal 48 2 2 2 2" xfId="16958" xr:uid="{00000000-0005-0000-0000-00005E820000}"/>
    <cellStyle name="Normal 48 2 2 2 2 2" xfId="34409" xr:uid="{00000000-0005-0000-0000-00005F820000}"/>
    <cellStyle name="Normal 48 2 2 2 3" xfId="25689" xr:uid="{00000000-0005-0000-0000-000060820000}"/>
    <cellStyle name="Normal 48 2 2 2 4" xfId="41762" xr:uid="{00000000-0005-0000-0000-000061820000}"/>
    <cellStyle name="Normal 48 2 2 3" xfId="12597" xr:uid="{00000000-0005-0000-0000-000062820000}"/>
    <cellStyle name="Normal 48 2 2 3 2" xfId="30049" xr:uid="{00000000-0005-0000-0000-000063820000}"/>
    <cellStyle name="Normal 48 2 2 4" xfId="21328" xr:uid="{00000000-0005-0000-0000-000064820000}"/>
    <cellStyle name="Normal 48 2 2 5" xfId="41761" xr:uid="{00000000-0005-0000-0000-000065820000}"/>
    <cellStyle name="Normal 48 2 3" xfId="6072" xr:uid="{00000000-0005-0000-0000-000066820000}"/>
    <cellStyle name="Normal 48 2 3 2" xfId="14816" xr:uid="{00000000-0005-0000-0000-000067820000}"/>
    <cellStyle name="Normal 48 2 3 2 2" xfId="32267" xr:uid="{00000000-0005-0000-0000-000068820000}"/>
    <cellStyle name="Normal 48 2 3 3" xfId="23547" xr:uid="{00000000-0005-0000-0000-000069820000}"/>
    <cellStyle name="Normal 48 2 3 4" xfId="41763" xr:uid="{00000000-0005-0000-0000-00006A820000}"/>
    <cellStyle name="Normal 48 2 4" xfId="10455" xr:uid="{00000000-0005-0000-0000-00006B820000}"/>
    <cellStyle name="Normal 48 2 4 2" xfId="27907" xr:uid="{00000000-0005-0000-0000-00006C820000}"/>
    <cellStyle name="Normal 48 2 5" xfId="19186" xr:uid="{00000000-0005-0000-0000-00006D820000}"/>
    <cellStyle name="Normal 48 2 6" xfId="41760" xr:uid="{00000000-0005-0000-0000-00006E820000}"/>
    <cellStyle name="Normal 48 3" xfId="2734" xr:uid="{00000000-0005-0000-0000-00006F820000}"/>
    <cellStyle name="Normal 48 3 2" xfId="7145" xr:uid="{00000000-0005-0000-0000-000070820000}"/>
    <cellStyle name="Normal 48 3 2 2" xfId="15889" xr:uid="{00000000-0005-0000-0000-000071820000}"/>
    <cellStyle name="Normal 48 3 2 2 2" xfId="33340" xr:uid="{00000000-0005-0000-0000-000072820000}"/>
    <cellStyle name="Normal 48 3 2 3" xfId="24620" xr:uid="{00000000-0005-0000-0000-000073820000}"/>
    <cellStyle name="Normal 48 3 2 4" xfId="41765" xr:uid="{00000000-0005-0000-0000-000074820000}"/>
    <cellStyle name="Normal 48 3 3" xfId="11528" xr:uid="{00000000-0005-0000-0000-000075820000}"/>
    <cellStyle name="Normal 48 3 3 2" xfId="28980" xr:uid="{00000000-0005-0000-0000-000076820000}"/>
    <cellStyle name="Normal 48 3 4" xfId="20259" xr:uid="{00000000-0005-0000-0000-000077820000}"/>
    <cellStyle name="Normal 48 3 5" xfId="41764" xr:uid="{00000000-0005-0000-0000-000078820000}"/>
    <cellStyle name="Normal 48 4" xfId="5003" xr:uid="{00000000-0005-0000-0000-000079820000}"/>
    <cellStyle name="Normal 48 4 2" xfId="13747" xr:uid="{00000000-0005-0000-0000-00007A820000}"/>
    <cellStyle name="Normal 48 4 2 2" xfId="31198" xr:uid="{00000000-0005-0000-0000-00007B820000}"/>
    <cellStyle name="Normal 48 4 3" xfId="22478" xr:uid="{00000000-0005-0000-0000-00007C820000}"/>
    <cellStyle name="Normal 48 4 4" xfId="41766" xr:uid="{00000000-0005-0000-0000-00007D820000}"/>
    <cellStyle name="Normal 48 5" xfId="9386" xr:uid="{00000000-0005-0000-0000-00007E820000}"/>
    <cellStyle name="Normal 48 5 2" xfId="26838" xr:uid="{00000000-0005-0000-0000-00007F820000}"/>
    <cellStyle name="Normal 48 6" xfId="18117" xr:uid="{00000000-0005-0000-0000-000080820000}"/>
    <cellStyle name="Normal 48 7" xfId="41759" xr:uid="{00000000-0005-0000-0000-000081820000}"/>
    <cellStyle name="Normal 49" xfId="586" xr:uid="{00000000-0005-0000-0000-000082820000}"/>
    <cellStyle name="Normal 49 2" xfId="1659" xr:uid="{00000000-0005-0000-0000-000083820000}"/>
    <cellStyle name="Normal 49 2 2" xfId="3804" xr:uid="{00000000-0005-0000-0000-000084820000}"/>
    <cellStyle name="Normal 49 2 2 2" xfId="8215" xr:uid="{00000000-0005-0000-0000-000085820000}"/>
    <cellStyle name="Normal 49 2 2 2 2" xfId="16959" xr:uid="{00000000-0005-0000-0000-000086820000}"/>
    <cellStyle name="Normal 49 2 2 2 2 2" xfId="34410" xr:uid="{00000000-0005-0000-0000-000087820000}"/>
    <cellStyle name="Normal 49 2 2 2 3" xfId="25690" xr:uid="{00000000-0005-0000-0000-000088820000}"/>
    <cellStyle name="Normal 49 2 2 2 4" xfId="41770" xr:uid="{00000000-0005-0000-0000-000089820000}"/>
    <cellStyle name="Normal 49 2 2 3" xfId="12598" xr:uid="{00000000-0005-0000-0000-00008A820000}"/>
    <cellStyle name="Normal 49 2 2 3 2" xfId="30050" xr:uid="{00000000-0005-0000-0000-00008B820000}"/>
    <cellStyle name="Normal 49 2 2 4" xfId="21329" xr:uid="{00000000-0005-0000-0000-00008C820000}"/>
    <cellStyle name="Normal 49 2 2 5" xfId="41769" xr:uid="{00000000-0005-0000-0000-00008D820000}"/>
    <cellStyle name="Normal 49 2 3" xfId="6073" xr:uid="{00000000-0005-0000-0000-00008E820000}"/>
    <cellStyle name="Normal 49 2 3 2" xfId="14817" xr:uid="{00000000-0005-0000-0000-00008F820000}"/>
    <cellStyle name="Normal 49 2 3 2 2" xfId="32268" xr:uid="{00000000-0005-0000-0000-000090820000}"/>
    <cellStyle name="Normal 49 2 3 3" xfId="23548" xr:uid="{00000000-0005-0000-0000-000091820000}"/>
    <cellStyle name="Normal 49 2 3 4" xfId="41771" xr:uid="{00000000-0005-0000-0000-000092820000}"/>
    <cellStyle name="Normal 49 2 4" xfId="10456" xr:uid="{00000000-0005-0000-0000-000093820000}"/>
    <cellStyle name="Normal 49 2 4 2" xfId="27908" xr:uid="{00000000-0005-0000-0000-000094820000}"/>
    <cellStyle name="Normal 49 2 5" xfId="19187" xr:uid="{00000000-0005-0000-0000-000095820000}"/>
    <cellStyle name="Normal 49 2 6" xfId="41768" xr:uid="{00000000-0005-0000-0000-000096820000}"/>
    <cellStyle name="Normal 49 3" xfId="2735" xr:uid="{00000000-0005-0000-0000-000097820000}"/>
    <cellStyle name="Normal 49 3 2" xfId="7146" xr:uid="{00000000-0005-0000-0000-000098820000}"/>
    <cellStyle name="Normal 49 3 2 2" xfId="15890" xr:uid="{00000000-0005-0000-0000-000099820000}"/>
    <cellStyle name="Normal 49 3 2 2 2" xfId="33341" xr:uid="{00000000-0005-0000-0000-00009A820000}"/>
    <cellStyle name="Normal 49 3 2 3" xfId="24621" xr:uid="{00000000-0005-0000-0000-00009B820000}"/>
    <cellStyle name="Normal 49 3 2 4" xfId="41773" xr:uid="{00000000-0005-0000-0000-00009C820000}"/>
    <cellStyle name="Normal 49 3 3" xfId="11529" xr:uid="{00000000-0005-0000-0000-00009D820000}"/>
    <cellStyle name="Normal 49 3 3 2" xfId="28981" xr:uid="{00000000-0005-0000-0000-00009E820000}"/>
    <cellStyle name="Normal 49 3 4" xfId="20260" xr:uid="{00000000-0005-0000-0000-00009F820000}"/>
    <cellStyle name="Normal 49 3 5" xfId="41772" xr:uid="{00000000-0005-0000-0000-0000A0820000}"/>
    <cellStyle name="Normal 49 4" xfId="5004" xr:uid="{00000000-0005-0000-0000-0000A1820000}"/>
    <cellStyle name="Normal 49 4 2" xfId="13748" xr:uid="{00000000-0005-0000-0000-0000A2820000}"/>
    <cellStyle name="Normal 49 4 2 2" xfId="31199" xr:uid="{00000000-0005-0000-0000-0000A3820000}"/>
    <cellStyle name="Normal 49 4 3" xfId="22479" xr:uid="{00000000-0005-0000-0000-0000A4820000}"/>
    <cellStyle name="Normal 49 4 4" xfId="41774" xr:uid="{00000000-0005-0000-0000-0000A5820000}"/>
    <cellStyle name="Normal 49 5" xfId="9387" xr:uid="{00000000-0005-0000-0000-0000A6820000}"/>
    <cellStyle name="Normal 49 5 2" xfId="26839" xr:uid="{00000000-0005-0000-0000-0000A7820000}"/>
    <cellStyle name="Normal 49 6" xfId="18118" xr:uid="{00000000-0005-0000-0000-0000A8820000}"/>
    <cellStyle name="Normal 49 7" xfId="35069" xr:uid="{00000000-0005-0000-0000-0000A9820000}"/>
    <cellStyle name="Normal 49 8" xfId="41767" xr:uid="{00000000-0005-0000-0000-0000AA820000}"/>
    <cellStyle name="Normal 5" xfId="14" xr:uid="{00000000-0005-0000-0000-0000AB820000}"/>
    <cellStyle name="Normal 5 10" xfId="4344" xr:uid="{00000000-0005-0000-0000-0000AC820000}"/>
    <cellStyle name="Normal 5 10 2" xfId="8755" xr:uid="{00000000-0005-0000-0000-0000AD820000}"/>
    <cellStyle name="Normal 5 10 2 2" xfId="17499" xr:uid="{00000000-0005-0000-0000-0000AE820000}"/>
    <cellStyle name="Normal 5 10 2 2 2" xfId="34950" xr:uid="{00000000-0005-0000-0000-0000AF820000}"/>
    <cellStyle name="Normal 5 10 2 3" xfId="26230" xr:uid="{00000000-0005-0000-0000-0000B0820000}"/>
    <cellStyle name="Normal 5 10 2 4" xfId="41777" xr:uid="{00000000-0005-0000-0000-0000B1820000}"/>
    <cellStyle name="Normal 5 10 3" xfId="13138" xr:uid="{00000000-0005-0000-0000-0000B2820000}"/>
    <cellStyle name="Normal 5 10 3 2" xfId="30590" xr:uid="{00000000-0005-0000-0000-0000B3820000}"/>
    <cellStyle name="Normal 5 10 4" xfId="21869" xr:uid="{00000000-0005-0000-0000-0000B4820000}"/>
    <cellStyle name="Normal 5 10 5" xfId="41776" xr:uid="{00000000-0005-0000-0000-0000B5820000}"/>
    <cellStyle name="Normal 5 11" xfId="4473" xr:uid="{00000000-0005-0000-0000-0000B6820000}"/>
    <cellStyle name="Normal 5 11 2" xfId="13217" xr:uid="{00000000-0005-0000-0000-0000B7820000}"/>
    <cellStyle name="Normal 5 11 2 2" xfId="30668" xr:uid="{00000000-0005-0000-0000-0000B8820000}"/>
    <cellStyle name="Normal 5 11 3" xfId="21948" xr:uid="{00000000-0005-0000-0000-0000B9820000}"/>
    <cellStyle name="Normal 5 11 4" xfId="41778" xr:uid="{00000000-0005-0000-0000-0000BA820000}"/>
    <cellStyle name="Normal 5 12" xfId="8856" xr:uid="{00000000-0005-0000-0000-0000BB820000}"/>
    <cellStyle name="Normal 5 12 2" xfId="26308" xr:uid="{00000000-0005-0000-0000-0000BC820000}"/>
    <cellStyle name="Normal 5 13" xfId="17587" xr:uid="{00000000-0005-0000-0000-0000BD820000}"/>
    <cellStyle name="Normal 5 14" xfId="41775" xr:uid="{00000000-0005-0000-0000-0000BE820000}"/>
    <cellStyle name="Normal 5 2" xfId="35" xr:uid="{00000000-0005-0000-0000-0000BF820000}"/>
    <cellStyle name="Normal 5 2 10" xfId="8867" xr:uid="{00000000-0005-0000-0000-0000C0820000}"/>
    <cellStyle name="Normal 5 2 10 2" xfId="26319" xr:uid="{00000000-0005-0000-0000-0000C1820000}"/>
    <cellStyle name="Normal 5 2 11" xfId="17598" xr:uid="{00000000-0005-0000-0000-0000C2820000}"/>
    <cellStyle name="Normal 5 2 12" xfId="41779" xr:uid="{00000000-0005-0000-0000-0000C3820000}"/>
    <cellStyle name="Normal 5 2 13" xfId="44093" xr:uid="{FE1B873A-4843-4FC7-A89D-12064621AE20}"/>
    <cellStyle name="Normal 5 2 2" xfId="63" xr:uid="{00000000-0005-0000-0000-0000C4820000}"/>
    <cellStyle name="Normal 5 2 2 10" xfId="17621" xr:uid="{00000000-0005-0000-0000-0000C5820000}"/>
    <cellStyle name="Normal 5 2 2 11" xfId="41780" xr:uid="{00000000-0005-0000-0000-0000C6820000}"/>
    <cellStyle name="Normal 5 2 2 2" xfId="128" xr:uid="{00000000-0005-0000-0000-0000C7820000}"/>
    <cellStyle name="Normal 5 2 2 2 10" xfId="41781" xr:uid="{00000000-0005-0000-0000-0000C8820000}"/>
    <cellStyle name="Normal 5 2 2 2 2" xfId="260" xr:uid="{00000000-0005-0000-0000-0000C9820000}"/>
    <cellStyle name="Normal 5 2 2 2 2 2" xfId="525" xr:uid="{00000000-0005-0000-0000-0000CA820000}"/>
    <cellStyle name="Normal 5 2 2 2 2 2 2" xfId="1065" xr:uid="{00000000-0005-0000-0000-0000CB820000}"/>
    <cellStyle name="Normal 5 2 2 2 2 2 2 2" xfId="2138" xr:uid="{00000000-0005-0000-0000-0000CC820000}"/>
    <cellStyle name="Normal 5 2 2 2 2 2 2 2 2" xfId="4283" xr:uid="{00000000-0005-0000-0000-0000CD820000}"/>
    <cellStyle name="Normal 5 2 2 2 2 2 2 2 2 2" xfId="8694" xr:uid="{00000000-0005-0000-0000-0000CE820000}"/>
    <cellStyle name="Normal 5 2 2 2 2 2 2 2 2 2 2" xfId="17438" xr:uid="{00000000-0005-0000-0000-0000CF820000}"/>
    <cellStyle name="Normal 5 2 2 2 2 2 2 2 2 2 2 2" xfId="34889" xr:uid="{00000000-0005-0000-0000-0000D0820000}"/>
    <cellStyle name="Normal 5 2 2 2 2 2 2 2 2 2 3" xfId="26169" xr:uid="{00000000-0005-0000-0000-0000D1820000}"/>
    <cellStyle name="Normal 5 2 2 2 2 2 2 2 2 2 4" xfId="41787" xr:uid="{00000000-0005-0000-0000-0000D2820000}"/>
    <cellStyle name="Normal 5 2 2 2 2 2 2 2 2 3" xfId="13077" xr:uid="{00000000-0005-0000-0000-0000D3820000}"/>
    <cellStyle name="Normal 5 2 2 2 2 2 2 2 2 3 2" xfId="30529" xr:uid="{00000000-0005-0000-0000-0000D4820000}"/>
    <cellStyle name="Normal 5 2 2 2 2 2 2 2 2 4" xfId="21808" xr:uid="{00000000-0005-0000-0000-0000D5820000}"/>
    <cellStyle name="Normal 5 2 2 2 2 2 2 2 2 5" xfId="41786" xr:uid="{00000000-0005-0000-0000-0000D6820000}"/>
    <cellStyle name="Normal 5 2 2 2 2 2 2 2 3" xfId="6552" xr:uid="{00000000-0005-0000-0000-0000D7820000}"/>
    <cellStyle name="Normal 5 2 2 2 2 2 2 2 3 2" xfId="15296" xr:uid="{00000000-0005-0000-0000-0000D8820000}"/>
    <cellStyle name="Normal 5 2 2 2 2 2 2 2 3 2 2" xfId="32747" xr:uid="{00000000-0005-0000-0000-0000D9820000}"/>
    <cellStyle name="Normal 5 2 2 2 2 2 2 2 3 3" xfId="24027" xr:uid="{00000000-0005-0000-0000-0000DA820000}"/>
    <cellStyle name="Normal 5 2 2 2 2 2 2 2 3 4" xfId="41788" xr:uid="{00000000-0005-0000-0000-0000DB820000}"/>
    <cellStyle name="Normal 5 2 2 2 2 2 2 2 4" xfId="10935" xr:uid="{00000000-0005-0000-0000-0000DC820000}"/>
    <cellStyle name="Normal 5 2 2 2 2 2 2 2 4 2" xfId="28387" xr:uid="{00000000-0005-0000-0000-0000DD820000}"/>
    <cellStyle name="Normal 5 2 2 2 2 2 2 2 5" xfId="19666" xr:uid="{00000000-0005-0000-0000-0000DE820000}"/>
    <cellStyle name="Normal 5 2 2 2 2 2 2 2 6" xfId="41785" xr:uid="{00000000-0005-0000-0000-0000DF820000}"/>
    <cellStyle name="Normal 5 2 2 2 2 2 2 3" xfId="3214" xr:uid="{00000000-0005-0000-0000-0000E0820000}"/>
    <cellStyle name="Normal 5 2 2 2 2 2 2 3 2" xfId="7625" xr:uid="{00000000-0005-0000-0000-0000E1820000}"/>
    <cellStyle name="Normal 5 2 2 2 2 2 2 3 2 2" xfId="16369" xr:uid="{00000000-0005-0000-0000-0000E2820000}"/>
    <cellStyle name="Normal 5 2 2 2 2 2 2 3 2 2 2" xfId="33820" xr:uid="{00000000-0005-0000-0000-0000E3820000}"/>
    <cellStyle name="Normal 5 2 2 2 2 2 2 3 2 3" xfId="25100" xr:uid="{00000000-0005-0000-0000-0000E4820000}"/>
    <cellStyle name="Normal 5 2 2 2 2 2 2 3 2 4" xfId="41790" xr:uid="{00000000-0005-0000-0000-0000E5820000}"/>
    <cellStyle name="Normal 5 2 2 2 2 2 2 3 3" xfId="12008" xr:uid="{00000000-0005-0000-0000-0000E6820000}"/>
    <cellStyle name="Normal 5 2 2 2 2 2 2 3 3 2" xfId="29460" xr:uid="{00000000-0005-0000-0000-0000E7820000}"/>
    <cellStyle name="Normal 5 2 2 2 2 2 2 3 4" xfId="20739" xr:uid="{00000000-0005-0000-0000-0000E8820000}"/>
    <cellStyle name="Normal 5 2 2 2 2 2 2 3 5" xfId="41789" xr:uid="{00000000-0005-0000-0000-0000E9820000}"/>
    <cellStyle name="Normal 5 2 2 2 2 2 2 4" xfId="5483" xr:uid="{00000000-0005-0000-0000-0000EA820000}"/>
    <cellStyle name="Normal 5 2 2 2 2 2 2 4 2" xfId="14227" xr:uid="{00000000-0005-0000-0000-0000EB820000}"/>
    <cellStyle name="Normal 5 2 2 2 2 2 2 4 2 2" xfId="31678" xr:uid="{00000000-0005-0000-0000-0000EC820000}"/>
    <cellStyle name="Normal 5 2 2 2 2 2 2 4 3" xfId="22958" xr:uid="{00000000-0005-0000-0000-0000ED820000}"/>
    <cellStyle name="Normal 5 2 2 2 2 2 2 4 4" xfId="41791" xr:uid="{00000000-0005-0000-0000-0000EE820000}"/>
    <cellStyle name="Normal 5 2 2 2 2 2 2 5" xfId="9866" xr:uid="{00000000-0005-0000-0000-0000EF820000}"/>
    <cellStyle name="Normal 5 2 2 2 2 2 2 5 2" xfId="27318" xr:uid="{00000000-0005-0000-0000-0000F0820000}"/>
    <cellStyle name="Normal 5 2 2 2 2 2 2 6" xfId="18597" xr:uid="{00000000-0005-0000-0000-0000F1820000}"/>
    <cellStyle name="Normal 5 2 2 2 2 2 2 7" xfId="41784" xr:uid="{00000000-0005-0000-0000-0000F2820000}"/>
    <cellStyle name="Normal 5 2 2 2 2 2 3" xfId="1603" xr:uid="{00000000-0005-0000-0000-0000F3820000}"/>
    <cellStyle name="Normal 5 2 2 2 2 2 3 2" xfId="3749" xr:uid="{00000000-0005-0000-0000-0000F4820000}"/>
    <cellStyle name="Normal 5 2 2 2 2 2 3 2 2" xfId="8160" xr:uid="{00000000-0005-0000-0000-0000F5820000}"/>
    <cellStyle name="Normal 5 2 2 2 2 2 3 2 2 2" xfId="16904" xr:uid="{00000000-0005-0000-0000-0000F6820000}"/>
    <cellStyle name="Normal 5 2 2 2 2 2 3 2 2 2 2" xfId="34355" xr:uid="{00000000-0005-0000-0000-0000F7820000}"/>
    <cellStyle name="Normal 5 2 2 2 2 2 3 2 2 3" xfId="25635" xr:uid="{00000000-0005-0000-0000-0000F8820000}"/>
    <cellStyle name="Normal 5 2 2 2 2 2 3 2 2 4" xfId="41794" xr:uid="{00000000-0005-0000-0000-0000F9820000}"/>
    <cellStyle name="Normal 5 2 2 2 2 2 3 2 3" xfId="12543" xr:uid="{00000000-0005-0000-0000-0000FA820000}"/>
    <cellStyle name="Normal 5 2 2 2 2 2 3 2 3 2" xfId="29995" xr:uid="{00000000-0005-0000-0000-0000FB820000}"/>
    <cellStyle name="Normal 5 2 2 2 2 2 3 2 4" xfId="21274" xr:uid="{00000000-0005-0000-0000-0000FC820000}"/>
    <cellStyle name="Normal 5 2 2 2 2 2 3 2 5" xfId="41793" xr:uid="{00000000-0005-0000-0000-0000FD820000}"/>
    <cellStyle name="Normal 5 2 2 2 2 2 3 3" xfId="6018" xr:uid="{00000000-0005-0000-0000-0000FE820000}"/>
    <cellStyle name="Normal 5 2 2 2 2 2 3 3 2" xfId="14762" xr:uid="{00000000-0005-0000-0000-0000FF820000}"/>
    <cellStyle name="Normal 5 2 2 2 2 2 3 3 2 2" xfId="32213" xr:uid="{00000000-0005-0000-0000-000000830000}"/>
    <cellStyle name="Normal 5 2 2 2 2 2 3 3 3" xfId="23493" xr:uid="{00000000-0005-0000-0000-000001830000}"/>
    <cellStyle name="Normal 5 2 2 2 2 2 3 3 4" xfId="41795" xr:uid="{00000000-0005-0000-0000-000002830000}"/>
    <cellStyle name="Normal 5 2 2 2 2 2 3 4" xfId="10401" xr:uid="{00000000-0005-0000-0000-000003830000}"/>
    <cellStyle name="Normal 5 2 2 2 2 2 3 4 2" xfId="27853" xr:uid="{00000000-0005-0000-0000-000004830000}"/>
    <cellStyle name="Normal 5 2 2 2 2 2 3 5" xfId="19132" xr:uid="{00000000-0005-0000-0000-000005830000}"/>
    <cellStyle name="Normal 5 2 2 2 2 2 3 6" xfId="41792" xr:uid="{00000000-0005-0000-0000-000006830000}"/>
    <cellStyle name="Normal 5 2 2 2 2 2 4" xfId="2677" xr:uid="{00000000-0005-0000-0000-000007830000}"/>
    <cellStyle name="Normal 5 2 2 2 2 2 4 2" xfId="7088" xr:uid="{00000000-0005-0000-0000-000008830000}"/>
    <cellStyle name="Normal 5 2 2 2 2 2 4 2 2" xfId="15832" xr:uid="{00000000-0005-0000-0000-000009830000}"/>
    <cellStyle name="Normal 5 2 2 2 2 2 4 2 2 2" xfId="33283" xr:uid="{00000000-0005-0000-0000-00000A830000}"/>
    <cellStyle name="Normal 5 2 2 2 2 2 4 2 3" xfId="24563" xr:uid="{00000000-0005-0000-0000-00000B830000}"/>
    <cellStyle name="Normal 5 2 2 2 2 2 4 2 4" xfId="41797" xr:uid="{00000000-0005-0000-0000-00000C830000}"/>
    <cellStyle name="Normal 5 2 2 2 2 2 4 3" xfId="11471" xr:uid="{00000000-0005-0000-0000-00000D830000}"/>
    <cellStyle name="Normal 5 2 2 2 2 2 4 3 2" xfId="28923" xr:uid="{00000000-0005-0000-0000-00000E830000}"/>
    <cellStyle name="Normal 5 2 2 2 2 2 4 4" xfId="20202" xr:uid="{00000000-0005-0000-0000-00000F830000}"/>
    <cellStyle name="Normal 5 2 2 2 2 2 4 5" xfId="41796" xr:uid="{00000000-0005-0000-0000-000010830000}"/>
    <cellStyle name="Normal 5 2 2 2 2 2 5" xfId="4946" xr:uid="{00000000-0005-0000-0000-000011830000}"/>
    <cellStyle name="Normal 5 2 2 2 2 2 5 2" xfId="13690" xr:uid="{00000000-0005-0000-0000-000012830000}"/>
    <cellStyle name="Normal 5 2 2 2 2 2 5 2 2" xfId="31141" xr:uid="{00000000-0005-0000-0000-000013830000}"/>
    <cellStyle name="Normal 5 2 2 2 2 2 5 3" xfId="22421" xr:uid="{00000000-0005-0000-0000-000014830000}"/>
    <cellStyle name="Normal 5 2 2 2 2 2 5 4" xfId="41798" xr:uid="{00000000-0005-0000-0000-000015830000}"/>
    <cellStyle name="Normal 5 2 2 2 2 2 6" xfId="9329" xr:uid="{00000000-0005-0000-0000-000016830000}"/>
    <cellStyle name="Normal 5 2 2 2 2 2 6 2" xfId="26781" xr:uid="{00000000-0005-0000-0000-000017830000}"/>
    <cellStyle name="Normal 5 2 2 2 2 2 7" xfId="18060" xr:uid="{00000000-0005-0000-0000-000018830000}"/>
    <cellStyle name="Normal 5 2 2 2 2 2 8" xfId="41783" xr:uid="{00000000-0005-0000-0000-000019830000}"/>
    <cellStyle name="Normal 5 2 2 2 2 3" xfId="807" xr:uid="{00000000-0005-0000-0000-00001A830000}"/>
    <cellStyle name="Normal 5 2 2 2 2 3 2" xfId="1880" xr:uid="{00000000-0005-0000-0000-00001B830000}"/>
    <cellStyle name="Normal 5 2 2 2 2 3 2 2" xfId="4025" xr:uid="{00000000-0005-0000-0000-00001C830000}"/>
    <cellStyle name="Normal 5 2 2 2 2 3 2 2 2" xfId="8436" xr:uid="{00000000-0005-0000-0000-00001D830000}"/>
    <cellStyle name="Normal 5 2 2 2 2 3 2 2 2 2" xfId="17180" xr:uid="{00000000-0005-0000-0000-00001E830000}"/>
    <cellStyle name="Normal 5 2 2 2 2 3 2 2 2 2 2" xfId="34631" xr:uid="{00000000-0005-0000-0000-00001F830000}"/>
    <cellStyle name="Normal 5 2 2 2 2 3 2 2 2 3" xfId="25911" xr:uid="{00000000-0005-0000-0000-000020830000}"/>
    <cellStyle name="Normal 5 2 2 2 2 3 2 2 2 4" xfId="41802" xr:uid="{00000000-0005-0000-0000-000021830000}"/>
    <cellStyle name="Normal 5 2 2 2 2 3 2 2 3" xfId="12819" xr:uid="{00000000-0005-0000-0000-000022830000}"/>
    <cellStyle name="Normal 5 2 2 2 2 3 2 2 3 2" xfId="30271" xr:uid="{00000000-0005-0000-0000-000023830000}"/>
    <cellStyle name="Normal 5 2 2 2 2 3 2 2 4" xfId="21550" xr:uid="{00000000-0005-0000-0000-000024830000}"/>
    <cellStyle name="Normal 5 2 2 2 2 3 2 2 5" xfId="41801" xr:uid="{00000000-0005-0000-0000-000025830000}"/>
    <cellStyle name="Normal 5 2 2 2 2 3 2 3" xfId="6294" xr:uid="{00000000-0005-0000-0000-000026830000}"/>
    <cellStyle name="Normal 5 2 2 2 2 3 2 3 2" xfId="15038" xr:uid="{00000000-0005-0000-0000-000027830000}"/>
    <cellStyle name="Normal 5 2 2 2 2 3 2 3 2 2" xfId="32489" xr:uid="{00000000-0005-0000-0000-000028830000}"/>
    <cellStyle name="Normal 5 2 2 2 2 3 2 3 3" xfId="23769" xr:uid="{00000000-0005-0000-0000-000029830000}"/>
    <cellStyle name="Normal 5 2 2 2 2 3 2 3 4" xfId="41803" xr:uid="{00000000-0005-0000-0000-00002A830000}"/>
    <cellStyle name="Normal 5 2 2 2 2 3 2 4" xfId="10677" xr:uid="{00000000-0005-0000-0000-00002B830000}"/>
    <cellStyle name="Normal 5 2 2 2 2 3 2 4 2" xfId="28129" xr:uid="{00000000-0005-0000-0000-00002C830000}"/>
    <cellStyle name="Normal 5 2 2 2 2 3 2 5" xfId="19408" xr:uid="{00000000-0005-0000-0000-00002D830000}"/>
    <cellStyle name="Normal 5 2 2 2 2 3 2 6" xfId="41800" xr:uid="{00000000-0005-0000-0000-00002E830000}"/>
    <cellStyle name="Normal 5 2 2 2 2 3 3" xfId="2956" xr:uid="{00000000-0005-0000-0000-00002F830000}"/>
    <cellStyle name="Normal 5 2 2 2 2 3 3 2" xfId="7367" xr:uid="{00000000-0005-0000-0000-000030830000}"/>
    <cellStyle name="Normal 5 2 2 2 2 3 3 2 2" xfId="16111" xr:uid="{00000000-0005-0000-0000-000031830000}"/>
    <cellStyle name="Normal 5 2 2 2 2 3 3 2 2 2" xfId="33562" xr:uid="{00000000-0005-0000-0000-000032830000}"/>
    <cellStyle name="Normal 5 2 2 2 2 3 3 2 3" xfId="24842" xr:uid="{00000000-0005-0000-0000-000033830000}"/>
    <cellStyle name="Normal 5 2 2 2 2 3 3 2 4" xfId="41805" xr:uid="{00000000-0005-0000-0000-000034830000}"/>
    <cellStyle name="Normal 5 2 2 2 2 3 3 3" xfId="11750" xr:uid="{00000000-0005-0000-0000-000035830000}"/>
    <cellStyle name="Normal 5 2 2 2 2 3 3 3 2" xfId="29202" xr:uid="{00000000-0005-0000-0000-000036830000}"/>
    <cellStyle name="Normal 5 2 2 2 2 3 3 4" xfId="20481" xr:uid="{00000000-0005-0000-0000-000037830000}"/>
    <cellStyle name="Normal 5 2 2 2 2 3 3 5" xfId="41804" xr:uid="{00000000-0005-0000-0000-000038830000}"/>
    <cellStyle name="Normal 5 2 2 2 2 3 4" xfId="5225" xr:uid="{00000000-0005-0000-0000-000039830000}"/>
    <cellStyle name="Normal 5 2 2 2 2 3 4 2" xfId="13969" xr:uid="{00000000-0005-0000-0000-00003A830000}"/>
    <cellStyle name="Normal 5 2 2 2 2 3 4 2 2" xfId="31420" xr:uid="{00000000-0005-0000-0000-00003B830000}"/>
    <cellStyle name="Normal 5 2 2 2 2 3 4 3" xfId="22700" xr:uid="{00000000-0005-0000-0000-00003C830000}"/>
    <cellStyle name="Normal 5 2 2 2 2 3 4 4" xfId="41806" xr:uid="{00000000-0005-0000-0000-00003D830000}"/>
    <cellStyle name="Normal 5 2 2 2 2 3 5" xfId="9608" xr:uid="{00000000-0005-0000-0000-00003E830000}"/>
    <cellStyle name="Normal 5 2 2 2 2 3 5 2" xfId="27060" xr:uid="{00000000-0005-0000-0000-00003F830000}"/>
    <cellStyle name="Normal 5 2 2 2 2 3 6" xfId="18339" xr:uid="{00000000-0005-0000-0000-000040830000}"/>
    <cellStyle name="Normal 5 2 2 2 2 3 7" xfId="41799" xr:uid="{00000000-0005-0000-0000-000041830000}"/>
    <cellStyle name="Normal 5 2 2 2 2 4" xfId="1346" xr:uid="{00000000-0005-0000-0000-000042830000}"/>
    <cellStyle name="Normal 5 2 2 2 2 4 2" xfId="3492" xr:uid="{00000000-0005-0000-0000-000043830000}"/>
    <cellStyle name="Normal 5 2 2 2 2 4 2 2" xfId="7903" xr:uid="{00000000-0005-0000-0000-000044830000}"/>
    <cellStyle name="Normal 5 2 2 2 2 4 2 2 2" xfId="16647" xr:uid="{00000000-0005-0000-0000-000045830000}"/>
    <cellStyle name="Normal 5 2 2 2 2 4 2 2 2 2" xfId="34098" xr:uid="{00000000-0005-0000-0000-000046830000}"/>
    <cellStyle name="Normal 5 2 2 2 2 4 2 2 3" xfId="25378" xr:uid="{00000000-0005-0000-0000-000047830000}"/>
    <cellStyle name="Normal 5 2 2 2 2 4 2 2 4" xfId="41809" xr:uid="{00000000-0005-0000-0000-000048830000}"/>
    <cellStyle name="Normal 5 2 2 2 2 4 2 3" xfId="12286" xr:uid="{00000000-0005-0000-0000-000049830000}"/>
    <cellStyle name="Normal 5 2 2 2 2 4 2 3 2" xfId="29738" xr:uid="{00000000-0005-0000-0000-00004A830000}"/>
    <cellStyle name="Normal 5 2 2 2 2 4 2 4" xfId="21017" xr:uid="{00000000-0005-0000-0000-00004B830000}"/>
    <cellStyle name="Normal 5 2 2 2 2 4 2 5" xfId="41808" xr:uid="{00000000-0005-0000-0000-00004C830000}"/>
    <cellStyle name="Normal 5 2 2 2 2 4 3" xfId="5761" xr:uid="{00000000-0005-0000-0000-00004D830000}"/>
    <cellStyle name="Normal 5 2 2 2 2 4 3 2" xfId="14505" xr:uid="{00000000-0005-0000-0000-00004E830000}"/>
    <cellStyle name="Normal 5 2 2 2 2 4 3 2 2" xfId="31956" xr:uid="{00000000-0005-0000-0000-00004F830000}"/>
    <cellStyle name="Normal 5 2 2 2 2 4 3 3" xfId="23236" xr:uid="{00000000-0005-0000-0000-000050830000}"/>
    <cellStyle name="Normal 5 2 2 2 2 4 3 4" xfId="41810" xr:uid="{00000000-0005-0000-0000-000051830000}"/>
    <cellStyle name="Normal 5 2 2 2 2 4 4" xfId="10144" xr:uid="{00000000-0005-0000-0000-000052830000}"/>
    <cellStyle name="Normal 5 2 2 2 2 4 4 2" xfId="27596" xr:uid="{00000000-0005-0000-0000-000053830000}"/>
    <cellStyle name="Normal 5 2 2 2 2 4 5" xfId="18875" xr:uid="{00000000-0005-0000-0000-000054830000}"/>
    <cellStyle name="Normal 5 2 2 2 2 4 6" xfId="41807" xr:uid="{00000000-0005-0000-0000-000055830000}"/>
    <cellStyle name="Normal 5 2 2 2 2 5" xfId="2420" xr:uid="{00000000-0005-0000-0000-000056830000}"/>
    <cellStyle name="Normal 5 2 2 2 2 5 2" xfId="6831" xr:uid="{00000000-0005-0000-0000-000057830000}"/>
    <cellStyle name="Normal 5 2 2 2 2 5 2 2" xfId="15575" xr:uid="{00000000-0005-0000-0000-000058830000}"/>
    <cellStyle name="Normal 5 2 2 2 2 5 2 2 2" xfId="33026" xr:uid="{00000000-0005-0000-0000-000059830000}"/>
    <cellStyle name="Normal 5 2 2 2 2 5 2 3" xfId="24306" xr:uid="{00000000-0005-0000-0000-00005A830000}"/>
    <cellStyle name="Normal 5 2 2 2 2 5 2 4" xfId="41812" xr:uid="{00000000-0005-0000-0000-00005B830000}"/>
    <cellStyle name="Normal 5 2 2 2 2 5 3" xfId="11214" xr:uid="{00000000-0005-0000-0000-00005C830000}"/>
    <cellStyle name="Normal 5 2 2 2 2 5 3 2" xfId="28666" xr:uid="{00000000-0005-0000-0000-00005D830000}"/>
    <cellStyle name="Normal 5 2 2 2 2 5 4" xfId="19945" xr:uid="{00000000-0005-0000-0000-00005E830000}"/>
    <cellStyle name="Normal 5 2 2 2 2 5 5" xfId="41811" xr:uid="{00000000-0005-0000-0000-00005F830000}"/>
    <cellStyle name="Normal 5 2 2 2 2 6" xfId="4689" xr:uid="{00000000-0005-0000-0000-000060830000}"/>
    <cellStyle name="Normal 5 2 2 2 2 6 2" xfId="13433" xr:uid="{00000000-0005-0000-0000-000061830000}"/>
    <cellStyle name="Normal 5 2 2 2 2 6 2 2" xfId="30884" xr:uid="{00000000-0005-0000-0000-000062830000}"/>
    <cellStyle name="Normal 5 2 2 2 2 6 3" xfId="22164" xr:uid="{00000000-0005-0000-0000-000063830000}"/>
    <cellStyle name="Normal 5 2 2 2 2 6 4" xfId="41813" xr:uid="{00000000-0005-0000-0000-000064830000}"/>
    <cellStyle name="Normal 5 2 2 2 2 7" xfId="9072" xr:uid="{00000000-0005-0000-0000-000065830000}"/>
    <cellStyle name="Normal 5 2 2 2 2 7 2" xfId="26524" xr:uid="{00000000-0005-0000-0000-000066830000}"/>
    <cellStyle name="Normal 5 2 2 2 2 8" xfId="17803" xr:uid="{00000000-0005-0000-0000-000067830000}"/>
    <cellStyle name="Normal 5 2 2 2 2 9" xfId="41782" xr:uid="{00000000-0005-0000-0000-000068830000}"/>
    <cellStyle name="Normal 5 2 2 2 3" xfId="400" xr:uid="{00000000-0005-0000-0000-000069830000}"/>
    <cellStyle name="Normal 5 2 2 2 3 2" xfId="940" xr:uid="{00000000-0005-0000-0000-00006A830000}"/>
    <cellStyle name="Normal 5 2 2 2 3 2 2" xfId="2013" xr:uid="{00000000-0005-0000-0000-00006B830000}"/>
    <cellStyle name="Normal 5 2 2 2 3 2 2 2" xfId="4158" xr:uid="{00000000-0005-0000-0000-00006C830000}"/>
    <cellStyle name="Normal 5 2 2 2 3 2 2 2 2" xfId="8569" xr:uid="{00000000-0005-0000-0000-00006D830000}"/>
    <cellStyle name="Normal 5 2 2 2 3 2 2 2 2 2" xfId="17313" xr:uid="{00000000-0005-0000-0000-00006E830000}"/>
    <cellStyle name="Normal 5 2 2 2 3 2 2 2 2 2 2" xfId="34764" xr:uid="{00000000-0005-0000-0000-00006F830000}"/>
    <cellStyle name="Normal 5 2 2 2 3 2 2 2 2 3" xfId="26044" xr:uid="{00000000-0005-0000-0000-000070830000}"/>
    <cellStyle name="Normal 5 2 2 2 3 2 2 2 2 4" xfId="41818" xr:uid="{00000000-0005-0000-0000-000071830000}"/>
    <cellStyle name="Normal 5 2 2 2 3 2 2 2 3" xfId="12952" xr:uid="{00000000-0005-0000-0000-000072830000}"/>
    <cellStyle name="Normal 5 2 2 2 3 2 2 2 3 2" xfId="30404" xr:uid="{00000000-0005-0000-0000-000073830000}"/>
    <cellStyle name="Normal 5 2 2 2 3 2 2 2 4" xfId="21683" xr:uid="{00000000-0005-0000-0000-000074830000}"/>
    <cellStyle name="Normal 5 2 2 2 3 2 2 2 5" xfId="41817" xr:uid="{00000000-0005-0000-0000-000075830000}"/>
    <cellStyle name="Normal 5 2 2 2 3 2 2 3" xfId="6427" xr:uid="{00000000-0005-0000-0000-000076830000}"/>
    <cellStyle name="Normal 5 2 2 2 3 2 2 3 2" xfId="15171" xr:uid="{00000000-0005-0000-0000-000077830000}"/>
    <cellStyle name="Normal 5 2 2 2 3 2 2 3 2 2" xfId="32622" xr:uid="{00000000-0005-0000-0000-000078830000}"/>
    <cellStyle name="Normal 5 2 2 2 3 2 2 3 3" xfId="23902" xr:uid="{00000000-0005-0000-0000-000079830000}"/>
    <cellStyle name="Normal 5 2 2 2 3 2 2 3 4" xfId="41819" xr:uid="{00000000-0005-0000-0000-00007A830000}"/>
    <cellStyle name="Normal 5 2 2 2 3 2 2 4" xfId="10810" xr:uid="{00000000-0005-0000-0000-00007B830000}"/>
    <cellStyle name="Normal 5 2 2 2 3 2 2 4 2" xfId="28262" xr:uid="{00000000-0005-0000-0000-00007C830000}"/>
    <cellStyle name="Normal 5 2 2 2 3 2 2 5" xfId="19541" xr:uid="{00000000-0005-0000-0000-00007D830000}"/>
    <cellStyle name="Normal 5 2 2 2 3 2 2 6" xfId="41816" xr:uid="{00000000-0005-0000-0000-00007E830000}"/>
    <cellStyle name="Normal 5 2 2 2 3 2 3" xfId="3089" xr:uid="{00000000-0005-0000-0000-00007F830000}"/>
    <cellStyle name="Normal 5 2 2 2 3 2 3 2" xfId="7500" xr:uid="{00000000-0005-0000-0000-000080830000}"/>
    <cellStyle name="Normal 5 2 2 2 3 2 3 2 2" xfId="16244" xr:uid="{00000000-0005-0000-0000-000081830000}"/>
    <cellStyle name="Normal 5 2 2 2 3 2 3 2 2 2" xfId="33695" xr:uid="{00000000-0005-0000-0000-000082830000}"/>
    <cellStyle name="Normal 5 2 2 2 3 2 3 2 3" xfId="24975" xr:uid="{00000000-0005-0000-0000-000083830000}"/>
    <cellStyle name="Normal 5 2 2 2 3 2 3 2 4" xfId="41821" xr:uid="{00000000-0005-0000-0000-000084830000}"/>
    <cellStyle name="Normal 5 2 2 2 3 2 3 3" xfId="11883" xr:uid="{00000000-0005-0000-0000-000085830000}"/>
    <cellStyle name="Normal 5 2 2 2 3 2 3 3 2" xfId="29335" xr:uid="{00000000-0005-0000-0000-000086830000}"/>
    <cellStyle name="Normal 5 2 2 2 3 2 3 4" xfId="20614" xr:uid="{00000000-0005-0000-0000-000087830000}"/>
    <cellStyle name="Normal 5 2 2 2 3 2 3 5" xfId="41820" xr:uid="{00000000-0005-0000-0000-000088830000}"/>
    <cellStyle name="Normal 5 2 2 2 3 2 4" xfId="5358" xr:uid="{00000000-0005-0000-0000-000089830000}"/>
    <cellStyle name="Normal 5 2 2 2 3 2 4 2" xfId="14102" xr:uid="{00000000-0005-0000-0000-00008A830000}"/>
    <cellStyle name="Normal 5 2 2 2 3 2 4 2 2" xfId="31553" xr:uid="{00000000-0005-0000-0000-00008B830000}"/>
    <cellStyle name="Normal 5 2 2 2 3 2 4 3" xfId="22833" xr:uid="{00000000-0005-0000-0000-00008C830000}"/>
    <cellStyle name="Normal 5 2 2 2 3 2 4 4" xfId="41822" xr:uid="{00000000-0005-0000-0000-00008D830000}"/>
    <cellStyle name="Normal 5 2 2 2 3 2 5" xfId="9741" xr:uid="{00000000-0005-0000-0000-00008E830000}"/>
    <cellStyle name="Normal 5 2 2 2 3 2 5 2" xfId="27193" xr:uid="{00000000-0005-0000-0000-00008F830000}"/>
    <cellStyle name="Normal 5 2 2 2 3 2 6" xfId="18472" xr:uid="{00000000-0005-0000-0000-000090830000}"/>
    <cellStyle name="Normal 5 2 2 2 3 2 7" xfId="41815" xr:uid="{00000000-0005-0000-0000-000091830000}"/>
    <cellStyle name="Normal 5 2 2 2 3 3" xfId="1478" xr:uid="{00000000-0005-0000-0000-000092830000}"/>
    <cellStyle name="Normal 5 2 2 2 3 3 2" xfId="3624" xr:uid="{00000000-0005-0000-0000-000093830000}"/>
    <cellStyle name="Normal 5 2 2 2 3 3 2 2" xfId="8035" xr:uid="{00000000-0005-0000-0000-000094830000}"/>
    <cellStyle name="Normal 5 2 2 2 3 3 2 2 2" xfId="16779" xr:uid="{00000000-0005-0000-0000-000095830000}"/>
    <cellStyle name="Normal 5 2 2 2 3 3 2 2 2 2" xfId="34230" xr:uid="{00000000-0005-0000-0000-000096830000}"/>
    <cellStyle name="Normal 5 2 2 2 3 3 2 2 3" xfId="25510" xr:uid="{00000000-0005-0000-0000-000097830000}"/>
    <cellStyle name="Normal 5 2 2 2 3 3 2 2 4" xfId="41825" xr:uid="{00000000-0005-0000-0000-000098830000}"/>
    <cellStyle name="Normal 5 2 2 2 3 3 2 3" xfId="12418" xr:uid="{00000000-0005-0000-0000-000099830000}"/>
    <cellStyle name="Normal 5 2 2 2 3 3 2 3 2" xfId="29870" xr:uid="{00000000-0005-0000-0000-00009A830000}"/>
    <cellStyle name="Normal 5 2 2 2 3 3 2 4" xfId="21149" xr:uid="{00000000-0005-0000-0000-00009B830000}"/>
    <cellStyle name="Normal 5 2 2 2 3 3 2 5" xfId="41824" xr:uid="{00000000-0005-0000-0000-00009C830000}"/>
    <cellStyle name="Normal 5 2 2 2 3 3 3" xfId="5893" xr:uid="{00000000-0005-0000-0000-00009D830000}"/>
    <cellStyle name="Normal 5 2 2 2 3 3 3 2" xfId="14637" xr:uid="{00000000-0005-0000-0000-00009E830000}"/>
    <cellStyle name="Normal 5 2 2 2 3 3 3 2 2" xfId="32088" xr:uid="{00000000-0005-0000-0000-00009F830000}"/>
    <cellStyle name="Normal 5 2 2 2 3 3 3 3" xfId="23368" xr:uid="{00000000-0005-0000-0000-0000A0830000}"/>
    <cellStyle name="Normal 5 2 2 2 3 3 3 4" xfId="41826" xr:uid="{00000000-0005-0000-0000-0000A1830000}"/>
    <cellStyle name="Normal 5 2 2 2 3 3 4" xfId="10276" xr:uid="{00000000-0005-0000-0000-0000A2830000}"/>
    <cellStyle name="Normal 5 2 2 2 3 3 4 2" xfId="27728" xr:uid="{00000000-0005-0000-0000-0000A3830000}"/>
    <cellStyle name="Normal 5 2 2 2 3 3 5" xfId="19007" xr:uid="{00000000-0005-0000-0000-0000A4830000}"/>
    <cellStyle name="Normal 5 2 2 2 3 3 6" xfId="41823" xr:uid="{00000000-0005-0000-0000-0000A5830000}"/>
    <cellStyle name="Normal 5 2 2 2 3 4" xfId="2552" xr:uid="{00000000-0005-0000-0000-0000A6830000}"/>
    <cellStyle name="Normal 5 2 2 2 3 4 2" xfId="6963" xr:uid="{00000000-0005-0000-0000-0000A7830000}"/>
    <cellStyle name="Normal 5 2 2 2 3 4 2 2" xfId="15707" xr:uid="{00000000-0005-0000-0000-0000A8830000}"/>
    <cellStyle name="Normal 5 2 2 2 3 4 2 2 2" xfId="33158" xr:uid="{00000000-0005-0000-0000-0000A9830000}"/>
    <cellStyle name="Normal 5 2 2 2 3 4 2 3" xfId="24438" xr:uid="{00000000-0005-0000-0000-0000AA830000}"/>
    <cellStyle name="Normal 5 2 2 2 3 4 2 4" xfId="41828" xr:uid="{00000000-0005-0000-0000-0000AB830000}"/>
    <cellStyle name="Normal 5 2 2 2 3 4 3" xfId="11346" xr:uid="{00000000-0005-0000-0000-0000AC830000}"/>
    <cellStyle name="Normal 5 2 2 2 3 4 3 2" xfId="28798" xr:uid="{00000000-0005-0000-0000-0000AD830000}"/>
    <cellStyle name="Normal 5 2 2 2 3 4 4" xfId="20077" xr:uid="{00000000-0005-0000-0000-0000AE830000}"/>
    <cellStyle name="Normal 5 2 2 2 3 4 5" xfId="41827" xr:uid="{00000000-0005-0000-0000-0000AF830000}"/>
    <cellStyle name="Normal 5 2 2 2 3 5" xfId="4821" xr:uid="{00000000-0005-0000-0000-0000B0830000}"/>
    <cellStyle name="Normal 5 2 2 2 3 5 2" xfId="13565" xr:uid="{00000000-0005-0000-0000-0000B1830000}"/>
    <cellStyle name="Normal 5 2 2 2 3 5 2 2" xfId="31016" xr:uid="{00000000-0005-0000-0000-0000B2830000}"/>
    <cellStyle name="Normal 5 2 2 2 3 5 3" xfId="22296" xr:uid="{00000000-0005-0000-0000-0000B3830000}"/>
    <cellStyle name="Normal 5 2 2 2 3 5 4" xfId="41829" xr:uid="{00000000-0005-0000-0000-0000B4830000}"/>
    <cellStyle name="Normal 5 2 2 2 3 6" xfId="9204" xr:uid="{00000000-0005-0000-0000-0000B5830000}"/>
    <cellStyle name="Normal 5 2 2 2 3 6 2" xfId="26656" xr:uid="{00000000-0005-0000-0000-0000B6830000}"/>
    <cellStyle name="Normal 5 2 2 2 3 7" xfId="17935" xr:uid="{00000000-0005-0000-0000-0000B7830000}"/>
    <cellStyle name="Normal 5 2 2 2 3 8" xfId="41814" xr:uid="{00000000-0005-0000-0000-0000B8830000}"/>
    <cellStyle name="Normal 5 2 2 2 4" xfId="682" xr:uid="{00000000-0005-0000-0000-0000B9830000}"/>
    <cellStyle name="Normal 5 2 2 2 4 2" xfId="1755" xr:uid="{00000000-0005-0000-0000-0000BA830000}"/>
    <cellStyle name="Normal 5 2 2 2 4 2 2" xfId="3900" xr:uid="{00000000-0005-0000-0000-0000BB830000}"/>
    <cellStyle name="Normal 5 2 2 2 4 2 2 2" xfId="8311" xr:uid="{00000000-0005-0000-0000-0000BC830000}"/>
    <cellStyle name="Normal 5 2 2 2 4 2 2 2 2" xfId="17055" xr:uid="{00000000-0005-0000-0000-0000BD830000}"/>
    <cellStyle name="Normal 5 2 2 2 4 2 2 2 2 2" xfId="34506" xr:uid="{00000000-0005-0000-0000-0000BE830000}"/>
    <cellStyle name="Normal 5 2 2 2 4 2 2 2 3" xfId="25786" xr:uid="{00000000-0005-0000-0000-0000BF830000}"/>
    <cellStyle name="Normal 5 2 2 2 4 2 2 2 4" xfId="41833" xr:uid="{00000000-0005-0000-0000-0000C0830000}"/>
    <cellStyle name="Normal 5 2 2 2 4 2 2 3" xfId="12694" xr:uid="{00000000-0005-0000-0000-0000C1830000}"/>
    <cellStyle name="Normal 5 2 2 2 4 2 2 3 2" xfId="30146" xr:uid="{00000000-0005-0000-0000-0000C2830000}"/>
    <cellStyle name="Normal 5 2 2 2 4 2 2 4" xfId="21425" xr:uid="{00000000-0005-0000-0000-0000C3830000}"/>
    <cellStyle name="Normal 5 2 2 2 4 2 2 5" xfId="41832" xr:uid="{00000000-0005-0000-0000-0000C4830000}"/>
    <cellStyle name="Normal 5 2 2 2 4 2 3" xfId="6169" xr:uid="{00000000-0005-0000-0000-0000C5830000}"/>
    <cellStyle name="Normal 5 2 2 2 4 2 3 2" xfId="14913" xr:uid="{00000000-0005-0000-0000-0000C6830000}"/>
    <cellStyle name="Normal 5 2 2 2 4 2 3 2 2" xfId="32364" xr:uid="{00000000-0005-0000-0000-0000C7830000}"/>
    <cellStyle name="Normal 5 2 2 2 4 2 3 3" xfId="23644" xr:uid="{00000000-0005-0000-0000-0000C8830000}"/>
    <cellStyle name="Normal 5 2 2 2 4 2 3 4" xfId="41834" xr:uid="{00000000-0005-0000-0000-0000C9830000}"/>
    <cellStyle name="Normal 5 2 2 2 4 2 4" xfId="10552" xr:uid="{00000000-0005-0000-0000-0000CA830000}"/>
    <cellStyle name="Normal 5 2 2 2 4 2 4 2" xfId="28004" xr:uid="{00000000-0005-0000-0000-0000CB830000}"/>
    <cellStyle name="Normal 5 2 2 2 4 2 5" xfId="19283" xr:uid="{00000000-0005-0000-0000-0000CC830000}"/>
    <cellStyle name="Normal 5 2 2 2 4 2 6" xfId="41831" xr:uid="{00000000-0005-0000-0000-0000CD830000}"/>
    <cellStyle name="Normal 5 2 2 2 4 3" xfId="2831" xr:uid="{00000000-0005-0000-0000-0000CE830000}"/>
    <cellStyle name="Normal 5 2 2 2 4 3 2" xfId="7242" xr:uid="{00000000-0005-0000-0000-0000CF830000}"/>
    <cellStyle name="Normal 5 2 2 2 4 3 2 2" xfId="15986" xr:uid="{00000000-0005-0000-0000-0000D0830000}"/>
    <cellStyle name="Normal 5 2 2 2 4 3 2 2 2" xfId="33437" xr:uid="{00000000-0005-0000-0000-0000D1830000}"/>
    <cellStyle name="Normal 5 2 2 2 4 3 2 3" xfId="24717" xr:uid="{00000000-0005-0000-0000-0000D2830000}"/>
    <cellStyle name="Normal 5 2 2 2 4 3 2 4" xfId="41836" xr:uid="{00000000-0005-0000-0000-0000D3830000}"/>
    <cellStyle name="Normal 5 2 2 2 4 3 3" xfId="11625" xr:uid="{00000000-0005-0000-0000-0000D4830000}"/>
    <cellStyle name="Normal 5 2 2 2 4 3 3 2" xfId="29077" xr:uid="{00000000-0005-0000-0000-0000D5830000}"/>
    <cellStyle name="Normal 5 2 2 2 4 3 4" xfId="20356" xr:uid="{00000000-0005-0000-0000-0000D6830000}"/>
    <cellStyle name="Normal 5 2 2 2 4 3 5" xfId="41835" xr:uid="{00000000-0005-0000-0000-0000D7830000}"/>
    <cellStyle name="Normal 5 2 2 2 4 4" xfId="5100" xr:uid="{00000000-0005-0000-0000-0000D8830000}"/>
    <cellStyle name="Normal 5 2 2 2 4 4 2" xfId="13844" xr:uid="{00000000-0005-0000-0000-0000D9830000}"/>
    <cellStyle name="Normal 5 2 2 2 4 4 2 2" xfId="31295" xr:uid="{00000000-0005-0000-0000-0000DA830000}"/>
    <cellStyle name="Normal 5 2 2 2 4 4 3" xfId="22575" xr:uid="{00000000-0005-0000-0000-0000DB830000}"/>
    <cellStyle name="Normal 5 2 2 2 4 4 4" xfId="41837" xr:uid="{00000000-0005-0000-0000-0000DC830000}"/>
    <cellStyle name="Normal 5 2 2 2 4 5" xfId="9483" xr:uid="{00000000-0005-0000-0000-0000DD830000}"/>
    <cellStyle name="Normal 5 2 2 2 4 5 2" xfId="26935" xr:uid="{00000000-0005-0000-0000-0000DE830000}"/>
    <cellStyle name="Normal 5 2 2 2 4 6" xfId="18214" xr:uid="{00000000-0005-0000-0000-0000DF830000}"/>
    <cellStyle name="Normal 5 2 2 2 4 7" xfId="41830" xr:uid="{00000000-0005-0000-0000-0000E0830000}"/>
    <cellStyle name="Normal 5 2 2 2 5" xfId="1221" xr:uid="{00000000-0005-0000-0000-0000E1830000}"/>
    <cellStyle name="Normal 5 2 2 2 5 2" xfId="3367" xr:uid="{00000000-0005-0000-0000-0000E2830000}"/>
    <cellStyle name="Normal 5 2 2 2 5 2 2" xfId="7778" xr:uid="{00000000-0005-0000-0000-0000E3830000}"/>
    <cellStyle name="Normal 5 2 2 2 5 2 2 2" xfId="16522" xr:uid="{00000000-0005-0000-0000-0000E4830000}"/>
    <cellStyle name="Normal 5 2 2 2 5 2 2 2 2" xfId="33973" xr:uid="{00000000-0005-0000-0000-0000E5830000}"/>
    <cellStyle name="Normal 5 2 2 2 5 2 2 3" xfId="25253" xr:uid="{00000000-0005-0000-0000-0000E6830000}"/>
    <cellStyle name="Normal 5 2 2 2 5 2 2 4" xfId="41840" xr:uid="{00000000-0005-0000-0000-0000E7830000}"/>
    <cellStyle name="Normal 5 2 2 2 5 2 3" xfId="12161" xr:uid="{00000000-0005-0000-0000-0000E8830000}"/>
    <cellStyle name="Normal 5 2 2 2 5 2 3 2" xfId="29613" xr:uid="{00000000-0005-0000-0000-0000E9830000}"/>
    <cellStyle name="Normal 5 2 2 2 5 2 4" xfId="20892" xr:uid="{00000000-0005-0000-0000-0000EA830000}"/>
    <cellStyle name="Normal 5 2 2 2 5 2 5" xfId="41839" xr:uid="{00000000-0005-0000-0000-0000EB830000}"/>
    <cellStyle name="Normal 5 2 2 2 5 3" xfId="5636" xr:uid="{00000000-0005-0000-0000-0000EC830000}"/>
    <cellStyle name="Normal 5 2 2 2 5 3 2" xfId="14380" xr:uid="{00000000-0005-0000-0000-0000ED830000}"/>
    <cellStyle name="Normal 5 2 2 2 5 3 2 2" xfId="31831" xr:uid="{00000000-0005-0000-0000-0000EE830000}"/>
    <cellStyle name="Normal 5 2 2 2 5 3 3" xfId="23111" xr:uid="{00000000-0005-0000-0000-0000EF830000}"/>
    <cellStyle name="Normal 5 2 2 2 5 3 4" xfId="41841" xr:uid="{00000000-0005-0000-0000-0000F0830000}"/>
    <cellStyle name="Normal 5 2 2 2 5 4" xfId="10019" xr:uid="{00000000-0005-0000-0000-0000F1830000}"/>
    <cellStyle name="Normal 5 2 2 2 5 4 2" xfId="27471" xr:uid="{00000000-0005-0000-0000-0000F2830000}"/>
    <cellStyle name="Normal 5 2 2 2 5 5" xfId="18750" xr:uid="{00000000-0005-0000-0000-0000F3830000}"/>
    <cellStyle name="Normal 5 2 2 2 5 6" xfId="41838" xr:uid="{00000000-0005-0000-0000-0000F4830000}"/>
    <cellStyle name="Normal 5 2 2 2 6" xfId="2295" xr:uid="{00000000-0005-0000-0000-0000F5830000}"/>
    <cellStyle name="Normal 5 2 2 2 6 2" xfId="6706" xr:uid="{00000000-0005-0000-0000-0000F6830000}"/>
    <cellStyle name="Normal 5 2 2 2 6 2 2" xfId="15450" xr:uid="{00000000-0005-0000-0000-0000F7830000}"/>
    <cellStyle name="Normal 5 2 2 2 6 2 2 2" xfId="32901" xr:uid="{00000000-0005-0000-0000-0000F8830000}"/>
    <cellStyle name="Normal 5 2 2 2 6 2 3" xfId="24181" xr:uid="{00000000-0005-0000-0000-0000F9830000}"/>
    <cellStyle name="Normal 5 2 2 2 6 2 4" xfId="41843" xr:uid="{00000000-0005-0000-0000-0000FA830000}"/>
    <cellStyle name="Normal 5 2 2 2 6 3" xfId="11089" xr:uid="{00000000-0005-0000-0000-0000FB830000}"/>
    <cellStyle name="Normal 5 2 2 2 6 3 2" xfId="28541" xr:uid="{00000000-0005-0000-0000-0000FC830000}"/>
    <cellStyle name="Normal 5 2 2 2 6 4" xfId="19820" xr:uid="{00000000-0005-0000-0000-0000FD830000}"/>
    <cellStyle name="Normal 5 2 2 2 6 5" xfId="41842" xr:uid="{00000000-0005-0000-0000-0000FE830000}"/>
    <cellStyle name="Normal 5 2 2 2 7" xfId="4564" xr:uid="{00000000-0005-0000-0000-0000FF830000}"/>
    <cellStyle name="Normal 5 2 2 2 7 2" xfId="13308" xr:uid="{00000000-0005-0000-0000-000000840000}"/>
    <cellStyle name="Normal 5 2 2 2 7 2 2" xfId="30759" xr:uid="{00000000-0005-0000-0000-000001840000}"/>
    <cellStyle name="Normal 5 2 2 2 7 3" xfId="22039" xr:uid="{00000000-0005-0000-0000-000002840000}"/>
    <cellStyle name="Normal 5 2 2 2 7 4" xfId="41844" xr:uid="{00000000-0005-0000-0000-000003840000}"/>
    <cellStyle name="Normal 5 2 2 2 8" xfId="8947" xr:uid="{00000000-0005-0000-0000-000004840000}"/>
    <cellStyle name="Normal 5 2 2 2 8 2" xfId="26399" xr:uid="{00000000-0005-0000-0000-000005840000}"/>
    <cellStyle name="Normal 5 2 2 2 9" xfId="17678" xr:uid="{00000000-0005-0000-0000-000006840000}"/>
    <cellStyle name="Normal 5 2 2 3" xfId="203" xr:uid="{00000000-0005-0000-0000-000007840000}"/>
    <cellStyle name="Normal 5 2 2 3 2" xfId="468" xr:uid="{00000000-0005-0000-0000-000008840000}"/>
    <cellStyle name="Normal 5 2 2 3 2 2" xfId="1008" xr:uid="{00000000-0005-0000-0000-000009840000}"/>
    <cellStyle name="Normal 5 2 2 3 2 2 2" xfId="2081" xr:uid="{00000000-0005-0000-0000-00000A840000}"/>
    <cellStyle name="Normal 5 2 2 3 2 2 2 2" xfId="4226" xr:uid="{00000000-0005-0000-0000-00000B840000}"/>
    <cellStyle name="Normal 5 2 2 3 2 2 2 2 2" xfId="8637" xr:uid="{00000000-0005-0000-0000-00000C840000}"/>
    <cellStyle name="Normal 5 2 2 3 2 2 2 2 2 2" xfId="17381" xr:uid="{00000000-0005-0000-0000-00000D840000}"/>
    <cellStyle name="Normal 5 2 2 3 2 2 2 2 2 2 2" xfId="34832" xr:uid="{00000000-0005-0000-0000-00000E840000}"/>
    <cellStyle name="Normal 5 2 2 3 2 2 2 2 2 3" xfId="26112" xr:uid="{00000000-0005-0000-0000-00000F840000}"/>
    <cellStyle name="Normal 5 2 2 3 2 2 2 2 2 4" xfId="41850" xr:uid="{00000000-0005-0000-0000-000010840000}"/>
    <cellStyle name="Normal 5 2 2 3 2 2 2 2 3" xfId="13020" xr:uid="{00000000-0005-0000-0000-000011840000}"/>
    <cellStyle name="Normal 5 2 2 3 2 2 2 2 3 2" xfId="30472" xr:uid="{00000000-0005-0000-0000-000012840000}"/>
    <cellStyle name="Normal 5 2 2 3 2 2 2 2 4" xfId="21751" xr:uid="{00000000-0005-0000-0000-000013840000}"/>
    <cellStyle name="Normal 5 2 2 3 2 2 2 2 5" xfId="41849" xr:uid="{00000000-0005-0000-0000-000014840000}"/>
    <cellStyle name="Normal 5 2 2 3 2 2 2 3" xfId="6495" xr:uid="{00000000-0005-0000-0000-000015840000}"/>
    <cellStyle name="Normal 5 2 2 3 2 2 2 3 2" xfId="15239" xr:uid="{00000000-0005-0000-0000-000016840000}"/>
    <cellStyle name="Normal 5 2 2 3 2 2 2 3 2 2" xfId="32690" xr:uid="{00000000-0005-0000-0000-000017840000}"/>
    <cellStyle name="Normal 5 2 2 3 2 2 2 3 3" xfId="23970" xr:uid="{00000000-0005-0000-0000-000018840000}"/>
    <cellStyle name="Normal 5 2 2 3 2 2 2 3 4" xfId="41851" xr:uid="{00000000-0005-0000-0000-000019840000}"/>
    <cellStyle name="Normal 5 2 2 3 2 2 2 4" xfId="10878" xr:uid="{00000000-0005-0000-0000-00001A840000}"/>
    <cellStyle name="Normal 5 2 2 3 2 2 2 4 2" xfId="28330" xr:uid="{00000000-0005-0000-0000-00001B840000}"/>
    <cellStyle name="Normal 5 2 2 3 2 2 2 5" xfId="19609" xr:uid="{00000000-0005-0000-0000-00001C840000}"/>
    <cellStyle name="Normal 5 2 2 3 2 2 2 6" xfId="41848" xr:uid="{00000000-0005-0000-0000-00001D840000}"/>
    <cellStyle name="Normal 5 2 2 3 2 2 3" xfId="3157" xr:uid="{00000000-0005-0000-0000-00001E840000}"/>
    <cellStyle name="Normal 5 2 2 3 2 2 3 2" xfId="7568" xr:uid="{00000000-0005-0000-0000-00001F840000}"/>
    <cellStyle name="Normal 5 2 2 3 2 2 3 2 2" xfId="16312" xr:uid="{00000000-0005-0000-0000-000020840000}"/>
    <cellStyle name="Normal 5 2 2 3 2 2 3 2 2 2" xfId="33763" xr:uid="{00000000-0005-0000-0000-000021840000}"/>
    <cellStyle name="Normal 5 2 2 3 2 2 3 2 3" xfId="25043" xr:uid="{00000000-0005-0000-0000-000022840000}"/>
    <cellStyle name="Normal 5 2 2 3 2 2 3 2 4" xfId="41853" xr:uid="{00000000-0005-0000-0000-000023840000}"/>
    <cellStyle name="Normal 5 2 2 3 2 2 3 3" xfId="11951" xr:uid="{00000000-0005-0000-0000-000024840000}"/>
    <cellStyle name="Normal 5 2 2 3 2 2 3 3 2" xfId="29403" xr:uid="{00000000-0005-0000-0000-000025840000}"/>
    <cellStyle name="Normal 5 2 2 3 2 2 3 4" xfId="20682" xr:uid="{00000000-0005-0000-0000-000026840000}"/>
    <cellStyle name="Normal 5 2 2 3 2 2 3 5" xfId="41852" xr:uid="{00000000-0005-0000-0000-000027840000}"/>
    <cellStyle name="Normal 5 2 2 3 2 2 4" xfId="5426" xr:uid="{00000000-0005-0000-0000-000028840000}"/>
    <cellStyle name="Normal 5 2 2 3 2 2 4 2" xfId="14170" xr:uid="{00000000-0005-0000-0000-000029840000}"/>
    <cellStyle name="Normal 5 2 2 3 2 2 4 2 2" xfId="31621" xr:uid="{00000000-0005-0000-0000-00002A840000}"/>
    <cellStyle name="Normal 5 2 2 3 2 2 4 3" xfId="22901" xr:uid="{00000000-0005-0000-0000-00002B840000}"/>
    <cellStyle name="Normal 5 2 2 3 2 2 4 4" xfId="41854" xr:uid="{00000000-0005-0000-0000-00002C840000}"/>
    <cellStyle name="Normal 5 2 2 3 2 2 5" xfId="9809" xr:uid="{00000000-0005-0000-0000-00002D840000}"/>
    <cellStyle name="Normal 5 2 2 3 2 2 5 2" xfId="27261" xr:uid="{00000000-0005-0000-0000-00002E840000}"/>
    <cellStyle name="Normal 5 2 2 3 2 2 6" xfId="18540" xr:uid="{00000000-0005-0000-0000-00002F840000}"/>
    <cellStyle name="Normal 5 2 2 3 2 2 7" xfId="41847" xr:uid="{00000000-0005-0000-0000-000030840000}"/>
    <cellStyle name="Normal 5 2 2 3 2 3" xfId="1546" xr:uid="{00000000-0005-0000-0000-000031840000}"/>
    <cellStyle name="Normal 5 2 2 3 2 3 2" xfId="3692" xr:uid="{00000000-0005-0000-0000-000032840000}"/>
    <cellStyle name="Normal 5 2 2 3 2 3 2 2" xfId="8103" xr:uid="{00000000-0005-0000-0000-000033840000}"/>
    <cellStyle name="Normal 5 2 2 3 2 3 2 2 2" xfId="16847" xr:uid="{00000000-0005-0000-0000-000034840000}"/>
    <cellStyle name="Normal 5 2 2 3 2 3 2 2 2 2" xfId="34298" xr:uid="{00000000-0005-0000-0000-000035840000}"/>
    <cellStyle name="Normal 5 2 2 3 2 3 2 2 3" xfId="25578" xr:uid="{00000000-0005-0000-0000-000036840000}"/>
    <cellStyle name="Normal 5 2 2 3 2 3 2 2 4" xfId="41857" xr:uid="{00000000-0005-0000-0000-000037840000}"/>
    <cellStyle name="Normal 5 2 2 3 2 3 2 3" xfId="12486" xr:uid="{00000000-0005-0000-0000-000038840000}"/>
    <cellStyle name="Normal 5 2 2 3 2 3 2 3 2" xfId="29938" xr:uid="{00000000-0005-0000-0000-000039840000}"/>
    <cellStyle name="Normal 5 2 2 3 2 3 2 4" xfId="21217" xr:uid="{00000000-0005-0000-0000-00003A840000}"/>
    <cellStyle name="Normal 5 2 2 3 2 3 2 5" xfId="41856" xr:uid="{00000000-0005-0000-0000-00003B840000}"/>
    <cellStyle name="Normal 5 2 2 3 2 3 3" xfId="5961" xr:uid="{00000000-0005-0000-0000-00003C840000}"/>
    <cellStyle name="Normal 5 2 2 3 2 3 3 2" xfId="14705" xr:uid="{00000000-0005-0000-0000-00003D840000}"/>
    <cellStyle name="Normal 5 2 2 3 2 3 3 2 2" xfId="32156" xr:uid="{00000000-0005-0000-0000-00003E840000}"/>
    <cellStyle name="Normal 5 2 2 3 2 3 3 3" xfId="23436" xr:uid="{00000000-0005-0000-0000-00003F840000}"/>
    <cellStyle name="Normal 5 2 2 3 2 3 3 4" xfId="41858" xr:uid="{00000000-0005-0000-0000-000040840000}"/>
    <cellStyle name="Normal 5 2 2 3 2 3 4" xfId="10344" xr:uid="{00000000-0005-0000-0000-000041840000}"/>
    <cellStyle name="Normal 5 2 2 3 2 3 4 2" xfId="27796" xr:uid="{00000000-0005-0000-0000-000042840000}"/>
    <cellStyle name="Normal 5 2 2 3 2 3 5" xfId="19075" xr:uid="{00000000-0005-0000-0000-000043840000}"/>
    <cellStyle name="Normal 5 2 2 3 2 3 6" xfId="41855" xr:uid="{00000000-0005-0000-0000-000044840000}"/>
    <cellStyle name="Normal 5 2 2 3 2 4" xfId="2620" xr:uid="{00000000-0005-0000-0000-000045840000}"/>
    <cellStyle name="Normal 5 2 2 3 2 4 2" xfId="7031" xr:uid="{00000000-0005-0000-0000-000046840000}"/>
    <cellStyle name="Normal 5 2 2 3 2 4 2 2" xfId="15775" xr:uid="{00000000-0005-0000-0000-000047840000}"/>
    <cellStyle name="Normal 5 2 2 3 2 4 2 2 2" xfId="33226" xr:uid="{00000000-0005-0000-0000-000048840000}"/>
    <cellStyle name="Normal 5 2 2 3 2 4 2 3" xfId="24506" xr:uid="{00000000-0005-0000-0000-000049840000}"/>
    <cellStyle name="Normal 5 2 2 3 2 4 2 4" xfId="41860" xr:uid="{00000000-0005-0000-0000-00004A840000}"/>
    <cellStyle name="Normal 5 2 2 3 2 4 3" xfId="11414" xr:uid="{00000000-0005-0000-0000-00004B840000}"/>
    <cellStyle name="Normal 5 2 2 3 2 4 3 2" xfId="28866" xr:uid="{00000000-0005-0000-0000-00004C840000}"/>
    <cellStyle name="Normal 5 2 2 3 2 4 4" xfId="20145" xr:uid="{00000000-0005-0000-0000-00004D840000}"/>
    <cellStyle name="Normal 5 2 2 3 2 4 5" xfId="41859" xr:uid="{00000000-0005-0000-0000-00004E840000}"/>
    <cellStyle name="Normal 5 2 2 3 2 5" xfId="4889" xr:uid="{00000000-0005-0000-0000-00004F840000}"/>
    <cellStyle name="Normal 5 2 2 3 2 5 2" xfId="13633" xr:uid="{00000000-0005-0000-0000-000050840000}"/>
    <cellStyle name="Normal 5 2 2 3 2 5 2 2" xfId="31084" xr:uid="{00000000-0005-0000-0000-000051840000}"/>
    <cellStyle name="Normal 5 2 2 3 2 5 3" xfId="22364" xr:uid="{00000000-0005-0000-0000-000052840000}"/>
    <cellStyle name="Normal 5 2 2 3 2 5 4" xfId="41861" xr:uid="{00000000-0005-0000-0000-000053840000}"/>
    <cellStyle name="Normal 5 2 2 3 2 6" xfId="9272" xr:uid="{00000000-0005-0000-0000-000054840000}"/>
    <cellStyle name="Normal 5 2 2 3 2 6 2" xfId="26724" xr:uid="{00000000-0005-0000-0000-000055840000}"/>
    <cellStyle name="Normal 5 2 2 3 2 7" xfId="18003" xr:uid="{00000000-0005-0000-0000-000056840000}"/>
    <cellStyle name="Normal 5 2 2 3 2 8" xfId="41846" xr:uid="{00000000-0005-0000-0000-000057840000}"/>
    <cellStyle name="Normal 5 2 2 3 3" xfId="750" xr:uid="{00000000-0005-0000-0000-000058840000}"/>
    <cellStyle name="Normal 5 2 2 3 3 2" xfId="1823" xr:uid="{00000000-0005-0000-0000-000059840000}"/>
    <cellStyle name="Normal 5 2 2 3 3 2 2" xfId="3968" xr:uid="{00000000-0005-0000-0000-00005A840000}"/>
    <cellStyle name="Normal 5 2 2 3 3 2 2 2" xfId="8379" xr:uid="{00000000-0005-0000-0000-00005B840000}"/>
    <cellStyle name="Normal 5 2 2 3 3 2 2 2 2" xfId="17123" xr:uid="{00000000-0005-0000-0000-00005C840000}"/>
    <cellStyle name="Normal 5 2 2 3 3 2 2 2 2 2" xfId="34574" xr:uid="{00000000-0005-0000-0000-00005D840000}"/>
    <cellStyle name="Normal 5 2 2 3 3 2 2 2 3" xfId="25854" xr:uid="{00000000-0005-0000-0000-00005E840000}"/>
    <cellStyle name="Normal 5 2 2 3 3 2 2 2 4" xfId="41865" xr:uid="{00000000-0005-0000-0000-00005F840000}"/>
    <cellStyle name="Normal 5 2 2 3 3 2 2 3" xfId="12762" xr:uid="{00000000-0005-0000-0000-000060840000}"/>
    <cellStyle name="Normal 5 2 2 3 3 2 2 3 2" xfId="30214" xr:uid="{00000000-0005-0000-0000-000061840000}"/>
    <cellStyle name="Normal 5 2 2 3 3 2 2 4" xfId="21493" xr:uid="{00000000-0005-0000-0000-000062840000}"/>
    <cellStyle name="Normal 5 2 2 3 3 2 2 5" xfId="41864" xr:uid="{00000000-0005-0000-0000-000063840000}"/>
    <cellStyle name="Normal 5 2 2 3 3 2 3" xfId="6237" xr:uid="{00000000-0005-0000-0000-000064840000}"/>
    <cellStyle name="Normal 5 2 2 3 3 2 3 2" xfId="14981" xr:uid="{00000000-0005-0000-0000-000065840000}"/>
    <cellStyle name="Normal 5 2 2 3 3 2 3 2 2" xfId="32432" xr:uid="{00000000-0005-0000-0000-000066840000}"/>
    <cellStyle name="Normal 5 2 2 3 3 2 3 3" xfId="23712" xr:uid="{00000000-0005-0000-0000-000067840000}"/>
    <cellStyle name="Normal 5 2 2 3 3 2 3 4" xfId="41866" xr:uid="{00000000-0005-0000-0000-000068840000}"/>
    <cellStyle name="Normal 5 2 2 3 3 2 4" xfId="10620" xr:uid="{00000000-0005-0000-0000-000069840000}"/>
    <cellStyle name="Normal 5 2 2 3 3 2 4 2" xfId="28072" xr:uid="{00000000-0005-0000-0000-00006A840000}"/>
    <cellStyle name="Normal 5 2 2 3 3 2 5" xfId="19351" xr:uid="{00000000-0005-0000-0000-00006B840000}"/>
    <cellStyle name="Normal 5 2 2 3 3 2 6" xfId="41863" xr:uid="{00000000-0005-0000-0000-00006C840000}"/>
    <cellStyle name="Normal 5 2 2 3 3 3" xfId="2899" xr:uid="{00000000-0005-0000-0000-00006D840000}"/>
    <cellStyle name="Normal 5 2 2 3 3 3 2" xfId="7310" xr:uid="{00000000-0005-0000-0000-00006E840000}"/>
    <cellStyle name="Normal 5 2 2 3 3 3 2 2" xfId="16054" xr:uid="{00000000-0005-0000-0000-00006F840000}"/>
    <cellStyle name="Normal 5 2 2 3 3 3 2 2 2" xfId="33505" xr:uid="{00000000-0005-0000-0000-000070840000}"/>
    <cellStyle name="Normal 5 2 2 3 3 3 2 3" xfId="24785" xr:uid="{00000000-0005-0000-0000-000071840000}"/>
    <cellStyle name="Normal 5 2 2 3 3 3 2 4" xfId="41868" xr:uid="{00000000-0005-0000-0000-000072840000}"/>
    <cellStyle name="Normal 5 2 2 3 3 3 3" xfId="11693" xr:uid="{00000000-0005-0000-0000-000073840000}"/>
    <cellStyle name="Normal 5 2 2 3 3 3 3 2" xfId="29145" xr:uid="{00000000-0005-0000-0000-000074840000}"/>
    <cellStyle name="Normal 5 2 2 3 3 3 4" xfId="20424" xr:uid="{00000000-0005-0000-0000-000075840000}"/>
    <cellStyle name="Normal 5 2 2 3 3 3 5" xfId="41867" xr:uid="{00000000-0005-0000-0000-000076840000}"/>
    <cellStyle name="Normal 5 2 2 3 3 4" xfId="5168" xr:uid="{00000000-0005-0000-0000-000077840000}"/>
    <cellStyle name="Normal 5 2 2 3 3 4 2" xfId="13912" xr:uid="{00000000-0005-0000-0000-000078840000}"/>
    <cellStyle name="Normal 5 2 2 3 3 4 2 2" xfId="31363" xr:uid="{00000000-0005-0000-0000-000079840000}"/>
    <cellStyle name="Normal 5 2 2 3 3 4 3" xfId="22643" xr:uid="{00000000-0005-0000-0000-00007A840000}"/>
    <cellStyle name="Normal 5 2 2 3 3 4 4" xfId="41869" xr:uid="{00000000-0005-0000-0000-00007B840000}"/>
    <cellStyle name="Normal 5 2 2 3 3 5" xfId="9551" xr:uid="{00000000-0005-0000-0000-00007C840000}"/>
    <cellStyle name="Normal 5 2 2 3 3 5 2" xfId="27003" xr:uid="{00000000-0005-0000-0000-00007D840000}"/>
    <cellStyle name="Normal 5 2 2 3 3 6" xfId="18282" xr:uid="{00000000-0005-0000-0000-00007E840000}"/>
    <cellStyle name="Normal 5 2 2 3 3 7" xfId="41862" xr:uid="{00000000-0005-0000-0000-00007F840000}"/>
    <cellStyle name="Normal 5 2 2 3 4" xfId="1289" xr:uid="{00000000-0005-0000-0000-000080840000}"/>
    <cellStyle name="Normal 5 2 2 3 4 2" xfId="3435" xr:uid="{00000000-0005-0000-0000-000081840000}"/>
    <cellStyle name="Normal 5 2 2 3 4 2 2" xfId="7846" xr:uid="{00000000-0005-0000-0000-000082840000}"/>
    <cellStyle name="Normal 5 2 2 3 4 2 2 2" xfId="16590" xr:uid="{00000000-0005-0000-0000-000083840000}"/>
    <cellStyle name="Normal 5 2 2 3 4 2 2 2 2" xfId="34041" xr:uid="{00000000-0005-0000-0000-000084840000}"/>
    <cellStyle name="Normal 5 2 2 3 4 2 2 3" xfId="25321" xr:uid="{00000000-0005-0000-0000-000085840000}"/>
    <cellStyle name="Normal 5 2 2 3 4 2 2 4" xfId="41872" xr:uid="{00000000-0005-0000-0000-000086840000}"/>
    <cellStyle name="Normal 5 2 2 3 4 2 3" xfId="12229" xr:uid="{00000000-0005-0000-0000-000087840000}"/>
    <cellStyle name="Normal 5 2 2 3 4 2 3 2" xfId="29681" xr:uid="{00000000-0005-0000-0000-000088840000}"/>
    <cellStyle name="Normal 5 2 2 3 4 2 4" xfId="20960" xr:uid="{00000000-0005-0000-0000-000089840000}"/>
    <cellStyle name="Normal 5 2 2 3 4 2 5" xfId="41871" xr:uid="{00000000-0005-0000-0000-00008A840000}"/>
    <cellStyle name="Normal 5 2 2 3 4 3" xfId="5704" xr:uid="{00000000-0005-0000-0000-00008B840000}"/>
    <cellStyle name="Normal 5 2 2 3 4 3 2" xfId="14448" xr:uid="{00000000-0005-0000-0000-00008C840000}"/>
    <cellStyle name="Normal 5 2 2 3 4 3 2 2" xfId="31899" xr:uid="{00000000-0005-0000-0000-00008D840000}"/>
    <cellStyle name="Normal 5 2 2 3 4 3 3" xfId="23179" xr:uid="{00000000-0005-0000-0000-00008E840000}"/>
    <cellStyle name="Normal 5 2 2 3 4 3 4" xfId="41873" xr:uid="{00000000-0005-0000-0000-00008F840000}"/>
    <cellStyle name="Normal 5 2 2 3 4 4" xfId="10087" xr:uid="{00000000-0005-0000-0000-000090840000}"/>
    <cellStyle name="Normal 5 2 2 3 4 4 2" xfId="27539" xr:uid="{00000000-0005-0000-0000-000091840000}"/>
    <cellStyle name="Normal 5 2 2 3 4 5" xfId="18818" xr:uid="{00000000-0005-0000-0000-000092840000}"/>
    <cellStyle name="Normal 5 2 2 3 4 6" xfId="41870" xr:uid="{00000000-0005-0000-0000-000093840000}"/>
    <cellStyle name="Normal 5 2 2 3 5" xfId="2363" xr:uid="{00000000-0005-0000-0000-000094840000}"/>
    <cellStyle name="Normal 5 2 2 3 5 2" xfId="6774" xr:uid="{00000000-0005-0000-0000-000095840000}"/>
    <cellStyle name="Normal 5 2 2 3 5 2 2" xfId="15518" xr:uid="{00000000-0005-0000-0000-000096840000}"/>
    <cellStyle name="Normal 5 2 2 3 5 2 2 2" xfId="32969" xr:uid="{00000000-0005-0000-0000-000097840000}"/>
    <cellStyle name="Normal 5 2 2 3 5 2 3" xfId="24249" xr:uid="{00000000-0005-0000-0000-000098840000}"/>
    <cellStyle name="Normal 5 2 2 3 5 2 4" xfId="41875" xr:uid="{00000000-0005-0000-0000-000099840000}"/>
    <cellStyle name="Normal 5 2 2 3 5 3" xfId="11157" xr:uid="{00000000-0005-0000-0000-00009A840000}"/>
    <cellStyle name="Normal 5 2 2 3 5 3 2" xfId="28609" xr:uid="{00000000-0005-0000-0000-00009B840000}"/>
    <cellStyle name="Normal 5 2 2 3 5 4" xfId="19888" xr:uid="{00000000-0005-0000-0000-00009C840000}"/>
    <cellStyle name="Normal 5 2 2 3 5 5" xfId="41874" xr:uid="{00000000-0005-0000-0000-00009D840000}"/>
    <cellStyle name="Normal 5 2 2 3 6" xfId="4632" xr:uid="{00000000-0005-0000-0000-00009E840000}"/>
    <cellStyle name="Normal 5 2 2 3 6 2" xfId="13376" xr:uid="{00000000-0005-0000-0000-00009F840000}"/>
    <cellStyle name="Normal 5 2 2 3 6 2 2" xfId="30827" xr:uid="{00000000-0005-0000-0000-0000A0840000}"/>
    <cellStyle name="Normal 5 2 2 3 6 3" xfId="22107" xr:uid="{00000000-0005-0000-0000-0000A1840000}"/>
    <cellStyle name="Normal 5 2 2 3 6 4" xfId="41876" xr:uid="{00000000-0005-0000-0000-0000A2840000}"/>
    <cellStyle name="Normal 5 2 2 3 7" xfId="9015" xr:uid="{00000000-0005-0000-0000-0000A3840000}"/>
    <cellStyle name="Normal 5 2 2 3 7 2" xfId="26467" xr:uid="{00000000-0005-0000-0000-0000A4840000}"/>
    <cellStyle name="Normal 5 2 2 3 8" xfId="17746" xr:uid="{00000000-0005-0000-0000-0000A5840000}"/>
    <cellStyle name="Normal 5 2 2 3 9" xfId="41845" xr:uid="{00000000-0005-0000-0000-0000A6840000}"/>
    <cellStyle name="Normal 5 2 2 4" xfId="343" xr:uid="{00000000-0005-0000-0000-0000A7840000}"/>
    <cellStyle name="Normal 5 2 2 4 2" xfId="883" xr:uid="{00000000-0005-0000-0000-0000A8840000}"/>
    <cellStyle name="Normal 5 2 2 4 2 2" xfId="1956" xr:uid="{00000000-0005-0000-0000-0000A9840000}"/>
    <cellStyle name="Normal 5 2 2 4 2 2 2" xfId="4101" xr:uid="{00000000-0005-0000-0000-0000AA840000}"/>
    <cellStyle name="Normal 5 2 2 4 2 2 2 2" xfId="8512" xr:uid="{00000000-0005-0000-0000-0000AB840000}"/>
    <cellStyle name="Normal 5 2 2 4 2 2 2 2 2" xfId="17256" xr:uid="{00000000-0005-0000-0000-0000AC840000}"/>
    <cellStyle name="Normal 5 2 2 4 2 2 2 2 2 2" xfId="34707" xr:uid="{00000000-0005-0000-0000-0000AD840000}"/>
    <cellStyle name="Normal 5 2 2 4 2 2 2 2 3" xfId="25987" xr:uid="{00000000-0005-0000-0000-0000AE840000}"/>
    <cellStyle name="Normal 5 2 2 4 2 2 2 2 4" xfId="41881" xr:uid="{00000000-0005-0000-0000-0000AF840000}"/>
    <cellStyle name="Normal 5 2 2 4 2 2 2 3" xfId="12895" xr:uid="{00000000-0005-0000-0000-0000B0840000}"/>
    <cellStyle name="Normal 5 2 2 4 2 2 2 3 2" xfId="30347" xr:uid="{00000000-0005-0000-0000-0000B1840000}"/>
    <cellStyle name="Normal 5 2 2 4 2 2 2 4" xfId="21626" xr:uid="{00000000-0005-0000-0000-0000B2840000}"/>
    <cellStyle name="Normal 5 2 2 4 2 2 2 5" xfId="41880" xr:uid="{00000000-0005-0000-0000-0000B3840000}"/>
    <cellStyle name="Normal 5 2 2 4 2 2 3" xfId="6370" xr:uid="{00000000-0005-0000-0000-0000B4840000}"/>
    <cellStyle name="Normal 5 2 2 4 2 2 3 2" xfId="15114" xr:uid="{00000000-0005-0000-0000-0000B5840000}"/>
    <cellStyle name="Normal 5 2 2 4 2 2 3 2 2" xfId="32565" xr:uid="{00000000-0005-0000-0000-0000B6840000}"/>
    <cellStyle name="Normal 5 2 2 4 2 2 3 3" xfId="23845" xr:uid="{00000000-0005-0000-0000-0000B7840000}"/>
    <cellStyle name="Normal 5 2 2 4 2 2 3 4" xfId="41882" xr:uid="{00000000-0005-0000-0000-0000B8840000}"/>
    <cellStyle name="Normal 5 2 2 4 2 2 4" xfId="10753" xr:uid="{00000000-0005-0000-0000-0000B9840000}"/>
    <cellStyle name="Normal 5 2 2 4 2 2 4 2" xfId="28205" xr:uid="{00000000-0005-0000-0000-0000BA840000}"/>
    <cellStyle name="Normal 5 2 2 4 2 2 5" xfId="19484" xr:uid="{00000000-0005-0000-0000-0000BB840000}"/>
    <cellStyle name="Normal 5 2 2 4 2 2 6" xfId="41879" xr:uid="{00000000-0005-0000-0000-0000BC840000}"/>
    <cellStyle name="Normal 5 2 2 4 2 3" xfId="3032" xr:uid="{00000000-0005-0000-0000-0000BD840000}"/>
    <cellStyle name="Normal 5 2 2 4 2 3 2" xfId="7443" xr:uid="{00000000-0005-0000-0000-0000BE840000}"/>
    <cellStyle name="Normal 5 2 2 4 2 3 2 2" xfId="16187" xr:uid="{00000000-0005-0000-0000-0000BF840000}"/>
    <cellStyle name="Normal 5 2 2 4 2 3 2 2 2" xfId="33638" xr:uid="{00000000-0005-0000-0000-0000C0840000}"/>
    <cellStyle name="Normal 5 2 2 4 2 3 2 3" xfId="24918" xr:uid="{00000000-0005-0000-0000-0000C1840000}"/>
    <cellStyle name="Normal 5 2 2 4 2 3 2 4" xfId="41884" xr:uid="{00000000-0005-0000-0000-0000C2840000}"/>
    <cellStyle name="Normal 5 2 2 4 2 3 3" xfId="11826" xr:uid="{00000000-0005-0000-0000-0000C3840000}"/>
    <cellStyle name="Normal 5 2 2 4 2 3 3 2" xfId="29278" xr:uid="{00000000-0005-0000-0000-0000C4840000}"/>
    <cellStyle name="Normal 5 2 2 4 2 3 4" xfId="20557" xr:uid="{00000000-0005-0000-0000-0000C5840000}"/>
    <cellStyle name="Normal 5 2 2 4 2 3 5" xfId="41883" xr:uid="{00000000-0005-0000-0000-0000C6840000}"/>
    <cellStyle name="Normal 5 2 2 4 2 4" xfId="5301" xr:uid="{00000000-0005-0000-0000-0000C7840000}"/>
    <cellStyle name="Normal 5 2 2 4 2 4 2" xfId="14045" xr:uid="{00000000-0005-0000-0000-0000C8840000}"/>
    <cellStyle name="Normal 5 2 2 4 2 4 2 2" xfId="31496" xr:uid="{00000000-0005-0000-0000-0000C9840000}"/>
    <cellStyle name="Normal 5 2 2 4 2 4 3" xfId="22776" xr:uid="{00000000-0005-0000-0000-0000CA840000}"/>
    <cellStyle name="Normal 5 2 2 4 2 4 4" xfId="41885" xr:uid="{00000000-0005-0000-0000-0000CB840000}"/>
    <cellStyle name="Normal 5 2 2 4 2 5" xfId="9684" xr:uid="{00000000-0005-0000-0000-0000CC840000}"/>
    <cellStyle name="Normal 5 2 2 4 2 5 2" xfId="27136" xr:uid="{00000000-0005-0000-0000-0000CD840000}"/>
    <cellStyle name="Normal 5 2 2 4 2 6" xfId="18415" xr:uid="{00000000-0005-0000-0000-0000CE840000}"/>
    <cellStyle name="Normal 5 2 2 4 2 7" xfId="41878" xr:uid="{00000000-0005-0000-0000-0000CF840000}"/>
    <cellStyle name="Normal 5 2 2 4 3" xfId="1421" xr:uid="{00000000-0005-0000-0000-0000D0840000}"/>
    <cellStyle name="Normal 5 2 2 4 3 2" xfId="3567" xr:uid="{00000000-0005-0000-0000-0000D1840000}"/>
    <cellStyle name="Normal 5 2 2 4 3 2 2" xfId="7978" xr:uid="{00000000-0005-0000-0000-0000D2840000}"/>
    <cellStyle name="Normal 5 2 2 4 3 2 2 2" xfId="16722" xr:uid="{00000000-0005-0000-0000-0000D3840000}"/>
    <cellStyle name="Normal 5 2 2 4 3 2 2 2 2" xfId="34173" xr:uid="{00000000-0005-0000-0000-0000D4840000}"/>
    <cellStyle name="Normal 5 2 2 4 3 2 2 3" xfId="25453" xr:uid="{00000000-0005-0000-0000-0000D5840000}"/>
    <cellStyle name="Normal 5 2 2 4 3 2 2 4" xfId="41888" xr:uid="{00000000-0005-0000-0000-0000D6840000}"/>
    <cellStyle name="Normal 5 2 2 4 3 2 3" xfId="12361" xr:uid="{00000000-0005-0000-0000-0000D7840000}"/>
    <cellStyle name="Normal 5 2 2 4 3 2 3 2" xfId="29813" xr:uid="{00000000-0005-0000-0000-0000D8840000}"/>
    <cellStyle name="Normal 5 2 2 4 3 2 4" xfId="21092" xr:uid="{00000000-0005-0000-0000-0000D9840000}"/>
    <cellStyle name="Normal 5 2 2 4 3 2 5" xfId="41887" xr:uid="{00000000-0005-0000-0000-0000DA840000}"/>
    <cellStyle name="Normal 5 2 2 4 3 3" xfId="5836" xr:uid="{00000000-0005-0000-0000-0000DB840000}"/>
    <cellStyle name="Normal 5 2 2 4 3 3 2" xfId="14580" xr:uid="{00000000-0005-0000-0000-0000DC840000}"/>
    <cellStyle name="Normal 5 2 2 4 3 3 2 2" xfId="32031" xr:uid="{00000000-0005-0000-0000-0000DD840000}"/>
    <cellStyle name="Normal 5 2 2 4 3 3 3" xfId="23311" xr:uid="{00000000-0005-0000-0000-0000DE840000}"/>
    <cellStyle name="Normal 5 2 2 4 3 3 4" xfId="41889" xr:uid="{00000000-0005-0000-0000-0000DF840000}"/>
    <cellStyle name="Normal 5 2 2 4 3 4" xfId="10219" xr:uid="{00000000-0005-0000-0000-0000E0840000}"/>
    <cellStyle name="Normal 5 2 2 4 3 4 2" xfId="27671" xr:uid="{00000000-0005-0000-0000-0000E1840000}"/>
    <cellStyle name="Normal 5 2 2 4 3 5" xfId="18950" xr:uid="{00000000-0005-0000-0000-0000E2840000}"/>
    <cellStyle name="Normal 5 2 2 4 3 6" xfId="41886" xr:uid="{00000000-0005-0000-0000-0000E3840000}"/>
    <cellStyle name="Normal 5 2 2 4 4" xfId="2495" xr:uid="{00000000-0005-0000-0000-0000E4840000}"/>
    <cellStyle name="Normal 5 2 2 4 4 2" xfId="6906" xr:uid="{00000000-0005-0000-0000-0000E5840000}"/>
    <cellStyle name="Normal 5 2 2 4 4 2 2" xfId="15650" xr:uid="{00000000-0005-0000-0000-0000E6840000}"/>
    <cellStyle name="Normal 5 2 2 4 4 2 2 2" xfId="33101" xr:uid="{00000000-0005-0000-0000-0000E7840000}"/>
    <cellStyle name="Normal 5 2 2 4 4 2 3" xfId="24381" xr:uid="{00000000-0005-0000-0000-0000E8840000}"/>
    <cellStyle name="Normal 5 2 2 4 4 2 4" xfId="41891" xr:uid="{00000000-0005-0000-0000-0000E9840000}"/>
    <cellStyle name="Normal 5 2 2 4 4 3" xfId="11289" xr:uid="{00000000-0005-0000-0000-0000EA840000}"/>
    <cellStyle name="Normal 5 2 2 4 4 3 2" xfId="28741" xr:uid="{00000000-0005-0000-0000-0000EB840000}"/>
    <cellStyle name="Normal 5 2 2 4 4 4" xfId="20020" xr:uid="{00000000-0005-0000-0000-0000EC840000}"/>
    <cellStyle name="Normal 5 2 2 4 4 5" xfId="41890" xr:uid="{00000000-0005-0000-0000-0000ED840000}"/>
    <cellStyle name="Normal 5 2 2 4 5" xfId="4764" xr:uid="{00000000-0005-0000-0000-0000EE840000}"/>
    <cellStyle name="Normal 5 2 2 4 5 2" xfId="13508" xr:uid="{00000000-0005-0000-0000-0000EF840000}"/>
    <cellStyle name="Normal 5 2 2 4 5 2 2" xfId="30959" xr:uid="{00000000-0005-0000-0000-0000F0840000}"/>
    <cellStyle name="Normal 5 2 2 4 5 3" xfId="22239" xr:uid="{00000000-0005-0000-0000-0000F1840000}"/>
    <cellStyle name="Normal 5 2 2 4 5 4" xfId="41892" xr:uid="{00000000-0005-0000-0000-0000F2840000}"/>
    <cellStyle name="Normal 5 2 2 4 6" xfId="9147" xr:uid="{00000000-0005-0000-0000-0000F3840000}"/>
    <cellStyle name="Normal 5 2 2 4 6 2" xfId="26599" xr:uid="{00000000-0005-0000-0000-0000F4840000}"/>
    <cellStyle name="Normal 5 2 2 4 7" xfId="17878" xr:uid="{00000000-0005-0000-0000-0000F5840000}"/>
    <cellStyle name="Normal 5 2 2 4 8" xfId="41877" xr:uid="{00000000-0005-0000-0000-0000F6840000}"/>
    <cellStyle name="Normal 5 2 2 5" xfId="625" xr:uid="{00000000-0005-0000-0000-0000F7840000}"/>
    <cellStyle name="Normal 5 2 2 5 2" xfId="1698" xr:uid="{00000000-0005-0000-0000-0000F8840000}"/>
    <cellStyle name="Normal 5 2 2 5 2 2" xfId="3843" xr:uid="{00000000-0005-0000-0000-0000F9840000}"/>
    <cellStyle name="Normal 5 2 2 5 2 2 2" xfId="8254" xr:uid="{00000000-0005-0000-0000-0000FA840000}"/>
    <cellStyle name="Normal 5 2 2 5 2 2 2 2" xfId="16998" xr:uid="{00000000-0005-0000-0000-0000FB840000}"/>
    <cellStyle name="Normal 5 2 2 5 2 2 2 2 2" xfId="34449" xr:uid="{00000000-0005-0000-0000-0000FC840000}"/>
    <cellStyle name="Normal 5 2 2 5 2 2 2 3" xfId="25729" xr:uid="{00000000-0005-0000-0000-0000FD840000}"/>
    <cellStyle name="Normal 5 2 2 5 2 2 2 4" xfId="41896" xr:uid="{00000000-0005-0000-0000-0000FE840000}"/>
    <cellStyle name="Normal 5 2 2 5 2 2 3" xfId="12637" xr:uid="{00000000-0005-0000-0000-0000FF840000}"/>
    <cellStyle name="Normal 5 2 2 5 2 2 3 2" xfId="30089" xr:uid="{00000000-0005-0000-0000-000000850000}"/>
    <cellStyle name="Normal 5 2 2 5 2 2 4" xfId="21368" xr:uid="{00000000-0005-0000-0000-000001850000}"/>
    <cellStyle name="Normal 5 2 2 5 2 2 5" xfId="41895" xr:uid="{00000000-0005-0000-0000-000002850000}"/>
    <cellStyle name="Normal 5 2 2 5 2 3" xfId="6112" xr:uid="{00000000-0005-0000-0000-000003850000}"/>
    <cellStyle name="Normal 5 2 2 5 2 3 2" xfId="14856" xr:uid="{00000000-0005-0000-0000-000004850000}"/>
    <cellStyle name="Normal 5 2 2 5 2 3 2 2" xfId="32307" xr:uid="{00000000-0005-0000-0000-000005850000}"/>
    <cellStyle name="Normal 5 2 2 5 2 3 3" xfId="23587" xr:uid="{00000000-0005-0000-0000-000006850000}"/>
    <cellStyle name="Normal 5 2 2 5 2 3 4" xfId="41897" xr:uid="{00000000-0005-0000-0000-000007850000}"/>
    <cellStyle name="Normal 5 2 2 5 2 4" xfId="10495" xr:uid="{00000000-0005-0000-0000-000008850000}"/>
    <cellStyle name="Normal 5 2 2 5 2 4 2" xfId="27947" xr:uid="{00000000-0005-0000-0000-000009850000}"/>
    <cellStyle name="Normal 5 2 2 5 2 5" xfId="19226" xr:uid="{00000000-0005-0000-0000-00000A850000}"/>
    <cellStyle name="Normal 5 2 2 5 2 6" xfId="41894" xr:uid="{00000000-0005-0000-0000-00000B850000}"/>
    <cellStyle name="Normal 5 2 2 5 3" xfId="2774" xr:uid="{00000000-0005-0000-0000-00000C850000}"/>
    <cellStyle name="Normal 5 2 2 5 3 2" xfId="7185" xr:uid="{00000000-0005-0000-0000-00000D850000}"/>
    <cellStyle name="Normal 5 2 2 5 3 2 2" xfId="15929" xr:uid="{00000000-0005-0000-0000-00000E850000}"/>
    <cellStyle name="Normal 5 2 2 5 3 2 2 2" xfId="33380" xr:uid="{00000000-0005-0000-0000-00000F850000}"/>
    <cellStyle name="Normal 5 2 2 5 3 2 3" xfId="24660" xr:uid="{00000000-0005-0000-0000-000010850000}"/>
    <cellStyle name="Normal 5 2 2 5 3 2 4" xfId="41899" xr:uid="{00000000-0005-0000-0000-000011850000}"/>
    <cellStyle name="Normal 5 2 2 5 3 3" xfId="11568" xr:uid="{00000000-0005-0000-0000-000012850000}"/>
    <cellStyle name="Normal 5 2 2 5 3 3 2" xfId="29020" xr:uid="{00000000-0005-0000-0000-000013850000}"/>
    <cellStyle name="Normal 5 2 2 5 3 4" xfId="20299" xr:uid="{00000000-0005-0000-0000-000014850000}"/>
    <cellStyle name="Normal 5 2 2 5 3 5" xfId="41898" xr:uid="{00000000-0005-0000-0000-000015850000}"/>
    <cellStyle name="Normal 5 2 2 5 4" xfId="5043" xr:uid="{00000000-0005-0000-0000-000016850000}"/>
    <cellStyle name="Normal 5 2 2 5 4 2" xfId="13787" xr:uid="{00000000-0005-0000-0000-000017850000}"/>
    <cellStyle name="Normal 5 2 2 5 4 2 2" xfId="31238" xr:uid="{00000000-0005-0000-0000-000018850000}"/>
    <cellStyle name="Normal 5 2 2 5 4 3" xfId="22518" xr:uid="{00000000-0005-0000-0000-000019850000}"/>
    <cellStyle name="Normal 5 2 2 5 4 4" xfId="41900" xr:uid="{00000000-0005-0000-0000-00001A850000}"/>
    <cellStyle name="Normal 5 2 2 5 5" xfId="9426" xr:uid="{00000000-0005-0000-0000-00001B850000}"/>
    <cellStyle name="Normal 5 2 2 5 5 2" xfId="26878" xr:uid="{00000000-0005-0000-0000-00001C850000}"/>
    <cellStyle name="Normal 5 2 2 5 6" xfId="18157" xr:uid="{00000000-0005-0000-0000-00001D850000}"/>
    <cellStyle name="Normal 5 2 2 5 7" xfId="41893" xr:uid="{00000000-0005-0000-0000-00001E850000}"/>
    <cellStyle name="Normal 5 2 2 6" xfId="1164" xr:uid="{00000000-0005-0000-0000-00001F850000}"/>
    <cellStyle name="Normal 5 2 2 6 2" xfId="3310" xr:uid="{00000000-0005-0000-0000-000020850000}"/>
    <cellStyle name="Normal 5 2 2 6 2 2" xfId="7721" xr:uid="{00000000-0005-0000-0000-000021850000}"/>
    <cellStyle name="Normal 5 2 2 6 2 2 2" xfId="16465" xr:uid="{00000000-0005-0000-0000-000022850000}"/>
    <cellStyle name="Normal 5 2 2 6 2 2 2 2" xfId="33916" xr:uid="{00000000-0005-0000-0000-000023850000}"/>
    <cellStyle name="Normal 5 2 2 6 2 2 3" xfId="25196" xr:uid="{00000000-0005-0000-0000-000024850000}"/>
    <cellStyle name="Normal 5 2 2 6 2 2 4" xfId="41903" xr:uid="{00000000-0005-0000-0000-000025850000}"/>
    <cellStyle name="Normal 5 2 2 6 2 3" xfId="12104" xr:uid="{00000000-0005-0000-0000-000026850000}"/>
    <cellStyle name="Normal 5 2 2 6 2 3 2" xfId="29556" xr:uid="{00000000-0005-0000-0000-000027850000}"/>
    <cellStyle name="Normal 5 2 2 6 2 4" xfId="20835" xr:uid="{00000000-0005-0000-0000-000028850000}"/>
    <cellStyle name="Normal 5 2 2 6 2 5" xfId="41902" xr:uid="{00000000-0005-0000-0000-000029850000}"/>
    <cellStyle name="Normal 5 2 2 6 3" xfId="5579" xr:uid="{00000000-0005-0000-0000-00002A850000}"/>
    <cellStyle name="Normal 5 2 2 6 3 2" xfId="14323" xr:uid="{00000000-0005-0000-0000-00002B850000}"/>
    <cellStyle name="Normal 5 2 2 6 3 2 2" xfId="31774" xr:uid="{00000000-0005-0000-0000-00002C850000}"/>
    <cellStyle name="Normal 5 2 2 6 3 3" xfId="23054" xr:uid="{00000000-0005-0000-0000-00002D850000}"/>
    <cellStyle name="Normal 5 2 2 6 3 4" xfId="41904" xr:uid="{00000000-0005-0000-0000-00002E850000}"/>
    <cellStyle name="Normal 5 2 2 6 4" xfId="9962" xr:uid="{00000000-0005-0000-0000-00002F850000}"/>
    <cellStyle name="Normal 5 2 2 6 4 2" xfId="27414" xr:uid="{00000000-0005-0000-0000-000030850000}"/>
    <cellStyle name="Normal 5 2 2 6 5" xfId="18693" xr:uid="{00000000-0005-0000-0000-000031850000}"/>
    <cellStyle name="Normal 5 2 2 6 6" xfId="41901" xr:uid="{00000000-0005-0000-0000-000032850000}"/>
    <cellStyle name="Normal 5 2 2 7" xfId="2238" xr:uid="{00000000-0005-0000-0000-000033850000}"/>
    <cellStyle name="Normal 5 2 2 7 2" xfId="6649" xr:uid="{00000000-0005-0000-0000-000034850000}"/>
    <cellStyle name="Normal 5 2 2 7 2 2" xfId="15393" xr:uid="{00000000-0005-0000-0000-000035850000}"/>
    <cellStyle name="Normal 5 2 2 7 2 2 2" xfId="32844" xr:uid="{00000000-0005-0000-0000-000036850000}"/>
    <cellStyle name="Normal 5 2 2 7 2 3" xfId="24124" xr:uid="{00000000-0005-0000-0000-000037850000}"/>
    <cellStyle name="Normal 5 2 2 7 2 4" xfId="41906" xr:uid="{00000000-0005-0000-0000-000038850000}"/>
    <cellStyle name="Normal 5 2 2 7 3" xfId="11032" xr:uid="{00000000-0005-0000-0000-000039850000}"/>
    <cellStyle name="Normal 5 2 2 7 3 2" xfId="28484" xr:uid="{00000000-0005-0000-0000-00003A850000}"/>
    <cellStyle name="Normal 5 2 2 7 4" xfId="19763" xr:uid="{00000000-0005-0000-0000-00003B850000}"/>
    <cellStyle name="Normal 5 2 2 7 5" xfId="41905" xr:uid="{00000000-0005-0000-0000-00003C850000}"/>
    <cellStyle name="Normal 5 2 2 8" xfId="4507" xr:uid="{00000000-0005-0000-0000-00003D850000}"/>
    <cellStyle name="Normal 5 2 2 8 2" xfId="13251" xr:uid="{00000000-0005-0000-0000-00003E850000}"/>
    <cellStyle name="Normal 5 2 2 8 2 2" xfId="30702" xr:uid="{00000000-0005-0000-0000-00003F850000}"/>
    <cellStyle name="Normal 5 2 2 8 3" xfId="21982" xr:uid="{00000000-0005-0000-0000-000040850000}"/>
    <cellStyle name="Normal 5 2 2 8 4" xfId="41907" xr:uid="{00000000-0005-0000-0000-000041850000}"/>
    <cellStyle name="Normal 5 2 2 9" xfId="8890" xr:uid="{00000000-0005-0000-0000-000042850000}"/>
    <cellStyle name="Normal 5 2 2 9 2" xfId="26342" xr:uid="{00000000-0005-0000-0000-000043850000}"/>
    <cellStyle name="Normal 5 2 3" xfId="104" xr:uid="{00000000-0005-0000-0000-000044850000}"/>
    <cellStyle name="Normal 5 2 3 10" xfId="41908" xr:uid="{00000000-0005-0000-0000-000045850000}"/>
    <cellStyle name="Normal 5 2 3 2" xfId="237" xr:uid="{00000000-0005-0000-0000-000046850000}"/>
    <cellStyle name="Normal 5 2 3 2 2" xfId="502" xr:uid="{00000000-0005-0000-0000-000047850000}"/>
    <cellStyle name="Normal 5 2 3 2 2 2" xfId="1042" xr:uid="{00000000-0005-0000-0000-000048850000}"/>
    <cellStyle name="Normal 5 2 3 2 2 2 2" xfId="2115" xr:uid="{00000000-0005-0000-0000-000049850000}"/>
    <cellStyle name="Normal 5 2 3 2 2 2 2 2" xfId="4260" xr:uid="{00000000-0005-0000-0000-00004A850000}"/>
    <cellStyle name="Normal 5 2 3 2 2 2 2 2 2" xfId="8671" xr:uid="{00000000-0005-0000-0000-00004B850000}"/>
    <cellStyle name="Normal 5 2 3 2 2 2 2 2 2 2" xfId="17415" xr:uid="{00000000-0005-0000-0000-00004C850000}"/>
    <cellStyle name="Normal 5 2 3 2 2 2 2 2 2 2 2" xfId="34866" xr:uid="{00000000-0005-0000-0000-00004D850000}"/>
    <cellStyle name="Normal 5 2 3 2 2 2 2 2 2 3" xfId="26146" xr:uid="{00000000-0005-0000-0000-00004E850000}"/>
    <cellStyle name="Normal 5 2 3 2 2 2 2 2 2 4" xfId="41914" xr:uid="{00000000-0005-0000-0000-00004F850000}"/>
    <cellStyle name="Normal 5 2 3 2 2 2 2 2 3" xfId="13054" xr:uid="{00000000-0005-0000-0000-000050850000}"/>
    <cellStyle name="Normal 5 2 3 2 2 2 2 2 3 2" xfId="30506" xr:uid="{00000000-0005-0000-0000-000051850000}"/>
    <cellStyle name="Normal 5 2 3 2 2 2 2 2 4" xfId="21785" xr:uid="{00000000-0005-0000-0000-000052850000}"/>
    <cellStyle name="Normal 5 2 3 2 2 2 2 2 5" xfId="41913" xr:uid="{00000000-0005-0000-0000-000053850000}"/>
    <cellStyle name="Normal 5 2 3 2 2 2 2 3" xfId="6529" xr:uid="{00000000-0005-0000-0000-000054850000}"/>
    <cellStyle name="Normal 5 2 3 2 2 2 2 3 2" xfId="15273" xr:uid="{00000000-0005-0000-0000-000055850000}"/>
    <cellStyle name="Normal 5 2 3 2 2 2 2 3 2 2" xfId="32724" xr:uid="{00000000-0005-0000-0000-000056850000}"/>
    <cellStyle name="Normal 5 2 3 2 2 2 2 3 3" xfId="24004" xr:uid="{00000000-0005-0000-0000-000057850000}"/>
    <cellStyle name="Normal 5 2 3 2 2 2 2 3 4" xfId="41915" xr:uid="{00000000-0005-0000-0000-000058850000}"/>
    <cellStyle name="Normal 5 2 3 2 2 2 2 4" xfId="10912" xr:uid="{00000000-0005-0000-0000-000059850000}"/>
    <cellStyle name="Normal 5 2 3 2 2 2 2 4 2" xfId="28364" xr:uid="{00000000-0005-0000-0000-00005A850000}"/>
    <cellStyle name="Normal 5 2 3 2 2 2 2 5" xfId="19643" xr:uid="{00000000-0005-0000-0000-00005B850000}"/>
    <cellStyle name="Normal 5 2 3 2 2 2 2 6" xfId="41912" xr:uid="{00000000-0005-0000-0000-00005C850000}"/>
    <cellStyle name="Normal 5 2 3 2 2 2 3" xfId="3191" xr:uid="{00000000-0005-0000-0000-00005D850000}"/>
    <cellStyle name="Normal 5 2 3 2 2 2 3 2" xfId="7602" xr:uid="{00000000-0005-0000-0000-00005E850000}"/>
    <cellStyle name="Normal 5 2 3 2 2 2 3 2 2" xfId="16346" xr:uid="{00000000-0005-0000-0000-00005F850000}"/>
    <cellStyle name="Normal 5 2 3 2 2 2 3 2 2 2" xfId="33797" xr:uid="{00000000-0005-0000-0000-000060850000}"/>
    <cellStyle name="Normal 5 2 3 2 2 2 3 2 3" xfId="25077" xr:uid="{00000000-0005-0000-0000-000061850000}"/>
    <cellStyle name="Normal 5 2 3 2 2 2 3 2 4" xfId="41917" xr:uid="{00000000-0005-0000-0000-000062850000}"/>
    <cellStyle name="Normal 5 2 3 2 2 2 3 3" xfId="11985" xr:uid="{00000000-0005-0000-0000-000063850000}"/>
    <cellStyle name="Normal 5 2 3 2 2 2 3 3 2" xfId="29437" xr:uid="{00000000-0005-0000-0000-000064850000}"/>
    <cellStyle name="Normal 5 2 3 2 2 2 3 4" xfId="20716" xr:uid="{00000000-0005-0000-0000-000065850000}"/>
    <cellStyle name="Normal 5 2 3 2 2 2 3 5" xfId="41916" xr:uid="{00000000-0005-0000-0000-000066850000}"/>
    <cellStyle name="Normal 5 2 3 2 2 2 4" xfId="5460" xr:uid="{00000000-0005-0000-0000-000067850000}"/>
    <cellStyle name="Normal 5 2 3 2 2 2 4 2" xfId="14204" xr:uid="{00000000-0005-0000-0000-000068850000}"/>
    <cellStyle name="Normal 5 2 3 2 2 2 4 2 2" xfId="31655" xr:uid="{00000000-0005-0000-0000-000069850000}"/>
    <cellStyle name="Normal 5 2 3 2 2 2 4 3" xfId="22935" xr:uid="{00000000-0005-0000-0000-00006A850000}"/>
    <cellStyle name="Normal 5 2 3 2 2 2 4 4" xfId="41918" xr:uid="{00000000-0005-0000-0000-00006B850000}"/>
    <cellStyle name="Normal 5 2 3 2 2 2 5" xfId="9843" xr:uid="{00000000-0005-0000-0000-00006C850000}"/>
    <cellStyle name="Normal 5 2 3 2 2 2 5 2" xfId="27295" xr:uid="{00000000-0005-0000-0000-00006D850000}"/>
    <cellStyle name="Normal 5 2 3 2 2 2 6" xfId="18574" xr:uid="{00000000-0005-0000-0000-00006E850000}"/>
    <cellStyle name="Normal 5 2 3 2 2 2 7" xfId="41911" xr:uid="{00000000-0005-0000-0000-00006F850000}"/>
    <cellStyle name="Normal 5 2 3 2 2 3" xfId="1580" xr:uid="{00000000-0005-0000-0000-000070850000}"/>
    <cellStyle name="Normal 5 2 3 2 2 3 2" xfId="3726" xr:uid="{00000000-0005-0000-0000-000071850000}"/>
    <cellStyle name="Normal 5 2 3 2 2 3 2 2" xfId="8137" xr:uid="{00000000-0005-0000-0000-000072850000}"/>
    <cellStyle name="Normal 5 2 3 2 2 3 2 2 2" xfId="16881" xr:uid="{00000000-0005-0000-0000-000073850000}"/>
    <cellStyle name="Normal 5 2 3 2 2 3 2 2 2 2" xfId="34332" xr:uid="{00000000-0005-0000-0000-000074850000}"/>
    <cellStyle name="Normal 5 2 3 2 2 3 2 2 3" xfId="25612" xr:uid="{00000000-0005-0000-0000-000075850000}"/>
    <cellStyle name="Normal 5 2 3 2 2 3 2 2 4" xfId="41921" xr:uid="{00000000-0005-0000-0000-000076850000}"/>
    <cellStyle name="Normal 5 2 3 2 2 3 2 3" xfId="12520" xr:uid="{00000000-0005-0000-0000-000077850000}"/>
    <cellStyle name="Normal 5 2 3 2 2 3 2 3 2" xfId="29972" xr:uid="{00000000-0005-0000-0000-000078850000}"/>
    <cellStyle name="Normal 5 2 3 2 2 3 2 4" xfId="21251" xr:uid="{00000000-0005-0000-0000-000079850000}"/>
    <cellStyle name="Normal 5 2 3 2 2 3 2 5" xfId="41920" xr:uid="{00000000-0005-0000-0000-00007A850000}"/>
    <cellStyle name="Normal 5 2 3 2 2 3 3" xfId="5995" xr:uid="{00000000-0005-0000-0000-00007B850000}"/>
    <cellStyle name="Normal 5 2 3 2 2 3 3 2" xfId="14739" xr:uid="{00000000-0005-0000-0000-00007C850000}"/>
    <cellStyle name="Normal 5 2 3 2 2 3 3 2 2" xfId="32190" xr:uid="{00000000-0005-0000-0000-00007D850000}"/>
    <cellStyle name="Normal 5 2 3 2 2 3 3 3" xfId="23470" xr:uid="{00000000-0005-0000-0000-00007E850000}"/>
    <cellStyle name="Normal 5 2 3 2 2 3 3 4" xfId="41922" xr:uid="{00000000-0005-0000-0000-00007F850000}"/>
    <cellStyle name="Normal 5 2 3 2 2 3 4" xfId="10378" xr:uid="{00000000-0005-0000-0000-000080850000}"/>
    <cellStyle name="Normal 5 2 3 2 2 3 4 2" xfId="27830" xr:uid="{00000000-0005-0000-0000-000081850000}"/>
    <cellStyle name="Normal 5 2 3 2 2 3 5" xfId="19109" xr:uid="{00000000-0005-0000-0000-000082850000}"/>
    <cellStyle name="Normal 5 2 3 2 2 3 6" xfId="41919" xr:uid="{00000000-0005-0000-0000-000083850000}"/>
    <cellStyle name="Normal 5 2 3 2 2 4" xfId="2654" xr:uid="{00000000-0005-0000-0000-000084850000}"/>
    <cellStyle name="Normal 5 2 3 2 2 4 2" xfId="7065" xr:uid="{00000000-0005-0000-0000-000085850000}"/>
    <cellStyle name="Normal 5 2 3 2 2 4 2 2" xfId="15809" xr:uid="{00000000-0005-0000-0000-000086850000}"/>
    <cellStyle name="Normal 5 2 3 2 2 4 2 2 2" xfId="33260" xr:uid="{00000000-0005-0000-0000-000087850000}"/>
    <cellStyle name="Normal 5 2 3 2 2 4 2 3" xfId="24540" xr:uid="{00000000-0005-0000-0000-000088850000}"/>
    <cellStyle name="Normal 5 2 3 2 2 4 2 4" xfId="41924" xr:uid="{00000000-0005-0000-0000-000089850000}"/>
    <cellStyle name="Normal 5 2 3 2 2 4 3" xfId="11448" xr:uid="{00000000-0005-0000-0000-00008A850000}"/>
    <cellStyle name="Normal 5 2 3 2 2 4 3 2" xfId="28900" xr:uid="{00000000-0005-0000-0000-00008B850000}"/>
    <cellStyle name="Normal 5 2 3 2 2 4 4" xfId="20179" xr:uid="{00000000-0005-0000-0000-00008C850000}"/>
    <cellStyle name="Normal 5 2 3 2 2 4 5" xfId="41923" xr:uid="{00000000-0005-0000-0000-00008D850000}"/>
    <cellStyle name="Normal 5 2 3 2 2 5" xfId="4923" xr:uid="{00000000-0005-0000-0000-00008E850000}"/>
    <cellStyle name="Normal 5 2 3 2 2 5 2" xfId="13667" xr:uid="{00000000-0005-0000-0000-00008F850000}"/>
    <cellStyle name="Normal 5 2 3 2 2 5 2 2" xfId="31118" xr:uid="{00000000-0005-0000-0000-000090850000}"/>
    <cellStyle name="Normal 5 2 3 2 2 5 3" xfId="22398" xr:uid="{00000000-0005-0000-0000-000091850000}"/>
    <cellStyle name="Normal 5 2 3 2 2 5 4" xfId="41925" xr:uid="{00000000-0005-0000-0000-000092850000}"/>
    <cellStyle name="Normal 5 2 3 2 2 6" xfId="9306" xr:uid="{00000000-0005-0000-0000-000093850000}"/>
    <cellStyle name="Normal 5 2 3 2 2 6 2" xfId="26758" xr:uid="{00000000-0005-0000-0000-000094850000}"/>
    <cellStyle name="Normal 5 2 3 2 2 7" xfId="18037" xr:uid="{00000000-0005-0000-0000-000095850000}"/>
    <cellStyle name="Normal 5 2 3 2 2 8" xfId="41910" xr:uid="{00000000-0005-0000-0000-000096850000}"/>
    <cellStyle name="Normal 5 2 3 2 3" xfId="784" xr:uid="{00000000-0005-0000-0000-000097850000}"/>
    <cellStyle name="Normal 5 2 3 2 3 2" xfId="1857" xr:uid="{00000000-0005-0000-0000-000098850000}"/>
    <cellStyle name="Normal 5 2 3 2 3 2 2" xfId="4002" xr:uid="{00000000-0005-0000-0000-000099850000}"/>
    <cellStyle name="Normal 5 2 3 2 3 2 2 2" xfId="8413" xr:uid="{00000000-0005-0000-0000-00009A850000}"/>
    <cellStyle name="Normal 5 2 3 2 3 2 2 2 2" xfId="17157" xr:uid="{00000000-0005-0000-0000-00009B850000}"/>
    <cellStyle name="Normal 5 2 3 2 3 2 2 2 2 2" xfId="34608" xr:uid="{00000000-0005-0000-0000-00009C850000}"/>
    <cellStyle name="Normal 5 2 3 2 3 2 2 2 3" xfId="25888" xr:uid="{00000000-0005-0000-0000-00009D850000}"/>
    <cellStyle name="Normal 5 2 3 2 3 2 2 2 4" xfId="41929" xr:uid="{00000000-0005-0000-0000-00009E850000}"/>
    <cellStyle name="Normal 5 2 3 2 3 2 2 3" xfId="12796" xr:uid="{00000000-0005-0000-0000-00009F850000}"/>
    <cellStyle name="Normal 5 2 3 2 3 2 2 3 2" xfId="30248" xr:uid="{00000000-0005-0000-0000-0000A0850000}"/>
    <cellStyle name="Normal 5 2 3 2 3 2 2 4" xfId="21527" xr:uid="{00000000-0005-0000-0000-0000A1850000}"/>
    <cellStyle name="Normal 5 2 3 2 3 2 2 5" xfId="41928" xr:uid="{00000000-0005-0000-0000-0000A2850000}"/>
    <cellStyle name="Normal 5 2 3 2 3 2 3" xfId="6271" xr:uid="{00000000-0005-0000-0000-0000A3850000}"/>
    <cellStyle name="Normal 5 2 3 2 3 2 3 2" xfId="15015" xr:uid="{00000000-0005-0000-0000-0000A4850000}"/>
    <cellStyle name="Normal 5 2 3 2 3 2 3 2 2" xfId="32466" xr:uid="{00000000-0005-0000-0000-0000A5850000}"/>
    <cellStyle name="Normal 5 2 3 2 3 2 3 3" xfId="23746" xr:uid="{00000000-0005-0000-0000-0000A6850000}"/>
    <cellStyle name="Normal 5 2 3 2 3 2 3 4" xfId="41930" xr:uid="{00000000-0005-0000-0000-0000A7850000}"/>
    <cellStyle name="Normal 5 2 3 2 3 2 4" xfId="10654" xr:uid="{00000000-0005-0000-0000-0000A8850000}"/>
    <cellStyle name="Normal 5 2 3 2 3 2 4 2" xfId="28106" xr:uid="{00000000-0005-0000-0000-0000A9850000}"/>
    <cellStyle name="Normal 5 2 3 2 3 2 5" xfId="19385" xr:uid="{00000000-0005-0000-0000-0000AA850000}"/>
    <cellStyle name="Normal 5 2 3 2 3 2 6" xfId="41927" xr:uid="{00000000-0005-0000-0000-0000AB850000}"/>
    <cellStyle name="Normal 5 2 3 2 3 3" xfId="2933" xr:uid="{00000000-0005-0000-0000-0000AC850000}"/>
    <cellStyle name="Normal 5 2 3 2 3 3 2" xfId="7344" xr:uid="{00000000-0005-0000-0000-0000AD850000}"/>
    <cellStyle name="Normal 5 2 3 2 3 3 2 2" xfId="16088" xr:uid="{00000000-0005-0000-0000-0000AE850000}"/>
    <cellStyle name="Normal 5 2 3 2 3 3 2 2 2" xfId="33539" xr:uid="{00000000-0005-0000-0000-0000AF850000}"/>
    <cellStyle name="Normal 5 2 3 2 3 3 2 3" xfId="24819" xr:uid="{00000000-0005-0000-0000-0000B0850000}"/>
    <cellStyle name="Normal 5 2 3 2 3 3 2 4" xfId="41932" xr:uid="{00000000-0005-0000-0000-0000B1850000}"/>
    <cellStyle name="Normal 5 2 3 2 3 3 3" xfId="11727" xr:uid="{00000000-0005-0000-0000-0000B2850000}"/>
    <cellStyle name="Normal 5 2 3 2 3 3 3 2" xfId="29179" xr:uid="{00000000-0005-0000-0000-0000B3850000}"/>
    <cellStyle name="Normal 5 2 3 2 3 3 4" xfId="20458" xr:uid="{00000000-0005-0000-0000-0000B4850000}"/>
    <cellStyle name="Normal 5 2 3 2 3 3 5" xfId="41931" xr:uid="{00000000-0005-0000-0000-0000B5850000}"/>
    <cellStyle name="Normal 5 2 3 2 3 4" xfId="5202" xr:uid="{00000000-0005-0000-0000-0000B6850000}"/>
    <cellStyle name="Normal 5 2 3 2 3 4 2" xfId="13946" xr:uid="{00000000-0005-0000-0000-0000B7850000}"/>
    <cellStyle name="Normal 5 2 3 2 3 4 2 2" xfId="31397" xr:uid="{00000000-0005-0000-0000-0000B8850000}"/>
    <cellStyle name="Normal 5 2 3 2 3 4 3" xfId="22677" xr:uid="{00000000-0005-0000-0000-0000B9850000}"/>
    <cellStyle name="Normal 5 2 3 2 3 4 4" xfId="41933" xr:uid="{00000000-0005-0000-0000-0000BA850000}"/>
    <cellStyle name="Normal 5 2 3 2 3 5" xfId="9585" xr:uid="{00000000-0005-0000-0000-0000BB850000}"/>
    <cellStyle name="Normal 5 2 3 2 3 5 2" xfId="27037" xr:uid="{00000000-0005-0000-0000-0000BC850000}"/>
    <cellStyle name="Normal 5 2 3 2 3 6" xfId="18316" xr:uid="{00000000-0005-0000-0000-0000BD850000}"/>
    <cellStyle name="Normal 5 2 3 2 3 7" xfId="41926" xr:uid="{00000000-0005-0000-0000-0000BE850000}"/>
    <cellStyle name="Normal 5 2 3 2 4" xfId="1323" xr:uid="{00000000-0005-0000-0000-0000BF850000}"/>
    <cellStyle name="Normal 5 2 3 2 4 2" xfId="3469" xr:uid="{00000000-0005-0000-0000-0000C0850000}"/>
    <cellStyle name="Normal 5 2 3 2 4 2 2" xfId="7880" xr:uid="{00000000-0005-0000-0000-0000C1850000}"/>
    <cellStyle name="Normal 5 2 3 2 4 2 2 2" xfId="16624" xr:uid="{00000000-0005-0000-0000-0000C2850000}"/>
    <cellStyle name="Normal 5 2 3 2 4 2 2 2 2" xfId="34075" xr:uid="{00000000-0005-0000-0000-0000C3850000}"/>
    <cellStyle name="Normal 5 2 3 2 4 2 2 3" xfId="25355" xr:uid="{00000000-0005-0000-0000-0000C4850000}"/>
    <cellStyle name="Normal 5 2 3 2 4 2 2 4" xfId="41936" xr:uid="{00000000-0005-0000-0000-0000C5850000}"/>
    <cellStyle name="Normal 5 2 3 2 4 2 3" xfId="12263" xr:uid="{00000000-0005-0000-0000-0000C6850000}"/>
    <cellStyle name="Normal 5 2 3 2 4 2 3 2" xfId="29715" xr:uid="{00000000-0005-0000-0000-0000C7850000}"/>
    <cellStyle name="Normal 5 2 3 2 4 2 4" xfId="20994" xr:uid="{00000000-0005-0000-0000-0000C8850000}"/>
    <cellStyle name="Normal 5 2 3 2 4 2 5" xfId="41935" xr:uid="{00000000-0005-0000-0000-0000C9850000}"/>
    <cellStyle name="Normal 5 2 3 2 4 3" xfId="5738" xr:uid="{00000000-0005-0000-0000-0000CA850000}"/>
    <cellStyle name="Normal 5 2 3 2 4 3 2" xfId="14482" xr:uid="{00000000-0005-0000-0000-0000CB850000}"/>
    <cellStyle name="Normal 5 2 3 2 4 3 2 2" xfId="31933" xr:uid="{00000000-0005-0000-0000-0000CC850000}"/>
    <cellStyle name="Normal 5 2 3 2 4 3 3" xfId="23213" xr:uid="{00000000-0005-0000-0000-0000CD850000}"/>
    <cellStyle name="Normal 5 2 3 2 4 3 4" xfId="41937" xr:uid="{00000000-0005-0000-0000-0000CE850000}"/>
    <cellStyle name="Normal 5 2 3 2 4 4" xfId="10121" xr:uid="{00000000-0005-0000-0000-0000CF850000}"/>
    <cellStyle name="Normal 5 2 3 2 4 4 2" xfId="27573" xr:uid="{00000000-0005-0000-0000-0000D0850000}"/>
    <cellStyle name="Normal 5 2 3 2 4 5" xfId="18852" xr:uid="{00000000-0005-0000-0000-0000D1850000}"/>
    <cellStyle name="Normal 5 2 3 2 4 6" xfId="41934" xr:uid="{00000000-0005-0000-0000-0000D2850000}"/>
    <cellStyle name="Normal 5 2 3 2 5" xfId="2397" xr:uid="{00000000-0005-0000-0000-0000D3850000}"/>
    <cellStyle name="Normal 5 2 3 2 5 2" xfId="6808" xr:uid="{00000000-0005-0000-0000-0000D4850000}"/>
    <cellStyle name="Normal 5 2 3 2 5 2 2" xfId="15552" xr:uid="{00000000-0005-0000-0000-0000D5850000}"/>
    <cellStyle name="Normal 5 2 3 2 5 2 2 2" xfId="33003" xr:uid="{00000000-0005-0000-0000-0000D6850000}"/>
    <cellStyle name="Normal 5 2 3 2 5 2 3" xfId="24283" xr:uid="{00000000-0005-0000-0000-0000D7850000}"/>
    <cellStyle name="Normal 5 2 3 2 5 2 4" xfId="41939" xr:uid="{00000000-0005-0000-0000-0000D8850000}"/>
    <cellStyle name="Normal 5 2 3 2 5 3" xfId="11191" xr:uid="{00000000-0005-0000-0000-0000D9850000}"/>
    <cellStyle name="Normal 5 2 3 2 5 3 2" xfId="28643" xr:uid="{00000000-0005-0000-0000-0000DA850000}"/>
    <cellStyle name="Normal 5 2 3 2 5 4" xfId="19922" xr:uid="{00000000-0005-0000-0000-0000DB850000}"/>
    <cellStyle name="Normal 5 2 3 2 5 5" xfId="41938" xr:uid="{00000000-0005-0000-0000-0000DC850000}"/>
    <cellStyle name="Normal 5 2 3 2 6" xfId="4666" xr:uid="{00000000-0005-0000-0000-0000DD850000}"/>
    <cellStyle name="Normal 5 2 3 2 6 2" xfId="13410" xr:uid="{00000000-0005-0000-0000-0000DE850000}"/>
    <cellStyle name="Normal 5 2 3 2 6 2 2" xfId="30861" xr:uid="{00000000-0005-0000-0000-0000DF850000}"/>
    <cellStyle name="Normal 5 2 3 2 6 3" xfId="22141" xr:uid="{00000000-0005-0000-0000-0000E0850000}"/>
    <cellStyle name="Normal 5 2 3 2 6 4" xfId="41940" xr:uid="{00000000-0005-0000-0000-0000E1850000}"/>
    <cellStyle name="Normal 5 2 3 2 7" xfId="9049" xr:uid="{00000000-0005-0000-0000-0000E2850000}"/>
    <cellStyle name="Normal 5 2 3 2 7 2" xfId="26501" xr:uid="{00000000-0005-0000-0000-0000E3850000}"/>
    <cellStyle name="Normal 5 2 3 2 8" xfId="17780" xr:uid="{00000000-0005-0000-0000-0000E4850000}"/>
    <cellStyle name="Normal 5 2 3 2 9" xfId="41909" xr:uid="{00000000-0005-0000-0000-0000E5850000}"/>
    <cellStyle name="Normal 5 2 3 3" xfId="377" xr:uid="{00000000-0005-0000-0000-0000E6850000}"/>
    <cellStyle name="Normal 5 2 3 3 2" xfId="917" xr:uid="{00000000-0005-0000-0000-0000E7850000}"/>
    <cellStyle name="Normal 5 2 3 3 2 2" xfId="1990" xr:uid="{00000000-0005-0000-0000-0000E8850000}"/>
    <cellStyle name="Normal 5 2 3 3 2 2 2" xfId="4135" xr:uid="{00000000-0005-0000-0000-0000E9850000}"/>
    <cellStyle name="Normal 5 2 3 3 2 2 2 2" xfId="8546" xr:uid="{00000000-0005-0000-0000-0000EA850000}"/>
    <cellStyle name="Normal 5 2 3 3 2 2 2 2 2" xfId="17290" xr:uid="{00000000-0005-0000-0000-0000EB850000}"/>
    <cellStyle name="Normal 5 2 3 3 2 2 2 2 2 2" xfId="34741" xr:uid="{00000000-0005-0000-0000-0000EC850000}"/>
    <cellStyle name="Normal 5 2 3 3 2 2 2 2 3" xfId="26021" xr:uid="{00000000-0005-0000-0000-0000ED850000}"/>
    <cellStyle name="Normal 5 2 3 3 2 2 2 2 4" xfId="41945" xr:uid="{00000000-0005-0000-0000-0000EE850000}"/>
    <cellStyle name="Normal 5 2 3 3 2 2 2 3" xfId="12929" xr:uid="{00000000-0005-0000-0000-0000EF850000}"/>
    <cellStyle name="Normal 5 2 3 3 2 2 2 3 2" xfId="30381" xr:uid="{00000000-0005-0000-0000-0000F0850000}"/>
    <cellStyle name="Normal 5 2 3 3 2 2 2 4" xfId="21660" xr:uid="{00000000-0005-0000-0000-0000F1850000}"/>
    <cellStyle name="Normal 5 2 3 3 2 2 2 5" xfId="41944" xr:uid="{00000000-0005-0000-0000-0000F2850000}"/>
    <cellStyle name="Normal 5 2 3 3 2 2 3" xfId="6404" xr:uid="{00000000-0005-0000-0000-0000F3850000}"/>
    <cellStyle name="Normal 5 2 3 3 2 2 3 2" xfId="15148" xr:uid="{00000000-0005-0000-0000-0000F4850000}"/>
    <cellStyle name="Normal 5 2 3 3 2 2 3 2 2" xfId="32599" xr:uid="{00000000-0005-0000-0000-0000F5850000}"/>
    <cellStyle name="Normal 5 2 3 3 2 2 3 3" xfId="23879" xr:uid="{00000000-0005-0000-0000-0000F6850000}"/>
    <cellStyle name="Normal 5 2 3 3 2 2 3 4" xfId="41946" xr:uid="{00000000-0005-0000-0000-0000F7850000}"/>
    <cellStyle name="Normal 5 2 3 3 2 2 4" xfId="10787" xr:uid="{00000000-0005-0000-0000-0000F8850000}"/>
    <cellStyle name="Normal 5 2 3 3 2 2 4 2" xfId="28239" xr:uid="{00000000-0005-0000-0000-0000F9850000}"/>
    <cellStyle name="Normal 5 2 3 3 2 2 5" xfId="19518" xr:uid="{00000000-0005-0000-0000-0000FA850000}"/>
    <cellStyle name="Normal 5 2 3 3 2 2 6" xfId="41943" xr:uid="{00000000-0005-0000-0000-0000FB850000}"/>
    <cellStyle name="Normal 5 2 3 3 2 3" xfId="3066" xr:uid="{00000000-0005-0000-0000-0000FC850000}"/>
    <cellStyle name="Normal 5 2 3 3 2 3 2" xfId="7477" xr:uid="{00000000-0005-0000-0000-0000FD850000}"/>
    <cellStyle name="Normal 5 2 3 3 2 3 2 2" xfId="16221" xr:uid="{00000000-0005-0000-0000-0000FE850000}"/>
    <cellStyle name="Normal 5 2 3 3 2 3 2 2 2" xfId="33672" xr:uid="{00000000-0005-0000-0000-0000FF850000}"/>
    <cellStyle name="Normal 5 2 3 3 2 3 2 3" xfId="24952" xr:uid="{00000000-0005-0000-0000-000000860000}"/>
    <cellStyle name="Normal 5 2 3 3 2 3 2 4" xfId="41948" xr:uid="{00000000-0005-0000-0000-000001860000}"/>
    <cellStyle name="Normal 5 2 3 3 2 3 3" xfId="11860" xr:uid="{00000000-0005-0000-0000-000002860000}"/>
    <cellStyle name="Normal 5 2 3 3 2 3 3 2" xfId="29312" xr:uid="{00000000-0005-0000-0000-000003860000}"/>
    <cellStyle name="Normal 5 2 3 3 2 3 4" xfId="20591" xr:uid="{00000000-0005-0000-0000-000004860000}"/>
    <cellStyle name="Normal 5 2 3 3 2 3 5" xfId="41947" xr:uid="{00000000-0005-0000-0000-000005860000}"/>
    <cellStyle name="Normal 5 2 3 3 2 4" xfId="5335" xr:uid="{00000000-0005-0000-0000-000006860000}"/>
    <cellStyle name="Normal 5 2 3 3 2 4 2" xfId="14079" xr:uid="{00000000-0005-0000-0000-000007860000}"/>
    <cellStyle name="Normal 5 2 3 3 2 4 2 2" xfId="31530" xr:uid="{00000000-0005-0000-0000-000008860000}"/>
    <cellStyle name="Normal 5 2 3 3 2 4 3" xfId="22810" xr:uid="{00000000-0005-0000-0000-000009860000}"/>
    <cellStyle name="Normal 5 2 3 3 2 4 4" xfId="41949" xr:uid="{00000000-0005-0000-0000-00000A860000}"/>
    <cellStyle name="Normal 5 2 3 3 2 5" xfId="9718" xr:uid="{00000000-0005-0000-0000-00000B860000}"/>
    <cellStyle name="Normal 5 2 3 3 2 5 2" xfId="27170" xr:uid="{00000000-0005-0000-0000-00000C860000}"/>
    <cellStyle name="Normal 5 2 3 3 2 6" xfId="18449" xr:uid="{00000000-0005-0000-0000-00000D860000}"/>
    <cellStyle name="Normal 5 2 3 3 2 7" xfId="41942" xr:uid="{00000000-0005-0000-0000-00000E860000}"/>
    <cellStyle name="Normal 5 2 3 3 3" xfId="1455" xr:uid="{00000000-0005-0000-0000-00000F860000}"/>
    <cellStyle name="Normal 5 2 3 3 3 2" xfId="3601" xr:uid="{00000000-0005-0000-0000-000010860000}"/>
    <cellStyle name="Normal 5 2 3 3 3 2 2" xfId="8012" xr:uid="{00000000-0005-0000-0000-000011860000}"/>
    <cellStyle name="Normal 5 2 3 3 3 2 2 2" xfId="16756" xr:uid="{00000000-0005-0000-0000-000012860000}"/>
    <cellStyle name="Normal 5 2 3 3 3 2 2 2 2" xfId="34207" xr:uid="{00000000-0005-0000-0000-000013860000}"/>
    <cellStyle name="Normal 5 2 3 3 3 2 2 3" xfId="25487" xr:uid="{00000000-0005-0000-0000-000014860000}"/>
    <cellStyle name="Normal 5 2 3 3 3 2 2 4" xfId="41952" xr:uid="{00000000-0005-0000-0000-000015860000}"/>
    <cellStyle name="Normal 5 2 3 3 3 2 3" xfId="12395" xr:uid="{00000000-0005-0000-0000-000016860000}"/>
    <cellStyle name="Normal 5 2 3 3 3 2 3 2" xfId="29847" xr:uid="{00000000-0005-0000-0000-000017860000}"/>
    <cellStyle name="Normal 5 2 3 3 3 2 4" xfId="21126" xr:uid="{00000000-0005-0000-0000-000018860000}"/>
    <cellStyle name="Normal 5 2 3 3 3 2 5" xfId="41951" xr:uid="{00000000-0005-0000-0000-000019860000}"/>
    <cellStyle name="Normal 5 2 3 3 3 3" xfId="5870" xr:uid="{00000000-0005-0000-0000-00001A860000}"/>
    <cellStyle name="Normal 5 2 3 3 3 3 2" xfId="14614" xr:uid="{00000000-0005-0000-0000-00001B860000}"/>
    <cellStyle name="Normal 5 2 3 3 3 3 2 2" xfId="32065" xr:uid="{00000000-0005-0000-0000-00001C860000}"/>
    <cellStyle name="Normal 5 2 3 3 3 3 3" xfId="23345" xr:uid="{00000000-0005-0000-0000-00001D860000}"/>
    <cellStyle name="Normal 5 2 3 3 3 3 4" xfId="41953" xr:uid="{00000000-0005-0000-0000-00001E860000}"/>
    <cellStyle name="Normal 5 2 3 3 3 4" xfId="10253" xr:uid="{00000000-0005-0000-0000-00001F860000}"/>
    <cellStyle name="Normal 5 2 3 3 3 4 2" xfId="27705" xr:uid="{00000000-0005-0000-0000-000020860000}"/>
    <cellStyle name="Normal 5 2 3 3 3 5" xfId="18984" xr:uid="{00000000-0005-0000-0000-000021860000}"/>
    <cellStyle name="Normal 5 2 3 3 3 6" xfId="41950" xr:uid="{00000000-0005-0000-0000-000022860000}"/>
    <cellStyle name="Normal 5 2 3 3 4" xfId="2529" xr:uid="{00000000-0005-0000-0000-000023860000}"/>
    <cellStyle name="Normal 5 2 3 3 4 2" xfId="6940" xr:uid="{00000000-0005-0000-0000-000024860000}"/>
    <cellStyle name="Normal 5 2 3 3 4 2 2" xfId="15684" xr:uid="{00000000-0005-0000-0000-000025860000}"/>
    <cellStyle name="Normal 5 2 3 3 4 2 2 2" xfId="33135" xr:uid="{00000000-0005-0000-0000-000026860000}"/>
    <cellStyle name="Normal 5 2 3 3 4 2 3" xfId="24415" xr:uid="{00000000-0005-0000-0000-000027860000}"/>
    <cellStyle name="Normal 5 2 3 3 4 2 4" xfId="41955" xr:uid="{00000000-0005-0000-0000-000028860000}"/>
    <cellStyle name="Normal 5 2 3 3 4 3" xfId="11323" xr:uid="{00000000-0005-0000-0000-000029860000}"/>
    <cellStyle name="Normal 5 2 3 3 4 3 2" xfId="28775" xr:uid="{00000000-0005-0000-0000-00002A860000}"/>
    <cellStyle name="Normal 5 2 3 3 4 4" xfId="20054" xr:uid="{00000000-0005-0000-0000-00002B860000}"/>
    <cellStyle name="Normal 5 2 3 3 4 5" xfId="41954" xr:uid="{00000000-0005-0000-0000-00002C860000}"/>
    <cellStyle name="Normal 5 2 3 3 5" xfId="4798" xr:uid="{00000000-0005-0000-0000-00002D860000}"/>
    <cellStyle name="Normal 5 2 3 3 5 2" xfId="13542" xr:uid="{00000000-0005-0000-0000-00002E860000}"/>
    <cellStyle name="Normal 5 2 3 3 5 2 2" xfId="30993" xr:uid="{00000000-0005-0000-0000-00002F860000}"/>
    <cellStyle name="Normal 5 2 3 3 5 3" xfId="22273" xr:uid="{00000000-0005-0000-0000-000030860000}"/>
    <cellStyle name="Normal 5 2 3 3 5 4" xfId="41956" xr:uid="{00000000-0005-0000-0000-000031860000}"/>
    <cellStyle name="Normal 5 2 3 3 6" xfId="9181" xr:uid="{00000000-0005-0000-0000-000032860000}"/>
    <cellStyle name="Normal 5 2 3 3 6 2" xfId="26633" xr:uid="{00000000-0005-0000-0000-000033860000}"/>
    <cellStyle name="Normal 5 2 3 3 7" xfId="17912" xr:uid="{00000000-0005-0000-0000-000034860000}"/>
    <cellStyle name="Normal 5 2 3 3 8" xfId="41941" xr:uid="{00000000-0005-0000-0000-000035860000}"/>
    <cellStyle name="Normal 5 2 3 4" xfId="659" xr:uid="{00000000-0005-0000-0000-000036860000}"/>
    <cellStyle name="Normal 5 2 3 4 2" xfId="1732" xr:uid="{00000000-0005-0000-0000-000037860000}"/>
    <cellStyle name="Normal 5 2 3 4 2 2" xfId="3877" xr:uid="{00000000-0005-0000-0000-000038860000}"/>
    <cellStyle name="Normal 5 2 3 4 2 2 2" xfId="8288" xr:uid="{00000000-0005-0000-0000-000039860000}"/>
    <cellStyle name="Normal 5 2 3 4 2 2 2 2" xfId="17032" xr:uid="{00000000-0005-0000-0000-00003A860000}"/>
    <cellStyle name="Normal 5 2 3 4 2 2 2 2 2" xfId="34483" xr:uid="{00000000-0005-0000-0000-00003B860000}"/>
    <cellStyle name="Normal 5 2 3 4 2 2 2 3" xfId="25763" xr:uid="{00000000-0005-0000-0000-00003C860000}"/>
    <cellStyle name="Normal 5 2 3 4 2 2 2 4" xfId="41960" xr:uid="{00000000-0005-0000-0000-00003D860000}"/>
    <cellStyle name="Normal 5 2 3 4 2 2 3" xfId="12671" xr:uid="{00000000-0005-0000-0000-00003E860000}"/>
    <cellStyle name="Normal 5 2 3 4 2 2 3 2" xfId="30123" xr:uid="{00000000-0005-0000-0000-00003F860000}"/>
    <cellStyle name="Normal 5 2 3 4 2 2 4" xfId="21402" xr:uid="{00000000-0005-0000-0000-000040860000}"/>
    <cellStyle name="Normal 5 2 3 4 2 2 5" xfId="41959" xr:uid="{00000000-0005-0000-0000-000041860000}"/>
    <cellStyle name="Normal 5 2 3 4 2 3" xfId="6146" xr:uid="{00000000-0005-0000-0000-000042860000}"/>
    <cellStyle name="Normal 5 2 3 4 2 3 2" xfId="14890" xr:uid="{00000000-0005-0000-0000-000043860000}"/>
    <cellStyle name="Normal 5 2 3 4 2 3 2 2" xfId="32341" xr:uid="{00000000-0005-0000-0000-000044860000}"/>
    <cellStyle name="Normal 5 2 3 4 2 3 3" xfId="23621" xr:uid="{00000000-0005-0000-0000-000045860000}"/>
    <cellStyle name="Normal 5 2 3 4 2 3 4" xfId="41961" xr:uid="{00000000-0005-0000-0000-000046860000}"/>
    <cellStyle name="Normal 5 2 3 4 2 4" xfId="10529" xr:uid="{00000000-0005-0000-0000-000047860000}"/>
    <cellStyle name="Normal 5 2 3 4 2 4 2" xfId="27981" xr:uid="{00000000-0005-0000-0000-000048860000}"/>
    <cellStyle name="Normal 5 2 3 4 2 5" xfId="19260" xr:uid="{00000000-0005-0000-0000-000049860000}"/>
    <cellStyle name="Normal 5 2 3 4 2 6" xfId="41958" xr:uid="{00000000-0005-0000-0000-00004A860000}"/>
    <cellStyle name="Normal 5 2 3 4 3" xfId="2808" xr:uid="{00000000-0005-0000-0000-00004B860000}"/>
    <cellStyle name="Normal 5 2 3 4 3 2" xfId="7219" xr:uid="{00000000-0005-0000-0000-00004C860000}"/>
    <cellStyle name="Normal 5 2 3 4 3 2 2" xfId="15963" xr:uid="{00000000-0005-0000-0000-00004D860000}"/>
    <cellStyle name="Normal 5 2 3 4 3 2 2 2" xfId="33414" xr:uid="{00000000-0005-0000-0000-00004E860000}"/>
    <cellStyle name="Normal 5 2 3 4 3 2 3" xfId="24694" xr:uid="{00000000-0005-0000-0000-00004F860000}"/>
    <cellStyle name="Normal 5 2 3 4 3 2 4" xfId="41963" xr:uid="{00000000-0005-0000-0000-000050860000}"/>
    <cellStyle name="Normal 5 2 3 4 3 3" xfId="11602" xr:uid="{00000000-0005-0000-0000-000051860000}"/>
    <cellStyle name="Normal 5 2 3 4 3 3 2" xfId="29054" xr:uid="{00000000-0005-0000-0000-000052860000}"/>
    <cellStyle name="Normal 5 2 3 4 3 4" xfId="20333" xr:uid="{00000000-0005-0000-0000-000053860000}"/>
    <cellStyle name="Normal 5 2 3 4 3 5" xfId="41962" xr:uid="{00000000-0005-0000-0000-000054860000}"/>
    <cellStyle name="Normal 5 2 3 4 4" xfId="5077" xr:uid="{00000000-0005-0000-0000-000055860000}"/>
    <cellStyle name="Normal 5 2 3 4 4 2" xfId="13821" xr:uid="{00000000-0005-0000-0000-000056860000}"/>
    <cellStyle name="Normal 5 2 3 4 4 2 2" xfId="31272" xr:uid="{00000000-0005-0000-0000-000057860000}"/>
    <cellStyle name="Normal 5 2 3 4 4 3" xfId="22552" xr:uid="{00000000-0005-0000-0000-000058860000}"/>
    <cellStyle name="Normal 5 2 3 4 4 4" xfId="41964" xr:uid="{00000000-0005-0000-0000-000059860000}"/>
    <cellStyle name="Normal 5 2 3 4 5" xfId="9460" xr:uid="{00000000-0005-0000-0000-00005A860000}"/>
    <cellStyle name="Normal 5 2 3 4 5 2" xfId="26912" xr:uid="{00000000-0005-0000-0000-00005B860000}"/>
    <cellStyle name="Normal 5 2 3 4 6" xfId="18191" xr:uid="{00000000-0005-0000-0000-00005C860000}"/>
    <cellStyle name="Normal 5 2 3 4 7" xfId="41957" xr:uid="{00000000-0005-0000-0000-00005D860000}"/>
    <cellStyle name="Normal 5 2 3 5" xfId="1198" xr:uid="{00000000-0005-0000-0000-00005E860000}"/>
    <cellStyle name="Normal 5 2 3 5 2" xfId="3344" xr:uid="{00000000-0005-0000-0000-00005F860000}"/>
    <cellStyle name="Normal 5 2 3 5 2 2" xfId="7755" xr:uid="{00000000-0005-0000-0000-000060860000}"/>
    <cellStyle name="Normal 5 2 3 5 2 2 2" xfId="16499" xr:uid="{00000000-0005-0000-0000-000061860000}"/>
    <cellStyle name="Normal 5 2 3 5 2 2 2 2" xfId="33950" xr:uid="{00000000-0005-0000-0000-000062860000}"/>
    <cellStyle name="Normal 5 2 3 5 2 2 3" xfId="25230" xr:uid="{00000000-0005-0000-0000-000063860000}"/>
    <cellStyle name="Normal 5 2 3 5 2 2 4" xfId="41967" xr:uid="{00000000-0005-0000-0000-000064860000}"/>
    <cellStyle name="Normal 5 2 3 5 2 3" xfId="12138" xr:uid="{00000000-0005-0000-0000-000065860000}"/>
    <cellStyle name="Normal 5 2 3 5 2 3 2" xfId="29590" xr:uid="{00000000-0005-0000-0000-000066860000}"/>
    <cellStyle name="Normal 5 2 3 5 2 4" xfId="20869" xr:uid="{00000000-0005-0000-0000-000067860000}"/>
    <cellStyle name="Normal 5 2 3 5 2 5" xfId="41966" xr:uid="{00000000-0005-0000-0000-000068860000}"/>
    <cellStyle name="Normal 5 2 3 5 3" xfId="5613" xr:uid="{00000000-0005-0000-0000-000069860000}"/>
    <cellStyle name="Normal 5 2 3 5 3 2" xfId="14357" xr:uid="{00000000-0005-0000-0000-00006A860000}"/>
    <cellStyle name="Normal 5 2 3 5 3 2 2" xfId="31808" xr:uid="{00000000-0005-0000-0000-00006B860000}"/>
    <cellStyle name="Normal 5 2 3 5 3 3" xfId="23088" xr:uid="{00000000-0005-0000-0000-00006C860000}"/>
    <cellStyle name="Normal 5 2 3 5 3 4" xfId="41968" xr:uid="{00000000-0005-0000-0000-00006D860000}"/>
    <cellStyle name="Normal 5 2 3 5 4" xfId="9996" xr:uid="{00000000-0005-0000-0000-00006E860000}"/>
    <cellStyle name="Normal 5 2 3 5 4 2" xfId="27448" xr:uid="{00000000-0005-0000-0000-00006F860000}"/>
    <cellStyle name="Normal 5 2 3 5 5" xfId="18727" xr:uid="{00000000-0005-0000-0000-000070860000}"/>
    <cellStyle name="Normal 5 2 3 5 6" xfId="41965" xr:uid="{00000000-0005-0000-0000-000071860000}"/>
    <cellStyle name="Normal 5 2 3 6" xfId="2272" xr:uid="{00000000-0005-0000-0000-000072860000}"/>
    <cellStyle name="Normal 5 2 3 6 2" xfId="6683" xr:uid="{00000000-0005-0000-0000-000073860000}"/>
    <cellStyle name="Normal 5 2 3 6 2 2" xfId="15427" xr:uid="{00000000-0005-0000-0000-000074860000}"/>
    <cellStyle name="Normal 5 2 3 6 2 2 2" xfId="32878" xr:uid="{00000000-0005-0000-0000-000075860000}"/>
    <cellStyle name="Normal 5 2 3 6 2 3" xfId="24158" xr:uid="{00000000-0005-0000-0000-000076860000}"/>
    <cellStyle name="Normal 5 2 3 6 2 4" xfId="41970" xr:uid="{00000000-0005-0000-0000-000077860000}"/>
    <cellStyle name="Normal 5 2 3 6 3" xfId="11066" xr:uid="{00000000-0005-0000-0000-000078860000}"/>
    <cellStyle name="Normal 5 2 3 6 3 2" xfId="28518" xr:uid="{00000000-0005-0000-0000-000079860000}"/>
    <cellStyle name="Normal 5 2 3 6 4" xfId="19797" xr:uid="{00000000-0005-0000-0000-00007A860000}"/>
    <cellStyle name="Normal 5 2 3 6 5" xfId="41969" xr:uid="{00000000-0005-0000-0000-00007B860000}"/>
    <cellStyle name="Normal 5 2 3 7" xfId="4541" xr:uid="{00000000-0005-0000-0000-00007C860000}"/>
    <cellStyle name="Normal 5 2 3 7 2" xfId="13285" xr:uid="{00000000-0005-0000-0000-00007D860000}"/>
    <cellStyle name="Normal 5 2 3 7 2 2" xfId="30736" xr:uid="{00000000-0005-0000-0000-00007E860000}"/>
    <cellStyle name="Normal 5 2 3 7 3" xfId="22016" xr:uid="{00000000-0005-0000-0000-00007F860000}"/>
    <cellStyle name="Normal 5 2 3 7 4" xfId="41971" xr:uid="{00000000-0005-0000-0000-000080860000}"/>
    <cellStyle name="Normal 5 2 3 8" xfId="8924" xr:uid="{00000000-0005-0000-0000-000081860000}"/>
    <cellStyle name="Normal 5 2 3 8 2" xfId="26376" xr:uid="{00000000-0005-0000-0000-000082860000}"/>
    <cellStyle name="Normal 5 2 3 9" xfId="17655" xr:uid="{00000000-0005-0000-0000-000083860000}"/>
    <cellStyle name="Normal 5 2 4" xfId="180" xr:uid="{00000000-0005-0000-0000-000084860000}"/>
    <cellStyle name="Normal 5 2 4 2" xfId="445" xr:uid="{00000000-0005-0000-0000-000085860000}"/>
    <cellStyle name="Normal 5 2 4 2 2" xfId="985" xr:uid="{00000000-0005-0000-0000-000086860000}"/>
    <cellStyle name="Normal 5 2 4 2 2 2" xfId="2058" xr:uid="{00000000-0005-0000-0000-000087860000}"/>
    <cellStyle name="Normal 5 2 4 2 2 2 2" xfId="4203" xr:uid="{00000000-0005-0000-0000-000088860000}"/>
    <cellStyle name="Normal 5 2 4 2 2 2 2 2" xfId="8614" xr:uid="{00000000-0005-0000-0000-000089860000}"/>
    <cellStyle name="Normal 5 2 4 2 2 2 2 2 2" xfId="17358" xr:uid="{00000000-0005-0000-0000-00008A860000}"/>
    <cellStyle name="Normal 5 2 4 2 2 2 2 2 2 2" xfId="34809" xr:uid="{00000000-0005-0000-0000-00008B860000}"/>
    <cellStyle name="Normal 5 2 4 2 2 2 2 2 3" xfId="26089" xr:uid="{00000000-0005-0000-0000-00008C860000}"/>
    <cellStyle name="Normal 5 2 4 2 2 2 2 2 4" xfId="41977" xr:uid="{00000000-0005-0000-0000-00008D860000}"/>
    <cellStyle name="Normal 5 2 4 2 2 2 2 3" xfId="12997" xr:uid="{00000000-0005-0000-0000-00008E860000}"/>
    <cellStyle name="Normal 5 2 4 2 2 2 2 3 2" xfId="30449" xr:uid="{00000000-0005-0000-0000-00008F860000}"/>
    <cellStyle name="Normal 5 2 4 2 2 2 2 4" xfId="21728" xr:uid="{00000000-0005-0000-0000-000090860000}"/>
    <cellStyle name="Normal 5 2 4 2 2 2 2 5" xfId="41976" xr:uid="{00000000-0005-0000-0000-000091860000}"/>
    <cellStyle name="Normal 5 2 4 2 2 2 3" xfId="6472" xr:uid="{00000000-0005-0000-0000-000092860000}"/>
    <cellStyle name="Normal 5 2 4 2 2 2 3 2" xfId="15216" xr:uid="{00000000-0005-0000-0000-000093860000}"/>
    <cellStyle name="Normal 5 2 4 2 2 2 3 2 2" xfId="32667" xr:uid="{00000000-0005-0000-0000-000094860000}"/>
    <cellStyle name="Normal 5 2 4 2 2 2 3 3" xfId="23947" xr:uid="{00000000-0005-0000-0000-000095860000}"/>
    <cellStyle name="Normal 5 2 4 2 2 2 3 4" xfId="41978" xr:uid="{00000000-0005-0000-0000-000096860000}"/>
    <cellStyle name="Normal 5 2 4 2 2 2 4" xfId="10855" xr:uid="{00000000-0005-0000-0000-000097860000}"/>
    <cellStyle name="Normal 5 2 4 2 2 2 4 2" xfId="28307" xr:uid="{00000000-0005-0000-0000-000098860000}"/>
    <cellStyle name="Normal 5 2 4 2 2 2 5" xfId="19586" xr:uid="{00000000-0005-0000-0000-000099860000}"/>
    <cellStyle name="Normal 5 2 4 2 2 2 6" xfId="41975" xr:uid="{00000000-0005-0000-0000-00009A860000}"/>
    <cellStyle name="Normal 5 2 4 2 2 3" xfId="3134" xr:uid="{00000000-0005-0000-0000-00009B860000}"/>
    <cellStyle name="Normal 5 2 4 2 2 3 2" xfId="7545" xr:uid="{00000000-0005-0000-0000-00009C860000}"/>
    <cellStyle name="Normal 5 2 4 2 2 3 2 2" xfId="16289" xr:uid="{00000000-0005-0000-0000-00009D860000}"/>
    <cellStyle name="Normal 5 2 4 2 2 3 2 2 2" xfId="33740" xr:uid="{00000000-0005-0000-0000-00009E860000}"/>
    <cellStyle name="Normal 5 2 4 2 2 3 2 3" xfId="25020" xr:uid="{00000000-0005-0000-0000-00009F860000}"/>
    <cellStyle name="Normal 5 2 4 2 2 3 2 4" xfId="41980" xr:uid="{00000000-0005-0000-0000-0000A0860000}"/>
    <cellStyle name="Normal 5 2 4 2 2 3 3" xfId="11928" xr:uid="{00000000-0005-0000-0000-0000A1860000}"/>
    <cellStyle name="Normal 5 2 4 2 2 3 3 2" xfId="29380" xr:uid="{00000000-0005-0000-0000-0000A2860000}"/>
    <cellStyle name="Normal 5 2 4 2 2 3 4" xfId="20659" xr:uid="{00000000-0005-0000-0000-0000A3860000}"/>
    <cellStyle name="Normal 5 2 4 2 2 3 5" xfId="41979" xr:uid="{00000000-0005-0000-0000-0000A4860000}"/>
    <cellStyle name="Normal 5 2 4 2 2 4" xfId="5403" xr:uid="{00000000-0005-0000-0000-0000A5860000}"/>
    <cellStyle name="Normal 5 2 4 2 2 4 2" xfId="14147" xr:uid="{00000000-0005-0000-0000-0000A6860000}"/>
    <cellStyle name="Normal 5 2 4 2 2 4 2 2" xfId="31598" xr:uid="{00000000-0005-0000-0000-0000A7860000}"/>
    <cellStyle name="Normal 5 2 4 2 2 4 3" xfId="22878" xr:uid="{00000000-0005-0000-0000-0000A8860000}"/>
    <cellStyle name="Normal 5 2 4 2 2 4 4" xfId="41981" xr:uid="{00000000-0005-0000-0000-0000A9860000}"/>
    <cellStyle name="Normal 5 2 4 2 2 5" xfId="9786" xr:uid="{00000000-0005-0000-0000-0000AA860000}"/>
    <cellStyle name="Normal 5 2 4 2 2 5 2" xfId="27238" xr:uid="{00000000-0005-0000-0000-0000AB860000}"/>
    <cellStyle name="Normal 5 2 4 2 2 6" xfId="18517" xr:uid="{00000000-0005-0000-0000-0000AC860000}"/>
    <cellStyle name="Normal 5 2 4 2 2 7" xfId="41974" xr:uid="{00000000-0005-0000-0000-0000AD860000}"/>
    <cellStyle name="Normal 5 2 4 2 3" xfId="1523" xr:uid="{00000000-0005-0000-0000-0000AE860000}"/>
    <cellStyle name="Normal 5 2 4 2 3 2" xfId="3669" xr:uid="{00000000-0005-0000-0000-0000AF860000}"/>
    <cellStyle name="Normal 5 2 4 2 3 2 2" xfId="8080" xr:uid="{00000000-0005-0000-0000-0000B0860000}"/>
    <cellStyle name="Normal 5 2 4 2 3 2 2 2" xfId="16824" xr:uid="{00000000-0005-0000-0000-0000B1860000}"/>
    <cellStyle name="Normal 5 2 4 2 3 2 2 2 2" xfId="34275" xr:uid="{00000000-0005-0000-0000-0000B2860000}"/>
    <cellStyle name="Normal 5 2 4 2 3 2 2 3" xfId="25555" xr:uid="{00000000-0005-0000-0000-0000B3860000}"/>
    <cellStyle name="Normal 5 2 4 2 3 2 2 4" xfId="41984" xr:uid="{00000000-0005-0000-0000-0000B4860000}"/>
    <cellStyle name="Normal 5 2 4 2 3 2 3" xfId="12463" xr:uid="{00000000-0005-0000-0000-0000B5860000}"/>
    <cellStyle name="Normal 5 2 4 2 3 2 3 2" xfId="29915" xr:uid="{00000000-0005-0000-0000-0000B6860000}"/>
    <cellStyle name="Normal 5 2 4 2 3 2 4" xfId="21194" xr:uid="{00000000-0005-0000-0000-0000B7860000}"/>
    <cellStyle name="Normal 5 2 4 2 3 2 5" xfId="41983" xr:uid="{00000000-0005-0000-0000-0000B8860000}"/>
    <cellStyle name="Normal 5 2 4 2 3 3" xfId="5938" xr:uid="{00000000-0005-0000-0000-0000B9860000}"/>
    <cellStyle name="Normal 5 2 4 2 3 3 2" xfId="14682" xr:uid="{00000000-0005-0000-0000-0000BA860000}"/>
    <cellStyle name="Normal 5 2 4 2 3 3 2 2" xfId="32133" xr:uid="{00000000-0005-0000-0000-0000BB860000}"/>
    <cellStyle name="Normal 5 2 4 2 3 3 3" xfId="23413" xr:uid="{00000000-0005-0000-0000-0000BC860000}"/>
    <cellStyle name="Normal 5 2 4 2 3 3 4" xfId="41985" xr:uid="{00000000-0005-0000-0000-0000BD860000}"/>
    <cellStyle name="Normal 5 2 4 2 3 4" xfId="10321" xr:uid="{00000000-0005-0000-0000-0000BE860000}"/>
    <cellStyle name="Normal 5 2 4 2 3 4 2" xfId="27773" xr:uid="{00000000-0005-0000-0000-0000BF860000}"/>
    <cellStyle name="Normal 5 2 4 2 3 5" xfId="19052" xr:uid="{00000000-0005-0000-0000-0000C0860000}"/>
    <cellStyle name="Normal 5 2 4 2 3 6" xfId="41982" xr:uid="{00000000-0005-0000-0000-0000C1860000}"/>
    <cellStyle name="Normal 5 2 4 2 4" xfId="2597" xr:uid="{00000000-0005-0000-0000-0000C2860000}"/>
    <cellStyle name="Normal 5 2 4 2 4 2" xfId="7008" xr:uid="{00000000-0005-0000-0000-0000C3860000}"/>
    <cellStyle name="Normal 5 2 4 2 4 2 2" xfId="15752" xr:uid="{00000000-0005-0000-0000-0000C4860000}"/>
    <cellStyle name="Normal 5 2 4 2 4 2 2 2" xfId="33203" xr:uid="{00000000-0005-0000-0000-0000C5860000}"/>
    <cellStyle name="Normal 5 2 4 2 4 2 3" xfId="24483" xr:uid="{00000000-0005-0000-0000-0000C6860000}"/>
    <cellStyle name="Normal 5 2 4 2 4 2 4" xfId="41987" xr:uid="{00000000-0005-0000-0000-0000C7860000}"/>
    <cellStyle name="Normal 5 2 4 2 4 3" xfId="11391" xr:uid="{00000000-0005-0000-0000-0000C8860000}"/>
    <cellStyle name="Normal 5 2 4 2 4 3 2" xfId="28843" xr:uid="{00000000-0005-0000-0000-0000C9860000}"/>
    <cellStyle name="Normal 5 2 4 2 4 4" xfId="20122" xr:uid="{00000000-0005-0000-0000-0000CA860000}"/>
    <cellStyle name="Normal 5 2 4 2 4 5" xfId="41986" xr:uid="{00000000-0005-0000-0000-0000CB860000}"/>
    <cellStyle name="Normal 5 2 4 2 5" xfId="4866" xr:uid="{00000000-0005-0000-0000-0000CC860000}"/>
    <cellStyle name="Normal 5 2 4 2 5 2" xfId="13610" xr:uid="{00000000-0005-0000-0000-0000CD860000}"/>
    <cellStyle name="Normal 5 2 4 2 5 2 2" xfId="31061" xr:uid="{00000000-0005-0000-0000-0000CE860000}"/>
    <cellStyle name="Normal 5 2 4 2 5 3" xfId="22341" xr:uid="{00000000-0005-0000-0000-0000CF860000}"/>
    <cellStyle name="Normal 5 2 4 2 5 4" xfId="41988" xr:uid="{00000000-0005-0000-0000-0000D0860000}"/>
    <cellStyle name="Normal 5 2 4 2 6" xfId="9249" xr:uid="{00000000-0005-0000-0000-0000D1860000}"/>
    <cellStyle name="Normal 5 2 4 2 6 2" xfId="26701" xr:uid="{00000000-0005-0000-0000-0000D2860000}"/>
    <cellStyle name="Normal 5 2 4 2 7" xfId="17980" xr:uid="{00000000-0005-0000-0000-0000D3860000}"/>
    <cellStyle name="Normal 5 2 4 2 8" xfId="41973" xr:uid="{00000000-0005-0000-0000-0000D4860000}"/>
    <cellStyle name="Normal 5 2 4 3" xfId="727" xr:uid="{00000000-0005-0000-0000-0000D5860000}"/>
    <cellStyle name="Normal 5 2 4 3 2" xfId="1800" xr:uid="{00000000-0005-0000-0000-0000D6860000}"/>
    <cellStyle name="Normal 5 2 4 3 2 2" xfId="3945" xr:uid="{00000000-0005-0000-0000-0000D7860000}"/>
    <cellStyle name="Normal 5 2 4 3 2 2 2" xfId="8356" xr:uid="{00000000-0005-0000-0000-0000D8860000}"/>
    <cellStyle name="Normal 5 2 4 3 2 2 2 2" xfId="17100" xr:uid="{00000000-0005-0000-0000-0000D9860000}"/>
    <cellStyle name="Normal 5 2 4 3 2 2 2 2 2" xfId="34551" xr:uid="{00000000-0005-0000-0000-0000DA860000}"/>
    <cellStyle name="Normal 5 2 4 3 2 2 2 3" xfId="25831" xr:uid="{00000000-0005-0000-0000-0000DB860000}"/>
    <cellStyle name="Normal 5 2 4 3 2 2 2 4" xfId="41992" xr:uid="{00000000-0005-0000-0000-0000DC860000}"/>
    <cellStyle name="Normal 5 2 4 3 2 2 3" xfId="12739" xr:uid="{00000000-0005-0000-0000-0000DD860000}"/>
    <cellStyle name="Normal 5 2 4 3 2 2 3 2" xfId="30191" xr:uid="{00000000-0005-0000-0000-0000DE860000}"/>
    <cellStyle name="Normal 5 2 4 3 2 2 4" xfId="21470" xr:uid="{00000000-0005-0000-0000-0000DF860000}"/>
    <cellStyle name="Normal 5 2 4 3 2 2 5" xfId="41991" xr:uid="{00000000-0005-0000-0000-0000E0860000}"/>
    <cellStyle name="Normal 5 2 4 3 2 3" xfId="6214" xr:uid="{00000000-0005-0000-0000-0000E1860000}"/>
    <cellStyle name="Normal 5 2 4 3 2 3 2" xfId="14958" xr:uid="{00000000-0005-0000-0000-0000E2860000}"/>
    <cellStyle name="Normal 5 2 4 3 2 3 2 2" xfId="32409" xr:uid="{00000000-0005-0000-0000-0000E3860000}"/>
    <cellStyle name="Normal 5 2 4 3 2 3 3" xfId="23689" xr:uid="{00000000-0005-0000-0000-0000E4860000}"/>
    <cellStyle name="Normal 5 2 4 3 2 3 4" xfId="41993" xr:uid="{00000000-0005-0000-0000-0000E5860000}"/>
    <cellStyle name="Normal 5 2 4 3 2 4" xfId="10597" xr:uid="{00000000-0005-0000-0000-0000E6860000}"/>
    <cellStyle name="Normal 5 2 4 3 2 4 2" xfId="28049" xr:uid="{00000000-0005-0000-0000-0000E7860000}"/>
    <cellStyle name="Normal 5 2 4 3 2 5" xfId="19328" xr:uid="{00000000-0005-0000-0000-0000E8860000}"/>
    <cellStyle name="Normal 5 2 4 3 2 6" xfId="41990" xr:uid="{00000000-0005-0000-0000-0000E9860000}"/>
    <cellStyle name="Normal 5 2 4 3 3" xfId="2876" xr:uid="{00000000-0005-0000-0000-0000EA860000}"/>
    <cellStyle name="Normal 5 2 4 3 3 2" xfId="7287" xr:uid="{00000000-0005-0000-0000-0000EB860000}"/>
    <cellStyle name="Normal 5 2 4 3 3 2 2" xfId="16031" xr:uid="{00000000-0005-0000-0000-0000EC860000}"/>
    <cellStyle name="Normal 5 2 4 3 3 2 2 2" xfId="33482" xr:uid="{00000000-0005-0000-0000-0000ED860000}"/>
    <cellStyle name="Normal 5 2 4 3 3 2 3" xfId="24762" xr:uid="{00000000-0005-0000-0000-0000EE860000}"/>
    <cellStyle name="Normal 5 2 4 3 3 2 4" xfId="41995" xr:uid="{00000000-0005-0000-0000-0000EF860000}"/>
    <cellStyle name="Normal 5 2 4 3 3 3" xfId="11670" xr:uid="{00000000-0005-0000-0000-0000F0860000}"/>
    <cellStyle name="Normal 5 2 4 3 3 3 2" xfId="29122" xr:uid="{00000000-0005-0000-0000-0000F1860000}"/>
    <cellStyle name="Normal 5 2 4 3 3 4" xfId="20401" xr:uid="{00000000-0005-0000-0000-0000F2860000}"/>
    <cellStyle name="Normal 5 2 4 3 3 5" xfId="41994" xr:uid="{00000000-0005-0000-0000-0000F3860000}"/>
    <cellStyle name="Normal 5 2 4 3 4" xfId="5145" xr:uid="{00000000-0005-0000-0000-0000F4860000}"/>
    <cellStyle name="Normal 5 2 4 3 4 2" xfId="13889" xr:uid="{00000000-0005-0000-0000-0000F5860000}"/>
    <cellStyle name="Normal 5 2 4 3 4 2 2" xfId="31340" xr:uid="{00000000-0005-0000-0000-0000F6860000}"/>
    <cellStyle name="Normal 5 2 4 3 4 3" xfId="22620" xr:uid="{00000000-0005-0000-0000-0000F7860000}"/>
    <cellStyle name="Normal 5 2 4 3 4 4" xfId="41996" xr:uid="{00000000-0005-0000-0000-0000F8860000}"/>
    <cellStyle name="Normal 5 2 4 3 5" xfId="9528" xr:uid="{00000000-0005-0000-0000-0000F9860000}"/>
    <cellStyle name="Normal 5 2 4 3 5 2" xfId="26980" xr:uid="{00000000-0005-0000-0000-0000FA860000}"/>
    <cellStyle name="Normal 5 2 4 3 6" xfId="18259" xr:uid="{00000000-0005-0000-0000-0000FB860000}"/>
    <cellStyle name="Normal 5 2 4 3 7" xfId="41989" xr:uid="{00000000-0005-0000-0000-0000FC860000}"/>
    <cellStyle name="Normal 5 2 4 4" xfId="1266" xr:uid="{00000000-0005-0000-0000-0000FD860000}"/>
    <cellStyle name="Normal 5 2 4 4 2" xfId="3412" xr:uid="{00000000-0005-0000-0000-0000FE860000}"/>
    <cellStyle name="Normal 5 2 4 4 2 2" xfId="7823" xr:uid="{00000000-0005-0000-0000-0000FF860000}"/>
    <cellStyle name="Normal 5 2 4 4 2 2 2" xfId="16567" xr:uid="{00000000-0005-0000-0000-000000870000}"/>
    <cellStyle name="Normal 5 2 4 4 2 2 2 2" xfId="34018" xr:uid="{00000000-0005-0000-0000-000001870000}"/>
    <cellStyle name="Normal 5 2 4 4 2 2 3" xfId="25298" xr:uid="{00000000-0005-0000-0000-000002870000}"/>
    <cellStyle name="Normal 5 2 4 4 2 2 4" xfId="41999" xr:uid="{00000000-0005-0000-0000-000003870000}"/>
    <cellStyle name="Normal 5 2 4 4 2 3" xfId="12206" xr:uid="{00000000-0005-0000-0000-000004870000}"/>
    <cellStyle name="Normal 5 2 4 4 2 3 2" xfId="29658" xr:uid="{00000000-0005-0000-0000-000005870000}"/>
    <cellStyle name="Normal 5 2 4 4 2 4" xfId="20937" xr:uid="{00000000-0005-0000-0000-000006870000}"/>
    <cellStyle name="Normal 5 2 4 4 2 5" xfId="41998" xr:uid="{00000000-0005-0000-0000-000007870000}"/>
    <cellStyle name="Normal 5 2 4 4 3" xfId="5681" xr:uid="{00000000-0005-0000-0000-000008870000}"/>
    <cellStyle name="Normal 5 2 4 4 3 2" xfId="14425" xr:uid="{00000000-0005-0000-0000-000009870000}"/>
    <cellStyle name="Normal 5 2 4 4 3 2 2" xfId="31876" xr:uid="{00000000-0005-0000-0000-00000A870000}"/>
    <cellStyle name="Normal 5 2 4 4 3 3" xfId="23156" xr:uid="{00000000-0005-0000-0000-00000B870000}"/>
    <cellStyle name="Normal 5 2 4 4 3 4" xfId="42000" xr:uid="{00000000-0005-0000-0000-00000C870000}"/>
    <cellStyle name="Normal 5 2 4 4 4" xfId="10064" xr:uid="{00000000-0005-0000-0000-00000D870000}"/>
    <cellStyle name="Normal 5 2 4 4 4 2" xfId="27516" xr:uid="{00000000-0005-0000-0000-00000E870000}"/>
    <cellStyle name="Normal 5 2 4 4 5" xfId="18795" xr:uid="{00000000-0005-0000-0000-00000F870000}"/>
    <cellStyle name="Normal 5 2 4 4 6" xfId="41997" xr:uid="{00000000-0005-0000-0000-000010870000}"/>
    <cellStyle name="Normal 5 2 4 5" xfId="2340" xr:uid="{00000000-0005-0000-0000-000011870000}"/>
    <cellStyle name="Normal 5 2 4 5 2" xfId="6751" xr:uid="{00000000-0005-0000-0000-000012870000}"/>
    <cellStyle name="Normal 5 2 4 5 2 2" xfId="15495" xr:uid="{00000000-0005-0000-0000-000013870000}"/>
    <cellStyle name="Normal 5 2 4 5 2 2 2" xfId="32946" xr:uid="{00000000-0005-0000-0000-000014870000}"/>
    <cellStyle name="Normal 5 2 4 5 2 3" xfId="24226" xr:uid="{00000000-0005-0000-0000-000015870000}"/>
    <cellStyle name="Normal 5 2 4 5 2 4" xfId="42002" xr:uid="{00000000-0005-0000-0000-000016870000}"/>
    <cellStyle name="Normal 5 2 4 5 3" xfId="11134" xr:uid="{00000000-0005-0000-0000-000017870000}"/>
    <cellStyle name="Normal 5 2 4 5 3 2" xfId="28586" xr:uid="{00000000-0005-0000-0000-000018870000}"/>
    <cellStyle name="Normal 5 2 4 5 4" xfId="19865" xr:uid="{00000000-0005-0000-0000-000019870000}"/>
    <cellStyle name="Normal 5 2 4 5 5" xfId="42001" xr:uid="{00000000-0005-0000-0000-00001A870000}"/>
    <cellStyle name="Normal 5 2 4 6" xfId="4609" xr:uid="{00000000-0005-0000-0000-00001B870000}"/>
    <cellStyle name="Normal 5 2 4 6 2" xfId="13353" xr:uid="{00000000-0005-0000-0000-00001C870000}"/>
    <cellStyle name="Normal 5 2 4 6 2 2" xfId="30804" xr:uid="{00000000-0005-0000-0000-00001D870000}"/>
    <cellStyle name="Normal 5 2 4 6 3" xfId="22084" xr:uid="{00000000-0005-0000-0000-00001E870000}"/>
    <cellStyle name="Normal 5 2 4 6 4" xfId="42003" xr:uid="{00000000-0005-0000-0000-00001F870000}"/>
    <cellStyle name="Normal 5 2 4 7" xfId="8992" xr:uid="{00000000-0005-0000-0000-000020870000}"/>
    <cellStyle name="Normal 5 2 4 7 2" xfId="26444" xr:uid="{00000000-0005-0000-0000-000021870000}"/>
    <cellStyle name="Normal 5 2 4 8" xfId="17723" xr:uid="{00000000-0005-0000-0000-000022870000}"/>
    <cellStyle name="Normal 5 2 4 9" xfId="41972" xr:uid="{00000000-0005-0000-0000-000023870000}"/>
    <cellStyle name="Normal 5 2 5" xfId="320" xr:uid="{00000000-0005-0000-0000-000024870000}"/>
    <cellStyle name="Normal 5 2 5 2" xfId="860" xr:uid="{00000000-0005-0000-0000-000025870000}"/>
    <cellStyle name="Normal 5 2 5 2 2" xfId="1933" xr:uid="{00000000-0005-0000-0000-000026870000}"/>
    <cellStyle name="Normal 5 2 5 2 2 2" xfId="4078" xr:uid="{00000000-0005-0000-0000-000027870000}"/>
    <cellStyle name="Normal 5 2 5 2 2 2 2" xfId="8489" xr:uid="{00000000-0005-0000-0000-000028870000}"/>
    <cellStyle name="Normal 5 2 5 2 2 2 2 2" xfId="17233" xr:uid="{00000000-0005-0000-0000-000029870000}"/>
    <cellStyle name="Normal 5 2 5 2 2 2 2 2 2" xfId="34684" xr:uid="{00000000-0005-0000-0000-00002A870000}"/>
    <cellStyle name="Normal 5 2 5 2 2 2 2 3" xfId="25964" xr:uid="{00000000-0005-0000-0000-00002B870000}"/>
    <cellStyle name="Normal 5 2 5 2 2 2 2 4" xfId="42008" xr:uid="{00000000-0005-0000-0000-00002C870000}"/>
    <cellStyle name="Normal 5 2 5 2 2 2 3" xfId="12872" xr:uid="{00000000-0005-0000-0000-00002D870000}"/>
    <cellStyle name="Normal 5 2 5 2 2 2 3 2" xfId="30324" xr:uid="{00000000-0005-0000-0000-00002E870000}"/>
    <cellStyle name="Normal 5 2 5 2 2 2 4" xfId="21603" xr:uid="{00000000-0005-0000-0000-00002F870000}"/>
    <cellStyle name="Normal 5 2 5 2 2 2 5" xfId="42007" xr:uid="{00000000-0005-0000-0000-000030870000}"/>
    <cellStyle name="Normal 5 2 5 2 2 3" xfId="6347" xr:uid="{00000000-0005-0000-0000-000031870000}"/>
    <cellStyle name="Normal 5 2 5 2 2 3 2" xfId="15091" xr:uid="{00000000-0005-0000-0000-000032870000}"/>
    <cellStyle name="Normal 5 2 5 2 2 3 2 2" xfId="32542" xr:uid="{00000000-0005-0000-0000-000033870000}"/>
    <cellStyle name="Normal 5 2 5 2 2 3 3" xfId="23822" xr:uid="{00000000-0005-0000-0000-000034870000}"/>
    <cellStyle name="Normal 5 2 5 2 2 3 4" xfId="42009" xr:uid="{00000000-0005-0000-0000-000035870000}"/>
    <cellStyle name="Normal 5 2 5 2 2 4" xfId="10730" xr:uid="{00000000-0005-0000-0000-000036870000}"/>
    <cellStyle name="Normal 5 2 5 2 2 4 2" xfId="28182" xr:uid="{00000000-0005-0000-0000-000037870000}"/>
    <cellStyle name="Normal 5 2 5 2 2 5" xfId="19461" xr:uid="{00000000-0005-0000-0000-000038870000}"/>
    <cellStyle name="Normal 5 2 5 2 2 6" xfId="42006" xr:uid="{00000000-0005-0000-0000-000039870000}"/>
    <cellStyle name="Normal 5 2 5 2 3" xfId="3009" xr:uid="{00000000-0005-0000-0000-00003A870000}"/>
    <cellStyle name="Normal 5 2 5 2 3 2" xfId="7420" xr:uid="{00000000-0005-0000-0000-00003B870000}"/>
    <cellStyle name="Normal 5 2 5 2 3 2 2" xfId="16164" xr:uid="{00000000-0005-0000-0000-00003C870000}"/>
    <cellStyle name="Normal 5 2 5 2 3 2 2 2" xfId="33615" xr:uid="{00000000-0005-0000-0000-00003D870000}"/>
    <cellStyle name="Normal 5 2 5 2 3 2 3" xfId="24895" xr:uid="{00000000-0005-0000-0000-00003E870000}"/>
    <cellStyle name="Normal 5 2 5 2 3 2 4" xfId="42011" xr:uid="{00000000-0005-0000-0000-00003F870000}"/>
    <cellStyle name="Normal 5 2 5 2 3 3" xfId="11803" xr:uid="{00000000-0005-0000-0000-000040870000}"/>
    <cellStyle name="Normal 5 2 5 2 3 3 2" xfId="29255" xr:uid="{00000000-0005-0000-0000-000041870000}"/>
    <cellStyle name="Normal 5 2 5 2 3 4" xfId="20534" xr:uid="{00000000-0005-0000-0000-000042870000}"/>
    <cellStyle name="Normal 5 2 5 2 3 5" xfId="42010" xr:uid="{00000000-0005-0000-0000-000043870000}"/>
    <cellStyle name="Normal 5 2 5 2 4" xfId="5278" xr:uid="{00000000-0005-0000-0000-000044870000}"/>
    <cellStyle name="Normal 5 2 5 2 4 2" xfId="14022" xr:uid="{00000000-0005-0000-0000-000045870000}"/>
    <cellStyle name="Normal 5 2 5 2 4 2 2" xfId="31473" xr:uid="{00000000-0005-0000-0000-000046870000}"/>
    <cellStyle name="Normal 5 2 5 2 4 3" xfId="22753" xr:uid="{00000000-0005-0000-0000-000047870000}"/>
    <cellStyle name="Normal 5 2 5 2 4 4" xfId="42012" xr:uid="{00000000-0005-0000-0000-000048870000}"/>
    <cellStyle name="Normal 5 2 5 2 5" xfId="9661" xr:uid="{00000000-0005-0000-0000-000049870000}"/>
    <cellStyle name="Normal 5 2 5 2 5 2" xfId="27113" xr:uid="{00000000-0005-0000-0000-00004A870000}"/>
    <cellStyle name="Normal 5 2 5 2 6" xfId="18392" xr:uid="{00000000-0005-0000-0000-00004B870000}"/>
    <cellStyle name="Normal 5 2 5 2 7" xfId="42005" xr:uid="{00000000-0005-0000-0000-00004C870000}"/>
    <cellStyle name="Normal 5 2 5 3" xfId="1398" xr:uid="{00000000-0005-0000-0000-00004D870000}"/>
    <cellStyle name="Normal 5 2 5 3 2" xfId="3544" xr:uid="{00000000-0005-0000-0000-00004E870000}"/>
    <cellStyle name="Normal 5 2 5 3 2 2" xfId="7955" xr:uid="{00000000-0005-0000-0000-00004F870000}"/>
    <cellStyle name="Normal 5 2 5 3 2 2 2" xfId="16699" xr:uid="{00000000-0005-0000-0000-000050870000}"/>
    <cellStyle name="Normal 5 2 5 3 2 2 2 2" xfId="34150" xr:uid="{00000000-0005-0000-0000-000051870000}"/>
    <cellStyle name="Normal 5 2 5 3 2 2 3" xfId="25430" xr:uid="{00000000-0005-0000-0000-000052870000}"/>
    <cellStyle name="Normal 5 2 5 3 2 2 4" xfId="42015" xr:uid="{00000000-0005-0000-0000-000053870000}"/>
    <cellStyle name="Normal 5 2 5 3 2 3" xfId="12338" xr:uid="{00000000-0005-0000-0000-000054870000}"/>
    <cellStyle name="Normal 5 2 5 3 2 3 2" xfId="29790" xr:uid="{00000000-0005-0000-0000-000055870000}"/>
    <cellStyle name="Normal 5 2 5 3 2 4" xfId="21069" xr:uid="{00000000-0005-0000-0000-000056870000}"/>
    <cellStyle name="Normal 5 2 5 3 2 5" xfId="42014" xr:uid="{00000000-0005-0000-0000-000057870000}"/>
    <cellStyle name="Normal 5 2 5 3 3" xfId="5813" xr:uid="{00000000-0005-0000-0000-000058870000}"/>
    <cellStyle name="Normal 5 2 5 3 3 2" xfId="14557" xr:uid="{00000000-0005-0000-0000-000059870000}"/>
    <cellStyle name="Normal 5 2 5 3 3 2 2" xfId="32008" xr:uid="{00000000-0005-0000-0000-00005A870000}"/>
    <cellStyle name="Normal 5 2 5 3 3 3" xfId="23288" xr:uid="{00000000-0005-0000-0000-00005B870000}"/>
    <cellStyle name="Normal 5 2 5 3 3 4" xfId="42016" xr:uid="{00000000-0005-0000-0000-00005C870000}"/>
    <cellStyle name="Normal 5 2 5 3 4" xfId="10196" xr:uid="{00000000-0005-0000-0000-00005D870000}"/>
    <cellStyle name="Normal 5 2 5 3 4 2" xfId="27648" xr:uid="{00000000-0005-0000-0000-00005E870000}"/>
    <cellStyle name="Normal 5 2 5 3 5" xfId="18927" xr:uid="{00000000-0005-0000-0000-00005F870000}"/>
    <cellStyle name="Normal 5 2 5 3 6" xfId="42013" xr:uid="{00000000-0005-0000-0000-000060870000}"/>
    <cellStyle name="Normal 5 2 5 4" xfId="2472" xr:uid="{00000000-0005-0000-0000-000061870000}"/>
    <cellStyle name="Normal 5 2 5 4 2" xfId="6883" xr:uid="{00000000-0005-0000-0000-000062870000}"/>
    <cellStyle name="Normal 5 2 5 4 2 2" xfId="15627" xr:uid="{00000000-0005-0000-0000-000063870000}"/>
    <cellStyle name="Normal 5 2 5 4 2 2 2" xfId="33078" xr:uid="{00000000-0005-0000-0000-000064870000}"/>
    <cellStyle name="Normal 5 2 5 4 2 3" xfId="24358" xr:uid="{00000000-0005-0000-0000-000065870000}"/>
    <cellStyle name="Normal 5 2 5 4 2 4" xfId="42018" xr:uid="{00000000-0005-0000-0000-000066870000}"/>
    <cellStyle name="Normal 5 2 5 4 3" xfId="11266" xr:uid="{00000000-0005-0000-0000-000067870000}"/>
    <cellStyle name="Normal 5 2 5 4 3 2" xfId="28718" xr:uid="{00000000-0005-0000-0000-000068870000}"/>
    <cellStyle name="Normal 5 2 5 4 4" xfId="19997" xr:uid="{00000000-0005-0000-0000-000069870000}"/>
    <cellStyle name="Normal 5 2 5 4 5" xfId="42017" xr:uid="{00000000-0005-0000-0000-00006A870000}"/>
    <cellStyle name="Normal 5 2 5 5" xfId="4741" xr:uid="{00000000-0005-0000-0000-00006B870000}"/>
    <cellStyle name="Normal 5 2 5 5 2" xfId="13485" xr:uid="{00000000-0005-0000-0000-00006C870000}"/>
    <cellStyle name="Normal 5 2 5 5 2 2" xfId="30936" xr:uid="{00000000-0005-0000-0000-00006D870000}"/>
    <cellStyle name="Normal 5 2 5 5 3" xfId="22216" xr:uid="{00000000-0005-0000-0000-00006E870000}"/>
    <cellStyle name="Normal 5 2 5 5 4" xfId="42019" xr:uid="{00000000-0005-0000-0000-00006F870000}"/>
    <cellStyle name="Normal 5 2 5 6" xfId="9124" xr:uid="{00000000-0005-0000-0000-000070870000}"/>
    <cellStyle name="Normal 5 2 5 6 2" xfId="26576" xr:uid="{00000000-0005-0000-0000-000071870000}"/>
    <cellStyle name="Normal 5 2 5 7" xfId="17855" xr:uid="{00000000-0005-0000-0000-000072870000}"/>
    <cellStyle name="Normal 5 2 5 8" xfId="42004" xr:uid="{00000000-0005-0000-0000-000073870000}"/>
    <cellStyle name="Normal 5 2 6" xfId="602" xr:uid="{00000000-0005-0000-0000-000074870000}"/>
    <cellStyle name="Normal 5 2 6 2" xfId="1675" xr:uid="{00000000-0005-0000-0000-000075870000}"/>
    <cellStyle name="Normal 5 2 6 2 2" xfId="3820" xr:uid="{00000000-0005-0000-0000-000076870000}"/>
    <cellStyle name="Normal 5 2 6 2 2 2" xfId="8231" xr:uid="{00000000-0005-0000-0000-000077870000}"/>
    <cellStyle name="Normal 5 2 6 2 2 2 2" xfId="16975" xr:uid="{00000000-0005-0000-0000-000078870000}"/>
    <cellStyle name="Normal 5 2 6 2 2 2 2 2" xfId="34426" xr:uid="{00000000-0005-0000-0000-000079870000}"/>
    <cellStyle name="Normal 5 2 6 2 2 2 3" xfId="25706" xr:uid="{00000000-0005-0000-0000-00007A870000}"/>
    <cellStyle name="Normal 5 2 6 2 2 2 4" xfId="42023" xr:uid="{00000000-0005-0000-0000-00007B870000}"/>
    <cellStyle name="Normal 5 2 6 2 2 3" xfId="12614" xr:uid="{00000000-0005-0000-0000-00007C870000}"/>
    <cellStyle name="Normal 5 2 6 2 2 3 2" xfId="30066" xr:uid="{00000000-0005-0000-0000-00007D870000}"/>
    <cellStyle name="Normal 5 2 6 2 2 4" xfId="21345" xr:uid="{00000000-0005-0000-0000-00007E870000}"/>
    <cellStyle name="Normal 5 2 6 2 2 5" xfId="42022" xr:uid="{00000000-0005-0000-0000-00007F870000}"/>
    <cellStyle name="Normal 5 2 6 2 3" xfId="6089" xr:uid="{00000000-0005-0000-0000-000080870000}"/>
    <cellStyle name="Normal 5 2 6 2 3 2" xfId="14833" xr:uid="{00000000-0005-0000-0000-000081870000}"/>
    <cellStyle name="Normal 5 2 6 2 3 2 2" xfId="32284" xr:uid="{00000000-0005-0000-0000-000082870000}"/>
    <cellStyle name="Normal 5 2 6 2 3 3" xfId="23564" xr:uid="{00000000-0005-0000-0000-000083870000}"/>
    <cellStyle name="Normal 5 2 6 2 3 4" xfId="42024" xr:uid="{00000000-0005-0000-0000-000084870000}"/>
    <cellStyle name="Normal 5 2 6 2 4" xfId="10472" xr:uid="{00000000-0005-0000-0000-000085870000}"/>
    <cellStyle name="Normal 5 2 6 2 4 2" xfId="27924" xr:uid="{00000000-0005-0000-0000-000086870000}"/>
    <cellStyle name="Normal 5 2 6 2 5" xfId="19203" xr:uid="{00000000-0005-0000-0000-000087870000}"/>
    <cellStyle name="Normal 5 2 6 2 6" xfId="42021" xr:uid="{00000000-0005-0000-0000-000088870000}"/>
    <cellStyle name="Normal 5 2 6 3" xfId="2751" xr:uid="{00000000-0005-0000-0000-000089870000}"/>
    <cellStyle name="Normal 5 2 6 3 2" xfId="7162" xr:uid="{00000000-0005-0000-0000-00008A870000}"/>
    <cellStyle name="Normal 5 2 6 3 2 2" xfId="15906" xr:uid="{00000000-0005-0000-0000-00008B870000}"/>
    <cellStyle name="Normal 5 2 6 3 2 2 2" xfId="33357" xr:uid="{00000000-0005-0000-0000-00008C870000}"/>
    <cellStyle name="Normal 5 2 6 3 2 3" xfId="24637" xr:uid="{00000000-0005-0000-0000-00008D870000}"/>
    <cellStyle name="Normal 5 2 6 3 2 4" xfId="42026" xr:uid="{00000000-0005-0000-0000-00008E870000}"/>
    <cellStyle name="Normal 5 2 6 3 3" xfId="11545" xr:uid="{00000000-0005-0000-0000-00008F870000}"/>
    <cellStyle name="Normal 5 2 6 3 3 2" xfId="28997" xr:uid="{00000000-0005-0000-0000-000090870000}"/>
    <cellStyle name="Normal 5 2 6 3 4" xfId="20276" xr:uid="{00000000-0005-0000-0000-000091870000}"/>
    <cellStyle name="Normal 5 2 6 3 5" xfId="42025" xr:uid="{00000000-0005-0000-0000-000092870000}"/>
    <cellStyle name="Normal 5 2 6 4" xfId="5020" xr:uid="{00000000-0005-0000-0000-000093870000}"/>
    <cellStyle name="Normal 5 2 6 4 2" xfId="13764" xr:uid="{00000000-0005-0000-0000-000094870000}"/>
    <cellStyle name="Normal 5 2 6 4 2 2" xfId="31215" xr:uid="{00000000-0005-0000-0000-000095870000}"/>
    <cellStyle name="Normal 5 2 6 4 3" xfId="22495" xr:uid="{00000000-0005-0000-0000-000096870000}"/>
    <cellStyle name="Normal 5 2 6 4 4" xfId="42027" xr:uid="{00000000-0005-0000-0000-000097870000}"/>
    <cellStyle name="Normal 5 2 6 5" xfId="9403" xr:uid="{00000000-0005-0000-0000-000098870000}"/>
    <cellStyle name="Normal 5 2 6 5 2" xfId="26855" xr:uid="{00000000-0005-0000-0000-000099870000}"/>
    <cellStyle name="Normal 5 2 6 6" xfId="18134" xr:uid="{00000000-0005-0000-0000-00009A870000}"/>
    <cellStyle name="Normal 5 2 6 7" xfId="42020" xr:uid="{00000000-0005-0000-0000-00009B870000}"/>
    <cellStyle name="Normal 5 2 7" xfId="1141" xr:uid="{00000000-0005-0000-0000-00009C870000}"/>
    <cellStyle name="Normal 5 2 7 2" xfId="3287" xr:uid="{00000000-0005-0000-0000-00009D870000}"/>
    <cellStyle name="Normal 5 2 7 2 2" xfId="7698" xr:uid="{00000000-0005-0000-0000-00009E870000}"/>
    <cellStyle name="Normal 5 2 7 2 2 2" xfId="16442" xr:uid="{00000000-0005-0000-0000-00009F870000}"/>
    <cellStyle name="Normal 5 2 7 2 2 2 2" xfId="33893" xr:uid="{00000000-0005-0000-0000-0000A0870000}"/>
    <cellStyle name="Normal 5 2 7 2 2 3" xfId="25173" xr:uid="{00000000-0005-0000-0000-0000A1870000}"/>
    <cellStyle name="Normal 5 2 7 2 2 4" xfId="42030" xr:uid="{00000000-0005-0000-0000-0000A2870000}"/>
    <cellStyle name="Normal 5 2 7 2 3" xfId="12081" xr:uid="{00000000-0005-0000-0000-0000A3870000}"/>
    <cellStyle name="Normal 5 2 7 2 3 2" xfId="29533" xr:uid="{00000000-0005-0000-0000-0000A4870000}"/>
    <cellStyle name="Normal 5 2 7 2 4" xfId="20812" xr:uid="{00000000-0005-0000-0000-0000A5870000}"/>
    <cellStyle name="Normal 5 2 7 2 5" xfId="42029" xr:uid="{00000000-0005-0000-0000-0000A6870000}"/>
    <cellStyle name="Normal 5 2 7 3" xfId="5556" xr:uid="{00000000-0005-0000-0000-0000A7870000}"/>
    <cellStyle name="Normal 5 2 7 3 2" xfId="14300" xr:uid="{00000000-0005-0000-0000-0000A8870000}"/>
    <cellStyle name="Normal 5 2 7 3 2 2" xfId="31751" xr:uid="{00000000-0005-0000-0000-0000A9870000}"/>
    <cellStyle name="Normal 5 2 7 3 3" xfId="23031" xr:uid="{00000000-0005-0000-0000-0000AA870000}"/>
    <cellStyle name="Normal 5 2 7 3 4" xfId="42031" xr:uid="{00000000-0005-0000-0000-0000AB870000}"/>
    <cellStyle name="Normal 5 2 7 4" xfId="9939" xr:uid="{00000000-0005-0000-0000-0000AC870000}"/>
    <cellStyle name="Normal 5 2 7 4 2" xfId="27391" xr:uid="{00000000-0005-0000-0000-0000AD870000}"/>
    <cellStyle name="Normal 5 2 7 5" xfId="18670" xr:uid="{00000000-0005-0000-0000-0000AE870000}"/>
    <cellStyle name="Normal 5 2 7 6" xfId="42028" xr:uid="{00000000-0005-0000-0000-0000AF870000}"/>
    <cellStyle name="Normal 5 2 8" xfId="2215" xr:uid="{00000000-0005-0000-0000-0000B0870000}"/>
    <cellStyle name="Normal 5 2 8 2" xfId="6626" xr:uid="{00000000-0005-0000-0000-0000B1870000}"/>
    <cellStyle name="Normal 5 2 8 2 2" xfId="15370" xr:uid="{00000000-0005-0000-0000-0000B2870000}"/>
    <cellStyle name="Normal 5 2 8 2 2 2" xfId="32821" xr:uid="{00000000-0005-0000-0000-0000B3870000}"/>
    <cellStyle name="Normal 5 2 8 2 3" xfId="24101" xr:uid="{00000000-0005-0000-0000-0000B4870000}"/>
    <cellStyle name="Normal 5 2 8 2 4" xfId="42033" xr:uid="{00000000-0005-0000-0000-0000B5870000}"/>
    <cellStyle name="Normal 5 2 8 3" xfId="11009" xr:uid="{00000000-0005-0000-0000-0000B6870000}"/>
    <cellStyle name="Normal 5 2 8 3 2" xfId="28461" xr:uid="{00000000-0005-0000-0000-0000B7870000}"/>
    <cellStyle name="Normal 5 2 8 4" xfId="19740" xr:uid="{00000000-0005-0000-0000-0000B8870000}"/>
    <cellStyle name="Normal 5 2 8 5" xfId="42032" xr:uid="{00000000-0005-0000-0000-0000B9870000}"/>
    <cellStyle name="Normal 5 2 9" xfId="4484" xr:uid="{00000000-0005-0000-0000-0000BA870000}"/>
    <cellStyle name="Normal 5 2 9 2" xfId="13228" xr:uid="{00000000-0005-0000-0000-0000BB870000}"/>
    <cellStyle name="Normal 5 2 9 2 2" xfId="30679" xr:uid="{00000000-0005-0000-0000-0000BC870000}"/>
    <cellStyle name="Normal 5 2 9 3" xfId="21959" xr:uid="{00000000-0005-0000-0000-0000BD870000}"/>
    <cellStyle name="Normal 5 2 9 4" xfId="42034" xr:uid="{00000000-0005-0000-0000-0000BE870000}"/>
    <cellStyle name="Normal 5 3" xfId="52" xr:uid="{00000000-0005-0000-0000-0000BF870000}"/>
    <cellStyle name="Normal 5 3 10" xfId="17610" xr:uid="{00000000-0005-0000-0000-0000C0870000}"/>
    <cellStyle name="Normal 5 3 11" xfId="42035" xr:uid="{00000000-0005-0000-0000-0000C1870000}"/>
    <cellStyle name="Normal 5 3 2" xfId="117" xr:uid="{00000000-0005-0000-0000-0000C2870000}"/>
    <cellStyle name="Normal 5 3 2 10" xfId="42036" xr:uid="{00000000-0005-0000-0000-0000C3870000}"/>
    <cellStyle name="Normal 5 3 2 2" xfId="249" xr:uid="{00000000-0005-0000-0000-0000C4870000}"/>
    <cellStyle name="Normal 5 3 2 2 2" xfId="514" xr:uid="{00000000-0005-0000-0000-0000C5870000}"/>
    <cellStyle name="Normal 5 3 2 2 2 2" xfId="1054" xr:uid="{00000000-0005-0000-0000-0000C6870000}"/>
    <cellStyle name="Normal 5 3 2 2 2 2 2" xfId="2127" xr:uid="{00000000-0005-0000-0000-0000C7870000}"/>
    <cellStyle name="Normal 5 3 2 2 2 2 2 2" xfId="4272" xr:uid="{00000000-0005-0000-0000-0000C8870000}"/>
    <cellStyle name="Normal 5 3 2 2 2 2 2 2 2" xfId="8683" xr:uid="{00000000-0005-0000-0000-0000C9870000}"/>
    <cellStyle name="Normal 5 3 2 2 2 2 2 2 2 2" xfId="17427" xr:uid="{00000000-0005-0000-0000-0000CA870000}"/>
    <cellStyle name="Normal 5 3 2 2 2 2 2 2 2 2 2" xfId="34878" xr:uid="{00000000-0005-0000-0000-0000CB870000}"/>
    <cellStyle name="Normal 5 3 2 2 2 2 2 2 2 3" xfId="26158" xr:uid="{00000000-0005-0000-0000-0000CC870000}"/>
    <cellStyle name="Normal 5 3 2 2 2 2 2 2 2 4" xfId="42042" xr:uid="{00000000-0005-0000-0000-0000CD870000}"/>
    <cellStyle name="Normal 5 3 2 2 2 2 2 2 3" xfId="13066" xr:uid="{00000000-0005-0000-0000-0000CE870000}"/>
    <cellStyle name="Normal 5 3 2 2 2 2 2 2 3 2" xfId="30518" xr:uid="{00000000-0005-0000-0000-0000CF870000}"/>
    <cellStyle name="Normal 5 3 2 2 2 2 2 2 4" xfId="21797" xr:uid="{00000000-0005-0000-0000-0000D0870000}"/>
    <cellStyle name="Normal 5 3 2 2 2 2 2 2 5" xfId="42041" xr:uid="{00000000-0005-0000-0000-0000D1870000}"/>
    <cellStyle name="Normal 5 3 2 2 2 2 2 3" xfId="6541" xr:uid="{00000000-0005-0000-0000-0000D2870000}"/>
    <cellStyle name="Normal 5 3 2 2 2 2 2 3 2" xfId="15285" xr:uid="{00000000-0005-0000-0000-0000D3870000}"/>
    <cellStyle name="Normal 5 3 2 2 2 2 2 3 2 2" xfId="32736" xr:uid="{00000000-0005-0000-0000-0000D4870000}"/>
    <cellStyle name="Normal 5 3 2 2 2 2 2 3 3" xfId="24016" xr:uid="{00000000-0005-0000-0000-0000D5870000}"/>
    <cellStyle name="Normal 5 3 2 2 2 2 2 3 4" xfId="42043" xr:uid="{00000000-0005-0000-0000-0000D6870000}"/>
    <cellStyle name="Normal 5 3 2 2 2 2 2 4" xfId="10924" xr:uid="{00000000-0005-0000-0000-0000D7870000}"/>
    <cellStyle name="Normal 5 3 2 2 2 2 2 4 2" xfId="28376" xr:uid="{00000000-0005-0000-0000-0000D8870000}"/>
    <cellStyle name="Normal 5 3 2 2 2 2 2 5" xfId="19655" xr:uid="{00000000-0005-0000-0000-0000D9870000}"/>
    <cellStyle name="Normal 5 3 2 2 2 2 2 6" xfId="42040" xr:uid="{00000000-0005-0000-0000-0000DA870000}"/>
    <cellStyle name="Normal 5 3 2 2 2 2 3" xfId="3203" xr:uid="{00000000-0005-0000-0000-0000DB870000}"/>
    <cellStyle name="Normal 5 3 2 2 2 2 3 2" xfId="7614" xr:uid="{00000000-0005-0000-0000-0000DC870000}"/>
    <cellStyle name="Normal 5 3 2 2 2 2 3 2 2" xfId="16358" xr:uid="{00000000-0005-0000-0000-0000DD870000}"/>
    <cellStyle name="Normal 5 3 2 2 2 2 3 2 2 2" xfId="33809" xr:uid="{00000000-0005-0000-0000-0000DE870000}"/>
    <cellStyle name="Normal 5 3 2 2 2 2 3 2 3" xfId="25089" xr:uid="{00000000-0005-0000-0000-0000DF870000}"/>
    <cellStyle name="Normal 5 3 2 2 2 2 3 2 4" xfId="42045" xr:uid="{00000000-0005-0000-0000-0000E0870000}"/>
    <cellStyle name="Normal 5 3 2 2 2 2 3 3" xfId="11997" xr:uid="{00000000-0005-0000-0000-0000E1870000}"/>
    <cellStyle name="Normal 5 3 2 2 2 2 3 3 2" xfId="29449" xr:uid="{00000000-0005-0000-0000-0000E2870000}"/>
    <cellStyle name="Normal 5 3 2 2 2 2 3 4" xfId="20728" xr:uid="{00000000-0005-0000-0000-0000E3870000}"/>
    <cellStyle name="Normal 5 3 2 2 2 2 3 5" xfId="42044" xr:uid="{00000000-0005-0000-0000-0000E4870000}"/>
    <cellStyle name="Normal 5 3 2 2 2 2 4" xfId="5472" xr:uid="{00000000-0005-0000-0000-0000E5870000}"/>
    <cellStyle name="Normal 5 3 2 2 2 2 4 2" xfId="14216" xr:uid="{00000000-0005-0000-0000-0000E6870000}"/>
    <cellStyle name="Normal 5 3 2 2 2 2 4 2 2" xfId="31667" xr:uid="{00000000-0005-0000-0000-0000E7870000}"/>
    <cellStyle name="Normal 5 3 2 2 2 2 4 3" xfId="22947" xr:uid="{00000000-0005-0000-0000-0000E8870000}"/>
    <cellStyle name="Normal 5 3 2 2 2 2 4 4" xfId="42046" xr:uid="{00000000-0005-0000-0000-0000E9870000}"/>
    <cellStyle name="Normal 5 3 2 2 2 2 5" xfId="9855" xr:uid="{00000000-0005-0000-0000-0000EA870000}"/>
    <cellStyle name="Normal 5 3 2 2 2 2 5 2" xfId="27307" xr:uid="{00000000-0005-0000-0000-0000EB870000}"/>
    <cellStyle name="Normal 5 3 2 2 2 2 6" xfId="18586" xr:uid="{00000000-0005-0000-0000-0000EC870000}"/>
    <cellStyle name="Normal 5 3 2 2 2 2 7" xfId="42039" xr:uid="{00000000-0005-0000-0000-0000ED870000}"/>
    <cellStyle name="Normal 5 3 2 2 2 3" xfId="1592" xr:uid="{00000000-0005-0000-0000-0000EE870000}"/>
    <cellStyle name="Normal 5 3 2 2 2 3 2" xfId="3738" xr:uid="{00000000-0005-0000-0000-0000EF870000}"/>
    <cellStyle name="Normal 5 3 2 2 2 3 2 2" xfId="8149" xr:uid="{00000000-0005-0000-0000-0000F0870000}"/>
    <cellStyle name="Normal 5 3 2 2 2 3 2 2 2" xfId="16893" xr:uid="{00000000-0005-0000-0000-0000F1870000}"/>
    <cellStyle name="Normal 5 3 2 2 2 3 2 2 2 2" xfId="34344" xr:uid="{00000000-0005-0000-0000-0000F2870000}"/>
    <cellStyle name="Normal 5 3 2 2 2 3 2 2 3" xfId="25624" xr:uid="{00000000-0005-0000-0000-0000F3870000}"/>
    <cellStyle name="Normal 5 3 2 2 2 3 2 2 4" xfId="42049" xr:uid="{00000000-0005-0000-0000-0000F4870000}"/>
    <cellStyle name="Normal 5 3 2 2 2 3 2 3" xfId="12532" xr:uid="{00000000-0005-0000-0000-0000F5870000}"/>
    <cellStyle name="Normal 5 3 2 2 2 3 2 3 2" xfId="29984" xr:uid="{00000000-0005-0000-0000-0000F6870000}"/>
    <cellStyle name="Normal 5 3 2 2 2 3 2 4" xfId="21263" xr:uid="{00000000-0005-0000-0000-0000F7870000}"/>
    <cellStyle name="Normal 5 3 2 2 2 3 2 5" xfId="42048" xr:uid="{00000000-0005-0000-0000-0000F8870000}"/>
    <cellStyle name="Normal 5 3 2 2 2 3 3" xfId="6007" xr:uid="{00000000-0005-0000-0000-0000F9870000}"/>
    <cellStyle name="Normal 5 3 2 2 2 3 3 2" xfId="14751" xr:uid="{00000000-0005-0000-0000-0000FA870000}"/>
    <cellStyle name="Normal 5 3 2 2 2 3 3 2 2" xfId="32202" xr:uid="{00000000-0005-0000-0000-0000FB870000}"/>
    <cellStyle name="Normal 5 3 2 2 2 3 3 3" xfId="23482" xr:uid="{00000000-0005-0000-0000-0000FC870000}"/>
    <cellStyle name="Normal 5 3 2 2 2 3 3 4" xfId="42050" xr:uid="{00000000-0005-0000-0000-0000FD870000}"/>
    <cellStyle name="Normal 5 3 2 2 2 3 4" xfId="10390" xr:uid="{00000000-0005-0000-0000-0000FE870000}"/>
    <cellStyle name="Normal 5 3 2 2 2 3 4 2" xfId="27842" xr:uid="{00000000-0005-0000-0000-0000FF870000}"/>
    <cellStyle name="Normal 5 3 2 2 2 3 5" xfId="19121" xr:uid="{00000000-0005-0000-0000-000000880000}"/>
    <cellStyle name="Normal 5 3 2 2 2 3 6" xfId="42047" xr:uid="{00000000-0005-0000-0000-000001880000}"/>
    <cellStyle name="Normal 5 3 2 2 2 4" xfId="2666" xr:uid="{00000000-0005-0000-0000-000002880000}"/>
    <cellStyle name="Normal 5 3 2 2 2 4 2" xfId="7077" xr:uid="{00000000-0005-0000-0000-000003880000}"/>
    <cellStyle name="Normal 5 3 2 2 2 4 2 2" xfId="15821" xr:uid="{00000000-0005-0000-0000-000004880000}"/>
    <cellStyle name="Normal 5 3 2 2 2 4 2 2 2" xfId="33272" xr:uid="{00000000-0005-0000-0000-000005880000}"/>
    <cellStyle name="Normal 5 3 2 2 2 4 2 3" xfId="24552" xr:uid="{00000000-0005-0000-0000-000006880000}"/>
    <cellStyle name="Normal 5 3 2 2 2 4 2 4" xfId="42052" xr:uid="{00000000-0005-0000-0000-000007880000}"/>
    <cellStyle name="Normal 5 3 2 2 2 4 3" xfId="11460" xr:uid="{00000000-0005-0000-0000-000008880000}"/>
    <cellStyle name="Normal 5 3 2 2 2 4 3 2" xfId="28912" xr:uid="{00000000-0005-0000-0000-000009880000}"/>
    <cellStyle name="Normal 5 3 2 2 2 4 4" xfId="20191" xr:uid="{00000000-0005-0000-0000-00000A880000}"/>
    <cellStyle name="Normal 5 3 2 2 2 4 5" xfId="42051" xr:uid="{00000000-0005-0000-0000-00000B880000}"/>
    <cellStyle name="Normal 5 3 2 2 2 5" xfId="4935" xr:uid="{00000000-0005-0000-0000-00000C880000}"/>
    <cellStyle name="Normal 5 3 2 2 2 5 2" xfId="13679" xr:uid="{00000000-0005-0000-0000-00000D880000}"/>
    <cellStyle name="Normal 5 3 2 2 2 5 2 2" xfId="31130" xr:uid="{00000000-0005-0000-0000-00000E880000}"/>
    <cellStyle name="Normal 5 3 2 2 2 5 3" xfId="22410" xr:uid="{00000000-0005-0000-0000-00000F880000}"/>
    <cellStyle name="Normal 5 3 2 2 2 5 4" xfId="42053" xr:uid="{00000000-0005-0000-0000-000010880000}"/>
    <cellStyle name="Normal 5 3 2 2 2 6" xfId="9318" xr:uid="{00000000-0005-0000-0000-000011880000}"/>
    <cellStyle name="Normal 5 3 2 2 2 6 2" xfId="26770" xr:uid="{00000000-0005-0000-0000-000012880000}"/>
    <cellStyle name="Normal 5 3 2 2 2 7" xfId="18049" xr:uid="{00000000-0005-0000-0000-000013880000}"/>
    <cellStyle name="Normal 5 3 2 2 2 8" xfId="42038" xr:uid="{00000000-0005-0000-0000-000014880000}"/>
    <cellStyle name="Normal 5 3 2 2 3" xfId="796" xr:uid="{00000000-0005-0000-0000-000015880000}"/>
    <cellStyle name="Normal 5 3 2 2 3 2" xfId="1869" xr:uid="{00000000-0005-0000-0000-000016880000}"/>
    <cellStyle name="Normal 5 3 2 2 3 2 2" xfId="4014" xr:uid="{00000000-0005-0000-0000-000017880000}"/>
    <cellStyle name="Normal 5 3 2 2 3 2 2 2" xfId="8425" xr:uid="{00000000-0005-0000-0000-000018880000}"/>
    <cellStyle name="Normal 5 3 2 2 3 2 2 2 2" xfId="17169" xr:uid="{00000000-0005-0000-0000-000019880000}"/>
    <cellStyle name="Normal 5 3 2 2 3 2 2 2 2 2" xfId="34620" xr:uid="{00000000-0005-0000-0000-00001A880000}"/>
    <cellStyle name="Normal 5 3 2 2 3 2 2 2 3" xfId="25900" xr:uid="{00000000-0005-0000-0000-00001B880000}"/>
    <cellStyle name="Normal 5 3 2 2 3 2 2 2 4" xfId="42057" xr:uid="{00000000-0005-0000-0000-00001C880000}"/>
    <cellStyle name="Normal 5 3 2 2 3 2 2 3" xfId="12808" xr:uid="{00000000-0005-0000-0000-00001D880000}"/>
    <cellStyle name="Normal 5 3 2 2 3 2 2 3 2" xfId="30260" xr:uid="{00000000-0005-0000-0000-00001E880000}"/>
    <cellStyle name="Normal 5 3 2 2 3 2 2 4" xfId="21539" xr:uid="{00000000-0005-0000-0000-00001F880000}"/>
    <cellStyle name="Normal 5 3 2 2 3 2 2 5" xfId="42056" xr:uid="{00000000-0005-0000-0000-000020880000}"/>
    <cellStyle name="Normal 5 3 2 2 3 2 3" xfId="6283" xr:uid="{00000000-0005-0000-0000-000021880000}"/>
    <cellStyle name="Normal 5 3 2 2 3 2 3 2" xfId="15027" xr:uid="{00000000-0005-0000-0000-000022880000}"/>
    <cellStyle name="Normal 5 3 2 2 3 2 3 2 2" xfId="32478" xr:uid="{00000000-0005-0000-0000-000023880000}"/>
    <cellStyle name="Normal 5 3 2 2 3 2 3 3" xfId="23758" xr:uid="{00000000-0005-0000-0000-000024880000}"/>
    <cellStyle name="Normal 5 3 2 2 3 2 3 4" xfId="42058" xr:uid="{00000000-0005-0000-0000-000025880000}"/>
    <cellStyle name="Normal 5 3 2 2 3 2 4" xfId="10666" xr:uid="{00000000-0005-0000-0000-000026880000}"/>
    <cellStyle name="Normal 5 3 2 2 3 2 4 2" xfId="28118" xr:uid="{00000000-0005-0000-0000-000027880000}"/>
    <cellStyle name="Normal 5 3 2 2 3 2 5" xfId="19397" xr:uid="{00000000-0005-0000-0000-000028880000}"/>
    <cellStyle name="Normal 5 3 2 2 3 2 6" xfId="42055" xr:uid="{00000000-0005-0000-0000-000029880000}"/>
    <cellStyle name="Normal 5 3 2 2 3 3" xfId="2945" xr:uid="{00000000-0005-0000-0000-00002A880000}"/>
    <cellStyle name="Normal 5 3 2 2 3 3 2" xfId="7356" xr:uid="{00000000-0005-0000-0000-00002B880000}"/>
    <cellStyle name="Normal 5 3 2 2 3 3 2 2" xfId="16100" xr:uid="{00000000-0005-0000-0000-00002C880000}"/>
    <cellStyle name="Normal 5 3 2 2 3 3 2 2 2" xfId="33551" xr:uid="{00000000-0005-0000-0000-00002D880000}"/>
    <cellStyle name="Normal 5 3 2 2 3 3 2 3" xfId="24831" xr:uid="{00000000-0005-0000-0000-00002E880000}"/>
    <cellStyle name="Normal 5 3 2 2 3 3 2 4" xfId="42060" xr:uid="{00000000-0005-0000-0000-00002F880000}"/>
    <cellStyle name="Normal 5 3 2 2 3 3 3" xfId="11739" xr:uid="{00000000-0005-0000-0000-000030880000}"/>
    <cellStyle name="Normal 5 3 2 2 3 3 3 2" xfId="29191" xr:uid="{00000000-0005-0000-0000-000031880000}"/>
    <cellStyle name="Normal 5 3 2 2 3 3 4" xfId="20470" xr:uid="{00000000-0005-0000-0000-000032880000}"/>
    <cellStyle name="Normal 5 3 2 2 3 3 5" xfId="42059" xr:uid="{00000000-0005-0000-0000-000033880000}"/>
    <cellStyle name="Normal 5 3 2 2 3 4" xfId="5214" xr:uid="{00000000-0005-0000-0000-000034880000}"/>
    <cellStyle name="Normal 5 3 2 2 3 4 2" xfId="13958" xr:uid="{00000000-0005-0000-0000-000035880000}"/>
    <cellStyle name="Normal 5 3 2 2 3 4 2 2" xfId="31409" xr:uid="{00000000-0005-0000-0000-000036880000}"/>
    <cellStyle name="Normal 5 3 2 2 3 4 3" xfId="22689" xr:uid="{00000000-0005-0000-0000-000037880000}"/>
    <cellStyle name="Normal 5 3 2 2 3 4 4" xfId="42061" xr:uid="{00000000-0005-0000-0000-000038880000}"/>
    <cellStyle name="Normal 5 3 2 2 3 5" xfId="9597" xr:uid="{00000000-0005-0000-0000-000039880000}"/>
    <cellStyle name="Normal 5 3 2 2 3 5 2" xfId="27049" xr:uid="{00000000-0005-0000-0000-00003A880000}"/>
    <cellStyle name="Normal 5 3 2 2 3 6" xfId="18328" xr:uid="{00000000-0005-0000-0000-00003B880000}"/>
    <cellStyle name="Normal 5 3 2 2 3 7" xfId="42054" xr:uid="{00000000-0005-0000-0000-00003C880000}"/>
    <cellStyle name="Normal 5 3 2 2 4" xfId="1335" xr:uid="{00000000-0005-0000-0000-00003D880000}"/>
    <cellStyle name="Normal 5 3 2 2 4 2" xfId="3481" xr:uid="{00000000-0005-0000-0000-00003E880000}"/>
    <cellStyle name="Normal 5 3 2 2 4 2 2" xfId="7892" xr:uid="{00000000-0005-0000-0000-00003F880000}"/>
    <cellStyle name="Normal 5 3 2 2 4 2 2 2" xfId="16636" xr:uid="{00000000-0005-0000-0000-000040880000}"/>
    <cellStyle name="Normal 5 3 2 2 4 2 2 2 2" xfId="34087" xr:uid="{00000000-0005-0000-0000-000041880000}"/>
    <cellStyle name="Normal 5 3 2 2 4 2 2 3" xfId="25367" xr:uid="{00000000-0005-0000-0000-000042880000}"/>
    <cellStyle name="Normal 5 3 2 2 4 2 2 4" xfId="42064" xr:uid="{00000000-0005-0000-0000-000043880000}"/>
    <cellStyle name="Normal 5 3 2 2 4 2 3" xfId="12275" xr:uid="{00000000-0005-0000-0000-000044880000}"/>
    <cellStyle name="Normal 5 3 2 2 4 2 3 2" xfId="29727" xr:uid="{00000000-0005-0000-0000-000045880000}"/>
    <cellStyle name="Normal 5 3 2 2 4 2 4" xfId="21006" xr:uid="{00000000-0005-0000-0000-000046880000}"/>
    <cellStyle name="Normal 5 3 2 2 4 2 5" xfId="42063" xr:uid="{00000000-0005-0000-0000-000047880000}"/>
    <cellStyle name="Normal 5 3 2 2 4 3" xfId="5750" xr:uid="{00000000-0005-0000-0000-000048880000}"/>
    <cellStyle name="Normal 5 3 2 2 4 3 2" xfId="14494" xr:uid="{00000000-0005-0000-0000-000049880000}"/>
    <cellStyle name="Normal 5 3 2 2 4 3 2 2" xfId="31945" xr:uid="{00000000-0005-0000-0000-00004A880000}"/>
    <cellStyle name="Normal 5 3 2 2 4 3 3" xfId="23225" xr:uid="{00000000-0005-0000-0000-00004B880000}"/>
    <cellStyle name="Normal 5 3 2 2 4 3 4" xfId="42065" xr:uid="{00000000-0005-0000-0000-00004C880000}"/>
    <cellStyle name="Normal 5 3 2 2 4 4" xfId="10133" xr:uid="{00000000-0005-0000-0000-00004D880000}"/>
    <cellStyle name="Normal 5 3 2 2 4 4 2" xfId="27585" xr:uid="{00000000-0005-0000-0000-00004E880000}"/>
    <cellStyle name="Normal 5 3 2 2 4 5" xfId="18864" xr:uid="{00000000-0005-0000-0000-00004F880000}"/>
    <cellStyle name="Normal 5 3 2 2 4 6" xfId="42062" xr:uid="{00000000-0005-0000-0000-000050880000}"/>
    <cellStyle name="Normal 5 3 2 2 5" xfId="2409" xr:uid="{00000000-0005-0000-0000-000051880000}"/>
    <cellStyle name="Normal 5 3 2 2 5 2" xfId="6820" xr:uid="{00000000-0005-0000-0000-000052880000}"/>
    <cellStyle name="Normal 5 3 2 2 5 2 2" xfId="15564" xr:uid="{00000000-0005-0000-0000-000053880000}"/>
    <cellStyle name="Normal 5 3 2 2 5 2 2 2" xfId="33015" xr:uid="{00000000-0005-0000-0000-000054880000}"/>
    <cellStyle name="Normal 5 3 2 2 5 2 3" xfId="24295" xr:uid="{00000000-0005-0000-0000-000055880000}"/>
    <cellStyle name="Normal 5 3 2 2 5 2 4" xfId="42067" xr:uid="{00000000-0005-0000-0000-000056880000}"/>
    <cellStyle name="Normal 5 3 2 2 5 3" xfId="11203" xr:uid="{00000000-0005-0000-0000-000057880000}"/>
    <cellStyle name="Normal 5 3 2 2 5 3 2" xfId="28655" xr:uid="{00000000-0005-0000-0000-000058880000}"/>
    <cellStyle name="Normal 5 3 2 2 5 4" xfId="19934" xr:uid="{00000000-0005-0000-0000-000059880000}"/>
    <cellStyle name="Normal 5 3 2 2 5 5" xfId="42066" xr:uid="{00000000-0005-0000-0000-00005A880000}"/>
    <cellStyle name="Normal 5 3 2 2 6" xfId="4678" xr:uid="{00000000-0005-0000-0000-00005B880000}"/>
    <cellStyle name="Normal 5 3 2 2 6 2" xfId="13422" xr:uid="{00000000-0005-0000-0000-00005C880000}"/>
    <cellStyle name="Normal 5 3 2 2 6 2 2" xfId="30873" xr:uid="{00000000-0005-0000-0000-00005D880000}"/>
    <cellStyle name="Normal 5 3 2 2 6 3" xfId="22153" xr:uid="{00000000-0005-0000-0000-00005E880000}"/>
    <cellStyle name="Normal 5 3 2 2 6 4" xfId="42068" xr:uid="{00000000-0005-0000-0000-00005F880000}"/>
    <cellStyle name="Normal 5 3 2 2 7" xfId="9061" xr:uid="{00000000-0005-0000-0000-000060880000}"/>
    <cellStyle name="Normal 5 3 2 2 7 2" xfId="26513" xr:uid="{00000000-0005-0000-0000-000061880000}"/>
    <cellStyle name="Normal 5 3 2 2 8" xfId="17792" xr:uid="{00000000-0005-0000-0000-000062880000}"/>
    <cellStyle name="Normal 5 3 2 2 9" xfId="42037" xr:uid="{00000000-0005-0000-0000-000063880000}"/>
    <cellStyle name="Normal 5 3 2 3" xfId="389" xr:uid="{00000000-0005-0000-0000-000064880000}"/>
    <cellStyle name="Normal 5 3 2 3 2" xfId="929" xr:uid="{00000000-0005-0000-0000-000065880000}"/>
    <cellStyle name="Normal 5 3 2 3 2 2" xfId="2002" xr:uid="{00000000-0005-0000-0000-000066880000}"/>
    <cellStyle name="Normal 5 3 2 3 2 2 2" xfId="4147" xr:uid="{00000000-0005-0000-0000-000067880000}"/>
    <cellStyle name="Normal 5 3 2 3 2 2 2 2" xfId="8558" xr:uid="{00000000-0005-0000-0000-000068880000}"/>
    <cellStyle name="Normal 5 3 2 3 2 2 2 2 2" xfId="17302" xr:uid="{00000000-0005-0000-0000-000069880000}"/>
    <cellStyle name="Normal 5 3 2 3 2 2 2 2 2 2" xfId="34753" xr:uid="{00000000-0005-0000-0000-00006A880000}"/>
    <cellStyle name="Normal 5 3 2 3 2 2 2 2 3" xfId="26033" xr:uid="{00000000-0005-0000-0000-00006B880000}"/>
    <cellStyle name="Normal 5 3 2 3 2 2 2 2 4" xfId="42073" xr:uid="{00000000-0005-0000-0000-00006C880000}"/>
    <cellStyle name="Normal 5 3 2 3 2 2 2 3" xfId="12941" xr:uid="{00000000-0005-0000-0000-00006D880000}"/>
    <cellStyle name="Normal 5 3 2 3 2 2 2 3 2" xfId="30393" xr:uid="{00000000-0005-0000-0000-00006E880000}"/>
    <cellStyle name="Normal 5 3 2 3 2 2 2 4" xfId="21672" xr:uid="{00000000-0005-0000-0000-00006F880000}"/>
    <cellStyle name="Normal 5 3 2 3 2 2 2 5" xfId="42072" xr:uid="{00000000-0005-0000-0000-000070880000}"/>
    <cellStyle name="Normal 5 3 2 3 2 2 3" xfId="6416" xr:uid="{00000000-0005-0000-0000-000071880000}"/>
    <cellStyle name="Normal 5 3 2 3 2 2 3 2" xfId="15160" xr:uid="{00000000-0005-0000-0000-000072880000}"/>
    <cellStyle name="Normal 5 3 2 3 2 2 3 2 2" xfId="32611" xr:uid="{00000000-0005-0000-0000-000073880000}"/>
    <cellStyle name="Normal 5 3 2 3 2 2 3 3" xfId="23891" xr:uid="{00000000-0005-0000-0000-000074880000}"/>
    <cellStyle name="Normal 5 3 2 3 2 2 3 4" xfId="42074" xr:uid="{00000000-0005-0000-0000-000075880000}"/>
    <cellStyle name="Normal 5 3 2 3 2 2 4" xfId="10799" xr:uid="{00000000-0005-0000-0000-000076880000}"/>
    <cellStyle name="Normal 5 3 2 3 2 2 4 2" xfId="28251" xr:uid="{00000000-0005-0000-0000-000077880000}"/>
    <cellStyle name="Normal 5 3 2 3 2 2 5" xfId="19530" xr:uid="{00000000-0005-0000-0000-000078880000}"/>
    <cellStyle name="Normal 5 3 2 3 2 2 6" xfId="42071" xr:uid="{00000000-0005-0000-0000-000079880000}"/>
    <cellStyle name="Normal 5 3 2 3 2 3" xfId="3078" xr:uid="{00000000-0005-0000-0000-00007A880000}"/>
    <cellStyle name="Normal 5 3 2 3 2 3 2" xfId="7489" xr:uid="{00000000-0005-0000-0000-00007B880000}"/>
    <cellStyle name="Normal 5 3 2 3 2 3 2 2" xfId="16233" xr:uid="{00000000-0005-0000-0000-00007C880000}"/>
    <cellStyle name="Normal 5 3 2 3 2 3 2 2 2" xfId="33684" xr:uid="{00000000-0005-0000-0000-00007D880000}"/>
    <cellStyle name="Normal 5 3 2 3 2 3 2 3" xfId="24964" xr:uid="{00000000-0005-0000-0000-00007E880000}"/>
    <cellStyle name="Normal 5 3 2 3 2 3 2 4" xfId="42076" xr:uid="{00000000-0005-0000-0000-00007F880000}"/>
    <cellStyle name="Normal 5 3 2 3 2 3 3" xfId="11872" xr:uid="{00000000-0005-0000-0000-000080880000}"/>
    <cellStyle name="Normal 5 3 2 3 2 3 3 2" xfId="29324" xr:uid="{00000000-0005-0000-0000-000081880000}"/>
    <cellStyle name="Normal 5 3 2 3 2 3 4" xfId="20603" xr:uid="{00000000-0005-0000-0000-000082880000}"/>
    <cellStyle name="Normal 5 3 2 3 2 3 5" xfId="42075" xr:uid="{00000000-0005-0000-0000-000083880000}"/>
    <cellStyle name="Normal 5 3 2 3 2 4" xfId="5347" xr:uid="{00000000-0005-0000-0000-000084880000}"/>
    <cellStyle name="Normal 5 3 2 3 2 4 2" xfId="14091" xr:uid="{00000000-0005-0000-0000-000085880000}"/>
    <cellStyle name="Normal 5 3 2 3 2 4 2 2" xfId="31542" xr:uid="{00000000-0005-0000-0000-000086880000}"/>
    <cellStyle name="Normal 5 3 2 3 2 4 3" xfId="22822" xr:uid="{00000000-0005-0000-0000-000087880000}"/>
    <cellStyle name="Normal 5 3 2 3 2 4 4" xfId="42077" xr:uid="{00000000-0005-0000-0000-000088880000}"/>
    <cellStyle name="Normal 5 3 2 3 2 5" xfId="9730" xr:uid="{00000000-0005-0000-0000-000089880000}"/>
    <cellStyle name="Normal 5 3 2 3 2 5 2" xfId="27182" xr:uid="{00000000-0005-0000-0000-00008A880000}"/>
    <cellStyle name="Normal 5 3 2 3 2 6" xfId="18461" xr:uid="{00000000-0005-0000-0000-00008B880000}"/>
    <cellStyle name="Normal 5 3 2 3 2 7" xfId="42070" xr:uid="{00000000-0005-0000-0000-00008C880000}"/>
    <cellStyle name="Normal 5 3 2 3 3" xfId="1467" xr:uid="{00000000-0005-0000-0000-00008D880000}"/>
    <cellStyle name="Normal 5 3 2 3 3 2" xfId="3613" xr:uid="{00000000-0005-0000-0000-00008E880000}"/>
    <cellStyle name="Normal 5 3 2 3 3 2 2" xfId="8024" xr:uid="{00000000-0005-0000-0000-00008F880000}"/>
    <cellStyle name="Normal 5 3 2 3 3 2 2 2" xfId="16768" xr:uid="{00000000-0005-0000-0000-000090880000}"/>
    <cellStyle name="Normal 5 3 2 3 3 2 2 2 2" xfId="34219" xr:uid="{00000000-0005-0000-0000-000091880000}"/>
    <cellStyle name="Normal 5 3 2 3 3 2 2 3" xfId="25499" xr:uid="{00000000-0005-0000-0000-000092880000}"/>
    <cellStyle name="Normal 5 3 2 3 3 2 2 4" xfId="42080" xr:uid="{00000000-0005-0000-0000-000093880000}"/>
    <cellStyle name="Normal 5 3 2 3 3 2 3" xfId="12407" xr:uid="{00000000-0005-0000-0000-000094880000}"/>
    <cellStyle name="Normal 5 3 2 3 3 2 3 2" xfId="29859" xr:uid="{00000000-0005-0000-0000-000095880000}"/>
    <cellStyle name="Normal 5 3 2 3 3 2 4" xfId="21138" xr:uid="{00000000-0005-0000-0000-000096880000}"/>
    <cellStyle name="Normal 5 3 2 3 3 2 5" xfId="42079" xr:uid="{00000000-0005-0000-0000-000097880000}"/>
    <cellStyle name="Normal 5 3 2 3 3 3" xfId="5882" xr:uid="{00000000-0005-0000-0000-000098880000}"/>
    <cellStyle name="Normal 5 3 2 3 3 3 2" xfId="14626" xr:uid="{00000000-0005-0000-0000-000099880000}"/>
    <cellStyle name="Normal 5 3 2 3 3 3 2 2" xfId="32077" xr:uid="{00000000-0005-0000-0000-00009A880000}"/>
    <cellStyle name="Normal 5 3 2 3 3 3 3" xfId="23357" xr:uid="{00000000-0005-0000-0000-00009B880000}"/>
    <cellStyle name="Normal 5 3 2 3 3 3 4" xfId="42081" xr:uid="{00000000-0005-0000-0000-00009C880000}"/>
    <cellStyle name="Normal 5 3 2 3 3 4" xfId="10265" xr:uid="{00000000-0005-0000-0000-00009D880000}"/>
    <cellStyle name="Normal 5 3 2 3 3 4 2" xfId="27717" xr:uid="{00000000-0005-0000-0000-00009E880000}"/>
    <cellStyle name="Normal 5 3 2 3 3 5" xfId="18996" xr:uid="{00000000-0005-0000-0000-00009F880000}"/>
    <cellStyle name="Normal 5 3 2 3 3 6" xfId="42078" xr:uid="{00000000-0005-0000-0000-0000A0880000}"/>
    <cellStyle name="Normal 5 3 2 3 4" xfId="2541" xr:uid="{00000000-0005-0000-0000-0000A1880000}"/>
    <cellStyle name="Normal 5 3 2 3 4 2" xfId="6952" xr:uid="{00000000-0005-0000-0000-0000A2880000}"/>
    <cellStyle name="Normal 5 3 2 3 4 2 2" xfId="15696" xr:uid="{00000000-0005-0000-0000-0000A3880000}"/>
    <cellStyle name="Normal 5 3 2 3 4 2 2 2" xfId="33147" xr:uid="{00000000-0005-0000-0000-0000A4880000}"/>
    <cellStyle name="Normal 5 3 2 3 4 2 3" xfId="24427" xr:uid="{00000000-0005-0000-0000-0000A5880000}"/>
    <cellStyle name="Normal 5 3 2 3 4 2 4" xfId="42083" xr:uid="{00000000-0005-0000-0000-0000A6880000}"/>
    <cellStyle name="Normal 5 3 2 3 4 3" xfId="11335" xr:uid="{00000000-0005-0000-0000-0000A7880000}"/>
    <cellStyle name="Normal 5 3 2 3 4 3 2" xfId="28787" xr:uid="{00000000-0005-0000-0000-0000A8880000}"/>
    <cellStyle name="Normal 5 3 2 3 4 4" xfId="20066" xr:uid="{00000000-0005-0000-0000-0000A9880000}"/>
    <cellStyle name="Normal 5 3 2 3 4 5" xfId="42082" xr:uid="{00000000-0005-0000-0000-0000AA880000}"/>
    <cellStyle name="Normal 5 3 2 3 5" xfId="4810" xr:uid="{00000000-0005-0000-0000-0000AB880000}"/>
    <cellStyle name="Normal 5 3 2 3 5 2" xfId="13554" xr:uid="{00000000-0005-0000-0000-0000AC880000}"/>
    <cellStyle name="Normal 5 3 2 3 5 2 2" xfId="31005" xr:uid="{00000000-0005-0000-0000-0000AD880000}"/>
    <cellStyle name="Normal 5 3 2 3 5 3" xfId="22285" xr:uid="{00000000-0005-0000-0000-0000AE880000}"/>
    <cellStyle name="Normal 5 3 2 3 5 4" xfId="42084" xr:uid="{00000000-0005-0000-0000-0000AF880000}"/>
    <cellStyle name="Normal 5 3 2 3 6" xfId="9193" xr:uid="{00000000-0005-0000-0000-0000B0880000}"/>
    <cellStyle name="Normal 5 3 2 3 6 2" xfId="26645" xr:uid="{00000000-0005-0000-0000-0000B1880000}"/>
    <cellStyle name="Normal 5 3 2 3 7" xfId="17924" xr:uid="{00000000-0005-0000-0000-0000B2880000}"/>
    <cellStyle name="Normal 5 3 2 3 8" xfId="42069" xr:uid="{00000000-0005-0000-0000-0000B3880000}"/>
    <cellStyle name="Normal 5 3 2 4" xfId="671" xr:uid="{00000000-0005-0000-0000-0000B4880000}"/>
    <cellStyle name="Normal 5 3 2 4 2" xfId="1744" xr:uid="{00000000-0005-0000-0000-0000B5880000}"/>
    <cellStyle name="Normal 5 3 2 4 2 2" xfId="3889" xr:uid="{00000000-0005-0000-0000-0000B6880000}"/>
    <cellStyle name="Normal 5 3 2 4 2 2 2" xfId="8300" xr:uid="{00000000-0005-0000-0000-0000B7880000}"/>
    <cellStyle name="Normal 5 3 2 4 2 2 2 2" xfId="17044" xr:uid="{00000000-0005-0000-0000-0000B8880000}"/>
    <cellStyle name="Normal 5 3 2 4 2 2 2 2 2" xfId="34495" xr:uid="{00000000-0005-0000-0000-0000B9880000}"/>
    <cellStyle name="Normal 5 3 2 4 2 2 2 3" xfId="25775" xr:uid="{00000000-0005-0000-0000-0000BA880000}"/>
    <cellStyle name="Normal 5 3 2 4 2 2 2 4" xfId="42088" xr:uid="{00000000-0005-0000-0000-0000BB880000}"/>
    <cellStyle name="Normal 5 3 2 4 2 2 3" xfId="12683" xr:uid="{00000000-0005-0000-0000-0000BC880000}"/>
    <cellStyle name="Normal 5 3 2 4 2 2 3 2" xfId="30135" xr:uid="{00000000-0005-0000-0000-0000BD880000}"/>
    <cellStyle name="Normal 5 3 2 4 2 2 4" xfId="21414" xr:uid="{00000000-0005-0000-0000-0000BE880000}"/>
    <cellStyle name="Normal 5 3 2 4 2 2 5" xfId="42087" xr:uid="{00000000-0005-0000-0000-0000BF880000}"/>
    <cellStyle name="Normal 5 3 2 4 2 3" xfId="6158" xr:uid="{00000000-0005-0000-0000-0000C0880000}"/>
    <cellStyle name="Normal 5 3 2 4 2 3 2" xfId="14902" xr:uid="{00000000-0005-0000-0000-0000C1880000}"/>
    <cellStyle name="Normal 5 3 2 4 2 3 2 2" xfId="32353" xr:uid="{00000000-0005-0000-0000-0000C2880000}"/>
    <cellStyle name="Normal 5 3 2 4 2 3 3" xfId="23633" xr:uid="{00000000-0005-0000-0000-0000C3880000}"/>
    <cellStyle name="Normal 5 3 2 4 2 3 4" xfId="42089" xr:uid="{00000000-0005-0000-0000-0000C4880000}"/>
    <cellStyle name="Normal 5 3 2 4 2 4" xfId="10541" xr:uid="{00000000-0005-0000-0000-0000C5880000}"/>
    <cellStyle name="Normal 5 3 2 4 2 4 2" xfId="27993" xr:uid="{00000000-0005-0000-0000-0000C6880000}"/>
    <cellStyle name="Normal 5 3 2 4 2 5" xfId="19272" xr:uid="{00000000-0005-0000-0000-0000C7880000}"/>
    <cellStyle name="Normal 5 3 2 4 2 6" xfId="42086" xr:uid="{00000000-0005-0000-0000-0000C8880000}"/>
    <cellStyle name="Normal 5 3 2 4 3" xfId="2820" xr:uid="{00000000-0005-0000-0000-0000C9880000}"/>
    <cellStyle name="Normal 5 3 2 4 3 2" xfId="7231" xr:uid="{00000000-0005-0000-0000-0000CA880000}"/>
    <cellStyle name="Normal 5 3 2 4 3 2 2" xfId="15975" xr:uid="{00000000-0005-0000-0000-0000CB880000}"/>
    <cellStyle name="Normal 5 3 2 4 3 2 2 2" xfId="33426" xr:uid="{00000000-0005-0000-0000-0000CC880000}"/>
    <cellStyle name="Normal 5 3 2 4 3 2 3" xfId="24706" xr:uid="{00000000-0005-0000-0000-0000CD880000}"/>
    <cellStyle name="Normal 5 3 2 4 3 2 4" xfId="42091" xr:uid="{00000000-0005-0000-0000-0000CE880000}"/>
    <cellStyle name="Normal 5 3 2 4 3 3" xfId="11614" xr:uid="{00000000-0005-0000-0000-0000CF880000}"/>
    <cellStyle name="Normal 5 3 2 4 3 3 2" xfId="29066" xr:uid="{00000000-0005-0000-0000-0000D0880000}"/>
    <cellStyle name="Normal 5 3 2 4 3 4" xfId="20345" xr:uid="{00000000-0005-0000-0000-0000D1880000}"/>
    <cellStyle name="Normal 5 3 2 4 3 5" xfId="42090" xr:uid="{00000000-0005-0000-0000-0000D2880000}"/>
    <cellStyle name="Normal 5 3 2 4 4" xfId="5089" xr:uid="{00000000-0005-0000-0000-0000D3880000}"/>
    <cellStyle name="Normal 5 3 2 4 4 2" xfId="13833" xr:uid="{00000000-0005-0000-0000-0000D4880000}"/>
    <cellStyle name="Normal 5 3 2 4 4 2 2" xfId="31284" xr:uid="{00000000-0005-0000-0000-0000D5880000}"/>
    <cellStyle name="Normal 5 3 2 4 4 3" xfId="22564" xr:uid="{00000000-0005-0000-0000-0000D6880000}"/>
    <cellStyle name="Normal 5 3 2 4 4 4" xfId="42092" xr:uid="{00000000-0005-0000-0000-0000D7880000}"/>
    <cellStyle name="Normal 5 3 2 4 5" xfId="9472" xr:uid="{00000000-0005-0000-0000-0000D8880000}"/>
    <cellStyle name="Normal 5 3 2 4 5 2" xfId="26924" xr:uid="{00000000-0005-0000-0000-0000D9880000}"/>
    <cellStyle name="Normal 5 3 2 4 6" xfId="18203" xr:uid="{00000000-0005-0000-0000-0000DA880000}"/>
    <cellStyle name="Normal 5 3 2 4 7" xfId="42085" xr:uid="{00000000-0005-0000-0000-0000DB880000}"/>
    <cellStyle name="Normal 5 3 2 5" xfId="1210" xr:uid="{00000000-0005-0000-0000-0000DC880000}"/>
    <cellStyle name="Normal 5 3 2 5 2" xfId="3356" xr:uid="{00000000-0005-0000-0000-0000DD880000}"/>
    <cellStyle name="Normal 5 3 2 5 2 2" xfId="7767" xr:uid="{00000000-0005-0000-0000-0000DE880000}"/>
    <cellStyle name="Normal 5 3 2 5 2 2 2" xfId="16511" xr:uid="{00000000-0005-0000-0000-0000DF880000}"/>
    <cellStyle name="Normal 5 3 2 5 2 2 2 2" xfId="33962" xr:uid="{00000000-0005-0000-0000-0000E0880000}"/>
    <cellStyle name="Normal 5 3 2 5 2 2 3" xfId="25242" xr:uid="{00000000-0005-0000-0000-0000E1880000}"/>
    <cellStyle name="Normal 5 3 2 5 2 2 4" xfId="42095" xr:uid="{00000000-0005-0000-0000-0000E2880000}"/>
    <cellStyle name="Normal 5 3 2 5 2 3" xfId="12150" xr:uid="{00000000-0005-0000-0000-0000E3880000}"/>
    <cellStyle name="Normal 5 3 2 5 2 3 2" xfId="29602" xr:uid="{00000000-0005-0000-0000-0000E4880000}"/>
    <cellStyle name="Normal 5 3 2 5 2 4" xfId="20881" xr:uid="{00000000-0005-0000-0000-0000E5880000}"/>
    <cellStyle name="Normal 5 3 2 5 2 5" xfId="42094" xr:uid="{00000000-0005-0000-0000-0000E6880000}"/>
    <cellStyle name="Normal 5 3 2 5 3" xfId="5625" xr:uid="{00000000-0005-0000-0000-0000E7880000}"/>
    <cellStyle name="Normal 5 3 2 5 3 2" xfId="14369" xr:uid="{00000000-0005-0000-0000-0000E8880000}"/>
    <cellStyle name="Normal 5 3 2 5 3 2 2" xfId="31820" xr:uid="{00000000-0005-0000-0000-0000E9880000}"/>
    <cellStyle name="Normal 5 3 2 5 3 3" xfId="23100" xr:uid="{00000000-0005-0000-0000-0000EA880000}"/>
    <cellStyle name="Normal 5 3 2 5 3 4" xfId="42096" xr:uid="{00000000-0005-0000-0000-0000EB880000}"/>
    <cellStyle name="Normal 5 3 2 5 4" xfId="10008" xr:uid="{00000000-0005-0000-0000-0000EC880000}"/>
    <cellStyle name="Normal 5 3 2 5 4 2" xfId="27460" xr:uid="{00000000-0005-0000-0000-0000ED880000}"/>
    <cellStyle name="Normal 5 3 2 5 5" xfId="18739" xr:uid="{00000000-0005-0000-0000-0000EE880000}"/>
    <cellStyle name="Normal 5 3 2 5 6" xfId="42093" xr:uid="{00000000-0005-0000-0000-0000EF880000}"/>
    <cellStyle name="Normal 5 3 2 6" xfId="2284" xr:uid="{00000000-0005-0000-0000-0000F0880000}"/>
    <cellStyle name="Normal 5 3 2 6 2" xfId="6695" xr:uid="{00000000-0005-0000-0000-0000F1880000}"/>
    <cellStyle name="Normal 5 3 2 6 2 2" xfId="15439" xr:uid="{00000000-0005-0000-0000-0000F2880000}"/>
    <cellStyle name="Normal 5 3 2 6 2 2 2" xfId="32890" xr:uid="{00000000-0005-0000-0000-0000F3880000}"/>
    <cellStyle name="Normal 5 3 2 6 2 3" xfId="24170" xr:uid="{00000000-0005-0000-0000-0000F4880000}"/>
    <cellStyle name="Normal 5 3 2 6 2 4" xfId="42098" xr:uid="{00000000-0005-0000-0000-0000F5880000}"/>
    <cellStyle name="Normal 5 3 2 6 3" xfId="11078" xr:uid="{00000000-0005-0000-0000-0000F6880000}"/>
    <cellStyle name="Normal 5 3 2 6 3 2" xfId="28530" xr:uid="{00000000-0005-0000-0000-0000F7880000}"/>
    <cellStyle name="Normal 5 3 2 6 4" xfId="19809" xr:uid="{00000000-0005-0000-0000-0000F8880000}"/>
    <cellStyle name="Normal 5 3 2 6 5" xfId="42097" xr:uid="{00000000-0005-0000-0000-0000F9880000}"/>
    <cellStyle name="Normal 5 3 2 7" xfId="4553" xr:uid="{00000000-0005-0000-0000-0000FA880000}"/>
    <cellStyle name="Normal 5 3 2 7 2" xfId="13297" xr:uid="{00000000-0005-0000-0000-0000FB880000}"/>
    <cellStyle name="Normal 5 3 2 7 2 2" xfId="30748" xr:uid="{00000000-0005-0000-0000-0000FC880000}"/>
    <cellStyle name="Normal 5 3 2 7 3" xfId="22028" xr:uid="{00000000-0005-0000-0000-0000FD880000}"/>
    <cellStyle name="Normal 5 3 2 7 4" xfId="42099" xr:uid="{00000000-0005-0000-0000-0000FE880000}"/>
    <cellStyle name="Normal 5 3 2 8" xfId="8936" xr:uid="{00000000-0005-0000-0000-0000FF880000}"/>
    <cellStyle name="Normal 5 3 2 8 2" xfId="26388" xr:uid="{00000000-0005-0000-0000-000000890000}"/>
    <cellStyle name="Normal 5 3 2 9" xfId="17667" xr:uid="{00000000-0005-0000-0000-000001890000}"/>
    <cellStyle name="Normal 5 3 3" xfId="192" xr:uid="{00000000-0005-0000-0000-000002890000}"/>
    <cellStyle name="Normal 5 3 3 2" xfId="457" xr:uid="{00000000-0005-0000-0000-000003890000}"/>
    <cellStyle name="Normal 5 3 3 2 2" xfId="997" xr:uid="{00000000-0005-0000-0000-000004890000}"/>
    <cellStyle name="Normal 5 3 3 2 2 2" xfId="2070" xr:uid="{00000000-0005-0000-0000-000005890000}"/>
    <cellStyle name="Normal 5 3 3 2 2 2 2" xfId="4215" xr:uid="{00000000-0005-0000-0000-000006890000}"/>
    <cellStyle name="Normal 5 3 3 2 2 2 2 2" xfId="8626" xr:uid="{00000000-0005-0000-0000-000007890000}"/>
    <cellStyle name="Normal 5 3 3 2 2 2 2 2 2" xfId="17370" xr:uid="{00000000-0005-0000-0000-000008890000}"/>
    <cellStyle name="Normal 5 3 3 2 2 2 2 2 2 2" xfId="34821" xr:uid="{00000000-0005-0000-0000-000009890000}"/>
    <cellStyle name="Normal 5 3 3 2 2 2 2 2 3" xfId="26101" xr:uid="{00000000-0005-0000-0000-00000A890000}"/>
    <cellStyle name="Normal 5 3 3 2 2 2 2 2 4" xfId="42105" xr:uid="{00000000-0005-0000-0000-00000B890000}"/>
    <cellStyle name="Normal 5 3 3 2 2 2 2 3" xfId="13009" xr:uid="{00000000-0005-0000-0000-00000C890000}"/>
    <cellStyle name="Normal 5 3 3 2 2 2 2 3 2" xfId="30461" xr:uid="{00000000-0005-0000-0000-00000D890000}"/>
    <cellStyle name="Normal 5 3 3 2 2 2 2 4" xfId="21740" xr:uid="{00000000-0005-0000-0000-00000E890000}"/>
    <cellStyle name="Normal 5 3 3 2 2 2 2 5" xfId="42104" xr:uid="{00000000-0005-0000-0000-00000F890000}"/>
    <cellStyle name="Normal 5 3 3 2 2 2 3" xfId="6484" xr:uid="{00000000-0005-0000-0000-000010890000}"/>
    <cellStyle name="Normal 5 3 3 2 2 2 3 2" xfId="15228" xr:uid="{00000000-0005-0000-0000-000011890000}"/>
    <cellStyle name="Normal 5 3 3 2 2 2 3 2 2" xfId="32679" xr:uid="{00000000-0005-0000-0000-000012890000}"/>
    <cellStyle name="Normal 5 3 3 2 2 2 3 3" xfId="23959" xr:uid="{00000000-0005-0000-0000-000013890000}"/>
    <cellStyle name="Normal 5 3 3 2 2 2 3 4" xfId="42106" xr:uid="{00000000-0005-0000-0000-000014890000}"/>
    <cellStyle name="Normal 5 3 3 2 2 2 4" xfId="10867" xr:uid="{00000000-0005-0000-0000-000015890000}"/>
    <cellStyle name="Normal 5 3 3 2 2 2 4 2" xfId="28319" xr:uid="{00000000-0005-0000-0000-000016890000}"/>
    <cellStyle name="Normal 5 3 3 2 2 2 5" xfId="19598" xr:uid="{00000000-0005-0000-0000-000017890000}"/>
    <cellStyle name="Normal 5 3 3 2 2 2 6" xfId="42103" xr:uid="{00000000-0005-0000-0000-000018890000}"/>
    <cellStyle name="Normal 5 3 3 2 2 3" xfId="3146" xr:uid="{00000000-0005-0000-0000-000019890000}"/>
    <cellStyle name="Normal 5 3 3 2 2 3 2" xfId="7557" xr:uid="{00000000-0005-0000-0000-00001A890000}"/>
    <cellStyle name="Normal 5 3 3 2 2 3 2 2" xfId="16301" xr:uid="{00000000-0005-0000-0000-00001B890000}"/>
    <cellStyle name="Normal 5 3 3 2 2 3 2 2 2" xfId="33752" xr:uid="{00000000-0005-0000-0000-00001C890000}"/>
    <cellStyle name="Normal 5 3 3 2 2 3 2 3" xfId="25032" xr:uid="{00000000-0005-0000-0000-00001D890000}"/>
    <cellStyle name="Normal 5 3 3 2 2 3 2 4" xfId="42108" xr:uid="{00000000-0005-0000-0000-00001E890000}"/>
    <cellStyle name="Normal 5 3 3 2 2 3 3" xfId="11940" xr:uid="{00000000-0005-0000-0000-00001F890000}"/>
    <cellStyle name="Normal 5 3 3 2 2 3 3 2" xfId="29392" xr:uid="{00000000-0005-0000-0000-000020890000}"/>
    <cellStyle name="Normal 5 3 3 2 2 3 4" xfId="20671" xr:uid="{00000000-0005-0000-0000-000021890000}"/>
    <cellStyle name="Normal 5 3 3 2 2 3 5" xfId="42107" xr:uid="{00000000-0005-0000-0000-000022890000}"/>
    <cellStyle name="Normal 5 3 3 2 2 4" xfId="5415" xr:uid="{00000000-0005-0000-0000-000023890000}"/>
    <cellStyle name="Normal 5 3 3 2 2 4 2" xfId="14159" xr:uid="{00000000-0005-0000-0000-000024890000}"/>
    <cellStyle name="Normal 5 3 3 2 2 4 2 2" xfId="31610" xr:uid="{00000000-0005-0000-0000-000025890000}"/>
    <cellStyle name="Normal 5 3 3 2 2 4 3" xfId="22890" xr:uid="{00000000-0005-0000-0000-000026890000}"/>
    <cellStyle name="Normal 5 3 3 2 2 4 4" xfId="42109" xr:uid="{00000000-0005-0000-0000-000027890000}"/>
    <cellStyle name="Normal 5 3 3 2 2 5" xfId="9798" xr:uid="{00000000-0005-0000-0000-000028890000}"/>
    <cellStyle name="Normal 5 3 3 2 2 5 2" xfId="27250" xr:uid="{00000000-0005-0000-0000-000029890000}"/>
    <cellStyle name="Normal 5 3 3 2 2 6" xfId="18529" xr:uid="{00000000-0005-0000-0000-00002A890000}"/>
    <cellStyle name="Normal 5 3 3 2 2 7" xfId="42102" xr:uid="{00000000-0005-0000-0000-00002B890000}"/>
    <cellStyle name="Normal 5 3 3 2 3" xfId="1535" xr:uid="{00000000-0005-0000-0000-00002C890000}"/>
    <cellStyle name="Normal 5 3 3 2 3 2" xfId="3681" xr:uid="{00000000-0005-0000-0000-00002D890000}"/>
    <cellStyle name="Normal 5 3 3 2 3 2 2" xfId="8092" xr:uid="{00000000-0005-0000-0000-00002E890000}"/>
    <cellStyle name="Normal 5 3 3 2 3 2 2 2" xfId="16836" xr:uid="{00000000-0005-0000-0000-00002F890000}"/>
    <cellStyle name="Normal 5 3 3 2 3 2 2 2 2" xfId="34287" xr:uid="{00000000-0005-0000-0000-000030890000}"/>
    <cellStyle name="Normal 5 3 3 2 3 2 2 3" xfId="25567" xr:uid="{00000000-0005-0000-0000-000031890000}"/>
    <cellStyle name="Normal 5 3 3 2 3 2 2 4" xfId="42112" xr:uid="{00000000-0005-0000-0000-000032890000}"/>
    <cellStyle name="Normal 5 3 3 2 3 2 3" xfId="12475" xr:uid="{00000000-0005-0000-0000-000033890000}"/>
    <cellStyle name="Normal 5 3 3 2 3 2 3 2" xfId="29927" xr:uid="{00000000-0005-0000-0000-000034890000}"/>
    <cellStyle name="Normal 5 3 3 2 3 2 4" xfId="21206" xr:uid="{00000000-0005-0000-0000-000035890000}"/>
    <cellStyle name="Normal 5 3 3 2 3 2 5" xfId="42111" xr:uid="{00000000-0005-0000-0000-000036890000}"/>
    <cellStyle name="Normal 5 3 3 2 3 3" xfId="5950" xr:uid="{00000000-0005-0000-0000-000037890000}"/>
    <cellStyle name="Normal 5 3 3 2 3 3 2" xfId="14694" xr:uid="{00000000-0005-0000-0000-000038890000}"/>
    <cellStyle name="Normal 5 3 3 2 3 3 2 2" xfId="32145" xr:uid="{00000000-0005-0000-0000-000039890000}"/>
    <cellStyle name="Normal 5 3 3 2 3 3 3" xfId="23425" xr:uid="{00000000-0005-0000-0000-00003A890000}"/>
    <cellStyle name="Normal 5 3 3 2 3 3 4" xfId="42113" xr:uid="{00000000-0005-0000-0000-00003B890000}"/>
    <cellStyle name="Normal 5 3 3 2 3 4" xfId="10333" xr:uid="{00000000-0005-0000-0000-00003C890000}"/>
    <cellStyle name="Normal 5 3 3 2 3 4 2" xfId="27785" xr:uid="{00000000-0005-0000-0000-00003D890000}"/>
    <cellStyle name="Normal 5 3 3 2 3 5" xfId="19064" xr:uid="{00000000-0005-0000-0000-00003E890000}"/>
    <cellStyle name="Normal 5 3 3 2 3 6" xfId="42110" xr:uid="{00000000-0005-0000-0000-00003F890000}"/>
    <cellStyle name="Normal 5 3 3 2 4" xfId="2609" xr:uid="{00000000-0005-0000-0000-000040890000}"/>
    <cellStyle name="Normal 5 3 3 2 4 2" xfId="7020" xr:uid="{00000000-0005-0000-0000-000041890000}"/>
    <cellStyle name="Normal 5 3 3 2 4 2 2" xfId="15764" xr:uid="{00000000-0005-0000-0000-000042890000}"/>
    <cellStyle name="Normal 5 3 3 2 4 2 2 2" xfId="33215" xr:uid="{00000000-0005-0000-0000-000043890000}"/>
    <cellStyle name="Normal 5 3 3 2 4 2 3" xfId="24495" xr:uid="{00000000-0005-0000-0000-000044890000}"/>
    <cellStyle name="Normal 5 3 3 2 4 2 4" xfId="42115" xr:uid="{00000000-0005-0000-0000-000045890000}"/>
    <cellStyle name="Normal 5 3 3 2 4 3" xfId="11403" xr:uid="{00000000-0005-0000-0000-000046890000}"/>
    <cellStyle name="Normal 5 3 3 2 4 3 2" xfId="28855" xr:uid="{00000000-0005-0000-0000-000047890000}"/>
    <cellStyle name="Normal 5 3 3 2 4 4" xfId="20134" xr:uid="{00000000-0005-0000-0000-000048890000}"/>
    <cellStyle name="Normal 5 3 3 2 4 5" xfId="42114" xr:uid="{00000000-0005-0000-0000-000049890000}"/>
    <cellStyle name="Normal 5 3 3 2 5" xfId="4878" xr:uid="{00000000-0005-0000-0000-00004A890000}"/>
    <cellStyle name="Normal 5 3 3 2 5 2" xfId="13622" xr:uid="{00000000-0005-0000-0000-00004B890000}"/>
    <cellStyle name="Normal 5 3 3 2 5 2 2" xfId="31073" xr:uid="{00000000-0005-0000-0000-00004C890000}"/>
    <cellStyle name="Normal 5 3 3 2 5 3" xfId="22353" xr:uid="{00000000-0005-0000-0000-00004D890000}"/>
    <cellStyle name="Normal 5 3 3 2 5 4" xfId="42116" xr:uid="{00000000-0005-0000-0000-00004E890000}"/>
    <cellStyle name="Normal 5 3 3 2 6" xfId="9261" xr:uid="{00000000-0005-0000-0000-00004F890000}"/>
    <cellStyle name="Normal 5 3 3 2 6 2" xfId="26713" xr:uid="{00000000-0005-0000-0000-000050890000}"/>
    <cellStyle name="Normal 5 3 3 2 7" xfId="17992" xr:uid="{00000000-0005-0000-0000-000051890000}"/>
    <cellStyle name="Normal 5 3 3 2 8" xfId="42101" xr:uid="{00000000-0005-0000-0000-000052890000}"/>
    <cellStyle name="Normal 5 3 3 3" xfId="739" xr:uid="{00000000-0005-0000-0000-000053890000}"/>
    <cellStyle name="Normal 5 3 3 3 2" xfId="1812" xr:uid="{00000000-0005-0000-0000-000054890000}"/>
    <cellStyle name="Normal 5 3 3 3 2 2" xfId="3957" xr:uid="{00000000-0005-0000-0000-000055890000}"/>
    <cellStyle name="Normal 5 3 3 3 2 2 2" xfId="8368" xr:uid="{00000000-0005-0000-0000-000056890000}"/>
    <cellStyle name="Normal 5 3 3 3 2 2 2 2" xfId="17112" xr:uid="{00000000-0005-0000-0000-000057890000}"/>
    <cellStyle name="Normal 5 3 3 3 2 2 2 2 2" xfId="34563" xr:uid="{00000000-0005-0000-0000-000058890000}"/>
    <cellStyle name="Normal 5 3 3 3 2 2 2 3" xfId="25843" xr:uid="{00000000-0005-0000-0000-000059890000}"/>
    <cellStyle name="Normal 5 3 3 3 2 2 2 4" xfId="42120" xr:uid="{00000000-0005-0000-0000-00005A890000}"/>
    <cellStyle name="Normal 5 3 3 3 2 2 3" xfId="12751" xr:uid="{00000000-0005-0000-0000-00005B890000}"/>
    <cellStyle name="Normal 5 3 3 3 2 2 3 2" xfId="30203" xr:uid="{00000000-0005-0000-0000-00005C890000}"/>
    <cellStyle name="Normal 5 3 3 3 2 2 4" xfId="21482" xr:uid="{00000000-0005-0000-0000-00005D890000}"/>
    <cellStyle name="Normal 5 3 3 3 2 2 5" xfId="42119" xr:uid="{00000000-0005-0000-0000-00005E890000}"/>
    <cellStyle name="Normal 5 3 3 3 2 3" xfId="6226" xr:uid="{00000000-0005-0000-0000-00005F890000}"/>
    <cellStyle name="Normal 5 3 3 3 2 3 2" xfId="14970" xr:uid="{00000000-0005-0000-0000-000060890000}"/>
    <cellStyle name="Normal 5 3 3 3 2 3 2 2" xfId="32421" xr:uid="{00000000-0005-0000-0000-000061890000}"/>
    <cellStyle name="Normal 5 3 3 3 2 3 3" xfId="23701" xr:uid="{00000000-0005-0000-0000-000062890000}"/>
    <cellStyle name="Normal 5 3 3 3 2 3 4" xfId="42121" xr:uid="{00000000-0005-0000-0000-000063890000}"/>
    <cellStyle name="Normal 5 3 3 3 2 4" xfId="10609" xr:uid="{00000000-0005-0000-0000-000064890000}"/>
    <cellStyle name="Normal 5 3 3 3 2 4 2" xfId="28061" xr:uid="{00000000-0005-0000-0000-000065890000}"/>
    <cellStyle name="Normal 5 3 3 3 2 5" xfId="19340" xr:uid="{00000000-0005-0000-0000-000066890000}"/>
    <cellStyle name="Normal 5 3 3 3 2 6" xfId="42118" xr:uid="{00000000-0005-0000-0000-000067890000}"/>
    <cellStyle name="Normal 5 3 3 3 3" xfId="2888" xr:uid="{00000000-0005-0000-0000-000068890000}"/>
    <cellStyle name="Normal 5 3 3 3 3 2" xfId="7299" xr:uid="{00000000-0005-0000-0000-000069890000}"/>
    <cellStyle name="Normal 5 3 3 3 3 2 2" xfId="16043" xr:uid="{00000000-0005-0000-0000-00006A890000}"/>
    <cellStyle name="Normal 5 3 3 3 3 2 2 2" xfId="33494" xr:uid="{00000000-0005-0000-0000-00006B890000}"/>
    <cellStyle name="Normal 5 3 3 3 3 2 3" xfId="24774" xr:uid="{00000000-0005-0000-0000-00006C890000}"/>
    <cellStyle name="Normal 5 3 3 3 3 2 4" xfId="42123" xr:uid="{00000000-0005-0000-0000-00006D890000}"/>
    <cellStyle name="Normal 5 3 3 3 3 3" xfId="11682" xr:uid="{00000000-0005-0000-0000-00006E890000}"/>
    <cellStyle name="Normal 5 3 3 3 3 3 2" xfId="29134" xr:uid="{00000000-0005-0000-0000-00006F890000}"/>
    <cellStyle name="Normal 5 3 3 3 3 4" xfId="20413" xr:uid="{00000000-0005-0000-0000-000070890000}"/>
    <cellStyle name="Normal 5 3 3 3 3 5" xfId="42122" xr:uid="{00000000-0005-0000-0000-000071890000}"/>
    <cellStyle name="Normal 5 3 3 3 4" xfId="5157" xr:uid="{00000000-0005-0000-0000-000072890000}"/>
    <cellStyle name="Normal 5 3 3 3 4 2" xfId="13901" xr:uid="{00000000-0005-0000-0000-000073890000}"/>
    <cellStyle name="Normal 5 3 3 3 4 2 2" xfId="31352" xr:uid="{00000000-0005-0000-0000-000074890000}"/>
    <cellStyle name="Normal 5 3 3 3 4 3" xfId="22632" xr:uid="{00000000-0005-0000-0000-000075890000}"/>
    <cellStyle name="Normal 5 3 3 3 4 4" xfId="42124" xr:uid="{00000000-0005-0000-0000-000076890000}"/>
    <cellStyle name="Normal 5 3 3 3 5" xfId="9540" xr:uid="{00000000-0005-0000-0000-000077890000}"/>
    <cellStyle name="Normal 5 3 3 3 5 2" xfId="26992" xr:uid="{00000000-0005-0000-0000-000078890000}"/>
    <cellStyle name="Normal 5 3 3 3 6" xfId="18271" xr:uid="{00000000-0005-0000-0000-000079890000}"/>
    <cellStyle name="Normal 5 3 3 3 7" xfId="42117" xr:uid="{00000000-0005-0000-0000-00007A890000}"/>
    <cellStyle name="Normal 5 3 3 4" xfId="1278" xr:uid="{00000000-0005-0000-0000-00007B890000}"/>
    <cellStyle name="Normal 5 3 3 4 2" xfId="3424" xr:uid="{00000000-0005-0000-0000-00007C890000}"/>
    <cellStyle name="Normal 5 3 3 4 2 2" xfId="7835" xr:uid="{00000000-0005-0000-0000-00007D890000}"/>
    <cellStyle name="Normal 5 3 3 4 2 2 2" xfId="16579" xr:uid="{00000000-0005-0000-0000-00007E890000}"/>
    <cellStyle name="Normal 5 3 3 4 2 2 2 2" xfId="34030" xr:uid="{00000000-0005-0000-0000-00007F890000}"/>
    <cellStyle name="Normal 5 3 3 4 2 2 3" xfId="25310" xr:uid="{00000000-0005-0000-0000-000080890000}"/>
    <cellStyle name="Normal 5 3 3 4 2 2 4" xfId="42127" xr:uid="{00000000-0005-0000-0000-000081890000}"/>
    <cellStyle name="Normal 5 3 3 4 2 3" xfId="12218" xr:uid="{00000000-0005-0000-0000-000082890000}"/>
    <cellStyle name="Normal 5 3 3 4 2 3 2" xfId="29670" xr:uid="{00000000-0005-0000-0000-000083890000}"/>
    <cellStyle name="Normal 5 3 3 4 2 4" xfId="20949" xr:uid="{00000000-0005-0000-0000-000084890000}"/>
    <cellStyle name="Normal 5 3 3 4 2 5" xfId="42126" xr:uid="{00000000-0005-0000-0000-000085890000}"/>
    <cellStyle name="Normal 5 3 3 4 3" xfId="5693" xr:uid="{00000000-0005-0000-0000-000086890000}"/>
    <cellStyle name="Normal 5 3 3 4 3 2" xfId="14437" xr:uid="{00000000-0005-0000-0000-000087890000}"/>
    <cellStyle name="Normal 5 3 3 4 3 2 2" xfId="31888" xr:uid="{00000000-0005-0000-0000-000088890000}"/>
    <cellStyle name="Normal 5 3 3 4 3 3" xfId="23168" xr:uid="{00000000-0005-0000-0000-000089890000}"/>
    <cellStyle name="Normal 5 3 3 4 3 4" xfId="42128" xr:uid="{00000000-0005-0000-0000-00008A890000}"/>
    <cellStyle name="Normal 5 3 3 4 4" xfId="10076" xr:uid="{00000000-0005-0000-0000-00008B890000}"/>
    <cellStyle name="Normal 5 3 3 4 4 2" xfId="27528" xr:uid="{00000000-0005-0000-0000-00008C890000}"/>
    <cellStyle name="Normal 5 3 3 4 5" xfId="18807" xr:uid="{00000000-0005-0000-0000-00008D890000}"/>
    <cellStyle name="Normal 5 3 3 4 6" xfId="42125" xr:uid="{00000000-0005-0000-0000-00008E890000}"/>
    <cellStyle name="Normal 5 3 3 5" xfId="2352" xr:uid="{00000000-0005-0000-0000-00008F890000}"/>
    <cellStyle name="Normal 5 3 3 5 2" xfId="6763" xr:uid="{00000000-0005-0000-0000-000090890000}"/>
    <cellStyle name="Normal 5 3 3 5 2 2" xfId="15507" xr:uid="{00000000-0005-0000-0000-000091890000}"/>
    <cellStyle name="Normal 5 3 3 5 2 2 2" xfId="32958" xr:uid="{00000000-0005-0000-0000-000092890000}"/>
    <cellStyle name="Normal 5 3 3 5 2 3" xfId="24238" xr:uid="{00000000-0005-0000-0000-000093890000}"/>
    <cellStyle name="Normal 5 3 3 5 2 4" xfId="42130" xr:uid="{00000000-0005-0000-0000-000094890000}"/>
    <cellStyle name="Normal 5 3 3 5 3" xfId="11146" xr:uid="{00000000-0005-0000-0000-000095890000}"/>
    <cellStyle name="Normal 5 3 3 5 3 2" xfId="28598" xr:uid="{00000000-0005-0000-0000-000096890000}"/>
    <cellStyle name="Normal 5 3 3 5 4" xfId="19877" xr:uid="{00000000-0005-0000-0000-000097890000}"/>
    <cellStyle name="Normal 5 3 3 5 5" xfId="42129" xr:uid="{00000000-0005-0000-0000-000098890000}"/>
    <cellStyle name="Normal 5 3 3 6" xfId="4621" xr:uid="{00000000-0005-0000-0000-000099890000}"/>
    <cellStyle name="Normal 5 3 3 6 2" xfId="13365" xr:uid="{00000000-0005-0000-0000-00009A890000}"/>
    <cellStyle name="Normal 5 3 3 6 2 2" xfId="30816" xr:uid="{00000000-0005-0000-0000-00009B890000}"/>
    <cellStyle name="Normal 5 3 3 6 3" xfId="22096" xr:uid="{00000000-0005-0000-0000-00009C890000}"/>
    <cellStyle name="Normal 5 3 3 6 4" xfId="42131" xr:uid="{00000000-0005-0000-0000-00009D890000}"/>
    <cellStyle name="Normal 5 3 3 7" xfId="9004" xr:uid="{00000000-0005-0000-0000-00009E890000}"/>
    <cellStyle name="Normal 5 3 3 7 2" xfId="26456" xr:uid="{00000000-0005-0000-0000-00009F890000}"/>
    <cellStyle name="Normal 5 3 3 8" xfId="17735" xr:uid="{00000000-0005-0000-0000-0000A0890000}"/>
    <cellStyle name="Normal 5 3 3 9" xfId="42100" xr:uid="{00000000-0005-0000-0000-0000A1890000}"/>
    <cellStyle name="Normal 5 3 4" xfId="332" xr:uid="{00000000-0005-0000-0000-0000A2890000}"/>
    <cellStyle name="Normal 5 3 4 2" xfId="872" xr:uid="{00000000-0005-0000-0000-0000A3890000}"/>
    <cellStyle name="Normal 5 3 4 2 2" xfId="1945" xr:uid="{00000000-0005-0000-0000-0000A4890000}"/>
    <cellStyle name="Normal 5 3 4 2 2 2" xfId="4090" xr:uid="{00000000-0005-0000-0000-0000A5890000}"/>
    <cellStyle name="Normal 5 3 4 2 2 2 2" xfId="8501" xr:uid="{00000000-0005-0000-0000-0000A6890000}"/>
    <cellStyle name="Normal 5 3 4 2 2 2 2 2" xfId="17245" xr:uid="{00000000-0005-0000-0000-0000A7890000}"/>
    <cellStyle name="Normal 5 3 4 2 2 2 2 2 2" xfId="34696" xr:uid="{00000000-0005-0000-0000-0000A8890000}"/>
    <cellStyle name="Normal 5 3 4 2 2 2 2 3" xfId="25976" xr:uid="{00000000-0005-0000-0000-0000A9890000}"/>
    <cellStyle name="Normal 5 3 4 2 2 2 2 4" xfId="42136" xr:uid="{00000000-0005-0000-0000-0000AA890000}"/>
    <cellStyle name="Normal 5 3 4 2 2 2 3" xfId="12884" xr:uid="{00000000-0005-0000-0000-0000AB890000}"/>
    <cellStyle name="Normal 5 3 4 2 2 2 3 2" xfId="30336" xr:uid="{00000000-0005-0000-0000-0000AC890000}"/>
    <cellStyle name="Normal 5 3 4 2 2 2 4" xfId="21615" xr:uid="{00000000-0005-0000-0000-0000AD890000}"/>
    <cellStyle name="Normal 5 3 4 2 2 2 5" xfId="42135" xr:uid="{00000000-0005-0000-0000-0000AE890000}"/>
    <cellStyle name="Normal 5 3 4 2 2 3" xfId="6359" xr:uid="{00000000-0005-0000-0000-0000AF890000}"/>
    <cellStyle name="Normal 5 3 4 2 2 3 2" xfId="15103" xr:uid="{00000000-0005-0000-0000-0000B0890000}"/>
    <cellStyle name="Normal 5 3 4 2 2 3 2 2" xfId="32554" xr:uid="{00000000-0005-0000-0000-0000B1890000}"/>
    <cellStyle name="Normal 5 3 4 2 2 3 3" xfId="23834" xr:uid="{00000000-0005-0000-0000-0000B2890000}"/>
    <cellStyle name="Normal 5 3 4 2 2 3 4" xfId="42137" xr:uid="{00000000-0005-0000-0000-0000B3890000}"/>
    <cellStyle name="Normal 5 3 4 2 2 4" xfId="10742" xr:uid="{00000000-0005-0000-0000-0000B4890000}"/>
    <cellStyle name="Normal 5 3 4 2 2 4 2" xfId="28194" xr:uid="{00000000-0005-0000-0000-0000B5890000}"/>
    <cellStyle name="Normal 5 3 4 2 2 5" xfId="19473" xr:uid="{00000000-0005-0000-0000-0000B6890000}"/>
    <cellStyle name="Normal 5 3 4 2 2 6" xfId="42134" xr:uid="{00000000-0005-0000-0000-0000B7890000}"/>
    <cellStyle name="Normal 5 3 4 2 3" xfId="3021" xr:uid="{00000000-0005-0000-0000-0000B8890000}"/>
    <cellStyle name="Normal 5 3 4 2 3 2" xfId="7432" xr:uid="{00000000-0005-0000-0000-0000B9890000}"/>
    <cellStyle name="Normal 5 3 4 2 3 2 2" xfId="16176" xr:uid="{00000000-0005-0000-0000-0000BA890000}"/>
    <cellStyle name="Normal 5 3 4 2 3 2 2 2" xfId="33627" xr:uid="{00000000-0005-0000-0000-0000BB890000}"/>
    <cellStyle name="Normal 5 3 4 2 3 2 3" xfId="24907" xr:uid="{00000000-0005-0000-0000-0000BC890000}"/>
    <cellStyle name="Normal 5 3 4 2 3 2 4" xfId="42139" xr:uid="{00000000-0005-0000-0000-0000BD890000}"/>
    <cellStyle name="Normal 5 3 4 2 3 3" xfId="11815" xr:uid="{00000000-0005-0000-0000-0000BE890000}"/>
    <cellStyle name="Normal 5 3 4 2 3 3 2" xfId="29267" xr:uid="{00000000-0005-0000-0000-0000BF890000}"/>
    <cellStyle name="Normal 5 3 4 2 3 4" xfId="20546" xr:uid="{00000000-0005-0000-0000-0000C0890000}"/>
    <cellStyle name="Normal 5 3 4 2 3 5" xfId="42138" xr:uid="{00000000-0005-0000-0000-0000C1890000}"/>
    <cellStyle name="Normal 5 3 4 2 4" xfId="5290" xr:uid="{00000000-0005-0000-0000-0000C2890000}"/>
    <cellStyle name="Normal 5 3 4 2 4 2" xfId="14034" xr:uid="{00000000-0005-0000-0000-0000C3890000}"/>
    <cellStyle name="Normal 5 3 4 2 4 2 2" xfId="31485" xr:uid="{00000000-0005-0000-0000-0000C4890000}"/>
    <cellStyle name="Normal 5 3 4 2 4 3" xfId="22765" xr:uid="{00000000-0005-0000-0000-0000C5890000}"/>
    <cellStyle name="Normal 5 3 4 2 4 4" xfId="42140" xr:uid="{00000000-0005-0000-0000-0000C6890000}"/>
    <cellStyle name="Normal 5 3 4 2 5" xfId="9673" xr:uid="{00000000-0005-0000-0000-0000C7890000}"/>
    <cellStyle name="Normal 5 3 4 2 5 2" xfId="27125" xr:uid="{00000000-0005-0000-0000-0000C8890000}"/>
    <cellStyle name="Normal 5 3 4 2 6" xfId="18404" xr:uid="{00000000-0005-0000-0000-0000C9890000}"/>
    <cellStyle name="Normal 5 3 4 2 7" xfId="42133" xr:uid="{00000000-0005-0000-0000-0000CA890000}"/>
    <cellStyle name="Normal 5 3 4 3" xfId="1410" xr:uid="{00000000-0005-0000-0000-0000CB890000}"/>
    <cellStyle name="Normal 5 3 4 3 2" xfId="3556" xr:uid="{00000000-0005-0000-0000-0000CC890000}"/>
    <cellStyle name="Normal 5 3 4 3 2 2" xfId="7967" xr:uid="{00000000-0005-0000-0000-0000CD890000}"/>
    <cellStyle name="Normal 5 3 4 3 2 2 2" xfId="16711" xr:uid="{00000000-0005-0000-0000-0000CE890000}"/>
    <cellStyle name="Normal 5 3 4 3 2 2 2 2" xfId="34162" xr:uid="{00000000-0005-0000-0000-0000CF890000}"/>
    <cellStyle name="Normal 5 3 4 3 2 2 3" xfId="25442" xr:uid="{00000000-0005-0000-0000-0000D0890000}"/>
    <cellStyle name="Normal 5 3 4 3 2 2 4" xfId="42143" xr:uid="{00000000-0005-0000-0000-0000D1890000}"/>
    <cellStyle name="Normal 5 3 4 3 2 3" xfId="12350" xr:uid="{00000000-0005-0000-0000-0000D2890000}"/>
    <cellStyle name="Normal 5 3 4 3 2 3 2" xfId="29802" xr:uid="{00000000-0005-0000-0000-0000D3890000}"/>
    <cellStyle name="Normal 5 3 4 3 2 4" xfId="21081" xr:uid="{00000000-0005-0000-0000-0000D4890000}"/>
    <cellStyle name="Normal 5 3 4 3 2 5" xfId="42142" xr:uid="{00000000-0005-0000-0000-0000D5890000}"/>
    <cellStyle name="Normal 5 3 4 3 3" xfId="5825" xr:uid="{00000000-0005-0000-0000-0000D6890000}"/>
    <cellStyle name="Normal 5 3 4 3 3 2" xfId="14569" xr:uid="{00000000-0005-0000-0000-0000D7890000}"/>
    <cellStyle name="Normal 5 3 4 3 3 2 2" xfId="32020" xr:uid="{00000000-0005-0000-0000-0000D8890000}"/>
    <cellStyle name="Normal 5 3 4 3 3 3" xfId="23300" xr:uid="{00000000-0005-0000-0000-0000D9890000}"/>
    <cellStyle name="Normal 5 3 4 3 3 4" xfId="42144" xr:uid="{00000000-0005-0000-0000-0000DA890000}"/>
    <cellStyle name="Normal 5 3 4 3 4" xfId="10208" xr:uid="{00000000-0005-0000-0000-0000DB890000}"/>
    <cellStyle name="Normal 5 3 4 3 4 2" xfId="27660" xr:uid="{00000000-0005-0000-0000-0000DC890000}"/>
    <cellStyle name="Normal 5 3 4 3 5" xfId="18939" xr:uid="{00000000-0005-0000-0000-0000DD890000}"/>
    <cellStyle name="Normal 5 3 4 3 6" xfId="42141" xr:uid="{00000000-0005-0000-0000-0000DE890000}"/>
    <cellStyle name="Normal 5 3 4 4" xfId="2484" xr:uid="{00000000-0005-0000-0000-0000DF890000}"/>
    <cellStyle name="Normal 5 3 4 4 2" xfId="6895" xr:uid="{00000000-0005-0000-0000-0000E0890000}"/>
    <cellStyle name="Normal 5 3 4 4 2 2" xfId="15639" xr:uid="{00000000-0005-0000-0000-0000E1890000}"/>
    <cellStyle name="Normal 5 3 4 4 2 2 2" xfId="33090" xr:uid="{00000000-0005-0000-0000-0000E2890000}"/>
    <cellStyle name="Normal 5 3 4 4 2 3" xfId="24370" xr:uid="{00000000-0005-0000-0000-0000E3890000}"/>
    <cellStyle name="Normal 5 3 4 4 2 4" xfId="42146" xr:uid="{00000000-0005-0000-0000-0000E4890000}"/>
    <cellStyle name="Normal 5 3 4 4 3" xfId="11278" xr:uid="{00000000-0005-0000-0000-0000E5890000}"/>
    <cellStyle name="Normal 5 3 4 4 3 2" xfId="28730" xr:uid="{00000000-0005-0000-0000-0000E6890000}"/>
    <cellStyle name="Normal 5 3 4 4 4" xfId="20009" xr:uid="{00000000-0005-0000-0000-0000E7890000}"/>
    <cellStyle name="Normal 5 3 4 4 5" xfId="42145" xr:uid="{00000000-0005-0000-0000-0000E8890000}"/>
    <cellStyle name="Normal 5 3 4 5" xfId="4753" xr:uid="{00000000-0005-0000-0000-0000E9890000}"/>
    <cellStyle name="Normal 5 3 4 5 2" xfId="13497" xr:uid="{00000000-0005-0000-0000-0000EA890000}"/>
    <cellStyle name="Normal 5 3 4 5 2 2" xfId="30948" xr:uid="{00000000-0005-0000-0000-0000EB890000}"/>
    <cellStyle name="Normal 5 3 4 5 3" xfId="22228" xr:uid="{00000000-0005-0000-0000-0000EC890000}"/>
    <cellStyle name="Normal 5 3 4 5 4" xfId="42147" xr:uid="{00000000-0005-0000-0000-0000ED890000}"/>
    <cellStyle name="Normal 5 3 4 6" xfId="9136" xr:uid="{00000000-0005-0000-0000-0000EE890000}"/>
    <cellStyle name="Normal 5 3 4 6 2" xfId="26588" xr:uid="{00000000-0005-0000-0000-0000EF890000}"/>
    <cellStyle name="Normal 5 3 4 7" xfId="17867" xr:uid="{00000000-0005-0000-0000-0000F0890000}"/>
    <cellStyle name="Normal 5 3 4 8" xfId="42132" xr:uid="{00000000-0005-0000-0000-0000F1890000}"/>
    <cellStyle name="Normal 5 3 5" xfId="614" xr:uid="{00000000-0005-0000-0000-0000F2890000}"/>
    <cellStyle name="Normal 5 3 5 2" xfId="1687" xr:uid="{00000000-0005-0000-0000-0000F3890000}"/>
    <cellStyle name="Normal 5 3 5 2 2" xfId="3832" xr:uid="{00000000-0005-0000-0000-0000F4890000}"/>
    <cellStyle name="Normal 5 3 5 2 2 2" xfId="8243" xr:uid="{00000000-0005-0000-0000-0000F5890000}"/>
    <cellStyle name="Normal 5 3 5 2 2 2 2" xfId="16987" xr:uid="{00000000-0005-0000-0000-0000F6890000}"/>
    <cellStyle name="Normal 5 3 5 2 2 2 2 2" xfId="34438" xr:uid="{00000000-0005-0000-0000-0000F7890000}"/>
    <cellStyle name="Normal 5 3 5 2 2 2 3" xfId="25718" xr:uid="{00000000-0005-0000-0000-0000F8890000}"/>
    <cellStyle name="Normal 5 3 5 2 2 2 4" xfId="42151" xr:uid="{00000000-0005-0000-0000-0000F9890000}"/>
    <cellStyle name="Normal 5 3 5 2 2 3" xfId="12626" xr:uid="{00000000-0005-0000-0000-0000FA890000}"/>
    <cellStyle name="Normal 5 3 5 2 2 3 2" xfId="30078" xr:uid="{00000000-0005-0000-0000-0000FB890000}"/>
    <cellStyle name="Normal 5 3 5 2 2 4" xfId="21357" xr:uid="{00000000-0005-0000-0000-0000FC890000}"/>
    <cellStyle name="Normal 5 3 5 2 2 5" xfId="42150" xr:uid="{00000000-0005-0000-0000-0000FD890000}"/>
    <cellStyle name="Normal 5 3 5 2 3" xfId="6101" xr:uid="{00000000-0005-0000-0000-0000FE890000}"/>
    <cellStyle name="Normal 5 3 5 2 3 2" xfId="14845" xr:uid="{00000000-0005-0000-0000-0000FF890000}"/>
    <cellStyle name="Normal 5 3 5 2 3 2 2" xfId="32296" xr:uid="{00000000-0005-0000-0000-0000008A0000}"/>
    <cellStyle name="Normal 5 3 5 2 3 3" xfId="23576" xr:uid="{00000000-0005-0000-0000-0000018A0000}"/>
    <cellStyle name="Normal 5 3 5 2 3 4" xfId="42152" xr:uid="{00000000-0005-0000-0000-0000028A0000}"/>
    <cellStyle name="Normal 5 3 5 2 4" xfId="10484" xr:uid="{00000000-0005-0000-0000-0000038A0000}"/>
    <cellStyle name="Normal 5 3 5 2 4 2" xfId="27936" xr:uid="{00000000-0005-0000-0000-0000048A0000}"/>
    <cellStyle name="Normal 5 3 5 2 5" xfId="19215" xr:uid="{00000000-0005-0000-0000-0000058A0000}"/>
    <cellStyle name="Normal 5 3 5 2 6" xfId="42149" xr:uid="{00000000-0005-0000-0000-0000068A0000}"/>
    <cellStyle name="Normal 5 3 5 3" xfId="2763" xr:uid="{00000000-0005-0000-0000-0000078A0000}"/>
    <cellStyle name="Normal 5 3 5 3 2" xfId="7174" xr:uid="{00000000-0005-0000-0000-0000088A0000}"/>
    <cellStyle name="Normal 5 3 5 3 2 2" xfId="15918" xr:uid="{00000000-0005-0000-0000-0000098A0000}"/>
    <cellStyle name="Normal 5 3 5 3 2 2 2" xfId="33369" xr:uid="{00000000-0005-0000-0000-00000A8A0000}"/>
    <cellStyle name="Normal 5 3 5 3 2 3" xfId="24649" xr:uid="{00000000-0005-0000-0000-00000B8A0000}"/>
    <cellStyle name="Normal 5 3 5 3 2 4" xfId="42154" xr:uid="{00000000-0005-0000-0000-00000C8A0000}"/>
    <cellStyle name="Normal 5 3 5 3 3" xfId="11557" xr:uid="{00000000-0005-0000-0000-00000D8A0000}"/>
    <cellStyle name="Normal 5 3 5 3 3 2" xfId="29009" xr:uid="{00000000-0005-0000-0000-00000E8A0000}"/>
    <cellStyle name="Normal 5 3 5 3 4" xfId="20288" xr:uid="{00000000-0005-0000-0000-00000F8A0000}"/>
    <cellStyle name="Normal 5 3 5 3 5" xfId="42153" xr:uid="{00000000-0005-0000-0000-0000108A0000}"/>
    <cellStyle name="Normal 5 3 5 4" xfId="5032" xr:uid="{00000000-0005-0000-0000-0000118A0000}"/>
    <cellStyle name="Normal 5 3 5 4 2" xfId="13776" xr:uid="{00000000-0005-0000-0000-0000128A0000}"/>
    <cellStyle name="Normal 5 3 5 4 2 2" xfId="31227" xr:uid="{00000000-0005-0000-0000-0000138A0000}"/>
    <cellStyle name="Normal 5 3 5 4 3" xfId="22507" xr:uid="{00000000-0005-0000-0000-0000148A0000}"/>
    <cellStyle name="Normal 5 3 5 4 4" xfId="42155" xr:uid="{00000000-0005-0000-0000-0000158A0000}"/>
    <cellStyle name="Normal 5 3 5 5" xfId="9415" xr:uid="{00000000-0005-0000-0000-0000168A0000}"/>
    <cellStyle name="Normal 5 3 5 5 2" xfId="26867" xr:uid="{00000000-0005-0000-0000-0000178A0000}"/>
    <cellStyle name="Normal 5 3 5 6" xfId="18146" xr:uid="{00000000-0005-0000-0000-0000188A0000}"/>
    <cellStyle name="Normal 5 3 5 7" xfId="42148" xr:uid="{00000000-0005-0000-0000-0000198A0000}"/>
    <cellStyle name="Normal 5 3 6" xfId="1153" xr:uid="{00000000-0005-0000-0000-00001A8A0000}"/>
    <cellStyle name="Normal 5 3 6 2" xfId="3299" xr:uid="{00000000-0005-0000-0000-00001B8A0000}"/>
    <cellStyle name="Normal 5 3 6 2 2" xfId="7710" xr:uid="{00000000-0005-0000-0000-00001C8A0000}"/>
    <cellStyle name="Normal 5 3 6 2 2 2" xfId="16454" xr:uid="{00000000-0005-0000-0000-00001D8A0000}"/>
    <cellStyle name="Normal 5 3 6 2 2 2 2" xfId="33905" xr:uid="{00000000-0005-0000-0000-00001E8A0000}"/>
    <cellStyle name="Normal 5 3 6 2 2 3" xfId="25185" xr:uid="{00000000-0005-0000-0000-00001F8A0000}"/>
    <cellStyle name="Normal 5 3 6 2 2 4" xfId="42158" xr:uid="{00000000-0005-0000-0000-0000208A0000}"/>
    <cellStyle name="Normal 5 3 6 2 3" xfId="12093" xr:uid="{00000000-0005-0000-0000-0000218A0000}"/>
    <cellStyle name="Normal 5 3 6 2 3 2" xfId="29545" xr:uid="{00000000-0005-0000-0000-0000228A0000}"/>
    <cellStyle name="Normal 5 3 6 2 4" xfId="20824" xr:uid="{00000000-0005-0000-0000-0000238A0000}"/>
    <cellStyle name="Normal 5 3 6 2 5" xfId="42157" xr:uid="{00000000-0005-0000-0000-0000248A0000}"/>
    <cellStyle name="Normal 5 3 6 3" xfId="5568" xr:uid="{00000000-0005-0000-0000-0000258A0000}"/>
    <cellStyle name="Normal 5 3 6 3 2" xfId="14312" xr:uid="{00000000-0005-0000-0000-0000268A0000}"/>
    <cellStyle name="Normal 5 3 6 3 2 2" xfId="31763" xr:uid="{00000000-0005-0000-0000-0000278A0000}"/>
    <cellStyle name="Normal 5 3 6 3 3" xfId="23043" xr:uid="{00000000-0005-0000-0000-0000288A0000}"/>
    <cellStyle name="Normal 5 3 6 3 4" xfId="42159" xr:uid="{00000000-0005-0000-0000-0000298A0000}"/>
    <cellStyle name="Normal 5 3 6 4" xfId="9951" xr:uid="{00000000-0005-0000-0000-00002A8A0000}"/>
    <cellStyle name="Normal 5 3 6 4 2" xfId="27403" xr:uid="{00000000-0005-0000-0000-00002B8A0000}"/>
    <cellStyle name="Normal 5 3 6 5" xfId="18682" xr:uid="{00000000-0005-0000-0000-00002C8A0000}"/>
    <cellStyle name="Normal 5 3 6 6" xfId="42156" xr:uid="{00000000-0005-0000-0000-00002D8A0000}"/>
    <cellStyle name="Normal 5 3 7" xfId="2227" xr:uid="{00000000-0005-0000-0000-00002E8A0000}"/>
    <cellStyle name="Normal 5 3 7 2" xfId="6638" xr:uid="{00000000-0005-0000-0000-00002F8A0000}"/>
    <cellStyle name="Normal 5 3 7 2 2" xfId="15382" xr:uid="{00000000-0005-0000-0000-0000308A0000}"/>
    <cellStyle name="Normal 5 3 7 2 2 2" xfId="32833" xr:uid="{00000000-0005-0000-0000-0000318A0000}"/>
    <cellStyle name="Normal 5 3 7 2 3" xfId="24113" xr:uid="{00000000-0005-0000-0000-0000328A0000}"/>
    <cellStyle name="Normal 5 3 7 2 4" xfId="42161" xr:uid="{00000000-0005-0000-0000-0000338A0000}"/>
    <cellStyle name="Normal 5 3 7 3" xfId="11021" xr:uid="{00000000-0005-0000-0000-0000348A0000}"/>
    <cellStyle name="Normal 5 3 7 3 2" xfId="28473" xr:uid="{00000000-0005-0000-0000-0000358A0000}"/>
    <cellStyle name="Normal 5 3 7 4" xfId="19752" xr:uid="{00000000-0005-0000-0000-0000368A0000}"/>
    <cellStyle name="Normal 5 3 7 5" xfId="42160" xr:uid="{00000000-0005-0000-0000-0000378A0000}"/>
    <cellStyle name="Normal 5 3 8" xfId="4496" xr:uid="{00000000-0005-0000-0000-0000388A0000}"/>
    <cellStyle name="Normal 5 3 8 2" xfId="13240" xr:uid="{00000000-0005-0000-0000-0000398A0000}"/>
    <cellStyle name="Normal 5 3 8 2 2" xfId="30691" xr:uid="{00000000-0005-0000-0000-00003A8A0000}"/>
    <cellStyle name="Normal 5 3 8 3" xfId="21971" xr:uid="{00000000-0005-0000-0000-00003B8A0000}"/>
    <cellStyle name="Normal 5 3 8 4" xfId="42162" xr:uid="{00000000-0005-0000-0000-00003C8A0000}"/>
    <cellStyle name="Normal 5 3 9" xfId="8879" xr:uid="{00000000-0005-0000-0000-00003D8A0000}"/>
    <cellStyle name="Normal 5 3 9 2" xfId="26331" xr:uid="{00000000-0005-0000-0000-00003E8A0000}"/>
    <cellStyle name="Normal 5 4" xfId="93" xr:uid="{00000000-0005-0000-0000-00003F8A0000}"/>
    <cellStyle name="Normal 5 4 10" xfId="42163" xr:uid="{00000000-0005-0000-0000-0000408A0000}"/>
    <cellStyle name="Normal 5 4 2" xfId="226" xr:uid="{00000000-0005-0000-0000-0000418A0000}"/>
    <cellStyle name="Normal 5 4 2 2" xfId="491" xr:uid="{00000000-0005-0000-0000-0000428A0000}"/>
    <cellStyle name="Normal 5 4 2 2 2" xfId="1031" xr:uid="{00000000-0005-0000-0000-0000438A0000}"/>
    <cellStyle name="Normal 5 4 2 2 2 2" xfId="2104" xr:uid="{00000000-0005-0000-0000-0000448A0000}"/>
    <cellStyle name="Normal 5 4 2 2 2 2 2" xfId="4249" xr:uid="{00000000-0005-0000-0000-0000458A0000}"/>
    <cellStyle name="Normal 5 4 2 2 2 2 2 2" xfId="8660" xr:uid="{00000000-0005-0000-0000-0000468A0000}"/>
    <cellStyle name="Normal 5 4 2 2 2 2 2 2 2" xfId="17404" xr:uid="{00000000-0005-0000-0000-0000478A0000}"/>
    <cellStyle name="Normal 5 4 2 2 2 2 2 2 2 2" xfId="34855" xr:uid="{00000000-0005-0000-0000-0000488A0000}"/>
    <cellStyle name="Normal 5 4 2 2 2 2 2 2 3" xfId="26135" xr:uid="{00000000-0005-0000-0000-0000498A0000}"/>
    <cellStyle name="Normal 5 4 2 2 2 2 2 2 4" xfId="42169" xr:uid="{00000000-0005-0000-0000-00004A8A0000}"/>
    <cellStyle name="Normal 5 4 2 2 2 2 2 3" xfId="13043" xr:uid="{00000000-0005-0000-0000-00004B8A0000}"/>
    <cellStyle name="Normal 5 4 2 2 2 2 2 3 2" xfId="30495" xr:uid="{00000000-0005-0000-0000-00004C8A0000}"/>
    <cellStyle name="Normal 5 4 2 2 2 2 2 4" xfId="21774" xr:uid="{00000000-0005-0000-0000-00004D8A0000}"/>
    <cellStyle name="Normal 5 4 2 2 2 2 2 5" xfId="42168" xr:uid="{00000000-0005-0000-0000-00004E8A0000}"/>
    <cellStyle name="Normal 5 4 2 2 2 2 3" xfId="6518" xr:uid="{00000000-0005-0000-0000-00004F8A0000}"/>
    <cellStyle name="Normal 5 4 2 2 2 2 3 2" xfId="15262" xr:uid="{00000000-0005-0000-0000-0000508A0000}"/>
    <cellStyle name="Normal 5 4 2 2 2 2 3 2 2" xfId="32713" xr:uid="{00000000-0005-0000-0000-0000518A0000}"/>
    <cellStyle name="Normal 5 4 2 2 2 2 3 3" xfId="23993" xr:uid="{00000000-0005-0000-0000-0000528A0000}"/>
    <cellStyle name="Normal 5 4 2 2 2 2 3 4" xfId="42170" xr:uid="{00000000-0005-0000-0000-0000538A0000}"/>
    <cellStyle name="Normal 5 4 2 2 2 2 4" xfId="10901" xr:uid="{00000000-0005-0000-0000-0000548A0000}"/>
    <cellStyle name="Normal 5 4 2 2 2 2 4 2" xfId="28353" xr:uid="{00000000-0005-0000-0000-0000558A0000}"/>
    <cellStyle name="Normal 5 4 2 2 2 2 5" xfId="19632" xr:uid="{00000000-0005-0000-0000-0000568A0000}"/>
    <cellStyle name="Normal 5 4 2 2 2 2 6" xfId="42167" xr:uid="{00000000-0005-0000-0000-0000578A0000}"/>
    <cellStyle name="Normal 5 4 2 2 2 3" xfId="3180" xr:uid="{00000000-0005-0000-0000-0000588A0000}"/>
    <cellStyle name="Normal 5 4 2 2 2 3 2" xfId="7591" xr:uid="{00000000-0005-0000-0000-0000598A0000}"/>
    <cellStyle name="Normal 5 4 2 2 2 3 2 2" xfId="16335" xr:uid="{00000000-0005-0000-0000-00005A8A0000}"/>
    <cellStyle name="Normal 5 4 2 2 2 3 2 2 2" xfId="33786" xr:uid="{00000000-0005-0000-0000-00005B8A0000}"/>
    <cellStyle name="Normal 5 4 2 2 2 3 2 3" xfId="25066" xr:uid="{00000000-0005-0000-0000-00005C8A0000}"/>
    <cellStyle name="Normal 5 4 2 2 2 3 2 4" xfId="42172" xr:uid="{00000000-0005-0000-0000-00005D8A0000}"/>
    <cellStyle name="Normal 5 4 2 2 2 3 3" xfId="11974" xr:uid="{00000000-0005-0000-0000-00005E8A0000}"/>
    <cellStyle name="Normal 5 4 2 2 2 3 3 2" xfId="29426" xr:uid="{00000000-0005-0000-0000-00005F8A0000}"/>
    <cellStyle name="Normal 5 4 2 2 2 3 4" xfId="20705" xr:uid="{00000000-0005-0000-0000-0000608A0000}"/>
    <cellStyle name="Normal 5 4 2 2 2 3 5" xfId="42171" xr:uid="{00000000-0005-0000-0000-0000618A0000}"/>
    <cellStyle name="Normal 5 4 2 2 2 4" xfId="5449" xr:uid="{00000000-0005-0000-0000-0000628A0000}"/>
    <cellStyle name="Normal 5 4 2 2 2 4 2" xfId="14193" xr:uid="{00000000-0005-0000-0000-0000638A0000}"/>
    <cellStyle name="Normal 5 4 2 2 2 4 2 2" xfId="31644" xr:uid="{00000000-0005-0000-0000-0000648A0000}"/>
    <cellStyle name="Normal 5 4 2 2 2 4 3" xfId="22924" xr:uid="{00000000-0005-0000-0000-0000658A0000}"/>
    <cellStyle name="Normal 5 4 2 2 2 4 4" xfId="42173" xr:uid="{00000000-0005-0000-0000-0000668A0000}"/>
    <cellStyle name="Normal 5 4 2 2 2 5" xfId="9832" xr:uid="{00000000-0005-0000-0000-0000678A0000}"/>
    <cellStyle name="Normal 5 4 2 2 2 5 2" xfId="27284" xr:uid="{00000000-0005-0000-0000-0000688A0000}"/>
    <cellStyle name="Normal 5 4 2 2 2 6" xfId="18563" xr:uid="{00000000-0005-0000-0000-0000698A0000}"/>
    <cellStyle name="Normal 5 4 2 2 2 7" xfId="42166" xr:uid="{00000000-0005-0000-0000-00006A8A0000}"/>
    <cellStyle name="Normal 5 4 2 2 3" xfId="1569" xr:uid="{00000000-0005-0000-0000-00006B8A0000}"/>
    <cellStyle name="Normal 5 4 2 2 3 2" xfId="3715" xr:uid="{00000000-0005-0000-0000-00006C8A0000}"/>
    <cellStyle name="Normal 5 4 2 2 3 2 2" xfId="8126" xr:uid="{00000000-0005-0000-0000-00006D8A0000}"/>
    <cellStyle name="Normal 5 4 2 2 3 2 2 2" xfId="16870" xr:uid="{00000000-0005-0000-0000-00006E8A0000}"/>
    <cellStyle name="Normal 5 4 2 2 3 2 2 2 2" xfId="34321" xr:uid="{00000000-0005-0000-0000-00006F8A0000}"/>
    <cellStyle name="Normal 5 4 2 2 3 2 2 3" xfId="25601" xr:uid="{00000000-0005-0000-0000-0000708A0000}"/>
    <cellStyle name="Normal 5 4 2 2 3 2 2 4" xfId="42176" xr:uid="{00000000-0005-0000-0000-0000718A0000}"/>
    <cellStyle name="Normal 5 4 2 2 3 2 3" xfId="12509" xr:uid="{00000000-0005-0000-0000-0000728A0000}"/>
    <cellStyle name="Normal 5 4 2 2 3 2 3 2" xfId="29961" xr:uid="{00000000-0005-0000-0000-0000738A0000}"/>
    <cellStyle name="Normal 5 4 2 2 3 2 4" xfId="21240" xr:uid="{00000000-0005-0000-0000-0000748A0000}"/>
    <cellStyle name="Normal 5 4 2 2 3 2 5" xfId="42175" xr:uid="{00000000-0005-0000-0000-0000758A0000}"/>
    <cellStyle name="Normal 5 4 2 2 3 3" xfId="5984" xr:uid="{00000000-0005-0000-0000-0000768A0000}"/>
    <cellStyle name="Normal 5 4 2 2 3 3 2" xfId="14728" xr:uid="{00000000-0005-0000-0000-0000778A0000}"/>
    <cellStyle name="Normal 5 4 2 2 3 3 2 2" xfId="32179" xr:uid="{00000000-0005-0000-0000-0000788A0000}"/>
    <cellStyle name="Normal 5 4 2 2 3 3 3" xfId="23459" xr:uid="{00000000-0005-0000-0000-0000798A0000}"/>
    <cellStyle name="Normal 5 4 2 2 3 3 4" xfId="42177" xr:uid="{00000000-0005-0000-0000-00007A8A0000}"/>
    <cellStyle name="Normal 5 4 2 2 3 4" xfId="10367" xr:uid="{00000000-0005-0000-0000-00007B8A0000}"/>
    <cellStyle name="Normal 5 4 2 2 3 4 2" xfId="27819" xr:uid="{00000000-0005-0000-0000-00007C8A0000}"/>
    <cellStyle name="Normal 5 4 2 2 3 5" xfId="19098" xr:uid="{00000000-0005-0000-0000-00007D8A0000}"/>
    <cellStyle name="Normal 5 4 2 2 3 6" xfId="42174" xr:uid="{00000000-0005-0000-0000-00007E8A0000}"/>
    <cellStyle name="Normal 5 4 2 2 4" xfId="2643" xr:uid="{00000000-0005-0000-0000-00007F8A0000}"/>
    <cellStyle name="Normal 5 4 2 2 4 2" xfId="7054" xr:uid="{00000000-0005-0000-0000-0000808A0000}"/>
    <cellStyle name="Normal 5 4 2 2 4 2 2" xfId="15798" xr:uid="{00000000-0005-0000-0000-0000818A0000}"/>
    <cellStyle name="Normal 5 4 2 2 4 2 2 2" xfId="33249" xr:uid="{00000000-0005-0000-0000-0000828A0000}"/>
    <cellStyle name="Normal 5 4 2 2 4 2 3" xfId="24529" xr:uid="{00000000-0005-0000-0000-0000838A0000}"/>
    <cellStyle name="Normal 5 4 2 2 4 2 4" xfId="42179" xr:uid="{00000000-0005-0000-0000-0000848A0000}"/>
    <cellStyle name="Normal 5 4 2 2 4 3" xfId="11437" xr:uid="{00000000-0005-0000-0000-0000858A0000}"/>
    <cellStyle name="Normal 5 4 2 2 4 3 2" xfId="28889" xr:uid="{00000000-0005-0000-0000-0000868A0000}"/>
    <cellStyle name="Normal 5 4 2 2 4 4" xfId="20168" xr:uid="{00000000-0005-0000-0000-0000878A0000}"/>
    <cellStyle name="Normal 5 4 2 2 4 5" xfId="42178" xr:uid="{00000000-0005-0000-0000-0000888A0000}"/>
    <cellStyle name="Normal 5 4 2 2 5" xfId="4912" xr:uid="{00000000-0005-0000-0000-0000898A0000}"/>
    <cellStyle name="Normal 5 4 2 2 5 2" xfId="13656" xr:uid="{00000000-0005-0000-0000-00008A8A0000}"/>
    <cellStyle name="Normal 5 4 2 2 5 2 2" xfId="31107" xr:uid="{00000000-0005-0000-0000-00008B8A0000}"/>
    <cellStyle name="Normal 5 4 2 2 5 3" xfId="22387" xr:uid="{00000000-0005-0000-0000-00008C8A0000}"/>
    <cellStyle name="Normal 5 4 2 2 5 4" xfId="42180" xr:uid="{00000000-0005-0000-0000-00008D8A0000}"/>
    <cellStyle name="Normal 5 4 2 2 6" xfId="9295" xr:uid="{00000000-0005-0000-0000-00008E8A0000}"/>
    <cellStyle name="Normal 5 4 2 2 6 2" xfId="26747" xr:uid="{00000000-0005-0000-0000-00008F8A0000}"/>
    <cellStyle name="Normal 5 4 2 2 7" xfId="18026" xr:uid="{00000000-0005-0000-0000-0000908A0000}"/>
    <cellStyle name="Normal 5 4 2 2 8" xfId="42165" xr:uid="{00000000-0005-0000-0000-0000918A0000}"/>
    <cellStyle name="Normal 5 4 2 3" xfId="773" xr:uid="{00000000-0005-0000-0000-0000928A0000}"/>
    <cellStyle name="Normal 5 4 2 3 2" xfId="1846" xr:uid="{00000000-0005-0000-0000-0000938A0000}"/>
    <cellStyle name="Normal 5 4 2 3 2 2" xfId="3991" xr:uid="{00000000-0005-0000-0000-0000948A0000}"/>
    <cellStyle name="Normal 5 4 2 3 2 2 2" xfId="8402" xr:uid="{00000000-0005-0000-0000-0000958A0000}"/>
    <cellStyle name="Normal 5 4 2 3 2 2 2 2" xfId="17146" xr:uid="{00000000-0005-0000-0000-0000968A0000}"/>
    <cellStyle name="Normal 5 4 2 3 2 2 2 2 2" xfId="34597" xr:uid="{00000000-0005-0000-0000-0000978A0000}"/>
    <cellStyle name="Normal 5 4 2 3 2 2 2 3" xfId="25877" xr:uid="{00000000-0005-0000-0000-0000988A0000}"/>
    <cellStyle name="Normal 5 4 2 3 2 2 2 4" xfId="42184" xr:uid="{00000000-0005-0000-0000-0000998A0000}"/>
    <cellStyle name="Normal 5 4 2 3 2 2 3" xfId="12785" xr:uid="{00000000-0005-0000-0000-00009A8A0000}"/>
    <cellStyle name="Normal 5 4 2 3 2 2 3 2" xfId="30237" xr:uid="{00000000-0005-0000-0000-00009B8A0000}"/>
    <cellStyle name="Normal 5 4 2 3 2 2 4" xfId="21516" xr:uid="{00000000-0005-0000-0000-00009C8A0000}"/>
    <cellStyle name="Normal 5 4 2 3 2 2 5" xfId="42183" xr:uid="{00000000-0005-0000-0000-00009D8A0000}"/>
    <cellStyle name="Normal 5 4 2 3 2 3" xfId="6260" xr:uid="{00000000-0005-0000-0000-00009E8A0000}"/>
    <cellStyle name="Normal 5 4 2 3 2 3 2" xfId="15004" xr:uid="{00000000-0005-0000-0000-00009F8A0000}"/>
    <cellStyle name="Normal 5 4 2 3 2 3 2 2" xfId="32455" xr:uid="{00000000-0005-0000-0000-0000A08A0000}"/>
    <cellStyle name="Normal 5 4 2 3 2 3 3" xfId="23735" xr:uid="{00000000-0005-0000-0000-0000A18A0000}"/>
    <cellStyle name="Normal 5 4 2 3 2 3 4" xfId="42185" xr:uid="{00000000-0005-0000-0000-0000A28A0000}"/>
    <cellStyle name="Normal 5 4 2 3 2 4" xfId="10643" xr:uid="{00000000-0005-0000-0000-0000A38A0000}"/>
    <cellStyle name="Normal 5 4 2 3 2 4 2" xfId="28095" xr:uid="{00000000-0005-0000-0000-0000A48A0000}"/>
    <cellStyle name="Normal 5 4 2 3 2 5" xfId="19374" xr:uid="{00000000-0005-0000-0000-0000A58A0000}"/>
    <cellStyle name="Normal 5 4 2 3 2 6" xfId="42182" xr:uid="{00000000-0005-0000-0000-0000A68A0000}"/>
    <cellStyle name="Normal 5 4 2 3 3" xfId="2922" xr:uid="{00000000-0005-0000-0000-0000A78A0000}"/>
    <cellStyle name="Normal 5 4 2 3 3 2" xfId="7333" xr:uid="{00000000-0005-0000-0000-0000A88A0000}"/>
    <cellStyle name="Normal 5 4 2 3 3 2 2" xfId="16077" xr:uid="{00000000-0005-0000-0000-0000A98A0000}"/>
    <cellStyle name="Normal 5 4 2 3 3 2 2 2" xfId="33528" xr:uid="{00000000-0005-0000-0000-0000AA8A0000}"/>
    <cellStyle name="Normal 5 4 2 3 3 2 3" xfId="24808" xr:uid="{00000000-0005-0000-0000-0000AB8A0000}"/>
    <cellStyle name="Normal 5 4 2 3 3 2 4" xfId="42187" xr:uid="{00000000-0005-0000-0000-0000AC8A0000}"/>
    <cellStyle name="Normal 5 4 2 3 3 3" xfId="11716" xr:uid="{00000000-0005-0000-0000-0000AD8A0000}"/>
    <cellStyle name="Normal 5 4 2 3 3 3 2" xfId="29168" xr:uid="{00000000-0005-0000-0000-0000AE8A0000}"/>
    <cellStyle name="Normal 5 4 2 3 3 4" xfId="20447" xr:uid="{00000000-0005-0000-0000-0000AF8A0000}"/>
    <cellStyle name="Normal 5 4 2 3 3 5" xfId="42186" xr:uid="{00000000-0005-0000-0000-0000B08A0000}"/>
    <cellStyle name="Normal 5 4 2 3 4" xfId="5191" xr:uid="{00000000-0005-0000-0000-0000B18A0000}"/>
    <cellStyle name="Normal 5 4 2 3 4 2" xfId="13935" xr:uid="{00000000-0005-0000-0000-0000B28A0000}"/>
    <cellStyle name="Normal 5 4 2 3 4 2 2" xfId="31386" xr:uid="{00000000-0005-0000-0000-0000B38A0000}"/>
    <cellStyle name="Normal 5 4 2 3 4 3" xfId="22666" xr:uid="{00000000-0005-0000-0000-0000B48A0000}"/>
    <cellStyle name="Normal 5 4 2 3 4 4" xfId="42188" xr:uid="{00000000-0005-0000-0000-0000B58A0000}"/>
    <cellStyle name="Normal 5 4 2 3 5" xfId="9574" xr:uid="{00000000-0005-0000-0000-0000B68A0000}"/>
    <cellStyle name="Normal 5 4 2 3 5 2" xfId="27026" xr:uid="{00000000-0005-0000-0000-0000B78A0000}"/>
    <cellStyle name="Normal 5 4 2 3 6" xfId="18305" xr:uid="{00000000-0005-0000-0000-0000B88A0000}"/>
    <cellStyle name="Normal 5 4 2 3 7" xfId="42181" xr:uid="{00000000-0005-0000-0000-0000B98A0000}"/>
    <cellStyle name="Normal 5 4 2 4" xfId="1312" xr:uid="{00000000-0005-0000-0000-0000BA8A0000}"/>
    <cellStyle name="Normal 5 4 2 4 2" xfId="3458" xr:uid="{00000000-0005-0000-0000-0000BB8A0000}"/>
    <cellStyle name="Normal 5 4 2 4 2 2" xfId="7869" xr:uid="{00000000-0005-0000-0000-0000BC8A0000}"/>
    <cellStyle name="Normal 5 4 2 4 2 2 2" xfId="16613" xr:uid="{00000000-0005-0000-0000-0000BD8A0000}"/>
    <cellStyle name="Normal 5 4 2 4 2 2 2 2" xfId="34064" xr:uid="{00000000-0005-0000-0000-0000BE8A0000}"/>
    <cellStyle name="Normal 5 4 2 4 2 2 3" xfId="25344" xr:uid="{00000000-0005-0000-0000-0000BF8A0000}"/>
    <cellStyle name="Normal 5 4 2 4 2 2 4" xfId="42191" xr:uid="{00000000-0005-0000-0000-0000C08A0000}"/>
    <cellStyle name="Normal 5 4 2 4 2 3" xfId="12252" xr:uid="{00000000-0005-0000-0000-0000C18A0000}"/>
    <cellStyle name="Normal 5 4 2 4 2 3 2" xfId="29704" xr:uid="{00000000-0005-0000-0000-0000C28A0000}"/>
    <cellStyle name="Normal 5 4 2 4 2 4" xfId="20983" xr:uid="{00000000-0005-0000-0000-0000C38A0000}"/>
    <cellStyle name="Normal 5 4 2 4 2 5" xfId="42190" xr:uid="{00000000-0005-0000-0000-0000C48A0000}"/>
    <cellStyle name="Normal 5 4 2 4 3" xfId="5727" xr:uid="{00000000-0005-0000-0000-0000C58A0000}"/>
    <cellStyle name="Normal 5 4 2 4 3 2" xfId="14471" xr:uid="{00000000-0005-0000-0000-0000C68A0000}"/>
    <cellStyle name="Normal 5 4 2 4 3 2 2" xfId="31922" xr:uid="{00000000-0005-0000-0000-0000C78A0000}"/>
    <cellStyle name="Normal 5 4 2 4 3 3" xfId="23202" xr:uid="{00000000-0005-0000-0000-0000C88A0000}"/>
    <cellStyle name="Normal 5 4 2 4 3 4" xfId="42192" xr:uid="{00000000-0005-0000-0000-0000C98A0000}"/>
    <cellStyle name="Normal 5 4 2 4 4" xfId="10110" xr:uid="{00000000-0005-0000-0000-0000CA8A0000}"/>
    <cellStyle name="Normal 5 4 2 4 4 2" xfId="27562" xr:uid="{00000000-0005-0000-0000-0000CB8A0000}"/>
    <cellStyle name="Normal 5 4 2 4 5" xfId="18841" xr:uid="{00000000-0005-0000-0000-0000CC8A0000}"/>
    <cellStyle name="Normal 5 4 2 4 6" xfId="42189" xr:uid="{00000000-0005-0000-0000-0000CD8A0000}"/>
    <cellStyle name="Normal 5 4 2 5" xfId="2386" xr:uid="{00000000-0005-0000-0000-0000CE8A0000}"/>
    <cellStyle name="Normal 5 4 2 5 2" xfId="6797" xr:uid="{00000000-0005-0000-0000-0000CF8A0000}"/>
    <cellStyle name="Normal 5 4 2 5 2 2" xfId="15541" xr:uid="{00000000-0005-0000-0000-0000D08A0000}"/>
    <cellStyle name="Normal 5 4 2 5 2 2 2" xfId="32992" xr:uid="{00000000-0005-0000-0000-0000D18A0000}"/>
    <cellStyle name="Normal 5 4 2 5 2 3" xfId="24272" xr:uid="{00000000-0005-0000-0000-0000D28A0000}"/>
    <cellStyle name="Normal 5 4 2 5 2 4" xfId="42194" xr:uid="{00000000-0005-0000-0000-0000D38A0000}"/>
    <cellStyle name="Normal 5 4 2 5 3" xfId="11180" xr:uid="{00000000-0005-0000-0000-0000D48A0000}"/>
    <cellStyle name="Normal 5 4 2 5 3 2" xfId="28632" xr:uid="{00000000-0005-0000-0000-0000D58A0000}"/>
    <cellStyle name="Normal 5 4 2 5 4" xfId="19911" xr:uid="{00000000-0005-0000-0000-0000D68A0000}"/>
    <cellStyle name="Normal 5 4 2 5 5" xfId="42193" xr:uid="{00000000-0005-0000-0000-0000D78A0000}"/>
    <cellStyle name="Normal 5 4 2 6" xfId="4655" xr:uid="{00000000-0005-0000-0000-0000D88A0000}"/>
    <cellStyle name="Normal 5 4 2 6 2" xfId="13399" xr:uid="{00000000-0005-0000-0000-0000D98A0000}"/>
    <cellStyle name="Normal 5 4 2 6 2 2" xfId="30850" xr:uid="{00000000-0005-0000-0000-0000DA8A0000}"/>
    <cellStyle name="Normal 5 4 2 6 3" xfId="22130" xr:uid="{00000000-0005-0000-0000-0000DB8A0000}"/>
    <cellStyle name="Normal 5 4 2 6 4" xfId="42195" xr:uid="{00000000-0005-0000-0000-0000DC8A0000}"/>
    <cellStyle name="Normal 5 4 2 7" xfId="9038" xr:uid="{00000000-0005-0000-0000-0000DD8A0000}"/>
    <cellStyle name="Normal 5 4 2 7 2" xfId="26490" xr:uid="{00000000-0005-0000-0000-0000DE8A0000}"/>
    <cellStyle name="Normal 5 4 2 8" xfId="17769" xr:uid="{00000000-0005-0000-0000-0000DF8A0000}"/>
    <cellStyle name="Normal 5 4 2 9" xfId="42164" xr:uid="{00000000-0005-0000-0000-0000E08A0000}"/>
    <cellStyle name="Normal 5 4 3" xfId="366" xr:uid="{00000000-0005-0000-0000-0000E18A0000}"/>
    <cellStyle name="Normal 5 4 3 2" xfId="906" xr:uid="{00000000-0005-0000-0000-0000E28A0000}"/>
    <cellStyle name="Normal 5 4 3 2 2" xfId="1979" xr:uid="{00000000-0005-0000-0000-0000E38A0000}"/>
    <cellStyle name="Normal 5 4 3 2 2 2" xfId="4124" xr:uid="{00000000-0005-0000-0000-0000E48A0000}"/>
    <cellStyle name="Normal 5 4 3 2 2 2 2" xfId="8535" xr:uid="{00000000-0005-0000-0000-0000E58A0000}"/>
    <cellStyle name="Normal 5 4 3 2 2 2 2 2" xfId="17279" xr:uid="{00000000-0005-0000-0000-0000E68A0000}"/>
    <cellStyle name="Normal 5 4 3 2 2 2 2 2 2" xfId="34730" xr:uid="{00000000-0005-0000-0000-0000E78A0000}"/>
    <cellStyle name="Normal 5 4 3 2 2 2 2 3" xfId="26010" xr:uid="{00000000-0005-0000-0000-0000E88A0000}"/>
    <cellStyle name="Normal 5 4 3 2 2 2 2 4" xfId="42200" xr:uid="{00000000-0005-0000-0000-0000E98A0000}"/>
    <cellStyle name="Normal 5 4 3 2 2 2 3" xfId="12918" xr:uid="{00000000-0005-0000-0000-0000EA8A0000}"/>
    <cellStyle name="Normal 5 4 3 2 2 2 3 2" xfId="30370" xr:uid="{00000000-0005-0000-0000-0000EB8A0000}"/>
    <cellStyle name="Normal 5 4 3 2 2 2 4" xfId="21649" xr:uid="{00000000-0005-0000-0000-0000EC8A0000}"/>
    <cellStyle name="Normal 5 4 3 2 2 2 5" xfId="42199" xr:uid="{00000000-0005-0000-0000-0000ED8A0000}"/>
    <cellStyle name="Normal 5 4 3 2 2 3" xfId="6393" xr:uid="{00000000-0005-0000-0000-0000EE8A0000}"/>
    <cellStyle name="Normal 5 4 3 2 2 3 2" xfId="15137" xr:uid="{00000000-0005-0000-0000-0000EF8A0000}"/>
    <cellStyle name="Normal 5 4 3 2 2 3 2 2" xfId="32588" xr:uid="{00000000-0005-0000-0000-0000F08A0000}"/>
    <cellStyle name="Normal 5 4 3 2 2 3 3" xfId="23868" xr:uid="{00000000-0005-0000-0000-0000F18A0000}"/>
    <cellStyle name="Normal 5 4 3 2 2 3 4" xfId="42201" xr:uid="{00000000-0005-0000-0000-0000F28A0000}"/>
    <cellStyle name="Normal 5 4 3 2 2 4" xfId="10776" xr:uid="{00000000-0005-0000-0000-0000F38A0000}"/>
    <cellStyle name="Normal 5 4 3 2 2 4 2" xfId="28228" xr:uid="{00000000-0005-0000-0000-0000F48A0000}"/>
    <cellStyle name="Normal 5 4 3 2 2 5" xfId="19507" xr:uid="{00000000-0005-0000-0000-0000F58A0000}"/>
    <cellStyle name="Normal 5 4 3 2 2 6" xfId="42198" xr:uid="{00000000-0005-0000-0000-0000F68A0000}"/>
    <cellStyle name="Normal 5 4 3 2 3" xfId="3055" xr:uid="{00000000-0005-0000-0000-0000F78A0000}"/>
    <cellStyle name="Normal 5 4 3 2 3 2" xfId="7466" xr:uid="{00000000-0005-0000-0000-0000F88A0000}"/>
    <cellStyle name="Normal 5 4 3 2 3 2 2" xfId="16210" xr:uid="{00000000-0005-0000-0000-0000F98A0000}"/>
    <cellStyle name="Normal 5 4 3 2 3 2 2 2" xfId="33661" xr:uid="{00000000-0005-0000-0000-0000FA8A0000}"/>
    <cellStyle name="Normal 5 4 3 2 3 2 3" xfId="24941" xr:uid="{00000000-0005-0000-0000-0000FB8A0000}"/>
    <cellStyle name="Normal 5 4 3 2 3 2 4" xfId="42203" xr:uid="{00000000-0005-0000-0000-0000FC8A0000}"/>
    <cellStyle name="Normal 5 4 3 2 3 3" xfId="11849" xr:uid="{00000000-0005-0000-0000-0000FD8A0000}"/>
    <cellStyle name="Normal 5 4 3 2 3 3 2" xfId="29301" xr:uid="{00000000-0005-0000-0000-0000FE8A0000}"/>
    <cellStyle name="Normal 5 4 3 2 3 4" xfId="20580" xr:uid="{00000000-0005-0000-0000-0000FF8A0000}"/>
    <cellStyle name="Normal 5 4 3 2 3 5" xfId="42202" xr:uid="{00000000-0005-0000-0000-0000008B0000}"/>
    <cellStyle name="Normal 5 4 3 2 4" xfId="5324" xr:uid="{00000000-0005-0000-0000-0000018B0000}"/>
    <cellStyle name="Normal 5 4 3 2 4 2" xfId="14068" xr:uid="{00000000-0005-0000-0000-0000028B0000}"/>
    <cellStyle name="Normal 5 4 3 2 4 2 2" xfId="31519" xr:uid="{00000000-0005-0000-0000-0000038B0000}"/>
    <cellStyle name="Normal 5 4 3 2 4 3" xfId="22799" xr:uid="{00000000-0005-0000-0000-0000048B0000}"/>
    <cellStyle name="Normal 5 4 3 2 4 4" xfId="42204" xr:uid="{00000000-0005-0000-0000-0000058B0000}"/>
    <cellStyle name="Normal 5 4 3 2 5" xfId="9707" xr:uid="{00000000-0005-0000-0000-0000068B0000}"/>
    <cellStyle name="Normal 5 4 3 2 5 2" xfId="27159" xr:uid="{00000000-0005-0000-0000-0000078B0000}"/>
    <cellStyle name="Normal 5 4 3 2 6" xfId="18438" xr:uid="{00000000-0005-0000-0000-0000088B0000}"/>
    <cellStyle name="Normal 5 4 3 2 7" xfId="42197" xr:uid="{00000000-0005-0000-0000-0000098B0000}"/>
    <cellStyle name="Normal 5 4 3 3" xfId="1444" xr:uid="{00000000-0005-0000-0000-00000A8B0000}"/>
    <cellStyle name="Normal 5 4 3 3 2" xfId="3590" xr:uid="{00000000-0005-0000-0000-00000B8B0000}"/>
    <cellStyle name="Normal 5 4 3 3 2 2" xfId="8001" xr:uid="{00000000-0005-0000-0000-00000C8B0000}"/>
    <cellStyle name="Normal 5 4 3 3 2 2 2" xfId="16745" xr:uid="{00000000-0005-0000-0000-00000D8B0000}"/>
    <cellStyle name="Normal 5 4 3 3 2 2 2 2" xfId="34196" xr:uid="{00000000-0005-0000-0000-00000E8B0000}"/>
    <cellStyle name="Normal 5 4 3 3 2 2 3" xfId="25476" xr:uid="{00000000-0005-0000-0000-00000F8B0000}"/>
    <cellStyle name="Normal 5 4 3 3 2 2 4" xfId="42207" xr:uid="{00000000-0005-0000-0000-0000108B0000}"/>
    <cellStyle name="Normal 5 4 3 3 2 3" xfId="12384" xr:uid="{00000000-0005-0000-0000-0000118B0000}"/>
    <cellStyle name="Normal 5 4 3 3 2 3 2" xfId="29836" xr:uid="{00000000-0005-0000-0000-0000128B0000}"/>
    <cellStyle name="Normal 5 4 3 3 2 4" xfId="21115" xr:uid="{00000000-0005-0000-0000-0000138B0000}"/>
    <cellStyle name="Normal 5 4 3 3 2 5" xfId="42206" xr:uid="{00000000-0005-0000-0000-0000148B0000}"/>
    <cellStyle name="Normal 5 4 3 3 3" xfId="5859" xr:uid="{00000000-0005-0000-0000-0000158B0000}"/>
    <cellStyle name="Normal 5 4 3 3 3 2" xfId="14603" xr:uid="{00000000-0005-0000-0000-0000168B0000}"/>
    <cellStyle name="Normal 5 4 3 3 3 2 2" xfId="32054" xr:uid="{00000000-0005-0000-0000-0000178B0000}"/>
    <cellStyle name="Normal 5 4 3 3 3 3" xfId="23334" xr:uid="{00000000-0005-0000-0000-0000188B0000}"/>
    <cellStyle name="Normal 5 4 3 3 3 4" xfId="42208" xr:uid="{00000000-0005-0000-0000-0000198B0000}"/>
    <cellStyle name="Normal 5 4 3 3 4" xfId="10242" xr:uid="{00000000-0005-0000-0000-00001A8B0000}"/>
    <cellStyle name="Normal 5 4 3 3 4 2" xfId="27694" xr:uid="{00000000-0005-0000-0000-00001B8B0000}"/>
    <cellStyle name="Normal 5 4 3 3 5" xfId="18973" xr:uid="{00000000-0005-0000-0000-00001C8B0000}"/>
    <cellStyle name="Normal 5 4 3 3 6" xfId="42205" xr:uid="{00000000-0005-0000-0000-00001D8B0000}"/>
    <cellStyle name="Normal 5 4 3 4" xfId="2518" xr:uid="{00000000-0005-0000-0000-00001E8B0000}"/>
    <cellStyle name="Normal 5 4 3 4 2" xfId="6929" xr:uid="{00000000-0005-0000-0000-00001F8B0000}"/>
    <cellStyle name="Normal 5 4 3 4 2 2" xfId="15673" xr:uid="{00000000-0005-0000-0000-0000208B0000}"/>
    <cellStyle name="Normal 5 4 3 4 2 2 2" xfId="33124" xr:uid="{00000000-0005-0000-0000-0000218B0000}"/>
    <cellStyle name="Normal 5 4 3 4 2 3" xfId="24404" xr:uid="{00000000-0005-0000-0000-0000228B0000}"/>
    <cellStyle name="Normal 5 4 3 4 2 4" xfId="42210" xr:uid="{00000000-0005-0000-0000-0000238B0000}"/>
    <cellStyle name="Normal 5 4 3 4 3" xfId="11312" xr:uid="{00000000-0005-0000-0000-0000248B0000}"/>
    <cellStyle name="Normal 5 4 3 4 3 2" xfId="28764" xr:uid="{00000000-0005-0000-0000-0000258B0000}"/>
    <cellStyle name="Normal 5 4 3 4 4" xfId="20043" xr:uid="{00000000-0005-0000-0000-0000268B0000}"/>
    <cellStyle name="Normal 5 4 3 4 5" xfId="42209" xr:uid="{00000000-0005-0000-0000-0000278B0000}"/>
    <cellStyle name="Normal 5 4 3 5" xfId="4787" xr:uid="{00000000-0005-0000-0000-0000288B0000}"/>
    <cellStyle name="Normal 5 4 3 5 2" xfId="13531" xr:uid="{00000000-0005-0000-0000-0000298B0000}"/>
    <cellStyle name="Normal 5 4 3 5 2 2" xfId="30982" xr:uid="{00000000-0005-0000-0000-00002A8B0000}"/>
    <cellStyle name="Normal 5 4 3 5 3" xfId="22262" xr:uid="{00000000-0005-0000-0000-00002B8B0000}"/>
    <cellStyle name="Normal 5 4 3 5 4" xfId="42211" xr:uid="{00000000-0005-0000-0000-00002C8B0000}"/>
    <cellStyle name="Normal 5 4 3 6" xfId="9170" xr:uid="{00000000-0005-0000-0000-00002D8B0000}"/>
    <cellStyle name="Normal 5 4 3 6 2" xfId="26622" xr:uid="{00000000-0005-0000-0000-00002E8B0000}"/>
    <cellStyle name="Normal 5 4 3 7" xfId="17901" xr:uid="{00000000-0005-0000-0000-00002F8B0000}"/>
    <cellStyle name="Normal 5 4 3 8" xfId="42196" xr:uid="{00000000-0005-0000-0000-0000308B0000}"/>
    <cellStyle name="Normal 5 4 4" xfId="648" xr:uid="{00000000-0005-0000-0000-0000318B0000}"/>
    <cellStyle name="Normal 5 4 4 2" xfId="1721" xr:uid="{00000000-0005-0000-0000-0000328B0000}"/>
    <cellStyle name="Normal 5 4 4 2 2" xfId="3866" xr:uid="{00000000-0005-0000-0000-0000338B0000}"/>
    <cellStyle name="Normal 5 4 4 2 2 2" xfId="8277" xr:uid="{00000000-0005-0000-0000-0000348B0000}"/>
    <cellStyle name="Normal 5 4 4 2 2 2 2" xfId="17021" xr:uid="{00000000-0005-0000-0000-0000358B0000}"/>
    <cellStyle name="Normal 5 4 4 2 2 2 2 2" xfId="34472" xr:uid="{00000000-0005-0000-0000-0000368B0000}"/>
    <cellStyle name="Normal 5 4 4 2 2 2 3" xfId="25752" xr:uid="{00000000-0005-0000-0000-0000378B0000}"/>
    <cellStyle name="Normal 5 4 4 2 2 2 4" xfId="42215" xr:uid="{00000000-0005-0000-0000-0000388B0000}"/>
    <cellStyle name="Normal 5 4 4 2 2 3" xfId="12660" xr:uid="{00000000-0005-0000-0000-0000398B0000}"/>
    <cellStyle name="Normal 5 4 4 2 2 3 2" xfId="30112" xr:uid="{00000000-0005-0000-0000-00003A8B0000}"/>
    <cellStyle name="Normal 5 4 4 2 2 4" xfId="21391" xr:uid="{00000000-0005-0000-0000-00003B8B0000}"/>
    <cellStyle name="Normal 5 4 4 2 2 5" xfId="42214" xr:uid="{00000000-0005-0000-0000-00003C8B0000}"/>
    <cellStyle name="Normal 5 4 4 2 3" xfId="6135" xr:uid="{00000000-0005-0000-0000-00003D8B0000}"/>
    <cellStyle name="Normal 5 4 4 2 3 2" xfId="14879" xr:uid="{00000000-0005-0000-0000-00003E8B0000}"/>
    <cellStyle name="Normal 5 4 4 2 3 2 2" xfId="32330" xr:uid="{00000000-0005-0000-0000-00003F8B0000}"/>
    <cellStyle name="Normal 5 4 4 2 3 3" xfId="23610" xr:uid="{00000000-0005-0000-0000-0000408B0000}"/>
    <cellStyle name="Normal 5 4 4 2 3 4" xfId="42216" xr:uid="{00000000-0005-0000-0000-0000418B0000}"/>
    <cellStyle name="Normal 5 4 4 2 4" xfId="10518" xr:uid="{00000000-0005-0000-0000-0000428B0000}"/>
    <cellStyle name="Normal 5 4 4 2 4 2" xfId="27970" xr:uid="{00000000-0005-0000-0000-0000438B0000}"/>
    <cellStyle name="Normal 5 4 4 2 5" xfId="19249" xr:uid="{00000000-0005-0000-0000-0000448B0000}"/>
    <cellStyle name="Normal 5 4 4 2 6" xfId="42213" xr:uid="{00000000-0005-0000-0000-0000458B0000}"/>
    <cellStyle name="Normal 5 4 4 3" xfId="2797" xr:uid="{00000000-0005-0000-0000-0000468B0000}"/>
    <cellStyle name="Normal 5 4 4 3 2" xfId="7208" xr:uid="{00000000-0005-0000-0000-0000478B0000}"/>
    <cellStyle name="Normal 5 4 4 3 2 2" xfId="15952" xr:uid="{00000000-0005-0000-0000-0000488B0000}"/>
    <cellStyle name="Normal 5 4 4 3 2 2 2" xfId="33403" xr:uid="{00000000-0005-0000-0000-0000498B0000}"/>
    <cellStyle name="Normal 5 4 4 3 2 3" xfId="24683" xr:uid="{00000000-0005-0000-0000-00004A8B0000}"/>
    <cellStyle name="Normal 5 4 4 3 2 4" xfId="42218" xr:uid="{00000000-0005-0000-0000-00004B8B0000}"/>
    <cellStyle name="Normal 5 4 4 3 3" xfId="11591" xr:uid="{00000000-0005-0000-0000-00004C8B0000}"/>
    <cellStyle name="Normal 5 4 4 3 3 2" xfId="29043" xr:uid="{00000000-0005-0000-0000-00004D8B0000}"/>
    <cellStyle name="Normal 5 4 4 3 4" xfId="20322" xr:uid="{00000000-0005-0000-0000-00004E8B0000}"/>
    <cellStyle name="Normal 5 4 4 3 5" xfId="42217" xr:uid="{00000000-0005-0000-0000-00004F8B0000}"/>
    <cellStyle name="Normal 5 4 4 4" xfId="5066" xr:uid="{00000000-0005-0000-0000-0000508B0000}"/>
    <cellStyle name="Normal 5 4 4 4 2" xfId="13810" xr:uid="{00000000-0005-0000-0000-0000518B0000}"/>
    <cellStyle name="Normal 5 4 4 4 2 2" xfId="31261" xr:uid="{00000000-0005-0000-0000-0000528B0000}"/>
    <cellStyle name="Normal 5 4 4 4 3" xfId="22541" xr:uid="{00000000-0005-0000-0000-0000538B0000}"/>
    <cellStyle name="Normal 5 4 4 4 4" xfId="42219" xr:uid="{00000000-0005-0000-0000-0000548B0000}"/>
    <cellStyle name="Normal 5 4 4 5" xfId="9449" xr:uid="{00000000-0005-0000-0000-0000558B0000}"/>
    <cellStyle name="Normal 5 4 4 5 2" xfId="26901" xr:uid="{00000000-0005-0000-0000-0000568B0000}"/>
    <cellStyle name="Normal 5 4 4 6" xfId="18180" xr:uid="{00000000-0005-0000-0000-0000578B0000}"/>
    <cellStyle name="Normal 5 4 4 7" xfId="42212" xr:uid="{00000000-0005-0000-0000-0000588B0000}"/>
    <cellStyle name="Normal 5 4 5" xfId="1187" xr:uid="{00000000-0005-0000-0000-0000598B0000}"/>
    <cellStyle name="Normal 5 4 5 2" xfId="3333" xr:uid="{00000000-0005-0000-0000-00005A8B0000}"/>
    <cellStyle name="Normal 5 4 5 2 2" xfId="7744" xr:uid="{00000000-0005-0000-0000-00005B8B0000}"/>
    <cellStyle name="Normal 5 4 5 2 2 2" xfId="16488" xr:uid="{00000000-0005-0000-0000-00005C8B0000}"/>
    <cellStyle name="Normal 5 4 5 2 2 2 2" xfId="33939" xr:uid="{00000000-0005-0000-0000-00005D8B0000}"/>
    <cellStyle name="Normal 5 4 5 2 2 3" xfId="25219" xr:uid="{00000000-0005-0000-0000-00005E8B0000}"/>
    <cellStyle name="Normal 5 4 5 2 2 4" xfId="42222" xr:uid="{00000000-0005-0000-0000-00005F8B0000}"/>
    <cellStyle name="Normal 5 4 5 2 3" xfId="12127" xr:uid="{00000000-0005-0000-0000-0000608B0000}"/>
    <cellStyle name="Normal 5 4 5 2 3 2" xfId="29579" xr:uid="{00000000-0005-0000-0000-0000618B0000}"/>
    <cellStyle name="Normal 5 4 5 2 4" xfId="20858" xr:uid="{00000000-0005-0000-0000-0000628B0000}"/>
    <cellStyle name="Normal 5 4 5 2 5" xfId="42221" xr:uid="{00000000-0005-0000-0000-0000638B0000}"/>
    <cellStyle name="Normal 5 4 5 3" xfId="5602" xr:uid="{00000000-0005-0000-0000-0000648B0000}"/>
    <cellStyle name="Normal 5 4 5 3 2" xfId="14346" xr:uid="{00000000-0005-0000-0000-0000658B0000}"/>
    <cellStyle name="Normal 5 4 5 3 2 2" xfId="31797" xr:uid="{00000000-0005-0000-0000-0000668B0000}"/>
    <cellStyle name="Normal 5 4 5 3 3" xfId="23077" xr:uid="{00000000-0005-0000-0000-0000678B0000}"/>
    <cellStyle name="Normal 5 4 5 3 4" xfId="42223" xr:uid="{00000000-0005-0000-0000-0000688B0000}"/>
    <cellStyle name="Normal 5 4 5 4" xfId="9985" xr:uid="{00000000-0005-0000-0000-0000698B0000}"/>
    <cellStyle name="Normal 5 4 5 4 2" xfId="27437" xr:uid="{00000000-0005-0000-0000-00006A8B0000}"/>
    <cellStyle name="Normal 5 4 5 5" xfId="18716" xr:uid="{00000000-0005-0000-0000-00006B8B0000}"/>
    <cellStyle name="Normal 5 4 5 6" xfId="42220" xr:uid="{00000000-0005-0000-0000-00006C8B0000}"/>
    <cellStyle name="Normal 5 4 6" xfId="2261" xr:uid="{00000000-0005-0000-0000-00006D8B0000}"/>
    <cellStyle name="Normal 5 4 6 2" xfId="6672" xr:uid="{00000000-0005-0000-0000-00006E8B0000}"/>
    <cellStyle name="Normal 5 4 6 2 2" xfId="15416" xr:uid="{00000000-0005-0000-0000-00006F8B0000}"/>
    <cellStyle name="Normal 5 4 6 2 2 2" xfId="32867" xr:uid="{00000000-0005-0000-0000-0000708B0000}"/>
    <cellStyle name="Normal 5 4 6 2 3" xfId="24147" xr:uid="{00000000-0005-0000-0000-0000718B0000}"/>
    <cellStyle name="Normal 5 4 6 2 4" xfId="42225" xr:uid="{00000000-0005-0000-0000-0000728B0000}"/>
    <cellStyle name="Normal 5 4 6 3" xfId="11055" xr:uid="{00000000-0005-0000-0000-0000738B0000}"/>
    <cellStyle name="Normal 5 4 6 3 2" xfId="28507" xr:uid="{00000000-0005-0000-0000-0000748B0000}"/>
    <cellStyle name="Normal 5 4 6 4" xfId="19786" xr:uid="{00000000-0005-0000-0000-0000758B0000}"/>
    <cellStyle name="Normal 5 4 6 5" xfId="42224" xr:uid="{00000000-0005-0000-0000-0000768B0000}"/>
    <cellStyle name="Normal 5 4 7" xfId="4530" xr:uid="{00000000-0005-0000-0000-0000778B0000}"/>
    <cellStyle name="Normal 5 4 7 2" xfId="13274" xr:uid="{00000000-0005-0000-0000-0000788B0000}"/>
    <cellStyle name="Normal 5 4 7 2 2" xfId="30725" xr:uid="{00000000-0005-0000-0000-0000798B0000}"/>
    <cellStyle name="Normal 5 4 7 3" xfId="22005" xr:uid="{00000000-0005-0000-0000-00007A8B0000}"/>
    <cellStyle name="Normal 5 4 7 4" xfId="42226" xr:uid="{00000000-0005-0000-0000-00007B8B0000}"/>
    <cellStyle name="Normal 5 4 8" xfId="8913" xr:uid="{00000000-0005-0000-0000-00007C8B0000}"/>
    <cellStyle name="Normal 5 4 8 2" xfId="26365" xr:uid="{00000000-0005-0000-0000-00007D8B0000}"/>
    <cellStyle name="Normal 5 4 9" xfId="17644" xr:uid="{00000000-0005-0000-0000-00007E8B0000}"/>
    <cellStyle name="Normal 5 5" xfId="169" xr:uid="{00000000-0005-0000-0000-00007F8B0000}"/>
    <cellStyle name="Normal 5 5 2" xfId="434" xr:uid="{00000000-0005-0000-0000-0000808B0000}"/>
    <cellStyle name="Normal 5 5 2 2" xfId="974" xr:uid="{00000000-0005-0000-0000-0000818B0000}"/>
    <cellStyle name="Normal 5 5 2 2 2" xfId="2047" xr:uid="{00000000-0005-0000-0000-0000828B0000}"/>
    <cellStyle name="Normal 5 5 2 2 2 2" xfId="4192" xr:uid="{00000000-0005-0000-0000-0000838B0000}"/>
    <cellStyle name="Normal 5 5 2 2 2 2 2" xfId="8603" xr:uid="{00000000-0005-0000-0000-0000848B0000}"/>
    <cellStyle name="Normal 5 5 2 2 2 2 2 2" xfId="17347" xr:uid="{00000000-0005-0000-0000-0000858B0000}"/>
    <cellStyle name="Normal 5 5 2 2 2 2 2 2 2" xfId="34798" xr:uid="{00000000-0005-0000-0000-0000868B0000}"/>
    <cellStyle name="Normal 5 5 2 2 2 2 2 3" xfId="26078" xr:uid="{00000000-0005-0000-0000-0000878B0000}"/>
    <cellStyle name="Normal 5 5 2 2 2 2 2 4" xfId="42232" xr:uid="{00000000-0005-0000-0000-0000888B0000}"/>
    <cellStyle name="Normal 5 5 2 2 2 2 3" xfId="12986" xr:uid="{00000000-0005-0000-0000-0000898B0000}"/>
    <cellStyle name="Normal 5 5 2 2 2 2 3 2" xfId="30438" xr:uid="{00000000-0005-0000-0000-00008A8B0000}"/>
    <cellStyle name="Normal 5 5 2 2 2 2 4" xfId="21717" xr:uid="{00000000-0005-0000-0000-00008B8B0000}"/>
    <cellStyle name="Normal 5 5 2 2 2 2 5" xfId="42231" xr:uid="{00000000-0005-0000-0000-00008C8B0000}"/>
    <cellStyle name="Normal 5 5 2 2 2 3" xfId="6461" xr:uid="{00000000-0005-0000-0000-00008D8B0000}"/>
    <cellStyle name="Normal 5 5 2 2 2 3 2" xfId="15205" xr:uid="{00000000-0005-0000-0000-00008E8B0000}"/>
    <cellStyle name="Normal 5 5 2 2 2 3 2 2" xfId="32656" xr:uid="{00000000-0005-0000-0000-00008F8B0000}"/>
    <cellStyle name="Normal 5 5 2 2 2 3 3" xfId="23936" xr:uid="{00000000-0005-0000-0000-0000908B0000}"/>
    <cellStyle name="Normal 5 5 2 2 2 3 4" xfId="42233" xr:uid="{00000000-0005-0000-0000-0000918B0000}"/>
    <cellStyle name="Normal 5 5 2 2 2 4" xfId="10844" xr:uid="{00000000-0005-0000-0000-0000928B0000}"/>
    <cellStyle name="Normal 5 5 2 2 2 4 2" xfId="28296" xr:uid="{00000000-0005-0000-0000-0000938B0000}"/>
    <cellStyle name="Normal 5 5 2 2 2 5" xfId="19575" xr:uid="{00000000-0005-0000-0000-0000948B0000}"/>
    <cellStyle name="Normal 5 5 2 2 2 6" xfId="42230" xr:uid="{00000000-0005-0000-0000-0000958B0000}"/>
    <cellStyle name="Normal 5 5 2 2 3" xfId="3123" xr:uid="{00000000-0005-0000-0000-0000968B0000}"/>
    <cellStyle name="Normal 5 5 2 2 3 2" xfId="7534" xr:uid="{00000000-0005-0000-0000-0000978B0000}"/>
    <cellStyle name="Normal 5 5 2 2 3 2 2" xfId="16278" xr:uid="{00000000-0005-0000-0000-0000988B0000}"/>
    <cellStyle name="Normal 5 5 2 2 3 2 2 2" xfId="33729" xr:uid="{00000000-0005-0000-0000-0000998B0000}"/>
    <cellStyle name="Normal 5 5 2 2 3 2 3" xfId="25009" xr:uid="{00000000-0005-0000-0000-00009A8B0000}"/>
    <cellStyle name="Normal 5 5 2 2 3 2 4" xfId="42235" xr:uid="{00000000-0005-0000-0000-00009B8B0000}"/>
    <cellStyle name="Normal 5 5 2 2 3 3" xfId="11917" xr:uid="{00000000-0005-0000-0000-00009C8B0000}"/>
    <cellStyle name="Normal 5 5 2 2 3 3 2" xfId="29369" xr:uid="{00000000-0005-0000-0000-00009D8B0000}"/>
    <cellStyle name="Normal 5 5 2 2 3 4" xfId="20648" xr:uid="{00000000-0005-0000-0000-00009E8B0000}"/>
    <cellStyle name="Normal 5 5 2 2 3 5" xfId="42234" xr:uid="{00000000-0005-0000-0000-00009F8B0000}"/>
    <cellStyle name="Normal 5 5 2 2 4" xfId="5392" xr:uid="{00000000-0005-0000-0000-0000A08B0000}"/>
    <cellStyle name="Normal 5 5 2 2 4 2" xfId="14136" xr:uid="{00000000-0005-0000-0000-0000A18B0000}"/>
    <cellStyle name="Normal 5 5 2 2 4 2 2" xfId="31587" xr:uid="{00000000-0005-0000-0000-0000A28B0000}"/>
    <cellStyle name="Normal 5 5 2 2 4 3" xfId="22867" xr:uid="{00000000-0005-0000-0000-0000A38B0000}"/>
    <cellStyle name="Normal 5 5 2 2 4 4" xfId="42236" xr:uid="{00000000-0005-0000-0000-0000A48B0000}"/>
    <cellStyle name="Normal 5 5 2 2 5" xfId="9775" xr:uid="{00000000-0005-0000-0000-0000A58B0000}"/>
    <cellStyle name="Normal 5 5 2 2 5 2" xfId="27227" xr:uid="{00000000-0005-0000-0000-0000A68B0000}"/>
    <cellStyle name="Normal 5 5 2 2 6" xfId="18506" xr:uid="{00000000-0005-0000-0000-0000A78B0000}"/>
    <cellStyle name="Normal 5 5 2 2 7" xfId="42229" xr:uid="{00000000-0005-0000-0000-0000A88B0000}"/>
    <cellStyle name="Normal 5 5 2 3" xfId="1512" xr:uid="{00000000-0005-0000-0000-0000A98B0000}"/>
    <cellStyle name="Normal 5 5 2 3 2" xfId="3658" xr:uid="{00000000-0005-0000-0000-0000AA8B0000}"/>
    <cellStyle name="Normal 5 5 2 3 2 2" xfId="8069" xr:uid="{00000000-0005-0000-0000-0000AB8B0000}"/>
    <cellStyle name="Normal 5 5 2 3 2 2 2" xfId="16813" xr:uid="{00000000-0005-0000-0000-0000AC8B0000}"/>
    <cellStyle name="Normal 5 5 2 3 2 2 2 2" xfId="34264" xr:uid="{00000000-0005-0000-0000-0000AD8B0000}"/>
    <cellStyle name="Normal 5 5 2 3 2 2 3" xfId="25544" xr:uid="{00000000-0005-0000-0000-0000AE8B0000}"/>
    <cellStyle name="Normal 5 5 2 3 2 2 4" xfId="42239" xr:uid="{00000000-0005-0000-0000-0000AF8B0000}"/>
    <cellStyle name="Normal 5 5 2 3 2 3" xfId="12452" xr:uid="{00000000-0005-0000-0000-0000B08B0000}"/>
    <cellStyle name="Normal 5 5 2 3 2 3 2" xfId="29904" xr:uid="{00000000-0005-0000-0000-0000B18B0000}"/>
    <cellStyle name="Normal 5 5 2 3 2 4" xfId="21183" xr:uid="{00000000-0005-0000-0000-0000B28B0000}"/>
    <cellStyle name="Normal 5 5 2 3 2 5" xfId="42238" xr:uid="{00000000-0005-0000-0000-0000B38B0000}"/>
    <cellStyle name="Normal 5 5 2 3 3" xfId="5927" xr:uid="{00000000-0005-0000-0000-0000B48B0000}"/>
    <cellStyle name="Normal 5 5 2 3 3 2" xfId="14671" xr:uid="{00000000-0005-0000-0000-0000B58B0000}"/>
    <cellStyle name="Normal 5 5 2 3 3 2 2" xfId="32122" xr:uid="{00000000-0005-0000-0000-0000B68B0000}"/>
    <cellStyle name="Normal 5 5 2 3 3 3" xfId="23402" xr:uid="{00000000-0005-0000-0000-0000B78B0000}"/>
    <cellStyle name="Normal 5 5 2 3 3 4" xfId="42240" xr:uid="{00000000-0005-0000-0000-0000B88B0000}"/>
    <cellStyle name="Normal 5 5 2 3 4" xfId="10310" xr:uid="{00000000-0005-0000-0000-0000B98B0000}"/>
    <cellStyle name="Normal 5 5 2 3 4 2" xfId="27762" xr:uid="{00000000-0005-0000-0000-0000BA8B0000}"/>
    <cellStyle name="Normal 5 5 2 3 5" xfId="19041" xr:uid="{00000000-0005-0000-0000-0000BB8B0000}"/>
    <cellStyle name="Normal 5 5 2 3 6" xfId="42237" xr:uid="{00000000-0005-0000-0000-0000BC8B0000}"/>
    <cellStyle name="Normal 5 5 2 4" xfId="2586" xr:uid="{00000000-0005-0000-0000-0000BD8B0000}"/>
    <cellStyle name="Normal 5 5 2 4 2" xfId="6997" xr:uid="{00000000-0005-0000-0000-0000BE8B0000}"/>
    <cellStyle name="Normal 5 5 2 4 2 2" xfId="15741" xr:uid="{00000000-0005-0000-0000-0000BF8B0000}"/>
    <cellStyle name="Normal 5 5 2 4 2 2 2" xfId="33192" xr:uid="{00000000-0005-0000-0000-0000C08B0000}"/>
    <cellStyle name="Normal 5 5 2 4 2 3" xfId="24472" xr:uid="{00000000-0005-0000-0000-0000C18B0000}"/>
    <cellStyle name="Normal 5 5 2 4 2 4" xfId="42242" xr:uid="{00000000-0005-0000-0000-0000C28B0000}"/>
    <cellStyle name="Normal 5 5 2 4 3" xfId="11380" xr:uid="{00000000-0005-0000-0000-0000C38B0000}"/>
    <cellStyle name="Normal 5 5 2 4 3 2" xfId="28832" xr:uid="{00000000-0005-0000-0000-0000C48B0000}"/>
    <cellStyle name="Normal 5 5 2 4 4" xfId="20111" xr:uid="{00000000-0005-0000-0000-0000C58B0000}"/>
    <cellStyle name="Normal 5 5 2 4 5" xfId="42241" xr:uid="{00000000-0005-0000-0000-0000C68B0000}"/>
    <cellStyle name="Normal 5 5 2 5" xfId="4855" xr:uid="{00000000-0005-0000-0000-0000C78B0000}"/>
    <cellStyle name="Normal 5 5 2 5 2" xfId="13599" xr:uid="{00000000-0005-0000-0000-0000C88B0000}"/>
    <cellStyle name="Normal 5 5 2 5 2 2" xfId="31050" xr:uid="{00000000-0005-0000-0000-0000C98B0000}"/>
    <cellStyle name="Normal 5 5 2 5 3" xfId="22330" xr:uid="{00000000-0005-0000-0000-0000CA8B0000}"/>
    <cellStyle name="Normal 5 5 2 5 4" xfId="42243" xr:uid="{00000000-0005-0000-0000-0000CB8B0000}"/>
    <cellStyle name="Normal 5 5 2 6" xfId="9238" xr:uid="{00000000-0005-0000-0000-0000CC8B0000}"/>
    <cellStyle name="Normal 5 5 2 6 2" xfId="26690" xr:uid="{00000000-0005-0000-0000-0000CD8B0000}"/>
    <cellStyle name="Normal 5 5 2 7" xfId="17969" xr:uid="{00000000-0005-0000-0000-0000CE8B0000}"/>
    <cellStyle name="Normal 5 5 2 8" xfId="42228" xr:uid="{00000000-0005-0000-0000-0000CF8B0000}"/>
    <cellStyle name="Normal 5 5 3" xfId="716" xr:uid="{00000000-0005-0000-0000-0000D08B0000}"/>
    <cellStyle name="Normal 5 5 3 2" xfId="1789" xr:uid="{00000000-0005-0000-0000-0000D18B0000}"/>
    <cellStyle name="Normal 5 5 3 2 2" xfId="3934" xr:uid="{00000000-0005-0000-0000-0000D28B0000}"/>
    <cellStyle name="Normal 5 5 3 2 2 2" xfId="8345" xr:uid="{00000000-0005-0000-0000-0000D38B0000}"/>
    <cellStyle name="Normal 5 5 3 2 2 2 2" xfId="17089" xr:uid="{00000000-0005-0000-0000-0000D48B0000}"/>
    <cellStyle name="Normal 5 5 3 2 2 2 2 2" xfId="34540" xr:uid="{00000000-0005-0000-0000-0000D58B0000}"/>
    <cellStyle name="Normal 5 5 3 2 2 2 3" xfId="25820" xr:uid="{00000000-0005-0000-0000-0000D68B0000}"/>
    <cellStyle name="Normal 5 5 3 2 2 2 4" xfId="42247" xr:uid="{00000000-0005-0000-0000-0000D78B0000}"/>
    <cellStyle name="Normal 5 5 3 2 2 3" xfId="12728" xr:uid="{00000000-0005-0000-0000-0000D88B0000}"/>
    <cellStyle name="Normal 5 5 3 2 2 3 2" xfId="30180" xr:uid="{00000000-0005-0000-0000-0000D98B0000}"/>
    <cellStyle name="Normal 5 5 3 2 2 4" xfId="21459" xr:uid="{00000000-0005-0000-0000-0000DA8B0000}"/>
    <cellStyle name="Normal 5 5 3 2 2 5" xfId="42246" xr:uid="{00000000-0005-0000-0000-0000DB8B0000}"/>
    <cellStyle name="Normal 5 5 3 2 3" xfId="6203" xr:uid="{00000000-0005-0000-0000-0000DC8B0000}"/>
    <cellStyle name="Normal 5 5 3 2 3 2" xfId="14947" xr:uid="{00000000-0005-0000-0000-0000DD8B0000}"/>
    <cellStyle name="Normal 5 5 3 2 3 2 2" xfId="32398" xr:uid="{00000000-0005-0000-0000-0000DE8B0000}"/>
    <cellStyle name="Normal 5 5 3 2 3 3" xfId="23678" xr:uid="{00000000-0005-0000-0000-0000DF8B0000}"/>
    <cellStyle name="Normal 5 5 3 2 3 4" xfId="42248" xr:uid="{00000000-0005-0000-0000-0000E08B0000}"/>
    <cellStyle name="Normal 5 5 3 2 4" xfId="10586" xr:uid="{00000000-0005-0000-0000-0000E18B0000}"/>
    <cellStyle name="Normal 5 5 3 2 4 2" xfId="28038" xr:uid="{00000000-0005-0000-0000-0000E28B0000}"/>
    <cellStyle name="Normal 5 5 3 2 5" xfId="19317" xr:uid="{00000000-0005-0000-0000-0000E38B0000}"/>
    <cellStyle name="Normal 5 5 3 2 6" xfId="42245" xr:uid="{00000000-0005-0000-0000-0000E48B0000}"/>
    <cellStyle name="Normal 5 5 3 3" xfId="2865" xr:uid="{00000000-0005-0000-0000-0000E58B0000}"/>
    <cellStyle name="Normal 5 5 3 3 2" xfId="7276" xr:uid="{00000000-0005-0000-0000-0000E68B0000}"/>
    <cellStyle name="Normal 5 5 3 3 2 2" xfId="16020" xr:uid="{00000000-0005-0000-0000-0000E78B0000}"/>
    <cellStyle name="Normal 5 5 3 3 2 2 2" xfId="33471" xr:uid="{00000000-0005-0000-0000-0000E88B0000}"/>
    <cellStyle name="Normal 5 5 3 3 2 3" xfId="24751" xr:uid="{00000000-0005-0000-0000-0000E98B0000}"/>
    <cellStyle name="Normal 5 5 3 3 2 4" xfId="42250" xr:uid="{00000000-0005-0000-0000-0000EA8B0000}"/>
    <cellStyle name="Normal 5 5 3 3 3" xfId="11659" xr:uid="{00000000-0005-0000-0000-0000EB8B0000}"/>
    <cellStyle name="Normal 5 5 3 3 3 2" xfId="29111" xr:uid="{00000000-0005-0000-0000-0000EC8B0000}"/>
    <cellStyle name="Normal 5 5 3 3 4" xfId="20390" xr:uid="{00000000-0005-0000-0000-0000ED8B0000}"/>
    <cellStyle name="Normal 5 5 3 3 5" xfId="42249" xr:uid="{00000000-0005-0000-0000-0000EE8B0000}"/>
    <cellStyle name="Normal 5 5 3 4" xfId="5134" xr:uid="{00000000-0005-0000-0000-0000EF8B0000}"/>
    <cellStyle name="Normal 5 5 3 4 2" xfId="13878" xr:uid="{00000000-0005-0000-0000-0000F08B0000}"/>
    <cellStyle name="Normal 5 5 3 4 2 2" xfId="31329" xr:uid="{00000000-0005-0000-0000-0000F18B0000}"/>
    <cellStyle name="Normal 5 5 3 4 3" xfId="22609" xr:uid="{00000000-0005-0000-0000-0000F28B0000}"/>
    <cellStyle name="Normal 5 5 3 4 4" xfId="42251" xr:uid="{00000000-0005-0000-0000-0000F38B0000}"/>
    <cellStyle name="Normal 5 5 3 5" xfId="9517" xr:uid="{00000000-0005-0000-0000-0000F48B0000}"/>
    <cellStyle name="Normal 5 5 3 5 2" xfId="26969" xr:uid="{00000000-0005-0000-0000-0000F58B0000}"/>
    <cellStyle name="Normal 5 5 3 6" xfId="18248" xr:uid="{00000000-0005-0000-0000-0000F68B0000}"/>
    <cellStyle name="Normal 5 5 3 7" xfId="42244" xr:uid="{00000000-0005-0000-0000-0000F78B0000}"/>
    <cellStyle name="Normal 5 5 4" xfId="1255" xr:uid="{00000000-0005-0000-0000-0000F88B0000}"/>
    <cellStyle name="Normal 5 5 4 2" xfId="3401" xr:uid="{00000000-0005-0000-0000-0000F98B0000}"/>
    <cellStyle name="Normal 5 5 4 2 2" xfId="7812" xr:uid="{00000000-0005-0000-0000-0000FA8B0000}"/>
    <cellStyle name="Normal 5 5 4 2 2 2" xfId="16556" xr:uid="{00000000-0005-0000-0000-0000FB8B0000}"/>
    <cellStyle name="Normal 5 5 4 2 2 2 2" xfId="34007" xr:uid="{00000000-0005-0000-0000-0000FC8B0000}"/>
    <cellStyle name="Normal 5 5 4 2 2 3" xfId="25287" xr:uid="{00000000-0005-0000-0000-0000FD8B0000}"/>
    <cellStyle name="Normal 5 5 4 2 2 4" xfId="42254" xr:uid="{00000000-0005-0000-0000-0000FE8B0000}"/>
    <cellStyle name="Normal 5 5 4 2 3" xfId="12195" xr:uid="{00000000-0005-0000-0000-0000FF8B0000}"/>
    <cellStyle name="Normal 5 5 4 2 3 2" xfId="29647" xr:uid="{00000000-0005-0000-0000-0000008C0000}"/>
    <cellStyle name="Normal 5 5 4 2 4" xfId="20926" xr:uid="{00000000-0005-0000-0000-0000018C0000}"/>
    <cellStyle name="Normal 5 5 4 2 5" xfId="42253" xr:uid="{00000000-0005-0000-0000-0000028C0000}"/>
    <cellStyle name="Normal 5 5 4 3" xfId="5670" xr:uid="{00000000-0005-0000-0000-0000038C0000}"/>
    <cellStyle name="Normal 5 5 4 3 2" xfId="14414" xr:uid="{00000000-0005-0000-0000-0000048C0000}"/>
    <cellStyle name="Normal 5 5 4 3 2 2" xfId="31865" xr:uid="{00000000-0005-0000-0000-0000058C0000}"/>
    <cellStyle name="Normal 5 5 4 3 3" xfId="23145" xr:uid="{00000000-0005-0000-0000-0000068C0000}"/>
    <cellStyle name="Normal 5 5 4 3 4" xfId="42255" xr:uid="{00000000-0005-0000-0000-0000078C0000}"/>
    <cellStyle name="Normal 5 5 4 4" xfId="10053" xr:uid="{00000000-0005-0000-0000-0000088C0000}"/>
    <cellStyle name="Normal 5 5 4 4 2" xfId="27505" xr:uid="{00000000-0005-0000-0000-0000098C0000}"/>
    <cellStyle name="Normal 5 5 4 5" xfId="18784" xr:uid="{00000000-0005-0000-0000-00000A8C0000}"/>
    <cellStyle name="Normal 5 5 4 6" xfId="42252" xr:uid="{00000000-0005-0000-0000-00000B8C0000}"/>
    <cellStyle name="Normal 5 5 5" xfId="2329" xr:uid="{00000000-0005-0000-0000-00000C8C0000}"/>
    <cellStyle name="Normal 5 5 5 2" xfId="6740" xr:uid="{00000000-0005-0000-0000-00000D8C0000}"/>
    <cellStyle name="Normal 5 5 5 2 2" xfId="15484" xr:uid="{00000000-0005-0000-0000-00000E8C0000}"/>
    <cellStyle name="Normal 5 5 5 2 2 2" xfId="32935" xr:uid="{00000000-0005-0000-0000-00000F8C0000}"/>
    <cellStyle name="Normal 5 5 5 2 3" xfId="24215" xr:uid="{00000000-0005-0000-0000-0000108C0000}"/>
    <cellStyle name="Normal 5 5 5 2 4" xfId="42257" xr:uid="{00000000-0005-0000-0000-0000118C0000}"/>
    <cellStyle name="Normal 5 5 5 3" xfId="11123" xr:uid="{00000000-0005-0000-0000-0000128C0000}"/>
    <cellStyle name="Normal 5 5 5 3 2" xfId="28575" xr:uid="{00000000-0005-0000-0000-0000138C0000}"/>
    <cellStyle name="Normal 5 5 5 4" xfId="19854" xr:uid="{00000000-0005-0000-0000-0000148C0000}"/>
    <cellStyle name="Normal 5 5 5 5" xfId="42256" xr:uid="{00000000-0005-0000-0000-0000158C0000}"/>
    <cellStyle name="Normal 5 5 6" xfId="4598" xr:uid="{00000000-0005-0000-0000-0000168C0000}"/>
    <cellStyle name="Normal 5 5 6 2" xfId="13342" xr:uid="{00000000-0005-0000-0000-0000178C0000}"/>
    <cellStyle name="Normal 5 5 6 2 2" xfId="30793" xr:uid="{00000000-0005-0000-0000-0000188C0000}"/>
    <cellStyle name="Normal 5 5 6 3" xfId="22073" xr:uid="{00000000-0005-0000-0000-0000198C0000}"/>
    <cellStyle name="Normal 5 5 6 4" xfId="42258" xr:uid="{00000000-0005-0000-0000-00001A8C0000}"/>
    <cellStyle name="Normal 5 5 7" xfId="8981" xr:uid="{00000000-0005-0000-0000-00001B8C0000}"/>
    <cellStyle name="Normal 5 5 7 2" xfId="26433" xr:uid="{00000000-0005-0000-0000-00001C8C0000}"/>
    <cellStyle name="Normal 5 5 8" xfId="17712" xr:uid="{00000000-0005-0000-0000-00001D8C0000}"/>
    <cellStyle name="Normal 5 5 9" xfId="42227" xr:uid="{00000000-0005-0000-0000-00001E8C0000}"/>
    <cellStyle name="Normal 5 6" xfId="309" xr:uid="{00000000-0005-0000-0000-00001F8C0000}"/>
    <cellStyle name="Normal 5 6 2" xfId="849" xr:uid="{00000000-0005-0000-0000-0000208C0000}"/>
    <cellStyle name="Normal 5 6 2 2" xfId="1922" xr:uid="{00000000-0005-0000-0000-0000218C0000}"/>
    <cellStyle name="Normal 5 6 2 2 2" xfId="4067" xr:uid="{00000000-0005-0000-0000-0000228C0000}"/>
    <cellStyle name="Normal 5 6 2 2 2 2" xfId="8478" xr:uid="{00000000-0005-0000-0000-0000238C0000}"/>
    <cellStyle name="Normal 5 6 2 2 2 2 2" xfId="17222" xr:uid="{00000000-0005-0000-0000-0000248C0000}"/>
    <cellStyle name="Normal 5 6 2 2 2 2 2 2" xfId="34673" xr:uid="{00000000-0005-0000-0000-0000258C0000}"/>
    <cellStyle name="Normal 5 6 2 2 2 2 3" xfId="25953" xr:uid="{00000000-0005-0000-0000-0000268C0000}"/>
    <cellStyle name="Normal 5 6 2 2 2 2 4" xfId="42263" xr:uid="{00000000-0005-0000-0000-0000278C0000}"/>
    <cellStyle name="Normal 5 6 2 2 2 3" xfId="12861" xr:uid="{00000000-0005-0000-0000-0000288C0000}"/>
    <cellStyle name="Normal 5 6 2 2 2 3 2" xfId="30313" xr:uid="{00000000-0005-0000-0000-0000298C0000}"/>
    <cellStyle name="Normal 5 6 2 2 2 4" xfId="21592" xr:uid="{00000000-0005-0000-0000-00002A8C0000}"/>
    <cellStyle name="Normal 5 6 2 2 2 5" xfId="42262" xr:uid="{00000000-0005-0000-0000-00002B8C0000}"/>
    <cellStyle name="Normal 5 6 2 2 3" xfId="6336" xr:uid="{00000000-0005-0000-0000-00002C8C0000}"/>
    <cellStyle name="Normal 5 6 2 2 3 2" xfId="15080" xr:uid="{00000000-0005-0000-0000-00002D8C0000}"/>
    <cellStyle name="Normal 5 6 2 2 3 2 2" xfId="32531" xr:uid="{00000000-0005-0000-0000-00002E8C0000}"/>
    <cellStyle name="Normal 5 6 2 2 3 3" xfId="23811" xr:uid="{00000000-0005-0000-0000-00002F8C0000}"/>
    <cellStyle name="Normal 5 6 2 2 3 4" xfId="42264" xr:uid="{00000000-0005-0000-0000-0000308C0000}"/>
    <cellStyle name="Normal 5 6 2 2 4" xfId="10719" xr:uid="{00000000-0005-0000-0000-0000318C0000}"/>
    <cellStyle name="Normal 5 6 2 2 4 2" xfId="28171" xr:uid="{00000000-0005-0000-0000-0000328C0000}"/>
    <cellStyle name="Normal 5 6 2 2 5" xfId="19450" xr:uid="{00000000-0005-0000-0000-0000338C0000}"/>
    <cellStyle name="Normal 5 6 2 2 6" xfId="42261" xr:uid="{00000000-0005-0000-0000-0000348C0000}"/>
    <cellStyle name="Normal 5 6 2 3" xfId="2998" xr:uid="{00000000-0005-0000-0000-0000358C0000}"/>
    <cellStyle name="Normal 5 6 2 3 2" xfId="7409" xr:uid="{00000000-0005-0000-0000-0000368C0000}"/>
    <cellStyle name="Normal 5 6 2 3 2 2" xfId="16153" xr:uid="{00000000-0005-0000-0000-0000378C0000}"/>
    <cellStyle name="Normal 5 6 2 3 2 2 2" xfId="33604" xr:uid="{00000000-0005-0000-0000-0000388C0000}"/>
    <cellStyle name="Normal 5 6 2 3 2 3" xfId="24884" xr:uid="{00000000-0005-0000-0000-0000398C0000}"/>
    <cellStyle name="Normal 5 6 2 3 2 4" xfId="42266" xr:uid="{00000000-0005-0000-0000-00003A8C0000}"/>
    <cellStyle name="Normal 5 6 2 3 3" xfId="11792" xr:uid="{00000000-0005-0000-0000-00003B8C0000}"/>
    <cellStyle name="Normal 5 6 2 3 3 2" xfId="29244" xr:uid="{00000000-0005-0000-0000-00003C8C0000}"/>
    <cellStyle name="Normal 5 6 2 3 4" xfId="20523" xr:uid="{00000000-0005-0000-0000-00003D8C0000}"/>
    <cellStyle name="Normal 5 6 2 3 5" xfId="42265" xr:uid="{00000000-0005-0000-0000-00003E8C0000}"/>
    <cellStyle name="Normal 5 6 2 4" xfId="5267" xr:uid="{00000000-0005-0000-0000-00003F8C0000}"/>
    <cellStyle name="Normal 5 6 2 4 2" xfId="14011" xr:uid="{00000000-0005-0000-0000-0000408C0000}"/>
    <cellStyle name="Normal 5 6 2 4 2 2" xfId="31462" xr:uid="{00000000-0005-0000-0000-0000418C0000}"/>
    <cellStyle name="Normal 5 6 2 4 3" xfId="22742" xr:uid="{00000000-0005-0000-0000-0000428C0000}"/>
    <cellStyle name="Normal 5 6 2 4 4" xfId="42267" xr:uid="{00000000-0005-0000-0000-0000438C0000}"/>
    <cellStyle name="Normal 5 6 2 5" xfId="9650" xr:uid="{00000000-0005-0000-0000-0000448C0000}"/>
    <cellStyle name="Normal 5 6 2 5 2" xfId="27102" xr:uid="{00000000-0005-0000-0000-0000458C0000}"/>
    <cellStyle name="Normal 5 6 2 6" xfId="18381" xr:uid="{00000000-0005-0000-0000-0000468C0000}"/>
    <cellStyle name="Normal 5 6 2 7" xfId="42260" xr:uid="{00000000-0005-0000-0000-0000478C0000}"/>
    <cellStyle name="Normal 5 6 3" xfId="1387" xr:uid="{00000000-0005-0000-0000-0000488C0000}"/>
    <cellStyle name="Normal 5 6 3 2" xfId="3533" xr:uid="{00000000-0005-0000-0000-0000498C0000}"/>
    <cellStyle name="Normal 5 6 3 2 2" xfId="7944" xr:uid="{00000000-0005-0000-0000-00004A8C0000}"/>
    <cellStyle name="Normal 5 6 3 2 2 2" xfId="16688" xr:uid="{00000000-0005-0000-0000-00004B8C0000}"/>
    <cellStyle name="Normal 5 6 3 2 2 2 2" xfId="34139" xr:uid="{00000000-0005-0000-0000-00004C8C0000}"/>
    <cellStyle name="Normal 5 6 3 2 2 3" xfId="25419" xr:uid="{00000000-0005-0000-0000-00004D8C0000}"/>
    <cellStyle name="Normal 5 6 3 2 2 4" xfId="42270" xr:uid="{00000000-0005-0000-0000-00004E8C0000}"/>
    <cellStyle name="Normal 5 6 3 2 3" xfId="12327" xr:uid="{00000000-0005-0000-0000-00004F8C0000}"/>
    <cellStyle name="Normal 5 6 3 2 3 2" xfId="29779" xr:uid="{00000000-0005-0000-0000-0000508C0000}"/>
    <cellStyle name="Normal 5 6 3 2 4" xfId="21058" xr:uid="{00000000-0005-0000-0000-0000518C0000}"/>
    <cellStyle name="Normal 5 6 3 2 5" xfId="42269" xr:uid="{00000000-0005-0000-0000-0000528C0000}"/>
    <cellStyle name="Normal 5 6 3 3" xfId="5802" xr:uid="{00000000-0005-0000-0000-0000538C0000}"/>
    <cellStyle name="Normal 5 6 3 3 2" xfId="14546" xr:uid="{00000000-0005-0000-0000-0000548C0000}"/>
    <cellStyle name="Normal 5 6 3 3 2 2" xfId="31997" xr:uid="{00000000-0005-0000-0000-0000558C0000}"/>
    <cellStyle name="Normal 5 6 3 3 3" xfId="23277" xr:uid="{00000000-0005-0000-0000-0000568C0000}"/>
    <cellStyle name="Normal 5 6 3 3 4" xfId="42271" xr:uid="{00000000-0005-0000-0000-0000578C0000}"/>
    <cellStyle name="Normal 5 6 3 4" xfId="10185" xr:uid="{00000000-0005-0000-0000-0000588C0000}"/>
    <cellStyle name="Normal 5 6 3 4 2" xfId="27637" xr:uid="{00000000-0005-0000-0000-0000598C0000}"/>
    <cellStyle name="Normal 5 6 3 5" xfId="18916" xr:uid="{00000000-0005-0000-0000-00005A8C0000}"/>
    <cellStyle name="Normal 5 6 3 6" xfId="42268" xr:uid="{00000000-0005-0000-0000-00005B8C0000}"/>
    <cellStyle name="Normal 5 6 4" xfId="2461" xr:uid="{00000000-0005-0000-0000-00005C8C0000}"/>
    <cellStyle name="Normal 5 6 4 2" xfId="6872" xr:uid="{00000000-0005-0000-0000-00005D8C0000}"/>
    <cellStyle name="Normal 5 6 4 2 2" xfId="15616" xr:uid="{00000000-0005-0000-0000-00005E8C0000}"/>
    <cellStyle name="Normal 5 6 4 2 2 2" xfId="33067" xr:uid="{00000000-0005-0000-0000-00005F8C0000}"/>
    <cellStyle name="Normal 5 6 4 2 3" xfId="24347" xr:uid="{00000000-0005-0000-0000-0000608C0000}"/>
    <cellStyle name="Normal 5 6 4 2 4" xfId="42273" xr:uid="{00000000-0005-0000-0000-0000618C0000}"/>
    <cellStyle name="Normal 5 6 4 3" xfId="11255" xr:uid="{00000000-0005-0000-0000-0000628C0000}"/>
    <cellStyle name="Normal 5 6 4 3 2" xfId="28707" xr:uid="{00000000-0005-0000-0000-0000638C0000}"/>
    <cellStyle name="Normal 5 6 4 4" xfId="19986" xr:uid="{00000000-0005-0000-0000-0000648C0000}"/>
    <cellStyle name="Normal 5 6 4 5" xfId="42272" xr:uid="{00000000-0005-0000-0000-0000658C0000}"/>
    <cellStyle name="Normal 5 6 5" xfId="4730" xr:uid="{00000000-0005-0000-0000-0000668C0000}"/>
    <cellStyle name="Normal 5 6 5 2" xfId="13474" xr:uid="{00000000-0005-0000-0000-0000678C0000}"/>
    <cellStyle name="Normal 5 6 5 2 2" xfId="30925" xr:uid="{00000000-0005-0000-0000-0000688C0000}"/>
    <cellStyle name="Normal 5 6 5 3" xfId="22205" xr:uid="{00000000-0005-0000-0000-0000698C0000}"/>
    <cellStyle name="Normal 5 6 5 4" xfId="42274" xr:uid="{00000000-0005-0000-0000-00006A8C0000}"/>
    <cellStyle name="Normal 5 6 6" xfId="9113" xr:uid="{00000000-0005-0000-0000-00006B8C0000}"/>
    <cellStyle name="Normal 5 6 6 2" xfId="26565" xr:uid="{00000000-0005-0000-0000-00006C8C0000}"/>
    <cellStyle name="Normal 5 6 7" xfId="17844" xr:uid="{00000000-0005-0000-0000-00006D8C0000}"/>
    <cellStyle name="Normal 5 6 8" xfId="42259" xr:uid="{00000000-0005-0000-0000-00006E8C0000}"/>
    <cellStyle name="Normal 5 7" xfId="591" xr:uid="{00000000-0005-0000-0000-00006F8C0000}"/>
    <cellStyle name="Normal 5 7 2" xfId="1664" xr:uid="{00000000-0005-0000-0000-0000708C0000}"/>
    <cellStyle name="Normal 5 7 2 2" xfId="3809" xr:uid="{00000000-0005-0000-0000-0000718C0000}"/>
    <cellStyle name="Normal 5 7 2 2 2" xfId="8220" xr:uid="{00000000-0005-0000-0000-0000728C0000}"/>
    <cellStyle name="Normal 5 7 2 2 2 2" xfId="16964" xr:uid="{00000000-0005-0000-0000-0000738C0000}"/>
    <cellStyle name="Normal 5 7 2 2 2 2 2" xfId="34415" xr:uid="{00000000-0005-0000-0000-0000748C0000}"/>
    <cellStyle name="Normal 5 7 2 2 2 3" xfId="25695" xr:uid="{00000000-0005-0000-0000-0000758C0000}"/>
    <cellStyle name="Normal 5 7 2 2 2 4" xfId="42278" xr:uid="{00000000-0005-0000-0000-0000768C0000}"/>
    <cellStyle name="Normal 5 7 2 2 3" xfId="12603" xr:uid="{00000000-0005-0000-0000-0000778C0000}"/>
    <cellStyle name="Normal 5 7 2 2 3 2" xfId="30055" xr:uid="{00000000-0005-0000-0000-0000788C0000}"/>
    <cellStyle name="Normal 5 7 2 2 4" xfId="21334" xr:uid="{00000000-0005-0000-0000-0000798C0000}"/>
    <cellStyle name="Normal 5 7 2 2 5" xfId="42277" xr:uid="{00000000-0005-0000-0000-00007A8C0000}"/>
    <cellStyle name="Normal 5 7 2 3" xfId="6078" xr:uid="{00000000-0005-0000-0000-00007B8C0000}"/>
    <cellStyle name="Normal 5 7 2 3 2" xfId="14822" xr:uid="{00000000-0005-0000-0000-00007C8C0000}"/>
    <cellStyle name="Normal 5 7 2 3 2 2" xfId="32273" xr:uid="{00000000-0005-0000-0000-00007D8C0000}"/>
    <cellStyle name="Normal 5 7 2 3 3" xfId="23553" xr:uid="{00000000-0005-0000-0000-00007E8C0000}"/>
    <cellStyle name="Normal 5 7 2 3 4" xfId="42279" xr:uid="{00000000-0005-0000-0000-00007F8C0000}"/>
    <cellStyle name="Normal 5 7 2 4" xfId="10461" xr:uid="{00000000-0005-0000-0000-0000808C0000}"/>
    <cellStyle name="Normal 5 7 2 4 2" xfId="27913" xr:uid="{00000000-0005-0000-0000-0000818C0000}"/>
    <cellStyle name="Normal 5 7 2 5" xfId="19192" xr:uid="{00000000-0005-0000-0000-0000828C0000}"/>
    <cellStyle name="Normal 5 7 2 6" xfId="42276" xr:uid="{00000000-0005-0000-0000-0000838C0000}"/>
    <cellStyle name="Normal 5 7 3" xfId="2740" xr:uid="{00000000-0005-0000-0000-0000848C0000}"/>
    <cellStyle name="Normal 5 7 3 2" xfId="7151" xr:uid="{00000000-0005-0000-0000-0000858C0000}"/>
    <cellStyle name="Normal 5 7 3 2 2" xfId="15895" xr:uid="{00000000-0005-0000-0000-0000868C0000}"/>
    <cellStyle name="Normal 5 7 3 2 2 2" xfId="33346" xr:uid="{00000000-0005-0000-0000-0000878C0000}"/>
    <cellStyle name="Normal 5 7 3 2 3" xfId="24626" xr:uid="{00000000-0005-0000-0000-0000888C0000}"/>
    <cellStyle name="Normal 5 7 3 2 4" xfId="42281" xr:uid="{00000000-0005-0000-0000-0000898C0000}"/>
    <cellStyle name="Normal 5 7 3 3" xfId="11534" xr:uid="{00000000-0005-0000-0000-00008A8C0000}"/>
    <cellStyle name="Normal 5 7 3 3 2" xfId="28986" xr:uid="{00000000-0005-0000-0000-00008B8C0000}"/>
    <cellStyle name="Normal 5 7 3 4" xfId="20265" xr:uid="{00000000-0005-0000-0000-00008C8C0000}"/>
    <cellStyle name="Normal 5 7 3 5" xfId="42280" xr:uid="{00000000-0005-0000-0000-00008D8C0000}"/>
    <cellStyle name="Normal 5 7 4" xfId="5009" xr:uid="{00000000-0005-0000-0000-00008E8C0000}"/>
    <cellStyle name="Normal 5 7 4 2" xfId="13753" xr:uid="{00000000-0005-0000-0000-00008F8C0000}"/>
    <cellStyle name="Normal 5 7 4 2 2" xfId="31204" xr:uid="{00000000-0005-0000-0000-0000908C0000}"/>
    <cellStyle name="Normal 5 7 4 3" xfId="22484" xr:uid="{00000000-0005-0000-0000-0000918C0000}"/>
    <cellStyle name="Normal 5 7 4 4" xfId="42282" xr:uid="{00000000-0005-0000-0000-0000928C0000}"/>
    <cellStyle name="Normal 5 7 5" xfId="9392" xr:uid="{00000000-0005-0000-0000-0000938C0000}"/>
    <cellStyle name="Normal 5 7 5 2" xfId="26844" xr:uid="{00000000-0005-0000-0000-0000948C0000}"/>
    <cellStyle name="Normal 5 7 6" xfId="18123" xr:uid="{00000000-0005-0000-0000-0000958C0000}"/>
    <cellStyle name="Normal 5 7 7" xfId="42275" xr:uid="{00000000-0005-0000-0000-0000968C0000}"/>
    <cellStyle name="Normal 5 8" xfId="1130" xr:uid="{00000000-0005-0000-0000-0000978C0000}"/>
    <cellStyle name="Normal 5 8 2" xfId="3276" xr:uid="{00000000-0005-0000-0000-0000988C0000}"/>
    <cellStyle name="Normal 5 8 2 2" xfId="7687" xr:uid="{00000000-0005-0000-0000-0000998C0000}"/>
    <cellStyle name="Normal 5 8 2 2 2" xfId="16431" xr:uid="{00000000-0005-0000-0000-00009A8C0000}"/>
    <cellStyle name="Normal 5 8 2 2 2 2" xfId="33882" xr:uid="{00000000-0005-0000-0000-00009B8C0000}"/>
    <cellStyle name="Normal 5 8 2 2 3" xfId="25162" xr:uid="{00000000-0005-0000-0000-00009C8C0000}"/>
    <cellStyle name="Normal 5 8 2 2 4" xfId="42285" xr:uid="{00000000-0005-0000-0000-00009D8C0000}"/>
    <cellStyle name="Normal 5 8 2 3" xfId="12070" xr:uid="{00000000-0005-0000-0000-00009E8C0000}"/>
    <cellStyle name="Normal 5 8 2 3 2" xfId="29522" xr:uid="{00000000-0005-0000-0000-00009F8C0000}"/>
    <cellStyle name="Normal 5 8 2 4" xfId="20801" xr:uid="{00000000-0005-0000-0000-0000A08C0000}"/>
    <cellStyle name="Normal 5 8 2 5" xfId="42284" xr:uid="{00000000-0005-0000-0000-0000A18C0000}"/>
    <cellStyle name="Normal 5 8 3" xfId="5545" xr:uid="{00000000-0005-0000-0000-0000A28C0000}"/>
    <cellStyle name="Normal 5 8 3 2" xfId="14289" xr:uid="{00000000-0005-0000-0000-0000A38C0000}"/>
    <cellStyle name="Normal 5 8 3 2 2" xfId="31740" xr:uid="{00000000-0005-0000-0000-0000A48C0000}"/>
    <cellStyle name="Normal 5 8 3 3" xfId="23020" xr:uid="{00000000-0005-0000-0000-0000A58C0000}"/>
    <cellStyle name="Normal 5 8 3 4" xfId="42286" xr:uid="{00000000-0005-0000-0000-0000A68C0000}"/>
    <cellStyle name="Normal 5 8 4" xfId="9928" xr:uid="{00000000-0005-0000-0000-0000A78C0000}"/>
    <cellStyle name="Normal 5 8 4 2" xfId="27380" xr:uid="{00000000-0005-0000-0000-0000A88C0000}"/>
    <cellStyle name="Normal 5 8 5" xfId="18659" xr:uid="{00000000-0005-0000-0000-0000A98C0000}"/>
    <cellStyle name="Normal 5 8 6" xfId="42283" xr:uid="{00000000-0005-0000-0000-0000AA8C0000}"/>
    <cellStyle name="Normal 5 9" xfId="2204" xr:uid="{00000000-0005-0000-0000-0000AB8C0000}"/>
    <cellStyle name="Normal 5 9 2" xfId="6615" xr:uid="{00000000-0005-0000-0000-0000AC8C0000}"/>
    <cellStyle name="Normal 5 9 2 2" xfId="15359" xr:uid="{00000000-0005-0000-0000-0000AD8C0000}"/>
    <cellStyle name="Normal 5 9 2 2 2" xfId="32810" xr:uid="{00000000-0005-0000-0000-0000AE8C0000}"/>
    <cellStyle name="Normal 5 9 2 3" xfId="24090" xr:uid="{00000000-0005-0000-0000-0000AF8C0000}"/>
    <cellStyle name="Normal 5 9 2 4" xfId="42288" xr:uid="{00000000-0005-0000-0000-0000B08C0000}"/>
    <cellStyle name="Normal 5 9 3" xfId="10998" xr:uid="{00000000-0005-0000-0000-0000B18C0000}"/>
    <cellStyle name="Normal 5 9 3 2" xfId="28450" xr:uid="{00000000-0005-0000-0000-0000B28C0000}"/>
    <cellStyle name="Normal 5 9 4" xfId="19729" xr:uid="{00000000-0005-0000-0000-0000B38C0000}"/>
    <cellStyle name="Normal 5 9 5" xfId="42287" xr:uid="{00000000-0005-0000-0000-0000B48C0000}"/>
    <cellStyle name="Normal 50" xfId="1119" xr:uid="{00000000-0005-0000-0000-0000B58C0000}"/>
    <cellStyle name="Normal 50 2" xfId="2192" xr:uid="{00000000-0005-0000-0000-0000B68C0000}"/>
    <cellStyle name="Normal 50 2 2" xfId="4337" xr:uid="{00000000-0005-0000-0000-0000B78C0000}"/>
    <cellStyle name="Normal 50 2 2 2" xfId="8748" xr:uid="{00000000-0005-0000-0000-0000B88C0000}"/>
    <cellStyle name="Normal 50 2 2 2 2" xfId="17492" xr:uid="{00000000-0005-0000-0000-0000B98C0000}"/>
    <cellStyle name="Normal 50 2 2 2 2 2" xfId="34943" xr:uid="{00000000-0005-0000-0000-0000BA8C0000}"/>
    <cellStyle name="Normal 50 2 2 2 3" xfId="26223" xr:uid="{00000000-0005-0000-0000-0000BB8C0000}"/>
    <cellStyle name="Normal 50 2 2 2 4" xfId="42292" xr:uid="{00000000-0005-0000-0000-0000BC8C0000}"/>
    <cellStyle name="Normal 50 2 2 3" xfId="13131" xr:uid="{00000000-0005-0000-0000-0000BD8C0000}"/>
    <cellStyle name="Normal 50 2 2 3 2" xfId="30583" xr:uid="{00000000-0005-0000-0000-0000BE8C0000}"/>
    <cellStyle name="Normal 50 2 2 4" xfId="21862" xr:uid="{00000000-0005-0000-0000-0000BF8C0000}"/>
    <cellStyle name="Normal 50 2 2 5" xfId="42291" xr:uid="{00000000-0005-0000-0000-0000C08C0000}"/>
    <cellStyle name="Normal 50 2 3" xfId="6606" xr:uid="{00000000-0005-0000-0000-0000C18C0000}"/>
    <cellStyle name="Normal 50 2 3 2" xfId="15350" xr:uid="{00000000-0005-0000-0000-0000C28C0000}"/>
    <cellStyle name="Normal 50 2 3 2 2" xfId="32801" xr:uid="{00000000-0005-0000-0000-0000C38C0000}"/>
    <cellStyle name="Normal 50 2 3 3" xfId="24081" xr:uid="{00000000-0005-0000-0000-0000C48C0000}"/>
    <cellStyle name="Normal 50 2 3 4" xfId="42293" xr:uid="{00000000-0005-0000-0000-0000C58C0000}"/>
    <cellStyle name="Normal 50 2 4" xfId="10989" xr:uid="{00000000-0005-0000-0000-0000C68C0000}"/>
    <cellStyle name="Normal 50 2 4 2" xfId="28441" xr:uid="{00000000-0005-0000-0000-0000C78C0000}"/>
    <cellStyle name="Normal 50 2 5" xfId="19720" xr:uid="{00000000-0005-0000-0000-0000C88C0000}"/>
    <cellStyle name="Normal 50 2 6" xfId="42290" xr:uid="{00000000-0005-0000-0000-0000C98C0000}"/>
    <cellStyle name="Normal 50 3" xfId="3268" xr:uid="{00000000-0005-0000-0000-0000CA8C0000}"/>
    <cellStyle name="Normal 50 3 2" xfId="7679" xr:uid="{00000000-0005-0000-0000-0000CB8C0000}"/>
    <cellStyle name="Normal 50 3 2 2" xfId="16423" xr:uid="{00000000-0005-0000-0000-0000CC8C0000}"/>
    <cellStyle name="Normal 50 3 2 2 2" xfId="33874" xr:uid="{00000000-0005-0000-0000-0000CD8C0000}"/>
    <cellStyle name="Normal 50 3 2 3" xfId="25154" xr:uid="{00000000-0005-0000-0000-0000CE8C0000}"/>
    <cellStyle name="Normal 50 3 2 4" xfId="42295" xr:uid="{00000000-0005-0000-0000-0000CF8C0000}"/>
    <cellStyle name="Normal 50 3 3" xfId="12062" xr:uid="{00000000-0005-0000-0000-0000D08C0000}"/>
    <cellStyle name="Normal 50 3 3 2" xfId="29514" xr:uid="{00000000-0005-0000-0000-0000D18C0000}"/>
    <cellStyle name="Normal 50 3 4" xfId="20793" xr:uid="{00000000-0005-0000-0000-0000D28C0000}"/>
    <cellStyle name="Normal 50 3 5" xfId="42294" xr:uid="{00000000-0005-0000-0000-0000D38C0000}"/>
    <cellStyle name="Normal 50 4" xfId="5537" xr:uid="{00000000-0005-0000-0000-0000D48C0000}"/>
    <cellStyle name="Normal 50 4 2" xfId="14281" xr:uid="{00000000-0005-0000-0000-0000D58C0000}"/>
    <cellStyle name="Normal 50 4 2 2" xfId="31732" xr:uid="{00000000-0005-0000-0000-0000D68C0000}"/>
    <cellStyle name="Normal 50 4 3" xfId="23012" xr:uid="{00000000-0005-0000-0000-0000D78C0000}"/>
    <cellStyle name="Normal 50 4 4" xfId="42296" xr:uid="{00000000-0005-0000-0000-0000D88C0000}"/>
    <cellStyle name="Normal 50 5" xfId="9920" xr:uid="{00000000-0005-0000-0000-0000D98C0000}"/>
    <cellStyle name="Normal 50 5 2" xfId="27372" xr:uid="{00000000-0005-0000-0000-0000DA8C0000}"/>
    <cellStyle name="Normal 50 6" xfId="18651" xr:uid="{00000000-0005-0000-0000-0000DB8C0000}"/>
    <cellStyle name="Normal 50 7" xfId="42289" xr:uid="{00000000-0005-0000-0000-0000DC8C0000}"/>
    <cellStyle name="Normal 51" xfId="1121" xr:uid="{00000000-0005-0000-0000-0000DD8C0000}"/>
    <cellStyle name="Normal 51 2" xfId="2194" xr:uid="{00000000-0005-0000-0000-0000DE8C0000}"/>
    <cellStyle name="Normal 51 2 2" xfId="4339" xr:uid="{00000000-0005-0000-0000-0000DF8C0000}"/>
    <cellStyle name="Normal 51 2 2 2" xfId="8750" xr:uid="{00000000-0005-0000-0000-0000E08C0000}"/>
    <cellStyle name="Normal 51 2 2 2 2" xfId="17494" xr:uid="{00000000-0005-0000-0000-0000E18C0000}"/>
    <cellStyle name="Normal 51 2 2 2 2 2" xfId="34945" xr:uid="{00000000-0005-0000-0000-0000E28C0000}"/>
    <cellStyle name="Normal 51 2 2 2 3" xfId="26225" xr:uid="{00000000-0005-0000-0000-0000E38C0000}"/>
    <cellStyle name="Normal 51 2 2 2 4" xfId="42300" xr:uid="{00000000-0005-0000-0000-0000E48C0000}"/>
    <cellStyle name="Normal 51 2 2 3" xfId="13133" xr:uid="{00000000-0005-0000-0000-0000E58C0000}"/>
    <cellStyle name="Normal 51 2 2 3 2" xfId="30585" xr:uid="{00000000-0005-0000-0000-0000E68C0000}"/>
    <cellStyle name="Normal 51 2 2 4" xfId="21864" xr:uid="{00000000-0005-0000-0000-0000E78C0000}"/>
    <cellStyle name="Normal 51 2 2 5" xfId="42299" xr:uid="{00000000-0005-0000-0000-0000E88C0000}"/>
    <cellStyle name="Normal 51 2 3" xfId="6608" xr:uid="{00000000-0005-0000-0000-0000E98C0000}"/>
    <cellStyle name="Normal 51 2 3 2" xfId="15352" xr:uid="{00000000-0005-0000-0000-0000EA8C0000}"/>
    <cellStyle name="Normal 51 2 3 2 2" xfId="32803" xr:uid="{00000000-0005-0000-0000-0000EB8C0000}"/>
    <cellStyle name="Normal 51 2 3 3" xfId="24083" xr:uid="{00000000-0005-0000-0000-0000EC8C0000}"/>
    <cellStyle name="Normal 51 2 3 4" xfId="42301" xr:uid="{00000000-0005-0000-0000-0000ED8C0000}"/>
    <cellStyle name="Normal 51 2 4" xfId="10991" xr:uid="{00000000-0005-0000-0000-0000EE8C0000}"/>
    <cellStyle name="Normal 51 2 4 2" xfId="28443" xr:uid="{00000000-0005-0000-0000-0000EF8C0000}"/>
    <cellStyle name="Normal 51 2 5" xfId="19722" xr:uid="{00000000-0005-0000-0000-0000F08C0000}"/>
    <cellStyle name="Normal 51 2 6" xfId="42298" xr:uid="{00000000-0005-0000-0000-0000F18C0000}"/>
    <cellStyle name="Normal 51 3" xfId="3270" xr:uid="{00000000-0005-0000-0000-0000F28C0000}"/>
    <cellStyle name="Normal 51 3 2" xfId="7681" xr:uid="{00000000-0005-0000-0000-0000F38C0000}"/>
    <cellStyle name="Normal 51 3 2 2" xfId="16425" xr:uid="{00000000-0005-0000-0000-0000F48C0000}"/>
    <cellStyle name="Normal 51 3 2 2 2" xfId="33876" xr:uid="{00000000-0005-0000-0000-0000F58C0000}"/>
    <cellStyle name="Normal 51 3 2 3" xfId="25156" xr:uid="{00000000-0005-0000-0000-0000F68C0000}"/>
    <cellStyle name="Normal 51 3 2 4" xfId="42303" xr:uid="{00000000-0005-0000-0000-0000F78C0000}"/>
    <cellStyle name="Normal 51 3 3" xfId="12064" xr:uid="{00000000-0005-0000-0000-0000F88C0000}"/>
    <cellStyle name="Normal 51 3 3 2" xfId="29516" xr:uid="{00000000-0005-0000-0000-0000F98C0000}"/>
    <cellStyle name="Normal 51 3 4" xfId="20795" xr:uid="{00000000-0005-0000-0000-0000FA8C0000}"/>
    <cellStyle name="Normal 51 3 5" xfId="42302" xr:uid="{00000000-0005-0000-0000-0000FB8C0000}"/>
    <cellStyle name="Normal 51 4" xfId="5539" xr:uid="{00000000-0005-0000-0000-0000FC8C0000}"/>
    <cellStyle name="Normal 51 4 2" xfId="14283" xr:uid="{00000000-0005-0000-0000-0000FD8C0000}"/>
    <cellStyle name="Normal 51 4 2 2" xfId="31734" xr:uid="{00000000-0005-0000-0000-0000FE8C0000}"/>
    <cellStyle name="Normal 51 4 3" xfId="23014" xr:uid="{00000000-0005-0000-0000-0000FF8C0000}"/>
    <cellStyle name="Normal 51 4 4" xfId="42304" xr:uid="{00000000-0005-0000-0000-0000008D0000}"/>
    <cellStyle name="Normal 51 5" xfId="9922" xr:uid="{00000000-0005-0000-0000-0000018D0000}"/>
    <cellStyle name="Normal 51 5 2" xfId="27374" xr:uid="{00000000-0005-0000-0000-0000028D0000}"/>
    <cellStyle name="Normal 51 6" xfId="18653" xr:uid="{00000000-0005-0000-0000-0000038D0000}"/>
    <cellStyle name="Normal 51 7" xfId="42297" xr:uid="{00000000-0005-0000-0000-0000048D0000}"/>
    <cellStyle name="Normal 52" xfId="1125" xr:uid="{00000000-0005-0000-0000-0000058D0000}"/>
    <cellStyle name="Normal 53" xfId="2199" xr:uid="{00000000-0005-0000-0000-0000068D0000}"/>
    <cellStyle name="Normal 54" xfId="2197" xr:uid="{00000000-0005-0000-0000-0000078D0000}"/>
    <cellStyle name="Normal 54 2" xfId="6611" xr:uid="{00000000-0005-0000-0000-0000088D0000}"/>
    <cellStyle name="Normal 54 2 2" xfId="15355" xr:uid="{00000000-0005-0000-0000-0000098D0000}"/>
    <cellStyle name="Normal 54 2 2 2" xfId="32806" xr:uid="{00000000-0005-0000-0000-00000A8D0000}"/>
    <cellStyle name="Normal 54 2 3" xfId="24086" xr:uid="{00000000-0005-0000-0000-00000B8D0000}"/>
    <cellStyle name="Normal 54 2 4" xfId="42306" xr:uid="{00000000-0005-0000-0000-00000C8D0000}"/>
    <cellStyle name="Normal 54 3" xfId="10994" xr:uid="{00000000-0005-0000-0000-00000D8D0000}"/>
    <cellStyle name="Normal 54 3 2" xfId="28446" xr:uid="{00000000-0005-0000-0000-00000E8D0000}"/>
    <cellStyle name="Normal 54 4" xfId="19725" xr:uid="{00000000-0005-0000-0000-00000F8D0000}"/>
    <cellStyle name="Normal 54 5" xfId="42305" xr:uid="{00000000-0005-0000-0000-0000108D0000}"/>
    <cellStyle name="Normal 55" xfId="4348" xr:uid="{00000000-0005-0000-0000-0000118D0000}"/>
    <cellStyle name="Normal 55 2" xfId="8758" xr:uid="{00000000-0005-0000-0000-0000128D0000}"/>
    <cellStyle name="Normal 55 2 2" xfId="17502" xr:uid="{00000000-0005-0000-0000-0000138D0000}"/>
    <cellStyle name="Normal 55 2 2 2" xfId="34953" xr:uid="{00000000-0005-0000-0000-0000148D0000}"/>
    <cellStyle name="Normal 55 2 3" xfId="26233" xr:uid="{00000000-0005-0000-0000-0000158D0000}"/>
    <cellStyle name="Normal 55 2 4" xfId="42308" xr:uid="{00000000-0005-0000-0000-0000168D0000}"/>
    <cellStyle name="Normal 55 3" xfId="13141" xr:uid="{00000000-0005-0000-0000-0000178D0000}"/>
    <cellStyle name="Normal 55 3 2" xfId="30593" xr:uid="{00000000-0005-0000-0000-0000188D0000}"/>
    <cellStyle name="Normal 55 4" xfId="21872" xr:uid="{00000000-0005-0000-0000-0000198D0000}"/>
    <cellStyle name="Normal 55 5" xfId="42307" xr:uid="{00000000-0005-0000-0000-00001A8D0000}"/>
    <cellStyle name="Normal 56" xfId="4379" xr:uid="{00000000-0005-0000-0000-00001B8D0000}"/>
    <cellStyle name="Normal 56 2" xfId="8789" xr:uid="{00000000-0005-0000-0000-00001C8D0000}"/>
    <cellStyle name="Normal 56 2 2" xfId="17533" xr:uid="{00000000-0005-0000-0000-00001D8D0000}"/>
    <cellStyle name="Normal 56 2 2 2" xfId="34984" xr:uid="{00000000-0005-0000-0000-00001E8D0000}"/>
    <cellStyle name="Normal 56 2 3" xfId="26264" xr:uid="{00000000-0005-0000-0000-00001F8D0000}"/>
    <cellStyle name="Normal 56 2 4" xfId="42310" xr:uid="{00000000-0005-0000-0000-0000208D0000}"/>
    <cellStyle name="Normal 56 3" xfId="13172" xr:uid="{00000000-0005-0000-0000-0000218D0000}"/>
    <cellStyle name="Normal 56 3 2" xfId="30624" xr:uid="{00000000-0005-0000-0000-0000228D0000}"/>
    <cellStyle name="Normal 56 4" xfId="21903" xr:uid="{00000000-0005-0000-0000-0000238D0000}"/>
    <cellStyle name="Normal 56 5" xfId="42309" xr:uid="{00000000-0005-0000-0000-0000248D0000}"/>
    <cellStyle name="Normal 57" xfId="4426" xr:uid="{00000000-0005-0000-0000-0000258D0000}"/>
    <cellStyle name="Normal 57 2" xfId="8797" xr:uid="{00000000-0005-0000-0000-0000268D0000}"/>
    <cellStyle name="Normal 58" xfId="4443" xr:uid="{00000000-0005-0000-0000-0000278D0000}"/>
    <cellStyle name="Normal 58 2" xfId="8814" xr:uid="{00000000-0005-0000-0000-0000288D0000}"/>
    <cellStyle name="Normal 58 2 2" xfId="17555" xr:uid="{00000000-0005-0000-0000-0000298D0000}"/>
    <cellStyle name="Normal 58 2 2 2" xfId="35005" xr:uid="{00000000-0005-0000-0000-00002A8D0000}"/>
    <cellStyle name="Normal 58 2 3" xfId="26285" xr:uid="{00000000-0005-0000-0000-00002B8D0000}"/>
    <cellStyle name="Normal 58 2 4" xfId="42312" xr:uid="{00000000-0005-0000-0000-00002C8D0000}"/>
    <cellStyle name="Normal 58 3" xfId="13194" xr:uid="{00000000-0005-0000-0000-00002D8D0000}"/>
    <cellStyle name="Normal 58 3 2" xfId="30645" xr:uid="{00000000-0005-0000-0000-00002E8D0000}"/>
    <cellStyle name="Normal 58 4" xfId="21925" xr:uid="{00000000-0005-0000-0000-00002F8D0000}"/>
    <cellStyle name="Normal 58 5" xfId="42311" xr:uid="{00000000-0005-0000-0000-0000308D0000}"/>
    <cellStyle name="Normal 59" xfId="4456" xr:uid="{00000000-0005-0000-0000-0000318D0000}"/>
    <cellStyle name="Normal 59 2" xfId="8825" xr:uid="{00000000-0005-0000-0000-0000328D0000}"/>
    <cellStyle name="Normal 59 2 2" xfId="17566" xr:uid="{00000000-0005-0000-0000-0000338D0000}"/>
    <cellStyle name="Normal 59 2 2 2" xfId="35016" xr:uid="{00000000-0005-0000-0000-0000348D0000}"/>
    <cellStyle name="Normal 59 2 3" xfId="26296" xr:uid="{00000000-0005-0000-0000-0000358D0000}"/>
    <cellStyle name="Normal 59 2 4" xfId="42314" xr:uid="{00000000-0005-0000-0000-0000368D0000}"/>
    <cellStyle name="Normal 59 3" xfId="13205" xr:uid="{00000000-0005-0000-0000-0000378D0000}"/>
    <cellStyle name="Normal 59 3 2" xfId="30656" xr:uid="{00000000-0005-0000-0000-0000388D0000}"/>
    <cellStyle name="Normal 59 4" xfId="21936" xr:uid="{00000000-0005-0000-0000-0000398D0000}"/>
    <cellStyle name="Normal 59 5" xfId="42313" xr:uid="{00000000-0005-0000-0000-00003A8D0000}"/>
    <cellStyle name="Normal 6" xfId="16" xr:uid="{00000000-0005-0000-0000-00003B8D0000}"/>
    <cellStyle name="Normal 6 10" xfId="2205" xr:uid="{00000000-0005-0000-0000-00003C8D0000}"/>
    <cellStyle name="Normal 6 10 2" xfId="6616" xr:uid="{00000000-0005-0000-0000-00003D8D0000}"/>
    <cellStyle name="Normal 6 10 2 2" xfId="15360" xr:uid="{00000000-0005-0000-0000-00003E8D0000}"/>
    <cellStyle name="Normal 6 10 2 2 2" xfId="32811" xr:uid="{00000000-0005-0000-0000-00003F8D0000}"/>
    <cellStyle name="Normal 6 10 2 3" xfId="24091" xr:uid="{00000000-0005-0000-0000-0000408D0000}"/>
    <cellStyle name="Normal 6 10 2 4" xfId="42317" xr:uid="{00000000-0005-0000-0000-0000418D0000}"/>
    <cellStyle name="Normal 6 10 3" xfId="10999" xr:uid="{00000000-0005-0000-0000-0000428D0000}"/>
    <cellStyle name="Normal 6 10 3 2" xfId="28451" xr:uid="{00000000-0005-0000-0000-0000438D0000}"/>
    <cellStyle name="Normal 6 10 4" xfId="19730" xr:uid="{00000000-0005-0000-0000-0000448D0000}"/>
    <cellStyle name="Normal 6 10 5" xfId="42316" xr:uid="{00000000-0005-0000-0000-0000458D0000}"/>
    <cellStyle name="Normal 6 11" xfId="4474" xr:uid="{00000000-0005-0000-0000-0000468D0000}"/>
    <cellStyle name="Normal 6 11 2" xfId="13218" xr:uid="{00000000-0005-0000-0000-0000478D0000}"/>
    <cellStyle name="Normal 6 11 2 2" xfId="30669" xr:uid="{00000000-0005-0000-0000-0000488D0000}"/>
    <cellStyle name="Normal 6 11 3" xfId="21949" xr:uid="{00000000-0005-0000-0000-0000498D0000}"/>
    <cellStyle name="Normal 6 11 4" xfId="42318" xr:uid="{00000000-0005-0000-0000-00004A8D0000}"/>
    <cellStyle name="Normal 6 12" xfId="8857" xr:uid="{00000000-0005-0000-0000-00004B8D0000}"/>
    <cellStyle name="Normal 6 12 2" xfId="26309" xr:uid="{00000000-0005-0000-0000-00004C8D0000}"/>
    <cellStyle name="Normal 6 13" xfId="17588" xr:uid="{00000000-0005-0000-0000-00004D8D0000}"/>
    <cellStyle name="Normal 6 14" xfId="42315" xr:uid="{00000000-0005-0000-0000-00004E8D0000}"/>
    <cellStyle name="Normal 6 2" xfId="36" xr:uid="{00000000-0005-0000-0000-00004F8D0000}"/>
    <cellStyle name="Normal 6 2 10" xfId="8868" xr:uid="{00000000-0005-0000-0000-0000508D0000}"/>
    <cellStyle name="Normal 6 2 10 2" xfId="26320" xr:uid="{00000000-0005-0000-0000-0000518D0000}"/>
    <cellStyle name="Normal 6 2 11" xfId="17599" xr:uid="{00000000-0005-0000-0000-0000528D0000}"/>
    <cellStyle name="Normal 6 2 12" xfId="42319" xr:uid="{00000000-0005-0000-0000-0000538D0000}"/>
    <cellStyle name="Normal 6 2 2" xfId="64" xr:uid="{00000000-0005-0000-0000-0000548D0000}"/>
    <cellStyle name="Normal 6 2 2 10" xfId="17622" xr:uid="{00000000-0005-0000-0000-0000558D0000}"/>
    <cellStyle name="Normal 6 2 2 11" xfId="42320" xr:uid="{00000000-0005-0000-0000-0000568D0000}"/>
    <cellStyle name="Normal 6 2 2 2" xfId="129" xr:uid="{00000000-0005-0000-0000-0000578D0000}"/>
    <cellStyle name="Normal 6 2 2 2 10" xfId="42321" xr:uid="{00000000-0005-0000-0000-0000588D0000}"/>
    <cellStyle name="Normal 6 2 2 2 2" xfId="261" xr:uid="{00000000-0005-0000-0000-0000598D0000}"/>
    <cellStyle name="Normal 6 2 2 2 2 2" xfId="526" xr:uid="{00000000-0005-0000-0000-00005A8D0000}"/>
    <cellStyle name="Normal 6 2 2 2 2 2 2" xfId="1066" xr:uid="{00000000-0005-0000-0000-00005B8D0000}"/>
    <cellStyle name="Normal 6 2 2 2 2 2 2 2" xfId="2139" xr:uid="{00000000-0005-0000-0000-00005C8D0000}"/>
    <cellStyle name="Normal 6 2 2 2 2 2 2 2 2" xfId="4284" xr:uid="{00000000-0005-0000-0000-00005D8D0000}"/>
    <cellStyle name="Normal 6 2 2 2 2 2 2 2 2 2" xfId="8695" xr:uid="{00000000-0005-0000-0000-00005E8D0000}"/>
    <cellStyle name="Normal 6 2 2 2 2 2 2 2 2 2 2" xfId="17439" xr:uid="{00000000-0005-0000-0000-00005F8D0000}"/>
    <cellStyle name="Normal 6 2 2 2 2 2 2 2 2 2 2 2" xfId="34890" xr:uid="{00000000-0005-0000-0000-0000608D0000}"/>
    <cellStyle name="Normal 6 2 2 2 2 2 2 2 2 2 3" xfId="26170" xr:uid="{00000000-0005-0000-0000-0000618D0000}"/>
    <cellStyle name="Normal 6 2 2 2 2 2 2 2 2 2 4" xfId="42327" xr:uid="{00000000-0005-0000-0000-0000628D0000}"/>
    <cellStyle name="Normal 6 2 2 2 2 2 2 2 2 3" xfId="13078" xr:uid="{00000000-0005-0000-0000-0000638D0000}"/>
    <cellStyle name="Normal 6 2 2 2 2 2 2 2 2 3 2" xfId="30530" xr:uid="{00000000-0005-0000-0000-0000648D0000}"/>
    <cellStyle name="Normal 6 2 2 2 2 2 2 2 2 4" xfId="21809" xr:uid="{00000000-0005-0000-0000-0000658D0000}"/>
    <cellStyle name="Normal 6 2 2 2 2 2 2 2 2 5" xfId="42326" xr:uid="{00000000-0005-0000-0000-0000668D0000}"/>
    <cellStyle name="Normal 6 2 2 2 2 2 2 2 3" xfId="6553" xr:uid="{00000000-0005-0000-0000-0000678D0000}"/>
    <cellStyle name="Normal 6 2 2 2 2 2 2 2 3 2" xfId="15297" xr:uid="{00000000-0005-0000-0000-0000688D0000}"/>
    <cellStyle name="Normal 6 2 2 2 2 2 2 2 3 2 2" xfId="32748" xr:uid="{00000000-0005-0000-0000-0000698D0000}"/>
    <cellStyle name="Normal 6 2 2 2 2 2 2 2 3 3" xfId="24028" xr:uid="{00000000-0005-0000-0000-00006A8D0000}"/>
    <cellStyle name="Normal 6 2 2 2 2 2 2 2 3 4" xfId="42328" xr:uid="{00000000-0005-0000-0000-00006B8D0000}"/>
    <cellStyle name="Normal 6 2 2 2 2 2 2 2 4" xfId="10936" xr:uid="{00000000-0005-0000-0000-00006C8D0000}"/>
    <cellStyle name="Normal 6 2 2 2 2 2 2 2 4 2" xfId="28388" xr:uid="{00000000-0005-0000-0000-00006D8D0000}"/>
    <cellStyle name="Normal 6 2 2 2 2 2 2 2 5" xfId="19667" xr:uid="{00000000-0005-0000-0000-00006E8D0000}"/>
    <cellStyle name="Normal 6 2 2 2 2 2 2 2 6" xfId="42325" xr:uid="{00000000-0005-0000-0000-00006F8D0000}"/>
    <cellStyle name="Normal 6 2 2 2 2 2 2 3" xfId="3215" xr:uid="{00000000-0005-0000-0000-0000708D0000}"/>
    <cellStyle name="Normal 6 2 2 2 2 2 2 3 2" xfId="7626" xr:uid="{00000000-0005-0000-0000-0000718D0000}"/>
    <cellStyle name="Normal 6 2 2 2 2 2 2 3 2 2" xfId="16370" xr:uid="{00000000-0005-0000-0000-0000728D0000}"/>
    <cellStyle name="Normal 6 2 2 2 2 2 2 3 2 2 2" xfId="33821" xr:uid="{00000000-0005-0000-0000-0000738D0000}"/>
    <cellStyle name="Normal 6 2 2 2 2 2 2 3 2 3" xfId="25101" xr:uid="{00000000-0005-0000-0000-0000748D0000}"/>
    <cellStyle name="Normal 6 2 2 2 2 2 2 3 2 4" xfId="42330" xr:uid="{00000000-0005-0000-0000-0000758D0000}"/>
    <cellStyle name="Normal 6 2 2 2 2 2 2 3 3" xfId="12009" xr:uid="{00000000-0005-0000-0000-0000768D0000}"/>
    <cellStyle name="Normal 6 2 2 2 2 2 2 3 3 2" xfId="29461" xr:uid="{00000000-0005-0000-0000-0000778D0000}"/>
    <cellStyle name="Normal 6 2 2 2 2 2 2 3 4" xfId="20740" xr:uid="{00000000-0005-0000-0000-0000788D0000}"/>
    <cellStyle name="Normal 6 2 2 2 2 2 2 3 5" xfId="42329" xr:uid="{00000000-0005-0000-0000-0000798D0000}"/>
    <cellStyle name="Normal 6 2 2 2 2 2 2 4" xfId="5484" xr:uid="{00000000-0005-0000-0000-00007A8D0000}"/>
    <cellStyle name="Normal 6 2 2 2 2 2 2 4 2" xfId="14228" xr:uid="{00000000-0005-0000-0000-00007B8D0000}"/>
    <cellStyle name="Normal 6 2 2 2 2 2 2 4 2 2" xfId="31679" xr:uid="{00000000-0005-0000-0000-00007C8D0000}"/>
    <cellStyle name="Normal 6 2 2 2 2 2 2 4 3" xfId="22959" xr:uid="{00000000-0005-0000-0000-00007D8D0000}"/>
    <cellStyle name="Normal 6 2 2 2 2 2 2 4 4" xfId="42331" xr:uid="{00000000-0005-0000-0000-00007E8D0000}"/>
    <cellStyle name="Normal 6 2 2 2 2 2 2 5" xfId="9867" xr:uid="{00000000-0005-0000-0000-00007F8D0000}"/>
    <cellStyle name="Normal 6 2 2 2 2 2 2 5 2" xfId="27319" xr:uid="{00000000-0005-0000-0000-0000808D0000}"/>
    <cellStyle name="Normal 6 2 2 2 2 2 2 6" xfId="18598" xr:uid="{00000000-0005-0000-0000-0000818D0000}"/>
    <cellStyle name="Normal 6 2 2 2 2 2 2 7" xfId="42324" xr:uid="{00000000-0005-0000-0000-0000828D0000}"/>
    <cellStyle name="Normal 6 2 2 2 2 2 3" xfId="1604" xr:uid="{00000000-0005-0000-0000-0000838D0000}"/>
    <cellStyle name="Normal 6 2 2 2 2 2 3 2" xfId="3750" xr:uid="{00000000-0005-0000-0000-0000848D0000}"/>
    <cellStyle name="Normal 6 2 2 2 2 2 3 2 2" xfId="8161" xr:uid="{00000000-0005-0000-0000-0000858D0000}"/>
    <cellStyle name="Normal 6 2 2 2 2 2 3 2 2 2" xfId="16905" xr:uid="{00000000-0005-0000-0000-0000868D0000}"/>
    <cellStyle name="Normal 6 2 2 2 2 2 3 2 2 2 2" xfId="34356" xr:uid="{00000000-0005-0000-0000-0000878D0000}"/>
    <cellStyle name="Normal 6 2 2 2 2 2 3 2 2 3" xfId="25636" xr:uid="{00000000-0005-0000-0000-0000888D0000}"/>
    <cellStyle name="Normal 6 2 2 2 2 2 3 2 2 4" xfId="42334" xr:uid="{00000000-0005-0000-0000-0000898D0000}"/>
    <cellStyle name="Normal 6 2 2 2 2 2 3 2 3" xfId="12544" xr:uid="{00000000-0005-0000-0000-00008A8D0000}"/>
    <cellStyle name="Normal 6 2 2 2 2 2 3 2 3 2" xfId="29996" xr:uid="{00000000-0005-0000-0000-00008B8D0000}"/>
    <cellStyle name="Normal 6 2 2 2 2 2 3 2 4" xfId="21275" xr:uid="{00000000-0005-0000-0000-00008C8D0000}"/>
    <cellStyle name="Normal 6 2 2 2 2 2 3 2 5" xfId="42333" xr:uid="{00000000-0005-0000-0000-00008D8D0000}"/>
    <cellStyle name="Normal 6 2 2 2 2 2 3 3" xfId="6019" xr:uid="{00000000-0005-0000-0000-00008E8D0000}"/>
    <cellStyle name="Normal 6 2 2 2 2 2 3 3 2" xfId="14763" xr:uid="{00000000-0005-0000-0000-00008F8D0000}"/>
    <cellStyle name="Normal 6 2 2 2 2 2 3 3 2 2" xfId="32214" xr:uid="{00000000-0005-0000-0000-0000908D0000}"/>
    <cellStyle name="Normal 6 2 2 2 2 2 3 3 3" xfId="23494" xr:uid="{00000000-0005-0000-0000-0000918D0000}"/>
    <cellStyle name="Normal 6 2 2 2 2 2 3 3 4" xfId="42335" xr:uid="{00000000-0005-0000-0000-0000928D0000}"/>
    <cellStyle name="Normal 6 2 2 2 2 2 3 4" xfId="10402" xr:uid="{00000000-0005-0000-0000-0000938D0000}"/>
    <cellStyle name="Normal 6 2 2 2 2 2 3 4 2" xfId="27854" xr:uid="{00000000-0005-0000-0000-0000948D0000}"/>
    <cellStyle name="Normal 6 2 2 2 2 2 3 5" xfId="19133" xr:uid="{00000000-0005-0000-0000-0000958D0000}"/>
    <cellStyle name="Normal 6 2 2 2 2 2 3 6" xfId="42332" xr:uid="{00000000-0005-0000-0000-0000968D0000}"/>
    <cellStyle name="Normal 6 2 2 2 2 2 4" xfId="2678" xr:uid="{00000000-0005-0000-0000-0000978D0000}"/>
    <cellStyle name="Normal 6 2 2 2 2 2 4 2" xfId="7089" xr:uid="{00000000-0005-0000-0000-0000988D0000}"/>
    <cellStyle name="Normal 6 2 2 2 2 2 4 2 2" xfId="15833" xr:uid="{00000000-0005-0000-0000-0000998D0000}"/>
    <cellStyle name="Normal 6 2 2 2 2 2 4 2 2 2" xfId="33284" xr:uid="{00000000-0005-0000-0000-00009A8D0000}"/>
    <cellStyle name="Normal 6 2 2 2 2 2 4 2 3" xfId="24564" xr:uid="{00000000-0005-0000-0000-00009B8D0000}"/>
    <cellStyle name="Normal 6 2 2 2 2 2 4 2 4" xfId="42337" xr:uid="{00000000-0005-0000-0000-00009C8D0000}"/>
    <cellStyle name="Normal 6 2 2 2 2 2 4 3" xfId="11472" xr:uid="{00000000-0005-0000-0000-00009D8D0000}"/>
    <cellStyle name="Normal 6 2 2 2 2 2 4 3 2" xfId="28924" xr:uid="{00000000-0005-0000-0000-00009E8D0000}"/>
    <cellStyle name="Normal 6 2 2 2 2 2 4 4" xfId="20203" xr:uid="{00000000-0005-0000-0000-00009F8D0000}"/>
    <cellStyle name="Normal 6 2 2 2 2 2 4 5" xfId="42336" xr:uid="{00000000-0005-0000-0000-0000A08D0000}"/>
    <cellStyle name="Normal 6 2 2 2 2 2 5" xfId="4947" xr:uid="{00000000-0005-0000-0000-0000A18D0000}"/>
    <cellStyle name="Normal 6 2 2 2 2 2 5 2" xfId="13691" xr:uid="{00000000-0005-0000-0000-0000A28D0000}"/>
    <cellStyle name="Normal 6 2 2 2 2 2 5 2 2" xfId="31142" xr:uid="{00000000-0005-0000-0000-0000A38D0000}"/>
    <cellStyle name="Normal 6 2 2 2 2 2 5 3" xfId="22422" xr:uid="{00000000-0005-0000-0000-0000A48D0000}"/>
    <cellStyle name="Normal 6 2 2 2 2 2 5 4" xfId="42338" xr:uid="{00000000-0005-0000-0000-0000A58D0000}"/>
    <cellStyle name="Normal 6 2 2 2 2 2 6" xfId="9330" xr:uid="{00000000-0005-0000-0000-0000A68D0000}"/>
    <cellStyle name="Normal 6 2 2 2 2 2 6 2" xfId="26782" xr:uid="{00000000-0005-0000-0000-0000A78D0000}"/>
    <cellStyle name="Normal 6 2 2 2 2 2 7" xfId="18061" xr:uid="{00000000-0005-0000-0000-0000A88D0000}"/>
    <cellStyle name="Normal 6 2 2 2 2 2 8" xfId="42323" xr:uid="{00000000-0005-0000-0000-0000A98D0000}"/>
    <cellStyle name="Normal 6 2 2 2 2 3" xfId="808" xr:uid="{00000000-0005-0000-0000-0000AA8D0000}"/>
    <cellStyle name="Normal 6 2 2 2 2 3 2" xfId="1881" xr:uid="{00000000-0005-0000-0000-0000AB8D0000}"/>
    <cellStyle name="Normal 6 2 2 2 2 3 2 2" xfId="4026" xr:uid="{00000000-0005-0000-0000-0000AC8D0000}"/>
    <cellStyle name="Normal 6 2 2 2 2 3 2 2 2" xfId="8437" xr:uid="{00000000-0005-0000-0000-0000AD8D0000}"/>
    <cellStyle name="Normal 6 2 2 2 2 3 2 2 2 2" xfId="17181" xr:uid="{00000000-0005-0000-0000-0000AE8D0000}"/>
    <cellStyle name="Normal 6 2 2 2 2 3 2 2 2 2 2" xfId="34632" xr:uid="{00000000-0005-0000-0000-0000AF8D0000}"/>
    <cellStyle name="Normal 6 2 2 2 2 3 2 2 2 3" xfId="25912" xr:uid="{00000000-0005-0000-0000-0000B08D0000}"/>
    <cellStyle name="Normal 6 2 2 2 2 3 2 2 2 4" xfId="42342" xr:uid="{00000000-0005-0000-0000-0000B18D0000}"/>
    <cellStyle name="Normal 6 2 2 2 2 3 2 2 3" xfId="12820" xr:uid="{00000000-0005-0000-0000-0000B28D0000}"/>
    <cellStyle name="Normal 6 2 2 2 2 3 2 2 3 2" xfId="30272" xr:uid="{00000000-0005-0000-0000-0000B38D0000}"/>
    <cellStyle name="Normal 6 2 2 2 2 3 2 2 4" xfId="21551" xr:uid="{00000000-0005-0000-0000-0000B48D0000}"/>
    <cellStyle name="Normal 6 2 2 2 2 3 2 2 5" xfId="42341" xr:uid="{00000000-0005-0000-0000-0000B58D0000}"/>
    <cellStyle name="Normal 6 2 2 2 2 3 2 3" xfId="6295" xr:uid="{00000000-0005-0000-0000-0000B68D0000}"/>
    <cellStyle name="Normal 6 2 2 2 2 3 2 3 2" xfId="15039" xr:uid="{00000000-0005-0000-0000-0000B78D0000}"/>
    <cellStyle name="Normal 6 2 2 2 2 3 2 3 2 2" xfId="32490" xr:uid="{00000000-0005-0000-0000-0000B88D0000}"/>
    <cellStyle name="Normal 6 2 2 2 2 3 2 3 3" xfId="23770" xr:uid="{00000000-0005-0000-0000-0000B98D0000}"/>
    <cellStyle name="Normal 6 2 2 2 2 3 2 3 4" xfId="42343" xr:uid="{00000000-0005-0000-0000-0000BA8D0000}"/>
    <cellStyle name="Normal 6 2 2 2 2 3 2 4" xfId="10678" xr:uid="{00000000-0005-0000-0000-0000BB8D0000}"/>
    <cellStyle name="Normal 6 2 2 2 2 3 2 4 2" xfId="28130" xr:uid="{00000000-0005-0000-0000-0000BC8D0000}"/>
    <cellStyle name="Normal 6 2 2 2 2 3 2 5" xfId="19409" xr:uid="{00000000-0005-0000-0000-0000BD8D0000}"/>
    <cellStyle name="Normal 6 2 2 2 2 3 2 6" xfId="42340" xr:uid="{00000000-0005-0000-0000-0000BE8D0000}"/>
    <cellStyle name="Normal 6 2 2 2 2 3 3" xfId="2957" xr:uid="{00000000-0005-0000-0000-0000BF8D0000}"/>
    <cellStyle name="Normal 6 2 2 2 2 3 3 2" xfId="7368" xr:uid="{00000000-0005-0000-0000-0000C08D0000}"/>
    <cellStyle name="Normal 6 2 2 2 2 3 3 2 2" xfId="16112" xr:uid="{00000000-0005-0000-0000-0000C18D0000}"/>
    <cellStyle name="Normal 6 2 2 2 2 3 3 2 2 2" xfId="33563" xr:uid="{00000000-0005-0000-0000-0000C28D0000}"/>
    <cellStyle name="Normal 6 2 2 2 2 3 3 2 3" xfId="24843" xr:uid="{00000000-0005-0000-0000-0000C38D0000}"/>
    <cellStyle name="Normal 6 2 2 2 2 3 3 2 4" xfId="42345" xr:uid="{00000000-0005-0000-0000-0000C48D0000}"/>
    <cellStyle name="Normal 6 2 2 2 2 3 3 3" xfId="11751" xr:uid="{00000000-0005-0000-0000-0000C58D0000}"/>
    <cellStyle name="Normal 6 2 2 2 2 3 3 3 2" xfId="29203" xr:uid="{00000000-0005-0000-0000-0000C68D0000}"/>
    <cellStyle name="Normal 6 2 2 2 2 3 3 4" xfId="20482" xr:uid="{00000000-0005-0000-0000-0000C78D0000}"/>
    <cellStyle name="Normal 6 2 2 2 2 3 3 5" xfId="42344" xr:uid="{00000000-0005-0000-0000-0000C88D0000}"/>
    <cellStyle name="Normal 6 2 2 2 2 3 4" xfId="5226" xr:uid="{00000000-0005-0000-0000-0000C98D0000}"/>
    <cellStyle name="Normal 6 2 2 2 2 3 4 2" xfId="13970" xr:uid="{00000000-0005-0000-0000-0000CA8D0000}"/>
    <cellStyle name="Normal 6 2 2 2 2 3 4 2 2" xfId="31421" xr:uid="{00000000-0005-0000-0000-0000CB8D0000}"/>
    <cellStyle name="Normal 6 2 2 2 2 3 4 3" xfId="22701" xr:uid="{00000000-0005-0000-0000-0000CC8D0000}"/>
    <cellStyle name="Normal 6 2 2 2 2 3 4 4" xfId="42346" xr:uid="{00000000-0005-0000-0000-0000CD8D0000}"/>
    <cellStyle name="Normal 6 2 2 2 2 3 5" xfId="9609" xr:uid="{00000000-0005-0000-0000-0000CE8D0000}"/>
    <cellStyle name="Normal 6 2 2 2 2 3 5 2" xfId="27061" xr:uid="{00000000-0005-0000-0000-0000CF8D0000}"/>
    <cellStyle name="Normal 6 2 2 2 2 3 6" xfId="18340" xr:uid="{00000000-0005-0000-0000-0000D08D0000}"/>
    <cellStyle name="Normal 6 2 2 2 2 3 7" xfId="42339" xr:uid="{00000000-0005-0000-0000-0000D18D0000}"/>
    <cellStyle name="Normal 6 2 2 2 2 4" xfId="1347" xr:uid="{00000000-0005-0000-0000-0000D28D0000}"/>
    <cellStyle name="Normal 6 2 2 2 2 4 2" xfId="3493" xr:uid="{00000000-0005-0000-0000-0000D38D0000}"/>
    <cellStyle name="Normal 6 2 2 2 2 4 2 2" xfId="7904" xr:uid="{00000000-0005-0000-0000-0000D48D0000}"/>
    <cellStyle name="Normal 6 2 2 2 2 4 2 2 2" xfId="16648" xr:uid="{00000000-0005-0000-0000-0000D58D0000}"/>
    <cellStyle name="Normal 6 2 2 2 2 4 2 2 2 2" xfId="34099" xr:uid="{00000000-0005-0000-0000-0000D68D0000}"/>
    <cellStyle name="Normal 6 2 2 2 2 4 2 2 3" xfId="25379" xr:uid="{00000000-0005-0000-0000-0000D78D0000}"/>
    <cellStyle name="Normal 6 2 2 2 2 4 2 2 4" xfId="42349" xr:uid="{00000000-0005-0000-0000-0000D88D0000}"/>
    <cellStyle name="Normal 6 2 2 2 2 4 2 3" xfId="12287" xr:uid="{00000000-0005-0000-0000-0000D98D0000}"/>
    <cellStyle name="Normal 6 2 2 2 2 4 2 3 2" xfId="29739" xr:uid="{00000000-0005-0000-0000-0000DA8D0000}"/>
    <cellStyle name="Normal 6 2 2 2 2 4 2 4" xfId="21018" xr:uid="{00000000-0005-0000-0000-0000DB8D0000}"/>
    <cellStyle name="Normal 6 2 2 2 2 4 2 5" xfId="42348" xr:uid="{00000000-0005-0000-0000-0000DC8D0000}"/>
    <cellStyle name="Normal 6 2 2 2 2 4 3" xfId="5762" xr:uid="{00000000-0005-0000-0000-0000DD8D0000}"/>
    <cellStyle name="Normal 6 2 2 2 2 4 3 2" xfId="14506" xr:uid="{00000000-0005-0000-0000-0000DE8D0000}"/>
    <cellStyle name="Normal 6 2 2 2 2 4 3 2 2" xfId="31957" xr:uid="{00000000-0005-0000-0000-0000DF8D0000}"/>
    <cellStyle name="Normal 6 2 2 2 2 4 3 3" xfId="23237" xr:uid="{00000000-0005-0000-0000-0000E08D0000}"/>
    <cellStyle name="Normal 6 2 2 2 2 4 3 4" xfId="42350" xr:uid="{00000000-0005-0000-0000-0000E18D0000}"/>
    <cellStyle name="Normal 6 2 2 2 2 4 4" xfId="10145" xr:uid="{00000000-0005-0000-0000-0000E28D0000}"/>
    <cellStyle name="Normal 6 2 2 2 2 4 4 2" xfId="27597" xr:uid="{00000000-0005-0000-0000-0000E38D0000}"/>
    <cellStyle name="Normal 6 2 2 2 2 4 5" xfId="18876" xr:uid="{00000000-0005-0000-0000-0000E48D0000}"/>
    <cellStyle name="Normal 6 2 2 2 2 4 6" xfId="42347" xr:uid="{00000000-0005-0000-0000-0000E58D0000}"/>
    <cellStyle name="Normal 6 2 2 2 2 5" xfId="2421" xr:uid="{00000000-0005-0000-0000-0000E68D0000}"/>
    <cellStyle name="Normal 6 2 2 2 2 5 2" xfId="6832" xr:uid="{00000000-0005-0000-0000-0000E78D0000}"/>
    <cellStyle name="Normal 6 2 2 2 2 5 2 2" xfId="15576" xr:uid="{00000000-0005-0000-0000-0000E88D0000}"/>
    <cellStyle name="Normal 6 2 2 2 2 5 2 2 2" xfId="33027" xr:uid="{00000000-0005-0000-0000-0000E98D0000}"/>
    <cellStyle name="Normal 6 2 2 2 2 5 2 3" xfId="24307" xr:uid="{00000000-0005-0000-0000-0000EA8D0000}"/>
    <cellStyle name="Normal 6 2 2 2 2 5 2 4" xfId="42352" xr:uid="{00000000-0005-0000-0000-0000EB8D0000}"/>
    <cellStyle name="Normal 6 2 2 2 2 5 3" xfId="11215" xr:uid="{00000000-0005-0000-0000-0000EC8D0000}"/>
    <cellStyle name="Normal 6 2 2 2 2 5 3 2" xfId="28667" xr:uid="{00000000-0005-0000-0000-0000ED8D0000}"/>
    <cellStyle name="Normal 6 2 2 2 2 5 4" xfId="19946" xr:uid="{00000000-0005-0000-0000-0000EE8D0000}"/>
    <cellStyle name="Normal 6 2 2 2 2 5 5" xfId="42351" xr:uid="{00000000-0005-0000-0000-0000EF8D0000}"/>
    <cellStyle name="Normal 6 2 2 2 2 6" xfId="4690" xr:uid="{00000000-0005-0000-0000-0000F08D0000}"/>
    <cellStyle name="Normal 6 2 2 2 2 6 2" xfId="13434" xr:uid="{00000000-0005-0000-0000-0000F18D0000}"/>
    <cellStyle name="Normal 6 2 2 2 2 6 2 2" xfId="30885" xr:uid="{00000000-0005-0000-0000-0000F28D0000}"/>
    <cellStyle name="Normal 6 2 2 2 2 6 3" xfId="22165" xr:uid="{00000000-0005-0000-0000-0000F38D0000}"/>
    <cellStyle name="Normal 6 2 2 2 2 6 4" xfId="42353" xr:uid="{00000000-0005-0000-0000-0000F48D0000}"/>
    <cellStyle name="Normal 6 2 2 2 2 7" xfId="9073" xr:uid="{00000000-0005-0000-0000-0000F58D0000}"/>
    <cellStyle name="Normal 6 2 2 2 2 7 2" xfId="26525" xr:uid="{00000000-0005-0000-0000-0000F68D0000}"/>
    <cellStyle name="Normal 6 2 2 2 2 8" xfId="17804" xr:uid="{00000000-0005-0000-0000-0000F78D0000}"/>
    <cellStyle name="Normal 6 2 2 2 2 9" xfId="42322" xr:uid="{00000000-0005-0000-0000-0000F88D0000}"/>
    <cellStyle name="Normal 6 2 2 2 3" xfId="401" xr:uid="{00000000-0005-0000-0000-0000F98D0000}"/>
    <cellStyle name="Normal 6 2 2 2 3 2" xfId="941" xr:uid="{00000000-0005-0000-0000-0000FA8D0000}"/>
    <cellStyle name="Normal 6 2 2 2 3 2 2" xfId="2014" xr:uid="{00000000-0005-0000-0000-0000FB8D0000}"/>
    <cellStyle name="Normal 6 2 2 2 3 2 2 2" xfId="4159" xr:uid="{00000000-0005-0000-0000-0000FC8D0000}"/>
    <cellStyle name="Normal 6 2 2 2 3 2 2 2 2" xfId="8570" xr:uid="{00000000-0005-0000-0000-0000FD8D0000}"/>
    <cellStyle name="Normal 6 2 2 2 3 2 2 2 2 2" xfId="17314" xr:uid="{00000000-0005-0000-0000-0000FE8D0000}"/>
    <cellStyle name="Normal 6 2 2 2 3 2 2 2 2 2 2" xfId="34765" xr:uid="{00000000-0005-0000-0000-0000FF8D0000}"/>
    <cellStyle name="Normal 6 2 2 2 3 2 2 2 2 3" xfId="26045" xr:uid="{00000000-0005-0000-0000-0000008E0000}"/>
    <cellStyle name="Normal 6 2 2 2 3 2 2 2 2 4" xfId="42358" xr:uid="{00000000-0005-0000-0000-0000018E0000}"/>
    <cellStyle name="Normal 6 2 2 2 3 2 2 2 3" xfId="12953" xr:uid="{00000000-0005-0000-0000-0000028E0000}"/>
    <cellStyle name="Normal 6 2 2 2 3 2 2 2 3 2" xfId="30405" xr:uid="{00000000-0005-0000-0000-0000038E0000}"/>
    <cellStyle name="Normal 6 2 2 2 3 2 2 2 4" xfId="21684" xr:uid="{00000000-0005-0000-0000-0000048E0000}"/>
    <cellStyle name="Normal 6 2 2 2 3 2 2 2 5" xfId="42357" xr:uid="{00000000-0005-0000-0000-0000058E0000}"/>
    <cellStyle name="Normal 6 2 2 2 3 2 2 3" xfId="6428" xr:uid="{00000000-0005-0000-0000-0000068E0000}"/>
    <cellStyle name="Normal 6 2 2 2 3 2 2 3 2" xfId="15172" xr:uid="{00000000-0005-0000-0000-0000078E0000}"/>
    <cellStyle name="Normal 6 2 2 2 3 2 2 3 2 2" xfId="32623" xr:uid="{00000000-0005-0000-0000-0000088E0000}"/>
    <cellStyle name="Normal 6 2 2 2 3 2 2 3 3" xfId="23903" xr:uid="{00000000-0005-0000-0000-0000098E0000}"/>
    <cellStyle name="Normal 6 2 2 2 3 2 2 3 4" xfId="42359" xr:uid="{00000000-0005-0000-0000-00000A8E0000}"/>
    <cellStyle name="Normal 6 2 2 2 3 2 2 4" xfId="10811" xr:uid="{00000000-0005-0000-0000-00000B8E0000}"/>
    <cellStyle name="Normal 6 2 2 2 3 2 2 4 2" xfId="28263" xr:uid="{00000000-0005-0000-0000-00000C8E0000}"/>
    <cellStyle name="Normal 6 2 2 2 3 2 2 5" xfId="19542" xr:uid="{00000000-0005-0000-0000-00000D8E0000}"/>
    <cellStyle name="Normal 6 2 2 2 3 2 2 6" xfId="42356" xr:uid="{00000000-0005-0000-0000-00000E8E0000}"/>
    <cellStyle name="Normal 6 2 2 2 3 2 3" xfId="3090" xr:uid="{00000000-0005-0000-0000-00000F8E0000}"/>
    <cellStyle name="Normal 6 2 2 2 3 2 3 2" xfId="7501" xr:uid="{00000000-0005-0000-0000-0000108E0000}"/>
    <cellStyle name="Normal 6 2 2 2 3 2 3 2 2" xfId="16245" xr:uid="{00000000-0005-0000-0000-0000118E0000}"/>
    <cellStyle name="Normal 6 2 2 2 3 2 3 2 2 2" xfId="33696" xr:uid="{00000000-0005-0000-0000-0000128E0000}"/>
    <cellStyle name="Normal 6 2 2 2 3 2 3 2 3" xfId="24976" xr:uid="{00000000-0005-0000-0000-0000138E0000}"/>
    <cellStyle name="Normal 6 2 2 2 3 2 3 2 4" xfId="42361" xr:uid="{00000000-0005-0000-0000-0000148E0000}"/>
    <cellStyle name="Normal 6 2 2 2 3 2 3 3" xfId="11884" xr:uid="{00000000-0005-0000-0000-0000158E0000}"/>
    <cellStyle name="Normal 6 2 2 2 3 2 3 3 2" xfId="29336" xr:uid="{00000000-0005-0000-0000-0000168E0000}"/>
    <cellStyle name="Normal 6 2 2 2 3 2 3 4" xfId="20615" xr:uid="{00000000-0005-0000-0000-0000178E0000}"/>
    <cellStyle name="Normal 6 2 2 2 3 2 3 5" xfId="42360" xr:uid="{00000000-0005-0000-0000-0000188E0000}"/>
    <cellStyle name="Normal 6 2 2 2 3 2 4" xfId="5359" xr:uid="{00000000-0005-0000-0000-0000198E0000}"/>
    <cellStyle name="Normal 6 2 2 2 3 2 4 2" xfId="14103" xr:uid="{00000000-0005-0000-0000-00001A8E0000}"/>
    <cellStyle name="Normal 6 2 2 2 3 2 4 2 2" xfId="31554" xr:uid="{00000000-0005-0000-0000-00001B8E0000}"/>
    <cellStyle name="Normal 6 2 2 2 3 2 4 3" xfId="22834" xr:uid="{00000000-0005-0000-0000-00001C8E0000}"/>
    <cellStyle name="Normal 6 2 2 2 3 2 4 4" xfId="42362" xr:uid="{00000000-0005-0000-0000-00001D8E0000}"/>
    <cellStyle name="Normal 6 2 2 2 3 2 5" xfId="9742" xr:uid="{00000000-0005-0000-0000-00001E8E0000}"/>
    <cellStyle name="Normal 6 2 2 2 3 2 5 2" xfId="27194" xr:uid="{00000000-0005-0000-0000-00001F8E0000}"/>
    <cellStyle name="Normal 6 2 2 2 3 2 6" xfId="18473" xr:uid="{00000000-0005-0000-0000-0000208E0000}"/>
    <cellStyle name="Normal 6 2 2 2 3 2 7" xfId="42355" xr:uid="{00000000-0005-0000-0000-0000218E0000}"/>
    <cellStyle name="Normal 6 2 2 2 3 3" xfId="1479" xr:uid="{00000000-0005-0000-0000-0000228E0000}"/>
    <cellStyle name="Normal 6 2 2 2 3 3 2" xfId="3625" xr:uid="{00000000-0005-0000-0000-0000238E0000}"/>
    <cellStyle name="Normal 6 2 2 2 3 3 2 2" xfId="8036" xr:uid="{00000000-0005-0000-0000-0000248E0000}"/>
    <cellStyle name="Normal 6 2 2 2 3 3 2 2 2" xfId="16780" xr:uid="{00000000-0005-0000-0000-0000258E0000}"/>
    <cellStyle name="Normal 6 2 2 2 3 3 2 2 2 2" xfId="34231" xr:uid="{00000000-0005-0000-0000-0000268E0000}"/>
    <cellStyle name="Normal 6 2 2 2 3 3 2 2 3" xfId="25511" xr:uid="{00000000-0005-0000-0000-0000278E0000}"/>
    <cellStyle name="Normal 6 2 2 2 3 3 2 2 4" xfId="42365" xr:uid="{00000000-0005-0000-0000-0000288E0000}"/>
    <cellStyle name="Normal 6 2 2 2 3 3 2 3" xfId="12419" xr:uid="{00000000-0005-0000-0000-0000298E0000}"/>
    <cellStyle name="Normal 6 2 2 2 3 3 2 3 2" xfId="29871" xr:uid="{00000000-0005-0000-0000-00002A8E0000}"/>
    <cellStyle name="Normal 6 2 2 2 3 3 2 4" xfId="21150" xr:uid="{00000000-0005-0000-0000-00002B8E0000}"/>
    <cellStyle name="Normal 6 2 2 2 3 3 2 5" xfId="42364" xr:uid="{00000000-0005-0000-0000-00002C8E0000}"/>
    <cellStyle name="Normal 6 2 2 2 3 3 3" xfId="5894" xr:uid="{00000000-0005-0000-0000-00002D8E0000}"/>
    <cellStyle name="Normal 6 2 2 2 3 3 3 2" xfId="14638" xr:uid="{00000000-0005-0000-0000-00002E8E0000}"/>
    <cellStyle name="Normal 6 2 2 2 3 3 3 2 2" xfId="32089" xr:uid="{00000000-0005-0000-0000-00002F8E0000}"/>
    <cellStyle name="Normal 6 2 2 2 3 3 3 3" xfId="23369" xr:uid="{00000000-0005-0000-0000-0000308E0000}"/>
    <cellStyle name="Normal 6 2 2 2 3 3 3 4" xfId="42366" xr:uid="{00000000-0005-0000-0000-0000318E0000}"/>
    <cellStyle name="Normal 6 2 2 2 3 3 4" xfId="10277" xr:uid="{00000000-0005-0000-0000-0000328E0000}"/>
    <cellStyle name="Normal 6 2 2 2 3 3 4 2" xfId="27729" xr:uid="{00000000-0005-0000-0000-0000338E0000}"/>
    <cellStyle name="Normal 6 2 2 2 3 3 5" xfId="19008" xr:uid="{00000000-0005-0000-0000-0000348E0000}"/>
    <cellStyle name="Normal 6 2 2 2 3 3 6" xfId="42363" xr:uid="{00000000-0005-0000-0000-0000358E0000}"/>
    <cellStyle name="Normal 6 2 2 2 3 4" xfId="2553" xr:uid="{00000000-0005-0000-0000-0000368E0000}"/>
    <cellStyle name="Normal 6 2 2 2 3 4 2" xfId="6964" xr:uid="{00000000-0005-0000-0000-0000378E0000}"/>
    <cellStyle name="Normal 6 2 2 2 3 4 2 2" xfId="15708" xr:uid="{00000000-0005-0000-0000-0000388E0000}"/>
    <cellStyle name="Normal 6 2 2 2 3 4 2 2 2" xfId="33159" xr:uid="{00000000-0005-0000-0000-0000398E0000}"/>
    <cellStyle name="Normal 6 2 2 2 3 4 2 3" xfId="24439" xr:uid="{00000000-0005-0000-0000-00003A8E0000}"/>
    <cellStyle name="Normal 6 2 2 2 3 4 2 4" xfId="42368" xr:uid="{00000000-0005-0000-0000-00003B8E0000}"/>
    <cellStyle name="Normal 6 2 2 2 3 4 3" xfId="11347" xr:uid="{00000000-0005-0000-0000-00003C8E0000}"/>
    <cellStyle name="Normal 6 2 2 2 3 4 3 2" xfId="28799" xr:uid="{00000000-0005-0000-0000-00003D8E0000}"/>
    <cellStyle name="Normal 6 2 2 2 3 4 4" xfId="20078" xr:uid="{00000000-0005-0000-0000-00003E8E0000}"/>
    <cellStyle name="Normal 6 2 2 2 3 4 5" xfId="42367" xr:uid="{00000000-0005-0000-0000-00003F8E0000}"/>
    <cellStyle name="Normal 6 2 2 2 3 5" xfId="4822" xr:uid="{00000000-0005-0000-0000-0000408E0000}"/>
    <cellStyle name="Normal 6 2 2 2 3 5 2" xfId="13566" xr:uid="{00000000-0005-0000-0000-0000418E0000}"/>
    <cellStyle name="Normal 6 2 2 2 3 5 2 2" xfId="31017" xr:uid="{00000000-0005-0000-0000-0000428E0000}"/>
    <cellStyle name="Normal 6 2 2 2 3 5 3" xfId="22297" xr:uid="{00000000-0005-0000-0000-0000438E0000}"/>
    <cellStyle name="Normal 6 2 2 2 3 5 4" xfId="42369" xr:uid="{00000000-0005-0000-0000-0000448E0000}"/>
    <cellStyle name="Normal 6 2 2 2 3 6" xfId="9205" xr:uid="{00000000-0005-0000-0000-0000458E0000}"/>
    <cellStyle name="Normal 6 2 2 2 3 6 2" xfId="26657" xr:uid="{00000000-0005-0000-0000-0000468E0000}"/>
    <cellStyle name="Normal 6 2 2 2 3 7" xfId="17936" xr:uid="{00000000-0005-0000-0000-0000478E0000}"/>
    <cellStyle name="Normal 6 2 2 2 3 8" xfId="42354" xr:uid="{00000000-0005-0000-0000-0000488E0000}"/>
    <cellStyle name="Normal 6 2 2 2 4" xfId="683" xr:uid="{00000000-0005-0000-0000-0000498E0000}"/>
    <cellStyle name="Normal 6 2 2 2 4 2" xfId="1756" xr:uid="{00000000-0005-0000-0000-00004A8E0000}"/>
    <cellStyle name="Normal 6 2 2 2 4 2 2" xfId="3901" xr:uid="{00000000-0005-0000-0000-00004B8E0000}"/>
    <cellStyle name="Normal 6 2 2 2 4 2 2 2" xfId="8312" xr:uid="{00000000-0005-0000-0000-00004C8E0000}"/>
    <cellStyle name="Normal 6 2 2 2 4 2 2 2 2" xfId="17056" xr:uid="{00000000-0005-0000-0000-00004D8E0000}"/>
    <cellStyle name="Normal 6 2 2 2 4 2 2 2 2 2" xfId="34507" xr:uid="{00000000-0005-0000-0000-00004E8E0000}"/>
    <cellStyle name="Normal 6 2 2 2 4 2 2 2 3" xfId="25787" xr:uid="{00000000-0005-0000-0000-00004F8E0000}"/>
    <cellStyle name="Normal 6 2 2 2 4 2 2 2 4" xfId="42373" xr:uid="{00000000-0005-0000-0000-0000508E0000}"/>
    <cellStyle name="Normal 6 2 2 2 4 2 2 3" xfId="12695" xr:uid="{00000000-0005-0000-0000-0000518E0000}"/>
    <cellStyle name="Normal 6 2 2 2 4 2 2 3 2" xfId="30147" xr:uid="{00000000-0005-0000-0000-0000528E0000}"/>
    <cellStyle name="Normal 6 2 2 2 4 2 2 4" xfId="21426" xr:uid="{00000000-0005-0000-0000-0000538E0000}"/>
    <cellStyle name="Normal 6 2 2 2 4 2 2 5" xfId="42372" xr:uid="{00000000-0005-0000-0000-0000548E0000}"/>
    <cellStyle name="Normal 6 2 2 2 4 2 3" xfId="6170" xr:uid="{00000000-0005-0000-0000-0000558E0000}"/>
    <cellStyle name="Normal 6 2 2 2 4 2 3 2" xfId="14914" xr:uid="{00000000-0005-0000-0000-0000568E0000}"/>
    <cellStyle name="Normal 6 2 2 2 4 2 3 2 2" xfId="32365" xr:uid="{00000000-0005-0000-0000-0000578E0000}"/>
    <cellStyle name="Normal 6 2 2 2 4 2 3 3" xfId="23645" xr:uid="{00000000-0005-0000-0000-0000588E0000}"/>
    <cellStyle name="Normal 6 2 2 2 4 2 3 4" xfId="42374" xr:uid="{00000000-0005-0000-0000-0000598E0000}"/>
    <cellStyle name="Normal 6 2 2 2 4 2 4" xfId="10553" xr:uid="{00000000-0005-0000-0000-00005A8E0000}"/>
    <cellStyle name="Normal 6 2 2 2 4 2 4 2" xfId="28005" xr:uid="{00000000-0005-0000-0000-00005B8E0000}"/>
    <cellStyle name="Normal 6 2 2 2 4 2 5" xfId="19284" xr:uid="{00000000-0005-0000-0000-00005C8E0000}"/>
    <cellStyle name="Normal 6 2 2 2 4 2 6" xfId="42371" xr:uid="{00000000-0005-0000-0000-00005D8E0000}"/>
    <cellStyle name="Normal 6 2 2 2 4 3" xfId="2832" xr:uid="{00000000-0005-0000-0000-00005E8E0000}"/>
    <cellStyle name="Normal 6 2 2 2 4 3 2" xfId="7243" xr:uid="{00000000-0005-0000-0000-00005F8E0000}"/>
    <cellStyle name="Normal 6 2 2 2 4 3 2 2" xfId="15987" xr:uid="{00000000-0005-0000-0000-0000608E0000}"/>
    <cellStyle name="Normal 6 2 2 2 4 3 2 2 2" xfId="33438" xr:uid="{00000000-0005-0000-0000-0000618E0000}"/>
    <cellStyle name="Normal 6 2 2 2 4 3 2 3" xfId="24718" xr:uid="{00000000-0005-0000-0000-0000628E0000}"/>
    <cellStyle name="Normal 6 2 2 2 4 3 2 4" xfId="42376" xr:uid="{00000000-0005-0000-0000-0000638E0000}"/>
    <cellStyle name="Normal 6 2 2 2 4 3 3" xfId="11626" xr:uid="{00000000-0005-0000-0000-0000648E0000}"/>
    <cellStyle name="Normal 6 2 2 2 4 3 3 2" xfId="29078" xr:uid="{00000000-0005-0000-0000-0000658E0000}"/>
    <cellStyle name="Normal 6 2 2 2 4 3 4" xfId="20357" xr:uid="{00000000-0005-0000-0000-0000668E0000}"/>
    <cellStyle name="Normal 6 2 2 2 4 3 5" xfId="42375" xr:uid="{00000000-0005-0000-0000-0000678E0000}"/>
    <cellStyle name="Normal 6 2 2 2 4 4" xfId="5101" xr:uid="{00000000-0005-0000-0000-0000688E0000}"/>
    <cellStyle name="Normal 6 2 2 2 4 4 2" xfId="13845" xr:uid="{00000000-0005-0000-0000-0000698E0000}"/>
    <cellStyle name="Normal 6 2 2 2 4 4 2 2" xfId="31296" xr:uid="{00000000-0005-0000-0000-00006A8E0000}"/>
    <cellStyle name="Normal 6 2 2 2 4 4 3" xfId="22576" xr:uid="{00000000-0005-0000-0000-00006B8E0000}"/>
    <cellStyle name="Normal 6 2 2 2 4 4 4" xfId="42377" xr:uid="{00000000-0005-0000-0000-00006C8E0000}"/>
    <cellStyle name="Normal 6 2 2 2 4 5" xfId="9484" xr:uid="{00000000-0005-0000-0000-00006D8E0000}"/>
    <cellStyle name="Normal 6 2 2 2 4 5 2" xfId="26936" xr:uid="{00000000-0005-0000-0000-00006E8E0000}"/>
    <cellStyle name="Normal 6 2 2 2 4 6" xfId="18215" xr:uid="{00000000-0005-0000-0000-00006F8E0000}"/>
    <cellStyle name="Normal 6 2 2 2 4 7" xfId="42370" xr:uid="{00000000-0005-0000-0000-0000708E0000}"/>
    <cellStyle name="Normal 6 2 2 2 5" xfId="1222" xr:uid="{00000000-0005-0000-0000-0000718E0000}"/>
    <cellStyle name="Normal 6 2 2 2 5 2" xfId="3368" xr:uid="{00000000-0005-0000-0000-0000728E0000}"/>
    <cellStyle name="Normal 6 2 2 2 5 2 2" xfId="7779" xr:uid="{00000000-0005-0000-0000-0000738E0000}"/>
    <cellStyle name="Normal 6 2 2 2 5 2 2 2" xfId="16523" xr:uid="{00000000-0005-0000-0000-0000748E0000}"/>
    <cellStyle name="Normal 6 2 2 2 5 2 2 2 2" xfId="33974" xr:uid="{00000000-0005-0000-0000-0000758E0000}"/>
    <cellStyle name="Normal 6 2 2 2 5 2 2 3" xfId="25254" xr:uid="{00000000-0005-0000-0000-0000768E0000}"/>
    <cellStyle name="Normal 6 2 2 2 5 2 2 4" xfId="42380" xr:uid="{00000000-0005-0000-0000-0000778E0000}"/>
    <cellStyle name="Normal 6 2 2 2 5 2 3" xfId="12162" xr:uid="{00000000-0005-0000-0000-0000788E0000}"/>
    <cellStyle name="Normal 6 2 2 2 5 2 3 2" xfId="29614" xr:uid="{00000000-0005-0000-0000-0000798E0000}"/>
    <cellStyle name="Normal 6 2 2 2 5 2 4" xfId="20893" xr:uid="{00000000-0005-0000-0000-00007A8E0000}"/>
    <cellStyle name="Normal 6 2 2 2 5 2 5" xfId="42379" xr:uid="{00000000-0005-0000-0000-00007B8E0000}"/>
    <cellStyle name="Normal 6 2 2 2 5 3" xfId="5637" xr:uid="{00000000-0005-0000-0000-00007C8E0000}"/>
    <cellStyle name="Normal 6 2 2 2 5 3 2" xfId="14381" xr:uid="{00000000-0005-0000-0000-00007D8E0000}"/>
    <cellStyle name="Normal 6 2 2 2 5 3 2 2" xfId="31832" xr:uid="{00000000-0005-0000-0000-00007E8E0000}"/>
    <cellStyle name="Normal 6 2 2 2 5 3 3" xfId="23112" xr:uid="{00000000-0005-0000-0000-00007F8E0000}"/>
    <cellStyle name="Normal 6 2 2 2 5 3 4" xfId="42381" xr:uid="{00000000-0005-0000-0000-0000808E0000}"/>
    <cellStyle name="Normal 6 2 2 2 5 4" xfId="10020" xr:uid="{00000000-0005-0000-0000-0000818E0000}"/>
    <cellStyle name="Normal 6 2 2 2 5 4 2" xfId="27472" xr:uid="{00000000-0005-0000-0000-0000828E0000}"/>
    <cellStyle name="Normal 6 2 2 2 5 5" xfId="18751" xr:uid="{00000000-0005-0000-0000-0000838E0000}"/>
    <cellStyle name="Normal 6 2 2 2 5 6" xfId="42378" xr:uid="{00000000-0005-0000-0000-0000848E0000}"/>
    <cellStyle name="Normal 6 2 2 2 6" xfId="2296" xr:uid="{00000000-0005-0000-0000-0000858E0000}"/>
    <cellStyle name="Normal 6 2 2 2 6 2" xfId="6707" xr:uid="{00000000-0005-0000-0000-0000868E0000}"/>
    <cellStyle name="Normal 6 2 2 2 6 2 2" xfId="15451" xr:uid="{00000000-0005-0000-0000-0000878E0000}"/>
    <cellStyle name="Normal 6 2 2 2 6 2 2 2" xfId="32902" xr:uid="{00000000-0005-0000-0000-0000888E0000}"/>
    <cellStyle name="Normal 6 2 2 2 6 2 3" xfId="24182" xr:uid="{00000000-0005-0000-0000-0000898E0000}"/>
    <cellStyle name="Normal 6 2 2 2 6 2 4" xfId="42383" xr:uid="{00000000-0005-0000-0000-00008A8E0000}"/>
    <cellStyle name="Normal 6 2 2 2 6 3" xfId="11090" xr:uid="{00000000-0005-0000-0000-00008B8E0000}"/>
    <cellStyle name="Normal 6 2 2 2 6 3 2" xfId="28542" xr:uid="{00000000-0005-0000-0000-00008C8E0000}"/>
    <cellStyle name="Normal 6 2 2 2 6 4" xfId="19821" xr:uid="{00000000-0005-0000-0000-00008D8E0000}"/>
    <cellStyle name="Normal 6 2 2 2 6 5" xfId="42382" xr:uid="{00000000-0005-0000-0000-00008E8E0000}"/>
    <cellStyle name="Normal 6 2 2 2 7" xfId="4565" xr:uid="{00000000-0005-0000-0000-00008F8E0000}"/>
    <cellStyle name="Normal 6 2 2 2 7 2" xfId="13309" xr:uid="{00000000-0005-0000-0000-0000908E0000}"/>
    <cellStyle name="Normal 6 2 2 2 7 2 2" xfId="30760" xr:uid="{00000000-0005-0000-0000-0000918E0000}"/>
    <cellStyle name="Normal 6 2 2 2 7 3" xfId="22040" xr:uid="{00000000-0005-0000-0000-0000928E0000}"/>
    <cellStyle name="Normal 6 2 2 2 7 4" xfId="42384" xr:uid="{00000000-0005-0000-0000-0000938E0000}"/>
    <cellStyle name="Normal 6 2 2 2 8" xfId="8948" xr:uid="{00000000-0005-0000-0000-0000948E0000}"/>
    <cellStyle name="Normal 6 2 2 2 8 2" xfId="26400" xr:uid="{00000000-0005-0000-0000-0000958E0000}"/>
    <cellStyle name="Normal 6 2 2 2 9" xfId="17679" xr:uid="{00000000-0005-0000-0000-0000968E0000}"/>
    <cellStyle name="Normal 6 2 2 3" xfId="204" xr:uid="{00000000-0005-0000-0000-0000978E0000}"/>
    <cellStyle name="Normal 6 2 2 3 2" xfId="469" xr:uid="{00000000-0005-0000-0000-0000988E0000}"/>
    <cellStyle name="Normal 6 2 2 3 2 2" xfId="1009" xr:uid="{00000000-0005-0000-0000-0000998E0000}"/>
    <cellStyle name="Normal 6 2 2 3 2 2 2" xfId="2082" xr:uid="{00000000-0005-0000-0000-00009A8E0000}"/>
    <cellStyle name="Normal 6 2 2 3 2 2 2 2" xfId="4227" xr:uid="{00000000-0005-0000-0000-00009B8E0000}"/>
    <cellStyle name="Normal 6 2 2 3 2 2 2 2 2" xfId="8638" xr:uid="{00000000-0005-0000-0000-00009C8E0000}"/>
    <cellStyle name="Normal 6 2 2 3 2 2 2 2 2 2" xfId="17382" xr:uid="{00000000-0005-0000-0000-00009D8E0000}"/>
    <cellStyle name="Normal 6 2 2 3 2 2 2 2 2 2 2" xfId="34833" xr:uid="{00000000-0005-0000-0000-00009E8E0000}"/>
    <cellStyle name="Normal 6 2 2 3 2 2 2 2 2 3" xfId="26113" xr:uid="{00000000-0005-0000-0000-00009F8E0000}"/>
    <cellStyle name="Normal 6 2 2 3 2 2 2 2 2 4" xfId="42390" xr:uid="{00000000-0005-0000-0000-0000A08E0000}"/>
    <cellStyle name="Normal 6 2 2 3 2 2 2 2 3" xfId="13021" xr:uid="{00000000-0005-0000-0000-0000A18E0000}"/>
    <cellStyle name="Normal 6 2 2 3 2 2 2 2 3 2" xfId="30473" xr:uid="{00000000-0005-0000-0000-0000A28E0000}"/>
    <cellStyle name="Normal 6 2 2 3 2 2 2 2 4" xfId="21752" xr:uid="{00000000-0005-0000-0000-0000A38E0000}"/>
    <cellStyle name="Normal 6 2 2 3 2 2 2 2 5" xfId="42389" xr:uid="{00000000-0005-0000-0000-0000A48E0000}"/>
    <cellStyle name="Normal 6 2 2 3 2 2 2 3" xfId="6496" xr:uid="{00000000-0005-0000-0000-0000A58E0000}"/>
    <cellStyle name="Normal 6 2 2 3 2 2 2 3 2" xfId="15240" xr:uid="{00000000-0005-0000-0000-0000A68E0000}"/>
    <cellStyle name="Normal 6 2 2 3 2 2 2 3 2 2" xfId="32691" xr:uid="{00000000-0005-0000-0000-0000A78E0000}"/>
    <cellStyle name="Normal 6 2 2 3 2 2 2 3 3" xfId="23971" xr:uid="{00000000-0005-0000-0000-0000A88E0000}"/>
    <cellStyle name="Normal 6 2 2 3 2 2 2 3 4" xfId="42391" xr:uid="{00000000-0005-0000-0000-0000A98E0000}"/>
    <cellStyle name="Normal 6 2 2 3 2 2 2 4" xfId="10879" xr:uid="{00000000-0005-0000-0000-0000AA8E0000}"/>
    <cellStyle name="Normal 6 2 2 3 2 2 2 4 2" xfId="28331" xr:uid="{00000000-0005-0000-0000-0000AB8E0000}"/>
    <cellStyle name="Normal 6 2 2 3 2 2 2 5" xfId="19610" xr:uid="{00000000-0005-0000-0000-0000AC8E0000}"/>
    <cellStyle name="Normal 6 2 2 3 2 2 2 6" xfId="42388" xr:uid="{00000000-0005-0000-0000-0000AD8E0000}"/>
    <cellStyle name="Normal 6 2 2 3 2 2 3" xfId="3158" xr:uid="{00000000-0005-0000-0000-0000AE8E0000}"/>
    <cellStyle name="Normal 6 2 2 3 2 2 3 2" xfId="7569" xr:uid="{00000000-0005-0000-0000-0000AF8E0000}"/>
    <cellStyle name="Normal 6 2 2 3 2 2 3 2 2" xfId="16313" xr:uid="{00000000-0005-0000-0000-0000B08E0000}"/>
    <cellStyle name="Normal 6 2 2 3 2 2 3 2 2 2" xfId="33764" xr:uid="{00000000-0005-0000-0000-0000B18E0000}"/>
    <cellStyle name="Normal 6 2 2 3 2 2 3 2 3" xfId="25044" xr:uid="{00000000-0005-0000-0000-0000B28E0000}"/>
    <cellStyle name="Normal 6 2 2 3 2 2 3 2 4" xfId="42393" xr:uid="{00000000-0005-0000-0000-0000B38E0000}"/>
    <cellStyle name="Normal 6 2 2 3 2 2 3 3" xfId="11952" xr:uid="{00000000-0005-0000-0000-0000B48E0000}"/>
    <cellStyle name="Normal 6 2 2 3 2 2 3 3 2" xfId="29404" xr:uid="{00000000-0005-0000-0000-0000B58E0000}"/>
    <cellStyle name="Normal 6 2 2 3 2 2 3 4" xfId="20683" xr:uid="{00000000-0005-0000-0000-0000B68E0000}"/>
    <cellStyle name="Normal 6 2 2 3 2 2 3 5" xfId="42392" xr:uid="{00000000-0005-0000-0000-0000B78E0000}"/>
    <cellStyle name="Normal 6 2 2 3 2 2 4" xfId="5427" xr:uid="{00000000-0005-0000-0000-0000B88E0000}"/>
    <cellStyle name="Normal 6 2 2 3 2 2 4 2" xfId="14171" xr:uid="{00000000-0005-0000-0000-0000B98E0000}"/>
    <cellStyle name="Normal 6 2 2 3 2 2 4 2 2" xfId="31622" xr:uid="{00000000-0005-0000-0000-0000BA8E0000}"/>
    <cellStyle name="Normal 6 2 2 3 2 2 4 3" xfId="22902" xr:uid="{00000000-0005-0000-0000-0000BB8E0000}"/>
    <cellStyle name="Normal 6 2 2 3 2 2 4 4" xfId="42394" xr:uid="{00000000-0005-0000-0000-0000BC8E0000}"/>
    <cellStyle name="Normal 6 2 2 3 2 2 5" xfId="9810" xr:uid="{00000000-0005-0000-0000-0000BD8E0000}"/>
    <cellStyle name="Normal 6 2 2 3 2 2 5 2" xfId="27262" xr:uid="{00000000-0005-0000-0000-0000BE8E0000}"/>
    <cellStyle name="Normal 6 2 2 3 2 2 6" xfId="18541" xr:uid="{00000000-0005-0000-0000-0000BF8E0000}"/>
    <cellStyle name="Normal 6 2 2 3 2 2 7" xfId="42387" xr:uid="{00000000-0005-0000-0000-0000C08E0000}"/>
    <cellStyle name="Normal 6 2 2 3 2 3" xfId="1547" xr:uid="{00000000-0005-0000-0000-0000C18E0000}"/>
    <cellStyle name="Normal 6 2 2 3 2 3 2" xfId="3693" xr:uid="{00000000-0005-0000-0000-0000C28E0000}"/>
    <cellStyle name="Normal 6 2 2 3 2 3 2 2" xfId="8104" xr:uid="{00000000-0005-0000-0000-0000C38E0000}"/>
    <cellStyle name="Normal 6 2 2 3 2 3 2 2 2" xfId="16848" xr:uid="{00000000-0005-0000-0000-0000C48E0000}"/>
    <cellStyle name="Normal 6 2 2 3 2 3 2 2 2 2" xfId="34299" xr:uid="{00000000-0005-0000-0000-0000C58E0000}"/>
    <cellStyle name="Normal 6 2 2 3 2 3 2 2 3" xfId="25579" xr:uid="{00000000-0005-0000-0000-0000C68E0000}"/>
    <cellStyle name="Normal 6 2 2 3 2 3 2 2 4" xfId="42397" xr:uid="{00000000-0005-0000-0000-0000C78E0000}"/>
    <cellStyle name="Normal 6 2 2 3 2 3 2 3" xfId="12487" xr:uid="{00000000-0005-0000-0000-0000C88E0000}"/>
    <cellStyle name="Normal 6 2 2 3 2 3 2 3 2" xfId="29939" xr:uid="{00000000-0005-0000-0000-0000C98E0000}"/>
    <cellStyle name="Normal 6 2 2 3 2 3 2 4" xfId="21218" xr:uid="{00000000-0005-0000-0000-0000CA8E0000}"/>
    <cellStyle name="Normal 6 2 2 3 2 3 2 5" xfId="42396" xr:uid="{00000000-0005-0000-0000-0000CB8E0000}"/>
    <cellStyle name="Normal 6 2 2 3 2 3 3" xfId="5962" xr:uid="{00000000-0005-0000-0000-0000CC8E0000}"/>
    <cellStyle name="Normal 6 2 2 3 2 3 3 2" xfId="14706" xr:uid="{00000000-0005-0000-0000-0000CD8E0000}"/>
    <cellStyle name="Normal 6 2 2 3 2 3 3 2 2" xfId="32157" xr:uid="{00000000-0005-0000-0000-0000CE8E0000}"/>
    <cellStyle name="Normal 6 2 2 3 2 3 3 3" xfId="23437" xr:uid="{00000000-0005-0000-0000-0000CF8E0000}"/>
    <cellStyle name="Normal 6 2 2 3 2 3 3 4" xfId="42398" xr:uid="{00000000-0005-0000-0000-0000D08E0000}"/>
    <cellStyle name="Normal 6 2 2 3 2 3 4" xfId="10345" xr:uid="{00000000-0005-0000-0000-0000D18E0000}"/>
    <cellStyle name="Normal 6 2 2 3 2 3 4 2" xfId="27797" xr:uid="{00000000-0005-0000-0000-0000D28E0000}"/>
    <cellStyle name="Normal 6 2 2 3 2 3 5" xfId="19076" xr:uid="{00000000-0005-0000-0000-0000D38E0000}"/>
    <cellStyle name="Normal 6 2 2 3 2 3 6" xfId="42395" xr:uid="{00000000-0005-0000-0000-0000D48E0000}"/>
    <cellStyle name="Normal 6 2 2 3 2 4" xfId="2621" xr:uid="{00000000-0005-0000-0000-0000D58E0000}"/>
    <cellStyle name="Normal 6 2 2 3 2 4 2" xfId="7032" xr:uid="{00000000-0005-0000-0000-0000D68E0000}"/>
    <cellStyle name="Normal 6 2 2 3 2 4 2 2" xfId="15776" xr:uid="{00000000-0005-0000-0000-0000D78E0000}"/>
    <cellStyle name="Normal 6 2 2 3 2 4 2 2 2" xfId="33227" xr:uid="{00000000-0005-0000-0000-0000D88E0000}"/>
    <cellStyle name="Normal 6 2 2 3 2 4 2 3" xfId="24507" xr:uid="{00000000-0005-0000-0000-0000D98E0000}"/>
    <cellStyle name="Normal 6 2 2 3 2 4 2 4" xfId="42400" xr:uid="{00000000-0005-0000-0000-0000DA8E0000}"/>
    <cellStyle name="Normal 6 2 2 3 2 4 3" xfId="11415" xr:uid="{00000000-0005-0000-0000-0000DB8E0000}"/>
    <cellStyle name="Normal 6 2 2 3 2 4 3 2" xfId="28867" xr:uid="{00000000-0005-0000-0000-0000DC8E0000}"/>
    <cellStyle name="Normal 6 2 2 3 2 4 4" xfId="20146" xr:uid="{00000000-0005-0000-0000-0000DD8E0000}"/>
    <cellStyle name="Normal 6 2 2 3 2 4 5" xfId="42399" xr:uid="{00000000-0005-0000-0000-0000DE8E0000}"/>
    <cellStyle name="Normal 6 2 2 3 2 5" xfId="4890" xr:uid="{00000000-0005-0000-0000-0000DF8E0000}"/>
    <cellStyle name="Normal 6 2 2 3 2 5 2" xfId="13634" xr:uid="{00000000-0005-0000-0000-0000E08E0000}"/>
    <cellStyle name="Normal 6 2 2 3 2 5 2 2" xfId="31085" xr:uid="{00000000-0005-0000-0000-0000E18E0000}"/>
    <cellStyle name="Normal 6 2 2 3 2 5 3" xfId="22365" xr:uid="{00000000-0005-0000-0000-0000E28E0000}"/>
    <cellStyle name="Normal 6 2 2 3 2 5 4" xfId="42401" xr:uid="{00000000-0005-0000-0000-0000E38E0000}"/>
    <cellStyle name="Normal 6 2 2 3 2 6" xfId="9273" xr:uid="{00000000-0005-0000-0000-0000E48E0000}"/>
    <cellStyle name="Normal 6 2 2 3 2 6 2" xfId="26725" xr:uid="{00000000-0005-0000-0000-0000E58E0000}"/>
    <cellStyle name="Normal 6 2 2 3 2 7" xfId="18004" xr:uid="{00000000-0005-0000-0000-0000E68E0000}"/>
    <cellStyle name="Normal 6 2 2 3 2 8" xfId="42386" xr:uid="{00000000-0005-0000-0000-0000E78E0000}"/>
    <cellStyle name="Normal 6 2 2 3 3" xfId="751" xr:uid="{00000000-0005-0000-0000-0000E88E0000}"/>
    <cellStyle name="Normal 6 2 2 3 3 2" xfId="1824" xr:uid="{00000000-0005-0000-0000-0000E98E0000}"/>
    <cellStyle name="Normal 6 2 2 3 3 2 2" xfId="3969" xr:uid="{00000000-0005-0000-0000-0000EA8E0000}"/>
    <cellStyle name="Normal 6 2 2 3 3 2 2 2" xfId="8380" xr:uid="{00000000-0005-0000-0000-0000EB8E0000}"/>
    <cellStyle name="Normal 6 2 2 3 3 2 2 2 2" xfId="17124" xr:uid="{00000000-0005-0000-0000-0000EC8E0000}"/>
    <cellStyle name="Normal 6 2 2 3 3 2 2 2 2 2" xfId="34575" xr:uid="{00000000-0005-0000-0000-0000ED8E0000}"/>
    <cellStyle name="Normal 6 2 2 3 3 2 2 2 3" xfId="25855" xr:uid="{00000000-0005-0000-0000-0000EE8E0000}"/>
    <cellStyle name="Normal 6 2 2 3 3 2 2 2 4" xfId="42405" xr:uid="{00000000-0005-0000-0000-0000EF8E0000}"/>
    <cellStyle name="Normal 6 2 2 3 3 2 2 3" xfId="12763" xr:uid="{00000000-0005-0000-0000-0000F08E0000}"/>
    <cellStyle name="Normal 6 2 2 3 3 2 2 3 2" xfId="30215" xr:uid="{00000000-0005-0000-0000-0000F18E0000}"/>
    <cellStyle name="Normal 6 2 2 3 3 2 2 4" xfId="21494" xr:uid="{00000000-0005-0000-0000-0000F28E0000}"/>
    <cellStyle name="Normal 6 2 2 3 3 2 2 5" xfId="42404" xr:uid="{00000000-0005-0000-0000-0000F38E0000}"/>
    <cellStyle name="Normal 6 2 2 3 3 2 3" xfId="6238" xr:uid="{00000000-0005-0000-0000-0000F48E0000}"/>
    <cellStyle name="Normal 6 2 2 3 3 2 3 2" xfId="14982" xr:uid="{00000000-0005-0000-0000-0000F58E0000}"/>
    <cellStyle name="Normal 6 2 2 3 3 2 3 2 2" xfId="32433" xr:uid="{00000000-0005-0000-0000-0000F68E0000}"/>
    <cellStyle name="Normal 6 2 2 3 3 2 3 3" xfId="23713" xr:uid="{00000000-0005-0000-0000-0000F78E0000}"/>
    <cellStyle name="Normal 6 2 2 3 3 2 3 4" xfId="42406" xr:uid="{00000000-0005-0000-0000-0000F88E0000}"/>
    <cellStyle name="Normal 6 2 2 3 3 2 4" xfId="10621" xr:uid="{00000000-0005-0000-0000-0000F98E0000}"/>
    <cellStyle name="Normal 6 2 2 3 3 2 4 2" xfId="28073" xr:uid="{00000000-0005-0000-0000-0000FA8E0000}"/>
    <cellStyle name="Normal 6 2 2 3 3 2 5" xfId="19352" xr:uid="{00000000-0005-0000-0000-0000FB8E0000}"/>
    <cellStyle name="Normal 6 2 2 3 3 2 6" xfId="42403" xr:uid="{00000000-0005-0000-0000-0000FC8E0000}"/>
    <cellStyle name="Normal 6 2 2 3 3 3" xfId="2900" xr:uid="{00000000-0005-0000-0000-0000FD8E0000}"/>
    <cellStyle name="Normal 6 2 2 3 3 3 2" xfId="7311" xr:uid="{00000000-0005-0000-0000-0000FE8E0000}"/>
    <cellStyle name="Normal 6 2 2 3 3 3 2 2" xfId="16055" xr:uid="{00000000-0005-0000-0000-0000FF8E0000}"/>
    <cellStyle name="Normal 6 2 2 3 3 3 2 2 2" xfId="33506" xr:uid="{00000000-0005-0000-0000-0000008F0000}"/>
    <cellStyle name="Normal 6 2 2 3 3 3 2 3" xfId="24786" xr:uid="{00000000-0005-0000-0000-0000018F0000}"/>
    <cellStyle name="Normal 6 2 2 3 3 3 2 4" xfId="42408" xr:uid="{00000000-0005-0000-0000-0000028F0000}"/>
    <cellStyle name="Normal 6 2 2 3 3 3 3" xfId="11694" xr:uid="{00000000-0005-0000-0000-0000038F0000}"/>
    <cellStyle name="Normal 6 2 2 3 3 3 3 2" xfId="29146" xr:uid="{00000000-0005-0000-0000-0000048F0000}"/>
    <cellStyle name="Normal 6 2 2 3 3 3 4" xfId="20425" xr:uid="{00000000-0005-0000-0000-0000058F0000}"/>
    <cellStyle name="Normal 6 2 2 3 3 3 5" xfId="42407" xr:uid="{00000000-0005-0000-0000-0000068F0000}"/>
    <cellStyle name="Normal 6 2 2 3 3 4" xfId="5169" xr:uid="{00000000-0005-0000-0000-0000078F0000}"/>
    <cellStyle name="Normal 6 2 2 3 3 4 2" xfId="13913" xr:uid="{00000000-0005-0000-0000-0000088F0000}"/>
    <cellStyle name="Normal 6 2 2 3 3 4 2 2" xfId="31364" xr:uid="{00000000-0005-0000-0000-0000098F0000}"/>
    <cellStyle name="Normal 6 2 2 3 3 4 3" xfId="22644" xr:uid="{00000000-0005-0000-0000-00000A8F0000}"/>
    <cellStyle name="Normal 6 2 2 3 3 4 4" xfId="42409" xr:uid="{00000000-0005-0000-0000-00000B8F0000}"/>
    <cellStyle name="Normal 6 2 2 3 3 5" xfId="9552" xr:uid="{00000000-0005-0000-0000-00000C8F0000}"/>
    <cellStyle name="Normal 6 2 2 3 3 5 2" xfId="27004" xr:uid="{00000000-0005-0000-0000-00000D8F0000}"/>
    <cellStyle name="Normal 6 2 2 3 3 6" xfId="18283" xr:uid="{00000000-0005-0000-0000-00000E8F0000}"/>
    <cellStyle name="Normal 6 2 2 3 3 7" xfId="42402" xr:uid="{00000000-0005-0000-0000-00000F8F0000}"/>
    <cellStyle name="Normal 6 2 2 3 4" xfId="1290" xr:uid="{00000000-0005-0000-0000-0000108F0000}"/>
    <cellStyle name="Normal 6 2 2 3 4 2" xfId="3436" xr:uid="{00000000-0005-0000-0000-0000118F0000}"/>
    <cellStyle name="Normal 6 2 2 3 4 2 2" xfId="7847" xr:uid="{00000000-0005-0000-0000-0000128F0000}"/>
    <cellStyle name="Normal 6 2 2 3 4 2 2 2" xfId="16591" xr:uid="{00000000-0005-0000-0000-0000138F0000}"/>
    <cellStyle name="Normal 6 2 2 3 4 2 2 2 2" xfId="34042" xr:uid="{00000000-0005-0000-0000-0000148F0000}"/>
    <cellStyle name="Normal 6 2 2 3 4 2 2 3" xfId="25322" xr:uid="{00000000-0005-0000-0000-0000158F0000}"/>
    <cellStyle name="Normal 6 2 2 3 4 2 2 4" xfId="42412" xr:uid="{00000000-0005-0000-0000-0000168F0000}"/>
    <cellStyle name="Normal 6 2 2 3 4 2 3" xfId="12230" xr:uid="{00000000-0005-0000-0000-0000178F0000}"/>
    <cellStyle name="Normal 6 2 2 3 4 2 3 2" xfId="29682" xr:uid="{00000000-0005-0000-0000-0000188F0000}"/>
    <cellStyle name="Normal 6 2 2 3 4 2 4" xfId="20961" xr:uid="{00000000-0005-0000-0000-0000198F0000}"/>
    <cellStyle name="Normal 6 2 2 3 4 2 5" xfId="42411" xr:uid="{00000000-0005-0000-0000-00001A8F0000}"/>
    <cellStyle name="Normal 6 2 2 3 4 3" xfId="5705" xr:uid="{00000000-0005-0000-0000-00001B8F0000}"/>
    <cellStyle name="Normal 6 2 2 3 4 3 2" xfId="14449" xr:uid="{00000000-0005-0000-0000-00001C8F0000}"/>
    <cellStyle name="Normal 6 2 2 3 4 3 2 2" xfId="31900" xr:uid="{00000000-0005-0000-0000-00001D8F0000}"/>
    <cellStyle name="Normal 6 2 2 3 4 3 3" xfId="23180" xr:uid="{00000000-0005-0000-0000-00001E8F0000}"/>
    <cellStyle name="Normal 6 2 2 3 4 3 4" xfId="42413" xr:uid="{00000000-0005-0000-0000-00001F8F0000}"/>
    <cellStyle name="Normal 6 2 2 3 4 4" xfId="10088" xr:uid="{00000000-0005-0000-0000-0000208F0000}"/>
    <cellStyle name="Normal 6 2 2 3 4 4 2" xfId="27540" xr:uid="{00000000-0005-0000-0000-0000218F0000}"/>
    <cellStyle name="Normal 6 2 2 3 4 5" xfId="18819" xr:uid="{00000000-0005-0000-0000-0000228F0000}"/>
    <cellStyle name="Normal 6 2 2 3 4 6" xfId="42410" xr:uid="{00000000-0005-0000-0000-0000238F0000}"/>
    <cellStyle name="Normal 6 2 2 3 5" xfId="2364" xr:uid="{00000000-0005-0000-0000-0000248F0000}"/>
    <cellStyle name="Normal 6 2 2 3 5 2" xfId="6775" xr:uid="{00000000-0005-0000-0000-0000258F0000}"/>
    <cellStyle name="Normal 6 2 2 3 5 2 2" xfId="15519" xr:uid="{00000000-0005-0000-0000-0000268F0000}"/>
    <cellStyle name="Normal 6 2 2 3 5 2 2 2" xfId="32970" xr:uid="{00000000-0005-0000-0000-0000278F0000}"/>
    <cellStyle name="Normal 6 2 2 3 5 2 3" xfId="24250" xr:uid="{00000000-0005-0000-0000-0000288F0000}"/>
    <cellStyle name="Normal 6 2 2 3 5 2 4" xfId="42415" xr:uid="{00000000-0005-0000-0000-0000298F0000}"/>
    <cellStyle name="Normal 6 2 2 3 5 3" xfId="11158" xr:uid="{00000000-0005-0000-0000-00002A8F0000}"/>
    <cellStyle name="Normal 6 2 2 3 5 3 2" xfId="28610" xr:uid="{00000000-0005-0000-0000-00002B8F0000}"/>
    <cellStyle name="Normal 6 2 2 3 5 4" xfId="19889" xr:uid="{00000000-0005-0000-0000-00002C8F0000}"/>
    <cellStyle name="Normal 6 2 2 3 5 5" xfId="42414" xr:uid="{00000000-0005-0000-0000-00002D8F0000}"/>
    <cellStyle name="Normal 6 2 2 3 6" xfId="4633" xr:uid="{00000000-0005-0000-0000-00002E8F0000}"/>
    <cellStyle name="Normal 6 2 2 3 6 2" xfId="13377" xr:uid="{00000000-0005-0000-0000-00002F8F0000}"/>
    <cellStyle name="Normal 6 2 2 3 6 2 2" xfId="30828" xr:uid="{00000000-0005-0000-0000-0000308F0000}"/>
    <cellStyle name="Normal 6 2 2 3 6 3" xfId="22108" xr:uid="{00000000-0005-0000-0000-0000318F0000}"/>
    <cellStyle name="Normal 6 2 2 3 6 4" xfId="42416" xr:uid="{00000000-0005-0000-0000-0000328F0000}"/>
    <cellStyle name="Normal 6 2 2 3 7" xfId="9016" xr:uid="{00000000-0005-0000-0000-0000338F0000}"/>
    <cellStyle name="Normal 6 2 2 3 7 2" xfId="26468" xr:uid="{00000000-0005-0000-0000-0000348F0000}"/>
    <cellStyle name="Normal 6 2 2 3 8" xfId="17747" xr:uid="{00000000-0005-0000-0000-0000358F0000}"/>
    <cellStyle name="Normal 6 2 2 3 9" xfId="42385" xr:uid="{00000000-0005-0000-0000-0000368F0000}"/>
    <cellStyle name="Normal 6 2 2 4" xfId="344" xr:uid="{00000000-0005-0000-0000-0000378F0000}"/>
    <cellStyle name="Normal 6 2 2 4 2" xfId="884" xr:uid="{00000000-0005-0000-0000-0000388F0000}"/>
    <cellStyle name="Normal 6 2 2 4 2 2" xfId="1957" xr:uid="{00000000-0005-0000-0000-0000398F0000}"/>
    <cellStyle name="Normal 6 2 2 4 2 2 2" xfId="4102" xr:uid="{00000000-0005-0000-0000-00003A8F0000}"/>
    <cellStyle name="Normal 6 2 2 4 2 2 2 2" xfId="8513" xr:uid="{00000000-0005-0000-0000-00003B8F0000}"/>
    <cellStyle name="Normal 6 2 2 4 2 2 2 2 2" xfId="17257" xr:uid="{00000000-0005-0000-0000-00003C8F0000}"/>
    <cellStyle name="Normal 6 2 2 4 2 2 2 2 2 2" xfId="34708" xr:uid="{00000000-0005-0000-0000-00003D8F0000}"/>
    <cellStyle name="Normal 6 2 2 4 2 2 2 2 3" xfId="25988" xr:uid="{00000000-0005-0000-0000-00003E8F0000}"/>
    <cellStyle name="Normal 6 2 2 4 2 2 2 2 4" xfId="42421" xr:uid="{00000000-0005-0000-0000-00003F8F0000}"/>
    <cellStyle name="Normal 6 2 2 4 2 2 2 3" xfId="12896" xr:uid="{00000000-0005-0000-0000-0000408F0000}"/>
    <cellStyle name="Normal 6 2 2 4 2 2 2 3 2" xfId="30348" xr:uid="{00000000-0005-0000-0000-0000418F0000}"/>
    <cellStyle name="Normal 6 2 2 4 2 2 2 4" xfId="21627" xr:uid="{00000000-0005-0000-0000-0000428F0000}"/>
    <cellStyle name="Normal 6 2 2 4 2 2 2 5" xfId="42420" xr:uid="{00000000-0005-0000-0000-0000438F0000}"/>
    <cellStyle name="Normal 6 2 2 4 2 2 3" xfId="6371" xr:uid="{00000000-0005-0000-0000-0000448F0000}"/>
    <cellStyle name="Normal 6 2 2 4 2 2 3 2" xfId="15115" xr:uid="{00000000-0005-0000-0000-0000458F0000}"/>
    <cellStyle name="Normal 6 2 2 4 2 2 3 2 2" xfId="32566" xr:uid="{00000000-0005-0000-0000-0000468F0000}"/>
    <cellStyle name="Normal 6 2 2 4 2 2 3 3" xfId="23846" xr:uid="{00000000-0005-0000-0000-0000478F0000}"/>
    <cellStyle name="Normal 6 2 2 4 2 2 3 4" xfId="42422" xr:uid="{00000000-0005-0000-0000-0000488F0000}"/>
    <cellStyle name="Normal 6 2 2 4 2 2 4" xfId="10754" xr:uid="{00000000-0005-0000-0000-0000498F0000}"/>
    <cellStyle name="Normal 6 2 2 4 2 2 4 2" xfId="28206" xr:uid="{00000000-0005-0000-0000-00004A8F0000}"/>
    <cellStyle name="Normal 6 2 2 4 2 2 5" xfId="19485" xr:uid="{00000000-0005-0000-0000-00004B8F0000}"/>
    <cellStyle name="Normal 6 2 2 4 2 2 6" xfId="42419" xr:uid="{00000000-0005-0000-0000-00004C8F0000}"/>
    <cellStyle name="Normal 6 2 2 4 2 3" xfId="3033" xr:uid="{00000000-0005-0000-0000-00004D8F0000}"/>
    <cellStyle name="Normal 6 2 2 4 2 3 2" xfId="7444" xr:uid="{00000000-0005-0000-0000-00004E8F0000}"/>
    <cellStyle name="Normal 6 2 2 4 2 3 2 2" xfId="16188" xr:uid="{00000000-0005-0000-0000-00004F8F0000}"/>
    <cellStyle name="Normal 6 2 2 4 2 3 2 2 2" xfId="33639" xr:uid="{00000000-0005-0000-0000-0000508F0000}"/>
    <cellStyle name="Normal 6 2 2 4 2 3 2 3" xfId="24919" xr:uid="{00000000-0005-0000-0000-0000518F0000}"/>
    <cellStyle name="Normal 6 2 2 4 2 3 2 4" xfId="42424" xr:uid="{00000000-0005-0000-0000-0000528F0000}"/>
    <cellStyle name="Normal 6 2 2 4 2 3 3" xfId="11827" xr:uid="{00000000-0005-0000-0000-0000538F0000}"/>
    <cellStyle name="Normal 6 2 2 4 2 3 3 2" xfId="29279" xr:uid="{00000000-0005-0000-0000-0000548F0000}"/>
    <cellStyle name="Normal 6 2 2 4 2 3 4" xfId="20558" xr:uid="{00000000-0005-0000-0000-0000558F0000}"/>
    <cellStyle name="Normal 6 2 2 4 2 3 5" xfId="42423" xr:uid="{00000000-0005-0000-0000-0000568F0000}"/>
    <cellStyle name="Normal 6 2 2 4 2 4" xfId="5302" xr:uid="{00000000-0005-0000-0000-0000578F0000}"/>
    <cellStyle name="Normal 6 2 2 4 2 4 2" xfId="14046" xr:uid="{00000000-0005-0000-0000-0000588F0000}"/>
    <cellStyle name="Normal 6 2 2 4 2 4 2 2" xfId="31497" xr:uid="{00000000-0005-0000-0000-0000598F0000}"/>
    <cellStyle name="Normal 6 2 2 4 2 4 3" xfId="22777" xr:uid="{00000000-0005-0000-0000-00005A8F0000}"/>
    <cellStyle name="Normal 6 2 2 4 2 4 4" xfId="42425" xr:uid="{00000000-0005-0000-0000-00005B8F0000}"/>
    <cellStyle name="Normal 6 2 2 4 2 5" xfId="9685" xr:uid="{00000000-0005-0000-0000-00005C8F0000}"/>
    <cellStyle name="Normal 6 2 2 4 2 5 2" xfId="27137" xr:uid="{00000000-0005-0000-0000-00005D8F0000}"/>
    <cellStyle name="Normal 6 2 2 4 2 6" xfId="18416" xr:uid="{00000000-0005-0000-0000-00005E8F0000}"/>
    <cellStyle name="Normal 6 2 2 4 2 7" xfId="42418" xr:uid="{00000000-0005-0000-0000-00005F8F0000}"/>
    <cellStyle name="Normal 6 2 2 4 3" xfId="1422" xr:uid="{00000000-0005-0000-0000-0000608F0000}"/>
    <cellStyle name="Normal 6 2 2 4 3 2" xfId="3568" xr:uid="{00000000-0005-0000-0000-0000618F0000}"/>
    <cellStyle name="Normal 6 2 2 4 3 2 2" xfId="7979" xr:uid="{00000000-0005-0000-0000-0000628F0000}"/>
    <cellStyle name="Normal 6 2 2 4 3 2 2 2" xfId="16723" xr:uid="{00000000-0005-0000-0000-0000638F0000}"/>
    <cellStyle name="Normal 6 2 2 4 3 2 2 2 2" xfId="34174" xr:uid="{00000000-0005-0000-0000-0000648F0000}"/>
    <cellStyle name="Normal 6 2 2 4 3 2 2 3" xfId="25454" xr:uid="{00000000-0005-0000-0000-0000658F0000}"/>
    <cellStyle name="Normal 6 2 2 4 3 2 2 4" xfId="42428" xr:uid="{00000000-0005-0000-0000-0000668F0000}"/>
    <cellStyle name="Normal 6 2 2 4 3 2 3" xfId="12362" xr:uid="{00000000-0005-0000-0000-0000678F0000}"/>
    <cellStyle name="Normal 6 2 2 4 3 2 3 2" xfId="29814" xr:uid="{00000000-0005-0000-0000-0000688F0000}"/>
    <cellStyle name="Normal 6 2 2 4 3 2 4" xfId="21093" xr:uid="{00000000-0005-0000-0000-0000698F0000}"/>
    <cellStyle name="Normal 6 2 2 4 3 2 5" xfId="42427" xr:uid="{00000000-0005-0000-0000-00006A8F0000}"/>
    <cellStyle name="Normal 6 2 2 4 3 3" xfId="5837" xr:uid="{00000000-0005-0000-0000-00006B8F0000}"/>
    <cellStyle name="Normal 6 2 2 4 3 3 2" xfId="14581" xr:uid="{00000000-0005-0000-0000-00006C8F0000}"/>
    <cellStyle name="Normal 6 2 2 4 3 3 2 2" xfId="32032" xr:uid="{00000000-0005-0000-0000-00006D8F0000}"/>
    <cellStyle name="Normal 6 2 2 4 3 3 3" xfId="23312" xr:uid="{00000000-0005-0000-0000-00006E8F0000}"/>
    <cellStyle name="Normal 6 2 2 4 3 3 4" xfId="42429" xr:uid="{00000000-0005-0000-0000-00006F8F0000}"/>
    <cellStyle name="Normal 6 2 2 4 3 4" xfId="10220" xr:uid="{00000000-0005-0000-0000-0000708F0000}"/>
    <cellStyle name="Normal 6 2 2 4 3 4 2" xfId="27672" xr:uid="{00000000-0005-0000-0000-0000718F0000}"/>
    <cellStyle name="Normal 6 2 2 4 3 5" xfId="18951" xr:uid="{00000000-0005-0000-0000-0000728F0000}"/>
    <cellStyle name="Normal 6 2 2 4 3 6" xfId="42426" xr:uid="{00000000-0005-0000-0000-0000738F0000}"/>
    <cellStyle name="Normal 6 2 2 4 4" xfId="2496" xr:uid="{00000000-0005-0000-0000-0000748F0000}"/>
    <cellStyle name="Normal 6 2 2 4 4 2" xfId="6907" xr:uid="{00000000-0005-0000-0000-0000758F0000}"/>
    <cellStyle name="Normal 6 2 2 4 4 2 2" xfId="15651" xr:uid="{00000000-0005-0000-0000-0000768F0000}"/>
    <cellStyle name="Normal 6 2 2 4 4 2 2 2" xfId="33102" xr:uid="{00000000-0005-0000-0000-0000778F0000}"/>
    <cellStyle name="Normal 6 2 2 4 4 2 3" xfId="24382" xr:uid="{00000000-0005-0000-0000-0000788F0000}"/>
    <cellStyle name="Normal 6 2 2 4 4 2 4" xfId="42431" xr:uid="{00000000-0005-0000-0000-0000798F0000}"/>
    <cellStyle name="Normal 6 2 2 4 4 3" xfId="11290" xr:uid="{00000000-0005-0000-0000-00007A8F0000}"/>
    <cellStyle name="Normal 6 2 2 4 4 3 2" xfId="28742" xr:uid="{00000000-0005-0000-0000-00007B8F0000}"/>
    <cellStyle name="Normal 6 2 2 4 4 4" xfId="20021" xr:uid="{00000000-0005-0000-0000-00007C8F0000}"/>
    <cellStyle name="Normal 6 2 2 4 4 5" xfId="42430" xr:uid="{00000000-0005-0000-0000-00007D8F0000}"/>
    <cellStyle name="Normal 6 2 2 4 5" xfId="4765" xr:uid="{00000000-0005-0000-0000-00007E8F0000}"/>
    <cellStyle name="Normal 6 2 2 4 5 2" xfId="13509" xr:uid="{00000000-0005-0000-0000-00007F8F0000}"/>
    <cellStyle name="Normal 6 2 2 4 5 2 2" xfId="30960" xr:uid="{00000000-0005-0000-0000-0000808F0000}"/>
    <cellStyle name="Normal 6 2 2 4 5 3" xfId="22240" xr:uid="{00000000-0005-0000-0000-0000818F0000}"/>
    <cellStyle name="Normal 6 2 2 4 5 4" xfId="42432" xr:uid="{00000000-0005-0000-0000-0000828F0000}"/>
    <cellStyle name="Normal 6 2 2 4 6" xfId="9148" xr:uid="{00000000-0005-0000-0000-0000838F0000}"/>
    <cellStyle name="Normal 6 2 2 4 6 2" xfId="26600" xr:uid="{00000000-0005-0000-0000-0000848F0000}"/>
    <cellStyle name="Normal 6 2 2 4 7" xfId="17879" xr:uid="{00000000-0005-0000-0000-0000858F0000}"/>
    <cellStyle name="Normal 6 2 2 4 8" xfId="42417" xr:uid="{00000000-0005-0000-0000-0000868F0000}"/>
    <cellStyle name="Normal 6 2 2 5" xfId="626" xr:uid="{00000000-0005-0000-0000-0000878F0000}"/>
    <cellStyle name="Normal 6 2 2 5 2" xfId="1699" xr:uid="{00000000-0005-0000-0000-0000888F0000}"/>
    <cellStyle name="Normal 6 2 2 5 2 2" xfId="3844" xr:uid="{00000000-0005-0000-0000-0000898F0000}"/>
    <cellStyle name="Normal 6 2 2 5 2 2 2" xfId="8255" xr:uid="{00000000-0005-0000-0000-00008A8F0000}"/>
    <cellStyle name="Normal 6 2 2 5 2 2 2 2" xfId="16999" xr:uid="{00000000-0005-0000-0000-00008B8F0000}"/>
    <cellStyle name="Normal 6 2 2 5 2 2 2 2 2" xfId="34450" xr:uid="{00000000-0005-0000-0000-00008C8F0000}"/>
    <cellStyle name="Normal 6 2 2 5 2 2 2 3" xfId="25730" xr:uid="{00000000-0005-0000-0000-00008D8F0000}"/>
    <cellStyle name="Normal 6 2 2 5 2 2 2 4" xfId="42436" xr:uid="{00000000-0005-0000-0000-00008E8F0000}"/>
    <cellStyle name="Normal 6 2 2 5 2 2 3" xfId="12638" xr:uid="{00000000-0005-0000-0000-00008F8F0000}"/>
    <cellStyle name="Normal 6 2 2 5 2 2 3 2" xfId="30090" xr:uid="{00000000-0005-0000-0000-0000908F0000}"/>
    <cellStyle name="Normal 6 2 2 5 2 2 4" xfId="21369" xr:uid="{00000000-0005-0000-0000-0000918F0000}"/>
    <cellStyle name="Normal 6 2 2 5 2 2 5" xfId="42435" xr:uid="{00000000-0005-0000-0000-0000928F0000}"/>
    <cellStyle name="Normal 6 2 2 5 2 3" xfId="6113" xr:uid="{00000000-0005-0000-0000-0000938F0000}"/>
    <cellStyle name="Normal 6 2 2 5 2 3 2" xfId="14857" xr:uid="{00000000-0005-0000-0000-0000948F0000}"/>
    <cellStyle name="Normal 6 2 2 5 2 3 2 2" xfId="32308" xr:uid="{00000000-0005-0000-0000-0000958F0000}"/>
    <cellStyle name="Normal 6 2 2 5 2 3 3" xfId="23588" xr:uid="{00000000-0005-0000-0000-0000968F0000}"/>
    <cellStyle name="Normal 6 2 2 5 2 3 4" xfId="42437" xr:uid="{00000000-0005-0000-0000-0000978F0000}"/>
    <cellStyle name="Normal 6 2 2 5 2 4" xfId="10496" xr:uid="{00000000-0005-0000-0000-0000988F0000}"/>
    <cellStyle name="Normal 6 2 2 5 2 4 2" xfId="27948" xr:uid="{00000000-0005-0000-0000-0000998F0000}"/>
    <cellStyle name="Normal 6 2 2 5 2 5" xfId="19227" xr:uid="{00000000-0005-0000-0000-00009A8F0000}"/>
    <cellStyle name="Normal 6 2 2 5 2 6" xfId="42434" xr:uid="{00000000-0005-0000-0000-00009B8F0000}"/>
    <cellStyle name="Normal 6 2 2 5 3" xfId="2775" xr:uid="{00000000-0005-0000-0000-00009C8F0000}"/>
    <cellStyle name="Normal 6 2 2 5 3 2" xfId="7186" xr:uid="{00000000-0005-0000-0000-00009D8F0000}"/>
    <cellStyle name="Normal 6 2 2 5 3 2 2" xfId="15930" xr:uid="{00000000-0005-0000-0000-00009E8F0000}"/>
    <cellStyle name="Normal 6 2 2 5 3 2 2 2" xfId="33381" xr:uid="{00000000-0005-0000-0000-00009F8F0000}"/>
    <cellStyle name="Normal 6 2 2 5 3 2 3" xfId="24661" xr:uid="{00000000-0005-0000-0000-0000A08F0000}"/>
    <cellStyle name="Normal 6 2 2 5 3 2 4" xfId="42439" xr:uid="{00000000-0005-0000-0000-0000A18F0000}"/>
    <cellStyle name="Normal 6 2 2 5 3 3" xfId="11569" xr:uid="{00000000-0005-0000-0000-0000A28F0000}"/>
    <cellStyle name="Normal 6 2 2 5 3 3 2" xfId="29021" xr:uid="{00000000-0005-0000-0000-0000A38F0000}"/>
    <cellStyle name="Normal 6 2 2 5 3 4" xfId="20300" xr:uid="{00000000-0005-0000-0000-0000A48F0000}"/>
    <cellStyle name="Normal 6 2 2 5 3 5" xfId="42438" xr:uid="{00000000-0005-0000-0000-0000A58F0000}"/>
    <cellStyle name="Normal 6 2 2 5 4" xfId="5044" xr:uid="{00000000-0005-0000-0000-0000A68F0000}"/>
    <cellStyle name="Normal 6 2 2 5 4 2" xfId="13788" xr:uid="{00000000-0005-0000-0000-0000A78F0000}"/>
    <cellStyle name="Normal 6 2 2 5 4 2 2" xfId="31239" xr:uid="{00000000-0005-0000-0000-0000A88F0000}"/>
    <cellStyle name="Normal 6 2 2 5 4 3" xfId="22519" xr:uid="{00000000-0005-0000-0000-0000A98F0000}"/>
    <cellStyle name="Normal 6 2 2 5 4 4" xfId="42440" xr:uid="{00000000-0005-0000-0000-0000AA8F0000}"/>
    <cellStyle name="Normal 6 2 2 5 5" xfId="9427" xr:uid="{00000000-0005-0000-0000-0000AB8F0000}"/>
    <cellStyle name="Normal 6 2 2 5 5 2" xfId="26879" xr:uid="{00000000-0005-0000-0000-0000AC8F0000}"/>
    <cellStyle name="Normal 6 2 2 5 6" xfId="18158" xr:uid="{00000000-0005-0000-0000-0000AD8F0000}"/>
    <cellStyle name="Normal 6 2 2 5 7" xfId="42433" xr:uid="{00000000-0005-0000-0000-0000AE8F0000}"/>
    <cellStyle name="Normal 6 2 2 6" xfId="1165" xr:uid="{00000000-0005-0000-0000-0000AF8F0000}"/>
    <cellStyle name="Normal 6 2 2 6 2" xfId="3311" xr:uid="{00000000-0005-0000-0000-0000B08F0000}"/>
    <cellStyle name="Normal 6 2 2 6 2 2" xfId="7722" xr:uid="{00000000-0005-0000-0000-0000B18F0000}"/>
    <cellStyle name="Normal 6 2 2 6 2 2 2" xfId="16466" xr:uid="{00000000-0005-0000-0000-0000B28F0000}"/>
    <cellStyle name="Normal 6 2 2 6 2 2 2 2" xfId="33917" xr:uid="{00000000-0005-0000-0000-0000B38F0000}"/>
    <cellStyle name="Normal 6 2 2 6 2 2 3" xfId="25197" xr:uid="{00000000-0005-0000-0000-0000B48F0000}"/>
    <cellStyle name="Normal 6 2 2 6 2 2 4" xfId="42443" xr:uid="{00000000-0005-0000-0000-0000B58F0000}"/>
    <cellStyle name="Normal 6 2 2 6 2 3" xfId="12105" xr:uid="{00000000-0005-0000-0000-0000B68F0000}"/>
    <cellStyle name="Normal 6 2 2 6 2 3 2" xfId="29557" xr:uid="{00000000-0005-0000-0000-0000B78F0000}"/>
    <cellStyle name="Normal 6 2 2 6 2 4" xfId="20836" xr:uid="{00000000-0005-0000-0000-0000B88F0000}"/>
    <cellStyle name="Normal 6 2 2 6 2 5" xfId="42442" xr:uid="{00000000-0005-0000-0000-0000B98F0000}"/>
    <cellStyle name="Normal 6 2 2 6 3" xfId="5580" xr:uid="{00000000-0005-0000-0000-0000BA8F0000}"/>
    <cellStyle name="Normal 6 2 2 6 3 2" xfId="14324" xr:uid="{00000000-0005-0000-0000-0000BB8F0000}"/>
    <cellStyle name="Normal 6 2 2 6 3 2 2" xfId="31775" xr:uid="{00000000-0005-0000-0000-0000BC8F0000}"/>
    <cellStyle name="Normal 6 2 2 6 3 3" xfId="23055" xr:uid="{00000000-0005-0000-0000-0000BD8F0000}"/>
    <cellStyle name="Normal 6 2 2 6 3 4" xfId="42444" xr:uid="{00000000-0005-0000-0000-0000BE8F0000}"/>
    <cellStyle name="Normal 6 2 2 6 4" xfId="9963" xr:uid="{00000000-0005-0000-0000-0000BF8F0000}"/>
    <cellStyle name="Normal 6 2 2 6 4 2" xfId="27415" xr:uid="{00000000-0005-0000-0000-0000C08F0000}"/>
    <cellStyle name="Normal 6 2 2 6 5" xfId="18694" xr:uid="{00000000-0005-0000-0000-0000C18F0000}"/>
    <cellStyle name="Normal 6 2 2 6 6" xfId="42441" xr:uid="{00000000-0005-0000-0000-0000C28F0000}"/>
    <cellStyle name="Normal 6 2 2 7" xfId="2239" xr:uid="{00000000-0005-0000-0000-0000C38F0000}"/>
    <cellStyle name="Normal 6 2 2 7 2" xfId="6650" xr:uid="{00000000-0005-0000-0000-0000C48F0000}"/>
    <cellStyle name="Normal 6 2 2 7 2 2" xfId="15394" xr:uid="{00000000-0005-0000-0000-0000C58F0000}"/>
    <cellStyle name="Normal 6 2 2 7 2 2 2" xfId="32845" xr:uid="{00000000-0005-0000-0000-0000C68F0000}"/>
    <cellStyle name="Normal 6 2 2 7 2 3" xfId="24125" xr:uid="{00000000-0005-0000-0000-0000C78F0000}"/>
    <cellStyle name="Normal 6 2 2 7 2 4" xfId="42446" xr:uid="{00000000-0005-0000-0000-0000C88F0000}"/>
    <cellStyle name="Normal 6 2 2 7 3" xfId="11033" xr:uid="{00000000-0005-0000-0000-0000C98F0000}"/>
    <cellStyle name="Normal 6 2 2 7 3 2" xfId="28485" xr:uid="{00000000-0005-0000-0000-0000CA8F0000}"/>
    <cellStyle name="Normal 6 2 2 7 4" xfId="19764" xr:uid="{00000000-0005-0000-0000-0000CB8F0000}"/>
    <cellStyle name="Normal 6 2 2 7 5" xfId="42445" xr:uid="{00000000-0005-0000-0000-0000CC8F0000}"/>
    <cellStyle name="Normal 6 2 2 8" xfId="4508" xr:uid="{00000000-0005-0000-0000-0000CD8F0000}"/>
    <cellStyle name="Normal 6 2 2 8 2" xfId="13252" xr:uid="{00000000-0005-0000-0000-0000CE8F0000}"/>
    <cellStyle name="Normal 6 2 2 8 2 2" xfId="30703" xr:uid="{00000000-0005-0000-0000-0000CF8F0000}"/>
    <cellStyle name="Normal 6 2 2 8 3" xfId="21983" xr:uid="{00000000-0005-0000-0000-0000D08F0000}"/>
    <cellStyle name="Normal 6 2 2 8 4" xfId="42447" xr:uid="{00000000-0005-0000-0000-0000D18F0000}"/>
    <cellStyle name="Normal 6 2 2 9" xfId="8891" xr:uid="{00000000-0005-0000-0000-0000D28F0000}"/>
    <cellStyle name="Normal 6 2 2 9 2" xfId="26343" xr:uid="{00000000-0005-0000-0000-0000D38F0000}"/>
    <cellStyle name="Normal 6 2 3" xfId="105" xr:uid="{00000000-0005-0000-0000-0000D48F0000}"/>
    <cellStyle name="Normal 6 2 3 10" xfId="42448" xr:uid="{00000000-0005-0000-0000-0000D58F0000}"/>
    <cellStyle name="Normal 6 2 3 2" xfId="238" xr:uid="{00000000-0005-0000-0000-0000D68F0000}"/>
    <cellStyle name="Normal 6 2 3 2 2" xfId="503" xr:uid="{00000000-0005-0000-0000-0000D78F0000}"/>
    <cellStyle name="Normal 6 2 3 2 2 2" xfId="1043" xr:uid="{00000000-0005-0000-0000-0000D88F0000}"/>
    <cellStyle name="Normal 6 2 3 2 2 2 2" xfId="2116" xr:uid="{00000000-0005-0000-0000-0000D98F0000}"/>
    <cellStyle name="Normal 6 2 3 2 2 2 2 2" xfId="4261" xr:uid="{00000000-0005-0000-0000-0000DA8F0000}"/>
    <cellStyle name="Normal 6 2 3 2 2 2 2 2 2" xfId="8672" xr:uid="{00000000-0005-0000-0000-0000DB8F0000}"/>
    <cellStyle name="Normal 6 2 3 2 2 2 2 2 2 2" xfId="17416" xr:uid="{00000000-0005-0000-0000-0000DC8F0000}"/>
    <cellStyle name="Normal 6 2 3 2 2 2 2 2 2 2 2" xfId="34867" xr:uid="{00000000-0005-0000-0000-0000DD8F0000}"/>
    <cellStyle name="Normal 6 2 3 2 2 2 2 2 2 3" xfId="26147" xr:uid="{00000000-0005-0000-0000-0000DE8F0000}"/>
    <cellStyle name="Normal 6 2 3 2 2 2 2 2 2 4" xfId="42454" xr:uid="{00000000-0005-0000-0000-0000DF8F0000}"/>
    <cellStyle name="Normal 6 2 3 2 2 2 2 2 3" xfId="13055" xr:uid="{00000000-0005-0000-0000-0000E08F0000}"/>
    <cellStyle name="Normal 6 2 3 2 2 2 2 2 3 2" xfId="30507" xr:uid="{00000000-0005-0000-0000-0000E18F0000}"/>
    <cellStyle name="Normal 6 2 3 2 2 2 2 2 4" xfId="21786" xr:uid="{00000000-0005-0000-0000-0000E28F0000}"/>
    <cellStyle name="Normal 6 2 3 2 2 2 2 2 5" xfId="42453" xr:uid="{00000000-0005-0000-0000-0000E38F0000}"/>
    <cellStyle name="Normal 6 2 3 2 2 2 2 3" xfId="6530" xr:uid="{00000000-0005-0000-0000-0000E48F0000}"/>
    <cellStyle name="Normal 6 2 3 2 2 2 2 3 2" xfId="15274" xr:uid="{00000000-0005-0000-0000-0000E58F0000}"/>
    <cellStyle name="Normal 6 2 3 2 2 2 2 3 2 2" xfId="32725" xr:uid="{00000000-0005-0000-0000-0000E68F0000}"/>
    <cellStyle name="Normal 6 2 3 2 2 2 2 3 3" xfId="24005" xr:uid="{00000000-0005-0000-0000-0000E78F0000}"/>
    <cellStyle name="Normal 6 2 3 2 2 2 2 3 4" xfId="42455" xr:uid="{00000000-0005-0000-0000-0000E88F0000}"/>
    <cellStyle name="Normal 6 2 3 2 2 2 2 4" xfId="10913" xr:uid="{00000000-0005-0000-0000-0000E98F0000}"/>
    <cellStyle name="Normal 6 2 3 2 2 2 2 4 2" xfId="28365" xr:uid="{00000000-0005-0000-0000-0000EA8F0000}"/>
    <cellStyle name="Normal 6 2 3 2 2 2 2 5" xfId="19644" xr:uid="{00000000-0005-0000-0000-0000EB8F0000}"/>
    <cellStyle name="Normal 6 2 3 2 2 2 2 6" xfId="42452" xr:uid="{00000000-0005-0000-0000-0000EC8F0000}"/>
    <cellStyle name="Normal 6 2 3 2 2 2 3" xfId="3192" xr:uid="{00000000-0005-0000-0000-0000ED8F0000}"/>
    <cellStyle name="Normal 6 2 3 2 2 2 3 2" xfId="7603" xr:uid="{00000000-0005-0000-0000-0000EE8F0000}"/>
    <cellStyle name="Normal 6 2 3 2 2 2 3 2 2" xfId="16347" xr:uid="{00000000-0005-0000-0000-0000EF8F0000}"/>
    <cellStyle name="Normal 6 2 3 2 2 2 3 2 2 2" xfId="33798" xr:uid="{00000000-0005-0000-0000-0000F08F0000}"/>
    <cellStyle name="Normal 6 2 3 2 2 2 3 2 3" xfId="25078" xr:uid="{00000000-0005-0000-0000-0000F18F0000}"/>
    <cellStyle name="Normal 6 2 3 2 2 2 3 2 4" xfId="42457" xr:uid="{00000000-0005-0000-0000-0000F28F0000}"/>
    <cellStyle name="Normal 6 2 3 2 2 2 3 3" xfId="11986" xr:uid="{00000000-0005-0000-0000-0000F38F0000}"/>
    <cellStyle name="Normal 6 2 3 2 2 2 3 3 2" xfId="29438" xr:uid="{00000000-0005-0000-0000-0000F48F0000}"/>
    <cellStyle name="Normal 6 2 3 2 2 2 3 4" xfId="20717" xr:uid="{00000000-0005-0000-0000-0000F58F0000}"/>
    <cellStyle name="Normal 6 2 3 2 2 2 3 5" xfId="42456" xr:uid="{00000000-0005-0000-0000-0000F68F0000}"/>
    <cellStyle name="Normal 6 2 3 2 2 2 4" xfId="5461" xr:uid="{00000000-0005-0000-0000-0000F78F0000}"/>
    <cellStyle name="Normal 6 2 3 2 2 2 4 2" xfId="14205" xr:uid="{00000000-0005-0000-0000-0000F88F0000}"/>
    <cellStyle name="Normal 6 2 3 2 2 2 4 2 2" xfId="31656" xr:uid="{00000000-0005-0000-0000-0000F98F0000}"/>
    <cellStyle name="Normal 6 2 3 2 2 2 4 3" xfId="22936" xr:uid="{00000000-0005-0000-0000-0000FA8F0000}"/>
    <cellStyle name="Normal 6 2 3 2 2 2 4 4" xfId="42458" xr:uid="{00000000-0005-0000-0000-0000FB8F0000}"/>
    <cellStyle name="Normal 6 2 3 2 2 2 5" xfId="9844" xr:uid="{00000000-0005-0000-0000-0000FC8F0000}"/>
    <cellStyle name="Normal 6 2 3 2 2 2 5 2" xfId="27296" xr:uid="{00000000-0005-0000-0000-0000FD8F0000}"/>
    <cellStyle name="Normal 6 2 3 2 2 2 6" xfId="18575" xr:uid="{00000000-0005-0000-0000-0000FE8F0000}"/>
    <cellStyle name="Normal 6 2 3 2 2 2 7" xfId="42451" xr:uid="{00000000-0005-0000-0000-0000FF8F0000}"/>
    <cellStyle name="Normal 6 2 3 2 2 3" xfId="1581" xr:uid="{00000000-0005-0000-0000-000000900000}"/>
    <cellStyle name="Normal 6 2 3 2 2 3 2" xfId="3727" xr:uid="{00000000-0005-0000-0000-000001900000}"/>
    <cellStyle name="Normal 6 2 3 2 2 3 2 2" xfId="8138" xr:uid="{00000000-0005-0000-0000-000002900000}"/>
    <cellStyle name="Normal 6 2 3 2 2 3 2 2 2" xfId="16882" xr:uid="{00000000-0005-0000-0000-000003900000}"/>
    <cellStyle name="Normal 6 2 3 2 2 3 2 2 2 2" xfId="34333" xr:uid="{00000000-0005-0000-0000-000004900000}"/>
    <cellStyle name="Normal 6 2 3 2 2 3 2 2 3" xfId="25613" xr:uid="{00000000-0005-0000-0000-000005900000}"/>
    <cellStyle name="Normal 6 2 3 2 2 3 2 2 4" xfId="42461" xr:uid="{00000000-0005-0000-0000-000006900000}"/>
    <cellStyle name="Normal 6 2 3 2 2 3 2 3" xfId="12521" xr:uid="{00000000-0005-0000-0000-000007900000}"/>
    <cellStyle name="Normal 6 2 3 2 2 3 2 3 2" xfId="29973" xr:uid="{00000000-0005-0000-0000-000008900000}"/>
    <cellStyle name="Normal 6 2 3 2 2 3 2 4" xfId="21252" xr:uid="{00000000-0005-0000-0000-000009900000}"/>
    <cellStyle name="Normal 6 2 3 2 2 3 2 5" xfId="42460" xr:uid="{00000000-0005-0000-0000-00000A900000}"/>
    <cellStyle name="Normal 6 2 3 2 2 3 3" xfId="5996" xr:uid="{00000000-0005-0000-0000-00000B900000}"/>
    <cellStyle name="Normal 6 2 3 2 2 3 3 2" xfId="14740" xr:uid="{00000000-0005-0000-0000-00000C900000}"/>
    <cellStyle name="Normal 6 2 3 2 2 3 3 2 2" xfId="32191" xr:uid="{00000000-0005-0000-0000-00000D900000}"/>
    <cellStyle name="Normal 6 2 3 2 2 3 3 3" xfId="23471" xr:uid="{00000000-0005-0000-0000-00000E900000}"/>
    <cellStyle name="Normal 6 2 3 2 2 3 3 4" xfId="42462" xr:uid="{00000000-0005-0000-0000-00000F900000}"/>
    <cellStyle name="Normal 6 2 3 2 2 3 4" xfId="10379" xr:uid="{00000000-0005-0000-0000-000010900000}"/>
    <cellStyle name="Normal 6 2 3 2 2 3 4 2" xfId="27831" xr:uid="{00000000-0005-0000-0000-000011900000}"/>
    <cellStyle name="Normal 6 2 3 2 2 3 5" xfId="19110" xr:uid="{00000000-0005-0000-0000-000012900000}"/>
    <cellStyle name="Normal 6 2 3 2 2 3 6" xfId="42459" xr:uid="{00000000-0005-0000-0000-000013900000}"/>
    <cellStyle name="Normal 6 2 3 2 2 4" xfId="2655" xr:uid="{00000000-0005-0000-0000-000014900000}"/>
    <cellStyle name="Normal 6 2 3 2 2 4 2" xfId="7066" xr:uid="{00000000-0005-0000-0000-000015900000}"/>
    <cellStyle name="Normal 6 2 3 2 2 4 2 2" xfId="15810" xr:uid="{00000000-0005-0000-0000-000016900000}"/>
    <cellStyle name="Normal 6 2 3 2 2 4 2 2 2" xfId="33261" xr:uid="{00000000-0005-0000-0000-000017900000}"/>
    <cellStyle name="Normal 6 2 3 2 2 4 2 3" xfId="24541" xr:uid="{00000000-0005-0000-0000-000018900000}"/>
    <cellStyle name="Normal 6 2 3 2 2 4 2 4" xfId="42464" xr:uid="{00000000-0005-0000-0000-000019900000}"/>
    <cellStyle name="Normal 6 2 3 2 2 4 3" xfId="11449" xr:uid="{00000000-0005-0000-0000-00001A900000}"/>
    <cellStyle name="Normal 6 2 3 2 2 4 3 2" xfId="28901" xr:uid="{00000000-0005-0000-0000-00001B900000}"/>
    <cellStyle name="Normal 6 2 3 2 2 4 4" xfId="20180" xr:uid="{00000000-0005-0000-0000-00001C900000}"/>
    <cellStyle name="Normal 6 2 3 2 2 4 5" xfId="42463" xr:uid="{00000000-0005-0000-0000-00001D900000}"/>
    <cellStyle name="Normal 6 2 3 2 2 5" xfId="4924" xr:uid="{00000000-0005-0000-0000-00001E900000}"/>
    <cellStyle name="Normal 6 2 3 2 2 5 2" xfId="13668" xr:uid="{00000000-0005-0000-0000-00001F900000}"/>
    <cellStyle name="Normal 6 2 3 2 2 5 2 2" xfId="31119" xr:uid="{00000000-0005-0000-0000-000020900000}"/>
    <cellStyle name="Normal 6 2 3 2 2 5 3" xfId="22399" xr:uid="{00000000-0005-0000-0000-000021900000}"/>
    <cellStyle name="Normal 6 2 3 2 2 5 4" xfId="42465" xr:uid="{00000000-0005-0000-0000-000022900000}"/>
    <cellStyle name="Normal 6 2 3 2 2 6" xfId="9307" xr:uid="{00000000-0005-0000-0000-000023900000}"/>
    <cellStyle name="Normal 6 2 3 2 2 6 2" xfId="26759" xr:uid="{00000000-0005-0000-0000-000024900000}"/>
    <cellStyle name="Normal 6 2 3 2 2 7" xfId="18038" xr:uid="{00000000-0005-0000-0000-000025900000}"/>
    <cellStyle name="Normal 6 2 3 2 2 8" xfId="42450" xr:uid="{00000000-0005-0000-0000-000026900000}"/>
    <cellStyle name="Normal 6 2 3 2 3" xfId="785" xr:uid="{00000000-0005-0000-0000-000027900000}"/>
    <cellStyle name="Normal 6 2 3 2 3 2" xfId="1858" xr:uid="{00000000-0005-0000-0000-000028900000}"/>
    <cellStyle name="Normal 6 2 3 2 3 2 2" xfId="4003" xr:uid="{00000000-0005-0000-0000-000029900000}"/>
    <cellStyle name="Normal 6 2 3 2 3 2 2 2" xfId="8414" xr:uid="{00000000-0005-0000-0000-00002A900000}"/>
    <cellStyle name="Normal 6 2 3 2 3 2 2 2 2" xfId="17158" xr:uid="{00000000-0005-0000-0000-00002B900000}"/>
    <cellStyle name="Normal 6 2 3 2 3 2 2 2 2 2" xfId="34609" xr:uid="{00000000-0005-0000-0000-00002C900000}"/>
    <cellStyle name="Normal 6 2 3 2 3 2 2 2 3" xfId="25889" xr:uid="{00000000-0005-0000-0000-00002D900000}"/>
    <cellStyle name="Normal 6 2 3 2 3 2 2 2 4" xfId="42469" xr:uid="{00000000-0005-0000-0000-00002E900000}"/>
    <cellStyle name="Normal 6 2 3 2 3 2 2 3" xfId="12797" xr:uid="{00000000-0005-0000-0000-00002F900000}"/>
    <cellStyle name="Normal 6 2 3 2 3 2 2 3 2" xfId="30249" xr:uid="{00000000-0005-0000-0000-000030900000}"/>
    <cellStyle name="Normal 6 2 3 2 3 2 2 4" xfId="21528" xr:uid="{00000000-0005-0000-0000-000031900000}"/>
    <cellStyle name="Normal 6 2 3 2 3 2 2 5" xfId="42468" xr:uid="{00000000-0005-0000-0000-000032900000}"/>
    <cellStyle name="Normal 6 2 3 2 3 2 3" xfId="6272" xr:uid="{00000000-0005-0000-0000-000033900000}"/>
    <cellStyle name="Normal 6 2 3 2 3 2 3 2" xfId="15016" xr:uid="{00000000-0005-0000-0000-000034900000}"/>
    <cellStyle name="Normal 6 2 3 2 3 2 3 2 2" xfId="32467" xr:uid="{00000000-0005-0000-0000-000035900000}"/>
    <cellStyle name="Normal 6 2 3 2 3 2 3 3" xfId="23747" xr:uid="{00000000-0005-0000-0000-000036900000}"/>
    <cellStyle name="Normal 6 2 3 2 3 2 3 4" xfId="42470" xr:uid="{00000000-0005-0000-0000-000037900000}"/>
    <cellStyle name="Normal 6 2 3 2 3 2 4" xfId="10655" xr:uid="{00000000-0005-0000-0000-000038900000}"/>
    <cellStyle name="Normal 6 2 3 2 3 2 4 2" xfId="28107" xr:uid="{00000000-0005-0000-0000-000039900000}"/>
    <cellStyle name="Normal 6 2 3 2 3 2 5" xfId="19386" xr:uid="{00000000-0005-0000-0000-00003A900000}"/>
    <cellStyle name="Normal 6 2 3 2 3 2 6" xfId="42467" xr:uid="{00000000-0005-0000-0000-00003B900000}"/>
    <cellStyle name="Normal 6 2 3 2 3 3" xfId="2934" xr:uid="{00000000-0005-0000-0000-00003C900000}"/>
    <cellStyle name="Normal 6 2 3 2 3 3 2" xfId="7345" xr:uid="{00000000-0005-0000-0000-00003D900000}"/>
    <cellStyle name="Normal 6 2 3 2 3 3 2 2" xfId="16089" xr:uid="{00000000-0005-0000-0000-00003E900000}"/>
    <cellStyle name="Normal 6 2 3 2 3 3 2 2 2" xfId="33540" xr:uid="{00000000-0005-0000-0000-00003F900000}"/>
    <cellStyle name="Normal 6 2 3 2 3 3 2 3" xfId="24820" xr:uid="{00000000-0005-0000-0000-000040900000}"/>
    <cellStyle name="Normal 6 2 3 2 3 3 2 4" xfId="42472" xr:uid="{00000000-0005-0000-0000-000041900000}"/>
    <cellStyle name="Normal 6 2 3 2 3 3 3" xfId="11728" xr:uid="{00000000-0005-0000-0000-000042900000}"/>
    <cellStyle name="Normal 6 2 3 2 3 3 3 2" xfId="29180" xr:uid="{00000000-0005-0000-0000-000043900000}"/>
    <cellStyle name="Normal 6 2 3 2 3 3 4" xfId="20459" xr:uid="{00000000-0005-0000-0000-000044900000}"/>
    <cellStyle name="Normal 6 2 3 2 3 3 5" xfId="42471" xr:uid="{00000000-0005-0000-0000-000045900000}"/>
    <cellStyle name="Normal 6 2 3 2 3 4" xfId="5203" xr:uid="{00000000-0005-0000-0000-000046900000}"/>
    <cellStyle name="Normal 6 2 3 2 3 4 2" xfId="13947" xr:uid="{00000000-0005-0000-0000-000047900000}"/>
    <cellStyle name="Normal 6 2 3 2 3 4 2 2" xfId="31398" xr:uid="{00000000-0005-0000-0000-000048900000}"/>
    <cellStyle name="Normal 6 2 3 2 3 4 3" xfId="22678" xr:uid="{00000000-0005-0000-0000-000049900000}"/>
    <cellStyle name="Normal 6 2 3 2 3 4 4" xfId="42473" xr:uid="{00000000-0005-0000-0000-00004A900000}"/>
    <cellStyle name="Normal 6 2 3 2 3 5" xfId="9586" xr:uid="{00000000-0005-0000-0000-00004B900000}"/>
    <cellStyle name="Normal 6 2 3 2 3 5 2" xfId="27038" xr:uid="{00000000-0005-0000-0000-00004C900000}"/>
    <cellStyle name="Normal 6 2 3 2 3 6" xfId="18317" xr:uid="{00000000-0005-0000-0000-00004D900000}"/>
    <cellStyle name="Normal 6 2 3 2 3 7" xfId="42466" xr:uid="{00000000-0005-0000-0000-00004E900000}"/>
    <cellStyle name="Normal 6 2 3 2 4" xfId="1324" xr:uid="{00000000-0005-0000-0000-00004F900000}"/>
    <cellStyle name="Normal 6 2 3 2 4 2" xfId="3470" xr:uid="{00000000-0005-0000-0000-000050900000}"/>
    <cellStyle name="Normal 6 2 3 2 4 2 2" xfId="7881" xr:uid="{00000000-0005-0000-0000-000051900000}"/>
    <cellStyle name="Normal 6 2 3 2 4 2 2 2" xfId="16625" xr:uid="{00000000-0005-0000-0000-000052900000}"/>
    <cellStyle name="Normal 6 2 3 2 4 2 2 2 2" xfId="34076" xr:uid="{00000000-0005-0000-0000-000053900000}"/>
    <cellStyle name="Normal 6 2 3 2 4 2 2 3" xfId="25356" xr:uid="{00000000-0005-0000-0000-000054900000}"/>
    <cellStyle name="Normal 6 2 3 2 4 2 2 4" xfId="42476" xr:uid="{00000000-0005-0000-0000-000055900000}"/>
    <cellStyle name="Normal 6 2 3 2 4 2 3" xfId="12264" xr:uid="{00000000-0005-0000-0000-000056900000}"/>
    <cellStyle name="Normal 6 2 3 2 4 2 3 2" xfId="29716" xr:uid="{00000000-0005-0000-0000-000057900000}"/>
    <cellStyle name="Normal 6 2 3 2 4 2 4" xfId="20995" xr:uid="{00000000-0005-0000-0000-000058900000}"/>
    <cellStyle name="Normal 6 2 3 2 4 2 5" xfId="42475" xr:uid="{00000000-0005-0000-0000-000059900000}"/>
    <cellStyle name="Normal 6 2 3 2 4 3" xfId="5739" xr:uid="{00000000-0005-0000-0000-00005A900000}"/>
    <cellStyle name="Normal 6 2 3 2 4 3 2" xfId="14483" xr:uid="{00000000-0005-0000-0000-00005B900000}"/>
    <cellStyle name="Normal 6 2 3 2 4 3 2 2" xfId="31934" xr:uid="{00000000-0005-0000-0000-00005C900000}"/>
    <cellStyle name="Normal 6 2 3 2 4 3 3" xfId="23214" xr:uid="{00000000-0005-0000-0000-00005D900000}"/>
    <cellStyle name="Normal 6 2 3 2 4 3 4" xfId="42477" xr:uid="{00000000-0005-0000-0000-00005E900000}"/>
    <cellStyle name="Normal 6 2 3 2 4 4" xfId="10122" xr:uid="{00000000-0005-0000-0000-00005F900000}"/>
    <cellStyle name="Normal 6 2 3 2 4 4 2" xfId="27574" xr:uid="{00000000-0005-0000-0000-000060900000}"/>
    <cellStyle name="Normal 6 2 3 2 4 5" xfId="18853" xr:uid="{00000000-0005-0000-0000-000061900000}"/>
    <cellStyle name="Normal 6 2 3 2 4 6" xfId="42474" xr:uid="{00000000-0005-0000-0000-000062900000}"/>
    <cellStyle name="Normal 6 2 3 2 5" xfId="2398" xr:uid="{00000000-0005-0000-0000-000063900000}"/>
    <cellStyle name="Normal 6 2 3 2 5 2" xfId="6809" xr:uid="{00000000-0005-0000-0000-000064900000}"/>
    <cellStyle name="Normal 6 2 3 2 5 2 2" xfId="15553" xr:uid="{00000000-0005-0000-0000-000065900000}"/>
    <cellStyle name="Normal 6 2 3 2 5 2 2 2" xfId="33004" xr:uid="{00000000-0005-0000-0000-000066900000}"/>
    <cellStyle name="Normal 6 2 3 2 5 2 3" xfId="24284" xr:uid="{00000000-0005-0000-0000-000067900000}"/>
    <cellStyle name="Normal 6 2 3 2 5 2 4" xfId="42479" xr:uid="{00000000-0005-0000-0000-000068900000}"/>
    <cellStyle name="Normal 6 2 3 2 5 3" xfId="11192" xr:uid="{00000000-0005-0000-0000-000069900000}"/>
    <cellStyle name="Normal 6 2 3 2 5 3 2" xfId="28644" xr:uid="{00000000-0005-0000-0000-00006A900000}"/>
    <cellStyle name="Normal 6 2 3 2 5 4" xfId="19923" xr:uid="{00000000-0005-0000-0000-00006B900000}"/>
    <cellStyle name="Normal 6 2 3 2 5 5" xfId="42478" xr:uid="{00000000-0005-0000-0000-00006C900000}"/>
    <cellStyle name="Normal 6 2 3 2 6" xfId="4667" xr:uid="{00000000-0005-0000-0000-00006D900000}"/>
    <cellStyle name="Normal 6 2 3 2 6 2" xfId="13411" xr:uid="{00000000-0005-0000-0000-00006E900000}"/>
    <cellStyle name="Normal 6 2 3 2 6 2 2" xfId="30862" xr:uid="{00000000-0005-0000-0000-00006F900000}"/>
    <cellStyle name="Normal 6 2 3 2 6 3" xfId="22142" xr:uid="{00000000-0005-0000-0000-000070900000}"/>
    <cellStyle name="Normal 6 2 3 2 6 4" xfId="42480" xr:uid="{00000000-0005-0000-0000-000071900000}"/>
    <cellStyle name="Normal 6 2 3 2 7" xfId="9050" xr:uid="{00000000-0005-0000-0000-000072900000}"/>
    <cellStyle name="Normal 6 2 3 2 7 2" xfId="26502" xr:uid="{00000000-0005-0000-0000-000073900000}"/>
    <cellStyle name="Normal 6 2 3 2 8" xfId="17781" xr:uid="{00000000-0005-0000-0000-000074900000}"/>
    <cellStyle name="Normal 6 2 3 2 9" xfId="42449" xr:uid="{00000000-0005-0000-0000-000075900000}"/>
    <cellStyle name="Normal 6 2 3 3" xfId="378" xr:uid="{00000000-0005-0000-0000-000076900000}"/>
    <cellStyle name="Normal 6 2 3 3 2" xfId="918" xr:uid="{00000000-0005-0000-0000-000077900000}"/>
    <cellStyle name="Normal 6 2 3 3 2 2" xfId="1991" xr:uid="{00000000-0005-0000-0000-000078900000}"/>
    <cellStyle name="Normal 6 2 3 3 2 2 2" xfId="4136" xr:uid="{00000000-0005-0000-0000-000079900000}"/>
    <cellStyle name="Normal 6 2 3 3 2 2 2 2" xfId="8547" xr:uid="{00000000-0005-0000-0000-00007A900000}"/>
    <cellStyle name="Normal 6 2 3 3 2 2 2 2 2" xfId="17291" xr:uid="{00000000-0005-0000-0000-00007B900000}"/>
    <cellStyle name="Normal 6 2 3 3 2 2 2 2 2 2" xfId="34742" xr:uid="{00000000-0005-0000-0000-00007C900000}"/>
    <cellStyle name="Normal 6 2 3 3 2 2 2 2 3" xfId="26022" xr:uid="{00000000-0005-0000-0000-00007D900000}"/>
    <cellStyle name="Normal 6 2 3 3 2 2 2 2 4" xfId="42485" xr:uid="{00000000-0005-0000-0000-00007E900000}"/>
    <cellStyle name="Normal 6 2 3 3 2 2 2 3" xfId="12930" xr:uid="{00000000-0005-0000-0000-00007F900000}"/>
    <cellStyle name="Normal 6 2 3 3 2 2 2 3 2" xfId="30382" xr:uid="{00000000-0005-0000-0000-000080900000}"/>
    <cellStyle name="Normal 6 2 3 3 2 2 2 4" xfId="21661" xr:uid="{00000000-0005-0000-0000-000081900000}"/>
    <cellStyle name="Normal 6 2 3 3 2 2 2 5" xfId="42484" xr:uid="{00000000-0005-0000-0000-000082900000}"/>
    <cellStyle name="Normal 6 2 3 3 2 2 3" xfId="6405" xr:uid="{00000000-0005-0000-0000-000083900000}"/>
    <cellStyle name="Normal 6 2 3 3 2 2 3 2" xfId="15149" xr:uid="{00000000-0005-0000-0000-000084900000}"/>
    <cellStyle name="Normal 6 2 3 3 2 2 3 2 2" xfId="32600" xr:uid="{00000000-0005-0000-0000-000085900000}"/>
    <cellStyle name="Normal 6 2 3 3 2 2 3 3" xfId="23880" xr:uid="{00000000-0005-0000-0000-000086900000}"/>
    <cellStyle name="Normal 6 2 3 3 2 2 3 4" xfId="42486" xr:uid="{00000000-0005-0000-0000-000087900000}"/>
    <cellStyle name="Normal 6 2 3 3 2 2 4" xfId="10788" xr:uid="{00000000-0005-0000-0000-000088900000}"/>
    <cellStyle name="Normal 6 2 3 3 2 2 4 2" xfId="28240" xr:uid="{00000000-0005-0000-0000-000089900000}"/>
    <cellStyle name="Normal 6 2 3 3 2 2 5" xfId="19519" xr:uid="{00000000-0005-0000-0000-00008A900000}"/>
    <cellStyle name="Normal 6 2 3 3 2 2 6" xfId="42483" xr:uid="{00000000-0005-0000-0000-00008B900000}"/>
    <cellStyle name="Normal 6 2 3 3 2 3" xfId="3067" xr:uid="{00000000-0005-0000-0000-00008C900000}"/>
    <cellStyle name="Normal 6 2 3 3 2 3 2" xfId="7478" xr:uid="{00000000-0005-0000-0000-00008D900000}"/>
    <cellStyle name="Normal 6 2 3 3 2 3 2 2" xfId="16222" xr:uid="{00000000-0005-0000-0000-00008E900000}"/>
    <cellStyle name="Normal 6 2 3 3 2 3 2 2 2" xfId="33673" xr:uid="{00000000-0005-0000-0000-00008F900000}"/>
    <cellStyle name="Normal 6 2 3 3 2 3 2 3" xfId="24953" xr:uid="{00000000-0005-0000-0000-000090900000}"/>
    <cellStyle name="Normal 6 2 3 3 2 3 2 4" xfId="42488" xr:uid="{00000000-0005-0000-0000-000091900000}"/>
    <cellStyle name="Normal 6 2 3 3 2 3 3" xfId="11861" xr:uid="{00000000-0005-0000-0000-000092900000}"/>
    <cellStyle name="Normal 6 2 3 3 2 3 3 2" xfId="29313" xr:uid="{00000000-0005-0000-0000-000093900000}"/>
    <cellStyle name="Normal 6 2 3 3 2 3 4" xfId="20592" xr:uid="{00000000-0005-0000-0000-000094900000}"/>
    <cellStyle name="Normal 6 2 3 3 2 3 5" xfId="42487" xr:uid="{00000000-0005-0000-0000-000095900000}"/>
    <cellStyle name="Normal 6 2 3 3 2 4" xfId="5336" xr:uid="{00000000-0005-0000-0000-000096900000}"/>
    <cellStyle name="Normal 6 2 3 3 2 4 2" xfId="14080" xr:uid="{00000000-0005-0000-0000-000097900000}"/>
    <cellStyle name="Normal 6 2 3 3 2 4 2 2" xfId="31531" xr:uid="{00000000-0005-0000-0000-000098900000}"/>
    <cellStyle name="Normal 6 2 3 3 2 4 3" xfId="22811" xr:uid="{00000000-0005-0000-0000-000099900000}"/>
    <cellStyle name="Normal 6 2 3 3 2 4 4" xfId="42489" xr:uid="{00000000-0005-0000-0000-00009A900000}"/>
    <cellStyle name="Normal 6 2 3 3 2 5" xfId="9719" xr:uid="{00000000-0005-0000-0000-00009B900000}"/>
    <cellStyle name="Normal 6 2 3 3 2 5 2" xfId="27171" xr:uid="{00000000-0005-0000-0000-00009C900000}"/>
    <cellStyle name="Normal 6 2 3 3 2 6" xfId="18450" xr:uid="{00000000-0005-0000-0000-00009D900000}"/>
    <cellStyle name="Normal 6 2 3 3 2 7" xfId="42482" xr:uid="{00000000-0005-0000-0000-00009E900000}"/>
    <cellStyle name="Normal 6 2 3 3 3" xfId="1456" xr:uid="{00000000-0005-0000-0000-00009F900000}"/>
    <cellStyle name="Normal 6 2 3 3 3 2" xfId="3602" xr:uid="{00000000-0005-0000-0000-0000A0900000}"/>
    <cellStyle name="Normal 6 2 3 3 3 2 2" xfId="8013" xr:uid="{00000000-0005-0000-0000-0000A1900000}"/>
    <cellStyle name="Normal 6 2 3 3 3 2 2 2" xfId="16757" xr:uid="{00000000-0005-0000-0000-0000A2900000}"/>
    <cellStyle name="Normal 6 2 3 3 3 2 2 2 2" xfId="34208" xr:uid="{00000000-0005-0000-0000-0000A3900000}"/>
    <cellStyle name="Normal 6 2 3 3 3 2 2 3" xfId="25488" xr:uid="{00000000-0005-0000-0000-0000A4900000}"/>
    <cellStyle name="Normal 6 2 3 3 3 2 2 4" xfId="42492" xr:uid="{00000000-0005-0000-0000-0000A5900000}"/>
    <cellStyle name="Normal 6 2 3 3 3 2 3" xfId="12396" xr:uid="{00000000-0005-0000-0000-0000A6900000}"/>
    <cellStyle name="Normal 6 2 3 3 3 2 3 2" xfId="29848" xr:uid="{00000000-0005-0000-0000-0000A7900000}"/>
    <cellStyle name="Normal 6 2 3 3 3 2 4" xfId="21127" xr:uid="{00000000-0005-0000-0000-0000A8900000}"/>
    <cellStyle name="Normal 6 2 3 3 3 2 5" xfId="42491" xr:uid="{00000000-0005-0000-0000-0000A9900000}"/>
    <cellStyle name="Normal 6 2 3 3 3 3" xfId="5871" xr:uid="{00000000-0005-0000-0000-0000AA900000}"/>
    <cellStyle name="Normal 6 2 3 3 3 3 2" xfId="14615" xr:uid="{00000000-0005-0000-0000-0000AB900000}"/>
    <cellStyle name="Normal 6 2 3 3 3 3 2 2" xfId="32066" xr:uid="{00000000-0005-0000-0000-0000AC900000}"/>
    <cellStyle name="Normal 6 2 3 3 3 3 3" xfId="23346" xr:uid="{00000000-0005-0000-0000-0000AD900000}"/>
    <cellStyle name="Normal 6 2 3 3 3 3 4" xfId="42493" xr:uid="{00000000-0005-0000-0000-0000AE900000}"/>
    <cellStyle name="Normal 6 2 3 3 3 4" xfId="10254" xr:uid="{00000000-0005-0000-0000-0000AF900000}"/>
    <cellStyle name="Normal 6 2 3 3 3 4 2" xfId="27706" xr:uid="{00000000-0005-0000-0000-0000B0900000}"/>
    <cellStyle name="Normal 6 2 3 3 3 5" xfId="18985" xr:uid="{00000000-0005-0000-0000-0000B1900000}"/>
    <cellStyle name="Normal 6 2 3 3 3 6" xfId="42490" xr:uid="{00000000-0005-0000-0000-0000B2900000}"/>
    <cellStyle name="Normal 6 2 3 3 4" xfId="2530" xr:uid="{00000000-0005-0000-0000-0000B3900000}"/>
    <cellStyle name="Normal 6 2 3 3 4 2" xfId="6941" xr:uid="{00000000-0005-0000-0000-0000B4900000}"/>
    <cellStyle name="Normal 6 2 3 3 4 2 2" xfId="15685" xr:uid="{00000000-0005-0000-0000-0000B5900000}"/>
    <cellStyle name="Normal 6 2 3 3 4 2 2 2" xfId="33136" xr:uid="{00000000-0005-0000-0000-0000B6900000}"/>
    <cellStyle name="Normal 6 2 3 3 4 2 3" xfId="24416" xr:uid="{00000000-0005-0000-0000-0000B7900000}"/>
    <cellStyle name="Normal 6 2 3 3 4 2 4" xfId="42495" xr:uid="{00000000-0005-0000-0000-0000B8900000}"/>
    <cellStyle name="Normal 6 2 3 3 4 3" xfId="11324" xr:uid="{00000000-0005-0000-0000-0000B9900000}"/>
    <cellStyle name="Normal 6 2 3 3 4 3 2" xfId="28776" xr:uid="{00000000-0005-0000-0000-0000BA900000}"/>
    <cellStyle name="Normal 6 2 3 3 4 4" xfId="20055" xr:uid="{00000000-0005-0000-0000-0000BB900000}"/>
    <cellStyle name="Normal 6 2 3 3 4 5" xfId="42494" xr:uid="{00000000-0005-0000-0000-0000BC900000}"/>
    <cellStyle name="Normal 6 2 3 3 5" xfId="4799" xr:uid="{00000000-0005-0000-0000-0000BD900000}"/>
    <cellStyle name="Normal 6 2 3 3 5 2" xfId="13543" xr:uid="{00000000-0005-0000-0000-0000BE900000}"/>
    <cellStyle name="Normal 6 2 3 3 5 2 2" xfId="30994" xr:uid="{00000000-0005-0000-0000-0000BF900000}"/>
    <cellStyle name="Normal 6 2 3 3 5 3" xfId="22274" xr:uid="{00000000-0005-0000-0000-0000C0900000}"/>
    <cellStyle name="Normal 6 2 3 3 5 4" xfId="42496" xr:uid="{00000000-0005-0000-0000-0000C1900000}"/>
    <cellStyle name="Normal 6 2 3 3 6" xfId="9182" xr:uid="{00000000-0005-0000-0000-0000C2900000}"/>
    <cellStyle name="Normal 6 2 3 3 6 2" xfId="26634" xr:uid="{00000000-0005-0000-0000-0000C3900000}"/>
    <cellStyle name="Normal 6 2 3 3 7" xfId="17913" xr:uid="{00000000-0005-0000-0000-0000C4900000}"/>
    <cellStyle name="Normal 6 2 3 3 8" xfId="42481" xr:uid="{00000000-0005-0000-0000-0000C5900000}"/>
    <cellStyle name="Normal 6 2 3 4" xfId="660" xr:uid="{00000000-0005-0000-0000-0000C6900000}"/>
    <cellStyle name="Normal 6 2 3 4 2" xfId="1733" xr:uid="{00000000-0005-0000-0000-0000C7900000}"/>
    <cellStyle name="Normal 6 2 3 4 2 2" xfId="3878" xr:uid="{00000000-0005-0000-0000-0000C8900000}"/>
    <cellStyle name="Normal 6 2 3 4 2 2 2" xfId="8289" xr:uid="{00000000-0005-0000-0000-0000C9900000}"/>
    <cellStyle name="Normal 6 2 3 4 2 2 2 2" xfId="17033" xr:uid="{00000000-0005-0000-0000-0000CA900000}"/>
    <cellStyle name="Normal 6 2 3 4 2 2 2 2 2" xfId="34484" xr:uid="{00000000-0005-0000-0000-0000CB900000}"/>
    <cellStyle name="Normal 6 2 3 4 2 2 2 3" xfId="25764" xr:uid="{00000000-0005-0000-0000-0000CC900000}"/>
    <cellStyle name="Normal 6 2 3 4 2 2 2 4" xfId="42500" xr:uid="{00000000-0005-0000-0000-0000CD900000}"/>
    <cellStyle name="Normal 6 2 3 4 2 2 3" xfId="12672" xr:uid="{00000000-0005-0000-0000-0000CE900000}"/>
    <cellStyle name="Normal 6 2 3 4 2 2 3 2" xfId="30124" xr:uid="{00000000-0005-0000-0000-0000CF900000}"/>
    <cellStyle name="Normal 6 2 3 4 2 2 4" xfId="21403" xr:uid="{00000000-0005-0000-0000-0000D0900000}"/>
    <cellStyle name="Normal 6 2 3 4 2 2 5" xfId="42499" xr:uid="{00000000-0005-0000-0000-0000D1900000}"/>
    <cellStyle name="Normal 6 2 3 4 2 3" xfId="6147" xr:uid="{00000000-0005-0000-0000-0000D2900000}"/>
    <cellStyle name="Normal 6 2 3 4 2 3 2" xfId="14891" xr:uid="{00000000-0005-0000-0000-0000D3900000}"/>
    <cellStyle name="Normal 6 2 3 4 2 3 2 2" xfId="32342" xr:uid="{00000000-0005-0000-0000-0000D4900000}"/>
    <cellStyle name="Normal 6 2 3 4 2 3 3" xfId="23622" xr:uid="{00000000-0005-0000-0000-0000D5900000}"/>
    <cellStyle name="Normal 6 2 3 4 2 3 4" xfId="42501" xr:uid="{00000000-0005-0000-0000-0000D6900000}"/>
    <cellStyle name="Normal 6 2 3 4 2 4" xfId="10530" xr:uid="{00000000-0005-0000-0000-0000D7900000}"/>
    <cellStyle name="Normal 6 2 3 4 2 4 2" xfId="27982" xr:uid="{00000000-0005-0000-0000-0000D8900000}"/>
    <cellStyle name="Normal 6 2 3 4 2 5" xfId="19261" xr:uid="{00000000-0005-0000-0000-0000D9900000}"/>
    <cellStyle name="Normal 6 2 3 4 2 6" xfId="42498" xr:uid="{00000000-0005-0000-0000-0000DA900000}"/>
    <cellStyle name="Normal 6 2 3 4 3" xfId="2809" xr:uid="{00000000-0005-0000-0000-0000DB900000}"/>
    <cellStyle name="Normal 6 2 3 4 3 2" xfId="7220" xr:uid="{00000000-0005-0000-0000-0000DC900000}"/>
    <cellStyle name="Normal 6 2 3 4 3 2 2" xfId="15964" xr:uid="{00000000-0005-0000-0000-0000DD900000}"/>
    <cellStyle name="Normal 6 2 3 4 3 2 2 2" xfId="33415" xr:uid="{00000000-0005-0000-0000-0000DE900000}"/>
    <cellStyle name="Normal 6 2 3 4 3 2 3" xfId="24695" xr:uid="{00000000-0005-0000-0000-0000DF900000}"/>
    <cellStyle name="Normal 6 2 3 4 3 2 4" xfId="42503" xr:uid="{00000000-0005-0000-0000-0000E0900000}"/>
    <cellStyle name="Normal 6 2 3 4 3 3" xfId="11603" xr:uid="{00000000-0005-0000-0000-0000E1900000}"/>
    <cellStyle name="Normal 6 2 3 4 3 3 2" xfId="29055" xr:uid="{00000000-0005-0000-0000-0000E2900000}"/>
    <cellStyle name="Normal 6 2 3 4 3 4" xfId="20334" xr:uid="{00000000-0005-0000-0000-0000E3900000}"/>
    <cellStyle name="Normal 6 2 3 4 3 5" xfId="42502" xr:uid="{00000000-0005-0000-0000-0000E4900000}"/>
    <cellStyle name="Normal 6 2 3 4 4" xfId="5078" xr:uid="{00000000-0005-0000-0000-0000E5900000}"/>
    <cellStyle name="Normal 6 2 3 4 4 2" xfId="13822" xr:uid="{00000000-0005-0000-0000-0000E6900000}"/>
    <cellStyle name="Normal 6 2 3 4 4 2 2" xfId="31273" xr:uid="{00000000-0005-0000-0000-0000E7900000}"/>
    <cellStyle name="Normal 6 2 3 4 4 3" xfId="22553" xr:uid="{00000000-0005-0000-0000-0000E8900000}"/>
    <cellStyle name="Normal 6 2 3 4 4 4" xfId="42504" xr:uid="{00000000-0005-0000-0000-0000E9900000}"/>
    <cellStyle name="Normal 6 2 3 4 5" xfId="9461" xr:uid="{00000000-0005-0000-0000-0000EA900000}"/>
    <cellStyle name="Normal 6 2 3 4 5 2" xfId="26913" xr:uid="{00000000-0005-0000-0000-0000EB900000}"/>
    <cellStyle name="Normal 6 2 3 4 6" xfId="18192" xr:uid="{00000000-0005-0000-0000-0000EC900000}"/>
    <cellStyle name="Normal 6 2 3 4 7" xfId="42497" xr:uid="{00000000-0005-0000-0000-0000ED900000}"/>
    <cellStyle name="Normal 6 2 3 5" xfId="1199" xr:uid="{00000000-0005-0000-0000-0000EE900000}"/>
    <cellStyle name="Normal 6 2 3 5 2" xfId="3345" xr:uid="{00000000-0005-0000-0000-0000EF900000}"/>
    <cellStyle name="Normal 6 2 3 5 2 2" xfId="7756" xr:uid="{00000000-0005-0000-0000-0000F0900000}"/>
    <cellStyle name="Normal 6 2 3 5 2 2 2" xfId="16500" xr:uid="{00000000-0005-0000-0000-0000F1900000}"/>
    <cellStyle name="Normal 6 2 3 5 2 2 2 2" xfId="33951" xr:uid="{00000000-0005-0000-0000-0000F2900000}"/>
    <cellStyle name="Normal 6 2 3 5 2 2 3" xfId="25231" xr:uid="{00000000-0005-0000-0000-0000F3900000}"/>
    <cellStyle name="Normal 6 2 3 5 2 2 4" xfId="42507" xr:uid="{00000000-0005-0000-0000-0000F4900000}"/>
    <cellStyle name="Normal 6 2 3 5 2 3" xfId="12139" xr:uid="{00000000-0005-0000-0000-0000F5900000}"/>
    <cellStyle name="Normal 6 2 3 5 2 3 2" xfId="29591" xr:uid="{00000000-0005-0000-0000-0000F6900000}"/>
    <cellStyle name="Normal 6 2 3 5 2 4" xfId="20870" xr:uid="{00000000-0005-0000-0000-0000F7900000}"/>
    <cellStyle name="Normal 6 2 3 5 2 5" xfId="42506" xr:uid="{00000000-0005-0000-0000-0000F8900000}"/>
    <cellStyle name="Normal 6 2 3 5 3" xfId="5614" xr:uid="{00000000-0005-0000-0000-0000F9900000}"/>
    <cellStyle name="Normal 6 2 3 5 3 2" xfId="14358" xr:uid="{00000000-0005-0000-0000-0000FA900000}"/>
    <cellStyle name="Normal 6 2 3 5 3 2 2" xfId="31809" xr:uid="{00000000-0005-0000-0000-0000FB900000}"/>
    <cellStyle name="Normal 6 2 3 5 3 3" xfId="23089" xr:uid="{00000000-0005-0000-0000-0000FC900000}"/>
    <cellStyle name="Normal 6 2 3 5 3 4" xfId="42508" xr:uid="{00000000-0005-0000-0000-0000FD900000}"/>
    <cellStyle name="Normal 6 2 3 5 4" xfId="9997" xr:uid="{00000000-0005-0000-0000-0000FE900000}"/>
    <cellStyle name="Normal 6 2 3 5 4 2" xfId="27449" xr:uid="{00000000-0005-0000-0000-0000FF900000}"/>
    <cellStyle name="Normal 6 2 3 5 5" xfId="18728" xr:uid="{00000000-0005-0000-0000-000000910000}"/>
    <cellStyle name="Normal 6 2 3 5 6" xfId="42505" xr:uid="{00000000-0005-0000-0000-000001910000}"/>
    <cellStyle name="Normal 6 2 3 6" xfId="2273" xr:uid="{00000000-0005-0000-0000-000002910000}"/>
    <cellStyle name="Normal 6 2 3 6 2" xfId="6684" xr:uid="{00000000-0005-0000-0000-000003910000}"/>
    <cellStyle name="Normal 6 2 3 6 2 2" xfId="15428" xr:uid="{00000000-0005-0000-0000-000004910000}"/>
    <cellStyle name="Normal 6 2 3 6 2 2 2" xfId="32879" xr:uid="{00000000-0005-0000-0000-000005910000}"/>
    <cellStyle name="Normal 6 2 3 6 2 3" xfId="24159" xr:uid="{00000000-0005-0000-0000-000006910000}"/>
    <cellStyle name="Normal 6 2 3 6 2 4" xfId="42510" xr:uid="{00000000-0005-0000-0000-000007910000}"/>
    <cellStyle name="Normal 6 2 3 6 3" xfId="11067" xr:uid="{00000000-0005-0000-0000-000008910000}"/>
    <cellStyle name="Normal 6 2 3 6 3 2" xfId="28519" xr:uid="{00000000-0005-0000-0000-000009910000}"/>
    <cellStyle name="Normal 6 2 3 6 4" xfId="19798" xr:uid="{00000000-0005-0000-0000-00000A910000}"/>
    <cellStyle name="Normal 6 2 3 6 5" xfId="42509" xr:uid="{00000000-0005-0000-0000-00000B910000}"/>
    <cellStyle name="Normal 6 2 3 7" xfId="4542" xr:uid="{00000000-0005-0000-0000-00000C910000}"/>
    <cellStyle name="Normal 6 2 3 7 2" xfId="13286" xr:uid="{00000000-0005-0000-0000-00000D910000}"/>
    <cellStyle name="Normal 6 2 3 7 2 2" xfId="30737" xr:uid="{00000000-0005-0000-0000-00000E910000}"/>
    <cellStyle name="Normal 6 2 3 7 3" xfId="22017" xr:uid="{00000000-0005-0000-0000-00000F910000}"/>
    <cellStyle name="Normal 6 2 3 7 4" xfId="42511" xr:uid="{00000000-0005-0000-0000-000010910000}"/>
    <cellStyle name="Normal 6 2 3 8" xfId="8925" xr:uid="{00000000-0005-0000-0000-000011910000}"/>
    <cellStyle name="Normal 6 2 3 8 2" xfId="26377" xr:uid="{00000000-0005-0000-0000-000012910000}"/>
    <cellStyle name="Normal 6 2 3 9" xfId="17656" xr:uid="{00000000-0005-0000-0000-000013910000}"/>
    <cellStyle name="Normal 6 2 4" xfId="181" xr:uid="{00000000-0005-0000-0000-000014910000}"/>
    <cellStyle name="Normal 6 2 4 2" xfId="446" xr:uid="{00000000-0005-0000-0000-000015910000}"/>
    <cellStyle name="Normal 6 2 4 2 2" xfId="986" xr:uid="{00000000-0005-0000-0000-000016910000}"/>
    <cellStyle name="Normal 6 2 4 2 2 2" xfId="2059" xr:uid="{00000000-0005-0000-0000-000017910000}"/>
    <cellStyle name="Normal 6 2 4 2 2 2 2" xfId="4204" xr:uid="{00000000-0005-0000-0000-000018910000}"/>
    <cellStyle name="Normal 6 2 4 2 2 2 2 2" xfId="8615" xr:uid="{00000000-0005-0000-0000-000019910000}"/>
    <cellStyle name="Normal 6 2 4 2 2 2 2 2 2" xfId="17359" xr:uid="{00000000-0005-0000-0000-00001A910000}"/>
    <cellStyle name="Normal 6 2 4 2 2 2 2 2 2 2" xfId="34810" xr:uid="{00000000-0005-0000-0000-00001B910000}"/>
    <cellStyle name="Normal 6 2 4 2 2 2 2 2 3" xfId="26090" xr:uid="{00000000-0005-0000-0000-00001C910000}"/>
    <cellStyle name="Normal 6 2 4 2 2 2 2 2 4" xfId="42517" xr:uid="{00000000-0005-0000-0000-00001D910000}"/>
    <cellStyle name="Normal 6 2 4 2 2 2 2 3" xfId="12998" xr:uid="{00000000-0005-0000-0000-00001E910000}"/>
    <cellStyle name="Normal 6 2 4 2 2 2 2 3 2" xfId="30450" xr:uid="{00000000-0005-0000-0000-00001F910000}"/>
    <cellStyle name="Normal 6 2 4 2 2 2 2 4" xfId="21729" xr:uid="{00000000-0005-0000-0000-000020910000}"/>
    <cellStyle name="Normal 6 2 4 2 2 2 2 5" xfId="42516" xr:uid="{00000000-0005-0000-0000-000021910000}"/>
    <cellStyle name="Normal 6 2 4 2 2 2 3" xfId="6473" xr:uid="{00000000-0005-0000-0000-000022910000}"/>
    <cellStyle name="Normal 6 2 4 2 2 2 3 2" xfId="15217" xr:uid="{00000000-0005-0000-0000-000023910000}"/>
    <cellStyle name="Normal 6 2 4 2 2 2 3 2 2" xfId="32668" xr:uid="{00000000-0005-0000-0000-000024910000}"/>
    <cellStyle name="Normal 6 2 4 2 2 2 3 3" xfId="23948" xr:uid="{00000000-0005-0000-0000-000025910000}"/>
    <cellStyle name="Normal 6 2 4 2 2 2 3 4" xfId="42518" xr:uid="{00000000-0005-0000-0000-000026910000}"/>
    <cellStyle name="Normal 6 2 4 2 2 2 4" xfId="10856" xr:uid="{00000000-0005-0000-0000-000027910000}"/>
    <cellStyle name="Normal 6 2 4 2 2 2 4 2" xfId="28308" xr:uid="{00000000-0005-0000-0000-000028910000}"/>
    <cellStyle name="Normal 6 2 4 2 2 2 5" xfId="19587" xr:uid="{00000000-0005-0000-0000-000029910000}"/>
    <cellStyle name="Normal 6 2 4 2 2 2 6" xfId="42515" xr:uid="{00000000-0005-0000-0000-00002A910000}"/>
    <cellStyle name="Normal 6 2 4 2 2 3" xfId="3135" xr:uid="{00000000-0005-0000-0000-00002B910000}"/>
    <cellStyle name="Normal 6 2 4 2 2 3 2" xfId="7546" xr:uid="{00000000-0005-0000-0000-00002C910000}"/>
    <cellStyle name="Normal 6 2 4 2 2 3 2 2" xfId="16290" xr:uid="{00000000-0005-0000-0000-00002D910000}"/>
    <cellStyle name="Normal 6 2 4 2 2 3 2 2 2" xfId="33741" xr:uid="{00000000-0005-0000-0000-00002E910000}"/>
    <cellStyle name="Normal 6 2 4 2 2 3 2 3" xfId="25021" xr:uid="{00000000-0005-0000-0000-00002F910000}"/>
    <cellStyle name="Normal 6 2 4 2 2 3 2 4" xfId="42520" xr:uid="{00000000-0005-0000-0000-000030910000}"/>
    <cellStyle name="Normal 6 2 4 2 2 3 3" xfId="11929" xr:uid="{00000000-0005-0000-0000-000031910000}"/>
    <cellStyle name="Normal 6 2 4 2 2 3 3 2" xfId="29381" xr:uid="{00000000-0005-0000-0000-000032910000}"/>
    <cellStyle name="Normal 6 2 4 2 2 3 4" xfId="20660" xr:uid="{00000000-0005-0000-0000-000033910000}"/>
    <cellStyle name="Normal 6 2 4 2 2 3 5" xfId="42519" xr:uid="{00000000-0005-0000-0000-000034910000}"/>
    <cellStyle name="Normal 6 2 4 2 2 4" xfId="5404" xr:uid="{00000000-0005-0000-0000-000035910000}"/>
    <cellStyle name="Normal 6 2 4 2 2 4 2" xfId="14148" xr:uid="{00000000-0005-0000-0000-000036910000}"/>
    <cellStyle name="Normal 6 2 4 2 2 4 2 2" xfId="31599" xr:uid="{00000000-0005-0000-0000-000037910000}"/>
    <cellStyle name="Normal 6 2 4 2 2 4 3" xfId="22879" xr:uid="{00000000-0005-0000-0000-000038910000}"/>
    <cellStyle name="Normal 6 2 4 2 2 4 4" xfId="42521" xr:uid="{00000000-0005-0000-0000-000039910000}"/>
    <cellStyle name="Normal 6 2 4 2 2 5" xfId="9787" xr:uid="{00000000-0005-0000-0000-00003A910000}"/>
    <cellStyle name="Normal 6 2 4 2 2 5 2" xfId="27239" xr:uid="{00000000-0005-0000-0000-00003B910000}"/>
    <cellStyle name="Normal 6 2 4 2 2 6" xfId="18518" xr:uid="{00000000-0005-0000-0000-00003C910000}"/>
    <cellStyle name="Normal 6 2 4 2 2 7" xfId="42514" xr:uid="{00000000-0005-0000-0000-00003D910000}"/>
    <cellStyle name="Normal 6 2 4 2 3" xfId="1524" xr:uid="{00000000-0005-0000-0000-00003E910000}"/>
    <cellStyle name="Normal 6 2 4 2 3 2" xfId="3670" xr:uid="{00000000-0005-0000-0000-00003F910000}"/>
    <cellStyle name="Normal 6 2 4 2 3 2 2" xfId="8081" xr:uid="{00000000-0005-0000-0000-000040910000}"/>
    <cellStyle name="Normal 6 2 4 2 3 2 2 2" xfId="16825" xr:uid="{00000000-0005-0000-0000-000041910000}"/>
    <cellStyle name="Normal 6 2 4 2 3 2 2 2 2" xfId="34276" xr:uid="{00000000-0005-0000-0000-000042910000}"/>
    <cellStyle name="Normal 6 2 4 2 3 2 2 3" xfId="25556" xr:uid="{00000000-0005-0000-0000-000043910000}"/>
    <cellStyle name="Normal 6 2 4 2 3 2 2 4" xfId="42524" xr:uid="{00000000-0005-0000-0000-000044910000}"/>
    <cellStyle name="Normal 6 2 4 2 3 2 3" xfId="12464" xr:uid="{00000000-0005-0000-0000-000045910000}"/>
    <cellStyle name="Normal 6 2 4 2 3 2 3 2" xfId="29916" xr:uid="{00000000-0005-0000-0000-000046910000}"/>
    <cellStyle name="Normal 6 2 4 2 3 2 4" xfId="21195" xr:uid="{00000000-0005-0000-0000-000047910000}"/>
    <cellStyle name="Normal 6 2 4 2 3 2 5" xfId="42523" xr:uid="{00000000-0005-0000-0000-000048910000}"/>
    <cellStyle name="Normal 6 2 4 2 3 3" xfId="5939" xr:uid="{00000000-0005-0000-0000-000049910000}"/>
    <cellStyle name="Normal 6 2 4 2 3 3 2" xfId="14683" xr:uid="{00000000-0005-0000-0000-00004A910000}"/>
    <cellStyle name="Normal 6 2 4 2 3 3 2 2" xfId="32134" xr:uid="{00000000-0005-0000-0000-00004B910000}"/>
    <cellStyle name="Normal 6 2 4 2 3 3 3" xfId="23414" xr:uid="{00000000-0005-0000-0000-00004C910000}"/>
    <cellStyle name="Normal 6 2 4 2 3 3 4" xfId="42525" xr:uid="{00000000-0005-0000-0000-00004D910000}"/>
    <cellStyle name="Normal 6 2 4 2 3 4" xfId="10322" xr:uid="{00000000-0005-0000-0000-00004E910000}"/>
    <cellStyle name="Normal 6 2 4 2 3 4 2" xfId="27774" xr:uid="{00000000-0005-0000-0000-00004F910000}"/>
    <cellStyle name="Normal 6 2 4 2 3 5" xfId="19053" xr:uid="{00000000-0005-0000-0000-000050910000}"/>
    <cellStyle name="Normal 6 2 4 2 3 6" xfId="42522" xr:uid="{00000000-0005-0000-0000-000051910000}"/>
    <cellStyle name="Normal 6 2 4 2 4" xfId="2598" xr:uid="{00000000-0005-0000-0000-000052910000}"/>
    <cellStyle name="Normal 6 2 4 2 4 2" xfId="7009" xr:uid="{00000000-0005-0000-0000-000053910000}"/>
    <cellStyle name="Normal 6 2 4 2 4 2 2" xfId="15753" xr:uid="{00000000-0005-0000-0000-000054910000}"/>
    <cellStyle name="Normal 6 2 4 2 4 2 2 2" xfId="33204" xr:uid="{00000000-0005-0000-0000-000055910000}"/>
    <cellStyle name="Normal 6 2 4 2 4 2 3" xfId="24484" xr:uid="{00000000-0005-0000-0000-000056910000}"/>
    <cellStyle name="Normal 6 2 4 2 4 2 4" xfId="42527" xr:uid="{00000000-0005-0000-0000-000057910000}"/>
    <cellStyle name="Normal 6 2 4 2 4 3" xfId="11392" xr:uid="{00000000-0005-0000-0000-000058910000}"/>
    <cellStyle name="Normal 6 2 4 2 4 3 2" xfId="28844" xr:uid="{00000000-0005-0000-0000-000059910000}"/>
    <cellStyle name="Normal 6 2 4 2 4 4" xfId="20123" xr:uid="{00000000-0005-0000-0000-00005A910000}"/>
    <cellStyle name="Normal 6 2 4 2 4 5" xfId="42526" xr:uid="{00000000-0005-0000-0000-00005B910000}"/>
    <cellStyle name="Normal 6 2 4 2 5" xfId="4867" xr:uid="{00000000-0005-0000-0000-00005C910000}"/>
    <cellStyle name="Normal 6 2 4 2 5 2" xfId="13611" xr:uid="{00000000-0005-0000-0000-00005D910000}"/>
    <cellStyle name="Normal 6 2 4 2 5 2 2" xfId="31062" xr:uid="{00000000-0005-0000-0000-00005E910000}"/>
    <cellStyle name="Normal 6 2 4 2 5 3" xfId="22342" xr:uid="{00000000-0005-0000-0000-00005F910000}"/>
    <cellStyle name="Normal 6 2 4 2 5 4" xfId="42528" xr:uid="{00000000-0005-0000-0000-000060910000}"/>
    <cellStyle name="Normal 6 2 4 2 6" xfId="9250" xr:uid="{00000000-0005-0000-0000-000061910000}"/>
    <cellStyle name="Normal 6 2 4 2 6 2" xfId="26702" xr:uid="{00000000-0005-0000-0000-000062910000}"/>
    <cellStyle name="Normal 6 2 4 2 7" xfId="17981" xr:uid="{00000000-0005-0000-0000-000063910000}"/>
    <cellStyle name="Normal 6 2 4 2 8" xfId="42513" xr:uid="{00000000-0005-0000-0000-000064910000}"/>
    <cellStyle name="Normal 6 2 4 3" xfId="728" xr:uid="{00000000-0005-0000-0000-000065910000}"/>
    <cellStyle name="Normal 6 2 4 3 2" xfId="1801" xr:uid="{00000000-0005-0000-0000-000066910000}"/>
    <cellStyle name="Normal 6 2 4 3 2 2" xfId="3946" xr:uid="{00000000-0005-0000-0000-000067910000}"/>
    <cellStyle name="Normal 6 2 4 3 2 2 2" xfId="8357" xr:uid="{00000000-0005-0000-0000-000068910000}"/>
    <cellStyle name="Normal 6 2 4 3 2 2 2 2" xfId="17101" xr:uid="{00000000-0005-0000-0000-000069910000}"/>
    <cellStyle name="Normal 6 2 4 3 2 2 2 2 2" xfId="34552" xr:uid="{00000000-0005-0000-0000-00006A910000}"/>
    <cellStyle name="Normal 6 2 4 3 2 2 2 3" xfId="25832" xr:uid="{00000000-0005-0000-0000-00006B910000}"/>
    <cellStyle name="Normal 6 2 4 3 2 2 2 4" xfId="42532" xr:uid="{00000000-0005-0000-0000-00006C910000}"/>
    <cellStyle name="Normal 6 2 4 3 2 2 3" xfId="12740" xr:uid="{00000000-0005-0000-0000-00006D910000}"/>
    <cellStyle name="Normal 6 2 4 3 2 2 3 2" xfId="30192" xr:uid="{00000000-0005-0000-0000-00006E910000}"/>
    <cellStyle name="Normal 6 2 4 3 2 2 4" xfId="21471" xr:uid="{00000000-0005-0000-0000-00006F910000}"/>
    <cellStyle name="Normal 6 2 4 3 2 2 5" xfId="42531" xr:uid="{00000000-0005-0000-0000-000070910000}"/>
    <cellStyle name="Normal 6 2 4 3 2 3" xfId="6215" xr:uid="{00000000-0005-0000-0000-000071910000}"/>
    <cellStyle name="Normal 6 2 4 3 2 3 2" xfId="14959" xr:uid="{00000000-0005-0000-0000-000072910000}"/>
    <cellStyle name="Normal 6 2 4 3 2 3 2 2" xfId="32410" xr:uid="{00000000-0005-0000-0000-000073910000}"/>
    <cellStyle name="Normal 6 2 4 3 2 3 3" xfId="23690" xr:uid="{00000000-0005-0000-0000-000074910000}"/>
    <cellStyle name="Normal 6 2 4 3 2 3 4" xfId="42533" xr:uid="{00000000-0005-0000-0000-000075910000}"/>
    <cellStyle name="Normal 6 2 4 3 2 4" xfId="10598" xr:uid="{00000000-0005-0000-0000-000076910000}"/>
    <cellStyle name="Normal 6 2 4 3 2 4 2" xfId="28050" xr:uid="{00000000-0005-0000-0000-000077910000}"/>
    <cellStyle name="Normal 6 2 4 3 2 5" xfId="19329" xr:uid="{00000000-0005-0000-0000-000078910000}"/>
    <cellStyle name="Normal 6 2 4 3 2 6" xfId="42530" xr:uid="{00000000-0005-0000-0000-000079910000}"/>
    <cellStyle name="Normal 6 2 4 3 3" xfId="2877" xr:uid="{00000000-0005-0000-0000-00007A910000}"/>
    <cellStyle name="Normal 6 2 4 3 3 2" xfId="7288" xr:uid="{00000000-0005-0000-0000-00007B910000}"/>
    <cellStyle name="Normal 6 2 4 3 3 2 2" xfId="16032" xr:uid="{00000000-0005-0000-0000-00007C910000}"/>
    <cellStyle name="Normal 6 2 4 3 3 2 2 2" xfId="33483" xr:uid="{00000000-0005-0000-0000-00007D910000}"/>
    <cellStyle name="Normal 6 2 4 3 3 2 3" xfId="24763" xr:uid="{00000000-0005-0000-0000-00007E910000}"/>
    <cellStyle name="Normal 6 2 4 3 3 2 4" xfId="42535" xr:uid="{00000000-0005-0000-0000-00007F910000}"/>
    <cellStyle name="Normal 6 2 4 3 3 3" xfId="11671" xr:uid="{00000000-0005-0000-0000-000080910000}"/>
    <cellStyle name="Normal 6 2 4 3 3 3 2" xfId="29123" xr:uid="{00000000-0005-0000-0000-000081910000}"/>
    <cellStyle name="Normal 6 2 4 3 3 4" xfId="20402" xr:uid="{00000000-0005-0000-0000-000082910000}"/>
    <cellStyle name="Normal 6 2 4 3 3 5" xfId="42534" xr:uid="{00000000-0005-0000-0000-000083910000}"/>
    <cellStyle name="Normal 6 2 4 3 4" xfId="5146" xr:uid="{00000000-0005-0000-0000-000084910000}"/>
    <cellStyle name="Normal 6 2 4 3 4 2" xfId="13890" xr:uid="{00000000-0005-0000-0000-000085910000}"/>
    <cellStyle name="Normal 6 2 4 3 4 2 2" xfId="31341" xr:uid="{00000000-0005-0000-0000-000086910000}"/>
    <cellStyle name="Normal 6 2 4 3 4 3" xfId="22621" xr:uid="{00000000-0005-0000-0000-000087910000}"/>
    <cellStyle name="Normal 6 2 4 3 4 4" xfId="42536" xr:uid="{00000000-0005-0000-0000-000088910000}"/>
    <cellStyle name="Normal 6 2 4 3 5" xfId="9529" xr:uid="{00000000-0005-0000-0000-000089910000}"/>
    <cellStyle name="Normal 6 2 4 3 5 2" xfId="26981" xr:uid="{00000000-0005-0000-0000-00008A910000}"/>
    <cellStyle name="Normal 6 2 4 3 6" xfId="18260" xr:uid="{00000000-0005-0000-0000-00008B910000}"/>
    <cellStyle name="Normal 6 2 4 3 7" xfId="42529" xr:uid="{00000000-0005-0000-0000-00008C910000}"/>
    <cellStyle name="Normal 6 2 4 4" xfId="1267" xr:uid="{00000000-0005-0000-0000-00008D910000}"/>
    <cellStyle name="Normal 6 2 4 4 2" xfId="3413" xr:uid="{00000000-0005-0000-0000-00008E910000}"/>
    <cellStyle name="Normal 6 2 4 4 2 2" xfId="7824" xr:uid="{00000000-0005-0000-0000-00008F910000}"/>
    <cellStyle name="Normal 6 2 4 4 2 2 2" xfId="16568" xr:uid="{00000000-0005-0000-0000-000090910000}"/>
    <cellStyle name="Normal 6 2 4 4 2 2 2 2" xfId="34019" xr:uid="{00000000-0005-0000-0000-000091910000}"/>
    <cellStyle name="Normal 6 2 4 4 2 2 3" xfId="25299" xr:uid="{00000000-0005-0000-0000-000092910000}"/>
    <cellStyle name="Normal 6 2 4 4 2 2 4" xfId="42539" xr:uid="{00000000-0005-0000-0000-000093910000}"/>
    <cellStyle name="Normal 6 2 4 4 2 3" xfId="12207" xr:uid="{00000000-0005-0000-0000-000094910000}"/>
    <cellStyle name="Normal 6 2 4 4 2 3 2" xfId="29659" xr:uid="{00000000-0005-0000-0000-000095910000}"/>
    <cellStyle name="Normal 6 2 4 4 2 4" xfId="20938" xr:uid="{00000000-0005-0000-0000-000096910000}"/>
    <cellStyle name="Normal 6 2 4 4 2 5" xfId="42538" xr:uid="{00000000-0005-0000-0000-000097910000}"/>
    <cellStyle name="Normal 6 2 4 4 3" xfId="5682" xr:uid="{00000000-0005-0000-0000-000098910000}"/>
    <cellStyle name="Normal 6 2 4 4 3 2" xfId="14426" xr:uid="{00000000-0005-0000-0000-000099910000}"/>
    <cellStyle name="Normal 6 2 4 4 3 2 2" xfId="31877" xr:uid="{00000000-0005-0000-0000-00009A910000}"/>
    <cellStyle name="Normal 6 2 4 4 3 3" xfId="23157" xr:uid="{00000000-0005-0000-0000-00009B910000}"/>
    <cellStyle name="Normal 6 2 4 4 3 4" xfId="42540" xr:uid="{00000000-0005-0000-0000-00009C910000}"/>
    <cellStyle name="Normal 6 2 4 4 4" xfId="10065" xr:uid="{00000000-0005-0000-0000-00009D910000}"/>
    <cellStyle name="Normal 6 2 4 4 4 2" xfId="27517" xr:uid="{00000000-0005-0000-0000-00009E910000}"/>
    <cellStyle name="Normal 6 2 4 4 5" xfId="18796" xr:uid="{00000000-0005-0000-0000-00009F910000}"/>
    <cellStyle name="Normal 6 2 4 4 6" xfId="42537" xr:uid="{00000000-0005-0000-0000-0000A0910000}"/>
    <cellStyle name="Normal 6 2 4 5" xfId="2341" xr:uid="{00000000-0005-0000-0000-0000A1910000}"/>
    <cellStyle name="Normal 6 2 4 5 2" xfId="6752" xr:uid="{00000000-0005-0000-0000-0000A2910000}"/>
    <cellStyle name="Normal 6 2 4 5 2 2" xfId="15496" xr:uid="{00000000-0005-0000-0000-0000A3910000}"/>
    <cellStyle name="Normal 6 2 4 5 2 2 2" xfId="32947" xr:uid="{00000000-0005-0000-0000-0000A4910000}"/>
    <cellStyle name="Normal 6 2 4 5 2 3" xfId="24227" xr:uid="{00000000-0005-0000-0000-0000A5910000}"/>
    <cellStyle name="Normal 6 2 4 5 2 4" xfId="42542" xr:uid="{00000000-0005-0000-0000-0000A6910000}"/>
    <cellStyle name="Normal 6 2 4 5 3" xfId="11135" xr:uid="{00000000-0005-0000-0000-0000A7910000}"/>
    <cellStyle name="Normal 6 2 4 5 3 2" xfId="28587" xr:uid="{00000000-0005-0000-0000-0000A8910000}"/>
    <cellStyle name="Normal 6 2 4 5 4" xfId="19866" xr:uid="{00000000-0005-0000-0000-0000A9910000}"/>
    <cellStyle name="Normal 6 2 4 5 5" xfId="42541" xr:uid="{00000000-0005-0000-0000-0000AA910000}"/>
    <cellStyle name="Normal 6 2 4 6" xfId="4610" xr:uid="{00000000-0005-0000-0000-0000AB910000}"/>
    <cellStyle name="Normal 6 2 4 6 2" xfId="13354" xr:uid="{00000000-0005-0000-0000-0000AC910000}"/>
    <cellStyle name="Normal 6 2 4 6 2 2" xfId="30805" xr:uid="{00000000-0005-0000-0000-0000AD910000}"/>
    <cellStyle name="Normal 6 2 4 6 3" xfId="22085" xr:uid="{00000000-0005-0000-0000-0000AE910000}"/>
    <cellStyle name="Normal 6 2 4 6 4" xfId="42543" xr:uid="{00000000-0005-0000-0000-0000AF910000}"/>
    <cellStyle name="Normal 6 2 4 7" xfId="8993" xr:uid="{00000000-0005-0000-0000-0000B0910000}"/>
    <cellStyle name="Normal 6 2 4 7 2" xfId="26445" xr:uid="{00000000-0005-0000-0000-0000B1910000}"/>
    <cellStyle name="Normal 6 2 4 8" xfId="17724" xr:uid="{00000000-0005-0000-0000-0000B2910000}"/>
    <cellStyle name="Normal 6 2 4 9" xfId="42512" xr:uid="{00000000-0005-0000-0000-0000B3910000}"/>
    <cellStyle name="Normal 6 2 5" xfId="321" xr:uid="{00000000-0005-0000-0000-0000B4910000}"/>
    <cellStyle name="Normal 6 2 5 2" xfId="861" xr:uid="{00000000-0005-0000-0000-0000B5910000}"/>
    <cellStyle name="Normal 6 2 5 2 2" xfId="1934" xr:uid="{00000000-0005-0000-0000-0000B6910000}"/>
    <cellStyle name="Normal 6 2 5 2 2 2" xfId="4079" xr:uid="{00000000-0005-0000-0000-0000B7910000}"/>
    <cellStyle name="Normal 6 2 5 2 2 2 2" xfId="8490" xr:uid="{00000000-0005-0000-0000-0000B8910000}"/>
    <cellStyle name="Normal 6 2 5 2 2 2 2 2" xfId="17234" xr:uid="{00000000-0005-0000-0000-0000B9910000}"/>
    <cellStyle name="Normal 6 2 5 2 2 2 2 2 2" xfId="34685" xr:uid="{00000000-0005-0000-0000-0000BA910000}"/>
    <cellStyle name="Normal 6 2 5 2 2 2 2 3" xfId="25965" xr:uid="{00000000-0005-0000-0000-0000BB910000}"/>
    <cellStyle name="Normal 6 2 5 2 2 2 2 4" xfId="42548" xr:uid="{00000000-0005-0000-0000-0000BC910000}"/>
    <cellStyle name="Normal 6 2 5 2 2 2 3" xfId="12873" xr:uid="{00000000-0005-0000-0000-0000BD910000}"/>
    <cellStyle name="Normal 6 2 5 2 2 2 3 2" xfId="30325" xr:uid="{00000000-0005-0000-0000-0000BE910000}"/>
    <cellStyle name="Normal 6 2 5 2 2 2 4" xfId="21604" xr:uid="{00000000-0005-0000-0000-0000BF910000}"/>
    <cellStyle name="Normal 6 2 5 2 2 2 5" xfId="42547" xr:uid="{00000000-0005-0000-0000-0000C0910000}"/>
    <cellStyle name="Normal 6 2 5 2 2 3" xfId="6348" xr:uid="{00000000-0005-0000-0000-0000C1910000}"/>
    <cellStyle name="Normal 6 2 5 2 2 3 2" xfId="15092" xr:uid="{00000000-0005-0000-0000-0000C2910000}"/>
    <cellStyle name="Normal 6 2 5 2 2 3 2 2" xfId="32543" xr:uid="{00000000-0005-0000-0000-0000C3910000}"/>
    <cellStyle name="Normal 6 2 5 2 2 3 3" xfId="23823" xr:uid="{00000000-0005-0000-0000-0000C4910000}"/>
    <cellStyle name="Normal 6 2 5 2 2 3 4" xfId="42549" xr:uid="{00000000-0005-0000-0000-0000C5910000}"/>
    <cellStyle name="Normal 6 2 5 2 2 4" xfId="10731" xr:uid="{00000000-0005-0000-0000-0000C6910000}"/>
    <cellStyle name="Normal 6 2 5 2 2 4 2" xfId="28183" xr:uid="{00000000-0005-0000-0000-0000C7910000}"/>
    <cellStyle name="Normal 6 2 5 2 2 5" xfId="19462" xr:uid="{00000000-0005-0000-0000-0000C8910000}"/>
    <cellStyle name="Normal 6 2 5 2 2 6" xfId="42546" xr:uid="{00000000-0005-0000-0000-0000C9910000}"/>
    <cellStyle name="Normal 6 2 5 2 3" xfId="3010" xr:uid="{00000000-0005-0000-0000-0000CA910000}"/>
    <cellStyle name="Normal 6 2 5 2 3 2" xfId="7421" xr:uid="{00000000-0005-0000-0000-0000CB910000}"/>
    <cellStyle name="Normal 6 2 5 2 3 2 2" xfId="16165" xr:uid="{00000000-0005-0000-0000-0000CC910000}"/>
    <cellStyle name="Normal 6 2 5 2 3 2 2 2" xfId="33616" xr:uid="{00000000-0005-0000-0000-0000CD910000}"/>
    <cellStyle name="Normal 6 2 5 2 3 2 3" xfId="24896" xr:uid="{00000000-0005-0000-0000-0000CE910000}"/>
    <cellStyle name="Normal 6 2 5 2 3 2 4" xfId="42551" xr:uid="{00000000-0005-0000-0000-0000CF910000}"/>
    <cellStyle name="Normal 6 2 5 2 3 3" xfId="11804" xr:uid="{00000000-0005-0000-0000-0000D0910000}"/>
    <cellStyle name="Normal 6 2 5 2 3 3 2" xfId="29256" xr:uid="{00000000-0005-0000-0000-0000D1910000}"/>
    <cellStyle name="Normal 6 2 5 2 3 4" xfId="20535" xr:uid="{00000000-0005-0000-0000-0000D2910000}"/>
    <cellStyle name="Normal 6 2 5 2 3 5" xfId="42550" xr:uid="{00000000-0005-0000-0000-0000D3910000}"/>
    <cellStyle name="Normal 6 2 5 2 4" xfId="5279" xr:uid="{00000000-0005-0000-0000-0000D4910000}"/>
    <cellStyle name="Normal 6 2 5 2 4 2" xfId="14023" xr:uid="{00000000-0005-0000-0000-0000D5910000}"/>
    <cellStyle name="Normal 6 2 5 2 4 2 2" xfId="31474" xr:uid="{00000000-0005-0000-0000-0000D6910000}"/>
    <cellStyle name="Normal 6 2 5 2 4 3" xfId="22754" xr:uid="{00000000-0005-0000-0000-0000D7910000}"/>
    <cellStyle name="Normal 6 2 5 2 4 4" xfId="42552" xr:uid="{00000000-0005-0000-0000-0000D8910000}"/>
    <cellStyle name="Normal 6 2 5 2 5" xfId="9662" xr:uid="{00000000-0005-0000-0000-0000D9910000}"/>
    <cellStyle name="Normal 6 2 5 2 5 2" xfId="27114" xr:uid="{00000000-0005-0000-0000-0000DA910000}"/>
    <cellStyle name="Normal 6 2 5 2 6" xfId="18393" xr:uid="{00000000-0005-0000-0000-0000DB910000}"/>
    <cellStyle name="Normal 6 2 5 2 7" xfId="42545" xr:uid="{00000000-0005-0000-0000-0000DC910000}"/>
    <cellStyle name="Normal 6 2 5 3" xfId="1399" xr:uid="{00000000-0005-0000-0000-0000DD910000}"/>
    <cellStyle name="Normal 6 2 5 3 2" xfId="3545" xr:uid="{00000000-0005-0000-0000-0000DE910000}"/>
    <cellStyle name="Normal 6 2 5 3 2 2" xfId="7956" xr:uid="{00000000-0005-0000-0000-0000DF910000}"/>
    <cellStyle name="Normal 6 2 5 3 2 2 2" xfId="16700" xr:uid="{00000000-0005-0000-0000-0000E0910000}"/>
    <cellStyle name="Normal 6 2 5 3 2 2 2 2" xfId="34151" xr:uid="{00000000-0005-0000-0000-0000E1910000}"/>
    <cellStyle name="Normal 6 2 5 3 2 2 3" xfId="25431" xr:uid="{00000000-0005-0000-0000-0000E2910000}"/>
    <cellStyle name="Normal 6 2 5 3 2 2 4" xfId="42555" xr:uid="{00000000-0005-0000-0000-0000E3910000}"/>
    <cellStyle name="Normal 6 2 5 3 2 3" xfId="12339" xr:uid="{00000000-0005-0000-0000-0000E4910000}"/>
    <cellStyle name="Normal 6 2 5 3 2 3 2" xfId="29791" xr:uid="{00000000-0005-0000-0000-0000E5910000}"/>
    <cellStyle name="Normal 6 2 5 3 2 4" xfId="21070" xr:uid="{00000000-0005-0000-0000-0000E6910000}"/>
    <cellStyle name="Normal 6 2 5 3 2 5" xfId="42554" xr:uid="{00000000-0005-0000-0000-0000E7910000}"/>
    <cellStyle name="Normal 6 2 5 3 3" xfId="5814" xr:uid="{00000000-0005-0000-0000-0000E8910000}"/>
    <cellStyle name="Normal 6 2 5 3 3 2" xfId="14558" xr:uid="{00000000-0005-0000-0000-0000E9910000}"/>
    <cellStyle name="Normal 6 2 5 3 3 2 2" xfId="32009" xr:uid="{00000000-0005-0000-0000-0000EA910000}"/>
    <cellStyle name="Normal 6 2 5 3 3 3" xfId="23289" xr:uid="{00000000-0005-0000-0000-0000EB910000}"/>
    <cellStyle name="Normal 6 2 5 3 3 4" xfId="42556" xr:uid="{00000000-0005-0000-0000-0000EC910000}"/>
    <cellStyle name="Normal 6 2 5 3 4" xfId="10197" xr:uid="{00000000-0005-0000-0000-0000ED910000}"/>
    <cellStyle name="Normal 6 2 5 3 4 2" xfId="27649" xr:uid="{00000000-0005-0000-0000-0000EE910000}"/>
    <cellStyle name="Normal 6 2 5 3 5" xfId="18928" xr:uid="{00000000-0005-0000-0000-0000EF910000}"/>
    <cellStyle name="Normal 6 2 5 3 6" xfId="42553" xr:uid="{00000000-0005-0000-0000-0000F0910000}"/>
    <cellStyle name="Normal 6 2 5 4" xfId="2473" xr:uid="{00000000-0005-0000-0000-0000F1910000}"/>
    <cellStyle name="Normal 6 2 5 4 2" xfId="6884" xr:uid="{00000000-0005-0000-0000-0000F2910000}"/>
    <cellStyle name="Normal 6 2 5 4 2 2" xfId="15628" xr:uid="{00000000-0005-0000-0000-0000F3910000}"/>
    <cellStyle name="Normal 6 2 5 4 2 2 2" xfId="33079" xr:uid="{00000000-0005-0000-0000-0000F4910000}"/>
    <cellStyle name="Normal 6 2 5 4 2 3" xfId="24359" xr:uid="{00000000-0005-0000-0000-0000F5910000}"/>
    <cellStyle name="Normal 6 2 5 4 2 4" xfId="42558" xr:uid="{00000000-0005-0000-0000-0000F6910000}"/>
    <cellStyle name="Normal 6 2 5 4 3" xfId="11267" xr:uid="{00000000-0005-0000-0000-0000F7910000}"/>
    <cellStyle name="Normal 6 2 5 4 3 2" xfId="28719" xr:uid="{00000000-0005-0000-0000-0000F8910000}"/>
    <cellStyle name="Normal 6 2 5 4 4" xfId="19998" xr:uid="{00000000-0005-0000-0000-0000F9910000}"/>
    <cellStyle name="Normal 6 2 5 4 5" xfId="42557" xr:uid="{00000000-0005-0000-0000-0000FA910000}"/>
    <cellStyle name="Normal 6 2 5 5" xfId="4742" xr:uid="{00000000-0005-0000-0000-0000FB910000}"/>
    <cellStyle name="Normal 6 2 5 5 2" xfId="13486" xr:uid="{00000000-0005-0000-0000-0000FC910000}"/>
    <cellStyle name="Normal 6 2 5 5 2 2" xfId="30937" xr:uid="{00000000-0005-0000-0000-0000FD910000}"/>
    <cellStyle name="Normal 6 2 5 5 3" xfId="22217" xr:uid="{00000000-0005-0000-0000-0000FE910000}"/>
    <cellStyle name="Normal 6 2 5 5 4" xfId="42559" xr:uid="{00000000-0005-0000-0000-0000FF910000}"/>
    <cellStyle name="Normal 6 2 5 6" xfId="9125" xr:uid="{00000000-0005-0000-0000-000000920000}"/>
    <cellStyle name="Normal 6 2 5 6 2" xfId="26577" xr:uid="{00000000-0005-0000-0000-000001920000}"/>
    <cellStyle name="Normal 6 2 5 7" xfId="17856" xr:uid="{00000000-0005-0000-0000-000002920000}"/>
    <cellStyle name="Normal 6 2 5 8" xfId="42544" xr:uid="{00000000-0005-0000-0000-000003920000}"/>
    <cellStyle name="Normal 6 2 6" xfId="603" xr:uid="{00000000-0005-0000-0000-000004920000}"/>
    <cellStyle name="Normal 6 2 6 2" xfId="1676" xr:uid="{00000000-0005-0000-0000-000005920000}"/>
    <cellStyle name="Normal 6 2 6 2 2" xfId="3821" xr:uid="{00000000-0005-0000-0000-000006920000}"/>
    <cellStyle name="Normal 6 2 6 2 2 2" xfId="8232" xr:uid="{00000000-0005-0000-0000-000007920000}"/>
    <cellStyle name="Normal 6 2 6 2 2 2 2" xfId="16976" xr:uid="{00000000-0005-0000-0000-000008920000}"/>
    <cellStyle name="Normal 6 2 6 2 2 2 2 2" xfId="34427" xr:uid="{00000000-0005-0000-0000-000009920000}"/>
    <cellStyle name="Normal 6 2 6 2 2 2 3" xfId="25707" xr:uid="{00000000-0005-0000-0000-00000A920000}"/>
    <cellStyle name="Normal 6 2 6 2 2 2 4" xfId="42563" xr:uid="{00000000-0005-0000-0000-00000B920000}"/>
    <cellStyle name="Normal 6 2 6 2 2 3" xfId="12615" xr:uid="{00000000-0005-0000-0000-00000C920000}"/>
    <cellStyle name="Normal 6 2 6 2 2 3 2" xfId="30067" xr:uid="{00000000-0005-0000-0000-00000D920000}"/>
    <cellStyle name="Normal 6 2 6 2 2 4" xfId="21346" xr:uid="{00000000-0005-0000-0000-00000E920000}"/>
    <cellStyle name="Normal 6 2 6 2 2 5" xfId="42562" xr:uid="{00000000-0005-0000-0000-00000F920000}"/>
    <cellStyle name="Normal 6 2 6 2 3" xfId="6090" xr:uid="{00000000-0005-0000-0000-000010920000}"/>
    <cellStyle name="Normal 6 2 6 2 3 2" xfId="14834" xr:uid="{00000000-0005-0000-0000-000011920000}"/>
    <cellStyle name="Normal 6 2 6 2 3 2 2" xfId="32285" xr:uid="{00000000-0005-0000-0000-000012920000}"/>
    <cellStyle name="Normal 6 2 6 2 3 3" xfId="23565" xr:uid="{00000000-0005-0000-0000-000013920000}"/>
    <cellStyle name="Normal 6 2 6 2 3 4" xfId="42564" xr:uid="{00000000-0005-0000-0000-000014920000}"/>
    <cellStyle name="Normal 6 2 6 2 4" xfId="10473" xr:uid="{00000000-0005-0000-0000-000015920000}"/>
    <cellStyle name="Normal 6 2 6 2 4 2" xfId="27925" xr:uid="{00000000-0005-0000-0000-000016920000}"/>
    <cellStyle name="Normal 6 2 6 2 5" xfId="19204" xr:uid="{00000000-0005-0000-0000-000017920000}"/>
    <cellStyle name="Normal 6 2 6 2 6" xfId="42561" xr:uid="{00000000-0005-0000-0000-000018920000}"/>
    <cellStyle name="Normal 6 2 6 3" xfId="2752" xr:uid="{00000000-0005-0000-0000-000019920000}"/>
    <cellStyle name="Normal 6 2 6 3 2" xfId="7163" xr:uid="{00000000-0005-0000-0000-00001A920000}"/>
    <cellStyle name="Normal 6 2 6 3 2 2" xfId="15907" xr:uid="{00000000-0005-0000-0000-00001B920000}"/>
    <cellStyle name="Normal 6 2 6 3 2 2 2" xfId="33358" xr:uid="{00000000-0005-0000-0000-00001C920000}"/>
    <cellStyle name="Normal 6 2 6 3 2 3" xfId="24638" xr:uid="{00000000-0005-0000-0000-00001D920000}"/>
    <cellStyle name="Normal 6 2 6 3 2 4" xfId="42566" xr:uid="{00000000-0005-0000-0000-00001E920000}"/>
    <cellStyle name="Normal 6 2 6 3 3" xfId="11546" xr:uid="{00000000-0005-0000-0000-00001F920000}"/>
    <cellStyle name="Normal 6 2 6 3 3 2" xfId="28998" xr:uid="{00000000-0005-0000-0000-000020920000}"/>
    <cellStyle name="Normal 6 2 6 3 4" xfId="20277" xr:uid="{00000000-0005-0000-0000-000021920000}"/>
    <cellStyle name="Normal 6 2 6 3 5" xfId="42565" xr:uid="{00000000-0005-0000-0000-000022920000}"/>
    <cellStyle name="Normal 6 2 6 4" xfId="5021" xr:uid="{00000000-0005-0000-0000-000023920000}"/>
    <cellStyle name="Normal 6 2 6 4 2" xfId="13765" xr:uid="{00000000-0005-0000-0000-000024920000}"/>
    <cellStyle name="Normal 6 2 6 4 2 2" xfId="31216" xr:uid="{00000000-0005-0000-0000-000025920000}"/>
    <cellStyle name="Normal 6 2 6 4 3" xfId="22496" xr:uid="{00000000-0005-0000-0000-000026920000}"/>
    <cellStyle name="Normal 6 2 6 4 4" xfId="42567" xr:uid="{00000000-0005-0000-0000-000027920000}"/>
    <cellStyle name="Normal 6 2 6 5" xfId="9404" xr:uid="{00000000-0005-0000-0000-000028920000}"/>
    <cellStyle name="Normal 6 2 6 5 2" xfId="26856" xr:uid="{00000000-0005-0000-0000-000029920000}"/>
    <cellStyle name="Normal 6 2 6 6" xfId="18135" xr:uid="{00000000-0005-0000-0000-00002A920000}"/>
    <cellStyle name="Normal 6 2 6 7" xfId="42560" xr:uid="{00000000-0005-0000-0000-00002B920000}"/>
    <cellStyle name="Normal 6 2 7" xfId="1142" xr:uid="{00000000-0005-0000-0000-00002C920000}"/>
    <cellStyle name="Normal 6 2 7 2" xfId="3288" xr:uid="{00000000-0005-0000-0000-00002D920000}"/>
    <cellStyle name="Normal 6 2 7 2 2" xfId="7699" xr:uid="{00000000-0005-0000-0000-00002E920000}"/>
    <cellStyle name="Normal 6 2 7 2 2 2" xfId="16443" xr:uid="{00000000-0005-0000-0000-00002F920000}"/>
    <cellStyle name="Normal 6 2 7 2 2 2 2" xfId="33894" xr:uid="{00000000-0005-0000-0000-000030920000}"/>
    <cellStyle name="Normal 6 2 7 2 2 3" xfId="25174" xr:uid="{00000000-0005-0000-0000-000031920000}"/>
    <cellStyle name="Normal 6 2 7 2 2 4" xfId="42570" xr:uid="{00000000-0005-0000-0000-000032920000}"/>
    <cellStyle name="Normal 6 2 7 2 3" xfId="12082" xr:uid="{00000000-0005-0000-0000-000033920000}"/>
    <cellStyle name="Normal 6 2 7 2 3 2" xfId="29534" xr:uid="{00000000-0005-0000-0000-000034920000}"/>
    <cellStyle name="Normal 6 2 7 2 4" xfId="20813" xr:uid="{00000000-0005-0000-0000-000035920000}"/>
    <cellStyle name="Normal 6 2 7 2 5" xfId="42569" xr:uid="{00000000-0005-0000-0000-000036920000}"/>
    <cellStyle name="Normal 6 2 7 3" xfId="5557" xr:uid="{00000000-0005-0000-0000-000037920000}"/>
    <cellStyle name="Normal 6 2 7 3 2" xfId="14301" xr:uid="{00000000-0005-0000-0000-000038920000}"/>
    <cellStyle name="Normal 6 2 7 3 2 2" xfId="31752" xr:uid="{00000000-0005-0000-0000-000039920000}"/>
    <cellStyle name="Normal 6 2 7 3 3" xfId="23032" xr:uid="{00000000-0005-0000-0000-00003A920000}"/>
    <cellStyle name="Normal 6 2 7 3 4" xfId="42571" xr:uid="{00000000-0005-0000-0000-00003B920000}"/>
    <cellStyle name="Normal 6 2 7 4" xfId="9940" xr:uid="{00000000-0005-0000-0000-00003C920000}"/>
    <cellStyle name="Normal 6 2 7 4 2" xfId="27392" xr:uid="{00000000-0005-0000-0000-00003D920000}"/>
    <cellStyle name="Normal 6 2 7 5" xfId="18671" xr:uid="{00000000-0005-0000-0000-00003E920000}"/>
    <cellStyle name="Normal 6 2 7 6" xfId="42568" xr:uid="{00000000-0005-0000-0000-00003F920000}"/>
    <cellStyle name="Normal 6 2 8" xfId="2216" xr:uid="{00000000-0005-0000-0000-000040920000}"/>
    <cellStyle name="Normal 6 2 8 2" xfId="6627" xr:uid="{00000000-0005-0000-0000-000041920000}"/>
    <cellStyle name="Normal 6 2 8 2 2" xfId="15371" xr:uid="{00000000-0005-0000-0000-000042920000}"/>
    <cellStyle name="Normal 6 2 8 2 2 2" xfId="32822" xr:uid="{00000000-0005-0000-0000-000043920000}"/>
    <cellStyle name="Normal 6 2 8 2 3" xfId="24102" xr:uid="{00000000-0005-0000-0000-000044920000}"/>
    <cellStyle name="Normal 6 2 8 2 4" xfId="42573" xr:uid="{00000000-0005-0000-0000-000045920000}"/>
    <cellStyle name="Normal 6 2 8 3" xfId="11010" xr:uid="{00000000-0005-0000-0000-000046920000}"/>
    <cellStyle name="Normal 6 2 8 3 2" xfId="28462" xr:uid="{00000000-0005-0000-0000-000047920000}"/>
    <cellStyle name="Normal 6 2 8 4" xfId="19741" xr:uid="{00000000-0005-0000-0000-000048920000}"/>
    <cellStyle name="Normal 6 2 8 5" xfId="42572" xr:uid="{00000000-0005-0000-0000-000049920000}"/>
    <cellStyle name="Normal 6 2 9" xfId="4485" xr:uid="{00000000-0005-0000-0000-00004A920000}"/>
    <cellStyle name="Normal 6 2 9 2" xfId="13229" xr:uid="{00000000-0005-0000-0000-00004B920000}"/>
    <cellStyle name="Normal 6 2 9 2 2" xfId="30680" xr:uid="{00000000-0005-0000-0000-00004C920000}"/>
    <cellStyle name="Normal 6 2 9 3" xfId="21960" xr:uid="{00000000-0005-0000-0000-00004D920000}"/>
    <cellStyle name="Normal 6 2 9 4" xfId="42574" xr:uid="{00000000-0005-0000-0000-00004E920000}"/>
    <cellStyle name="Normal 6 3" xfId="53" xr:uid="{00000000-0005-0000-0000-00004F920000}"/>
    <cellStyle name="Normal 6 3 10" xfId="17611" xr:uid="{00000000-0005-0000-0000-000050920000}"/>
    <cellStyle name="Normal 6 3 11" xfId="42575" xr:uid="{00000000-0005-0000-0000-000051920000}"/>
    <cellStyle name="Normal 6 3 2" xfId="118" xr:uid="{00000000-0005-0000-0000-000052920000}"/>
    <cellStyle name="Normal 6 3 2 10" xfId="42576" xr:uid="{00000000-0005-0000-0000-000053920000}"/>
    <cellStyle name="Normal 6 3 2 2" xfId="250" xr:uid="{00000000-0005-0000-0000-000054920000}"/>
    <cellStyle name="Normal 6 3 2 2 2" xfId="515" xr:uid="{00000000-0005-0000-0000-000055920000}"/>
    <cellStyle name="Normal 6 3 2 2 2 2" xfId="1055" xr:uid="{00000000-0005-0000-0000-000056920000}"/>
    <cellStyle name="Normal 6 3 2 2 2 2 2" xfId="2128" xr:uid="{00000000-0005-0000-0000-000057920000}"/>
    <cellStyle name="Normal 6 3 2 2 2 2 2 2" xfId="4273" xr:uid="{00000000-0005-0000-0000-000058920000}"/>
    <cellStyle name="Normal 6 3 2 2 2 2 2 2 2" xfId="8684" xr:uid="{00000000-0005-0000-0000-000059920000}"/>
    <cellStyle name="Normal 6 3 2 2 2 2 2 2 2 2" xfId="17428" xr:uid="{00000000-0005-0000-0000-00005A920000}"/>
    <cellStyle name="Normal 6 3 2 2 2 2 2 2 2 2 2" xfId="34879" xr:uid="{00000000-0005-0000-0000-00005B920000}"/>
    <cellStyle name="Normal 6 3 2 2 2 2 2 2 2 3" xfId="26159" xr:uid="{00000000-0005-0000-0000-00005C920000}"/>
    <cellStyle name="Normal 6 3 2 2 2 2 2 2 2 4" xfId="42582" xr:uid="{00000000-0005-0000-0000-00005D920000}"/>
    <cellStyle name="Normal 6 3 2 2 2 2 2 2 3" xfId="13067" xr:uid="{00000000-0005-0000-0000-00005E920000}"/>
    <cellStyle name="Normal 6 3 2 2 2 2 2 2 3 2" xfId="30519" xr:uid="{00000000-0005-0000-0000-00005F920000}"/>
    <cellStyle name="Normal 6 3 2 2 2 2 2 2 4" xfId="21798" xr:uid="{00000000-0005-0000-0000-000060920000}"/>
    <cellStyle name="Normal 6 3 2 2 2 2 2 2 5" xfId="42581" xr:uid="{00000000-0005-0000-0000-000061920000}"/>
    <cellStyle name="Normal 6 3 2 2 2 2 2 3" xfId="6542" xr:uid="{00000000-0005-0000-0000-000062920000}"/>
    <cellStyle name="Normal 6 3 2 2 2 2 2 3 2" xfId="15286" xr:uid="{00000000-0005-0000-0000-000063920000}"/>
    <cellStyle name="Normal 6 3 2 2 2 2 2 3 2 2" xfId="32737" xr:uid="{00000000-0005-0000-0000-000064920000}"/>
    <cellStyle name="Normal 6 3 2 2 2 2 2 3 3" xfId="24017" xr:uid="{00000000-0005-0000-0000-000065920000}"/>
    <cellStyle name="Normal 6 3 2 2 2 2 2 3 4" xfId="42583" xr:uid="{00000000-0005-0000-0000-000066920000}"/>
    <cellStyle name="Normal 6 3 2 2 2 2 2 4" xfId="10925" xr:uid="{00000000-0005-0000-0000-000067920000}"/>
    <cellStyle name="Normal 6 3 2 2 2 2 2 4 2" xfId="28377" xr:uid="{00000000-0005-0000-0000-000068920000}"/>
    <cellStyle name="Normal 6 3 2 2 2 2 2 5" xfId="19656" xr:uid="{00000000-0005-0000-0000-000069920000}"/>
    <cellStyle name="Normal 6 3 2 2 2 2 2 6" xfId="42580" xr:uid="{00000000-0005-0000-0000-00006A920000}"/>
    <cellStyle name="Normal 6 3 2 2 2 2 3" xfId="3204" xr:uid="{00000000-0005-0000-0000-00006B920000}"/>
    <cellStyle name="Normal 6 3 2 2 2 2 3 2" xfId="7615" xr:uid="{00000000-0005-0000-0000-00006C920000}"/>
    <cellStyle name="Normal 6 3 2 2 2 2 3 2 2" xfId="16359" xr:uid="{00000000-0005-0000-0000-00006D920000}"/>
    <cellStyle name="Normal 6 3 2 2 2 2 3 2 2 2" xfId="33810" xr:uid="{00000000-0005-0000-0000-00006E920000}"/>
    <cellStyle name="Normal 6 3 2 2 2 2 3 2 3" xfId="25090" xr:uid="{00000000-0005-0000-0000-00006F920000}"/>
    <cellStyle name="Normal 6 3 2 2 2 2 3 2 4" xfId="42585" xr:uid="{00000000-0005-0000-0000-000070920000}"/>
    <cellStyle name="Normal 6 3 2 2 2 2 3 3" xfId="11998" xr:uid="{00000000-0005-0000-0000-000071920000}"/>
    <cellStyle name="Normal 6 3 2 2 2 2 3 3 2" xfId="29450" xr:uid="{00000000-0005-0000-0000-000072920000}"/>
    <cellStyle name="Normal 6 3 2 2 2 2 3 4" xfId="20729" xr:uid="{00000000-0005-0000-0000-000073920000}"/>
    <cellStyle name="Normal 6 3 2 2 2 2 3 5" xfId="42584" xr:uid="{00000000-0005-0000-0000-000074920000}"/>
    <cellStyle name="Normal 6 3 2 2 2 2 4" xfId="5473" xr:uid="{00000000-0005-0000-0000-000075920000}"/>
    <cellStyle name="Normal 6 3 2 2 2 2 4 2" xfId="14217" xr:uid="{00000000-0005-0000-0000-000076920000}"/>
    <cellStyle name="Normal 6 3 2 2 2 2 4 2 2" xfId="31668" xr:uid="{00000000-0005-0000-0000-000077920000}"/>
    <cellStyle name="Normal 6 3 2 2 2 2 4 3" xfId="22948" xr:uid="{00000000-0005-0000-0000-000078920000}"/>
    <cellStyle name="Normal 6 3 2 2 2 2 4 4" xfId="42586" xr:uid="{00000000-0005-0000-0000-000079920000}"/>
    <cellStyle name="Normal 6 3 2 2 2 2 5" xfId="9856" xr:uid="{00000000-0005-0000-0000-00007A920000}"/>
    <cellStyle name="Normal 6 3 2 2 2 2 5 2" xfId="27308" xr:uid="{00000000-0005-0000-0000-00007B920000}"/>
    <cellStyle name="Normal 6 3 2 2 2 2 6" xfId="18587" xr:uid="{00000000-0005-0000-0000-00007C920000}"/>
    <cellStyle name="Normal 6 3 2 2 2 2 7" xfId="42579" xr:uid="{00000000-0005-0000-0000-00007D920000}"/>
    <cellStyle name="Normal 6 3 2 2 2 3" xfId="1593" xr:uid="{00000000-0005-0000-0000-00007E920000}"/>
    <cellStyle name="Normal 6 3 2 2 2 3 2" xfId="3739" xr:uid="{00000000-0005-0000-0000-00007F920000}"/>
    <cellStyle name="Normal 6 3 2 2 2 3 2 2" xfId="8150" xr:uid="{00000000-0005-0000-0000-000080920000}"/>
    <cellStyle name="Normal 6 3 2 2 2 3 2 2 2" xfId="16894" xr:uid="{00000000-0005-0000-0000-000081920000}"/>
    <cellStyle name="Normal 6 3 2 2 2 3 2 2 2 2" xfId="34345" xr:uid="{00000000-0005-0000-0000-000082920000}"/>
    <cellStyle name="Normal 6 3 2 2 2 3 2 2 3" xfId="25625" xr:uid="{00000000-0005-0000-0000-000083920000}"/>
    <cellStyle name="Normal 6 3 2 2 2 3 2 2 4" xfId="42589" xr:uid="{00000000-0005-0000-0000-000084920000}"/>
    <cellStyle name="Normal 6 3 2 2 2 3 2 3" xfId="12533" xr:uid="{00000000-0005-0000-0000-000085920000}"/>
    <cellStyle name="Normal 6 3 2 2 2 3 2 3 2" xfId="29985" xr:uid="{00000000-0005-0000-0000-000086920000}"/>
    <cellStyle name="Normal 6 3 2 2 2 3 2 4" xfId="21264" xr:uid="{00000000-0005-0000-0000-000087920000}"/>
    <cellStyle name="Normal 6 3 2 2 2 3 2 5" xfId="42588" xr:uid="{00000000-0005-0000-0000-000088920000}"/>
    <cellStyle name="Normal 6 3 2 2 2 3 3" xfId="6008" xr:uid="{00000000-0005-0000-0000-000089920000}"/>
    <cellStyle name="Normal 6 3 2 2 2 3 3 2" xfId="14752" xr:uid="{00000000-0005-0000-0000-00008A920000}"/>
    <cellStyle name="Normal 6 3 2 2 2 3 3 2 2" xfId="32203" xr:uid="{00000000-0005-0000-0000-00008B920000}"/>
    <cellStyle name="Normal 6 3 2 2 2 3 3 3" xfId="23483" xr:uid="{00000000-0005-0000-0000-00008C920000}"/>
    <cellStyle name="Normal 6 3 2 2 2 3 3 4" xfId="42590" xr:uid="{00000000-0005-0000-0000-00008D920000}"/>
    <cellStyle name="Normal 6 3 2 2 2 3 4" xfId="10391" xr:uid="{00000000-0005-0000-0000-00008E920000}"/>
    <cellStyle name="Normal 6 3 2 2 2 3 4 2" xfId="27843" xr:uid="{00000000-0005-0000-0000-00008F920000}"/>
    <cellStyle name="Normal 6 3 2 2 2 3 5" xfId="19122" xr:uid="{00000000-0005-0000-0000-000090920000}"/>
    <cellStyle name="Normal 6 3 2 2 2 3 6" xfId="42587" xr:uid="{00000000-0005-0000-0000-000091920000}"/>
    <cellStyle name="Normal 6 3 2 2 2 4" xfId="2667" xr:uid="{00000000-0005-0000-0000-000092920000}"/>
    <cellStyle name="Normal 6 3 2 2 2 4 2" xfId="7078" xr:uid="{00000000-0005-0000-0000-000093920000}"/>
    <cellStyle name="Normal 6 3 2 2 2 4 2 2" xfId="15822" xr:uid="{00000000-0005-0000-0000-000094920000}"/>
    <cellStyle name="Normal 6 3 2 2 2 4 2 2 2" xfId="33273" xr:uid="{00000000-0005-0000-0000-000095920000}"/>
    <cellStyle name="Normal 6 3 2 2 2 4 2 3" xfId="24553" xr:uid="{00000000-0005-0000-0000-000096920000}"/>
    <cellStyle name="Normal 6 3 2 2 2 4 2 4" xfId="42592" xr:uid="{00000000-0005-0000-0000-000097920000}"/>
    <cellStyle name="Normal 6 3 2 2 2 4 3" xfId="11461" xr:uid="{00000000-0005-0000-0000-000098920000}"/>
    <cellStyle name="Normal 6 3 2 2 2 4 3 2" xfId="28913" xr:uid="{00000000-0005-0000-0000-000099920000}"/>
    <cellStyle name="Normal 6 3 2 2 2 4 4" xfId="20192" xr:uid="{00000000-0005-0000-0000-00009A920000}"/>
    <cellStyle name="Normal 6 3 2 2 2 4 5" xfId="42591" xr:uid="{00000000-0005-0000-0000-00009B920000}"/>
    <cellStyle name="Normal 6 3 2 2 2 5" xfId="4936" xr:uid="{00000000-0005-0000-0000-00009C920000}"/>
    <cellStyle name="Normal 6 3 2 2 2 5 2" xfId="13680" xr:uid="{00000000-0005-0000-0000-00009D920000}"/>
    <cellStyle name="Normal 6 3 2 2 2 5 2 2" xfId="31131" xr:uid="{00000000-0005-0000-0000-00009E920000}"/>
    <cellStyle name="Normal 6 3 2 2 2 5 3" xfId="22411" xr:uid="{00000000-0005-0000-0000-00009F920000}"/>
    <cellStyle name="Normal 6 3 2 2 2 5 4" xfId="42593" xr:uid="{00000000-0005-0000-0000-0000A0920000}"/>
    <cellStyle name="Normal 6 3 2 2 2 6" xfId="9319" xr:uid="{00000000-0005-0000-0000-0000A1920000}"/>
    <cellStyle name="Normal 6 3 2 2 2 6 2" xfId="26771" xr:uid="{00000000-0005-0000-0000-0000A2920000}"/>
    <cellStyle name="Normal 6 3 2 2 2 7" xfId="18050" xr:uid="{00000000-0005-0000-0000-0000A3920000}"/>
    <cellStyle name="Normal 6 3 2 2 2 8" xfId="42578" xr:uid="{00000000-0005-0000-0000-0000A4920000}"/>
    <cellStyle name="Normal 6 3 2 2 3" xfId="797" xr:uid="{00000000-0005-0000-0000-0000A5920000}"/>
    <cellStyle name="Normal 6 3 2 2 3 2" xfId="1870" xr:uid="{00000000-0005-0000-0000-0000A6920000}"/>
    <cellStyle name="Normal 6 3 2 2 3 2 2" xfId="4015" xr:uid="{00000000-0005-0000-0000-0000A7920000}"/>
    <cellStyle name="Normal 6 3 2 2 3 2 2 2" xfId="8426" xr:uid="{00000000-0005-0000-0000-0000A8920000}"/>
    <cellStyle name="Normal 6 3 2 2 3 2 2 2 2" xfId="17170" xr:uid="{00000000-0005-0000-0000-0000A9920000}"/>
    <cellStyle name="Normal 6 3 2 2 3 2 2 2 2 2" xfId="34621" xr:uid="{00000000-0005-0000-0000-0000AA920000}"/>
    <cellStyle name="Normal 6 3 2 2 3 2 2 2 3" xfId="25901" xr:uid="{00000000-0005-0000-0000-0000AB920000}"/>
    <cellStyle name="Normal 6 3 2 2 3 2 2 2 4" xfId="42597" xr:uid="{00000000-0005-0000-0000-0000AC920000}"/>
    <cellStyle name="Normal 6 3 2 2 3 2 2 3" xfId="12809" xr:uid="{00000000-0005-0000-0000-0000AD920000}"/>
    <cellStyle name="Normal 6 3 2 2 3 2 2 3 2" xfId="30261" xr:uid="{00000000-0005-0000-0000-0000AE920000}"/>
    <cellStyle name="Normal 6 3 2 2 3 2 2 4" xfId="21540" xr:uid="{00000000-0005-0000-0000-0000AF920000}"/>
    <cellStyle name="Normal 6 3 2 2 3 2 2 5" xfId="42596" xr:uid="{00000000-0005-0000-0000-0000B0920000}"/>
    <cellStyle name="Normal 6 3 2 2 3 2 3" xfId="6284" xr:uid="{00000000-0005-0000-0000-0000B1920000}"/>
    <cellStyle name="Normal 6 3 2 2 3 2 3 2" xfId="15028" xr:uid="{00000000-0005-0000-0000-0000B2920000}"/>
    <cellStyle name="Normal 6 3 2 2 3 2 3 2 2" xfId="32479" xr:uid="{00000000-0005-0000-0000-0000B3920000}"/>
    <cellStyle name="Normal 6 3 2 2 3 2 3 3" xfId="23759" xr:uid="{00000000-0005-0000-0000-0000B4920000}"/>
    <cellStyle name="Normal 6 3 2 2 3 2 3 4" xfId="42598" xr:uid="{00000000-0005-0000-0000-0000B5920000}"/>
    <cellStyle name="Normal 6 3 2 2 3 2 4" xfId="10667" xr:uid="{00000000-0005-0000-0000-0000B6920000}"/>
    <cellStyle name="Normal 6 3 2 2 3 2 4 2" xfId="28119" xr:uid="{00000000-0005-0000-0000-0000B7920000}"/>
    <cellStyle name="Normal 6 3 2 2 3 2 5" xfId="19398" xr:uid="{00000000-0005-0000-0000-0000B8920000}"/>
    <cellStyle name="Normal 6 3 2 2 3 2 6" xfId="42595" xr:uid="{00000000-0005-0000-0000-0000B9920000}"/>
    <cellStyle name="Normal 6 3 2 2 3 3" xfId="2946" xr:uid="{00000000-0005-0000-0000-0000BA920000}"/>
    <cellStyle name="Normal 6 3 2 2 3 3 2" xfId="7357" xr:uid="{00000000-0005-0000-0000-0000BB920000}"/>
    <cellStyle name="Normal 6 3 2 2 3 3 2 2" xfId="16101" xr:uid="{00000000-0005-0000-0000-0000BC920000}"/>
    <cellStyle name="Normal 6 3 2 2 3 3 2 2 2" xfId="33552" xr:uid="{00000000-0005-0000-0000-0000BD920000}"/>
    <cellStyle name="Normal 6 3 2 2 3 3 2 3" xfId="24832" xr:uid="{00000000-0005-0000-0000-0000BE920000}"/>
    <cellStyle name="Normal 6 3 2 2 3 3 2 4" xfId="42600" xr:uid="{00000000-0005-0000-0000-0000BF920000}"/>
    <cellStyle name="Normal 6 3 2 2 3 3 3" xfId="11740" xr:uid="{00000000-0005-0000-0000-0000C0920000}"/>
    <cellStyle name="Normal 6 3 2 2 3 3 3 2" xfId="29192" xr:uid="{00000000-0005-0000-0000-0000C1920000}"/>
    <cellStyle name="Normal 6 3 2 2 3 3 4" xfId="20471" xr:uid="{00000000-0005-0000-0000-0000C2920000}"/>
    <cellStyle name="Normal 6 3 2 2 3 3 5" xfId="42599" xr:uid="{00000000-0005-0000-0000-0000C3920000}"/>
    <cellStyle name="Normal 6 3 2 2 3 4" xfId="5215" xr:uid="{00000000-0005-0000-0000-0000C4920000}"/>
    <cellStyle name="Normal 6 3 2 2 3 4 2" xfId="13959" xr:uid="{00000000-0005-0000-0000-0000C5920000}"/>
    <cellStyle name="Normal 6 3 2 2 3 4 2 2" xfId="31410" xr:uid="{00000000-0005-0000-0000-0000C6920000}"/>
    <cellStyle name="Normal 6 3 2 2 3 4 3" xfId="22690" xr:uid="{00000000-0005-0000-0000-0000C7920000}"/>
    <cellStyle name="Normal 6 3 2 2 3 4 4" xfId="42601" xr:uid="{00000000-0005-0000-0000-0000C8920000}"/>
    <cellStyle name="Normal 6 3 2 2 3 5" xfId="9598" xr:uid="{00000000-0005-0000-0000-0000C9920000}"/>
    <cellStyle name="Normal 6 3 2 2 3 5 2" xfId="27050" xr:uid="{00000000-0005-0000-0000-0000CA920000}"/>
    <cellStyle name="Normal 6 3 2 2 3 6" xfId="18329" xr:uid="{00000000-0005-0000-0000-0000CB920000}"/>
    <cellStyle name="Normal 6 3 2 2 3 7" xfId="42594" xr:uid="{00000000-0005-0000-0000-0000CC920000}"/>
    <cellStyle name="Normal 6 3 2 2 4" xfId="1336" xr:uid="{00000000-0005-0000-0000-0000CD920000}"/>
    <cellStyle name="Normal 6 3 2 2 4 2" xfId="3482" xr:uid="{00000000-0005-0000-0000-0000CE920000}"/>
    <cellStyle name="Normal 6 3 2 2 4 2 2" xfId="7893" xr:uid="{00000000-0005-0000-0000-0000CF920000}"/>
    <cellStyle name="Normal 6 3 2 2 4 2 2 2" xfId="16637" xr:uid="{00000000-0005-0000-0000-0000D0920000}"/>
    <cellStyle name="Normal 6 3 2 2 4 2 2 2 2" xfId="34088" xr:uid="{00000000-0005-0000-0000-0000D1920000}"/>
    <cellStyle name="Normal 6 3 2 2 4 2 2 3" xfId="25368" xr:uid="{00000000-0005-0000-0000-0000D2920000}"/>
    <cellStyle name="Normal 6 3 2 2 4 2 2 4" xfId="42604" xr:uid="{00000000-0005-0000-0000-0000D3920000}"/>
    <cellStyle name="Normal 6 3 2 2 4 2 3" xfId="12276" xr:uid="{00000000-0005-0000-0000-0000D4920000}"/>
    <cellStyle name="Normal 6 3 2 2 4 2 3 2" xfId="29728" xr:uid="{00000000-0005-0000-0000-0000D5920000}"/>
    <cellStyle name="Normal 6 3 2 2 4 2 4" xfId="21007" xr:uid="{00000000-0005-0000-0000-0000D6920000}"/>
    <cellStyle name="Normal 6 3 2 2 4 2 5" xfId="42603" xr:uid="{00000000-0005-0000-0000-0000D7920000}"/>
    <cellStyle name="Normal 6 3 2 2 4 3" xfId="5751" xr:uid="{00000000-0005-0000-0000-0000D8920000}"/>
    <cellStyle name="Normal 6 3 2 2 4 3 2" xfId="14495" xr:uid="{00000000-0005-0000-0000-0000D9920000}"/>
    <cellStyle name="Normal 6 3 2 2 4 3 2 2" xfId="31946" xr:uid="{00000000-0005-0000-0000-0000DA920000}"/>
    <cellStyle name="Normal 6 3 2 2 4 3 3" xfId="23226" xr:uid="{00000000-0005-0000-0000-0000DB920000}"/>
    <cellStyle name="Normal 6 3 2 2 4 3 4" xfId="42605" xr:uid="{00000000-0005-0000-0000-0000DC920000}"/>
    <cellStyle name="Normal 6 3 2 2 4 4" xfId="10134" xr:uid="{00000000-0005-0000-0000-0000DD920000}"/>
    <cellStyle name="Normal 6 3 2 2 4 4 2" xfId="27586" xr:uid="{00000000-0005-0000-0000-0000DE920000}"/>
    <cellStyle name="Normal 6 3 2 2 4 5" xfId="18865" xr:uid="{00000000-0005-0000-0000-0000DF920000}"/>
    <cellStyle name="Normal 6 3 2 2 4 6" xfId="42602" xr:uid="{00000000-0005-0000-0000-0000E0920000}"/>
    <cellStyle name="Normal 6 3 2 2 5" xfId="2410" xr:uid="{00000000-0005-0000-0000-0000E1920000}"/>
    <cellStyle name="Normal 6 3 2 2 5 2" xfId="6821" xr:uid="{00000000-0005-0000-0000-0000E2920000}"/>
    <cellStyle name="Normal 6 3 2 2 5 2 2" xfId="15565" xr:uid="{00000000-0005-0000-0000-0000E3920000}"/>
    <cellStyle name="Normal 6 3 2 2 5 2 2 2" xfId="33016" xr:uid="{00000000-0005-0000-0000-0000E4920000}"/>
    <cellStyle name="Normal 6 3 2 2 5 2 3" xfId="24296" xr:uid="{00000000-0005-0000-0000-0000E5920000}"/>
    <cellStyle name="Normal 6 3 2 2 5 2 4" xfId="42607" xr:uid="{00000000-0005-0000-0000-0000E6920000}"/>
    <cellStyle name="Normal 6 3 2 2 5 3" xfId="11204" xr:uid="{00000000-0005-0000-0000-0000E7920000}"/>
    <cellStyle name="Normal 6 3 2 2 5 3 2" xfId="28656" xr:uid="{00000000-0005-0000-0000-0000E8920000}"/>
    <cellStyle name="Normal 6 3 2 2 5 4" xfId="19935" xr:uid="{00000000-0005-0000-0000-0000E9920000}"/>
    <cellStyle name="Normal 6 3 2 2 5 5" xfId="42606" xr:uid="{00000000-0005-0000-0000-0000EA920000}"/>
    <cellStyle name="Normal 6 3 2 2 6" xfId="4679" xr:uid="{00000000-0005-0000-0000-0000EB920000}"/>
    <cellStyle name="Normal 6 3 2 2 6 2" xfId="13423" xr:uid="{00000000-0005-0000-0000-0000EC920000}"/>
    <cellStyle name="Normal 6 3 2 2 6 2 2" xfId="30874" xr:uid="{00000000-0005-0000-0000-0000ED920000}"/>
    <cellStyle name="Normal 6 3 2 2 6 3" xfId="22154" xr:uid="{00000000-0005-0000-0000-0000EE920000}"/>
    <cellStyle name="Normal 6 3 2 2 6 4" xfId="42608" xr:uid="{00000000-0005-0000-0000-0000EF920000}"/>
    <cellStyle name="Normal 6 3 2 2 7" xfId="9062" xr:uid="{00000000-0005-0000-0000-0000F0920000}"/>
    <cellStyle name="Normal 6 3 2 2 7 2" xfId="26514" xr:uid="{00000000-0005-0000-0000-0000F1920000}"/>
    <cellStyle name="Normal 6 3 2 2 8" xfId="17793" xr:uid="{00000000-0005-0000-0000-0000F2920000}"/>
    <cellStyle name="Normal 6 3 2 2 9" xfId="42577" xr:uid="{00000000-0005-0000-0000-0000F3920000}"/>
    <cellStyle name="Normal 6 3 2 3" xfId="390" xr:uid="{00000000-0005-0000-0000-0000F4920000}"/>
    <cellStyle name="Normal 6 3 2 3 2" xfId="930" xr:uid="{00000000-0005-0000-0000-0000F5920000}"/>
    <cellStyle name="Normal 6 3 2 3 2 2" xfId="2003" xr:uid="{00000000-0005-0000-0000-0000F6920000}"/>
    <cellStyle name="Normal 6 3 2 3 2 2 2" xfId="4148" xr:uid="{00000000-0005-0000-0000-0000F7920000}"/>
    <cellStyle name="Normal 6 3 2 3 2 2 2 2" xfId="8559" xr:uid="{00000000-0005-0000-0000-0000F8920000}"/>
    <cellStyle name="Normal 6 3 2 3 2 2 2 2 2" xfId="17303" xr:uid="{00000000-0005-0000-0000-0000F9920000}"/>
    <cellStyle name="Normal 6 3 2 3 2 2 2 2 2 2" xfId="34754" xr:uid="{00000000-0005-0000-0000-0000FA920000}"/>
    <cellStyle name="Normal 6 3 2 3 2 2 2 2 3" xfId="26034" xr:uid="{00000000-0005-0000-0000-0000FB920000}"/>
    <cellStyle name="Normal 6 3 2 3 2 2 2 2 4" xfId="42613" xr:uid="{00000000-0005-0000-0000-0000FC920000}"/>
    <cellStyle name="Normal 6 3 2 3 2 2 2 3" xfId="12942" xr:uid="{00000000-0005-0000-0000-0000FD920000}"/>
    <cellStyle name="Normal 6 3 2 3 2 2 2 3 2" xfId="30394" xr:uid="{00000000-0005-0000-0000-0000FE920000}"/>
    <cellStyle name="Normal 6 3 2 3 2 2 2 4" xfId="21673" xr:uid="{00000000-0005-0000-0000-0000FF920000}"/>
    <cellStyle name="Normal 6 3 2 3 2 2 2 5" xfId="42612" xr:uid="{00000000-0005-0000-0000-000000930000}"/>
    <cellStyle name="Normal 6 3 2 3 2 2 3" xfId="6417" xr:uid="{00000000-0005-0000-0000-000001930000}"/>
    <cellStyle name="Normal 6 3 2 3 2 2 3 2" xfId="15161" xr:uid="{00000000-0005-0000-0000-000002930000}"/>
    <cellStyle name="Normal 6 3 2 3 2 2 3 2 2" xfId="32612" xr:uid="{00000000-0005-0000-0000-000003930000}"/>
    <cellStyle name="Normal 6 3 2 3 2 2 3 3" xfId="23892" xr:uid="{00000000-0005-0000-0000-000004930000}"/>
    <cellStyle name="Normal 6 3 2 3 2 2 3 4" xfId="42614" xr:uid="{00000000-0005-0000-0000-000005930000}"/>
    <cellStyle name="Normal 6 3 2 3 2 2 4" xfId="10800" xr:uid="{00000000-0005-0000-0000-000006930000}"/>
    <cellStyle name="Normal 6 3 2 3 2 2 4 2" xfId="28252" xr:uid="{00000000-0005-0000-0000-000007930000}"/>
    <cellStyle name="Normal 6 3 2 3 2 2 5" xfId="19531" xr:uid="{00000000-0005-0000-0000-000008930000}"/>
    <cellStyle name="Normal 6 3 2 3 2 2 6" xfId="42611" xr:uid="{00000000-0005-0000-0000-000009930000}"/>
    <cellStyle name="Normal 6 3 2 3 2 3" xfId="3079" xr:uid="{00000000-0005-0000-0000-00000A930000}"/>
    <cellStyle name="Normal 6 3 2 3 2 3 2" xfId="7490" xr:uid="{00000000-0005-0000-0000-00000B930000}"/>
    <cellStyle name="Normal 6 3 2 3 2 3 2 2" xfId="16234" xr:uid="{00000000-0005-0000-0000-00000C930000}"/>
    <cellStyle name="Normal 6 3 2 3 2 3 2 2 2" xfId="33685" xr:uid="{00000000-0005-0000-0000-00000D930000}"/>
    <cellStyle name="Normal 6 3 2 3 2 3 2 3" xfId="24965" xr:uid="{00000000-0005-0000-0000-00000E930000}"/>
    <cellStyle name="Normal 6 3 2 3 2 3 2 4" xfId="42616" xr:uid="{00000000-0005-0000-0000-00000F930000}"/>
    <cellStyle name="Normal 6 3 2 3 2 3 3" xfId="11873" xr:uid="{00000000-0005-0000-0000-000010930000}"/>
    <cellStyle name="Normal 6 3 2 3 2 3 3 2" xfId="29325" xr:uid="{00000000-0005-0000-0000-000011930000}"/>
    <cellStyle name="Normal 6 3 2 3 2 3 4" xfId="20604" xr:uid="{00000000-0005-0000-0000-000012930000}"/>
    <cellStyle name="Normal 6 3 2 3 2 3 5" xfId="42615" xr:uid="{00000000-0005-0000-0000-000013930000}"/>
    <cellStyle name="Normal 6 3 2 3 2 4" xfId="5348" xr:uid="{00000000-0005-0000-0000-000014930000}"/>
    <cellStyle name="Normal 6 3 2 3 2 4 2" xfId="14092" xr:uid="{00000000-0005-0000-0000-000015930000}"/>
    <cellStyle name="Normal 6 3 2 3 2 4 2 2" xfId="31543" xr:uid="{00000000-0005-0000-0000-000016930000}"/>
    <cellStyle name="Normal 6 3 2 3 2 4 3" xfId="22823" xr:uid="{00000000-0005-0000-0000-000017930000}"/>
    <cellStyle name="Normal 6 3 2 3 2 4 4" xfId="42617" xr:uid="{00000000-0005-0000-0000-000018930000}"/>
    <cellStyle name="Normal 6 3 2 3 2 5" xfId="9731" xr:uid="{00000000-0005-0000-0000-000019930000}"/>
    <cellStyle name="Normal 6 3 2 3 2 5 2" xfId="27183" xr:uid="{00000000-0005-0000-0000-00001A930000}"/>
    <cellStyle name="Normal 6 3 2 3 2 6" xfId="18462" xr:uid="{00000000-0005-0000-0000-00001B930000}"/>
    <cellStyle name="Normal 6 3 2 3 2 7" xfId="42610" xr:uid="{00000000-0005-0000-0000-00001C930000}"/>
    <cellStyle name="Normal 6 3 2 3 3" xfId="1468" xr:uid="{00000000-0005-0000-0000-00001D930000}"/>
    <cellStyle name="Normal 6 3 2 3 3 2" xfId="3614" xr:uid="{00000000-0005-0000-0000-00001E930000}"/>
    <cellStyle name="Normal 6 3 2 3 3 2 2" xfId="8025" xr:uid="{00000000-0005-0000-0000-00001F930000}"/>
    <cellStyle name="Normal 6 3 2 3 3 2 2 2" xfId="16769" xr:uid="{00000000-0005-0000-0000-000020930000}"/>
    <cellStyle name="Normal 6 3 2 3 3 2 2 2 2" xfId="34220" xr:uid="{00000000-0005-0000-0000-000021930000}"/>
    <cellStyle name="Normal 6 3 2 3 3 2 2 3" xfId="25500" xr:uid="{00000000-0005-0000-0000-000022930000}"/>
    <cellStyle name="Normal 6 3 2 3 3 2 2 4" xfId="42620" xr:uid="{00000000-0005-0000-0000-000023930000}"/>
    <cellStyle name="Normal 6 3 2 3 3 2 3" xfId="12408" xr:uid="{00000000-0005-0000-0000-000024930000}"/>
    <cellStyle name="Normal 6 3 2 3 3 2 3 2" xfId="29860" xr:uid="{00000000-0005-0000-0000-000025930000}"/>
    <cellStyle name="Normal 6 3 2 3 3 2 4" xfId="21139" xr:uid="{00000000-0005-0000-0000-000026930000}"/>
    <cellStyle name="Normal 6 3 2 3 3 2 5" xfId="42619" xr:uid="{00000000-0005-0000-0000-000027930000}"/>
    <cellStyle name="Normal 6 3 2 3 3 3" xfId="5883" xr:uid="{00000000-0005-0000-0000-000028930000}"/>
    <cellStyle name="Normal 6 3 2 3 3 3 2" xfId="14627" xr:uid="{00000000-0005-0000-0000-000029930000}"/>
    <cellStyle name="Normal 6 3 2 3 3 3 2 2" xfId="32078" xr:uid="{00000000-0005-0000-0000-00002A930000}"/>
    <cellStyle name="Normal 6 3 2 3 3 3 3" xfId="23358" xr:uid="{00000000-0005-0000-0000-00002B930000}"/>
    <cellStyle name="Normal 6 3 2 3 3 3 4" xfId="42621" xr:uid="{00000000-0005-0000-0000-00002C930000}"/>
    <cellStyle name="Normal 6 3 2 3 3 4" xfId="10266" xr:uid="{00000000-0005-0000-0000-00002D930000}"/>
    <cellStyle name="Normal 6 3 2 3 3 4 2" xfId="27718" xr:uid="{00000000-0005-0000-0000-00002E930000}"/>
    <cellStyle name="Normal 6 3 2 3 3 5" xfId="18997" xr:uid="{00000000-0005-0000-0000-00002F930000}"/>
    <cellStyle name="Normal 6 3 2 3 3 6" xfId="42618" xr:uid="{00000000-0005-0000-0000-000030930000}"/>
    <cellStyle name="Normal 6 3 2 3 4" xfId="2542" xr:uid="{00000000-0005-0000-0000-000031930000}"/>
    <cellStyle name="Normal 6 3 2 3 4 2" xfId="6953" xr:uid="{00000000-0005-0000-0000-000032930000}"/>
    <cellStyle name="Normal 6 3 2 3 4 2 2" xfId="15697" xr:uid="{00000000-0005-0000-0000-000033930000}"/>
    <cellStyle name="Normal 6 3 2 3 4 2 2 2" xfId="33148" xr:uid="{00000000-0005-0000-0000-000034930000}"/>
    <cellStyle name="Normal 6 3 2 3 4 2 3" xfId="24428" xr:uid="{00000000-0005-0000-0000-000035930000}"/>
    <cellStyle name="Normal 6 3 2 3 4 2 4" xfId="42623" xr:uid="{00000000-0005-0000-0000-000036930000}"/>
    <cellStyle name="Normal 6 3 2 3 4 3" xfId="11336" xr:uid="{00000000-0005-0000-0000-000037930000}"/>
    <cellStyle name="Normal 6 3 2 3 4 3 2" xfId="28788" xr:uid="{00000000-0005-0000-0000-000038930000}"/>
    <cellStyle name="Normal 6 3 2 3 4 4" xfId="20067" xr:uid="{00000000-0005-0000-0000-000039930000}"/>
    <cellStyle name="Normal 6 3 2 3 4 5" xfId="42622" xr:uid="{00000000-0005-0000-0000-00003A930000}"/>
    <cellStyle name="Normal 6 3 2 3 5" xfId="4811" xr:uid="{00000000-0005-0000-0000-00003B930000}"/>
    <cellStyle name="Normal 6 3 2 3 5 2" xfId="13555" xr:uid="{00000000-0005-0000-0000-00003C930000}"/>
    <cellStyle name="Normal 6 3 2 3 5 2 2" xfId="31006" xr:uid="{00000000-0005-0000-0000-00003D930000}"/>
    <cellStyle name="Normal 6 3 2 3 5 3" xfId="22286" xr:uid="{00000000-0005-0000-0000-00003E930000}"/>
    <cellStyle name="Normal 6 3 2 3 5 4" xfId="42624" xr:uid="{00000000-0005-0000-0000-00003F930000}"/>
    <cellStyle name="Normal 6 3 2 3 6" xfId="9194" xr:uid="{00000000-0005-0000-0000-000040930000}"/>
    <cellStyle name="Normal 6 3 2 3 6 2" xfId="26646" xr:uid="{00000000-0005-0000-0000-000041930000}"/>
    <cellStyle name="Normal 6 3 2 3 7" xfId="17925" xr:uid="{00000000-0005-0000-0000-000042930000}"/>
    <cellStyle name="Normal 6 3 2 3 8" xfId="42609" xr:uid="{00000000-0005-0000-0000-000043930000}"/>
    <cellStyle name="Normal 6 3 2 4" xfId="672" xr:uid="{00000000-0005-0000-0000-000044930000}"/>
    <cellStyle name="Normal 6 3 2 4 2" xfId="1745" xr:uid="{00000000-0005-0000-0000-000045930000}"/>
    <cellStyle name="Normal 6 3 2 4 2 2" xfId="3890" xr:uid="{00000000-0005-0000-0000-000046930000}"/>
    <cellStyle name="Normal 6 3 2 4 2 2 2" xfId="8301" xr:uid="{00000000-0005-0000-0000-000047930000}"/>
    <cellStyle name="Normal 6 3 2 4 2 2 2 2" xfId="17045" xr:uid="{00000000-0005-0000-0000-000048930000}"/>
    <cellStyle name="Normal 6 3 2 4 2 2 2 2 2" xfId="34496" xr:uid="{00000000-0005-0000-0000-000049930000}"/>
    <cellStyle name="Normal 6 3 2 4 2 2 2 3" xfId="25776" xr:uid="{00000000-0005-0000-0000-00004A930000}"/>
    <cellStyle name="Normal 6 3 2 4 2 2 2 4" xfId="42628" xr:uid="{00000000-0005-0000-0000-00004B930000}"/>
    <cellStyle name="Normal 6 3 2 4 2 2 3" xfId="12684" xr:uid="{00000000-0005-0000-0000-00004C930000}"/>
    <cellStyle name="Normal 6 3 2 4 2 2 3 2" xfId="30136" xr:uid="{00000000-0005-0000-0000-00004D930000}"/>
    <cellStyle name="Normal 6 3 2 4 2 2 4" xfId="21415" xr:uid="{00000000-0005-0000-0000-00004E930000}"/>
    <cellStyle name="Normal 6 3 2 4 2 2 5" xfId="42627" xr:uid="{00000000-0005-0000-0000-00004F930000}"/>
    <cellStyle name="Normal 6 3 2 4 2 3" xfId="6159" xr:uid="{00000000-0005-0000-0000-000050930000}"/>
    <cellStyle name="Normal 6 3 2 4 2 3 2" xfId="14903" xr:uid="{00000000-0005-0000-0000-000051930000}"/>
    <cellStyle name="Normal 6 3 2 4 2 3 2 2" xfId="32354" xr:uid="{00000000-0005-0000-0000-000052930000}"/>
    <cellStyle name="Normal 6 3 2 4 2 3 3" xfId="23634" xr:uid="{00000000-0005-0000-0000-000053930000}"/>
    <cellStyle name="Normal 6 3 2 4 2 3 4" xfId="42629" xr:uid="{00000000-0005-0000-0000-000054930000}"/>
    <cellStyle name="Normal 6 3 2 4 2 4" xfId="10542" xr:uid="{00000000-0005-0000-0000-000055930000}"/>
    <cellStyle name="Normal 6 3 2 4 2 4 2" xfId="27994" xr:uid="{00000000-0005-0000-0000-000056930000}"/>
    <cellStyle name="Normal 6 3 2 4 2 5" xfId="19273" xr:uid="{00000000-0005-0000-0000-000057930000}"/>
    <cellStyle name="Normal 6 3 2 4 2 6" xfId="42626" xr:uid="{00000000-0005-0000-0000-000058930000}"/>
    <cellStyle name="Normal 6 3 2 4 3" xfId="2821" xr:uid="{00000000-0005-0000-0000-000059930000}"/>
    <cellStyle name="Normal 6 3 2 4 3 2" xfId="7232" xr:uid="{00000000-0005-0000-0000-00005A930000}"/>
    <cellStyle name="Normal 6 3 2 4 3 2 2" xfId="15976" xr:uid="{00000000-0005-0000-0000-00005B930000}"/>
    <cellStyle name="Normal 6 3 2 4 3 2 2 2" xfId="33427" xr:uid="{00000000-0005-0000-0000-00005C930000}"/>
    <cellStyle name="Normal 6 3 2 4 3 2 3" xfId="24707" xr:uid="{00000000-0005-0000-0000-00005D930000}"/>
    <cellStyle name="Normal 6 3 2 4 3 2 4" xfId="42631" xr:uid="{00000000-0005-0000-0000-00005E930000}"/>
    <cellStyle name="Normal 6 3 2 4 3 3" xfId="11615" xr:uid="{00000000-0005-0000-0000-00005F930000}"/>
    <cellStyle name="Normal 6 3 2 4 3 3 2" xfId="29067" xr:uid="{00000000-0005-0000-0000-000060930000}"/>
    <cellStyle name="Normal 6 3 2 4 3 4" xfId="20346" xr:uid="{00000000-0005-0000-0000-000061930000}"/>
    <cellStyle name="Normal 6 3 2 4 3 5" xfId="42630" xr:uid="{00000000-0005-0000-0000-000062930000}"/>
    <cellStyle name="Normal 6 3 2 4 4" xfId="5090" xr:uid="{00000000-0005-0000-0000-000063930000}"/>
    <cellStyle name="Normal 6 3 2 4 4 2" xfId="13834" xr:uid="{00000000-0005-0000-0000-000064930000}"/>
    <cellStyle name="Normal 6 3 2 4 4 2 2" xfId="31285" xr:uid="{00000000-0005-0000-0000-000065930000}"/>
    <cellStyle name="Normal 6 3 2 4 4 3" xfId="22565" xr:uid="{00000000-0005-0000-0000-000066930000}"/>
    <cellStyle name="Normal 6 3 2 4 4 4" xfId="42632" xr:uid="{00000000-0005-0000-0000-000067930000}"/>
    <cellStyle name="Normal 6 3 2 4 5" xfId="9473" xr:uid="{00000000-0005-0000-0000-000068930000}"/>
    <cellStyle name="Normal 6 3 2 4 5 2" xfId="26925" xr:uid="{00000000-0005-0000-0000-000069930000}"/>
    <cellStyle name="Normal 6 3 2 4 6" xfId="18204" xr:uid="{00000000-0005-0000-0000-00006A930000}"/>
    <cellStyle name="Normal 6 3 2 4 7" xfId="42625" xr:uid="{00000000-0005-0000-0000-00006B930000}"/>
    <cellStyle name="Normal 6 3 2 5" xfId="1211" xr:uid="{00000000-0005-0000-0000-00006C930000}"/>
    <cellStyle name="Normal 6 3 2 5 2" xfId="3357" xr:uid="{00000000-0005-0000-0000-00006D930000}"/>
    <cellStyle name="Normal 6 3 2 5 2 2" xfId="7768" xr:uid="{00000000-0005-0000-0000-00006E930000}"/>
    <cellStyle name="Normal 6 3 2 5 2 2 2" xfId="16512" xr:uid="{00000000-0005-0000-0000-00006F930000}"/>
    <cellStyle name="Normal 6 3 2 5 2 2 2 2" xfId="33963" xr:uid="{00000000-0005-0000-0000-000070930000}"/>
    <cellStyle name="Normal 6 3 2 5 2 2 3" xfId="25243" xr:uid="{00000000-0005-0000-0000-000071930000}"/>
    <cellStyle name="Normal 6 3 2 5 2 2 4" xfId="42635" xr:uid="{00000000-0005-0000-0000-000072930000}"/>
    <cellStyle name="Normal 6 3 2 5 2 3" xfId="12151" xr:uid="{00000000-0005-0000-0000-000073930000}"/>
    <cellStyle name="Normal 6 3 2 5 2 3 2" xfId="29603" xr:uid="{00000000-0005-0000-0000-000074930000}"/>
    <cellStyle name="Normal 6 3 2 5 2 4" xfId="20882" xr:uid="{00000000-0005-0000-0000-000075930000}"/>
    <cellStyle name="Normal 6 3 2 5 2 5" xfId="42634" xr:uid="{00000000-0005-0000-0000-000076930000}"/>
    <cellStyle name="Normal 6 3 2 5 3" xfId="5626" xr:uid="{00000000-0005-0000-0000-000077930000}"/>
    <cellStyle name="Normal 6 3 2 5 3 2" xfId="14370" xr:uid="{00000000-0005-0000-0000-000078930000}"/>
    <cellStyle name="Normal 6 3 2 5 3 2 2" xfId="31821" xr:uid="{00000000-0005-0000-0000-000079930000}"/>
    <cellStyle name="Normal 6 3 2 5 3 3" xfId="23101" xr:uid="{00000000-0005-0000-0000-00007A930000}"/>
    <cellStyle name="Normal 6 3 2 5 3 4" xfId="42636" xr:uid="{00000000-0005-0000-0000-00007B930000}"/>
    <cellStyle name="Normal 6 3 2 5 4" xfId="10009" xr:uid="{00000000-0005-0000-0000-00007C930000}"/>
    <cellStyle name="Normal 6 3 2 5 4 2" xfId="27461" xr:uid="{00000000-0005-0000-0000-00007D930000}"/>
    <cellStyle name="Normal 6 3 2 5 5" xfId="18740" xr:uid="{00000000-0005-0000-0000-00007E930000}"/>
    <cellStyle name="Normal 6 3 2 5 6" xfId="42633" xr:uid="{00000000-0005-0000-0000-00007F930000}"/>
    <cellStyle name="Normal 6 3 2 6" xfId="2285" xr:uid="{00000000-0005-0000-0000-000080930000}"/>
    <cellStyle name="Normal 6 3 2 6 2" xfId="6696" xr:uid="{00000000-0005-0000-0000-000081930000}"/>
    <cellStyle name="Normal 6 3 2 6 2 2" xfId="15440" xr:uid="{00000000-0005-0000-0000-000082930000}"/>
    <cellStyle name="Normal 6 3 2 6 2 2 2" xfId="32891" xr:uid="{00000000-0005-0000-0000-000083930000}"/>
    <cellStyle name="Normal 6 3 2 6 2 3" xfId="24171" xr:uid="{00000000-0005-0000-0000-000084930000}"/>
    <cellStyle name="Normal 6 3 2 6 2 4" xfId="42638" xr:uid="{00000000-0005-0000-0000-000085930000}"/>
    <cellStyle name="Normal 6 3 2 6 3" xfId="11079" xr:uid="{00000000-0005-0000-0000-000086930000}"/>
    <cellStyle name="Normal 6 3 2 6 3 2" xfId="28531" xr:uid="{00000000-0005-0000-0000-000087930000}"/>
    <cellStyle name="Normal 6 3 2 6 4" xfId="19810" xr:uid="{00000000-0005-0000-0000-000088930000}"/>
    <cellStyle name="Normal 6 3 2 6 5" xfId="42637" xr:uid="{00000000-0005-0000-0000-000089930000}"/>
    <cellStyle name="Normal 6 3 2 7" xfId="4554" xr:uid="{00000000-0005-0000-0000-00008A930000}"/>
    <cellStyle name="Normal 6 3 2 7 2" xfId="13298" xr:uid="{00000000-0005-0000-0000-00008B930000}"/>
    <cellStyle name="Normal 6 3 2 7 2 2" xfId="30749" xr:uid="{00000000-0005-0000-0000-00008C930000}"/>
    <cellStyle name="Normal 6 3 2 7 3" xfId="22029" xr:uid="{00000000-0005-0000-0000-00008D930000}"/>
    <cellStyle name="Normal 6 3 2 7 4" xfId="42639" xr:uid="{00000000-0005-0000-0000-00008E930000}"/>
    <cellStyle name="Normal 6 3 2 8" xfId="8937" xr:uid="{00000000-0005-0000-0000-00008F930000}"/>
    <cellStyle name="Normal 6 3 2 8 2" xfId="26389" xr:uid="{00000000-0005-0000-0000-000090930000}"/>
    <cellStyle name="Normal 6 3 2 9" xfId="17668" xr:uid="{00000000-0005-0000-0000-000091930000}"/>
    <cellStyle name="Normal 6 3 3" xfId="193" xr:uid="{00000000-0005-0000-0000-000092930000}"/>
    <cellStyle name="Normal 6 3 3 2" xfId="458" xr:uid="{00000000-0005-0000-0000-000093930000}"/>
    <cellStyle name="Normal 6 3 3 2 2" xfId="998" xr:uid="{00000000-0005-0000-0000-000094930000}"/>
    <cellStyle name="Normal 6 3 3 2 2 2" xfId="2071" xr:uid="{00000000-0005-0000-0000-000095930000}"/>
    <cellStyle name="Normal 6 3 3 2 2 2 2" xfId="4216" xr:uid="{00000000-0005-0000-0000-000096930000}"/>
    <cellStyle name="Normal 6 3 3 2 2 2 2 2" xfId="8627" xr:uid="{00000000-0005-0000-0000-000097930000}"/>
    <cellStyle name="Normal 6 3 3 2 2 2 2 2 2" xfId="17371" xr:uid="{00000000-0005-0000-0000-000098930000}"/>
    <cellStyle name="Normal 6 3 3 2 2 2 2 2 2 2" xfId="34822" xr:uid="{00000000-0005-0000-0000-000099930000}"/>
    <cellStyle name="Normal 6 3 3 2 2 2 2 2 3" xfId="26102" xr:uid="{00000000-0005-0000-0000-00009A930000}"/>
    <cellStyle name="Normal 6 3 3 2 2 2 2 2 4" xfId="42645" xr:uid="{00000000-0005-0000-0000-00009B930000}"/>
    <cellStyle name="Normal 6 3 3 2 2 2 2 3" xfId="13010" xr:uid="{00000000-0005-0000-0000-00009C930000}"/>
    <cellStyle name="Normal 6 3 3 2 2 2 2 3 2" xfId="30462" xr:uid="{00000000-0005-0000-0000-00009D930000}"/>
    <cellStyle name="Normal 6 3 3 2 2 2 2 4" xfId="21741" xr:uid="{00000000-0005-0000-0000-00009E930000}"/>
    <cellStyle name="Normal 6 3 3 2 2 2 2 5" xfId="42644" xr:uid="{00000000-0005-0000-0000-00009F930000}"/>
    <cellStyle name="Normal 6 3 3 2 2 2 3" xfId="6485" xr:uid="{00000000-0005-0000-0000-0000A0930000}"/>
    <cellStyle name="Normal 6 3 3 2 2 2 3 2" xfId="15229" xr:uid="{00000000-0005-0000-0000-0000A1930000}"/>
    <cellStyle name="Normal 6 3 3 2 2 2 3 2 2" xfId="32680" xr:uid="{00000000-0005-0000-0000-0000A2930000}"/>
    <cellStyle name="Normal 6 3 3 2 2 2 3 3" xfId="23960" xr:uid="{00000000-0005-0000-0000-0000A3930000}"/>
    <cellStyle name="Normal 6 3 3 2 2 2 3 4" xfId="42646" xr:uid="{00000000-0005-0000-0000-0000A4930000}"/>
    <cellStyle name="Normal 6 3 3 2 2 2 4" xfId="10868" xr:uid="{00000000-0005-0000-0000-0000A5930000}"/>
    <cellStyle name="Normal 6 3 3 2 2 2 4 2" xfId="28320" xr:uid="{00000000-0005-0000-0000-0000A6930000}"/>
    <cellStyle name="Normal 6 3 3 2 2 2 5" xfId="19599" xr:uid="{00000000-0005-0000-0000-0000A7930000}"/>
    <cellStyle name="Normal 6 3 3 2 2 2 6" xfId="42643" xr:uid="{00000000-0005-0000-0000-0000A8930000}"/>
    <cellStyle name="Normal 6 3 3 2 2 3" xfId="3147" xr:uid="{00000000-0005-0000-0000-0000A9930000}"/>
    <cellStyle name="Normal 6 3 3 2 2 3 2" xfId="7558" xr:uid="{00000000-0005-0000-0000-0000AA930000}"/>
    <cellStyle name="Normal 6 3 3 2 2 3 2 2" xfId="16302" xr:uid="{00000000-0005-0000-0000-0000AB930000}"/>
    <cellStyle name="Normal 6 3 3 2 2 3 2 2 2" xfId="33753" xr:uid="{00000000-0005-0000-0000-0000AC930000}"/>
    <cellStyle name="Normal 6 3 3 2 2 3 2 3" xfId="25033" xr:uid="{00000000-0005-0000-0000-0000AD930000}"/>
    <cellStyle name="Normal 6 3 3 2 2 3 2 4" xfId="42648" xr:uid="{00000000-0005-0000-0000-0000AE930000}"/>
    <cellStyle name="Normal 6 3 3 2 2 3 3" xfId="11941" xr:uid="{00000000-0005-0000-0000-0000AF930000}"/>
    <cellStyle name="Normal 6 3 3 2 2 3 3 2" xfId="29393" xr:uid="{00000000-0005-0000-0000-0000B0930000}"/>
    <cellStyle name="Normal 6 3 3 2 2 3 4" xfId="20672" xr:uid="{00000000-0005-0000-0000-0000B1930000}"/>
    <cellStyle name="Normal 6 3 3 2 2 3 5" xfId="42647" xr:uid="{00000000-0005-0000-0000-0000B2930000}"/>
    <cellStyle name="Normal 6 3 3 2 2 4" xfId="5416" xr:uid="{00000000-0005-0000-0000-0000B3930000}"/>
    <cellStyle name="Normal 6 3 3 2 2 4 2" xfId="14160" xr:uid="{00000000-0005-0000-0000-0000B4930000}"/>
    <cellStyle name="Normal 6 3 3 2 2 4 2 2" xfId="31611" xr:uid="{00000000-0005-0000-0000-0000B5930000}"/>
    <cellStyle name="Normal 6 3 3 2 2 4 3" xfId="22891" xr:uid="{00000000-0005-0000-0000-0000B6930000}"/>
    <cellStyle name="Normal 6 3 3 2 2 4 4" xfId="42649" xr:uid="{00000000-0005-0000-0000-0000B7930000}"/>
    <cellStyle name="Normal 6 3 3 2 2 5" xfId="9799" xr:uid="{00000000-0005-0000-0000-0000B8930000}"/>
    <cellStyle name="Normal 6 3 3 2 2 5 2" xfId="27251" xr:uid="{00000000-0005-0000-0000-0000B9930000}"/>
    <cellStyle name="Normal 6 3 3 2 2 6" xfId="18530" xr:uid="{00000000-0005-0000-0000-0000BA930000}"/>
    <cellStyle name="Normal 6 3 3 2 2 7" xfId="42642" xr:uid="{00000000-0005-0000-0000-0000BB930000}"/>
    <cellStyle name="Normal 6 3 3 2 3" xfId="1536" xr:uid="{00000000-0005-0000-0000-0000BC930000}"/>
    <cellStyle name="Normal 6 3 3 2 3 2" xfId="3682" xr:uid="{00000000-0005-0000-0000-0000BD930000}"/>
    <cellStyle name="Normal 6 3 3 2 3 2 2" xfId="8093" xr:uid="{00000000-0005-0000-0000-0000BE930000}"/>
    <cellStyle name="Normal 6 3 3 2 3 2 2 2" xfId="16837" xr:uid="{00000000-0005-0000-0000-0000BF930000}"/>
    <cellStyle name="Normal 6 3 3 2 3 2 2 2 2" xfId="34288" xr:uid="{00000000-0005-0000-0000-0000C0930000}"/>
    <cellStyle name="Normal 6 3 3 2 3 2 2 3" xfId="25568" xr:uid="{00000000-0005-0000-0000-0000C1930000}"/>
    <cellStyle name="Normal 6 3 3 2 3 2 2 4" xfId="42652" xr:uid="{00000000-0005-0000-0000-0000C2930000}"/>
    <cellStyle name="Normal 6 3 3 2 3 2 3" xfId="12476" xr:uid="{00000000-0005-0000-0000-0000C3930000}"/>
    <cellStyle name="Normal 6 3 3 2 3 2 3 2" xfId="29928" xr:uid="{00000000-0005-0000-0000-0000C4930000}"/>
    <cellStyle name="Normal 6 3 3 2 3 2 4" xfId="21207" xr:uid="{00000000-0005-0000-0000-0000C5930000}"/>
    <cellStyle name="Normal 6 3 3 2 3 2 5" xfId="42651" xr:uid="{00000000-0005-0000-0000-0000C6930000}"/>
    <cellStyle name="Normal 6 3 3 2 3 3" xfId="5951" xr:uid="{00000000-0005-0000-0000-0000C7930000}"/>
    <cellStyle name="Normal 6 3 3 2 3 3 2" xfId="14695" xr:uid="{00000000-0005-0000-0000-0000C8930000}"/>
    <cellStyle name="Normal 6 3 3 2 3 3 2 2" xfId="32146" xr:uid="{00000000-0005-0000-0000-0000C9930000}"/>
    <cellStyle name="Normal 6 3 3 2 3 3 3" xfId="23426" xr:uid="{00000000-0005-0000-0000-0000CA930000}"/>
    <cellStyle name="Normal 6 3 3 2 3 3 4" xfId="42653" xr:uid="{00000000-0005-0000-0000-0000CB930000}"/>
    <cellStyle name="Normal 6 3 3 2 3 4" xfId="10334" xr:uid="{00000000-0005-0000-0000-0000CC930000}"/>
    <cellStyle name="Normal 6 3 3 2 3 4 2" xfId="27786" xr:uid="{00000000-0005-0000-0000-0000CD930000}"/>
    <cellStyle name="Normal 6 3 3 2 3 5" xfId="19065" xr:uid="{00000000-0005-0000-0000-0000CE930000}"/>
    <cellStyle name="Normal 6 3 3 2 3 6" xfId="42650" xr:uid="{00000000-0005-0000-0000-0000CF930000}"/>
    <cellStyle name="Normal 6 3 3 2 4" xfId="2610" xr:uid="{00000000-0005-0000-0000-0000D0930000}"/>
    <cellStyle name="Normal 6 3 3 2 4 2" xfId="7021" xr:uid="{00000000-0005-0000-0000-0000D1930000}"/>
    <cellStyle name="Normal 6 3 3 2 4 2 2" xfId="15765" xr:uid="{00000000-0005-0000-0000-0000D2930000}"/>
    <cellStyle name="Normal 6 3 3 2 4 2 2 2" xfId="33216" xr:uid="{00000000-0005-0000-0000-0000D3930000}"/>
    <cellStyle name="Normal 6 3 3 2 4 2 3" xfId="24496" xr:uid="{00000000-0005-0000-0000-0000D4930000}"/>
    <cellStyle name="Normal 6 3 3 2 4 2 4" xfId="42655" xr:uid="{00000000-0005-0000-0000-0000D5930000}"/>
    <cellStyle name="Normal 6 3 3 2 4 3" xfId="11404" xr:uid="{00000000-0005-0000-0000-0000D6930000}"/>
    <cellStyle name="Normal 6 3 3 2 4 3 2" xfId="28856" xr:uid="{00000000-0005-0000-0000-0000D7930000}"/>
    <cellStyle name="Normal 6 3 3 2 4 4" xfId="20135" xr:uid="{00000000-0005-0000-0000-0000D8930000}"/>
    <cellStyle name="Normal 6 3 3 2 4 5" xfId="42654" xr:uid="{00000000-0005-0000-0000-0000D9930000}"/>
    <cellStyle name="Normal 6 3 3 2 5" xfId="4879" xr:uid="{00000000-0005-0000-0000-0000DA930000}"/>
    <cellStyle name="Normal 6 3 3 2 5 2" xfId="13623" xr:uid="{00000000-0005-0000-0000-0000DB930000}"/>
    <cellStyle name="Normal 6 3 3 2 5 2 2" xfId="31074" xr:uid="{00000000-0005-0000-0000-0000DC930000}"/>
    <cellStyle name="Normal 6 3 3 2 5 3" xfId="22354" xr:uid="{00000000-0005-0000-0000-0000DD930000}"/>
    <cellStyle name="Normal 6 3 3 2 5 4" xfId="42656" xr:uid="{00000000-0005-0000-0000-0000DE930000}"/>
    <cellStyle name="Normal 6 3 3 2 6" xfId="9262" xr:uid="{00000000-0005-0000-0000-0000DF930000}"/>
    <cellStyle name="Normal 6 3 3 2 6 2" xfId="26714" xr:uid="{00000000-0005-0000-0000-0000E0930000}"/>
    <cellStyle name="Normal 6 3 3 2 7" xfId="17993" xr:uid="{00000000-0005-0000-0000-0000E1930000}"/>
    <cellStyle name="Normal 6 3 3 2 8" xfId="42641" xr:uid="{00000000-0005-0000-0000-0000E2930000}"/>
    <cellStyle name="Normal 6 3 3 3" xfId="740" xr:uid="{00000000-0005-0000-0000-0000E3930000}"/>
    <cellStyle name="Normal 6 3 3 3 2" xfId="1813" xr:uid="{00000000-0005-0000-0000-0000E4930000}"/>
    <cellStyle name="Normal 6 3 3 3 2 2" xfId="3958" xr:uid="{00000000-0005-0000-0000-0000E5930000}"/>
    <cellStyle name="Normal 6 3 3 3 2 2 2" xfId="8369" xr:uid="{00000000-0005-0000-0000-0000E6930000}"/>
    <cellStyle name="Normal 6 3 3 3 2 2 2 2" xfId="17113" xr:uid="{00000000-0005-0000-0000-0000E7930000}"/>
    <cellStyle name="Normal 6 3 3 3 2 2 2 2 2" xfId="34564" xr:uid="{00000000-0005-0000-0000-0000E8930000}"/>
    <cellStyle name="Normal 6 3 3 3 2 2 2 3" xfId="25844" xr:uid="{00000000-0005-0000-0000-0000E9930000}"/>
    <cellStyle name="Normal 6 3 3 3 2 2 2 4" xfId="42660" xr:uid="{00000000-0005-0000-0000-0000EA930000}"/>
    <cellStyle name="Normal 6 3 3 3 2 2 3" xfId="12752" xr:uid="{00000000-0005-0000-0000-0000EB930000}"/>
    <cellStyle name="Normal 6 3 3 3 2 2 3 2" xfId="30204" xr:uid="{00000000-0005-0000-0000-0000EC930000}"/>
    <cellStyle name="Normal 6 3 3 3 2 2 4" xfId="21483" xr:uid="{00000000-0005-0000-0000-0000ED930000}"/>
    <cellStyle name="Normal 6 3 3 3 2 2 5" xfId="42659" xr:uid="{00000000-0005-0000-0000-0000EE930000}"/>
    <cellStyle name="Normal 6 3 3 3 2 3" xfId="6227" xr:uid="{00000000-0005-0000-0000-0000EF930000}"/>
    <cellStyle name="Normal 6 3 3 3 2 3 2" xfId="14971" xr:uid="{00000000-0005-0000-0000-0000F0930000}"/>
    <cellStyle name="Normal 6 3 3 3 2 3 2 2" xfId="32422" xr:uid="{00000000-0005-0000-0000-0000F1930000}"/>
    <cellStyle name="Normal 6 3 3 3 2 3 3" xfId="23702" xr:uid="{00000000-0005-0000-0000-0000F2930000}"/>
    <cellStyle name="Normal 6 3 3 3 2 3 4" xfId="42661" xr:uid="{00000000-0005-0000-0000-0000F3930000}"/>
    <cellStyle name="Normal 6 3 3 3 2 4" xfId="10610" xr:uid="{00000000-0005-0000-0000-0000F4930000}"/>
    <cellStyle name="Normal 6 3 3 3 2 4 2" xfId="28062" xr:uid="{00000000-0005-0000-0000-0000F5930000}"/>
    <cellStyle name="Normal 6 3 3 3 2 5" xfId="19341" xr:uid="{00000000-0005-0000-0000-0000F6930000}"/>
    <cellStyle name="Normal 6 3 3 3 2 6" xfId="42658" xr:uid="{00000000-0005-0000-0000-0000F7930000}"/>
    <cellStyle name="Normal 6 3 3 3 3" xfId="2889" xr:uid="{00000000-0005-0000-0000-0000F8930000}"/>
    <cellStyle name="Normal 6 3 3 3 3 2" xfId="7300" xr:uid="{00000000-0005-0000-0000-0000F9930000}"/>
    <cellStyle name="Normal 6 3 3 3 3 2 2" xfId="16044" xr:uid="{00000000-0005-0000-0000-0000FA930000}"/>
    <cellStyle name="Normal 6 3 3 3 3 2 2 2" xfId="33495" xr:uid="{00000000-0005-0000-0000-0000FB930000}"/>
    <cellStyle name="Normal 6 3 3 3 3 2 3" xfId="24775" xr:uid="{00000000-0005-0000-0000-0000FC930000}"/>
    <cellStyle name="Normal 6 3 3 3 3 2 4" xfId="42663" xr:uid="{00000000-0005-0000-0000-0000FD930000}"/>
    <cellStyle name="Normal 6 3 3 3 3 3" xfId="11683" xr:uid="{00000000-0005-0000-0000-0000FE930000}"/>
    <cellStyle name="Normal 6 3 3 3 3 3 2" xfId="29135" xr:uid="{00000000-0005-0000-0000-0000FF930000}"/>
    <cellStyle name="Normal 6 3 3 3 3 4" xfId="20414" xr:uid="{00000000-0005-0000-0000-000000940000}"/>
    <cellStyle name="Normal 6 3 3 3 3 5" xfId="42662" xr:uid="{00000000-0005-0000-0000-000001940000}"/>
    <cellStyle name="Normal 6 3 3 3 4" xfId="5158" xr:uid="{00000000-0005-0000-0000-000002940000}"/>
    <cellStyle name="Normal 6 3 3 3 4 2" xfId="13902" xr:uid="{00000000-0005-0000-0000-000003940000}"/>
    <cellStyle name="Normal 6 3 3 3 4 2 2" xfId="31353" xr:uid="{00000000-0005-0000-0000-000004940000}"/>
    <cellStyle name="Normal 6 3 3 3 4 3" xfId="22633" xr:uid="{00000000-0005-0000-0000-000005940000}"/>
    <cellStyle name="Normal 6 3 3 3 4 4" xfId="42664" xr:uid="{00000000-0005-0000-0000-000006940000}"/>
    <cellStyle name="Normal 6 3 3 3 5" xfId="9541" xr:uid="{00000000-0005-0000-0000-000007940000}"/>
    <cellStyle name="Normal 6 3 3 3 5 2" xfId="26993" xr:uid="{00000000-0005-0000-0000-000008940000}"/>
    <cellStyle name="Normal 6 3 3 3 6" xfId="18272" xr:uid="{00000000-0005-0000-0000-000009940000}"/>
    <cellStyle name="Normal 6 3 3 3 7" xfId="42657" xr:uid="{00000000-0005-0000-0000-00000A940000}"/>
    <cellStyle name="Normal 6 3 3 4" xfId="1279" xr:uid="{00000000-0005-0000-0000-00000B940000}"/>
    <cellStyle name="Normal 6 3 3 4 2" xfId="3425" xr:uid="{00000000-0005-0000-0000-00000C940000}"/>
    <cellStyle name="Normal 6 3 3 4 2 2" xfId="7836" xr:uid="{00000000-0005-0000-0000-00000D940000}"/>
    <cellStyle name="Normal 6 3 3 4 2 2 2" xfId="16580" xr:uid="{00000000-0005-0000-0000-00000E940000}"/>
    <cellStyle name="Normal 6 3 3 4 2 2 2 2" xfId="34031" xr:uid="{00000000-0005-0000-0000-00000F940000}"/>
    <cellStyle name="Normal 6 3 3 4 2 2 3" xfId="25311" xr:uid="{00000000-0005-0000-0000-000010940000}"/>
    <cellStyle name="Normal 6 3 3 4 2 2 4" xfId="42667" xr:uid="{00000000-0005-0000-0000-000011940000}"/>
    <cellStyle name="Normal 6 3 3 4 2 3" xfId="12219" xr:uid="{00000000-0005-0000-0000-000012940000}"/>
    <cellStyle name="Normal 6 3 3 4 2 3 2" xfId="29671" xr:uid="{00000000-0005-0000-0000-000013940000}"/>
    <cellStyle name="Normal 6 3 3 4 2 4" xfId="20950" xr:uid="{00000000-0005-0000-0000-000014940000}"/>
    <cellStyle name="Normal 6 3 3 4 2 5" xfId="42666" xr:uid="{00000000-0005-0000-0000-000015940000}"/>
    <cellStyle name="Normal 6 3 3 4 3" xfId="5694" xr:uid="{00000000-0005-0000-0000-000016940000}"/>
    <cellStyle name="Normal 6 3 3 4 3 2" xfId="14438" xr:uid="{00000000-0005-0000-0000-000017940000}"/>
    <cellStyle name="Normal 6 3 3 4 3 2 2" xfId="31889" xr:uid="{00000000-0005-0000-0000-000018940000}"/>
    <cellStyle name="Normal 6 3 3 4 3 3" xfId="23169" xr:uid="{00000000-0005-0000-0000-000019940000}"/>
    <cellStyle name="Normal 6 3 3 4 3 4" xfId="42668" xr:uid="{00000000-0005-0000-0000-00001A940000}"/>
    <cellStyle name="Normal 6 3 3 4 4" xfId="10077" xr:uid="{00000000-0005-0000-0000-00001B940000}"/>
    <cellStyle name="Normal 6 3 3 4 4 2" xfId="27529" xr:uid="{00000000-0005-0000-0000-00001C940000}"/>
    <cellStyle name="Normal 6 3 3 4 5" xfId="18808" xr:uid="{00000000-0005-0000-0000-00001D940000}"/>
    <cellStyle name="Normal 6 3 3 4 6" xfId="42665" xr:uid="{00000000-0005-0000-0000-00001E940000}"/>
    <cellStyle name="Normal 6 3 3 5" xfId="2353" xr:uid="{00000000-0005-0000-0000-00001F940000}"/>
    <cellStyle name="Normal 6 3 3 5 2" xfId="6764" xr:uid="{00000000-0005-0000-0000-000020940000}"/>
    <cellStyle name="Normal 6 3 3 5 2 2" xfId="15508" xr:uid="{00000000-0005-0000-0000-000021940000}"/>
    <cellStyle name="Normal 6 3 3 5 2 2 2" xfId="32959" xr:uid="{00000000-0005-0000-0000-000022940000}"/>
    <cellStyle name="Normal 6 3 3 5 2 3" xfId="24239" xr:uid="{00000000-0005-0000-0000-000023940000}"/>
    <cellStyle name="Normal 6 3 3 5 2 4" xfId="42670" xr:uid="{00000000-0005-0000-0000-000024940000}"/>
    <cellStyle name="Normal 6 3 3 5 3" xfId="11147" xr:uid="{00000000-0005-0000-0000-000025940000}"/>
    <cellStyle name="Normal 6 3 3 5 3 2" xfId="28599" xr:uid="{00000000-0005-0000-0000-000026940000}"/>
    <cellStyle name="Normal 6 3 3 5 4" xfId="19878" xr:uid="{00000000-0005-0000-0000-000027940000}"/>
    <cellStyle name="Normal 6 3 3 5 5" xfId="42669" xr:uid="{00000000-0005-0000-0000-000028940000}"/>
    <cellStyle name="Normal 6 3 3 6" xfId="4622" xr:uid="{00000000-0005-0000-0000-000029940000}"/>
    <cellStyle name="Normal 6 3 3 6 2" xfId="13366" xr:uid="{00000000-0005-0000-0000-00002A940000}"/>
    <cellStyle name="Normal 6 3 3 6 2 2" xfId="30817" xr:uid="{00000000-0005-0000-0000-00002B940000}"/>
    <cellStyle name="Normal 6 3 3 6 3" xfId="22097" xr:uid="{00000000-0005-0000-0000-00002C940000}"/>
    <cellStyle name="Normal 6 3 3 6 4" xfId="42671" xr:uid="{00000000-0005-0000-0000-00002D940000}"/>
    <cellStyle name="Normal 6 3 3 7" xfId="9005" xr:uid="{00000000-0005-0000-0000-00002E940000}"/>
    <cellStyle name="Normal 6 3 3 7 2" xfId="26457" xr:uid="{00000000-0005-0000-0000-00002F940000}"/>
    <cellStyle name="Normal 6 3 3 8" xfId="17736" xr:uid="{00000000-0005-0000-0000-000030940000}"/>
    <cellStyle name="Normal 6 3 3 9" xfId="42640" xr:uid="{00000000-0005-0000-0000-000031940000}"/>
    <cellStyle name="Normal 6 3 4" xfId="333" xr:uid="{00000000-0005-0000-0000-000032940000}"/>
    <cellStyle name="Normal 6 3 4 2" xfId="873" xr:uid="{00000000-0005-0000-0000-000033940000}"/>
    <cellStyle name="Normal 6 3 4 2 2" xfId="1946" xr:uid="{00000000-0005-0000-0000-000034940000}"/>
    <cellStyle name="Normal 6 3 4 2 2 2" xfId="4091" xr:uid="{00000000-0005-0000-0000-000035940000}"/>
    <cellStyle name="Normal 6 3 4 2 2 2 2" xfId="8502" xr:uid="{00000000-0005-0000-0000-000036940000}"/>
    <cellStyle name="Normal 6 3 4 2 2 2 2 2" xfId="17246" xr:uid="{00000000-0005-0000-0000-000037940000}"/>
    <cellStyle name="Normal 6 3 4 2 2 2 2 2 2" xfId="34697" xr:uid="{00000000-0005-0000-0000-000038940000}"/>
    <cellStyle name="Normal 6 3 4 2 2 2 2 3" xfId="25977" xr:uid="{00000000-0005-0000-0000-000039940000}"/>
    <cellStyle name="Normal 6 3 4 2 2 2 2 4" xfId="42676" xr:uid="{00000000-0005-0000-0000-00003A940000}"/>
    <cellStyle name="Normal 6 3 4 2 2 2 3" xfId="12885" xr:uid="{00000000-0005-0000-0000-00003B940000}"/>
    <cellStyle name="Normal 6 3 4 2 2 2 3 2" xfId="30337" xr:uid="{00000000-0005-0000-0000-00003C940000}"/>
    <cellStyle name="Normal 6 3 4 2 2 2 4" xfId="21616" xr:uid="{00000000-0005-0000-0000-00003D940000}"/>
    <cellStyle name="Normal 6 3 4 2 2 2 5" xfId="42675" xr:uid="{00000000-0005-0000-0000-00003E940000}"/>
    <cellStyle name="Normal 6 3 4 2 2 3" xfId="6360" xr:uid="{00000000-0005-0000-0000-00003F940000}"/>
    <cellStyle name="Normal 6 3 4 2 2 3 2" xfId="15104" xr:uid="{00000000-0005-0000-0000-000040940000}"/>
    <cellStyle name="Normal 6 3 4 2 2 3 2 2" xfId="32555" xr:uid="{00000000-0005-0000-0000-000041940000}"/>
    <cellStyle name="Normal 6 3 4 2 2 3 3" xfId="23835" xr:uid="{00000000-0005-0000-0000-000042940000}"/>
    <cellStyle name="Normal 6 3 4 2 2 3 4" xfId="42677" xr:uid="{00000000-0005-0000-0000-000043940000}"/>
    <cellStyle name="Normal 6 3 4 2 2 4" xfId="10743" xr:uid="{00000000-0005-0000-0000-000044940000}"/>
    <cellStyle name="Normal 6 3 4 2 2 4 2" xfId="28195" xr:uid="{00000000-0005-0000-0000-000045940000}"/>
    <cellStyle name="Normal 6 3 4 2 2 5" xfId="19474" xr:uid="{00000000-0005-0000-0000-000046940000}"/>
    <cellStyle name="Normal 6 3 4 2 2 6" xfId="42674" xr:uid="{00000000-0005-0000-0000-000047940000}"/>
    <cellStyle name="Normal 6 3 4 2 3" xfId="3022" xr:uid="{00000000-0005-0000-0000-000048940000}"/>
    <cellStyle name="Normal 6 3 4 2 3 2" xfId="7433" xr:uid="{00000000-0005-0000-0000-000049940000}"/>
    <cellStyle name="Normal 6 3 4 2 3 2 2" xfId="16177" xr:uid="{00000000-0005-0000-0000-00004A940000}"/>
    <cellStyle name="Normal 6 3 4 2 3 2 2 2" xfId="33628" xr:uid="{00000000-0005-0000-0000-00004B940000}"/>
    <cellStyle name="Normal 6 3 4 2 3 2 3" xfId="24908" xr:uid="{00000000-0005-0000-0000-00004C940000}"/>
    <cellStyle name="Normal 6 3 4 2 3 2 4" xfId="42679" xr:uid="{00000000-0005-0000-0000-00004D940000}"/>
    <cellStyle name="Normal 6 3 4 2 3 3" xfId="11816" xr:uid="{00000000-0005-0000-0000-00004E940000}"/>
    <cellStyle name="Normal 6 3 4 2 3 3 2" xfId="29268" xr:uid="{00000000-0005-0000-0000-00004F940000}"/>
    <cellStyle name="Normal 6 3 4 2 3 4" xfId="20547" xr:uid="{00000000-0005-0000-0000-000050940000}"/>
    <cellStyle name="Normal 6 3 4 2 3 5" xfId="42678" xr:uid="{00000000-0005-0000-0000-000051940000}"/>
    <cellStyle name="Normal 6 3 4 2 4" xfId="5291" xr:uid="{00000000-0005-0000-0000-000052940000}"/>
    <cellStyle name="Normal 6 3 4 2 4 2" xfId="14035" xr:uid="{00000000-0005-0000-0000-000053940000}"/>
    <cellStyle name="Normal 6 3 4 2 4 2 2" xfId="31486" xr:uid="{00000000-0005-0000-0000-000054940000}"/>
    <cellStyle name="Normal 6 3 4 2 4 3" xfId="22766" xr:uid="{00000000-0005-0000-0000-000055940000}"/>
    <cellStyle name="Normal 6 3 4 2 4 4" xfId="42680" xr:uid="{00000000-0005-0000-0000-000056940000}"/>
    <cellStyle name="Normal 6 3 4 2 5" xfId="9674" xr:uid="{00000000-0005-0000-0000-000057940000}"/>
    <cellStyle name="Normal 6 3 4 2 5 2" xfId="27126" xr:uid="{00000000-0005-0000-0000-000058940000}"/>
    <cellStyle name="Normal 6 3 4 2 6" xfId="18405" xr:uid="{00000000-0005-0000-0000-000059940000}"/>
    <cellStyle name="Normal 6 3 4 2 7" xfId="42673" xr:uid="{00000000-0005-0000-0000-00005A940000}"/>
    <cellStyle name="Normal 6 3 4 3" xfId="1411" xr:uid="{00000000-0005-0000-0000-00005B940000}"/>
    <cellStyle name="Normal 6 3 4 3 2" xfId="3557" xr:uid="{00000000-0005-0000-0000-00005C940000}"/>
    <cellStyle name="Normal 6 3 4 3 2 2" xfId="7968" xr:uid="{00000000-0005-0000-0000-00005D940000}"/>
    <cellStyle name="Normal 6 3 4 3 2 2 2" xfId="16712" xr:uid="{00000000-0005-0000-0000-00005E940000}"/>
    <cellStyle name="Normal 6 3 4 3 2 2 2 2" xfId="34163" xr:uid="{00000000-0005-0000-0000-00005F940000}"/>
    <cellStyle name="Normal 6 3 4 3 2 2 3" xfId="25443" xr:uid="{00000000-0005-0000-0000-000060940000}"/>
    <cellStyle name="Normal 6 3 4 3 2 2 4" xfId="42683" xr:uid="{00000000-0005-0000-0000-000061940000}"/>
    <cellStyle name="Normal 6 3 4 3 2 3" xfId="12351" xr:uid="{00000000-0005-0000-0000-000062940000}"/>
    <cellStyle name="Normal 6 3 4 3 2 3 2" xfId="29803" xr:uid="{00000000-0005-0000-0000-000063940000}"/>
    <cellStyle name="Normal 6 3 4 3 2 4" xfId="21082" xr:uid="{00000000-0005-0000-0000-000064940000}"/>
    <cellStyle name="Normal 6 3 4 3 2 5" xfId="42682" xr:uid="{00000000-0005-0000-0000-000065940000}"/>
    <cellStyle name="Normal 6 3 4 3 3" xfId="5826" xr:uid="{00000000-0005-0000-0000-000066940000}"/>
    <cellStyle name="Normal 6 3 4 3 3 2" xfId="14570" xr:uid="{00000000-0005-0000-0000-000067940000}"/>
    <cellStyle name="Normal 6 3 4 3 3 2 2" xfId="32021" xr:uid="{00000000-0005-0000-0000-000068940000}"/>
    <cellStyle name="Normal 6 3 4 3 3 3" xfId="23301" xr:uid="{00000000-0005-0000-0000-000069940000}"/>
    <cellStyle name="Normal 6 3 4 3 3 4" xfId="42684" xr:uid="{00000000-0005-0000-0000-00006A940000}"/>
    <cellStyle name="Normal 6 3 4 3 4" xfId="10209" xr:uid="{00000000-0005-0000-0000-00006B940000}"/>
    <cellStyle name="Normal 6 3 4 3 4 2" xfId="27661" xr:uid="{00000000-0005-0000-0000-00006C940000}"/>
    <cellStyle name="Normal 6 3 4 3 5" xfId="18940" xr:uid="{00000000-0005-0000-0000-00006D940000}"/>
    <cellStyle name="Normal 6 3 4 3 6" xfId="42681" xr:uid="{00000000-0005-0000-0000-00006E940000}"/>
    <cellStyle name="Normal 6 3 4 4" xfId="2485" xr:uid="{00000000-0005-0000-0000-00006F940000}"/>
    <cellStyle name="Normal 6 3 4 4 2" xfId="6896" xr:uid="{00000000-0005-0000-0000-000070940000}"/>
    <cellStyle name="Normal 6 3 4 4 2 2" xfId="15640" xr:uid="{00000000-0005-0000-0000-000071940000}"/>
    <cellStyle name="Normal 6 3 4 4 2 2 2" xfId="33091" xr:uid="{00000000-0005-0000-0000-000072940000}"/>
    <cellStyle name="Normal 6 3 4 4 2 3" xfId="24371" xr:uid="{00000000-0005-0000-0000-000073940000}"/>
    <cellStyle name="Normal 6 3 4 4 2 4" xfId="42686" xr:uid="{00000000-0005-0000-0000-000074940000}"/>
    <cellStyle name="Normal 6 3 4 4 3" xfId="11279" xr:uid="{00000000-0005-0000-0000-000075940000}"/>
    <cellStyle name="Normal 6 3 4 4 3 2" xfId="28731" xr:uid="{00000000-0005-0000-0000-000076940000}"/>
    <cellStyle name="Normal 6 3 4 4 4" xfId="20010" xr:uid="{00000000-0005-0000-0000-000077940000}"/>
    <cellStyle name="Normal 6 3 4 4 5" xfId="42685" xr:uid="{00000000-0005-0000-0000-000078940000}"/>
    <cellStyle name="Normal 6 3 4 5" xfId="4754" xr:uid="{00000000-0005-0000-0000-000079940000}"/>
    <cellStyle name="Normal 6 3 4 5 2" xfId="13498" xr:uid="{00000000-0005-0000-0000-00007A940000}"/>
    <cellStyle name="Normal 6 3 4 5 2 2" xfId="30949" xr:uid="{00000000-0005-0000-0000-00007B940000}"/>
    <cellStyle name="Normal 6 3 4 5 3" xfId="22229" xr:uid="{00000000-0005-0000-0000-00007C940000}"/>
    <cellStyle name="Normal 6 3 4 5 4" xfId="42687" xr:uid="{00000000-0005-0000-0000-00007D940000}"/>
    <cellStyle name="Normal 6 3 4 6" xfId="9137" xr:uid="{00000000-0005-0000-0000-00007E940000}"/>
    <cellStyle name="Normal 6 3 4 6 2" xfId="26589" xr:uid="{00000000-0005-0000-0000-00007F940000}"/>
    <cellStyle name="Normal 6 3 4 7" xfId="17868" xr:uid="{00000000-0005-0000-0000-000080940000}"/>
    <cellStyle name="Normal 6 3 4 8" xfId="42672" xr:uid="{00000000-0005-0000-0000-000081940000}"/>
    <cellStyle name="Normal 6 3 5" xfId="615" xr:uid="{00000000-0005-0000-0000-000082940000}"/>
    <cellStyle name="Normal 6 3 5 2" xfId="1688" xr:uid="{00000000-0005-0000-0000-000083940000}"/>
    <cellStyle name="Normal 6 3 5 2 2" xfId="3833" xr:uid="{00000000-0005-0000-0000-000084940000}"/>
    <cellStyle name="Normal 6 3 5 2 2 2" xfId="8244" xr:uid="{00000000-0005-0000-0000-000085940000}"/>
    <cellStyle name="Normal 6 3 5 2 2 2 2" xfId="16988" xr:uid="{00000000-0005-0000-0000-000086940000}"/>
    <cellStyle name="Normal 6 3 5 2 2 2 2 2" xfId="34439" xr:uid="{00000000-0005-0000-0000-000087940000}"/>
    <cellStyle name="Normal 6 3 5 2 2 2 3" xfId="25719" xr:uid="{00000000-0005-0000-0000-000088940000}"/>
    <cellStyle name="Normal 6 3 5 2 2 2 4" xfId="42691" xr:uid="{00000000-0005-0000-0000-000089940000}"/>
    <cellStyle name="Normal 6 3 5 2 2 3" xfId="12627" xr:uid="{00000000-0005-0000-0000-00008A940000}"/>
    <cellStyle name="Normal 6 3 5 2 2 3 2" xfId="30079" xr:uid="{00000000-0005-0000-0000-00008B940000}"/>
    <cellStyle name="Normal 6 3 5 2 2 4" xfId="21358" xr:uid="{00000000-0005-0000-0000-00008C940000}"/>
    <cellStyle name="Normal 6 3 5 2 2 5" xfId="42690" xr:uid="{00000000-0005-0000-0000-00008D940000}"/>
    <cellStyle name="Normal 6 3 5 2 3" xfId="6102" xr:uid="{00000000-0005-0000-0000-00008E940000}"/>
    <cellStyle name="Normal 6 3 5 2 3 2" xfId="14846" xr:uid="{00000000-0005-0000-0000-00008F940000}"/>
    <cellStyle name="Normal 6 3 5 2 3 2 2" xfId="32297" xr:uid="{00000000-0005-0000-0000-000090940000}"/>
    <cellStyle name="Normal 6 3 5 2 3 3" xfId="23577" xr:uid="{00000000-0005-0000-0000-000091940000}"/>
    <cellStyle name="Normal 6 3 5 2 3 4" xfId="42692" xr:uid="{00000000-0005-0000-0000-000092940000}"/>
    <cellStyle name="Normal 6 3 5 2 4" xfId="10485" xr:uid="{00000000-0005-0000-0000-000093940000}"/>
    <cellStyle name="Normal 6 3 5 2 4 2" xfId="27937" xr:uid="{00000000-0005-0000-0000-000094940000}"/>
    <cellStyle name="Normal 6 3 5 2 5" xfId="19216" xr:uid="{00000000-0005-0000-0000-000095940000}"/>
    <cellStyle name="Normal 6 3 5 2 6" xfId="42689" xr:uid="{00000000-0005-0000-0000-000096940000}"/>
    <cellStyle name="Normal 6 3 5 3" xfId="2764" xr:uid="{00000000-0005-0000-0000-000097940000}"/>
    <cellStyle name="Normal 6 3 5 3 2" xfId="7175" xr:uid="{00000000-0005-0000-0000-000098940000}"/>
    <cellStyle name="Normal 6 3 5 3 2 2" xfId="15919" xr:uid="{00000000-0005-0000-0000-000099940000}"/>
    <cellStyle name="Normal 6 3 5 3 2 2 2" xfId="33370" xr:uid="{00000000-0005-0000-0000-00009A940000}"/>
    <cellStyle name="Normal 6 3 5 3 2 3" xfId="24650" xr:uid="{00000000-0005-0000-0000-00009B940000}"/>
    <cellStyle name="Normal 6 3 5 3 2 4" xfId="42694" xr:uid="{00000000-0005-0000-0000-00009C940000}"/>
    <cellStyle name="Normal 6 3 5 3 3" xfId="11558" xr:uid="{00000000-0005-0000-0000-00009D940000}"/>
    <cellStyle name="Normal 6 3 5 3 3 2" xfId="29010" xr:uid="{00000000-0005-0000-0000-00009E940000}"/>
    <cellStyle name="Normal 6 3 5 3 4" xfId="20289" xr:uid="{00000000-0005-0000-0000-00009F940000}"/>
    <cellStyle name="Normal 6 3 5 3 5" xfId="42693" xr:uid="{00000000-0005-0000-0000-0000A0940000}"/>
    <cellStyle name="Normal 6 3 5 4" xfId="5033" xr:uid="{00000000-0005-0000-0000-0000A1940000}"/>
    <cellStyle name="Normal 6 3 5 4 2" xfId="13777" xr:uid="{00000000-0005-0000-0000-0000A2940000}"/>
    <cellStyle name="Normal 6 3 5 4 2 2" xfId="31228" xr:uid="{00000000-0005-0000-0000-0000A3940000}"/>
    <cellStyle name="Normal 6 3 5 4 3" xfId="22508" xr:uid="{00000000-0005-0000-0000-0000A4940000}"/>
    <cellStyle name="Normal 6 3 5 4 4" xfId="42695" xr:uid="{00000000-0005-0000-0000-0000A5940000}"/>
    <cellStyle name="Normal 6 3 5 5" xfId="9416" xr:uid="{00000000-0005-0000-0000-0000A6940000}"/>
    <cellStyle name="Normal 6 3 5 5 2" xfId="26868" xr:uid="{00000000-0005-0000-0000-0000A7940000}"/>
    <cellStyle name="Normal 6 3 5 6" xfId="18147" xr:uid="{00000000-0005-0000-0000-0000A8940000}"/>
    <cellStyle name="Normal 6 3 5 7" xfId="42688" xr:uid="{00000000-0005-0000-0000-0000A9940000}"/>
    <cellStyle name="Normal 6 3 6" xfId="1154" xr:uid="{00000000-0005-0000-0000-0000AA940000}"/>
    <cellStyle name="Normal 6 3 6 2" xfId="3300" xr:uid="{00000000-0005-0000-0000-0000AB940000}"/>
    <cellStyle name="Normal 6 3 6 2 2" xfId="7711" xr:uid="{00000000-0005-0000-0000-0000AC940000}"/>
    <cellStyle name="Normal 6 3 6 2 2 2" xfId="16455" xr:uid="{00000000-0005-0000-0000-0000AD940000}"/>
    <cellStyle name="Normal 6 3 6 2 2 2 2" xfId="33906" xr:uid="{00000000-0005-0000-0000-0000AE940000}"/>
    <cellStyle name="Normal 6 3 6 2 2 3" xfId="25186" xr:uid="{00000000-0005-0000-0000-0000AF940000}"/>
    <cellStyle name="Normal 6 3 6 2 2 4" xfId="42698" xr:uid="{00000000-0005-0000-0000-0000B0940000}"/>
    <cellStyle name="Normal 6 3 6 2 3" xfId="12094" xr:uid="{00000000-0005-0000-0000-0000B1940000}"/>
    <cellStyle name="Normal 6 3 6 2 3 2" xfId="29546" xr:uid="{00000000-0005-0000-0000-0000B2940000}"/>
    <cellStyle name="Normal 6 3 6 2 4" xfId="20825" xr:uid="{00000000-0005-0000-0000-0000B3940000}"/>
    <cellStyle name="Normal 6 3 6 2 5" xfId="42697" xr:uid="{00000000-0005-0000-0000-0000B4940000}"/>
    <cellStyle name="Normal 6 3 6 3" xfId="5569" xr:uid="{00000000-0005-0000-0000-0000B5940000}"/>
    <cellStyle name="Normal 6 3 6 3 2" xfId="14313" xr:uid="{00000000-0005-0000-0000-0000B6940000}"/>
    <cellStyle name="Normal 6 3 6 3 2 2" xfId="31764" xr:uid="{00000000-0005-0000-0000-0000B7940000}"/>
    <cellStyle name="Normal 6 3 6 3 3" xfId="23044" xr:uid="{00000000-0005-0000-0000-0000B8940000}"/>
    <cellStyle name="Normal 6 3 6 3 4" xfId="42699" xr:uid="{00000000-0005-0000-0000-0000B9940000}"/>
    <cellStyle name="Normal 6 3 6 4" xfId="9952" xr:uid="{00000000-0005-0000-0000-0000BA940000}"/>
    <cellStyle name="Normal 6 3 6 4 2" xfId="27404" xr:uid="{00000000-0005-0000-0000-0000BB940000}"/>
    <cellStyle name="Normal 6 3 6 5" xfId="18683" xr:uid="{00000000-0005-0000-0000-0000BC940000}"/>
    <cellStyle name="Normal 6 3 6 6" xfId="42696" xr:uid="{00000000-0005-0000-0000-0000BD940000}"/>
    <cellStyle name="Normal 6 3 7" xfId="2228" xr:uid="{00000000-0005-0000-0000-0000BE940000}"/>
    <cellStyle name="Normal 6 3 7 2" xfId="6639" xr:uid="{00000000-0005-0000-0000-0000BF940000}"/>
    <cellStyle name="Normal 6 3 7 2 2" xfId="15383" xr:uid="{00000000-0005-0000-0000-0000C0940000}"/>
    <cellStyle name="Normal 6 3 7 2 2 2" xfId="32834" xr:uid="{00000000-0005-0000-0000-0000C1940000}"/>
    <cellStyle name="Normal 6 3 7 2 3" xfId="24114" xr:uid="{00000000-0005-0000-0000-0000C2940000}"/>
    <cellStyle name="Normal 6 3 7 2 4" xfId="42701" xr:uid="{00000000-0005-0000-0000-0000C3940000}"/>
    <cellStyle name="Normal 6 3 7 3" xfId="11022" xr:uid="{00000000-0005-0000-0000-0000C4940000}"/>
    <cellStyle name="Normal 6 3 7 3 2" xfId="28474" xr:uid="{00000000-0005-0000-0000-0000C5940000}"/>
    <cellStyle name="Normal 6 3 7 4" xfId="19753" xr:uid="{00000000-0005-0000-0000-0000C6940000}"/>
    <cellStyle name="Normal 6 3 7 5" xfId="42700" xr:uid="{00000000-0005-0000-0000-0000C7940000}"/>
    <cellStyle name="Normal 6 3 8" xfId="4497" xr:uid="{00000000-0005-0000-0000-0000C8940000}"/>
    <cellStyle name="Normal 6 3 8 2" xfId="13241" xr:uid="{00000000-0005-0000-0000-0000C9940000}"/>
    <cellStyle name="Normal 6 3 8 2 2" xfId="30692" xr:uid="{00000000-0005-0000-0000-0000CA940000}"/>
    <cellStyle name="Normal 6 3 8 3" xfId="21972" xr:uid="{00000000-0005-0000-0000-0000CB940000}"/>
    <cellStyle name="Normal 6 3 8 4" xfId="42702" xr:uid="{00000000-0005-0000-0000-0000CC940000}"/>
    <cellStyle name="Normal 6 3 9" xfId="8880" xr:uid="{00000000-0005-0000-0000-0000CD940000}"/>
    <cellStyle name="Normal 6 3 9 2" xfId="26332" xr:uid="{00000000-0005-0000-0000-0000CE940000}"/>
    <cellStyle name="Normal 6 4" xfId="85" xr:uid="{00000000-0005-0000-0000-0000CF940000}"/>
    <cellStyle name="Normal 6 5" xfId="94" xr:uid="{00000000-0005-0000-0000-0000D0940000}"/>
    <cellStyle name="Normal 6 5 10" xfId="42703" xr:uid="{00000000-0005-0000-0000-0000D1940000}"/>
    <cellStyle name="Normal 6 5 2" xfId="227" xr:uid="{00000000-0005-0000-0000-0000D2940000}"/>
    <cellStyle name="Normal 6 5 2 2" xfId="492" xr:uid="{00000000-0005-0000-0000-0000D3940000}"/>
    <cellStyle name="Normal 6 5 2 2 2" xfId="1032" xr:uid="{00000000-0005-0000-0000-0000D4940000}"/>
    <cellStyle name="Normal 6 5 2 2 2 2" xfId="2105" xr:uid="{00000000-0005-0000-0000-0000D5940000}"/>
    <cellStyle name="Normal 6 5 2 2 2 2 2" xfId="4250" xr:uid="{00000000-0005-0000-0000-0000D6940000}"/>
    <cellStyle name="Normal 6 5 2 2 2 2 2 2" xfId="8661" xr:uid="{00000000-0005-0000-0000-0000D7940000}"/>
    <cellStyle name="Normal 6 5 2 2 2 2 2 2 2" xfId="17405" xr:uid="{00000000-0005-0000-0000-0000D8940000}"/>
    <cellStyle name="Normal 6 5 2 2 2 2 2 2 2 2" xfId="34856" xr:uid="{00000000-0005-0000-0000-0000D9940000}"/>
    <cellStyle name="Normal 6 5 2 2 2 2 2 2 3" xfId="26136" xr:uid="{00000000-0005-0000-0000-0000DA940000}"/>
    <cellStyle name="Normal 6 5 2 2 2 2 2 2 4" xfId="42709" xr:uid="{00000000-0005-0000-0000-0000DB940000}"/>
    <cellStyle name="Normal 6 5 2 2 2 2 2 3" xfId="13044" xr:uid="{00000000-0005-0000-0000-0000DC940000}"/>
    <cellStyle name="Normal 6 5 2 2 2 2 2 3 2" xfId="30496" xr:uid="{00000000-0005-0000-0000-0000DD940000}"/>
    <cellStyle name="Normal 6 5 2 2 2 2 2 4" xfId="21775" xr:uid="{00000000-0005-0000-0000-0000DE940000}"/>
    <cellStyle name="Normal 6 5 2 2 2 2 2 5" xfId="42708" xr:uid="{00000000-0005-0000-0000-0000DF940000}"/>
    <cellStyle name="Normal 6 5 2 2 2 2 3" xfId="6519" xr:uid="{00000000-0005-0000-0000-0000E0940000}"/>
    <cellStyle name="Normal 6 5 2 2 2 2 3 2" xfId="15263" xr:uid="{00000000-0005-0000-0000-0000E1940000}"/>
    <cellStyle name="Normal 6 5 2 2 2 2 3 2 2" xfId="32714" xr:uid="{00000000-0005-0000-0000-0000E2940000}"/>
    <cellStyle name="Normal 6 5 2 2 2 2 3 3" xfId="23994" xr:uid="{00000000-0005-0000-0000-0000E3940000}"/>
    <cellStyle name="Normal 6 5 2 2 2 2 3 4" xfId="42710" xr:uid="{00000000-0005-0000-0000-0000E4940000}"/>
    <cellStyle name="Normal 6 5 2 2 2 2 4" xfId="10902" xr:uid="{00000000-0005-0000-0000-0000E5940000}"/>
    <cellStyle name="Normal 6 5 2 2 2 2 4 2" xfId="28354" xr:uid="{00000000-0005-0000-0000-0000E6940000}"/>
    <cellStyle name="Normal 6 5 2 2 2 2 5" xfId="19633" xr:uid="{00000000-0005-0000-0000-0000E7940000}"/>
    <cellStyle name="Normal 6 5 2 2 2 2 6" xfId="42707" xr:uid="{00000000-0005-0000-0000-0000E8940000}"/>
    <cellStyle name="Normal 6 5 2 2 2 3" xfId="3181" xr:uid="{00000000-0005-0000-0000-0000E9940000}"/>
    <cellStyle name="Normal 6 5 2 2 2 3 2" xfId="7592" xr:uid="{00000000-0005-0000-0000-0000EA940000}"/>
    <cellStyle name="Normal 6 5 2 2 2 3 2 2" xfId="16336" xr:uid="{00000000-0005-0000-0000-0000EB940000}"/>
    <cellStyle name="Normal 6 5 2 2 2 3 2 2 2" xfId="33787" xr:uid="{00000000-0005-0000-0000-0000EC940000}"/>
    <cellStyle name="Normal 6 5 2 2 2 3 2 3" xfId="25067" xr:uid="{00000000-0005-0000-0000-0000ED940000}"/>
    <cellStyle name="Normal 6 5 2 2 2 3 2 4" xfId="42712" xr:uid="{00000000-0005-0000-0000-0000EE940000}"/>
    <cellStyle name="Normal 6 5 2 2 2 3 3" xfId="11975" xr:uid="{00000000-0005-0000-0000-0000EF940000}"/>
    <cellStyle name="Normal 6 5 2 2 2 3 3 2" xfId="29427" xr:uid="{00000000-0005-0000-0000-0000F0940000}"/>
    <cellStyle name="Normal 6 5 2 2 2 3 4" xfId="20706" xr:uid="{00000000-0005-0000-0000-0000F1940000}"/>
    <cellStyle name="Normal 6 5 2 2 2 3 5" xfId="42711" xr:uid="{00000000-0005-0000-0000-0000F2940000}"/>
    <cellStyle name="Normal 6 5 2 2 2 4" xfId="5450" xr:uid="{00000000-0005-0000-0000-0000F3940000}"/>
    <cellStyle name="Normal 6 5 2 2 2 4 2" xfId="14194" xr:uid="{00000000-0005-0000-0000-0000F4940000}"/>
    <cellStyle name="Normal 6 5 2 2 2 4 2 2" xfId="31645" xr:uid="{00000000-0005-0000-0000-0000F5940000}"/>
    <cellStyle name="Normal 6 5 2 2 2 4 3" xfId="22925" xr:uid="{00000000-0005-0000-0000-0000F6940000}"/>
    <cellStyle name="Normal 6 5 2 2 2 4 4" xfId="42713" xr:uid="{00000000-0005-0000-0000-0000F7940000}"/>
    <cellStyle name="Normal 6 5 2 2 2 5" xfId="9833" xr:uid="{00000000-0005-0000-0000-0000F8940000}"/>
    <cellStyle name="Normal 6 5 2 2 2 5 2" xfId="27285" xr:uid="{00000000-0005-0000-0000-0000F9940000}"/>
    <cellStyle name="Normal 6 5 2 2 2 6" xfId="18564" xr:uid="{00000000-0005-0000-0000-0000FA940000}"/>
    <cellStyle name="Normal 6 5 2 2 2 7" xfId="42706" xr:uid="{00000000-0005-0000-0000-0000FB940000}"/>
    <cellStyle name="Normal 6 5 2 2 3" xfId="1570" xr:uid="{00000000-0005-0000-0000-0000FC940000}"/>
    <cellStyle name="Normal 6 5 2 2 3 2" xfId="3716" xr:uid="{00000000-0005-0000-0000-0000FD940000}"/>
    <cellStyle name="Normal 6 5 2 2 3 2 2" xfId="8127" xr:uid="{00000000-0005-0000-0000-0000FE940000}"/>
    <cellStyle name="Normal 6 5 2 2 3 2 2 2" xfId="16871" xr:uid="{00000000-0005-0000-0000-0000FF940000}"/>
    <cellStyle name="Normal 6 5 2 2 3 2 2 2 2" xfId="34322" xr:uid="{00000000-0005-0000-0000-000000950000}"/>
    <cellStyle name="Normal 6 5 2 2 3 2 2 3" xfId="25602" xr:uid="{00000000-0005-0000-0000-000001950000}"/>
    <cellStyle name="Normal 6 5 2 2 3 2 2 4" xfId="42716" xr:uid="{00000000-0005-0000-0000-000002950000}"/>
    <cellStyle name="Normal 6 5 2 2 3 2 3" xfId="12510" xr:uid="{00000000-0005-0000-0000-000003950000}"/>
    <cellStyle name="Normal 6 5 2 2 3 2 3 2" xfId="29962" xr:uid="{00000000-0005-0000-0000-000004950000}"/>
    <cellStyle name="Normal 6 5 2 2 3 2 4" xfId="21241" xr:uid="{00000000-0005-0000-0000-000005950000}"/>
    <cellStyle name="Normal 6 5 2 2 3 2 5" xfId="42715" xr:uid="{00000000-0005-0000-0000-000006950000}"/>
    <cellStyle name="Normal 6 5 2 2 3 3" xfId="5985" xr:uid="{00000000-0005-0000-0000-000007950000}"/>
    <cellStyle name="Normal 6 5 2 2 3 3 2" xfId="14729" xr:uid="{00000000-0005-0000-0000-000008950000}"/>
    <cellStyle name="Normal 6 5 2 2 3 3 2 2" xfId="32180" xr:uid="{00000000-0005-0000-0000-000009950000}"/>
    <cellStyle name="Normal 6 5 2 2 3 3 3" xfId="23460" xr:uid="{00000000-0005-0000-0000-00000A950000}"/>
    <cellStyle name="Normal 6 5 2 2 3 3 4" xfId="42717" xr:uid="{00000000-0005-0000-0000-00000B950000}"/>
    <cellStyle name="Normal 6 5 2 2 3 4" xfId="10368" xr:uid="{00000000-0005-0000-0000-00000C950000}"/>
    <cellStyle name="Normal 6 5 2 2 3 4 2" xfId="27820" xr:uid="{00000000-0005-0000-0000-00000D950000}"/>
    <cellStyle name="Normal 6 5 2 2 3 5" xfId="19099" xr:uid="{00000000-0005-0000-0000-00000E950000}"/>
    <cellStyle name="Normal 6 5 2 2 3 6" xfId="42714" xr:uid="{00000000-0005-0000-0000-00000F950000}"/>
    <cellStyle name="Normal 6 5 2 2 4" xfId="2644" xr:uid="{00000000-0005-0000-0000-000010950000}"/>
    <cellStyle name="Normal 6 5 2 2 4 2" xfId="7055" xr:uid="{00000000-0005-0000-0000-000011950000}"/>
    <cellStyle name="Normal 6 5 2 2 4 2 2" xfId="15799" xr:uid="{00000000-0005-0000-0000-000012950000}"/>
    <cellStyle name="Normal 6 5 2 2 4 2 2 2" xfId="33250" xr:uid="{00000000-0005-0000-0000-000013950000}"/>
    <cellStyle name="Normal 6 5 2 2 4 2 3" xfId="24530" xr:uid="{00000000-0005-0000-0000-000014950000}"/>
    <cellStyle name="Normal 6 5 2 2 4 2 4" xfId="42719" xr:uid="{00000000-0005-0000-0000-000015950000}"/>
    <cellStyle name="Normal 6 5 2 2 4 3" xfId="11438" xr:uid="{00000000-0005-0000-0000-000016950000}"/>
    <cellStyle name="Normal 6 5 2 2 4 3 2" xfId="28890" xr:uid="{00000000-0005-0000-0000-000017950000}"/>
    <cellStyle name="Normal 6 5 2 2 4 4" xfId="20169" xr:uid="{00000000-0005-0000-0000-000018950000}"/>
    <cellStyle name="Normal 6 5 2 2 4 5" xfId="42718" xr:uid="{00000000-0005-0000-0000-000019950000}"/>
    <cellStyle name="Normal 6 5 2 2 5" xfId="4913" xr:uid="{00000000-0005-0000-0000-00001A950000}"/>
    <cellStyle name="Normal 6 5 2 2 5 2" xfId="13657" xr:uid="{00000000-0005-0000-0000-00001B950000}"/>
    <cellStyle name="Normal 6 5 2 2 5 2 2" xfId="31108" xr:uid="{00000000-0005-0000-0000-00001C950000}"/>
    <cellStyle name="Normal 6 5 2 2 5 3" xfId="22388" xr:uid="{00000000-0005-0000-0000-00001D950000}"/>
    <cellStyle name="Normal 6 5 2 2 5 4" xfId="42720" xr:uid="{00000000-0005-0000-0000-00001E950000}"/>
    <cellStyle name="Normal 6 5 2 2 6" xfId="9296" xr:uid="{00000000-0005-0000-0000-00001F950000}"/>
    <cellStyle name="Normal 6 5 2 2 6 2" xfId="26748" xr:uid="{00000000-0005-0000-0000-000020950000}"/>
    <cellStyle name="Normal 6 5 2 2 7" xfId="18027" xr:uid="{00000000-0005-0000-0000-000021950000}"/>
    <cellStyle name="Normal 6 5 2 2 8" xfId="42705" xr:uid="{00000000-0005-0000-0000-000022950000}"/>
    <cellStyle name="Normal 6 5 2 3" xfId="774" xr:uid="{00000000-0005-0000-0000-000023950000}"/>
    <cellStyle name="Normal 6 5 2 3 2" xfId="1847" xr:uid="{00000000-0005-0000-0000-000024950000}"/>
    <cellStyle name="Normal 6 5 2 3 2 2" xfId="3992" xr:uid="{00000000-0005-0000-0000-000025950000}"/>
    <cellStyle name="Normal 6 5 2 3 2 2 2" xfId="8403" xr:uid="{00000000-0005-0000-0000-000026950000}"/>
    <cellStyle name="Normal 6 5 2 3 2 2 2 2" xfId="17147" xr:uid="{00000000-0005-0000-0000-000027950000}"/>
    <cellStyle name="Normal 6 5 2 3 2 2 2 2 2" xfId="34598" xr:uid="{00000000-0005-0000-0000-000028950000}"/>
    <cellStyle name="Normal 6 5 2 3 2 2 2 3" xfId="25878" xr:uid="{00000000-0005-0000-0000-000029950000}"/>
    <cellStyle name="Normal 6 5 2 3 2 2 2 4" xfId="42724" xr:uid="{00000000-0005-0000-0000-00002A950000}"/>
    <cellStyle name="Normal 6 5 2 3 2 2 3" xfId="12786" xr:uid="{00000000-0005-0000-0000-00002B950000}"/>
    <cellStyle name="Normal 6 5 2 3 2 2 3 2" xfId="30238" xr:uid="{00000000-0005-0000-0000-00002C950000}"/>
    <cellStyle name="Normal 6 5 2 3 2 2 4" xfId="21517" xr:uid="{00000000-0005-0000-0000-00002D950000}"/>
    <cellStyle name="Normal 6 5 2 3 2 2 5" xfId="42723" xr:uid="{00000000-0005-0000-0000-00002E950000}"/>
    <cellStyle name="Normal 6 5 2 3 2 3" xfId="6261" xr:uid="{00000000-0005-0000-0000-00002F950000}"/>
    <cellStyle name="Normal 6 5 2 3 2 3 2" xfId="15005" xr:uid="{00000000-0005-0000-0000-000030950000}"/>
    <cellStyle name="Normal 6 5 2 3 2 3 2 2" xfId="32456" xr:uid="{00000000-0005-0000-0000-000031950000}"/>
    <cellStyle name="Normal 6 5 2 3 2 3 3" xfId="23736" xr:uid="{00000000-0005-0000-0000-000032950000}"/>
    <cellStyle name="Normal 6 5 2 3 2 3 4" xfId="42725" xr:uid="{00000000-0005-0000-0000-000033950000}"/>
    <cellStyle name="Normal 6 5 2 3 2 4" xfId="10644" xr:uid="{00000000-0005-0000-0000-000034950000}"/>
    <cellStyle name="Normal 6 5 2 3 2 4 2" xfId="28096" xr:uid="{00000000-0005-0000-0000-000035950000}"/>
    <cellStyle name="Normal 6 5 2 3 2 5" xfId="19375" xr:uid="{00000000-0005-0000-0000-000036950000}"/>
    <cellStyle name="Normal 6 5 2 3 2 6" xfId="42722" xr:uid="{00000000-0005-0000-0000-000037950000}"/>
    <cellStyle name="Normal 6 5 2 3 3" xfId="2923" xr:uid="{00000000-0005-0000-0000-000038950000}"/>
    <cellStyle name="Normal 6 5 2 3 3 2" xfId="7334" xr:uid="{00000000-0005-0000-0000-000039950000}"/>
    <cellStyle name="Normal 6 5 2 3 3 2 2" xfId="16078" xr:uid="{00000000-0005-0000-0000-00003A950000}"/>
    <cellStyle name="Normal 6 5 2 3 3 2 2 2" xfId="33529" xr:uid="{00000000-0005-0000-0000-00003B950000}"/>
    <cellStyle name="Normal 6 5 2 3 3 2 3" xfId="24809" xr:uid="{00000000-0005-0000-0000-00003C950000}"/>
    <cellStyle name="Normal 6 5 2 3 3 2 4" xfId="42727" xr:uid="{00000000-0005-0000-0000-00003D950000}"/>
    <cellStyle name="Normal 6 5 2 3 3 3" xfId="11717" xr:uid="{00000000-0005-0000-0000-00003E950000}"/>
    <cellStyle name="Normal 6 5 2 3 3 3 2" xfId="29169" xr:uid="{00000000-0005-0000-0000-00003F950000}"/>
    <cellStyle name="Normal 6 5 2 3 3 4" xfId="20448" xr:uid="{00000000-0005-0000-0000-000040950000}"/>
    <cellStyle name="Normal 6 5 2 3 3 5" xfId="42726" xr:uid="{00000000-0005-0000-0000-000041950000}"/>
    <cellStyle name="Normal 6 5 2 3 4" xfId="5192" xr:uid="{00000000-0005-0000-0000-000042950000}"/>
    <cellStyle name="Normal 6 5 2 3 4 2" xfId="13936" xr:uid="{00000000-0005-0000-0000-000043950000}"/>
    <cellStyle name="Normal 6 5 2 3 4 2 2" xfId="31387" xr:uid="{00000000-0005-0000-0000-000044950000}"/>
    <cellStyle name="Normal 6 5 2 3 4 3" xfId="22667" xr:uid="{00000000-0005-0000-0000-000045950000}"/>
    <cellStyle name="Normal 6 5 2 3 4 4" xfId="42728" xr:uid="{00000000-0005-0000-0000-000046950000}"/>
    <cellStyle name="Normal 6 5 2 3 5" xfId="9575" xr:uid="{00000000-0005-0000-0000-000047950000}"/>
    <cellStyle name="Normal 6 5 2 3 5 2" xfId="27027" xr:uid="{00000000-0005-0000-0000-000048950000}"/>
    <cellStyle name="Normal 6 5 2 3 6" xfId="18306" xr:uid="{00000000-0005-0000-0000-000049950000}"/>
    <cellStyle name="Normal 6 5 2 3 7" xfId="42721" xr:uid="{00000000-0005-0000-0000-00004A950000}"/>
    <cellStyle name="Normal 6 5 2 4" xfId="1313" xr:uid="{00000000-0005-0000-0000-00004B950000}"/>
    <cellStyle name="Normal 6 5 2 4 2" xfId="3459" xr:uid="{00000000-0005-0000-0000-00004C950000}"/>
    <cellStyle name="Normal 6 5 2 4 2 2" xfId="7870" xr:uid="{00000000-0005-0000-0000-00004D950000}"/>
    <cellStyle name="Normal 6 5 2 4 2 2 2" xfId="16614" xr:uid="{00000000-0005-0000-0000-00004E950000}"/>
    <cellStyle name="Normal 6 5 2 4 2 2 2 2" xfId="34065" xr:uid="{00000000-0005-0000-0000-00004F950000}"/>
    <cellStyle name="Normal 6 5 2 4 2 2 3" xfId="25345" xr:uid="{00000000-0005-0000-0000-000050950000}"/>
    <cellStyle name="Normal 6 5 2 4 2 2 4" xfId="42731" xr:uid="{00000000-0005-0000-0000-000051950000}"/>
    <cellStyle name="Normal 6 5 2 4 2 3" xfId="12253" xr:uid="{00000000-0005-0000-0000-000052950000}"/>
    <cellStyle name="Normal 6 5 2 4 2 3 2" xfId="29705" xr:uid="{00000000-0005-0000-0000-000053950000}"/>
    <cellStyle name="Normal 6 5 2 4 2 4" xfId="20984" xr:uid="{00000000-0005-0000-0000-000054950000}"/>
    <cellStyle name="Normal 6 5 2 4 2 5" xfId="42730" xr:uid="{00000000-0005-0000-0000-000055950000}"/>
    <cellStyle name="Normal 6 5 2 4 3" xfId="5728" xr:uid="{00000000-0005-0000-0000-000056950000}"/>
    <cellStyle name="Normal 6 5 2 4 3 2" xfId="14472" xr:uid="{00000000-0005-0000-0000-000057950000}"/>
    <cellStyle name="Normal 6 5 2 4 3 2 2" xfId="31923" xr:uid="{00000000-0005-0000-0000-000058950000}"/>
    <cellStyle name="Normal 6 5 2 4 3 3" xfId="23203" xr:uid="{00000000-0005-0000-0000-000059950000}"/>
    <cellStyle name="Normal 6 5 2 4 3 4" xfId="42732" xr:uid="{00000000-0005-0000-0000-00005A950000}"/>
    <cellStyle name="Normal 6 5 2 4 4" xfId="10111" xr:uid="{00000000-0005-0000-0000-00005B950000}"/>
    <cellStyle name="Normal 6 5 2 4 4 2" xfId="27563" xr:uid="{00000000-0005-0000-0000-00005C950000}"/>
    <cellStyle name="Normal 6 5 2 4 5" xfId="18842" xr:uid="{00000000-0005-0000-0000-00005D950000}"/>
    <cellStyle name="Normal 6 5 2 4 6" xfId="42729" xr:uid="{00000000-0005-0000-0000-00005E950000}"/>
    <cellStyle name="Normal 6 5 2 5" xfId="2387" xr:uid="{00000000-0005-0000-0000-00005F950000}"/>
    <cellStyle name="Normal 6 5 2 5 2" xfId="6798" xr:uid="{00000000-0005-0000-0000-000060950000}"/>
    <cellStyle name="Normal 6 5 2 5 2 2" xfId="15542" xr:uid="{00000000-0005-0000-0000-000061950000}"/>
    <cellStyle name="Normal 6 5 2 5 2 2 2" xfId="32993" xr:uid="{00000000-0005-0000-0000-000062950000}"/>
    <cellStyle name="Normal 6 5 2 5 2 3" xfId="24273" xr:uid="{00000000-0005-0000-0000-000063950000}"/>
    <cellStyle name="Normal 6 5 2 5 2 4" xfId="42734" xr:uid="{00000000-0005-0000-0000-000064950000}"/>
    <cellStyle name="Normal 6 5 2 5 3" xfId="11181" xr:uid="{00000000-0005-0000-0000-000065950000}"/>
    <cellStyle name="Normal 6 5 2 5 3 2" xfId="28633" xr:uid="{00000000-0005-0000-0000-000066950000}"/>
    <cellStyle name="Normal 6 5 2 5 4" xfId="19912" xr:uid="{00000000-0005-0000-0000-000067950000}"/>
    <cellStyle name="Normal 6 5 2 5 5" xfId="42733" xr:uid="{00000000-0005-0000-0000-000068950000}"/>
    <cellStyle name="Normal 6 5 2 6" xfId="4656" xr:uid="{00000000-0005-0000-0000-000069950000}"/>
    <cellStyle name="Normal 6 5 2 6 2" xfId="13400" xr:uid="{00000000-0005-0000-0000-00006A950000}"/>
    <cellStyle name="Normal 6 5 2 6 2 2" xfId="30851" xr:uid="{00000000-0005-0000-0000-00006B950000}"/>
    <cellStyle name="Normal 6 5 2 6 3" xfId="22131" xr:uid="{00000000-0005-0000-0000-00006C950000}"/>
    <cellStyle name="Normal 6 5 2 6 4" xfId="42735" xr:uid="{00000000-0005-0000-0000-00006D950000}"/>
    <cellStyle name="Normal 6 5 2 7" xfId="9039" xr:uid="{00000000-0005-0000-0000-00006E950000}"/>
    <cellStyle name="Normal 6 5 2 7 2" xfId="26491" xr:uid="{00000000-0005-0000-0000-00006F950000}"/>
    <cellStyle name="Normal 6 5 2 8" xfId="17770" xr:uid="{00000000-0005-0000-0000-000070950000}"/>
    <cellStyle name="Normal 6 5 2 9" xfId="42704" xr:uid="{00000000-0005-0000-0000-000071950000}"/>
    <cellStyle name="Normal 6 5 3" xfId="367" xr:uid="{00000000-0005-0000-0000-000072950000}"/>
    <cellStyle name="Normal 6 5 3 2" xfId="907" xr:uid="{00000000-0005-0000-0000-000073950000}"/>
    <cellStyle name="Normal 6 5 3 2 2" xfId="1980" xr:uid="{00000000-0005-0000-0000-000074950000}"/>
    <cellStyle name="Normal 6 5 3 2 2 2" xfId="4125" xr:uid="{00000000-0005-0000-0000-000075950000}"/>
    <cellStyle name="Normal 6 5 3 2 2 2 2" xfId="8536" xr:uid="{00000000-0005-0000-0000-000076950000}"/>
    <cellStyle name="Normal 6 5 3 2 2 2 2 2" xfId="17280" xr:uid="{00000000-0005-0000-0000-000077950000}"/>
    <cellStyle name="Normal 6 5 3 2 2 2 2 2 2" xfId="34731" xr:uid="{00000000-0005-0000-0000-000078950000}"/>
    <cellStyle name="Normal 6 5 3 2 2 2 2 3" xfId="26011" xr:uid="{00000000-0005-0000-0000-000079950000}"/>
    <cellStyle name="Normal 6 5 3 2 2 2 2 4" xfId="42740" xr:uid="{00000000-0005-0000-0000-00007A950000}"/>
    <cellStyle name="Normal 6 5 3 2 2 2 3" xfId="12919" xr:uid="{00000000-0005-0000-0000-00007B950000}"/>
    <cellStyle name="Normal 6 5 3 2 2 2 3 2" xfId="30371" xr:uid="{00000000-0005-0000-0000-00007C950000}"/>
    <cellStyle name="Normal 6 5 3 2 2 2 4" xfId="21650" xr:uid="{00000000-0005-0000-0000-00007D950000}"/>
    <cellStyle name="Normal 6 5 3 2 2 2 5" xfId="42739" xr:uid="{00000000-0005-0000-0000-00007E950000}"/>
    <cellStyle name="Normal 6 5 3 2 2 3" xfId="6394" xr:uid="{00000000-0005-0000-0000-00007F950000}"/>
    <cellStyle name="Normal 6 5 3 2 2 3 2" xfId="15138" xr:uid="{00000000-0005-0000-0000-000080950000}"/>
    <cellStyle name="Normal 6 5 3 2 2 3 2 2" xfId="32589" xr:uid="{00000000-0005-0000-0000-000081950000}"/>
    <cellStyle name="Normal 6 5 3 2 2 3 3" xfId="23869" xr:uid="{00000000-0005-0000-0000-000082950000}"/>
    <cellStyle name="Normal 6 5 3 2 2 3 4" xfId="42741" xr:uid="{00000000-0005-0000-0000-000083950000}"/>
    <cellStyle name="Normal 6 5 3 2 2 4" xfId="10777" xr:uid="{00000000-0005-0000-0000-000084950000}"/>
    <cellStyle name="Normal 6 5 3 2 2 4 2" xfId="28229" xr:uid="{00000000-0005-0000-0000-000085950000}"/>
    <cellStyle name="Normal 6 5 3 2 2 5" xfId="19508" xr:uid="{00000000-0005-0000-0000-000086950000}"/>
    <cellStyle name="Normal 6 5 3 2 2 6" xfId="42738" xr:uid="{00000000-0005-0000-0000-000087950000}"/>
    <cellStyle name="Normal 6 5 3 2 3" xfId="3056" xr:uid="{00000000-0005-0000-0000-000088950000}"/>
    <cellStyle name="Normal 6 5 3 2 3 2" xfId="7467" xr:uid="{00000000-0005-0000-0000-000089950000}"/>
    <cellStyle name="Normal 6 5 3 2 3 2 2" xfId="16211" xr:uid="{00000000-0005-0000-0000-00008A950000}"/>
    <cellStyle name="Normal 6 5 3 2 3 2 2 2" xfId="33662" xr:uid="{00000000-0005-0000-0000-00008B950000}"/>
    <cellStyle name="Normal 6 5 3 2 3 2 3" xfId="24942" xr:uid="{00000000-0005-0000-0000-00008C950000}"/>
    <cellStyle name="Normal 6 5 3 2 3 2 4" xfId="42743" xr:uid="{00000000-0005-0000-0000-00008D950000}"/>
    <cellStyle name="Normal 6 5 3 2 3 3" xfId="11850" xr:uid="{00000000-0005-0000-0000-00008E950000}"/>
    <cellStyle name="Normal 6 5 3 2 3 3 2" xfId="29302" xr:uid="{00000000-0005-0000-0000-00008F950000}"/>
    <cellStyle name="Normal 6 5 3 2 3 4" xfId="20581" xr:uid="{00000000-0005-0000-0000-000090950000}"/>
    <cellStyle name="Normal 6 5 3 2 3 5" xfId="42742" xr:uid="{00000000-0005-0000-0000-000091950000}"/>
    <cellStyle name="Normal 6 5 3 2 4" xfId="5325" xr:uid="{00000000-0005-0000-0000-000092950000}"/>
    <cellStyle name="Normal 6 5 3 2 4 2" xfId="14069" xr:uid="{00000000-0005-0000-0000-000093950000}"/>
    <cellStyle name="Normal 6 5 3 2 4 2 2" xfId="31520" xr:uid="{00000000-0005-0000-0000-000094950000}"/>
    <cellStyle name="Normal 6 5 3 2 4 3" xfId="22800" xr:uid="{00000000-0005-0000-0000-000095950000}"/>
    <cellStyle name="Normal 6 5 3 2 4 4" xfId="42744" xr:uid="{00000000-0005-0000-0000-000096950000}"/>
    <cellStyle name="Normal 6 5 3 2 5" xfId="9708" xr:uid="{00000000-0005-0000-0000-000097950000}"/>
    <cellStyle name="Normal 6 5 3 2 5 2" xfId="27160" xr:uid="{00000000-0005-0000-0000-000098950000}"/>
    <cellStyle name="Normal 6 5 3 2 6" xfId="18439" xr:uid="{00000000-0005-0000-0000-000099950000}"/>
    <cellStyle name="Normal 6 5 3 2 7" xfId="42737" xr:uid="{00000000-0005-0000-0000-00009A950000}"/>
    <cellStyle name="Normal 6 5 3 3" xfId="1445" xr:uid="{00000000-0005-0000-0000-00009B950000}"/>
    <cellStyle name="Normal 6 5 3 3 2" xfId="3591" xr:uid="{00000000-0005-0000-0000-00009C950000}"/>
    <cellStyle name="Normal 6 5 3 3 2 2" xfId="8002" xr:uid="{00000000-0005-0000-0000-00009D950000}"/>
    <cellStyle name="Normal 6 5 3 3 2 2 2" xfId="16746" xr:uid="{00000000-0005-0000-0000-00009E950000}"/>
    <cellStyle name="Normal 6 5 3 3 2 2 2 2" xfId="34197" xr:uid="{00000000-0005-0000-0000-00009F950000}"/>
    <cellStyle name="Normal 6 5 3 3 2 2 3" xfId="25477" xr:uid="{00000000-0005-0000-0000-0000A0950000}"/>
    <cellStyle name="Normal 6 5 3 3 2 2 4" xfId="42747" xr:uid="{00000000-0005-0000-0000-0000A1950000}"/>
    <cellStyle name="Normal 6 5 3 3 2 3" xfId="12385" xr:uid="{00000000-0005-0000-0000-0000A2950000}"/>
    <cellStyle name="Normal 6 5 3 3 2 3 2" xfId="29837" xr:uid="{00000000-0005-0000-0000-0000A3950000}"/>
    <cellStyle name="Normal 6 5 3 3 2 4" xfId="21116" xr:uid="{00000000-0005-0000-0000-0000A4950000}"/>
    <cellStyle name="Normal 6 5 3 3 2 5" xfId="42746" xr:uid="{00000000-0005-0000-0000-0000A5950000}"/>
    <cellStyle name="Normal 6 5 3 3 3" xfId="5860" xr:uid="{00000000-0005-0000-0000-0000A6950000}"/>
    <cellStyle name="Normal 6 5 3 3 3 2" xfId="14604" xr:uid="{00000000-0005-0000-0000-0000A7950000}"/>
    <cellStyle name="Normal 6 5 3 3 3 2 2" xfId="32055" xr:uid="{00000000-0005-0000-0000-0000A8950000}"/>
    <cellStyle name="Normal 6 5 3 3 3 3" xfId="23335" xr:uid="{00000000-0005-0000-0000-0000A9950000}"/>
    <cellStyle name="Normal 6 5 3 3 3 4" xfId="42748" xr:uid="{00000000-0005-0000-0000-0000AA950000}"/>
    <cellStyle name="Normal 6 5 3 3 4" xfId="10243" xr:uid="{00000000-0005-0000-0000-0000AB950000}"/>
    <cellStyle name="Normal 6 5 3 3 4 2" xfId="27695" xr:uid="{00000000-0005-0000-0000-0000AC950000}"/>
    <cellStyle name="Normal 6 5 3 3 5" xfId="18974" xr:uid="{00000000-0005-0000-0000-0000AD950000}"/>
    <cellStyle name="Normal 6 5 3 3 6" xfId="42745" xr:uid="{00000000-0005-0000-0000-0000AE950000}"/>
    <cellStyle name="Normal 6 5 3 4" xfId="2519" xr:uid="{00000000-0005-0000-0000-0000AF950000}"/>
    <cellStyle name="Normal 6 5 3 4 2" xfId="6930" xr:uid="{00000000-0005-0000-0000-0000B0950000}"/>
    <cellStyle name="Normal 6 5 3 4 2 2" xfId="15674" xr:uid="{00000000-0005-0000-0000-0000B1950000}"/>
    <cellStyle name="Normal 6 5 3 4 2 2 2" xfId="33125" xr:uid="{00000000-0005-0000-0000-0000B2950000}"/>
    <cellStyle name="Normal 6 5 3 4 2 3" xfId="24405" xr:uid="{00000000-0005-0000-0000-0000B3950000}"/>
    <cellStyle name="Normal 6 5 3 4 2 4" xfId="42750" xr:uid="{00000000-0005-0000-0000-0000B4950000}"/>
    <cellStyle name="Normal 6 5 3 4 3" xfId="11313" xr:uid="{00000000-0005-0000-0000-0000B5950000}"/>
    <cellStyle name="Normal 6 5 3 4 3 2" xfId="28765" xr:uid="{00000000-0005-0000-0000-0000B6950000}"/>
    <cellStyle name="Normal 6 5 3 4 4" xfId="20044" xr:uid="{00000000-0005-0000-0000-0000B7950000}"/>
    <cellStyle name="Normal 6 5 3 4 5" xfId="42749" xr:uid="{00000000-0005-0000-0000-0000B8950000}"/>
    <cellStyle name="Normal 6 5 3 5" xfId="4788" xr:uid="{00000000-0005-0000-0000-0000B9950000}"/>
    <cellStyle name="Normal 6 5 3 5 2" xfId="13532" xr:uid="{00000000-0005-0000-0000-0000BA950000}"/>
    <cellStyle name="Normal 6 5 3 5 2 2" xfId="30983" xr:uid="{00000000-0005-0000-0000-0000BB950000}"/>
    <cellStyle name="Normal 6 5 3 5 3" xfId="22263" xr:uid="{00000000-0005-0000-0000-0000BC950000}"/>
    <cellStyle name="Normal 6 5 3 5 4" xfId="42751" xr:uid="{00000000-0005-0000-0000-0000BD950000}"/>
    <cellStyle name="Normal 6 5 3 6" xfId="9171" xr:uid="{00000000-0005-0000-0000-0000BE950000}"/>
    <cellStyle name="Normal 6 5 3 6 2" xfId="26623" xr:uid="{00000000-0005-0000-0000-0000BF950000}"/>
    <cellStyle name="Normal 6 5 3 7" xfId="17902" xr:uid="{00000000-0005-0000-0000-0000C0950000}"/>
    <cellStyle name="Normal 6 5 3 8" xfId="42736" xr:uid="{00000000-0005-0000-0000-0000C1950000}"/>
    <cellStyle name="Normal 6 5 4" xfId="649" xr:uid="{00000000-0005-0000-0000-0000C2950000}"/>
    <cellStyle name="Normal 6 5 4 2" xfId="1722" xr:uid="{00000000-0005-0000-0000-0000C3950000}"/>
    <cellStyle name="Normal 6 5 4 2 2" xfId="3867" xr:uid="{00000000-0005-0000-0000-0000C4950000}"/>
    <cellStyle name="Normal 6 5 4 2 2 2" xfId="8278" xr:uid="{00000000-0005-0000-0000-0000C5950000}"/>
    <cellStyle name="Normal 6 5 4 2 2 2 2" xfId="17022" xr:uid="{00000000-0005-0000-0000-0000C6950000}"/>
    <cellStyle name="Normal 6 5 4 2 2 2 2 2" xfId="34473" xr:uid="{00000000-0005-0000-0000-0000C7950000}"/>
    <cellStyle name="Normal 6 5 4 2 2 2 3" xfId="25753" xr:uid="{00000000-0005-0000-0000-0000C8950000}"/>
    <cellStyle name="Normal 6 5 4 2 2 2 4" xfId="42755" xr:uid="{00000000-0005-0000-0000-0000C9950000}"/>
    <cellStyle name="Normal 6 5 4 2 2 3" xfId="12661" xr:uid="{00000000-0005-0000-0000-0000CA950000}"/>
    <cellStyle name="Normal 6 5 4 2 2 3 2" xfId="30113" xr:uid="{00000000-0005-0000-0000-0000CB950000}"/>
    <cellStyle name="Normal 6 5 4 2 2 4" xfId="21392" xr:uid="{00000000-0005-0000-0000-0000CC950000}"/>
    <cellStyle name="Normal 6 5 4 2 2 5" xfId="42754" xr:uid="{00000000-0005-0000-0000-0000CD950000}"/>
    <cellStyle name="Normal 6 5 4 2 3" xfId="6136" xr:uid="{00000000-0005-0000-0000-0000CE950000}"/>
    <cellStyle name="Normal 6 5 4 2 3 2" xfId="14880" xr:uid="{00000000-0005-0000-0000-0000CF950000}"/>
    <cellStyle name="Normal 6 5 4 2 3 2 2" xfId="32331" xr:uid="{00000000-0005-0000-0000-0000D0950000}"/>
    <cellStyle name="Normal 6 5 4 2 3 3" xfId="23611" xr:uid="{00000000-0005-0000-0000-0000D1950000}"/>
    <cellStyle name="Normal 6 5 4 2 3 4" xfId="42756" xr:uid="{00000000-0005-0000-0000-0000D2950000}"/>
    <cellStyle name="Normal 6 5 4 2 4" xfId="10519" xr:uid="{00000000-0005-0000-0000-0000D3950000}"/>
    <cellStyle name="Normal 6 5 4 2 4 2" xfId="27971" xr:uid="{00000000-0005-0000-0000-0000D4950000}"/>
    <cellStyle name="Normal 6 5 4 2 5" xfId="19250" xr:uid="{00000000-0005-0000-0000-0000D5950000}"/>
    <cellStyle name="Normal 6 5 4 2 6" xfId="42753" xr:uid="{00000000-0005-0000-0000-0000D6950000}"/>
    <cellStyle name="Normal 6 5 4 3" xfId="2798" xr:uid="{00000000-0005-0000-0000-0000D7950000}"/>
    <cellStyle name="Normal 6 5 4 3 2" xfId="7209" xr:uid="{00000000-0005-0000-0000-0000D8950000}"/>
    <cellStyle name="Normal 6 5 4 3 2 2" xfId="15953" xr:uid="{00000000-0005-0000-0000-0000D9950000}"/>
    <cellStyle name="Normal 6 5 4 3 2 2 2" xfId="33404" xr:uid="{00000000-0005-0000-0000-0000DA950000}"/>
    <cellStyle name="Normal 6 5 4 3 2 3" xfId="24684" xr:uid="{00000000-0005-0000-0000-0000DB950000}"/>
    <cellStyle name="Normal 6 5 4 3 2 4" xfId="42758" xr:uid="{00000000-0005-0000-0000-0000DC950000}"/>
    <cellStyle name="Normal 6 5 4 3 3" xfId="11592" xr:uid="{00000000-0005-0000-0000-0000DD950000}"/>
    <cellStyle name="Normal 6 5 4 3 3 2" xfId="29044" xr:uid="{00000000-0005-0000-0000-0000DE950000}"/>
    <cellStyle name="Normal 6 5 4 3 4" xfId="20323" xr:uid="{00000000-0005-0000-0000-0000DF950000}"/>
    <cellStyle name="Normal 6 5 4 3 5" xfId="42757" xr:uid="{00000000-0005-0000-0000-0000E0950000}"/>
    <cellStyle name="Normal 6 5 4 4" xfId="5067" xr:uid="{00000000-0005-0000-0000-0000E1950000}"/>
    <cellStyle name="Normal 6 5 4 4 2" xfId="13811" xr:uid="{00000000-0005-0000-0000-0000E2950000}"/>
    <cellStyle name="Normal 6 5 4 4 2 2" xfId="31262" xr:uid="{00000000-0005-0000-0000-0000E3950000}"/>
    <cellStyle name="Normal 6 5 4 4 3" xfId="22542" xr:uid="{00000000-0005-0000-0000-0000E4950000}"/>
    <cellStyle name="Normal 6 5 4 4 4" xfId="42759" xr:uid="{00000000-0005-0000-0000-0000E5950000}"/>
    <cellStyle name="Normal 6 5 4 5" xfId="9450" xr:uid="{00000000-0005-0000-0000-0000E6950000}"/>
    <cellStyle name="Normal 6 5 4 5 2" xfId="26902" xr:uid="{00000000-0005-0000-0000-0000E7950000}"/>
    <cellStyle name="Normal 6 5 4 6" xfId="18181" xr:uid="{00000000-0005-0000-0000-0000E8950000}"/>
    <cellStyle name="Normal 6 5 4 7" xfId="42752" xr:uid="{00000000-0005-0000-0000-0000E9950000}"/>
    <cellStyle name="Normal 6 5 5" xfId="1188" xr:uid="{00000000-0005-0000-0000-0000EA950000}"/>
    <cellStyle name="Normal 6 5 5 2" xfId="3334" xr:uid="{00000000-0005-0000-0000-0000EB950000}"/>
    <cellStyle name="Normal 6 5 5 2 2" xfId="7745" xr:uid="{00000000-0005-0000-0000-0000EC950000}"/>
    <cellStyle name="Normal 6 5 5 2 2 2" xfId="16489" xr:uid="{00000000-0005-0000-0000-0000ED950000}"/>
    <cellStyle name="Normal 6 5 5 2 2 2 2" xfId="33940" xr:uid="{00000000-0005-0000-0000-0000EE950000}"/>
    <cellStyle name="Normal 6 5 5 2 2 3" xfId="25220" xr:uid="{00000000-0005-0000-0000-0000EF950000}"/>
    <cellStyle name="Normal 6 5 5 2 2 4" xfId="42762" xr:uid="{00000000-0005-0000-0000-0000F0950000}"/>
    <cellStyle name="Normal 6 5 5 2 3" xfId="12128" xr:uid="{00000000-0005-0000-0000-0000F1950000}"/>
    <cellStyle name="Normal 6 5 5 2 3 2" xfId="29580" xr:uid="{00000000-0005-0000-0000-0000F2950000}"/>
    <cellStyle name="Normal 6 5 5 2 4" xfId="20859" xr:uid="{00000000-0005-0000-0000-0000F3950000}"/>
    <cellStyle name="Normal 6 5 5 2 5" xfId="42761" xr:uid="{00000000-0005-0000-0000-0000F4950000}"/>
    <cellStyle name="Normal 6 5 5 3" xfId="5603" xr:uid="{00000000-0005-0000-0000-0000F5950000}"/>
    <cellStyle name="Normal 6 5 5 3 2" xfId="14347" xr:uid="{00000000-0005-0000-0000-0000F6950000}"/>
    <cellStyle name="Normal 6 5 5 3 2 2" xfId="31798" xr:uid="{00000000-0005-0000-0000-0000F7950000}"/>
    <cellStyle name="Normal 6 5 5 3 3" xfId="23078" xr:uid="{00000000-0005-0000-0000-0000F8950000}"/>
    <cellStyle name="Normal 6 5 5 3 4" xfId="42763" xr:uid="{00000000-0005-0000-0000-0000F9950000}"/>
    <cellStyle name="Normal 6 5 5 4" xfId="9986" xr:uid="{00000000-0005-0000-0000-0000FA950000}"/>
    <cellStyle name="Normal 6 5 5 4 2" xfId="27438" xr:uid="{00000000-0005-0000-0000-0000FB950000}"/>
    <cellStyle name="Normal 6 5 5 5" xfId="18717" xr:uid="{00000000-0005-0000-0000-0000FC950000}"/>
    <cellStyle name="Normal 6 5 5 6" xfId="42760" xr:uid="{00000000-0005-0000-0000-0000FD950000}"/>
    <cellStyle name="Normal 6 5 6" xfId="2262" xr:uid="{00000000-0005-0000-0000-0000FE950000}"/>
    <cellStyle name="Normal 6 5 6 2" xfId="6673" xr:uid="{00000000-0005-0000-0000-0000FF950000}"/>
    <cellStyle name="Normal 6 5 6 2 2" xfId="15417" xr:uid="{00000000-0005-0000-0000-000000960000}"/>
    <cellStyle name="Normal 6 5 6 2 2 2" xfId="32868" xr:uid="{00000000-0005-0000-0000-000001960000}"/>
    <cellStyle name="Normal 6 5 6 2 3" xfId="24148" xr:uid="{00000000-0005-0000-0000-000002960000}"/>
    <cellStyle name="Normal 6 5 6 2 4" xfId="42765" xr:uid="{00000000-0005-0000-0000-000003960000}"/>
    <cellStyle name="Normal 6 5 6 3" xfId="11056" xr:uid="{00000000-0005-0000-0000-000004960000}"/>
    <cellStyle name="Normal 6 5 6 3 2" xfId="28508" xr:uid="{00000000-0005-0000-0000-000005960000}"/>
    <cellStyle name="Normal 6 5 6 4" xfId="19787" xr:uid="{00000000-0005-0000-0000-000006960000}"/>
    <cellStyle name="Normal 6 5 6 5" xfId="42764" xr:uid="{00000000-0005-0000-0000-000007960000}"/>
    <cellStyle name="Normal 6 5 7" xfId="4531" xr:uid="{00000000-0005-0000-0000-000008960000}"/>
    <cellStyle name="Normal 6 5 7 2" xfId="13275" xr:uid="{00000000-0005-0000-0000-000009960000}"/>
    <cellStyle name="Normal 6 5 7 2 2" xfId="30726" xr:uid="{00000000-0005-0000-0000-00000A960000}"/>
    <cellStyle name="Normal 6 5 7 3" xfId="22006" xr:uid="{00000000-0005-0000-0000-00000B960000}"/>
    <cellStyle name="Normal 6 5 7 4" xfId="42766" xr:uid="{00000000-0005-0000-0000-00000C960000}"/>
    <cellStyle name="Normal 6 5 8" xfId="8914" xr:uid="{00000000-0005-0000-0000-00000D960000}"/>
    <cellStyle name="Normal 6 5 8 2" xfId="26366" xr:uid="{00000000-0005-0000-0000-00000E960000}"/>
    <cellStyle name="Normal 6 5 9" xfId="17645" xr:uid="{00000000-0005-0000-0000-00000F960000}"/>
    <cellStyle name="Normal 6 6" xfId="170" xr:uid="{00000000-0005-0000-0000-000010960000}"/>
    <cellStyle name="Normal 6 6 2" xfId="435" xr:uid="{00000000-0005-0000-0000-000011960000}"/>
    <cellStyle name="Normal 6 6 2 2" xfId="975" xr:uid="{00000000-0005-0000-0000-000012960000}"/>
    <cellStyle name="Normal 6 6 2 2 2" xfId="2048" xr:uid="{00000000-0005-0000-0000-000013960000}"/>
    <cellStyle name="Normal 6 6 2 2 2 2" xfId="4193" xr:uid="{00000000-0005-0000-0000-000014960000}"/>
    <cellStyle name="Normal 6 6 2 2 2 2 2" xfId="8604" xr:uid="{00000000-0005-0000-0000-000015960000}"/>
    <cellStyle name="Normal 6 6 2 2 2 2 2 2" xfId="17348" xr:uid="{00000000-0005-0000-0000-000016960000}"/>
    <cellStyle name="Normal 6 6 2 2 2 2 2 2 2" xfId="34799" xr:uid="{00000000-0005-0000-0000-000017960000}"/>
    <cellStyle name="Normal 6 6 2 2 2 2 2 3" xfId="26079" xr:uid="{00000000-0005-0000-0000-000018960000}"/>
    <cellStyle name="Normal 6 6 2 2 2 2 2 4" xfId="42772" xr:uid="{00000000-0005-0000-0000-000019960000}"/>
    <cellStyle name="Normal 6 6 2 2 2 2 3" xfId="12987" xr:uid="{00000000-0005-0000-0000-00001A960000}"/>
    <cellStyle name="Normal 6 6 2 2 2 2 3 2" xfId="30439" xr:uid="{00000000-0005-0000-0000-00001B960000}"/>
    <cellStyle name="Normal 6 6 2 2 2 2 4" xfId="21718" xr:uid="{00000000-0005-0000-0000-00001C960000}"/>
    <cellStyle name="Normal 6 6 2 2 2 2 5" xfId="42771" xr:uid="{00000000-0005-0000-0000-00001D960000}"/>
    <cellStyle name="Normal 6 6 2 2 2 3" xfId="6462" xr:uid="{00000000-0005-0000-0000-00001E960000}"/>
    <cellStyle name="Normal 6 6 2 2 2 3 2" xfId="15206" xr:uid="{00000000-0005-0000-0000-00001F960000}"/>
    <cellStyle name="Normal 6 6 2 2 2 3 2 2" xfId="32657" xr:uid="{00000000-0005-0000-0000-000020960000}"/>
    <cellStyle name="Normal 6 6 2 2 2 3 3" xfId="23937" xr:uid="{00000000-0005-0000-0000-000021960000}"/>
    <cellStyle name="Normal 6 6 2 2 2 3 4" xfId="42773" xr:uid="{00000000-0005-0000-0000-000022960000}"/>
    <cellStyle name="Normal 6 6 2 2 2 4" xfId="10845" xr:uid="{00000000-0005-0000-0000-000023960000}"/>
    <cellStyle name="Normal 6 6 2 2 2 4 2" xfId="28297" xr:uid="{00000000-0005-0000-0000-000024960000}"/>
    <cellStyle name="Normal 6 6 2 2 2 5" xfId="19576" xr:uid="{00000000-0005-0000-0000-000025960000}"/>
    <cellStyle name="Normal 6 6 2 2 2 6" xfId="42770" xr:uid="{00000000-0005-0000-0000-000026960000}"/>
    <cellStyle name="Normal 6 6 2 2 3" xfId="3124" xr:uid="{00000000-0005-0000-0000-000027960000}"/>
    <cellStyle name="Normal 6 6 2 2 3 2" xfId="7535" xr:uid="{00000000-0005-0000-0000-000028960000}"/>
    <cellStyle name="Normal 6 6 2 2 3 2 2" xfId="16279" xr:uid="{00000000-0005-0000-0000-000029960000}"/>
    <cellStyle name="Normal 6 6 2 2 3 2 2 2" xfId="33730" xr:uid="{00000000-0005-0000-0000-00002A960000}"/>
    <cellStyle name="Normal 6 6 2 2 3 2 3" xfId="25010" xr:uid="{00000000-0005-0000-0000-00002B960000}"/>
    <cellStyle name="Normal 6 6 2 2 3 2 4" xfId="42775" xr:uid="{00000000-0005-0000-0000-00002C960000}"/>
    <cellStyle name="Normal 6 6 2 2 3 3" xfId="11918" xr:uid="{00000000-0005-0000-0000-00002D960000}"/>
    <cellStyle name="Normal 6 6 2 2 3 3 2" xfId="29370" xr:uid="{00000000-0005-0000-0000-00002E960000}"/>
    <cellStyle name="Normal 6 6 2 2 3 4" xfId="20649" xr:uid="{00000000-0005-0000-0000-00002F960000}"/>
    <cellStyle name="Normal 6 6 2 2 3 5" xfId="42774" xr:uid="{00000000-0005-0000-0000-000030960000}"/>
    <cellStyle name="Normal 6 6 2 2 4" xfId="5393" xr:uid="{00000000-0005-0000-0000-000031960000}"/>
    <cellStyle name="Normal 6 6 2 2 4 2" xfId="14137" xr:uid="{00000000-0005-0000-0000-000032960000}"/>
    <cellStyle name="Normal 6 6 2 2 4 2 2" xfId="31588" xr:uid="{00000000-0005-0000-0000-000033960000}"/>
    <cellStyle name="Normal 6 6 2 2 4 3" xfId="22868" xr:uid="{00000000-0005-0000-0000-000034960000}"/>
    <cellStyle name="Normal 6 6 2 2 4 4" xfId="42776" xr:uid="{00000000-0005-0000-0000-000035960000}"/>
    <cellStyle name="Normal 6 6 2 2 5" xfId="9776" xr:uid="{00000000-0005-0000-0000-000036960000}"/>
    <cellStyle name="Normal 6 6 2 2 5 2" xfId="27228" xr:uid="{00000000-0005-0000-0000-000037960000}"/>
    <cellStyle name="Normal 6 6 2 2 6" xfId="18507" xr:uid="{00000000-0005-0000-0000-000038960000}"/>
    <cellStyle name="Normal 6 6 2 2 7" xfId="42769" xr:uid="{00000000-0005-0000-0000-000039960000}"/>
    <cellStyle name="Normal 6 6 2 3" xfId="1513" xr:uid="{00000000-0005-0000-0000-00003A960000}"/>
    <cellStyle name="Normal 6 6 2 3 2" xfId="3659" xr:uid="{00000000-0005-0000-0000-00003B960000}"/>
    <cellStyle name="Normal 6 6 2 3 2 2" xfId="8070" xr:uid="{00000000-0005-0000-0000-00003C960000}"/>
    <cellStyle name="Normal 6 6 2 3 2 2 2" xfId="16814" xr:uid="{00000000-0005-0000-0000-00003D960000}"/>
    <cellStyle name="Normal 6 6 2 3 2 2 2 2" xfId="34265" xr:uid="{00000000-0005-0000-0000-00003E960000}"/>
    <cellStyle name="Normal 6 6 2 3 2 2 3" xfId="25545" xr:uid="{00000000-0005-0000-0000-00003F960000}"/>
    <cellStyle name="Normal 6 6 2 3 2 2 4" xfId="42779" xr:uid="{00000000-0005-0000-0000-000040960000}"/>
    <cellStyle name="Normal 6 6 2 3 2 3" xfId="12453" xr:uid="{00000000-0005-0000-0000-000041960000}"/>
    <cellStyle name="Normal 6 6 2 3 2 3 2" xfId="29905" xr:uid="{00000000-0005-0000-0000-000042960000}"/>
    <cellStyle name="Normal 6 6 2 3 2 4" xfId="21184" xr:uid="{00000000-0005-0000-0000-000043960000}"/>
    <cellStyle name="Normal 6 6 2 3 2 5" xfId="42778" xr:uid="{00000000-0005-0000-0000-000044960000}"/>
    <cellStyle name="Normal 6 6 2 3 3" xfId="5928" xr:uid="{00000000-0005-0000-0000-000045960000}"/>
    <cellStyle name="Normal 6 6 2 3 3 2" xfId="14672" xr:uid="{00000000-0005-0000-0000-000046960000}"/>
    <cellStyle name="Normal 6 6 2 3 3 2 2" xfId="32123" xr:uid="{00000000-0005-0000-0000-000047960000}"/>
    <cellStyle name="Normal 6 6 2 3 3 3" xfId="23403" xr:uid="{00000000-0005-0000-0000-000048960000}"/>
    <cellStyle name="Normal 6 6 2 3 3 4" xfId="42780" xr:uid="{00000000-0005-0000-0000-000049960000}"/>
    <cellStyle name="Normal 6 6 2 3 4" xfId="10311" xr:uid="{00000000-0005-0000-0000-00004A960000}"/>
    <cellStyle name="Normal 6 6 2 3 4 2" xfId="27763" xr:uid="{00000000-0005-0000-0000-00004B960000}"/>
    <cellStyle name="Normal 6 6 2 3 5" xfId="19042" xr:uid="{00000000-0005-0000-0000-00004C960000}"/>
    <cellStyle name="Normal 6 6 2 3 6" xfId="42777" xr:uid="{00000000-0005-0000-0000-00004D960000}"/>
    <cellStyle name="Normal 6 6 2 4" xfId="2587" xr:uid="{00000000-0005-0000-0000-00004E960000}"/>
    <cellStyle name="Normal 6 6 2 4 2" xfId="6998" xr:uid="{00000000-0005-0000-0000-00004F960000}"/>
    <cellStyle name="Normal 6 6 2 4 2 2" xfId="15742" xr:uid="{00000000-0005-0000-0000-000050960000}"/>
    <cellStyle name="Normal 6 6 2 4 2 2 2" xfId="33193" xr:uid="{00000000-0005-0000-0000-000051960000}"/>
    <cellStyle name="Normal 6 6 2 4 2 3" xfId="24473" xr:uid="{00000000-0005-0000-0000-000052960000}"/>
    <cellStyle name="Normal 6 6 2 4 2 4" xfId="42782" xr:uid="{00000000-0005-0000-0000-000053960000}"/>
    <cellStyle name="Normal 6 6 2 4 3" xfId="11381" xr:uid="{00000000-0005-0000-0000-000054960000}"/>
    <cellStyle name="Normal 6 6 2 4 3 2" xfId="28833" xr:uid="{00000000-0005-0000-0000-000055960000}"/>
    <cellStyle name="Normal 6 6 2 4 4" xfId="20112" xr:uid="{00000000-0005-0000-0000-000056960000}"/>
    <cellStyle name="Normal 6 6 2 4 5" xfId="42781" xr:uid="{00000000-0005-0000-0000-000057960000}"/>
    <cellStyle name="Normal 6 6 2 5" xfId="4856" xr:uid="{00000000-0005-0000-0000-000058960000}"/>
    <cellStyle name="Normal 6 6 2 5 2" xfId="13600" xr:uid="{00000000-0005-0000-0000-000059960000}"/>
    <cellStyle name="Normal 6 6 2 5 2 2" xfId="31051" xr:uid="{00000000-0005-0000-0000-00005A960000}"/>
    <cellStyle name="Normal 6 6 2 5 3" xfId="22331" xr:uid="{00000000-0005-0000-0000-00005B960000}"/>
    <cellStyle name="Normal 6 6 2 5 4" xfId="42783" xr:uid="{00000000-0005-0000-0000-00005C960000}"/>
    <cellStyle name="Normal 6 6 2 6" xfId="9239" xr:uid="{00000000-0005-0000-0000-00005D960000}"/>
    <cellStyle name="Normal 6 6 2 6 2" xfId="26691" xr:uid="{00000000-0005-0000-0000-00005E960000}"/>
    <cellStyle name="Normal 6 6 2 7" xfId="17970" xr:uid="{00000000-0005-0000-0000-00005F960000}"/>
    <cellStyle name="Normal 6 6 2 8" xfId="42768" xr:uid="{00000000-0005-0000-0000-000060960000}"/>
    <cellStyle name="Normal 6 6 3" xfId="717" xr:uid="{00000000-0005-0000-0000-000061960000}"/>
    <cellStyle name="Normal 6 6 3 2" xfId="1790" xr:uid="{00000000-0005-0000-0000-000062960000}"/>
    <cellStyle name="Normal 6 6 3 2 2" xfId="3935" xr:uid="{00000000-0005-0000-0000-000063960000}"/>
    <cellStyle name="Normal 6 6 3 2 2 2" xfId="8346" xr:uid="{00000000-0005-0000-0000-000064960000}"/>
    <cellStyle name="Normal 6 6 3 2 2 2 2" xfId="17090" xr:uid="{00000000-0005-0000-0000-000065960000}"/>
    <cellStyle name="Normal 6 6 3 2 2 2 2 2" xfId="34541" xr:uid="{00000000-0005-0000-0000-000066960000}"/>
    <cellStyle name="Normal 6 6 3 2 2 2 3" xfId="25821" xr:uid="{00000000-0005-0000-0000-000067960000}"/>
    <cellStyle name="Normal 6 6 3 2 2 2 4" xfId="42787" xr:uid="{00000000-0005-0000-0000-000068960000}"/>
    <cellStyle name="Normal 6 6 3 2 2 3" xfId="12729" xr:uid="{00000000-0005-0000-0000-000069960000}"/>
    <cellStyle name="Normal 6 6 3 2 2 3 2" xfId="30181" xr:uid="{00000000-0005-0000-0000-00006A960000}"/>
    <cellStyle name="Normal 6 6 3 2 2 4" xfId="21460" xr:uid="{00000000-0005-0000-0000-00006B960000}"/>
    <cellStyle name="Normal 6 6 3 2 2 5" xfId="42786" xr:uid="{00000000-0005-0000-0000-00006C960000}"/>
    <cellStyle name="Normal 6 6 3 2 3" xfId="6204" xr:uid="{00000000-0005-0000-0000-00006D960000}"/>
    <cellStyle name="Normal 6 6 3 2 3 2" xfId="14948" xr:uid="{00000000-0005-0000-0000-00006E960000}"/>
    <cellStyle name="Normal 6 6 3 2 3 2 2" xfId="32399" xr:uid="{00000000-0005-0000-0000-00006F960000}"/>
    <cellStyle name="Normal 6 6 3 2 3 3" xfId="23679" xr:uid="{00000000-0005-0000-0000-000070960000}"/>
    <cellStyle name="Normal 6 6 3 2 3 4" xfId="42788" xr:uid="{00000000-0005-0000-0000-000071960000}"/>
    <cellStyle name="Normal 6 6 3 2 4" xfId="10587" xr:uid="{00000000-0005-0000-0000-000072960000}"/>
    <cellStyle name="Normal 6 6 3 2 4 2" xfId="28039" xr:uid="{00000000-0005-0000-0000-000073960000}"/>
    <cellStyle name="Normal 6 6 3 2 5" xfId="19318" xr:uid="{00000000-0005-0000-0000-000074960000}"/>
    <cellStyle name="Normal 6 6 3 2 6" xfId="42785" xr:uid="{00000000-0005-0000-0000-000075960000}"/>
    <cellStyle name="Normal 6 6 3 3" xfId="2866" xr:uid="{00000000-0005-0000-0000-000076960000}"/>
    <cellStyle name="Normal 6 6 3 3 2" xfId="7277" xr:uid="{00000000-0005-0000-0000-000077960000}"/>
    <cellStyle name="Normal 6 6 3 3 2 2" xfId="16021" xr:uid="{00000000-0005-0000-0000-000078960000}"/>
    <cellStyle name="Normal 6 6 3 3 2 2 2" xfId="33472" xr:uid="{00000000-0005-0000-0000-000079960000}"/>
    <cellStyle name="Normal 6 6 3 3 2 3" xfId="24752" xr:uid="{00000000-0005-0000-0000-00007A960000}"/>
    <cellStyle name="Normal 6 6 3 3 2 4" xfId="42790" xr:uid="{00000000-0005-0000-0000-00007B960000}"/>
    <cellStyle name="Normal 6 6 3 3 3" xfId="11660" xr:uid="{00000000-0005-0000-0000-00007C960000}"/>
    <cellStyle name="Normal 6 6 3 3 3 2" xfId="29112" xr:uid="{00000000-0005-0000-0000-00007D960000}"/>
    <cellStyle name="Normal 6 6 3 3 4" xfId="20391" xr:uid="{00000000-0005-0000-0000-00007E960000}"/>
    <cellStyle name="Normal 6 6 3 3 5" xfId="42789" xr:uid="{00000000-0005-0000-0000-00007F960000}"/>
    <cellStyle name="Normal 6 6 3 4" xfId="5135" xr:uid="{00000000-0005-0000-0000-000080960000}"/>
    <cellStyle name="Normal 6 6 3 4 2" xfId="13879" xr:uid="{00000000-0005-0000-0000-000081960000}"/>
    <cellStyle name="Normal 6 6 3 4 2 2" xfId="31330" xr:uid="{00000000-0005-0000-0000-000082960000}"/>
    <cellStyle name="Normal 6 6 3 4 3" xfId="22610" xr:uid="{00000000-0005-0000-0000-000083960000}"/>
    <cellStyle name="Normal 6 6 3 4 4" xfId="42791" xr:uid="{00000000-0005-0000-0000-000084960000}"/>
    <cellStyle name="Normal 6 6 3 5" xfId="9518" xr:uid="{00000000-0005-0000-0000-000085960000}"/>
    <cellStyle name="Normal 6 6 3 5 2" xfId="26970" xr:uid="{00000000-0005-0000-0000-000086960000}"/>
    <cellStyle name="Normal 6 6 3 6" xfId="18249" xr:uid="{00000000-0005-0000-0000-000087960000}"/>
    <cellStyle name="Normal 6 6 3 7" xfId="42784" xr:uid="{00000000-0005-0000-0000-000088960000}"/>
    <cellStyle name="Normal 6 6 4" xfId="1256" xr:uid="{00000000-0005-0000-0000-000089960000}"/>
    <cellStyle name="Normal 6 6 4 2" xfId="3402" xr:uid="{00000000-0005-0000-0000-00008A960000}"/>
    <cellStyle name="Normal 6 6 4 2 2" xfId="7813" xr:uid="{00000000-0005-0000-0000-00008B960000}"/>
    <cellStyle name="Normal 6 6 4 2 2 2" xfId="16557" xr:uid="{00000000-0005-0000-0000-00008C960000}"/>
    <cellStyle name="Normal 6 6 4 2 2 2 2" xfId="34008" xr:uid="{00000000-0005-0000-0000-00008D960000}"/>
    <cellStyle name="Normal 6 6 4 2 2 3" xfId="25288" xr:uid="{00000000-0005-0000-0000-00008E960000}"/>
    <cellStyle name="Normal 6 6 4 2 2 4" xfId="42794" xr:uid="{00000000-0005-0000-0000-00008F960000}"/>
    <cellStyle name="Normal 6 6 4 2 3" xfId="12196" xr:uid="{00000000-0005-0000-0000-000090960000}"/>
    <cellStyle name="Normal 6 6 4 2 3 2" xfId="29648" xr:uid="{00000000-0005-0000-0000-000091960000}"/>
    <cellStyle name="Normal 6 6 4 2 4" xfId="20927" xr:uid="{00000000-0005-0000-0000-000092960000}"/>
    <cellStyle name="Normal 6 6 4 2 5" xfId="42793" xr:uid="{00000000-0005-0000-0000-000093960000}"/>
    <cellStyle name="Normal 6 6 4 3" xfId="5671" xr:uid="{00000000-0005-0000-0000-000094960000}"/>
    <cellStyle name="Normal 6 6 4 3 2" xfId="14415" xr:uid="{00000000-0005-0000-0000-000095960000}"/>
    <cellStyle name="Normal 6 6 4 3 2 2" xfId="31866" xr:uid="{00000000-0005-0000-0000-000096960000}"/>
    <cellStyle name="Normal 6 6 4 3 3" xfId="23146" xr:uid="{00000000-0005-0000-0000-000097960000}"/>
    <cellStyle name="Normal 6 6 4 3 4" xfId="42795" xr:uid="{00000000-0005-0000-0000-000098960000}"/>
    <cellStyle name="Normal 6 6 4 4" xfId="10054" xr:uid="{00000000-0005-0000-0000-000099960000}"/>
    <cellStyle name="Normal 6 6 4 4 2" xfId="27506" xr:uid="{00000000-0005-0000-0000-00009A960000}"/>
    <cellStyle name="Normal 6 6 4 5" xfId="18785" xr:uid="{00000000-0005-0000-0000-00009B960000}"/>
    <cellStyle name="Normal 6 6 4 6" xfId="42792" xr:uid="{00000000-0005-0000-0000-00009C960000}"/>
    <cellStyle name="Normal 6 6 5" xfId="2330" xr:uid="{00000000-0005-0000-0000-00009D960000}"/>
    <cellStyle name="Normal 6 6 5 2" xfId="6741" xr:uid="{00000000-0005-0000-0000-00009E960000}"/>
    <cellStyle name="Normal 6 6 5 2 2" xfId="15485" xr:uid="{00000000-0005-0000-0000-00009F960000}"/>
    <cellStyle name="Normal 6 6 5 2 2 2" xfId="32936" xr:uid="{00000000-0005-0000-0000-0000A0960000}"/>
    <cellStyle name="Normal 6 6 5 2 3" xfId="24216" xr:uid="{00000000-0005-0000-0000-0000A1960000}"/>
    <cellStyle name="Normal 6 6 5 2 4" xfId="42797" xr:uid="{00000000-0005-0000-0000-0000A2960000}"/>
    <cellStyle name="Normal 6 6 5 3" xfId="11124" xr:uid="{00000000-0005-0000-0000-0000A3960000}"/>
    <cellStyle name="Normal 6 6 5 3 2" xfId="28576" xr:uid="{00000000-0005-0000-0000-0000A4960000}"/>
    <cellStyle name="Normal 6 6 5 4" xfId="19855" xr:uid="{00000000-0005-0000-0000-0000A5960000}"/>
    <cellStyle name="Normal 6 6 5 5" xfId="42796" xr:uid="{00000000-0005-0000-0000-0000A6960000}"/>
    <cellStyle name="Normal 6 6 6" xfId="4599" xr:uid="{00000000-0005-0000-0000-0000A7960000}"/>
    <cellStyle name="Normal 6 6 6 2" xfId="13343" xr:uid="{00000000-0005-0000-0000-0000A8960000}"/>
    <cellStyle name="Normal 6 6 6 2 2" xfId="30794" xr:uid="{00000000-0005-0000-0000-0000A9960000}"/>
    <cellStyle name="Normal 6 6 6 3" xfId="22074" xr:uid="{00000000-0005-0000-0000-0000AA960000}"/>
    <cellStyle name="Normal 6 6 6 4" xfId="42798" xr:uid="{00000000-0005-0000-0000-0000AB960000}"/>
    <cellStyle name="Normal 6 6 7" xfId="8982" xr:uid="{00000000-0005-0000-0000-0000AC960000}"/>
    <cellStyle name="Normal 6 6 7 2" xfId="26434" xr:uid="{00000000-0005-0000-0000-0000AD960000}"/>
    <cellStyle name="Normal 6 6 8" xfId="17713" xr:uid="{00000000-0005-0000-0000-0000AE960000}"/>
    <cellStyle name="Normal 6 6 9" xfId="42767" xr:uid="{00000000-0005-0000-0000-0000AF960000}"/>
    <cellStyle name="Normal 6 7" xfId="310" xr:uid="{00000000-0005-0000-0000-0000B0960000}"/>
    <cellStyle name="Normal 6 7 2" xfId="850" xr:uid="{00000000-0005-0000-0000-0000B1960000}"/>
    <cellStyle name="Normal 6 7 2 2" xfId="1923" xr:uid="{00000000-0005-0000-0000-0000B2960000}"/>
    <cellStyle name="Normal 6 7 2 2 2" xfId="4068" xr:uid="{00000000-0005-0000-0000-0000B3960000}"/>
    <cellStyle name="Normal 6 7 2 2 2 2" xfId="8479" xr:uid="{00000000-0005-0000-0000-0000B4960000}"/>
    <cellStyle name="Normal 6 7 2 2 2 2 2" xfId="17223" xr:uid="{00000000-0005-0000-0000-0000B5960000}"/>
    <cellStyle name="Normal 6 7 2 2 2 2 2 2" xfId="34674" xr:uid="{00000000-0005-0000-0000-0000B6960000}"/>
    <cellStyle name="Normal 6 7 2 2 2 2 3" xfId="25954" xr:uid="{00000000-0005-0000-0000-0000B7960000}"/>
    <cellStyle name="Normal 6 7 2 2 2 2 4" xfId="42803" xr:uid="{00000000-0005-0000-0000-0000B8960000}"/>
    <cellStyle name="Normal 6 7 2 2 2 3" xfId="12862" xr:uid="{00000000-0005-0000-0000-0000B9960000}"/>
    <cellStyle name="Normal 6 7 2 2 2 3 2" xfId="30314" xr:uid="{00000000-0005-0000-0000-0000BA960000}"/>
    <cellStyle name="Normal 6 7 2 2 2 4" xfId="21593" xr:uid="{00000000-0005-0000-0000-0000BB960000}"/>
    <cellStyle name="Normal 6 7 2 2 2 5" xfId="42802" xr:uid="{00000000-0005-0000-0000-0000BC960000}"/>
    <cellStyle name="Normal 6 7 2 2 3" xfId="6337" xr:uid="{00000000-0005-0000-0000-0000BD960000}"/>
    <cellStyle name="Normal 6 7 2 2 3 2" xfId="15081" xr:uid="{00000000-0005-0000-0000-0000BE960000}"/>
    <cellStyle name="Normal 6 7 2 2 3 2 2" xfId="32532" xr:uid="{00000000-0005-0000-0000-0000BF960000}"/>
    <cellStyle name="Normal 6 7 2 2 3 3" xfId="23812" xr:uid="{00000000-0005-0000-0000-0000C0960000}"/>
    <cellStyle name="Normal 6 7 2 2 3 4" xfId="42804" xr:uid="{00000000-0005-0000-0000-0000C1960000}"/>
    <cellStyle name="Normal 6 7 2 2 4" xfId="10720" xr:uid="{00000000-0005-0000-0000-0000C2960000}"/>
    <cellStyle name="Normal 6 7 2 2 4 2" xfId="28172" xr:uid="{00000000-0005-0000-0000-0000C3960000}"/>
    <cellStyle name="Normal 6 7 2 2 5" xfId="19451" xr:uid="{00000000-0005-0000-0000-0000C4960000}"/>
    <cellStyle name="Normal 6 7 2 2 6" xfId="42801" xr:uid="{00000000-0005-0000-0000-0000C5960000}"/>
    <cellStyle name="Normal 6 7 2 3" xfId="2999" xr:uid="{00000000-0005-0000-0000-0000C6960000}"/>
    <cellStyle name="Normal 6 7 2 3 2" xfId="7410" xr:uid="{00000000-0005-0000-0000-0000C7960000}"/>
    <cellStyle name="Normal 6 7 2 3 2 2" xfId="16154" xr:uid="{00000000-0005-0000-0000-0000C8960000}"/>
    <cellStyle name="Normal 6 7 2 3 2 2 2" xfId="33605" xr:uid="{00000000-0005-0000-0000-0000C9960000}"/>
    <cellStyle name="Normal 6 7 2 3 2 3" xfId="24885" xr:uid="{00000000-0005-0000-0000-0000CA960000}"/>
    <cellStyle name="Normal 6 7 2 3 2 4" xfId="42806" xr:uid="{00000000-0005-0000-0000-0000CB960000}"/>
    <cellStyle name="Normal 6 7 2 3 3" xfId="11793" xr:uid="{00000000-0005-0000-0000-0000CC960000}"/>
    <cellStyle name="Normal 6 7 2 3 3 2" xfId="29245" xr:uid="{00000000-0005-0000-0000-0000CD960000}"/>
    <cellStyle name="Normal 6 7 2 3 4" xfId="20524" xr:uid="{00000000-0005-0000-0000-0000CE960000}"/>
    <cellStyle name="Normal 6 7 2 3 5" xfId="42805" xr:uid="{00000000-0005-0000-0000-0000CF960000}"/>
    <cellStyle name="Normal 6 7 2 4" xfId="5268" xr:uid="{00000000-0005-0000-0000-0000D0960000}"/>
    <cellStyle name="Normal 6 7 2 4 2" xfId="14012" xr:uid="{00000000-0005-0000-0000-0000D1960000}"/>
    <cellStyle name="Normal 6 7 2 4 2 2" xfId="31463" xr:uid="{00000000-0005-0000-0000-0000D2960000}"/>
    <cellStyle name="Normal 6 7 2 4 3" xfId="22743" xr:uid="{00000000-0005-0000-0000-0000D3960000}"/>
    <cellStyle name="Normal 6 7 2 4 4" xfId="42807" xr:uid="{00000000-0005-0000-0000-0000D4960000}"/>
    <cellStyle name="Normal 6 7 2 5" xfId="9651" xr:uid="{00000000-0005-0000-0000-0000D5960000}"/>
    <cellStyle name="Normal 6 7 2 5 2" xfId="27103" xr:uid="{00000000-0005-0000-0000-0000D6960000}"/>
    <cellStyle name="Normal 6 7 2 6" xfId="18382" xr:uid="{00000000-0005-0000-0000-0000D7960000}"/>
    <cellStyle name="Normal 6 7 2 7" xfId="42800" xr:uid="{00000000-0005-0000-0000-0000D8960000}"/>
    <cellStyle name="Normal 6 7 3" xfId="1388" xr:uid="{00000000-0005-0000-0000-0000D9960000}"/>
    <cellStyle name="Normal 6 7 3 2" xfId="3534" xr:uid="{00000000-0005-0000-0000-0000DA960000}"/>
    <cellStyle name="Normal 6 7 3 2 2" xfId="7945" xr:uid="{00000000-0005-0000-0000-0000DB960000}"/>
    <cellStyle name="Normal 6 7 3 2 2 2" xfId="16689" xr:uid="{00000000-0005-0000-0000-0000DC960000}"/>
    <cellStyle name="Normal 6 7 3 2 2 2 2" xfId="34140" xr:uid="{00000000-0005-0000-0000-0000DD960000}"/>
    <cellStyle name="Normal 6 7 3 2 2 3" xfId="25420" xr:uid="{00000000-0005-0000-0000-0000DE960000}"/>
    <cellStyle name="Normal 6 7 3 2 2 4" xfId="42810" xr:uid="{00000000-0005-0000-0000-0000DF960000}"/>
    <cellStyle name="Normal 6 7 3 2 3" xfId="12328" xr:uid="{00000000-0005-0000-0000-0000E0960000}"/>
    <cellStyle name="Normal 6 7 3 2 3 2" xfId="29780" xr:uid="{00000000-0005-0000-0000-0000E1960000}"/>
    <cellStyle name="Normal 6 7 3 2 4" xfId="21059" xr:uid="{00000000-0005-0000-0000-0000E2960000}"/>
    <cellStyle name="Normal 6 7 3 2 5" xfId="42809" xr:uid="{00000000-0005-0000-0000-0000E3960000}"/>
    <cellStyle name="Normal 6 7 3 3" xfId="5803" xr:uid="{00000000-0005-0000-0000-0000E4960000}"/>
    <cellStyle name="Normal 6 7 3 3 2" xfId="14547" xr:uid="{00000000-0005-0000-0000-0000E5960000}"/>
    <cellStyle name="Normal 6 7 3 3 2 2" xfId="31998" xr:uid="{00000000-0005-0000-0000-0000E6960000}"/>
    <cellStyle name="Normal 6 7 3 3 3" xfId="23278" xr:uid="{00000000-0005-0000-0000-0000E7960000}"/>
    <cellStyle name="Normal 6 7 3 3 4" xfId="42811" xr:uid="{00000000-0005-0000-0000-0000E8960000}"/>
    <cellStyle name="Normal 6 7 3 4" xfId="10186" xr:uid="{00000000-0005-0000-0000-0000E9960000}"/>
    <cellStyle name="Normal 6 7 3 4 2" xfId="27638" xr:uid="{00000000-0005-0000-0000-0000EA960000}"/>
    <cellStyle name="Normal 6 7 3 5" xfId="18917" xr:uid="{00000000-0005-0000-0000-0000EB960000}"/>
    <cellStyle name="Normal 6 7 3 6" xfId="42808" xr:uid="{00000000-0005-0000-0000-0000EC960000}"/>
    <cellStyle name="Normal 6 7 4" xfId="2462" xr:uid="{00000000-0005-0000-0000-0000ED960000}"/>
    <cellStyle name="Normal 6 7 4 2" xfId="6873" xr:uid="{00000000-0005-0000-0000-0000EE960000}"/>
    <cellStyle name="Normal 6 7 4 2 2" xfId="15617" xr:uid="{00000000-0005-0000-0000-0000EF960000}"/>
    <cellStyle name="Normal 6 7 4 2 2 2" xfId="33068" xr:uid="{00000000-0005-0000-0000-0000F0960000}"/>
    <cellStyle name="Normal 6 7 4 2 3" xfId="24348" xr:uid="{00000000-0005-0000-0000-0000F1960000}"/>
    <cellStyle name="Normal 6 7 4 2 4" xfId="42813" xr:uid="{00000000-0005-0000-0000-0000F2960000}"/>
    <cellStyle name="Normal 6 7 4 3" xfId="11256" xr:uid="{00000000-0005-0000-0000-0000F3960000}"/>
    <cellStyle name="Normal 6 7 4 3 2" xfId="28708" xr:uid="{00000000-0005-0000-0000-0000F4960000}"/>
    <cellStyle name="Normal 6 7 4 4" xfId="19987" xr:uid="{00000000-0005-0000-0000-0000F5960000}"/>
    <cellStyle name="Normal 6 7 4 5" xfId="42812" xr:uid="{00000000-0005-0000-0000-0000F6960000}"/>
    <cellStyle name="Normal 6 7 5" xfId="4731" xr:uid="{00000000-0005-0000-0000-0000F7960000}"/>
    <cellStyle name="Normal 6 7 5 2" xfId="13475" xr:uid="{00000000-0005-0000-0000-0000F8960000}"/>
    <cellStyle name="Normal 6 7 5 2 2" xfId="30926" xr:uid="{00000000-0005-0000-0000-0000F9960000}"/>
    <cellStyle name="Normal 6 7 5 3" xfId="22206" xr:uid="{00000000-0005-0000-0000-0000FA960000}"/>
    <cellStyle name="Normal 6 7 5 4" xfId="42814" xr:uid="{00000000-0005-0000-0000-0000FB960000}"/>
    <cellStyle name="Normal 6 7 6" xfId="9114" xr:uid="{00000000-0005-0000-0000-0000FC960000}"/>
    <cellStyle name="Normal 6 7 6 2" xfId="26566" xr:uid="{00000000-0005-0000-0000-0000FD960000}"/>
    <cellStyle name="Normal 6 7 7" xfId="17845" xr:uid="{00000000-0005-0000-0000-0000FE960000}"/>
    <cellStyle name="Normal 6 7 8" xfId="42799" xr:uid="{00000000-0005-0000-0000-0000FF960000}"/>
    <cellStyle name="Normal 6 8" xfId="592" xr:uid="{00000000-0005-0000-0000-000000970000}"/>
    <cellStyle name="Normal 6 8 2" xfId="1665" xr:uid="{00000000-0005-0000-0000-000001970000}"/>
    <cellStyle name="Normal 6 8 2 2" xfId="3810" xr:uid="{00000000-0005-0000-0000-000002970000}"/>
    <cellStyle name="Normal 6 8 2 2 2" xfId="8221" xr:uid="{00000000-0005-0000-0000-000003970000}"/>
    <cellStyle name="Normal 6 8 2 2 2 2" xfId="16965" xr:uid="{00000000-0005-0000-0000-000004970000}"/>
    <cellStyle name="Normal 6 8 2 2 2 2 2" xfId="34416" xr:uid="{00000000-0005-0000-0000-000005970000}"/>
    <cellStyle name="Normal 6 8 2 2 2 3" xfId="25696" xr:uid="{00000000-0005-0000-0000-000006970000}"/>
    <cellStyle name="Normal 6 8 2 2 2 4" xfId="42818" xr:uid="{00000000-0005-0000-0000-000007970000}"/>
    <cellStyle name="Normal 6 8 2 2 3" xfId="12604" xr:uid="{00000000-0005-0000-0000-000008970000}"/>
    <cellStyle name="Normal 6 8 2 2 3 2" xfId="30056" xr:uid="{00000000-0005-0000-0000-000009970000}"/>
    <cellStyle name="Normal 6 8 2 2 4" xfId="21335" xr:uid="{00000000-0005-0000-0000-00000A970000}"/>
    <cellStyle name="Normal 6 8 2 2 5" xfId="42817" xr:uid="{00000000-0005-0000-0000-00000B970000}"/>
    <cellStyle name="Normal 6 8 2 3" xfId="6079" xr:uid="{00000000-0005-0000-0000-00000C970000}"/>
    <cellStyle name="Normal 6 8 2 3 2" xfId="14823" xr:uid="{00000000-0005-0000-0000-00000D970000}"/>
    <cellStyle name="Normal 6 8 2 3 2 2" xfId="32274" xr:uid="{00000000-0005-0000-0000-00000E970000}"/>
    <cellStyle name="Normal 6 8 2 3 3" xfId="23554" xr:uid="{00000000-0005-0000-0000-00000F970000}"/>
    <cellStyle name="Normal 6 8 2 3 4" xfId="42819" xr:uid="{00000000-0005-0000-0000-000010970000}"/>
    <cellStyle name="Normal 6 8 2 4" xfId="10462" xr:uid="{00000000-0005-0000-0000-000011970000}"/>
    <cellStyle name="Normal 6 8 2 4 2" xfId="27914" xr:uid="{00000000-0005-0000-0000-000012970000}"/>
    <cellStyle name="Normal 6 8 2 5" xfId="19193" xr:uid="{00000000-0005-0000-0000-000013970000}"/>
    <cellStyle name="Normal 6 8 2 6" xfId="42816" xr:uid="{00000000-0005-0000-0000-000014970000}"/>
    <cellStyle name="Normal 6 8 3" xfId="2741" xr:uid="{00000000-0005-0000-0000-000015970000}"/>
    <cellStyle name="Normal 6 8 3 2" xfId="7152" xr:uid="{00000000-0005-0000-0000-000016970000}"/>
    <cellStyle name="Normal 6 8 3 2 2" xfId="15896" xr:uid="{00000000-0005-0000-0000-000017970000}"/>
    <cellStyle name="Normal 6 8 3 2 2 2" xfId="33347" xr:uid="{00000000-0005-0000-0000-000018970000}"/>
    <cellStyle name="Normal 6 8 3 2 3" xfId="24627" xr:uid="{00000000-0005-0000-0000-000019970000}"/>
    <cellStyle name="Normal 6 8 3 2 4" xfId="42821" xr:uid="{00000000-0005-0000-0000-00001A970000}"/>
    <cellStyle name="Normal 6 8 3 3" xfId="11535" xr:uid="{00000000-0005-0000-0000-00001B970000}"/>
    <cellStyle name="Normal 6 8 3 3 2" xfId="28987" xr:uid="{00000000-0005-0000-0000-00001C970000}"/>
    <cellStyle name="Normal 6 8 3 4" xfId="20266" xr:uid="{00000000-0005-0000-0000-00001D970000}"/>
    <cellStyle name="Normal 6 8 3 5" xfId="42820" xr:uid="{00000000-0005-0000-0000-00001E970000}"/>
    <cellStyle name="Normal 6 8 4" xfId="5010" xr:uid="{00000000-0005-0000-0000-00001F970000}"/>
    <cellStyle name="Normal 6 8 4 2" xfId="13754" xr:uid="{00000000-0005-0000-0000-000020970000}"/>
    <cellStyle name="Normal 6 8 4 2 2" xfId="31205" xr:uid="{00000000-0005-0000-0000-000021970000}"/>
    <cellStyle name="Normal 6 8 4 3" xfId="22485" xr:uid="{00000000-0005-0000-0000-000022970000}"/>
    <cellStyle name="Normal 6 8 4 4" xfId="42822" xr:uid="{00000000-0005-0000-0000-000023970000}"/>
    <cellStyle name="Normal 6 8 5" xfId="9393" xr:uid="{00000000-0005-0000-0000-000024970000}"/>
    <cellStyle name="Normal 6 8 5 2" xfId="26845" xr:uid="{00000000-0005-0000-0000-000025970000}"/>
    <cellStyle name="Normal 6 8 6" xfId="18124" xr:uid="{00000000-0005-0000-0000-000026970000}"/>
    <cellStyle name="Normal 6 8 7" xfId="42815" xr:uid="{00000000-0005-0000-0000-000027970000}"/>
    <cellStyle name="Normal 6 9" xfId="1131" xr:uid="{00000000-0005-0000-0000-000028970000}"/>
    <cellStyle name="Normal 6 9 2" xfId="3277" xr:uid="{00000000-0005-0000-0000-000029970000}"/>
    <cellStyle name="Normal 6 9 2 2" xfId="7688" xr:uid="{00000000-0005-0000-0000-00002A970000}"/>
    <cellStyle name="Normal 6 9 2 2 2" xfId="16432" xr:uid="{00000000-0005-0000-0000-00002B970000}"/>
    <cellStyle name="Normal 6 9 2 2 2 2" xfId="33883" xr:uid="{00000000-0005-0000-0000-00002C970000}"/>
    <cellStyle name="Normal 6 9 2 2 3" xfId="25163" xr:uid="{00000000-0005-0000-0000-00002D970000}"/>
    <cellStyle name="Normal 6 9 2 2 4" xfId="42825" xr:uid="{00000000-0005-0000-0000-00002E970000}"/>
    <cellStyle name="Normal 6 9 2 3" xfId="12071" xr:uid="{00000000-0005-0000-0000-00002F970000}"/>
    <cellStyle name="Normal 6 9 2 3 2" xfId="29523" xr:uid="{00000000-0005-0000-0000-000030970000}"/>
    <cellStyle name="Normal 6 9 2 4" xfId="20802" xr:uid="{00000000-0005-0000-0000-000031970000}"/>
    <cellStyle name="Normal 6 9 2 5" xfId="42824" xr:uid="{00000000-0005-0000-0000-000032970000}"/>
    <cellStyle name="Normal 6 9 3" xfId="5546" xr:uid="{00000000-0005-0000-0000-000033970000}"/>
    <cellStyle name="Normal 6 9 3 2" xfId="14290" xr:uid="{00000000-0005-0000-0000-000034970000}"/>
    <cellStyle name="Normal 6 9 3 2 2" xfId="31741" xr:uid="{00000000-0005-0000-0000-000035970000}"/>
    <cellStyle name="Normal 6 9 3 3" xfId="23021" xr:uid="{00000000-0005-0000-0000-000036970000}"/>
    <cellStyle name="Normal 6 9 3 4" xfId="42826" xr:uid="{00000000-0005-0000-0000-000037970000}"/>
    <cellStyle name="Normal 6 9 4" xfId="9929" xr:uid="{00000000-0005-0000-0000-000038970000}"/>
    <cellStyle name="Normal 6 9 4 2" xfId="27381" xr:uid="{00000000-0005-0000-0000-000039970000}"/>
    <cellStyle name="Normal 6 9 5" xfId="18660" xr:uid="{00000000-0005-0000-0000-00003A970000}"/>
    <cellStyle name="Normal 6 9 6" xfId="42823" xr:uid="{00000000-0005-0000-0000-00003B970000}"/>
    <cellStyle name="Normal 60" xfId="4458" xr:uid="{00000000-0005-0000-0000-00003C970000}"/>
    <cellStyle name="Normal 60 2" xfId="8827" xr:uid="{00000000-0005-0000-0000-00003D970000}"/>
    <cellStyle name="Normal 60 2 2" xfId="17567" xr:uid="{00000000-0005-0000-0000-00003E970000}"/>
    <cellStyle name="Normal 60 2 2 2" xfId="35017" xr:uid="{00000000-0005-0000-0000-00003F970000}"/>
    <cellStyle name="Normal 60 2 3" xfId="26297" xr:uid="{00000000-0005-0000-0000-000040970000}"/>
    <cellStyle name="Normal 60 2 4" xfId="42828" xr:uid="{00000000-0005-0000-0000-000041970000}"/>
    <cellStyle name="Normal 60 3" xfId="13206" xr:uid="{00000000-0005-0000-0000-000042970000}"/>
    <cellStyle name="Normal 60 3 2" xfId="30657" xr:uid="{00000000-0005-0000-0000-000043970000}"/>
    <cellStyle name="Normal 60 4" xfId="21937" xr:uid="{00000000-0005-0000-0000-000044970000}"/>
    <cellStyle name="Normal 60 5" xfId="35073" xr:uid="{00000000-0005-0000-0000-000045970000}"/>
    <cellStyle name="Normal 60 6" xfId="42827" xr:uid="{00000000-0005-0000-0000-000046970000}"/>
    <cellStyle name="Normal 61" xfId="4463" xr:uid="{00000000-0005-0000-0000-000047970000}"/>
    <cellStyle name="Normal 61 2" xfId="8832" xr:uid="{00000000-0005-0000-0000-000048970000}"/>
    <cellStyle name="Normal 61 2 2" xfId="17572" xr:uid="{00000000-0005-0000-0000-000049970000}"/>
    <cellStyle name="Normal 61 2 2 2" xfId="35022" xr:uid="{00000000-0005-0000-0000-00004A970000}"/>
    <cellStyle name="Normal 61 2 3" xfId="26302" xr:uid="{00000000-0005-0000-0000-00004B970000}"/>
    <cellStyle name="Normal 61 2 4" xfId="42830" xr:uid="{00000000-0005-0000-0000-00004C970000}"/>
    <cellStyle name="Normal 61 3" xfId="13211" xr:uid="{00000000-0005-0000-0000-00004D970000}"/>
    <cellStyle name="Normal 61 3 2" xfId="30662" xr:uid="{00000000-0005-0000-0000-00004E970000}"/>
    <cellStyle name="Normal 61 4" xfId="21942" xr:uid="{00000000-0005-0000-0000-00004F970000}"/>
    <cellStyle name="Normal 61 5" xfId="42829" xr:uid="{00000000-0005-0000-0000-000050970000}"/>
    <cellStyle name="Normal 62" xfId="4468" xr:uid="{00000000-0005-0000-0000-000051970000}"/>
    <cellStyle name="Normal 63" xfId="4466" xr:uid="{00000000-0005-0000-0000-000052970000}"/>
    <cellStyle name="Normal 63 2" xfId="13213" xr:uid="{00000000-0005-0000-0000-000053970000}"/>
    <cellStyle name="Normal 63 2 2" xfId="30664" xr:uid="{00000000-0005-0000-0000-000054970000}"/>
    <cellStyle name="Normal 63 3" xfId="21944" xr:uid="{00000000-0005-0000-0000-000055970000}"/>
    <cellStyle name="Normal 63 4" xfId="42831" xr:uid="{00000000-0005-0000-0000-000056970000}"/>
    <cellStyle name="Normal 64" xfId="8835" xr:uid="{00000000-0005-0000-0000-000057970000}"/>
    <cellStyle name="Normal 64 2" xfId="17574" xr:uid="{00000000-0005-0000-0000-000058970000}"/>
    <cellStyle name="Normal 65" xfId="8851" xr:uid="{00000000-0005-0000-0000-000059970000}"/>
    <cellStyle name="Normal 66" xfId="8850" xr:uid="{00000000-0005-0000-0000-00005A970000}"/>
    <cellStyle name="Normal 66 2" xfId="26305" xr:uid="{00000000-0005-0000-0000-00005B970000}"/>
    <cellStyle name="Normal 67" xfId="17582" xr:uid="{00000000-0005-0000-0000-00005C970000}"/>
    <cellStyle name="Normal 68" xfId="17580" xr:uid="{00000000-0005-0000-0000-00005D970000}"/>
    <cellStyle name="Normal 69" xfId="35060" xr:uid="{00000000-0005-0000-0000-00005E970000}"/>
    <cellStyle name="Normal 7" xfId="17" xr:uid="{00000000-0005-0000-0000-00005F970000}"/>
    <cellStyle name="Normal 7 10" xfId="4475" xr:uid="{00000000-0005-0000-0000-000060970000}"/>
    <cellStyle name="Normal 7 10 2" xfId="13219" xr:uid="{00000000-0005-0000-0000-000061970000}"/>
    <cellStyle name="Normal 7 10 2 2" xfId="30670" xr:uid="{00000000-0005-0000-0000-000062970000}"/>
    <cellStyle name="Normal 7 10 3" xfId="21950" xr:uid="{00000000-0005-0000-0000-000063970000}"/>
    <cellStyle name="Normal 7 10 4" xfId="42833" xr:uid="{00000000-0005-0000-0000-000064970000}"/>
    <cellStyle name="Normal 7 11" xfId="8858" xr:uid="{00000000-0005-0000-0000-000065970000}"/>
    <cellStyle name="Normal 7 11 2" xfId="26310" xr:uid="{00000000-0005-0000-0000-000066970000}"/>
    <cellStyle name="Normal 7 12" xfId="17589" xr:uid="{00000000-0005-0000-0000-000067970000}"/>
    <cellStyle name="Normal 7 13" xfId="42832" xr:uid="{00000000-0005-0000-0000-000068970000}"/>
    <cellStyle name="Normal 7 2" xfId="37" xr:uid="{00000000-0005-0000-0000-000069970000}"/>
    <cellStyle name="Normal 7 2 10" xfId="8869" xr:uid="{00000000-0005-0000-0000-00006A970000}"/>
    <cellStyle name="Normal 7 2 10 2" xfId="26321" xr:uid="{00000000-0005-0000-0000-00006B970000}"/>
    <cellStyle name="Normal 7 2 11" xfId="17600" xr:uid="{00000000-0005-0000-0000-00006C970000}"/>
    <cellStyle name="Normal 7 2 12" xfId="42834" xr:uid="{00000000-0005-0000-0000-00006D970000}"/>
    <cellStyle name="Normal 7 2 2" xfId="65" xr:uid="{00000000-0005-0000-0000-00006E970000}"/>
    <cellStyle name="Normal 7 2 2 10" xfId="17623" xr:uid="{00000000-0005-0000-0000-00006F970000}"/>
    <cellStyle name="Normal 7 2 2 11" xfId="42835" xr:uid="{00000000-0005-0000-0000-000070970000}"/>
    <cellStyle name="Normal 7 2 2 2" xfId="130" xr:uid="{00000000-0005-0000-0000-000071970000}"/>
    <cellStyle name="Normal 7 2 2 2 10" xfId="42836" xr:uid="{00000000-0005-0000-0000-000072970000}"/>
    <cellStyle name="Normal 7 2 2 2 2" xfId="262" xr:uid="{00000000-0005-0000-0000-000073970000}"/>
    <cellStyle name="Normal 7 2 2 2 2 2" xfId="527" xr:uid="{00000000-0005-0000-0000-000074970000}"/>
    <cellStyle name="Normal 7 2 2 2 2 2 2" xfId="1067" xr:uid="{00000000-0005-0000-0000-000075970000}"/>
    <cellStyle name="Normal 7 2 2 2 2 2 2 2" xfId="2140" xr:uid="{00000000-0005-0000-0000-000076970000}"/>
    <cellStyle name="Normal 7 2 2 2 2 2 2 2 2" xfId="4285" xr:uid="{00000000-0005-0000-0000-000077970000}"/>
    <cellStyle name="Normal 7 2 2 2 2 2 2 2 2 2" xfId="8696" xr:uid="{00000000-0005-0000-0000-000078970000}"/>
    <cellStyle name="Normal 7 2 2 2 2 2 2 2 2 2 2" xfId="17440" xr:uid="{00000000-0005-0000-0000-000079970000}"/>
    <cellStyle name="Normal 7 2 2 2 2 2 2 2 2 2 2 2" xfId="34891" xr:uid="{00000000-0005-0000-0000-00007A970000}"/>
    <cellStyle name="Normal 7 2 2 2 2 2 2 2 2 2 3" xfId="26171" xr:uid="{00000000-0005-0000-0000-00007B970000}"/>
    <cellStyle name="Normal 7 2 2 2 2 2 2 2 2 2 4" xfId="42842" xr:uid="{00000000-0005-0000-0000-00007C970000}"/>
    <cellStyle name="Normal 7 2 2 2 2 2 2 2 2 3" xfId="13079" xr:uid="{00000000-0005-0000-0000-00007D970000}"/>
    <cellStyle name="Normal 7 2 2 2 2 2 2 2 2 3 2" xfId="30531" xr:uid="{00000000-0005-0000-0000-00007E970000}"/>
    <cellStyle name="Normal 7 2 2 2 2 2 2 2 2 4" xfId="21810" xr:uid="{00000000-0005-0000-0000-00007F970000}"/>
    <cellStyle name="Normal 7 2 2 2 2 2 2 2 2 5" xfId="42841" xr:uid="{00000000-0005-0000-0000-000080970000}"/>
    <cellStyle name="Normal 7 2 2 2 2 2 2 2 3" xfId="6554" xr:uid="{00000000-0005-0000-0000-000081970000}"/>
    <cellStyle name="Normal 7 2 2 2 2 2 2 2 3 2" xfId="15298" xr:uid="{00000000-0005-0000-0000-000082970000}"/>
    <cellStyle name="Normal 7 2 2 2 2 2 2 2 3 2 2" xfId="32749" xr:uid="{00000000-0005-0000-0000-000083970000}"/>
    <cellStyle name="Normal 7 2 2 2 2 2 2 2 3 3" xfId="24029" xr:uid="{00000000-0005-0000-0000-000084970000}"/>
    <cellStyle name="Normal 7 2 2 2 2 2 2 2 3 4" xfId="42843" xr:uid="{00000000-0005-0000-0000-000085970000}"/>
    <cellStyle name="Normal 7 2 2 2 2 2 2 2 4" xfId="10937" xr:uid="{00000000-0005-0000-0000-000086970000}"/>
    <cellStyle name="Normal 7 2 2 2 2 2 2 2 4 2" xfId="28389" xr:uid="{00000000-0005-0000-0000-000087970000}"/>
    <cellStyle name="Normal 7 2 2 2 2 2 2 2 5" xfId="19668" xr:uid="{00000000-0005-0000-0000-000088970000}"/>
    <cellStyle name="Normal 7 2 2 2 2 2 2 2 6" xfId="42840" xr:uid="{00000000-0005-0000-0000-000089970000}"/>
    <cellStyle name="Normal 7 2 2 2 2 2 2 3" xfId="3216" xr:uid="{00000000-0005-0000-0000-00008A970000}"/>
    <cellStyle name="Normal 7 2 2 2 2 2 2 3 2" xfId="7627" xr:uid="{00000000-0005-0000-0000-00008B970000}"/>
    <cellStyle name="Normal 7 2 2 2 2 2 2 3 2 2" xfId="16371" xr:uid="{00000000-0005-0000-0000-00008C970000}"/>
    <cellStyle name="Normal 7 2 2 2 2 2 2 3 2 2 2" xfId="33822" xr:uid="{00000000-0005-0000-0000-00008D970000}"/>
    <cellStyle name="Normal 7 2 2 2 2 2 2 3 2 3" xfId="25102" xr:uid="{00000000-0005-0000-0000-00008E970000}"/>
    <cellStyle name="Normal 7 2 2 2 2 2 2 3 2 4" xfId="42845" xr:uid="{00000000-0005-0000-0000-00008F970000}"/>
    <cellStyle name="Normal 7 2 2 2 2 2 2 3 3" xfId="12010" xr:uid="{00000000-0005-0000-0000-000090970000}"/>
    <cellStyle name="Normal 7 2 2 2 2 2 2 3 3 2" xfId="29462" xr:uid="{00000000-0005-0000-0000-000091970000}"/>
    <cellStyle name="Normal 7 2 2 2 2 2 2 3 4" xfId="20741" xr:uid="{00000000-0005-0000-0000-000092970000}"/>
    <cellStyle name="Normal 7 2 2 2 2 2 2 3 5" xfId="42844" xr:uid="{00000000-0005-0000-0000-000093970000}"/>
    <cellStyle name="Normal 7 2 2 2 2 2 2 4" xfId="5485" xr:uid="{00000000-0005-0000-0000-000094970000}"/>
    <cellStyle name="Normal 7 2 2 2 2 2 2 4 2" xfId="14229" xr:uid="{00000000-0005-0000-0000-000095970000}"/>
    <cellStyle name="Normal 7 2 2 2 2 2 2 4 2 2" xfId="31680" xr:uid="{00000000-0005-0000-0000-000096970000}"/>
    <cellStyle name="Normal 7 2 2 2 2 2 2 4 3" xfId="22960" xr:uid="{00000000-0005-0000-0000-000097970000}"/>
    <cellStyle name="Normal 7 2 2 2 2 2 2 4 4" xfId="42846" xr:uid="{00000000-0005-0000-0000-000098970000}"/>
    <cellStyle name="Normal 7 2 2 2 2 2 2 5" xfId="9868" xr:uid="{00000000-0005-0000-0000-000099970000}"/>
    <cellStyle name="Normal 7 2 2 2 2 2 2 5 2" xfId="27320" xr:uid="{00000000-0005-0000-0000-00009A970000}"/>
    <cellStyle name="Normal 7 2 2 2 2 2 2 6" xfId="18599" xr:uid="{00000000-0005-0000-0000-00009B970000}"/>
    <cellStyle name="Normal 7 2 2 2 2 2 2 7" xfId="42839" xr:uid="{00000000-0005-0000-0000-00009C970000}"/>
    <cellStyle name="Normal 7 2 2 2 2 2 3" xfId="1605" xr:uid="{00000000-0005-0000-0000-00009D970000}"/>
    <cellStyle name="Normal 7 2 2 2 2 2 3 2" xfId="3751" xr:uid="{00000000-0005-0000-0000-00009E970000}"/>
    <cellStyle name="Normal 7 2 2 2 2 2 3 2 2" xfId="8162" xr:uid="{00000000-0005-0000-0000-00009F970000}"/>
    <cellStyle name="Normal 7 2 2 2 2 2 3 2 2 2" xfId="16906" xr:uid="{00000000-0005-0000-0000-0000A0970000}"/>
    <cellStyle name="Normal 7 2 2 2 2 2 3 2 2 2 2" xfId="34357" xr:uid="{00000000-0005-0000-0000-0000A1970000}"/>
    <cellStyle name="Normal 7 2 2 2 2 2 3 2 2 3" xfId="25637" xr:uid="{00000000-0005-0000-0000-0000A2970000}"/>
    <cellStyle name="Normal 7 2 2 2 2 2 3 2 2 4" xfId="42849" xr:uid="{00000000-0005-0000-0000-0000A3970000}"/>
    <cellStyle name="Normal 7 2 2 2 2 2 3 2 3" xfId="12545" xr:uid="{00000000-0005-0000-0000-0000A4970000}"/>
    <cellStyle name="Normal 7 2 2 2 2 2 3 2 3 2" xfId="29997" xr:uid="{00000000-0005-0000-0000-0000A5970000}"/>
    <cellStyle name="Normal 7 2 2 2 2 2 3 2 4" xfId="21276" xr:uid="{00000000-0005-0000-0000-0000A6970000}"/>
    <cellStyle name="Normal 7 2 2 2 2 2 3 2 5" xfId="42848" xr:uid="{00000000-0005-0000-0000-0000A7970000}"/>
    <cellStyle name="Normal 7 2 2 2 2 2 3 3" xfId="6020" xr:uid="{00000000-0005-0000-0000-0000A8970000}"/>
    <cellStyle name="Normal 7 2 2 2 2 2 3 3 2" xfId="14764" xr:uid="{00000000-0005-0000-0000-0000A9970000}"/>
    <cellStyle name="Normal 7 2 2 2 2 2 3 3 2 2" xfId="32215" xr:uid="{00000000-0005-0000-0000-0000AA970000}"/>
    <cellStyle name="Normal 7 2 2 2 2 2 3 3 3" xfId="23495" xr:uid="{00000000-0005-0000-0000-0000AB970000}"/>
    <cellStyle name="Normal 7 2 2 2 2 2 3 3 4" xfId="42850" xr:uid="{00000000-0005-0000-0000-0000AC970000}"/>
    <cellStyle name="Normal 7 2 2 2 2 2 3 4" xfId="10403" xr:uid="{00000000-0005-0000-0000-0000AD970000}"/>
    <cellStyle name="Normal 7 2 2 2 2 2 3 4 2" xfId="27855" xr:uid="{00000000-0005-0000-0000-0000AE970000}"/>
    <cellStyle name="Normal 7 2 2 2 2 2 3 5" xfId="19134" xr:uid="{00000000-0005-0000-0000-0000AF970000}"/>
    <cellStyle name="Normal 7 2 2 2 2 2 3 6" xfId="42847" xr:uid="{00000000-0005-0000-0000-0000B0970000}"/>
    <cellStyle name="Normal 7 2 2 2 2 2 4" xfId="2679" xr:uid="{00000000-0005-0000-0000-0000B1970000}"/>
    <cellStyle name="Normal 7 2 2 2 2 2 4 2" xfId="7090" xr:uid="{00000000-0005-0000-0000-0000B2970000}"/>
    <cellStyle name="Normal 7 2 2 2 2 2 4 2 2" xfId="15834" xr:uid="{00000000-0005-0000-0000-0000B3970000}"/>
    <cellStyle name="Normal 7 2 2 2 2 2 4 2 2 2" xfId="33285" xr:uid="{00000000-0005-0000-0000-0000B4970000}"/>
    <cellStyle name="Normal 7 2 2 2 2 2 4 2 3" xfId="24565" xr:uid="{00000000-0005-0000-0000-0000B5970000}"/>
    <cellStyle name="Normal 7 2 2 2 2 2 4 2 4" xfId="42852" xr:uid="{00000000-0005-0000-0000-0000B6970000}"/>
    <cellStyle name="Normal 7 2 2 2 2 2 4 3" xfId="11473" xr:uid="{00000000-0005-0000-0000-0000B7970000}"/>
    <cellStyle name="Normal 7 2 2 2 2 2 4 3 2" xfId="28925" xr:uid="{00000000-0005-0000-0000-0000B8970000}"/>
    <cellStyle name="Normal 7 2 2 2 2 2 4 4" xfId="20204" xr:uid="{00000000-0005-0000-0000-0000B9970000}"/>
    <cellStyle name="Normal 7 2 2 2 2 2 4 5" xfId="42851" xr:uid="{00000000-0005-0000-0000-0000BA970000}"/>
    <cellStyle name="Normal 7 2 2 2 2 2 5" xfId="4948" xr:uid="{00000000-0005-0000-0000-0000BB970000}"/>
    <cellStyle name="Normal 7 2 2 2 2 2 5 2" xfId="13692" xr:uid="{00000000-0005-0000-0000-0000BC970000}"/>
    <cellStyle name="Normal 7 2 2 2 2 2 5 2 2" xfId="31143" xr:uid="{00000000-0005-0000-0000-0000BD970000}"/>
    <cellStyle name="Normal 7 2 2 2 2 2 5 3" xfId="22423" xr:uid="{00000000-0005-0000-0000-0000BE970000}"/>
    <cellStyle name="Normal 7 2 2 2 2 2 5 4" xfId="42853" xr:uid="{00000000-0005-0000-0000-0000BF970000}"/>
    <cellStyle name="Normal 7 2 2 2 2 2 6" xfId="9331" xr:uid="{00000000-0005-0000-0000-0000C0970000}"/>
    <cellStyle name="Normal 7 2 2 2 2 2 6 2" xfId="26783" xr:uid="{00000000-0005-0000-0000-0000C1970000}"/>
    <cellStyle name="Normal 7 2 2 2 2 2 7" xfId="18062" xr:uid="{00000000-0005-0000-0000-0000C2970000}"/>
    <cellStyle name="Normal 7 2 2 2 2 2 8" xfId="42838" xr:uid="{00000000-0005-0000-0000-0000C3970000}"/>
    <cellStyle name="Normal 7 2 2 2 2 3" xfId="809" xr:uid="{00000000-0005-0000-0000-0000C4970000}"/>
    <cellStyle name="Normal 7 2 2 2 2 3 2" xfId="1882" xr:uid="{00000000-0005-0000-0000-0000C5970000}"/>
    <cellStyle name="Normal 7 2 2 2 2 3 2 2" xfId="4027" xr:uid="{00000000-0005-0000-0000-0000C6970000}"/>
    <cellStyle name="Normal 7 2 2 2 2 3 2 2 2" xfId="8438" xr:uid="{00000000-0005-0000-0000-0000C7970000}"/>
    <cellStyle name="Normal 7 2 2 2 2 3 2 2 2 2" xfId="17182" xr:uid="{00000000-0005-0000-0000-0000C8970000}"/>
    <cellStyle name="Normal 7 2 2 2 2 3 2 2 2 2 2" xfId="34633" xr:uid="{00000000-0005-0000-0000-0000C9970000}"/>
    <cellStyle name="Normal 7 2 2 2 2 3 2 2 2 3" xfId="25913" xr:uid="{00000000-0005-0000-0000-0000CA970000}"/>
    <cellStyle name="Normal 7 2 2 2 2 3 2 2 2 4" xfId="42857" xr:uid="{00000000-0005-0000-0000-0000CB970000}"/>
    <cellStyle name="Normal 7 2 2 2 2 3 2 2 3" xfId="12821" xr:uid="{00000000-0005-0000-0000-0000CC970000}"/>
    <cellStyle name="Normal 7 2 2 2 2 3 2 2 3 2" xfId="30273" xr:uid="{00000000-0005-0000-0000-0000CD970000}"/>
    <cellStyle name="Normal 7 2 2 2 2 3 2 2 4" xfId="21552" xr:uid="{00000000-0005-0000-0000-0000CE970000}"/>
    <cellStyle name="Normal 7 2 2 2 2 3 2 2 5" xfId="42856" xr:uid="{00000000-0005-0000-0000-0000CF970000}"/>
    <cellStyle name="Normal 7 2 2 2 2 3 2 3" xfId="6296" xr:uid="{00000000-0005-0000-0000-0000D0970000}"/>
    <cellStyle name="Normal 7 2 2 2 2 3 2 3 2" xfId="15040" xr:uid="{00000000-0005-0000-0000-0000D1970000}"/>
    <cellStyle name="Normal 7 2 2 2 2 3 2 3 2 2" xfId="32491" xr:uid="{00000000-0005-0000-0000-0000D2970000}"/>
    <cellStyle name="Normal 7 2 2 2 2 3 2 3 3" xfId="23771" xr:uid="{00000000-0005-0000-0000-0000D3970000}"/>
    <cellStyle name="Normal 7 2 2 2 2 3 2 3 4" xfId="42858" xr:uid="{00000000-0005-0000-0000-0000D4970000}"/>
    <cellStyle name="Normal 7 2 2 2 2 3 2 4" xfId="10679" xr:uid="{00000000-0005-0000-0000-0000D5970000}"/>
    <cellStyle name="Normal 7 2 2 2 2 3 2 4 2" xfId="28131" xr:uid="{00000000-0005-0000-0000-0000D6970000}"/>
    <cellStyle name="Normal 7 2 2 2 2 3 2 5" xfId="19410" xr:uid="{00000000-0005-0000-0000-0000D7970000}"/>
    <cellStyle name="Normal 7 2 2 2 2 3 2 6" xfId="42855" xr:uid="{00000000-0005-0000-0000-0000D8970000}"/>
    <cellStyle name="Normal 7 2 2 2 2 3 3" xfId="2958" xr:uid="{00000000-0005-0000-0000-0000D9970000}"/>
    <cellStyle name="Normal 7 2 2 2 2 3 3 2" xfId="7369" xr:uid="{00000000-0005-0000-0000-0000DA970000}"/>
    <cellStyle name="Normal 7 2 2 2 2 3 3 2 2" xfId="16113" xr:uid="{00000000-0005-0000-0000-0000DB970000}"/>
    <cellStyle name="Normal 7 2 2 2 2 3 3 2 2 2" xfId="33564" xr:uid="{00000000-0005-0000-0000-0000DC970000}"/>
    <cellStyle name="Normal 7 2 2 2 2 3 3 2 3" xfId="24844" xr:uid="{00000000-0005-0000-0000-0000DD970000}"/>
    <cellStyle name="Normal 7 2 2 2 2 3 3 2 4" xfId="42860" xr:uid="{00000000-0005-0000-0000-0000DE970000}"/>
    <cellStyle name="Normal 7 2 2 2 2 3 3 3" xfId="11752" xr:uid="{00000000-0005-0000-0000-0000DF970000}"/>
    <cellStyle name="Normal 7 2 2 2 2 3 3 3 2" xfId="29204" xr:uid="{00000000-0005-0000-0000-0000E0970000}"/>
    <cellStyle name="Normal 7 2 2 2 2 3 3 4" xfId="20483" xr:uid="{00000000-0005-0000-0000-0000E1970000}"/>
    <cellStyle name="Normal 7 2 2 2 2 3 3 5" xfId="42859" xr:uid="{00000000-0005-0000-0000-0000E2970000}"/>
    <cellStyle name="Normal 7 2 2 2 2 3 4" xfId="5227" xr:uid="{00000000-0005-0000-0000-0000E3970000}"/>
    <cellStyle name="Normal 7 2 2 2 2 3 4 2" xfId="13971" xr:uid="{00000000-0005-0000-0000-0000E4970000}"/>
    <cellStyle name="Normal 7 2 2 2 2 3 4 2 2" xfId="31422" xr:uid="{00000000-0005-0000-0000-0000E5970000}"/>
    <cellStyle name="Normal 7 2 2 2 2 3 4 3" xfId="22702" xr:uid="{00000000-0005-0000-0000-0000E6970000}"/>
    <cellStyle name="Normal 7 2 2 2 2 3 4 4" xfId="42861" xr:uid="{00000000-0005-0000-0000-0000E7970000}"/>
    <cellStyle name="Normal 7 2 2 2 2 3 5" xfId="9610" xr:uid="{00000000-0005-0000-0000-0000E8970000}"/>
    <cellStyle name="Normal 7 2 2 2 2 3 5 2" xfId="27062" xr:uid="{00000000-0005-0000-0000-0000E9970000}"/>
    <cellStyle name="Normal 7 2 2 2 2 3 6" xfId="18341" xr:uid="{00000000-0005-0000-0000-0000EA970000}"/>
    <cellStyle name="Normal 7 2 2 2 2 3 7" xfId="42854" xr:uid="{00000000-0005-0000-0000-0000EB970000}"/>
    <cellStyle name="Normal 7 2 2 2 2 4" xfId="1348" xr:uid="{00000000-0005-0000-0000-0000EC970000}"/>
    <cellStyle name="Normal 7 2 2 2 2 4 2" xfId="3494" xr:uid="{00000000-0005-0000-0000-0000ED970000}"/>
    <cellStyle name="Normal 7 2 2 2 2 4 2 2" xfId="7905" xr:uid="{00000000-0005-0000-0000-0000EE970000}"/>
    <cellStyle name="Normal 7 2 2 2 2 4 2 2 2" xfId="16649" xr:uid="{00000000-0005-0000-0000-0000EF970000}"/>
    <cellStyle name="Normal 7 2 2 2 2 4 2 2 2 2" xfId="34100" xr:uid="{00000000-0005-0000-0000-0000F0970000}"/>
    <cellStyle name="Normal 7 2 2 2 2 4 2 2 3" xfId="25380" xr:uid="{00000000-0005-0000-0000-0000F1970000}"/>
    <cellStyle name="Normal 7 2 2 2 2 4 2 2 4" xfId="42864" xr:uid="{00000000-0005-0000-0000-0000F2970000}"/>
    <cellStyle name="Normal 7 2 2 2 2 4 2 3" xfId="12288" xr:uid="{00000000-0005-0000-0000-0000F3970000}"/>
    <cellStyle name="Normal 7 2 2 2 2 4 2 3 2" xfId="29740" xr:uid="{00000000-0005-0000-0000-0000F4970000}"/>
    <cellStyle name="Normal 7 2 2 2 2 4 2 4" xfId="21019" xr:uid="{00000000-0005-0000-0000-0000F5970000}"/>
    <cellStyle name="Normal 7 2 2 2 2 4 2 5" xfId="42863" xr:uid="{00000000-0005-0000-0000-0000F6970000}"/>
    <cellStyle name="Normal 7 2 2 2 2 4 3" xfId="5763" xr:uid="{00000000-0005-0000-0000-0000F7970000}"/>
    <cellStyle name="Normal 7 2 2 2 2 4 3 2" xfId="14507" xr:uid="{00000000-0005-0000-0000-0000F8970000}"/>
    <cellStyle name="Normal 7 2 2 2 2 4 3 2 2" xfId="31958" xr:uid="{00000000-0005-0000-0000-0000F9970000}"/>
    <cellStyle name="Normal 7 2 2 2 2 4 3 3" xfId="23238" xr:uid="{00000000-0005-0000-0000-0000FA970000}"/>
    <cellStyle name="Normal 7 2 2 2 2 4 3 4" xfId="42865" xr:uid="{00000000-0005-0000-0000-0000FB970000}"/>
    <cellStyle name="Normal 7 2 2 2 2 4 4" xfId="10146" xr:uid="{00000000-0005-0000-0000-0000FC970000}"/>
    <cellStyle name="Normal 7 2 2 2 2 4 4 2" xfId="27598" xr:uid="{00000000-0005-0000-0000-0000FD970000}"/>
    <cellStyle name="Normal 7 2 2 2 2 4 5" xfId="18877" xr:uid="{00000000-0005-0000-0000-0000FE970000}"/>
    <cellStyle name="Normal 7 2 2 2 2 4 6" xfId="42862" xr:uid="{00000000-0005-0000-0000-0000FF970000}"/>
    <cellStyle name="Normal 7 2 2 2 2 5" xfId="2422" xr:uid="{00000000-0005-0000-0000-000000980000}"/>
    <cellStyle name="Normal 7 2 2 2 2 5 2" xfId="6833" xr:uid="{00000000-0005-0000-0000-000001980000}"/>
    <cellStyle name="Normal 7 2 2 2 2 5 2 2" xfId="15577" xr:uid="{00000000-0005-0000-0000-000002980000}"/>
    <cellStyle name="Normal 7 2 2 2 2 5 2 2 2" xfId="33028" xr:uid="{00000000-0005-0000-0000-000003980000}"/>
    <cellStyle name="Normal 7 2 2 2 2 5 2 3" xfId="24308" xr:uid="{00000000-0005-0000-0000-000004980000}"/>
    <cellStyle name="Normal 7 2 2 2 2 5 2 4" xfId="42867" xr:uid="{00000000-0005-0000-0000-000005980000}"/>
    <cellStyle name="Normal 7 2 2 2 2 5 3" xfId="11216" xr:uid="{00000000-0005-0000-0000-000006980000}"/>
    <cellStyle name="Normal 7 2 2 2 2 5 3 2" xfId="28668" xr:uid="{00000000-0005-0000-0000-000007980000}"/>
    <cellStyle name="Normal 7 2 2 2 2 5 4" xfId="19947" xr:uid="{00000000-0005-0000-0000-000008980000}"/>
    <cellStyle name="Normal 7 2 2 2 2 5 5" xfId="42866" xr:uid="{00000000-0005-0000-0000-000009980000}"/>
    <cellStyle name="Normal 7 2 2 2 2 6" xfId="4691" xr:uid="{00000000-0005-0000-0000-00000A980000}"/>
    <cellStyle name="Normal 7 2 2 2 2 6 2" xfId="13435" xr:uid="{00000000-0005-0000-0000-00000B980000}"/>
    <cellStyle name="Normal 7 2 2 2 2 6 2 2" xfId="30886" xr:uid="{00000000-0005-0000-0000-00000C980000}"/>
    <cellStyle name="Normal 7 2 2 2 2 6 3" xfId="22166" xr:uid="{00000000-0005-0000-0000-00000D980000}"/>
    <cellStyle name="Normal 7 2 2 2 2 6 4" xfId="42868" xr:uid="{00000000-0005-0000-0000-00000E980000}"/>
    <cellStyle name="Normal 7 2 2 2 2 7" xfId="9074" xr:uid="{00000000-0005-0000-0000-00000F980000}"/>
    <cellStyle name="Normal 7 2 2 2 2 7 2" xfId="26526" xr:uid="{00000000-0005-0000-0000-000010980000}"/>
    <cellStyle name="Normal 7 2 2 2 2 8" xfId="17805" xr:uid="{00000000-0005-0000-0000-000011980000}"/>
    <cellStyle name="Normal 7 2 2 2 2 9" xfId="42837" xr:uid="{00000000-0005-0000-0000-000012980000}"/>
    <cellStyle name="Normal 7 2 2 2 3" xfId="402" xr:uid="{00000000-0005-0000-0000-000013980000}"/>
    <cellStyle name="Normal 7 2 2 2 3 2" xfId="942" xr:uid="{00000000-0005-0000-0000-000014980000}"/>
    <cellStyle name="Normal 7 2 2 2 3 2 2" xfId="2015" xr:uid="{00000000-0005-0000-0000-000015980000}"/>
    <cellStyle name="Normal 7 2 2 2 3 2 2 2" xfId="4160" xr:uid="{00000000-0005-0000-0000-000016980000}"/>
    <cellStyle name="Normal 7 2 2 2 3 2 2 2 2" xfId="8571" xr:uid="{00000000-0005-0000-0000-000017980000}"/>
    <cellStyle name="Normal 7 2 2 2 3 2 2 2 2 2" xfId="17315" xr:uid="{00000000-0005-0000-0000-000018980000}"/>
    <cellStyle name="Normal 7 2 2 2 3 2 2 2 2 2 2" xfId="34766" xr:uid="{00000000-0005-0000-0000-000019980000}"/>
    <cellStyle name="Normal 7 2 2 2 3 2 2 2 2 3" xfId="26046" xr:uid="{00000000-0005-0000-0000-00001A980000}"/>
    <cellStyle name="Normal 7 2 2 2 3 2 2 2 2 4" xfId="42873" xr:uid="{00000000-0005-0000-0000-00001B980000}"/>
    <cellStyle name="Normal 7 2 2 2 3 2 2 2 3" xfId="12954" xr:uid="{00000000-0005-0000-0000-00001C980000}"/>
    <cellStyle name="Normal 7 2 2 2 3 2 2 2 3 2" xfId="30406" xr:uid="{00000000-0005-0000-0000-00001D980000}"/>
    <cellStyle name="Normal 7 2 2 2 3 2 2 2 4" xfId="21685" xr:uid="{00000000-0005-0000-0000-00001E980000}"/>
    <cellStyle name="Normal 7 2 2 2 3 2 2 2 5" xfId="42872" xr:uid="{00000000-0005-0000-0000-00001F980000}"/>
    <cellStyle name="Normal 7 2 2 2 3 2 2 3" xfId="6429" xr:uid="{00000000-0005-0000-0000-000020980000}"/>
    <cellStyle name="Normal 7 2 2 2 3 2 2 3 2" xfId="15173" xr:uid="{00000000-0005-0000-0000-000021980000}"/>
    <cellStyle name="Normal 7 2 2 2 3 2 2 3 2 2" xfId="32624" xr:uid="{00000000-0005-0000-0000-000022980000}"/>
    <cellStyle name="Normal 7 2 2 2 3 2 2 3 3" xfId="23904" xr:uid="{00000000-0005-0000-0000-000023980000}"/>
    <cellStyle name="Normal 7 2 2 2 3 2 2 3 4" xfId="42874" xr:uid="{00000000-0005-0000-0000-000024980000}"/>
    <cellStyle name="Normal 7 2 2 2 3 2 2 4" xfId="10812" xr:uid="{00000000-0005-0000-0000-000025980000}"/>
    <cellStyle name="Normal 7 2 2 2 3 2 2 4 2" xfId="28264" xr:uid="{00000000-0005-0000-0000-000026980000}"/>
    <cellStyle name="Normal 7 2 2 2 3 2 2 5" xfId="19543" xr:uid="{00000000-0005-0000-0000-000027980000}"/>
    <cellStyle name="Normal 7 2 2 2 3 2 2 6" xfId="42871" xr:uid="{00000000-0005-0000-0000-000028980000}"/>
    <cellStyle name="Normal 7 2 2 2 3 2 3" xfId="3091" xr:uid="{00000000-0005-0000-0000-000029980000}"/>
    <cellStyle name="Normal 7 2 2 2 3 2 3 2" xfId="7502" xr:uid="{00000000-0005-0000-0000-00002A980000}"/>
    <cellStyle name="Normal 7 2 2 2 3 2 3 2 2" xfId="16246" xr:uid="{00000000-0005-0000-0000-00002B980000}"/>
    <cellStyle name="Normal 7 2 2 2 3 2 3 2 2 2" xfId="33697" xr:uid="{00000000-0005-0000-0000-00002C980000}"/>
    <cellStyle name="Normal 7 2 2 2 3 2 3 2 3" xfId="24977" xr:uid="{00000000-0005-0000-0000-00002D980000}"/>
    <cellStyle name="Normal 7 2 2 2 3 2 3 2 4" xfId="42876" xr:uid="{00000000-0005-0000-0000-00002E980000}"/>
    <cellStyle name="Normal 7 2 2 2 3 2 3 3" xfId="11885" xr:uid="{00000000-0005-0000-0000-00002F980000}"/>
    <cellStyle name="Normal 7 2 2 2 3 2 3 3 2" xfId="29337" xr:uid="{00000000-0005-0000-0000-000030980000}"/>
    <cellStyle name="Normal 7 2 2 2 3 2 3 4" xfId="20616" xr:uid="{00000000-0005-0000-0000-000031980000}"/>
    <cellStyle name="Normal 7 2 2 2 3 2 3 5" xfId="42875" xr:uid="{00000000-0005-0000-0000-000032980000}"/>
    <cellStyle name="Normal 7 2 2 2 3 2 4" xfId="5360" xr:uid="{00000000-0005-0000-0000-000033980000}"/>
    <cellStyle name="Normal 7 2 2 2 3 2 4 2" xfId="14104" xr:uid="{00000000-0005-0000-0000-000034980000}"/>
    <cellStyle name="Normal 7 2 2 2 3 2 4 2 2" xfId="31555" xr:uid="{00000000-0005-0000-0000-000035980000}"/>
    <cellStyle name="Normal 7 2 2 2 3 2 4 3" xfId="22835" xr:uid="{00000000-0005-0000-0000-000036980000}"/>
    <cellStyle name="Normal 7 2 2 2 3 2 4 4" xfId="42877" xr:uid="{00000000-0005-0000-0000-000037980000}"/>
    <cellStyle name="Normal 7 2 2 2 3 2 5" xfId="9743" xr:uid="{00000000-0005-0000-0000-000038980000}"/>
    <cellStyle name="Normal 7 2 2 2 3 2 5 2" xfId="27195" xr:uid="{00000000-0005-0000-0000-000039980000}"/>
    <cellStyle name="Normal 7 2 2 2 3 2 6" xfId="18474" xr:uid="{00000000-0005-0000-0000-00003A980000}"/>
    <cellStyle name="Normal 7 2 2 2 3 2 7" xfId="42870" xr:uid="{00000000-0005-0000-0000-00003B980000}"/>
    <cellStyle name="Normal 7 2 2 2 3 3" xfId="1480" xr:uid="{00000000-0005-0000-0000-00003C980000}"/>
    <cellStyle name="Normal 7 2 2 2 3 3 2" xfId="3626" xr:uid="{00000000-0005-0000-0000-00003D980000}"/>
    <cellStyle name="Normal 7 2 2 2 3 3 2 2" xfId="8037" xr:uid="{00000000-0005-0000-0000-00003E980000}"/>
    <cellStyle name="Normal 7 2 2 2 3 3 2 2 2" xfId="16781" xr:uid="{00000000-0005-0000-0000-00003F980000}"/>
    <cellStyle name="Normal 7 2 2 2 3 3 2 2 2 2" xfId="34232" xr:uid="{00000000-0005-0000-0000-000040980000}"/>
    <cellStyle name="Normal 7 2 2 2 3 3 2 2 3" xfId="25512" xr:uid="{00000000-0005-0000-0000-000041980000}"/>
    <cellStyle name="Normal 7 2 2 2 3 3 2 2 4" xfId="42880" xr:uid="{00000000-0005-0000-0000-000042980000}"/>
    <cellStyle name="Normal 7 2 2 2 3 3 2 3" xfId="12420" xr:uid="{00000000-0005-0000-0000-000043980000}"/>
    <cellStyle name="Normal 7 2 2 2 3 3 2 3 2" xfId="29872" xr:uid="{00000000-0005-0000-0000-000044980000}"/>
    <cellStyle name="Normal 7 2 2 2 3 3 2 4" xfId="21151" xr:uid="{00000000-0005-0000-0000-000045980000}"/>
    <cellStyle name="Normal 7 2 2 2 3 3 2 5" xfId="42879" xr:uid="{00000000-0005-0000-0000-000046980000}"/>
    <cellStyle name="Normal 7 2 2 2 3 3 3" xfId="5895" xr:uid="{00000000-0005-0000-0000-000047980000}"/>
    <cellStyle name="Normal 7 2 2 2 3 3 3 2" xfId="14639" xr:uid="{00000000-0005-0000-0000-000048980000}"/>
    <cellStyle name="Normal 7 2 2 2 3 3 3 2 2" xfId="32090" xr:uid="{00000000-0005-0000-0000-000049980000}"/>
    <cellStyle name="Normal 7 2 2 2 3 3 3 3" xfId="23370" xr:uid="{00000000-0005-0000-0000-00004A980000}"/>
    <cellStyle name="Normal 7 2 2 2 3 3 3 4" xfId="42881" xr:uid="{00000000-0005-0000-0000-00004B980000}"/>
    <cellStyle name="Normal 7 2 2 2 3 3 4" xfId="10278" xr:uid="{00000000-0005-0000-0000-00004C980000}"/>
    <cellStyle name="Normal 7 2 2 2 3 3 4 2" xfId="27730" xr:uid="{00000000-0005-0000-0000-00004D980000}"/>
    <cellStyle name="Normal 7 2 2 2 3 3 5" xfId="19009" xr:uid="{00000000-0005-0000-0000-00004E980000}"/>
    <cellStyle name="Normal 7 2 2 2 3 3 6" xfId="42878" xr:uid="{00000000-0005-0000-0000-00004F980000}"/>
    <cellStyle name="Normal 7 2 2 2 3 4" xfId="2554" xr:uid="{00000000-0005-0000-0000-000050980000}"/>
    <cellStyle name="Normal 7 2 2 2 3 4 2" xfId="6965" xr:uid="{00000000-0005-0000-0000-000051980000}"/>
    <cellStyle name="Normal 7 2 2 2 3 4 2 2" xfId="15709" xr:uid="{00000000-0005-0000-0000-000052980000}"/>
    <cellStyle name="Normal 7 2 2 2 3 4 2 2 2" xfId="33160" xr:uid="{00000000-0005-0000-0000-000053980000}"/>
    <cellStyle name="Normal 7 2 2 2 3 4 2 3" xfId="24440" xr:uid="{00000000-0005-0000-0000-000054980000}"/>
    <cellStyle name="Normal 7 2 2 2 3 4 2 4" xfId="42883" xr:uid="{00000000-0005-0000-0000-000055980000}"/>
    <cellStyle name="Normal 7 2 2 2 3 4 3" xfId="11348" xr:uid="{00000000-0005-0000-0000-000056980000}"/>
    <cellStyle name="Normal 7 2 2 2 3 4 3 2" xfId="28800" xr:uid="{00000000-0005-0000-0000-000057980000}"/>
    <cellStyle name="Normal 7 2 2 2 3 4 4" xfId="20079" xr:uid="{00000000-0005-0000-0000-000058980000}"/>
    <cellStyle name="Normal 7 2 2 2 3 4 5" xfId="42882" xr:uid="{00000000-0005-0000-0000-000059980000}"/>
    <cellStyle name="Normal 7 2 2 2 3 5" xfId="4823" xr:uid="{00000000-0005-0000-0000-00005A980000}"/>
    <cellStyle name="Normal 7 2 2 2 3 5 2" xfId="13567" xr:uid="{00000000-0005-0000-0000-00005B980000}"/>
    <cellStyle name="Normal 7 2 2 2 3 5 2 2" xfId="31018" xr:uid="{00000000-0005-0000-0000-00005C980000}"/>
    <cellStyle name="Normal 7 2 2 2 3 5 3" xfId="22298" xr:uid="{00000000-0005-0000-0000-00005D980000}"/>
    <cellStyle name="Normal 7 2 2 2 3 5 4" xfId="42884" xr:uid="{00000000-0005-0000-0000-00005E980000}"/>
    <cellStyle name="Normal 7 2 2 2 3 6" xfId="9206" xr:uid="{00000000-0005-0000-0000-00005F980000}"/>
    <cellStyle name="Normal 7 2 2 2 3 6 2" xfId="26658" xr:uid="{00000000-0005-0000-0000-000060980000}"/>
    <cellStyle name="Normal 7 2 2 2 3 7" xfId="17937" xr:uid="{00000000-0005-0000-0000-000061980000}"/>
    <cellStyle name="Normal 7 2 2 2 3 8" xfId="42869" xr:uid="{00000000-0005-0000-0000-000062980000}"/>
    <cellStyle name="Normal 7 2 2 2 4" xfId="684" xr:uid="{00000000-0005-0000-0000-000063980000}"/>
    <cellStyle name="Normal 7 2 2 2 4 2" xfId="1757" xr:uid="{00000000-0005-0000-0000-000064980000}"/>
    <cellStyle name="Normal 7 2 2 2 4 2 2" xfId="3902" xr:uid="{00000000-0005-0000-0000-000065980000}"/>
    <cellStyle name="Normal 7 2 2 2 4 2 2 2" xfId="8313" xr:uid="{00000000-0005-0000-0000-000066980000}"/>
    <cellStyle name="Normal 7 2 2 2 4 2 2 2 2" xfId="17057" xr:uid="{00000000-0005-0000-0000-000067980000}"/>
    <cellStyle name="Normal 7 2 2 2 4 2 2 2 2 2" xfId="34508" xr:uid="{00000000-0005-0000-0000-000068980000}"/>
    <cellStyle name="Normal 7 2 2 2 4 2 2 2 3" xfId="25788" xr:uid="{00000000-0005-0000-0000-000069980000}"/>
    <cellStyle name="Normal 7 2 2 2 4 2 2 2 4" xfId="42888" xr:uid="{00000000-0005-0000-0000-00006A980000}"/>
    <cellStyle name="Normal 7 2 2 2 4 2 2 3" xfId="12696" xr:uid="{00000000-0005-0000-0000-00006B980000}"/>
    <cellStyle name="Normal 7 2 2 2 4 2 2 3 2" xfId="30148" xr:uid="{00000000-0005-0000-0000-00006C980000}"/>
    <cellStyle name="Normal 7 2 2 2 4 2 2 4" xfId="21427" xr:uid="{00000000-0005-0000-0000-00006D980000}"/>
    <cellStyle name="Normal 7 2 2 2 4 2 2 5" xfId="42887" xr:uid="{00000000-0005-0000-0000-00006E980000}"/>
    <cellStyle name="Normal 7 2 2 2 4 2 3" xfId="6171" xr:uid="{00000000-0005-0000-0000-00006F980000}"/>
    <cellStyle name="Normal 7 2 2 2 4 2 3 2" xfId="14915" xr:uid="{00000000-0005-0000-0000-000070980000}"/>
    <cellStyle name="Normal 7 2 2 2 4 2 3 2 2" xfId="32366" xr:uid="{00000000-0005-0000-0000-000071980000}"/>
    <cellStyle name="Normal 7 2 2 2 4 2 3 3" xfId="23646" xr:uid="{00000000-0005-0000-0000-000072980000}"/>
    <cellStyle name="Normal 7 2 2 2 4 2 3 4" xfId="42889" xr:uid="{00000000-0005-0000-0000-000073980000}"/>
    <cellStyle name="Normal 7 2 2 2 4 2 4" xfId="10554" xr:uid="{00000000-0005-0000-0000-000074980000}"/>
    <cellStyle name="Normal 7 2 2 2 4 2 4 2" xfId="28006" xr:uid="{00000000-0005-0000-0000-000075980000}"/>
    <cellStyle name="Normal 7 2 2 2 4 2 5" xfId="19285" xr:uid="{00000000-0005-0000-0000-000076980000}"/>
    <cellStyle name="Normal 7 2 2 2 4 2 6" xfId="42886" xr:uid="{00000000-0005-0000-0000-000077980000}"/>
    <cellStyle name="Normal 7 2 2 2 4 3" xfId="2833" xr:uid="{00000000-0005-0000-0000-000078980000}"/>
    <cellStyle name="Normal 7 2 2 2 4 3 2" xfId="7244" xr:uid="{00000000-0005-0000-0000-000079980000}"/>
    <cellStyle name="Normal 7 2 2 2 4 3 2 2" xfId="15988" xr:uid="{00000000-0005-0000-0000-00007A980000}"/>
    <cellStyle name="Normal 7 2 2 2 4 3 2 2 2" xfId="33439" xr:uid="{00000000-0005-0000-0000-00007B980000}"/>
    <cellStyle name="Normal 7 2 2 2 4 3 2 3" xfId="24719" xr:uid="{00000000-0005-0000-0000-00007C980000}"/>
    <cellStyle name="Normal 7 2 2 2 4 3 2 4" xfId="42891" xr:uid="{00000000-0005-0000-0000-00007D980000}"/>
    <cellStyle name="Normal 7 2 2 2 4 3 3" xfId="11627" xr:uid="{00000000-0005-0000-0000-00007E980000}"/>
    <cellStyle name="Normal 7 2 2 2 4 3 3 2" xfId="29079" xr:uid="{00000000-0005-0000-0000-00007F980000}"/>
    <cellStyle name="Normal 7 2 2 2 4 3 4" xfId="20358" xr:uid="{00000000-0005-0000-0000-000080980000}"/>
    <cellStyle name="Normal 7 2 2 2 4 3 5" xfId="42890" xr:uid="{00000000-0005-0000-0000-000081980000}"/>
    <cellStyle name="Normal 7 2 2 2 4 4" xfId="5102" xr:uid="{00000000-0005-0000-0000-000082980000}"/>
    <cellStyle name="Normal 7 2 2 2 4 4 2" xfId="13846" xr:uid="{00000000-0005-0000-0000-000083980000}"/>
    <cellStyle name="Normal 7 2 2 2 4 4 2 2" xfId="31297" xr:uid="{00000000-0005-0000-0000-000084980000}"/>
    <cellStyle name="Normal 7 2 2 2 4 4 3" xfId="22577" xr:uid="{00000000-0005-0000-0000-000085980000}"/>
    <cellStyle name="Normal 7 2 2 2 4 4 4" xfId="42892" xr:uid="{00000000-0005-0000-0000-000086980000}"/>
    <cellStyle name="Normal 7 2 2 2 4 5" xfId="9485" xr:uid="{00000000-0005-0000-0000-000087980000}"/>
    <cellStyle name="Normal 7 2 2 2 4 5 2" xfId="26937" xr:uid="{00000000-0005-0000-0000-000088980000}"/>
    <cellStyle name="Normal 7 2 2 2 4 6" xfId="18216" xr:uid="{00000000-0005-0000-0000-000089980000}"/>
    <cellStyle name="Normal 7 2 2 2 4 7" xfId="42885" xr:uid="{00000000-0005-0000-0000-00008A980000}"/>
    <cellStyle name="Normal 7 2 2 2 5" xfId="1223" xr:uid="{00000000-0005-0000-0000-00008B980000}"/>
    <cellStyle name="Normal 7 2 2 2 5 2" xfId="3369" xr:uid="{00000000-0005-0000-0000-00008C980000}"/>
    <cellStyle name="Normal 7 2 2 2 5 2 2" xfId="7780" xr:uid="{00000000-0005-0000-0000-00008D980000}"/>
    <cellStyle name="Normal 7 2 2 2 5 2 2 2" xfId="16524" xr:uid="{00000000-0005-0000-0000-00008E980000}"/>
    <cellStyle name="Normal 7 2 2 2 5 2 2 2 2" xfId="33975" xr:uid="{00000000-0005-0000-0000-00008F980000}"/>
    <cellStyle name="Normal 7 2 2 2 5 2 2 3" xfId="25255" xr:uid="{00000000-0005-0000-0000-000090980000}"/>
    <cellStyle name="Normal 7 2 2 2 5 2 2 4" xfId="42895" xr:uid="{00000000-0005-0000-0000-000091980000}"/>
    <cellStyle name="Normal 7 2 2 2 5 2 3" xfId="12163" xr:uid="{00000000-0005-0000-0000-000092980000}"/>
    <cellStyle name="Normal 7 2 2 2 5 2 3 2" xfId="29615" xr:uid="{00000000-0005-0000-0000-000093980000}"/>
    <cellStyle name="Normal 7 2 2 2 5 2 4" xfId="20894" xr:uid="{00000000-0005-0000-0000-000094980000}"/>
    <cellStyle name="Normal 7 2 2 2 5 2 5" xfId="42894" xr:uid="{00000000-0005-0000-0000-000095980000}"/>
    <cellStyle name="Normal 7 2 2 2 5 3" xfId="5638" xr:uid="{00000000-0005-0000-0000-000096980000}"/>
    <cellStyle name="Normal 7 2 2 2 5 3 2" xfId="14382" xr:uid="{00000000-0005-0000-0000-000097980000}"/>
    <cellStyle name="Normal 7 2 2 2 5 3 2 2" xfId="31833" xr:uid="{00000000-0005-0000-0000-000098980000}"/>
    <cellStyle name="Normal 7 2 2 2 5 3 3" xfId="23113" xr:uid="{00000000-0005-0000-0000-000099980000}"/>
    <cellStyle name="Normal 7 2 2 2 5 3 4" xfId="42896" xr:uid="{00000000-0005-0000-0000-00009A980000}"/>
    <cellStyle name="Normal 7 2 2 2 5 4" xfId="10021" xr:uid="{00000000-0005-0000-0000-00009B980000}"/>
    <cellStyle name="Normal 7 2 2 2 5 4 2" xfId="27473" xr:uid="{00000000-0005-0000-0000-00009C980000}"/>
    <cellStyle name="Normal 7 2 2 2 5 5" xfId="18752" xr:uid="{00000000-0005-0000-0000-00009D980000}"/>
    <cellStyle name="Normal 7 2 2 2 5 6" xfId="42893" xr:uid="{00000000-0005-0000-0000-00009E980000}"/>
    <cellStyle name="Normal 7 2 2 2 6" xfId="2297" xr:uid="{00000000-0005-0000-0000-00009F980000}"/>
    <cellStyle name="Normal 7 2 2 2 6 2" xfId="6708" xr:uid="{00000000-0005-0000-0000-0000A0980000}"/>
    <cellStyle name="Normal 7 2 2 2 6 2 2" xfId="15452" xr:uid="{00000000-0005-0000-0000-0000A1980000}"/>
    <cellStyle name="Normal 7 2 2 2 6 2 2 2" xfId="32903" xr:uid="{00000000-0005-0000-0000-0000A2980000}"/>
    <cellStyle name="Normal 7 2 2 2 6 2 3" xfId="24183" xr:uid="{00000000-0005-0000-0000-0000A3980000}"/>
    <cellStyle name="Normal 7 2 2 2 6 2 4" xfId="42898" xr:uid="{00000000-0005-0000-0000-0000A4980000}"/>
    <cellStyle name="Normal 7 2 2 2 6 3" xfId="11091" xr:uid="{00000000-0005-0000-0000-0000A5980000}"/>
    <cellStyle name="Normal 7 2 2 2 6 3 2" xfId="28543" xr:uid="{00000000-0005-0000-0000-0000A6980000}"/>
    <cellStyle name="Normal 7 2 2 2 6 4" xfId="19822" xr:uid="{00000000-0005-0000-0000-0000A7980000}"/>
    <cellStyle name="Normal 7 2 2 2 6 5" xfId="42897" xr:uid="{00000000-0005-0000-0000-0000A8980000}"/>
    <cellStyle name="Normal 7 2 2 2 7" xfId="4566" xr:uid="{00000000-0005-0000-0000-0000A9980000}"/>
    <cellStyle name="Normal 7 2 2 2 7 2" xfId="13310" xr:uid="{00000000-0005-0000-0000-0000AA980000}"/>
    <cellStyle name="Normal 7 2 2 2 7 2 2" xfId="30761" xr:uid="{00000000-0005-0000-0000-0000AB980000}"/>
    <cellStyle name="Normal 7 2 2 2 7 3" xfId="22041" xr:uid="{00000000-0005-0000-0000-0000AC980000}"/>
    <cellStyle name="Normal 7 2 2 2 7 4" xfId="42899" xr:uid="{00000000-0005-0000-0000-0000AD980000}"/>
    <cellStyle name="Normal 7 2 2 2 8" xfId="8949" xr:uid="{00000000-0005-0000-0000-0000AE980000}"/>
    <cellStyle name="Normal 7 2 2 2 8 2" xfId="26401" xr:uid="{00000000-0005-0000-0000-0000AF980000}"/>
    <cellStyle name="Normal 7 2 2 2 9" xfId="17680" xr:uid="{00000000-0005-0000-0000-0000B0980000}"/>
    <cellStyle name="Normal 7 2 2 3" xfId="205" xr:uid="{00000000-0005-0000-0000-0000B1980000}"/>
    <cellStyle name="Normal 7 2 2 3 2" xfId="470" xr:uid="{00000000-0005-0000-0000-0000B2980000}"/>
    <cellStyle name="Normal 7 2 2 3 2 2" xfId="1010" xr:uid="{00000000-0005-0000-0000-0000B3980000}"/>
    <cellStyle name="Normal 7 2 2 3 2 2 2" xfId="2083" xr:uid="{00000000-0005-0000-0000-0000B4980000}"/>
    <cellStyle name="Normal 7 2 2 3 2 2 2 2" xfId="4228" xr:uid="{00000000-0005-0000-0000-0000B5980000}"/>
    <cellStyle name="Normal 7 2 2 3 2 2 2 2 2" xfId="8639" xr:uid="{00000000-0005-0000-0000-0000B6980000}"/>
    <cellStyle name="Normal 7 2 2 3 2 2 2 2 2 2" xfId="17383" xr:uid="{00000000-0005-0000-0000-0000B7980000}"/>
    <cellStyle name="Normal 7 2 2 3 2 2 2 2 2 2 2" xfId="34834" xr:uid="{00000000-0005-0000-0000-0000B8980000}"/>
    <cellStyle name="Normal 7 2 2 3 2 2 2 2 2 3" xfId="26114" xr:uid="{00000000-0005-0000-0000-0000B9980000}"/>
    <cellStyle name="Normal 7 2 2 3 2 2 2 2 2 4" xfId="42905" xr:uid="{00000000-0005-0000-0000-0000BA980000}"/>
    <cellStyle name="Normal 7 2 2 3 2 2 2 2 3" xfId="13022" xr:uid="{00000000-0005-0000-0000-0000BB980000}"/>
    <cellStyle name="Normal 7 2 2 3 2 2 2 2 3 2" xfId="30474" xr:uid="{00000000-0005-0000-0000-0000BC980000}"/>
    <cellStyle name="Normal 7 2 2 3 2 2 2 2 4" xfId="21753" xr:uid="{00000000-0005-0000-0000-0000BD980000}"/>
    <cellStyle name="Normal 7 2 2 3 2 2 2 2 5" xfId="42904" xr:uid="{00000000-0005-0000-0000-0000BE980000}"/>
    <cellStyle name="Normal 7 2 2 3 2 2 2 3" xfId="6497" xr:uid="{00000000-0005-0000-0000-0000BF980000}"/>
    <cellStyle name="Normal 7 2 2 3 2 2 2 3 2" xfId="15241" xr:uid="{00000000-0005-0000-0000-0000C0980000}"/>
    <cellStyle name="Normal 7 2 2 3 2 2 2 3 2 2" xfId="32692" xr:uid="{00000000-0005-0000-0000-0000C1980000}"/>
    <cellStyle name="Normal 7 2 2 3 2 2 2 3 3" xfId="23972" xr:uid="{00000000-0005-0000-0000-0000C2980000}"/>
    <cellStyle name="Normal 7 2 2 3 2 2 2 3 4" xfId="42906" xr:uid="{00000000-0005-0000-0000-0000C3980000}"/>
    <cellStyle name="Normal 7 2 2 3 2 2 2 4" xfId="10880" xr:uid="{00000000-0005-0000-0000-0000C4980000}"/>
    <cellStyle name="Normal 7 2 2 3 2 2 2 4 2" xfId="28332" xr:uid="{00000000-0005-0000-0000-0000C5980000}"/>
    <cellStyle name="Normal 7 2 2 3 2 2 2 5" xfId="19611" xr:uid="{00000000-0005-0000-0000-0000C6980000}"/>
    <cellStyle name="Normal 7 2 2 3 2 2 2 6" xfId="42903" xr:uid="{00000000-0005-0000-0000-0000C7980000}"/>
    <cellStyle name="Normal 7 2 2 3 2 2 3" xfId="3159" xr:uid="{00000000-0005-0000-0000-0000C8980000}"/>
    <cellStyle name="Normal 7 2 2 3 2 2 3 2" xfId="7570" xr:uid="{00000000-0005-0000-0000-0000C9980000}"/>
    <cellStyle name="Normal 7 2 2 3 2 2 3 2 2" xfId="16314" xr:uid="{00000000-0005-0000-0000-0000CA980000}"/>
    <cellStyle name="Normal 7 2 2 3 2 2 3 2 2 2" xfId="33765" xr:uid="{00000000-0005-0000-0000-0000CB980000}"/>
    <cellStyle name="Normal 7 2 2 3 2 2 3 2 3" xfId="25045" xr:uid="{00000000-0005-0000-0000-0000CC980000}"/>
    <cellStyle name="Normal 7 2 2 3 2 2 3 2 4" xfId="42908" xr:uid="{00000000-0005-0000-0000-0000CD980000}"/>
    <cellStyle name="Normal 7 2 2 3 2 2 3 3" xfId="11953" xr:uid="{00000000-0005-0000-0000-0000CE980000}"/>
    <cellStyle name="Normal 7 2 2 3 2 2 3 3 2" xfId="29405" xr:uid="{00000000-0005-0000-0000-0000CF980000}"/>
    <cellStyle name="Normal 7 2 2 3 2 2 3 4" xfId="20684" xr:uid="{00000000-0005-0000-0000-0000D0980000}"/>
    <cellStyle name="Normal 7 2 2 3 2 2 3 5" xfId="42907" xr:uid="{00000000-0005-0000-0000-0000D1980000}"/>
    <cellStyle name="Normal 7 2 2 3 2 2 4" xfId="5428" xr:uid="{00000000-0005-0000-0000-0000D2980000}"/>
    <cellStyle name="Normal 7 2 2 3 2 2 4 2" xfId="14172" xr:uid="{00000000-0005-0000-0000-0000D3980000}"/>
    <cellStyle name="Normal 7 2 2 3 2 2 4 2 2" xfId="31623" xr:uid="{00000000-0005-0000-0000-0000D4980000}"/>
    <cellStyle name="Normal 7 2 2 3 2 2 4 3" xfId="22903" xr:uid="{00000000-0005-0000-0000-0000D5980000}"/>
    <cellStyle name="Normal 7 2 2 3 2 2 4 4" xfId="42909" xr:uid="{00000000-0005-0000-0000-0000D6980000}"/>
    <cellStyle name="Normal 7 2 2 3 2 2 5" xfId="9811" xr:uid="{00000000-0005-0000-0000-0000D7980000}"/>
    <cellStyle name="Normal 7 2 2 3 2 2 5 2" xfId="27263" xr:uid="{00000000-0005-0000-0000-0000D8980000}"/>
    <cellStyle name="Normal 7 2 2 3 2 2 6" xfId="18542" xr:uid="{00000000-0005-0000-0000-0000D9980000}"/>
    <cellStyle name="Normal 7 2 2 3 2 2 7" xfId="42902" xr:uid="{00000000-0005-0000-0000-0000DA980000}"/>
    <cellStyle name="Normal 7 2 2 3 2 3" xfId="1548" xr:uid="{00000000-0005-0000-0000-0000DB980000}"/>
    <cellStyle name="Normal 7 2 2 3 2 3 2" xfId="3694" xr:uid="{00000000-0005-0000-0000-0000DC980000}"/>
    <cellStyle name="Normal 7 2 2 3 2 3 2 2" xfId="8105" xr:uid="{00000000-0005-0000-0000-0000DD980000}"/>
    <cellStyle name="Normal 7 2 2 3 2 3 2 2 2" xfId="16849" xr:uid="{00000000-0005-0000-0000-0000DE980000}"/>
    <cellStyle name="Normal 7 2 2 3 2 3 2 2 2 2" xfId="34300" xr:uid="{00000000-0005-0000-0000-0000DF980000}"/>
    <cellStyle name="Normal 7 2 2 3 2 3 2 2 3" xfId="25580" xr:uid="{00000000-0005-0000-0000-0000E0980000}"/>
    <cellStyle name="Normal 7 2 2 3 2 3 2 2 4" xfId="42912" xr:uid="{00000000-0005-0000-0000-0000E1980000}"/>
    <cellStyle name="Normal 7 2 2 3 2 3 2 3" xfId="12488" xr:uid="{00000000-0005-0000-0000-0000E2980000}"/>
    <cellStyle name="Normal 7 2 2 3 2 3 2 3 2" xfId="29940" xr:uid="{00000000-0005-0000-0000-0000E3980000}"/>
    <cellStyle name="Normal 7 2 2 3 2 3 2 4" xfId="21219" xr:uid="{00000000-0005-0000-0000-0000E4980000}"/>
    <cellStyle name="Normal 7 2 2 3 2 3 2 5" xfId="42911" xr:uid="{00000000-0005-0000-0000-0000E5980000}"/>
    <cellStyle name="Normal 7 2 2 3 2 3 3" xfId="5963" xr:uid="{00000000-0005-0000-0000-0000E6980000}"/>
    <cellStyle name="Normal 7 2 2 3 2 3 3 2" xfId="14707" xr:uid="{00000000-0005-0000-0000-0000E7980000}"/>
    <cellStyle name="Normal 7 2 2 3 2 3 3 2 2" xfId="32158" xr:uid="{00000000-0005-0000-0000-0000E8980000}"/>
    <cellStyle name="Normal 7 2 2 3 2 3 3 3" xfId="23438" xr:uid="{00000000-0005-0000-0000-0000E9980000}"/>
    <cellStyle name="Normal 7 2 2 3 2 3 3 4" xfId="42913" xr:uid="{00000000-0005-0000-0000-0000EA980000}"/>
    <cellStyle name="Normal 7 2 2 3 2 3 4" xfId="10346" xr:uid="{00000000-0005-0000-0000-0000EB980000}"/>
    <cellStyle name="Normal 7 2 2 3 2 3 4 2" xfId="27798" xr:uid="{00000000-0005-0000-0000-0000EC980000}"/>
    <cellStyle name="Normal 7 2 2 3 2 3 5" xfId="19077" xr:uid="{00000000-0005-0000-0000-0000ED980000}"/>
    <cellStyle name="Normal 7 2 2 3 2 3 6" xfId="42910" xr:uid="{00000000-0005-0000-0000-0000EE980000}"/>
    <cellStyle name="Normal 7 2 2 3 2 4" xfId="2622" xr:uid="{00000000-0005-0000-0000-0000EF980000}"/>
    <cellStyle name="Normal 7 2 2 3 2 4 2" xfId="7033" xr:uid="{00000000-0005-0000-0000-0000F0980000}"/>
    <cellStyle name="Normal 7 2 2 3 2 4 2 2" xfId="15777" xr:uid="{00000000-0005-0000-0000-0000F1980000}"/>
    <cellStyle name="Normal 7 2 2 3 2 4 2 2 2" xfId="33228" xr:uid="{00000000-0005-0000-0000-0000F2980000}"/>
    <cellStyle name="Normal 7 2 2 3 2 4 2 3" xfId="24508" xr:uid="{00000000-0005-0000-0000-0000F3980000}"/>
    <cellStyle name="Normal 7 2 2 3 2 4 2 4" xfId="42915" xr:uid="{00000000-0005-0000-0000-0000F4980000}"/>
    <cellStyle name="Normal 7 2 2 3 2 4 3" xfId="11416" xr:uid="{00000000-0005-0000-0000-0000F5980000}"/>
    <cellStyle name="Normal 7 2 2 3 2 4 3 2" xfId="28868" xr:uid="{00000000-0005-0000-0000-0000F6980000}"/>
    <cellStyle name="Normal 7 2 2 3 2 4 4" xfId="20147" xr:uid="{00000000-0005-0000-0000-0000F7980000}"/>
    <cellStyle name="Normal 7 2 2 3 2 4 5" xfId="42914" xr:uid="{00000000-0005-0000-0000-0000F8980000}"/>
    <cellStyle name="Normal 7 2 2 3 2 5" xfId="4891" xr:uid="{00000000-0005-0000-0000-0000F9980000}"/>
    <cellStyle name="Normal 7 2 2 3 2 5 2" xfId="13635" xr:uid="{00000000-0005-0000-0000-0000FA980000}"/>
    <cellStyle name="Normal 7 2 2 3 2 5 2 2" xfId="31086" xr:uid="{00000000-0005-0000-0000-0000FB980000}"/>
    <cellStyle name="Normal 7 2 2 3 2 5 3" xfId="22366" xr:uid="{00000000-0005-0000-0000-0000FC980000}"/>
    <cellStyle name="Normal 7 2 2 3 2 5 4" xfId="42916" xr:uid="{00000000-0005-0000-0000-0000FD980000}"/>
    <cellStyle name="Normal 7 2 2 3 2 6" xfId="9274" xr:uid="{00000000-0005-0000-0000-0000FE980000}"/>
    <cellStyle name="Normal 7 2 2 3 2 6 2" xfId="26726" xr:uid="{00000000-0005-0000-0000-0000FF980000}"/>
    <cellStyle name="Normal 7 2 2 3 2 7" xfId="18005" xr:uid="{00000000-0005-0000-0000-000000990000}"/>
    <cellStyle name="Normal 7 2 2 3 2 8" xfId="42901" xr:uid="{00000000-0005-0000-0000-000001990000}"/>
    <cellStyle name="Normal 7 2 2 3 3" xfId="752" xr:uid="{00000000-0005-0000-0000-000002990000}"/>
    <cellStyle name="Normal 7 2 2 3 3 2" xfId="1825" xr:uid="{00000000-0005-0000-0000-000003990000}"/>
    <cellStyle name="Normal 7 2 2 3 3 2 2" xfId="3970" xr:uid="{00000000-0005-0000-0000-000004990000}"/>
    <cellStyle name="Normal 7 2 2 3 3 2 2 2" xfId="8381" xr:uid="{00000000-0005-0000-0000-000005990000}"/>
    <cellStyle name="Normal 7 2 2 3 3 2 2 2 2" xfId="17125" xr:uid="{00000000-0005-0000-0000-000006990000}"/>
    <cellStyle name="Normal 7 2 2 3 3 2 2 2 2 2" xfId="34576" xr:uid="{00000000-0005-0000-0000-000007990000}"/>
    <cellStyle name="Normal 7 2 2 3 3 2 2 2 3" xfId="25856" xr:uid="{00000000-0005-0000-0000-000008990000}"/>
    <cellStyle name="Normal 7 2 2 3 3 2 2 2 4" xfId="42920" xr:uid="{00000000-0005-0000-0000-000009990000}"/>
    <cellStyle name="Normal 7 2 2 3 3 2 2 3" xfId="12764" xr:uid="{00000000-0005-0000-0000-00000A990000}"/>
    <cellStyle name="Normal 7 2 2 3 3 2 2 3 2" xfId="30216" xr:uid="{00000000-0005-0000-0000-00000B990000}"/>
    <cellStyle name="Normal 7 2 2 3 3 2 2 4" xfId="21495" xr:uid="{00000000-0005-0000-0000-00000C990000}"/>
    <cellStyle name="Normal 7 2 2 3 3 2 2 5" xfId="42919" xr:uid="{00000000-0005-0000-0000-00000D990000}"/>
    <cellStyle name="Normal 7 2 2 3 3 2 3" xfId="6239" xr:uid="{00000000-0005-0000-0000-00000E990000}"/>
    <cellStyle name="Normal 7 2 2 3 3 2 3 2" xfId="14983" xr:uid="{00000000-0005-0000-0000-00000F990000}"/>
    <cellStyle name="Normal 7 2 2 3 3 2 3 2 2" xfId="32434" xr:uid="{00000000-0005-0000-0000-000010990000}"/>
    <cellStyle name="Normal 7 2 2 3 3 2 3 3" xfId="23714" xr:uid="{00000000-0005-0000-0000-000011990000}"/>
    <cellStyle name="Normal 7 2 2 3 3 2 3 4" xfId="42921" xr:uid="{00000000-0005-0000-0000-000012990000}"/>
    <cellStyle name="Normal 7 2 2 3 3 2 4" xfId="10622" xr:uid="{00000000-0005-0000-0000-000013990000}"/>
    <cellStyle name="Normal 7 2 2 3 3 2 4 2" xfId="28074" xr:uid="{00000000-0005-0000-0000-000014990000}"/>
    <cellStyle name="Normal 7 2 2 3 3 2 5" xfId="19353" xr:uid="{00000000-0005-0000-0000-000015990000}"/>
    <cellStyle name="Normal 7 2 2 3 3 2 6" xfId="42918" xr:uid="{00000000-0005-0000-0000-000016990000}"/>
    <cellStyle name="Normal 7 2 2 3 3 3" xfId="2901" xr:uid="{00000000-0005-0000-0000-000017990000}"/>
    <cellStyle name="Normal 7 2 2 3 3 3 2" xfId="7312" xr:uid="{00000000-0005-0000-0000-000018990000}"/>
    <cellStyle name="Normal 7 2 2 3 3 3 2 2" xfId="16056" xr:uid="{00000000-0005-0000-0000-000019990000}"/>
    <cellStyle name="Normal 7 2 2 3 3 3 2 2 2" xfId="33507" xr:uid="{00000000-0005-0000-0000-00001A990000}"/>
    <cellStyle name="Normal 7 2 2 3 3 3 2 3" xfId="24787" xr:uid="{00000000-0005-0000-0000-00001B990000}"/>
    <cellStyle name="Normal 7 2 2 3 3 3 2 4" xfId="42923" xr:uid="{00000000-0005-0000-0000-00001C990000}"/>
    <cellStyle name="Normal 7 2 2 3 3 3 3" xfId="11695" xr:uid="{00000000-0005-0000-0000-00001D990000}"/>
    <cellStyle name="Normal 7 2 2 3 3 3 3 2" xfId="29147" xr:uid="{00000000-0005-0000-0000-00001E990000}"/>
    <cellStyle name="Normal 7 2 2 3 3 3 4" xfId="20426" xr:uid="{00000000-0005-0000-0000-00001F990000}"/>
    <cellStyle name="Normal 7 2 2 3 3 3 5" xfId="42922" xr:uid="{00000000-0005-0000-0000-000020990000}"/>
    <cellStyle name="Normal 7 2 2 3 3 4" xfId="5170" xr:uid="{00000000-0005-0000-0000-000021990000}"/>
    <cellStyle name="Normal 7 2 2 3 3 4 2" xfId="13914" xr:uid="{00000000-0005-0000-0000-000022990000}"/>
    <cellStyle name="Normal 7 2 2 3 3 4 2 2" xfId="31365" xr:uid="{00000000-0005-0000-0000-000023990000}"/>
    <cellStyle name="Normal 7 2 2 3 3 4 3" xfId="22645" xr:uid="{00000000-0005-0000-0000-000024990000}"/>
    <cellStyle name="Normal 7 2 2 3 3 4 4" xfId="42924" xr:uid="{00000000-0005-0000-0000-000025990000}"/>
    <cellStyle name="Normal 7 2 2 3 3 5" xfId="9553" xr:uid="{00000000-0005-0000-0000-000026990000}"/>
    <cellStyle name="Normal 7 2 2 3 3 5 2" xfId="27005" xr:uid="{00000000-0005-0000-0000-000027990000}"/>
    <cellStyle name="Normal 7 2 2 3 3 6" xfId="18284" xr:uid="{00000000-0005-0000-0000-000028990000}"/>
    <cellStyle name="Normal 7 2 2 3 3 7" xfId="42917" xr:uid="{00000000-0005-0000-0000-000029990000}"/>
    <cellStyle name="Normal 7 2 2 3 4" xfId="1291" xr:uid="{00000000-0005-0000-0000-00002A990000}"/>
    <cellStyle name="Normal 7 2 2 3 4 2" xfId="3437" xr:uid="{00000000-0005-0000-0000-00002B990000}"/>
    <cellStyle name="Normal 7 2 2 3 4 2 2" xfId="7848" xr:uid="{00000000-0005-0000-0000-00002C990000}"/>
    <cellStyle name="Normal 7 2 2 3 4 2 2 2" xfId="16592" xr:uid="{00000000-0005-0000-0000-00002D990000}"/>
    <cellStyle name="Normal 7 2 2 3 4 2 2 2 2" xfId="34043" xr:uid="{00000000-0005-0000-0000-00002E990000}"/>
    <cellStyle name="Normal 7 2 2 3 4 2 2 3" xfId="25323" xr:uid="{00000000-0005-0000-0000-00002F990000}"/>
    <cellStyle name="Normal 7 2 2 3 4 2 2 4" xfId="42927" xr:uid="{00000000-0005-0000-0000-000030990000}"/>
    <cellStyle name="Normal 7 2 2 3 4 2 3" xfId="12231" xr:uid="{00000000-0005-0000-0000-000031990000}"/>
    <cellStyle name="Normal 7 2 2 3 4 2 3 2" xfId="29683" xr:uid="{00000000-0005-0000-0000-000032990000}"/>
    <cellStyle name="Normal 7 2 2 3 4 2 4" xfId="20962" xr:uid="{00000000-0005-0000-0000-000033990000}"/>
    <cellStyle name="Normal 7 2 2 3 4 2 5" xfId="42926" xr:uid="{00000000-0005-0000-0000-000034990000}"/>
    <cellStyle name="Normal 7 2 2 3 4 3" xfId="5706" xr:uid="{00000000-0005-0000-0000-000035990000}"/>
    <cellStyle name="Normal 7 2 2 3 4 3 2" xfId="14450" xr:uid="{00000000-0005-0000-0000-000036990000}"/>
    <cellStyle name="Normal 7 2 2 3 4 3 2 2" xfId="31901" xr:uid="{00000000-0005-0000-0000-000037990000}"/>
    <cellStyle name="Normal 7 2 2 3 4 3 3" xfId="23181" xr:uid="{00000000-0005-0000-0000-000038990000}"/>
    <cellStyle name="Normal 7 2 2 3 4 3 4" xfId="42928" xr:uid="{00000000-0005-0000-0000-000039990000}"/>
    <cellStyle name="Normal 7 2 2 3 4 4" xfId="10089" xr:uid="{00000000-0005-0000-0000-00003A990000}"/>
    <cellStyle name="Normal 7 2 2 3 4 4 2" xfId="27541" xr:uid="{00000000-0005-0000-0000-00003B990000}"/>
    <cellStyle name="Normal 7 2 2 3 4 5" xfId="18820" xr:uid="{00000000-0005-0000-0000-00003C990000}"/>
    <cellStyle name="Normal 7 2 2 3 4 6" xfId="42925" xr:uid="{00000000-0005-0000-0000-00003D990000}"/>
    <cellStyle name="Normal 7 2 2 3 5" xfId="2365" xr:uid="{00000000-0005-0000-0000-00003E990000}"/>
    <cellStyle name="Normal 7 2 2 3 5 2" xfId="6776" xr:uid="{00000000-0005-0000-0000-00003F990000}"/>
    <cellStyle name="Normal 7 2 2 3 5 2 2" xfId="15520" xr:uid="{00000000-0005-0000-0000-000040990000}"/>
    <cellStyle name="Normal 7 2 2 3 5 2 2 2" xfId="32971" xr:uid="{00000000-0005-0000-0000-000041990000}"/>
    <cellStyle name="Normal 7 2 2 3 5 2 3" xfId="24251" xr:uid="{00000000-0005-0000-0000-000042990000}"/>
    <cellStyle name="Normal 7 2 2 3 5 2 4" xfId="42930" xr:uid="{00000000-0005-0000-0000-000043990000}"/>
    <cellStyle name="Normal 7 2 2 3 5 3" xfId="11159" xr:uid="{00000000-0005-0000-0000-000044990000}"/>
    <cellStyle name="Normal 7 2 2 3 5 3 2" xfId="28611" xr:uid="{00000000-0005-0000-0000-000045990000}"/>
    <cellStyle name="Normal 7 2 2 3 5 4" xfId="19890" xr:uid="{00000000-0005-0000-0000-000046990000}"/>
    <cellStyle name="Normal 7 2 2 3 5 5" xfId="42929" xr:uid="{00000000-0005-0000-0000-000047990000}"/>
    <cellStyle name="Normal 7 2 2 3 6" xfId="4634" xr:uid="{00000000-0005-0000-0000-000048990000}"/>
    <cellStyle name="Normal 7 2 2 3 6 2" xfId="13378" xr:uid="{00000000-0005-0000-0000-000049990000}"/>
    <cellStyle name="Normal 7 2 2 3 6 2 2" xfId="30829" xr:uid="{00000000-0005-0000-0000-00004A990000}"/>
    <cellStyle name="Normal 7 2 2 3 6 3" xfId="22109" xr:uid="{00000000-0005-0000-0000-00004B990000}"/>
    <cellStyle name="Normal 7 2 2 3 6 4" xfId="42931" xr:uid="{00000000-0005-0000-0000-00004C990000}"/>
    <cellStyle name="Normal 7 2 2 3 7" xfId="9017" xr:uid="{00000000-0005-0000-0000-00004D990000}"/>
    <cellStyle name="Normal 7 2 2 3 7 2" xfId="26469" xr:uid="{00000000-0005-0000-0000-00004E990000}"/>
    <cellStyle name="Normal 7 2 2 3 8" xfId="17748" xr:uid="{00000000-0005-0000-0000-00004F990000}"/>
    <cellStyle name="Normal 7 2 2 3 9" xfId="42900" xr:uid="{00000000-0005-0000-0000-000050990000}"/>
    <cellStyle name="Normal 7 2 2 4" xfId="345" xr:uid="{00000000-0005-0000-0000-000051990000}"/>
    <cellStyle name="Normal 7 2 2 4 2" xfId="885" xr:uid="{00000000-0005-0000-0000-000052990000}"/>
    <cellStyle name="Normal 7 2 2 4 2 2" xfId="1958" xr:uid="{00000000-0005-0000-0000-000053990000}"/>
    <cellStyle name="Normal 7 2 2 4 2 2 2" xfId="4103" xr:uid="{00000000-0005-0000-0000-000054990000}"/>
    <cellStyle name="Normal 7 2 2 4 2 2 2 2" xfId="8514" xr:uid="{00000000-0005-0000-0000-000055990000}"/>
    <cellStyle name="Normal 7 2 2 4 2 2 2 2 2" xfId="17258" xr:uid="{00000000-0005-0000-0000-000056990000}"/>
    <cellStyle name="Normal 7 2 2 4 2 2 2 2 2 2" xfId="34709" xr:uid="{00000000-0005-0000-0000-000057990000}"/>
    <cellStyle name="Normal 7 2 2 4 2 2 2 2 3" xfId="25989" xr:uid="{00000000-0005-0000-0000-000058990000}"/>
    <cellStyle name="Normal 7 2 2 4 2 2 2 2 4" xfId="42936" xr:uid="{00000000-0005-0000-0000-000059990000}"/>
    <cellStyle name="Normal 7 2 2 4 2 2 2 3" xfId="12897" xr:uid="{00000000-0005-0000-0000-00005A990000}"/>
    <cellStyle name="Normal 7 2 2 4 2 2 2 3 2" xfId="30349" xr:uid="{00000000-0005-0000-0000-00005B990000}"/>
    <cellStyle name="Normal 7 2 2 4 2 2 2 4" xfId="21628" xr:uid="{00000000-0005-0000-0000-00005C990000}"/>
    <cellStyle name="Normal 7 2 2 4 2 2 2 5" xfId="42935" xr:uid="{00000000-0005-0000-0000-00005D990000}"/>
    <cellStyle name="Normal 7 2 2 4 2 2 3" xfId="6372" xr:uid="{00000000-0005-0000-0000-00005E990000}"/>
    <cellStyle name="Normal 7 2 2 4 2 2 3 2" xfId="15116" xr:uid="{00000000-0005-0000-0000-00005F990000}"/>
    <cellStyle name="Normal 7 2 2 4 2 2 3 2 2" xfId="32567" xr:uid="{00000000-0005-0000-0000-000060990000}"/>
    <cellStyle name="Normal 7 2 2 4 2 2 3 3" xfId="23847" xr:uid="{00000000-0005-0000-0000-000061990000}"/>
    <cellStyle name="Normal 7 2 2 4 2 2 3 4" xfId="42937" xr:uid="{00000000-0005-0000-0000-000062990000}"/>
    <cellStyle name="Normal 7 2 2 4 2 2 4" xfId="10755" xr:uid="{00000000-0005-0000-0000-000063990000}"/>
    <cellStyle name="Normal 7 2 2 4 2 2 4 2" xfId="28207" xr:uid="{00000000-0005-0000-0000-000064990000}"/>
    <cellStyle name="Normal 7 2 2 4 2 2 5" xfId="19486" xr:uid="{00000000-0005-0000-0000-000065990000}"/>
    <cellStyle name="Normal 7 2 2 4 2 2 6" xfId="42934" xr:uid="{00000000-0005-0000-0000-000066990000}"/>
    <cellStyle name="Normal 7 2 2 4 2 3" xfId="3034" xr:uid="{00000000-0005-0000-0000-000067990000}"/>
    <cellStyle name="Normal 7 2 2 4 2 3 2" xfId="7445" xr:uid="{00000000-0005-0000-0000-000068990000}"/>
    <cellStyle name="Normal 7 2 2 4 2 3 2 2" xfId="16189" xr:uid="{00000000-0005-0000-0000-000069990000}"/>
    <cellStyle name="Normal 7 2 2 4 2 3 2 2 2" xfId="33640" xr:uid="{00000000-0005-0000-0000-00006A990000}"/>
    <cellStyle name="Normal 7 2 2 4 2 3 2 3" xfId="24920" xr:uid="{00000000-0005-0000-0000-00006B990000}"/>
    <cellStyle name="Normal 7 2 2 4 2 3 2 4" xfId="42939" xr:uid="{00000000-0005-0000-0000-00006C990000}"/>
    <cellStyle name="Normal 7 2 2 4 2 3 3" xfId="11828" xr:uid="{00000000-0005-0000-0000-00006D990000}"/>
    <cellStyle name="Normal 7 2 2 4 2 3 3 2" xfId="29280" xr:uid="{00000000-0005-0000-0000-00006E990000}"/>
    <cellStyle name="Normal 7 2 2 4 2 3 4" xfId="20559" xr:uid="{00000000-0005-0000-0000-00006F990000}"/>
    <cellStyle name="Normal 7 2 2 4 2 3 5" xfId="42938" xr:uid="{00000000-0005-0000-0000-000070990000}"/>
    <cellStyle name="Normal 7 2 2 4 2 4" xfId="5303" xr:uid="{00000000-0005-0000-0000-000071990000}"/>
    <cellStyle name="Normal 7 2 2 4 2 4 2" xfId="14047" xr:uid="{00000000-0005-0000-0000-000072990000}"/>
    <cellStyle name="Normal 7 2 2 4 2 4 2 2" xfId="31498" xr:uid="{00000000-0005-0000-0000-000073990000}"/>
    <cellStyle name="Normal 7 2 2 4 2 4 3" xfId="22778" xr:uid="{00000000-0005-0000-0000-000074990000}"/>
    <cellStyle name="Normal 7 2 2 4 2 4 4" xfId="42940" xr:uid="{00000000-0005-0000-0000-000075990000}"/>
    <cellStyle name="Normal 7 2 2 4 2 5" xfId="9686" xr:uid="{00000000-0005-0000-0000-000076990000}"/>
    <cellStyle name="Normal 7 2 2 4 2 5 2" xfId="27138" xr:uid="{00000000-0005-0000-0000-000077990000}"/>
    <cellStyle name="Normal 7 2 2 4 2 6" xfId="18417" xr:uid="{00000000-0005-0000-0000-000078990000}"/>
    <cellStyle name="Normal 7 2 2 4 2 7" xfId="42933" xr:uid="{00000000-0005-0000-0000-000079990000}"/>
    <cellStyle name="Normal 7 2 2 4 3" xfId="1423" xr:uid="{00000000-0005-0000-0000-00007A990000}"/>
    <cellStyle name="Normal 7 2 2 4 3 2" xfId="3569" xr:uid="{00000000-0005-0000-0000-00007B990000}"/>
    <cellStyle name="Normal 7 2 2 4 3 2 2" xfId="7980" xr:uid="{00000000-0005-0000-0000-00007C990000}"/>
    <cellStyle name="Normal 7 2 2 4 3 2 2 2" xfId="16724" xr:uid="{00000000-0005-0000-0000-00007D990000}"/>
    <cellStyle name="Normal 7 2 2 4 3 2 2 2 2" xfId="34175" xr:uid="{00000000-0005-0000-0000-00007E990000}"/>
    <cellStyle name="Normal 7 2 2 4 3 2 2 3" xfId="25455" xr:uid="{00000000-0005-0000-0000-00007F990000}"/>
    <cellStyle name="Normal 7 2 2 4 3 2 2 4" xfId="42943" xr:uid="{00000000-0005-0000-0000-000080990000}"/>
    <cellStyle name="Normal 7 2 2 4 3 2 3" xfId="12363" xr:uid="{00000000-0005-0000-0000-000081990000}"/>
    <cellStyle name="Normal 7 2 2 4 3 2 3 2" xfId="29815" xr:uid="{00000000-0005-0000-0000-000082990000}"/>
    <cellStyle name="Normal 7 2 2 4 3 2 4" xfId="21094" xr:uid="{00000000-0005-0000-0000-000083990000}"/>
    <cellStyle name="Normal 7 2 2 4 3 2 5" xfId="42942" xr:uid="{00000000-0005-0000-0000-000084990000}"/>
    <cellStyle name="Normal 7 2 2 4 3 3" xfId="5838" xr:uid="{00000000-0005-0000-0000-000085990000}"/>
    <cellStyle name="Normal 7 2 2 4 3 3 2" xfId="14582" xr:uid="{00000000-0005-0000-0000-000086990000}"/>
    <cellStyle name="Normal 7 2 2 4 3 3 2 2" xfId="32033" xr:uid="{00000000-0005-0000-0000-000087990000}"/>
    <cellStyle name="Normal 7 2 2 4 3 3 3" xfId="23313" xr:uid="{00000000-0005-0000-0000-000088990000}"/>
    <cellStyle name="Normal 7 2 2 4 3 3 4" xfId="42944" xr:uid="{00000000-0005-0000-0000-000089990000}"/>
    <cellStyle name="Normal 7 2 2 4 3 4" xfId="10221" xr:uid="{00000000-0005-0000-0000-00008A990000}"/>
    <cellStyle name="Normal 7 2 2 4 3 4 2" xfId="27673" xr:uid="{00000000-0005-0000-0000-00008B990000}"/>
    <cellStyle name="Normal 7 2 2 4 3 5" xfId="18952" xr:uid="{00000000-0005-0000-0000-00008C990000}"/>
    <cellStyle name="Normal 7 2 2 4 3 6" xfId="42941" xr:uid="{00000000-0005-0000-0000-00008D990000}"/>
    <cellStyle name="Normal 7 2 2 4 4" xfId="2497" xr:uid="{00000000-0005-0000-0000-00008E990000}"/>
    <cellStyle name="Normal 7 2 2 4 4 2" xfId="6908" xr:uid="{00000000-0005-0000-0000-00008F990000}"/>
    <cellStyle name="Normal 7 2 2 4 4 2 2" xfId="15652" xr:uid="{00000000-0005-0000-0000-000090990000}"/>
    <cellStyle name="Normal 7 2 2 4 4 2 2 2" xfId="33103" xr:uid="{00000000-0005-0000-0000-000091990000}"/>
    <cellStyle name="Normal 7 2 2 4 4 2 3" xfId="24383" xr:uid="{00000000-0005-0000-0000-000092990000}"/>
    <cellStyle name="Normal 7 2 2 4 4 2 4" xfId="42946" xr:uid="{00000000-0005-0000-0000-000093990000}"/>
    <cellStyle name="Normal 7 2 2 4 4 3" xfId="11291" xr:uid="{00000000-0005-0000-0000-000094990000}"/>
    <cellStyle name="Normal 7 2 2 4 4 3 2" xfId="28743" xr:uid="{00000000-0005-0000-0000-000095990000}"/>
    <cellStyle name="Normal 7 2 2 4 4 4" xfId="20022" xr:uid="{00000000-0005-0000-0000-000096990000}"/>
    <cellStyle name="Normal 7 2 2 4 4 5" xfId="42945" xr:uid="{00000000-0005-0000-0000-000097990000}"/>
    <cellStyle name="Normal 7 2 2 4 5" xfId="4766" xr:uid="{00000000-0005-0000-0000-000098990000}"/>
    <cellStyle name="Normal 7 2 2 4 5 2" xfId="13510" xr:uid="{00000000-0005-0000-0000-000099990000}"/>
    <cellStyle name="Normal 7 2 2 4 5 2 2" xfId="30961" xr:uid="{00000000-0005-0000-0000-00009A990000}"/>
    <cellStyle name="Normal 7 2 2 4 5 3" xfId="22241" xr:uid="{00000000-0005-0000-0000-00009B990000}"/>
    <cellStyle name="Normal 7 2 2 4 5 4" xfId="42947" xr:uid="{00000000-0005-0000-0000-00009C990000}"/>
    <cellStyle name="Normal 7 2 2 4 6" xfId="9149" xr:uid="{00000000-0005-0000-0000-00009D990000}"/>
    <cellStyle name="Normal 7 2 2 4 6 2" xfId="26601" xr:uid="{00000000-0005-0000-0000-00009E990000}"/>
    <cellStyle name="Normal 7 2 2 4 7" xfId="17880" xr:uid="{00000000-0005-0000-0000-00009F990000}"/>
    <cellStyle name="Normal 7 2 2 4 8" xfId="42932" xr:uid="{00000000-0005-0000-0000-0000A0990000}"/>
    <cellStyle name="Normal 7 2 2 5" xfId="627" xr:uid="{00000000-0005-0000-0000-0000A1990000}"/>
    <cellStyle name="Normal 7 2 2 5 2" xfId="1700" xr:uid="{00000000-0005-0000-0000-0000A2990000}"/>
    <cellStyle name="Normal 7 2 2 5 2 2" xfId="3845" xr:uid="{00000000-0005-0000-0000-0000A3990000}"/>
    <cellStyle name="Normal 7 2 2 5 2 2 2" xfId="8256" xr:uid="{00000000-0005-0000-0000-0000A4990000}"/>
    <cellStyle name="Normal 7 2 2 5 2 2 2 2" xfId="17000" xr:uid="{00000000-0005-0000-0000-0000A5990000}"/>
    <cellStyle name="Normal 7 2 2 5 2 2 2 2 2" xfId="34451" xr:uid="{00000000-0005-0000-0000-0000A6990000}"/>
    <cellStyle name="Normal 7 2 2 5 2 2 2 3" xfId="25731" xr:uid="{00000000-0005-0000-0000-0000A7990000}"/>
    <cellStyle name="Normal 7 2 2 5 2 2 2 4" xfId="42951" xr:uid="{00000000-0005-0000-0000-0000A8990000}"/>
    <cellStyle name="Normal 7 2 2 5 2 2 3" xfId="12639" xr:uid="{00000000-0005-0000-0000-0000A9990000}"/>
    <cellStyle name="Normal 7 2 2 5 2 2 3 2" xfId="30091" xr:uid="{00000000-0005-0000-0000-0000AA990000}"/>
    <cellStyle name="Normal 7 2 2 5 2 2 4" xfId="21370" xr:uid="{00000000-0005-0000-0000-0000AB990000}"/>
    <cellStyle name="Normal 7 2 2 5 2 2 5" xfId="42950" xr:uid="{00000000-0005-0000-0000-0000AC990000}"/>
    <cellStyle name="Normal 7 2 2 5 2 3" xfId="6114" xr:uid="{00000000-0005-0000-0000-0000AD990000}"/>
    <cellStyle name="Normal 7 2 2 5 2 3 2" xfId="14858" xr:uid="{00000000-0005-0000-0000-0000AE990000}"/>
    <cellStyle name="Normal 7 2 2 5 2 3 2 2" xfId="32309" xr:uid="{00000000-0005-0000-0000-0000AF990000}"/>
    <cellStyle name="Normal 7 2 2 5 2 3 3" xfId="23589" xr:uid="{00000000-0005-0000-0000-0000B0990000}"/>
    <cellStyle name="Normal 7 2 2 5 2 3 4" xfId="42952" xr:uid="{00000000-0005-0000-0000-0000B1990000}"/>
    <cellStyle name="Normal 7 2 2 5 2 4" xfId="10497" xr:uid="{00000000-0005-0000-0000-0000B2990000}"/>
    <cellStyle name="Normal 7 2 2 5 2 4 2" xfId="27949" xr:uid="{00000000-0005-0000-0000-0000B3990000}"/>
    <cellStyle name="Normal 7 2 2 5 2 5" xfId="19228" xr:uid="{00000000-0005-0000-0000-0000B4990000}"/>
    <cellStyle name="Normal 7 2 2 5 2 6" xfId="42949" xr:uid="{00000000-0005-0000-0000-0000B5990000}"/>
    <cellStyle name="Normal 7 2 2 5 3" xfId="2776" xr:uid="{00000000-0005-0000-0000-0000B6990000}"/>
    <cellStyle name="Normal 7 2 2 5 3 2" xfId="7187" xr:uid="{00000000-0005-0000-0000-0000B7990000}"/>
    <cellStyle name="Normal 7 2 2 5 3 2 2" xfId="15931" xr:uid="{00000000-0005-0000-0000-0000B8990000}"/>
    <cellStyle name="Normal 7 2 2 5 3 2 2 2" xfId="33382" xr:uid="{00000000-0005-0000-0000-0000B9990000}"/>
    <cellStyle name="Normal 7 2 2 5 3 2 3" xfId="24662" xr:uid="{00000000-0005-0000-0000-0000BA990000}"/>
    <cellStyle name="Normal 7 2 2 5 3 2 4" xfId="42954" xr:uid="{00000000-0005-0000-0000-0000BB990000}"/>
    <cellStyle name="Normal 7 2 2 5 3 3" xfId="11570" xr:uid="{00000000-0005-0000-0000-0000BC990000}"/>
    <cellStyle name="Normal 7 2 2 5 3 3 2" xfId="29022" xr:uid="{00000000-0005-0000-0000-0000BD990000}"/>
    <cellStyle name="Normal 7 2 2 5 3 4" xfId="20301" xr:uid="{00000000-0005-0000-0000-0000BE990000}"/>
    <cellStyle name="Normal 7 2 2 5 3 5" xfId="42953" xr:uid="{00000000-0005-0000-0000-0000BF990000}"/>
    <cellStyle name="Normal 7 2 2 5 4" xfId="5045" xr:uid="{00000000-0005-0000-0000-0000C0990000}"/>
    <cellStyle name="Normal 7 2 2 5 4 2" xfId="13789" xr:uid="{00000000-0005-0000-0000-0000C1990000}"/>
    <cellStyle name="Normal 7 2 2 5 4 2 2" xfId="31240" xr:uid="{00000000-0005-0000-0000-0000C2990000}"/>
    <cellStyle name="Normal 7 2 2 5 4 3" xfId="22520" xr:uid="{00000000-0005-0000-0000-0000C3990000}"/>
    <cellStyle name="Normal 7 2 2 5 4 4" xfId="42955" xr:uid="{00000000-0005-0000-0000-0000C4990000}"/>
    <cellStyle name="Normal 7 2 2 5 5" xfId="9428" xr:uid="{00000000-0005-0000-0000-0000C5990000}"/>
    <cellStyle name="Normal 7 2 2 5 5 2" xfId="26880" xr:uid="{00000000-0005-0000-0000-0000C6990000}"/>
    <cellStyle name="Normal 7 2 2 5 6" xfId="18159" xr:uid="{00000000-0005-0000-0000-0000C7990000}"/>
    <cellStyle name="Normal 7 2 2 5 7" xfId="42948" xr:uid="{00000000-0005-0000-0000-0000C8990000}"/>
    <cellStyle name="Normal 7 2 2 6" xfId="1166" xr:uid="{00000000-0005-0000-0000-0000C9990000}"/>
    <cellStyle name="Normal 7 2 2 6 2" xfId="3312" xr:uid="{00000000-0005-0000-0000-0000CA990000}"/>
    <cellStyle name="Normal 7 2 2 6 2 2" xfId="7723" xr:uid="{00000000-0005-0000-0000-0000CB990000}"/>
    <cellStyle name="Normal 7 2 2 6 2 2 2" xfId="16467" xr:uid="{00000000-0005-0000-0000-0000CC990000}"/>
    <cellStyle name="Normal 7 2 2 6 2 2 2 2" xfId="33918" xr:uid="{00000000-0005-0000-0000-0000CD990000}"/>
    <cellStyle name="Normal 7 2 2 6 2 2 3" xfId="25198" xr:uid="{00000000-0005-0000-0000-0000CE990000}"/>
    <cellStyle name="Normal 7 2 2 6 2 2 4" xfId="42958" xr:uid="{00000000-0005-0000-0000-0000CF990000}"/>
    <cellStyle name="Normal 7 2 2 6 2 3" xfId="12106" xr:uid="{00000000-0005-0000-0000-0000D0990000}"/>
    <cellStyle name="Normal 7 2 2 6 2 3 2" xfId="29558" xr:uid="{00000000-0005-0000-0000-0000D1990000}"/>
    <cellStyle name="Normal 7 2 2 6 2 4" xfId="20837" xr:uid="{00000000-0005-0000-0000-0000D2990000}"/>
    <cellStyle name="Normal 7 2 2 6 2 5" xfId="42957" xr:uid="{00000000-0005-0000-0000-0000D3990000}"/>
    <cellStyle name="Normal 7 2 2 6 3" xfId="5581" xr:uid="{00000000-0005-0000-0000-0000D4990000}"/>
    <cellStyle name="Normal 7 2 2 6 3 2" xfId="14325" xr:uid="{00000000-0005-0000-0000-0000D5990000}"/>
    <cellStyle name="Normal 7 2 2 6 3 2 2" xfId="31776" xr:uid="{00000000-0005-0000-0000-0000D6990000}"/>
    <cellStyle name="Normal 7 2 2 6 3 3" xfId="23056" xr:uid="{00000000-0005-0000-0000-0000D7990000}"/>
    <cellStyle name="Normal 7 2 2 6 3 4" xfId="42959" xr:uid="{00000000-0005-0000-0000-0000D8990000}"/>
    <cellStyle name="Normal 7 2 2 6 4" xfId="9964" xr:uid="{00000000-0005-0000-0000-0000D9990000}"/>
    <cellStyle name="Normal 7 2 2 6 4 2" xfId="27416" xr:uid="{00000000-0005-0000-0000-0000DA990000}"/>
    <cellStyle name="Normal 7 2 2 6 5" xfId="18695" xr:uid="{00000000-0005-0000-0000-0000DB990000}"/>
    <cellStyle name="Normal 7 2 2 6 6" xfId="42956" xr:uid="{00000000-0005-0000-0000-0000DC990000}"/>
    <cellStyle name="Normal 7 2 2 7" xfId="2240" xr:uid="{00000000-0005-0000-0000-0000DD990000}"/>
    <cellStyle name="Normal 7 2 2 7 2" xfId="6651" xr:uid="{00000000-0005-0000-0000-0000DE990000}"/>
    <cellStyle name="Normal 7 2 2 7 2 2" xfId="15395" xr:uid="{00000000-0005-0000-0000-0000DF990000}"/>
    <cellStyle name="Normal 7 2 2 7 2 2 2" xfId="32846" xr:uid="{00000000-0005-0000-0000-0000E0990000}"/>
    <cellStyle name="Normal 7 2 2 7 2 3" xfId="24126" xr:uid="{00000000-0005-0000-0000-0000E1990000}"/>
    <cellStyle name="Normal 7 2 2 7 2 4" xfId="42961" xr:uid="{00000000-0005-0000-0000-0000E2990000}"/>
    <cellStyle name="Normal 7 2 2 7 3" xfId="11034" xr:uid="{00000000-0005-0000-0000-0000E3990000}"/>
    <cellStyle name="Normal 7 2 2 7 3 2" xfId="28486" xr:uid="{00000000-0005-0000-0000-0000E4990000}"/>
    <cellStyle name="Normal 7 2 2 7 4" xfId="19765" xr:uid="{00000000-0005-0000-0000-0000E5990000}"/>
    <cellStyle name="Normal 7 2 2 7 5" xfId="42960" xr:uid="{00000000-0005-0000-0000-0000E6990000}"/>
    <cellStyle name="Normal 7 2 2 8" xfId="4509" xr:uid="{00000000-0005-0000-0000-0000E7990000}"/>
    <cellStyle name="Normal 7 2 2 8 2" xfId="13253" xr:uid="{00000000-0005-0000-0000-0000E8990000}"/>
    <cellStyle name="Normal 7 2 2 8 2 2" xfId="30704" xr:uid="{00000000-0005-0000-0000-0000E9990000}"/>
    <cellStyle name="Normal 7 2 2 8 3" xfId="21984" xr:uid="{00000000-0005-0000-0000-0000EA990000}"/>
    <cellStyle name="Normal 7 2 2 8 4" xfId="42962" xr:uid="{00000000-0005-0000-0000-0000EB990000}"/>
    <cellStyle name="Normal 7 2 2 9" xfId="8892" xr:uid="{00000000-0005-0000-0000-0000EC990000}"/>
    <cellStyle name="Normal 7 2 2 9 2" xfId="26344" xr:uid="{00000000-0005-0000-0000-0000ED990000}"/>
    <cellStyle name="Normal 7 2 3" xfId="106" xr:uid="{00000000-0005-0000-0000-0000EE990000}"/>
    <cellStyle name="Normal 7 2 3 10" xfId="42963" xr:uid="{00000000-0005-0000-0000-0000EF990000}"/>
    <cellStyle name="Normal 7 2 3 2" xfId="239" xr:uid="{00000000-0005-0000-0000-0000F0990000}"/>
    <cellStyle name="Normal 7 2 3 2 2" xfId="504" xr:uid="{00000000-0005-0000-0000-0000F1990000}"/>
    <cellStyle name="Normal 7 2 3 2 2 2" xfId="1044" xr:uid="{00000000-0005-0000-0000-0000F2990000}"/>
    <cellStyle name="Normal 7 2 3 2 2 2 2" xfId="2117" xr:uid="{00000000-0005-0000-0000-0000F3990000}"/>
    <cellStyle name="Normal 7 2 3 2 2 2 2 2" xfId="4262" xr:uid="{00000000-0005-0000-0000-0000F4990000}"/>
    <cellStyle name="Normal 7 2 3 2 2 2 2 2 2" xfId="8673" xr:uid="{00000000-0005-0000-0000-0000F5990000}"/>
    <cellStyle name="Normal 7 2 3 2 2 2 2 2 2 2" xfId="17417" xr:uid="{00000000-0005-0000-0000-0000F6990000}"/>
    <cellStyle name="Normal 7 2 3 2 2 2 2 2 2 2 2" xfId="34868" xr:uid="{00000000-0005-0000-0000-0000F7990000}"/>
    <cellStyle name="Normal 7 2 3 2 2 2 2 2 2 3" xfId="26148" xr:uid="{00000000-0005-0000-0000-0000F8990000}"/>
    <cellStyle name="Normal 7 2 3 2 2 2 2 2 2 4" xfId="42969" xr:uid="{00000000-0005-0000-0000-0000F9990000}"/>
    <cellStyle name="Normal 7 2 3 2 2 2 2 2 3" xfId="13056" xr:uid="{00000000-0005-0000-0000-0000FA990000}"/>
    <cellStyle name="Normal 7 2 3 2 2 2 2 2 3 2" xfId="30508" xr:uid="{00000000-0005-0000-0000-0000FB990000}"/>
    <cellStyle name="Normal 7 2 3 2 2 2 2 2 4" xfId="21787" xr:uid="{00000000-0005-0000-0000-0000FC990000}"/>
    <cellStyle name="Normal 7 2 3 2 2 2 2 2 5" xfId="42968" xr:uid="{00000000-0005-0000-0000-0000FD990000}"/>
    <cellStyle name="Normal 7 2 3 2 2 2 2 3" xfId="6531" xr:uid="{00000000-0005-0000-0000-0000FE990000}"/>
    <cellStyle name="Normal 7 2 3 2 2 2 2 3 2" xfId="15275" xr:uid="{00000000-0005-0000-0000-0000FF990000}"/>
    <cellStyle name="Normal 7 2 3 2 2 2 2 3 2 2" xfId="32726" xr:uid="{00000000-0005-0000-0000-0000009A0000}"/>
    <cellStyle name="Normal 7 2 3 2 2 2 2 3 3" xfId="24006" xr:uid="{00000000-0005-0000-0000-0000019A0000}"/>
    <cellStyle name="Normal 7 2 3 2 2 2 2 3 4" xfId="42970" xr:uid="{00000000-0005-0000-0000-0000029A0000}"/>
    <cellStyle name="Normal 7 2 3 2 2 2 2 4" xfId="10914" xr:uid="{00000000-0005-0000-0000-0000039A0000}"/>
    <cellStyle name="Normal 7 2 3 2 2 2 2 4 2" xfId="28366" xr:uid="{00000000-0005-0000-0000-0000049A0000}"/>
    <cellStyle name="Normal 7 2 3 2 2 2 2 5" xfId="19645" xr:uid="{00000000-0005-0000-0000-0000059A0000}"/>
    <cellStyle name="Normal 7 2 3 2 2 2 2 6" xfId="42967" xr:uid="{00000000-0005-0000-0000-0000069A0000}"/>
    <cellStyle name="Normal 7 2 3 2 2 2 3" xfId="3193" xr:uid="{00000000-0005-0000-0000-0000079A0000}"/>
    <cellStyle name="Normal 7 2 3 2 2 2 3 2" xfId="7604" xr:uid="{00000000-0005-0000-0000-0000089A0000}"/>
    <cellStyle name="Normal 7 2 3 2 2 2 3 2 2" xfId="16348" xr:uid="{00000000-0005-0000-0000-0000099A0000}"/>
    <cellStyle name="Normal 7 2 3 2 2 2 3 2 2 2" xfId="33799" xr:uid="{00000000-0005-0000-0000-00000A9A0000}"/>
    <cellStyle name="Normal 7 2 3 2 2 2 3 2 3" xfId="25079" xr:uid="{00000000-0005-0000-0000-00000B9A0000}"/>
    <cellStyle name="Normal 7 2 3 2 2 2 3 2 4" xfId="42972" xr:uid="{00000000-0005-0000-0000-00000C9A0000}"/>
    <cellStyle name="Normal 7 2 3 2 2 2 3 3" xfId="11987" xr:uid="{00000000-0005-0000-0000-00000D9A0000}"/>
    <cellStyle name="Normal 7 2 3 2 2 2 3 3 2" xfId="29439" xr:uid="{00000000-0005-0000-0000-00000E9A0000}"/>
    <cellStyle name="Normal 7 2 3 2 2 2 3 4" xfId="20718" xr:uid="{00000000-0005-0000-0000-00000F9A0000}"/>
    <cellStyle name="Normal 7 2 3 2 2 2 3 5" xfId="42971" xr:uid="{00000000-0005-0000-0000-0000109A0000}"/>
    <cellStyle name="Normal 7 2 3 2 2 2 4" xfId="5462" xr:uid="{00000000-0005-0000-0000-0000119A0000}"/>
    <cellStyle name="Normal 7 2 3 2 2 2 4 2" xfId="14206" xr:uid="{00000000-0005-0000-0000-0000129A0000}"/>
    <cellStyle name="Normal 7 2 3 2 2 2 4 2 2" xfId="31657" xr:uid="{00000000-0005-0000-0000-0000139A0000}"/>
    <cellStyle name="Normal 7 2 3 2 2 2 4 3" xfId="22937" xr:uid="{00000000-0005-0000-0000-0000149A0000}"/>
    <cellStyle name="Normal 7 2 3 2 2 2 4 4" xfId="42973" xr:uid="{00000000-0005-0000-0000-0000159A0000}"/>
    <cellStyle name="Normal 7 2 3 2 2 2 5" xfId="9845" xr:uid="{00000000-0005-0000-0000-0000169A0000}"/>
    <cellStyle name="Normal 7 2 3 2 2 2 5 2" xfId="27297" xr:uid="{00000000-0005-0000-0000-0000179A0000}"/>
    <cellStyle name="Normal 7 2 3 2 2 2 6" xfId="18576" xr:uid="{00000000-0005-0000-0000-0000189A0000}"/>
    <cellStyle name="Normal 7 2 3 2 2 2 7" xfId="42966" xr:uid="{00000000-0005-0000-0000-0000199A0000}"/>
    <cellStyle name="Normal 7 2 3 2 2 3" xfId="1582" xr:uid="{00000000-0005-0000-0000-00001A9A0000}"/>
    <cellStyle name="Normal 7 2 3 2 2 3 2" xfId="3728" xr:uid="{00000000-0005-0000-0000-00001B9A0000}"/>
    <cellStyle name="Normal 7 2 3 2 2 3 2 2" xfId="8139" xr:uid="{00000000-0005-0000-0000-00001C9A0000}"/>
    <cellStyle name="Normal 7 2 3 2 2 3 2 2 2" xfId="16883" xr:uid="{00000000-0005-0000-0000-00001D9A0000}"/>
    <cellStyle name="Normal 7 2 3 2 2 3 2 2 2 2" xfId="34334" xr:uid="{00000000-0005-0000-0000-00001E9A0000}"/>
    <cellStyle name="Normal 7 2 3 2 2 3 2 2 3" xfId="25614" xr:uid="{00000000-0005-0000-0000-00001F9A0000}"/>
    <cellStyle name="Normal 7 2 3 2 2 3 2 2 4" xfId="42976" xr:uid="{00000000-0005-0000-0000-0000209A0000}"/>
    <cellStyle name="Normal 7 2 3 2 2 3 2 3" xfId="12522" xr:uid="{00000000-0005-0000-0000-0000219A0000}"/>
    <cellStyle name="Normal 7 2 3 2 2 3 2 3 2" xfId="29974" xr:uid="{00000000-0005-0000-0000-0000229A0000}"/>
    <cellStyle name="Normal 7 2 3 2 2 3 2 4" xfId="21253" xr:uid="{00000000-0005-0000-0000-0000239A0000}"/>
    <cellStyle name="Normal 7 2 3 2 2 3 2 5" xfId="42975" xr:uid="{00000000-0005-0000-0000-0000249A0000}"/>
    <cellStyle name="Normal 7 2 3 2 2 3 3" xfId="5997" xr:uid="{00000000-0005-0000-0000-0000259A0000}"/>
    <cellStyle name="Normal 7 2 3 2 2 3 3 2" xfId="14741" xr:uid="{00000000-0005-0000-0000-0000269A0000}"/>
    <cellStyle name="Normal 7 2 3 2 2 3 3 2 2" xfId="32192" xr:uid="{00000000-0005-0000-0000-0000279A0000}"/>
    <cellStyle name="Normal 7 2 3 2 2 3 3 3" xfId="23472" xr:uid="{00000000-0005-0000-0000-0000289A0000}"/>
    <cellStyle name="Normal 7 2 3 2 2 3 3 4" xfId="42977" xr:uid="{00000000-0005-0000-0000-0000299A0000}"/>
    <cellStyle name="Normal 7 2 3 2 2 3 4" xfId="10380" xr:uid="{00000000-0005-0000-0000-00002A9A0000}"/>
    <cellStyle name="Normal 7 2 3 2 2 3 4 2" xfId="27832" xr:uid="{00000000-0005-0000-0000-00002B9A0000}"/>
    <cellStyle name="Normal 7 2 3 2 2 3 5" xfId="19111" xr:uid="{00000000-0005-0000-0000-00002C9A0000}"/>
    <cellStyle name="Normal 7 2 3 2 2 3 6" xfId="42974" xr:uid="{00000000-0005-0000-0000-00002D9A0000}"/>
    <cellStyle name="Normal 7 2 3 2 2 4" xfId="2656" xr:uid="{00000000-0005-0000-0000-00002E9A0000}"/>
    <cellStyle name="Normal 7 2 3 2 2 4 2" xfId="7067" xr:uid="{00000000-0005-0000-0000-00002F9A0000}"/>
    <cellStyle name="Normal 7 2 3 2 2 4 2 2" xfId="15811" xr:uid="{00000000-0005-0000-0000-0000309A0000}"/>
    <cellStyle name="Normal 7 2 3 2 2 4 2 2 2" xfId="33262" xr:uid="{00000000-0005-0000-0000-0000319A0000}"/>
    <cellStyle name="Normal 7 2 3 2 2 4 2 3" xfId="24542" xr:uid="{00000000-0005-0000-0000-0000329A0000}"/>
    <cellStyle name="Normal 7 2 3 2 2 4 2 4" xfId="42979" xr:uid="{00000000-0005-0000-0000-0000339A0000}"/>
    <cellStyle name="Normal 7 2 3 2 2 4 3" xfId="11450" xr:uid="{00000000-0005-0000-0000-0000349A0000}"/>
    <cellStyle name="Normal 7 2 3 2 2 4 3 2" xfId="28902" xr:uid="{00000000-0005-0000-0000-0000359A0000}"/>
    <cellStyle name="Normal 7 2 3 2 2 4 4" xfId="20181" xr:uid="{00000000-0005-0000-0000-0000369A0000}"/>
    <cellStyle name="Normal 7 2 3 2 2 4 5" xfId="42978" xr:uid="{00000000-0005-0000-0000-0000379A0000}"/>
    <cellStyle name="Normal 7 2 3 2 2 5" xfId="4925" xr:uid="{00000000-0005-0000-0000-0000389A0000}"/>
    <cellStyle name="Normal 7 2 3 2 2 5 2" xfId="13669" xr:uid="{00000000-0005-0000-0000-0000399A0000}"/>
    <cellStyle name="Normal 7 2 3 2 2 5 2 2" xfId="31120" xr:uid="{00000000-0005-0000-0000-00003A9A0000}"/>
    <cellStyle name="Normal 7 2 3 2 2 5 3" xfId="22400" xr:uid="{00000000-0005-0000-0000-00003B9A0000}"/>
    <cellStyle name="Normal 7 2 3 2 2 5 4" xfId="42980" xr:uid="{00000000-0005-0000-0000-00003C9A0000}"/>
    <cellStyle name="Normal 7 2 3 2 2 6" xfId="9308" xr:uid="{00000000-0005-0000-0000-00003D9A0000}"/>
    <cellStyle name="Normal 7 2 3 2 2 6 2" xfId="26760" xr:uid="{00000000-0005-0000-0000-00003E9A0000}"/>
    <cellStyle name="Normal 7 2 3 2 2 7" xfId="18039" xr:uid="{00000000-0005-0000-0000-00003F9A0000}"/>
    <cellStyle name="Normal 7 2 3 2 2 8" xfId="42965" xr:uid="{00000000-0005-0000-0000-0000409A0000}"/>
    <cellStyle name="Normal 7 2 3 2 3" xfId="786" xr:uid="{00000000-0005-0000-0000-0000419A0000}"/>
    <cellStyle name="Normal 7 2 3 2 3 2" xfId="1859" xr:uid="{00000000-0005-0000-0000-0000429A0000}"/>
    <cellStyle name="Normal 7 2 3 2 3 2 2" xfId="4004" xr:uid="{00000000-0005-0000-0000-0000439A0000}"/>
    <cellStyle name="Normal 7 2 3 2 3 2 2 2" xfId="8415" xr:uid="{00000000-0005-0000-0000-0000449A0000}"/>
    <cellStyle name="Normal 7 2 3 2 3 2 2 2 2" xfId="17159" xr:uid="{00000000-0005-0000-0000-0000459A0000}"/>
    <cellStyle name="Normal 7 2 3 2 3 2 2 2 2 2" xfId="34610" xr:uid="{00000000-0005-0000-0000-0000469A0000}"/>
    <cellStyle name="Normal 7 2 3 2 3 2 2 2 3" xfId="25890" xr:uid="{00000000-0005-0000-0000-0000479A0000}"/>
    <cellStyle name="Normal 7 2 3 2 3 2 2 2 4" xfId="42984" xr:uid="{00000000-0005-0000-0000-0000489A0000}"/>
    <cellStyle name="Normal 7 2 3 2 3 2 2 3" xfId="12798" xr:uid="{00000000-0005-0000-0000-0000499A0000}"/>
    <cellStyle name="Normal 7 2 3 2 3 2 2 3 2" xfId="30250" xr:uid="{00000000-0005-0000-0000-00004A9A0000}"/>
    <cellStyle name="Normal 7 2 3 2 3 2 2 4" xfId="21529" xr:uid="{00000000-0005-0000-0000-00004B9A0000}"/>
    <cellStyle name="Normal 7 2 3 2 3 2 2 5" xfId="42983" xr:uid="{00000000-0005-0000-0000-00004C9A0000}"/>
    <cellStyle name="Normal 7 2 3 2 3 2 3" xfId="6273" xr:uid="{00000000-0005-0000-0000-00004D9A0000}"/>
    <cellStyle name="Normal 7 2 3 2 3 2 3 2" xfId="15017" xr:uid="{00000000-0005-0000-0000-00004E9A0000}"/>
    <cellStyle name="Normal 7 2 3 2 3 2 3 2 2" xfId="32468" xr:uid="{00000000-0005-0000-0000-00004F9A0000}"/>
    <cellStyle name="Normal 7 2 3 2 3 2 3 3" xfId="23748" xr:uid="{00000000-0005-0000-0000-0000509A0000}"/>
    <cellStyle name="Normal 7 2 3 2 3 2 3 4" xfId="42985" xr:uid="{00000000-0005-0000-0000-0000519A0000}"/>
    <cellStyle name="Normal 7 2 3 2 3 2 4" xfId="10656" xr:uid="{00000000-0005-0000-0000-0000529A0000}"/>
    <cellStyle name="Normal 7 2 3 2 3 2 4 2" xfId="28108" xr:uid="{00000000-0005-0000-0000-0000539A0000}"/>
    <cellStyle name="Normal 7 2 3 2 3 2 5" xfId="19387" xr:uid="{00000000-0005-0000-0000-0000549A0000}"/>
    <cellStyle name="Normal 7 2 3 2 3 2 6" xfId="42982" xr:uid="{00000000-0005-0000-0000-0000559A0000}"/>
    <cellStyle name="Normal 7 2 3 2 3 3" xfId="2935" xr:uid="{00000000-0005-0000-0000-0000569A0000}"/>
    <cellStyle name="Normal 7 2 3 2 3 3 2" xfId="7346" xr:uid="{00000000-0005-0000-0000-0000579A0000}"/>
    <cellStyle name="Normal 7 2 3 2 3 3 2 2" xfId="16090" xr:uid="{00000000-0005-0000-0000-0000589A0000}"/>
    <cellStyle name="Normal 7 2 3 2 3 3 2 2 2" xfId="33541" xr:uid="{00000000-0005-0000-0000-0000599A0000}"/>
    <cellStyle name="Normal 7 2 3 2 3 3 2 3" xfId="24821" xr:uid="{00000000-0005-0000-0000-00005A9A0000}"/>
    <cellStyle name="Normal 7 2 3 2 3 3 2 4" xfId="42987" xr:uid="{00000000-0005-0000-0000-00005B9A0000}"/>
    <cellStyle name="Normal 7 2 3 2 3 3 3" xfId="11729" xr:uid="{00000000-0005-0000-0000-00005C9A0000}"/>
    <cellStyle name="Normal 7 2 3 2 3 3 3 2" xfId="29181" xr:uid="{00000000-0005-0000-0000-00005D9A0000}"/>
    <cellStyle name="Normal 7 2 3 2 3 3 4" xfId="20460" xr:uid="{00000000-0005-0000-0000-00005E9A0000}"/>
    <cellStyle name="Normal 7 2 3 2 3 3 5" xfId="42986" xr:uid="{00000000-0005-0000-0000-00005F9A0000}"/>
    <cellStyle name="Normal 7 2 3 2 3 4" xfId="5204" xr:uid="{00000000-0005-0000-0000-0000609A0000}"/>
    <cellStyle name="Normal 7 2 3 2 3 4 2" xfId="13948" xr:uid="{00000000-0005-0000-0000-0000619A0000}"/>
    <cellStyle name="Normal 7 2 3 2 3 4 2 2" xfId="31399" xr:uid="{00000000-0005-0000-0000-0000629A0000}"/>
    <cellStyle name="Normal 7 2 3 2 3 4 3" xfId="22679" xr:uid="{00000000-0005-0000-0000-0000639A0000}"/>
    <cellStyle name="Normal 7 2 3 2 3 4 4" xfId="42988" xr:uid="{00000000-0005-0000-0000-0000649A0000}"/>
    <cellStyle name="Normal 7 2 3 2 3 5" xfId="9587" xr:uid="{00000000-0005-0000-0000-0000659A0000}"/>
    <cellStyle name="Normal 7 2 3 2 3 5 2" xfId="27039" xr:uid="{00000000-0005-0000-0000-0000669A0000}"/>
    <cellStyle name="Normal 7 2 3 2 3 6" xfId="18318" xr:uid="{00000000-0005-0000-0000-0000679A0000}"/>
    <cellStyle name="Normal 7 2 3 2 3 7" xfId="42981" xr:uid="{00000000-0005-0000-0000-0000689A0000}"/>
    <cellStyle name="Normal 7 2 3 2 4" xfId="1325" xr:uid="{00000000-0005-0000-0000-0000699A0000}"/>
    <cellStyle name="Normal 7 2 3 2 4 2" xfId="3471" xr:uid="{00000000-0005-0000-0000-00006A9A0000}"/>
    <cellStyle name="Normal 7 2 3 2 4 2 2" xfId="7882" xr:uid="{00000000-0005-0000-0000-00006B9A0000}"/>
    <cellStyle name="Normal 7 2 3 2 4 2 2 2" xfId="16626" xr:uid="{00000000-0005-0000-0000-00006C9A0000}"/>
    <cellStyle name="Normal 7 2 3 2 4 2 2 2 2" xfId="34077" xr:uid="{00000000-0005-0000-0000-00006D9A0000}"/>
    <cellStyle name="Normal 7 2 3 2 4 2 2 3" xfId="25357" xr:uid="{00000000-0005-0000-0000-00006E9A0000}"/>
    <cellStyle name="Normal 7 2 3 2 4 2 2 4" xfId="42991" xr:uid="{00000000-0005-0000-0000-00006F9A0000}"/>
    <cellStyle name="Normal 7 2 3 2 4 2 3" xfId="12265" xr:uid="{00000000-0005-0000-0000-0000709A0000}"/>
    <cellStyle name="Normal 7 2 3 2 4 2 3 2" xfId="29717" xr:uid="{00000000-0005-0000-0000-0000719A0000}"/>
    <cellStyle name="Normal 7 2 3 2 4 2 4" xfId="20996" xr:uid="{00000000-0005-0000-0000-0000729A0000}"/>
    <cellStyle name="Normal 7 2 3 2 4 2 5" xfId="42990" xr:uid="{00000000-0005-0000-0000-0000739A0000}"/>
    <cellStyle name="Normal 7 2 3 2 4 3" xfId="5740" xr:uid="{00000000-0005-0000-0000-0000749A0000}"/>
    <cellStyle name="Normal 7 2 3 2 4 3 2" xfId="14484" xr:uid="{00000000-0005-0000-0000-0000759A0000}"/>
    <cellStyle name="Normal 7 2 3 2 4 3 2 2" xfId="31935" xr:uid="{00000000-0005-0000-0000-0000769A0000}"/>
    <cellStyle name="Normal 7 2 3 2 4 3 3" xfId="23215" xr:uid="{00000000-0005-0000-0000-0000779A0000}"/>
    <cellStyle name="Normal 7 2 3 2 4 3 4" xfId="42992" xr:uid="{00000000-0005-0000-0000-0000789A0000}"/>
    <cellStyle name="Normal 7 2 3 2 4 4" xfId="10123" xr:uid="{00000000-0005-0000-0000-0000799A0000}"/>
    <cellStyle name="Normal 7 2 3 2 4 4 2" xfId="27575" xr:uid="{00000000-0005-0000-0000-00007A9A0000}"/>
    <cellStyle name="Normal 7 2 3 2 4 5" xfId="18854" xr:uid="{00000000-0005-0000-0000-00007B9A0000}"/>
    <cellStyle name="Normal 7 2 3 2 4 6" xfId="42989" xr:uid="{00000000-0005-0000-0000-00007C9A0000}"/>
    <cellStyle name="Normal 7 2 3 2 5" xfId="2399" xr:uid="{00000000-0005-0000-0000-00007D9A0000}"/>
    <cellStyle name="Normal 7 2 3 2 5 2" xfId="6810" xr:uid="{00000000-0005-0000-0000-00007E9A0000}"/>
    <cellStyle name="Normal 7 2 3 2 5 2 2" xfId="15554" xr:uid="{00000000-0005-0000-0000-00007F9A0000}"/>
    <cellStyle name="Normal 7 2 3 2 5 2 2 2" xfId="33005" xr:uid="{00000000-0005-0000-0000-0000809A0000}"/>
    <cellStyle name="Normal 7 2 3 2 5 2 3" xfId="24285" xr:uid="{00000000-0005-0000-0000-0000819A0000}"/>
    <cellStyle name="Normal 7 2 3 2 5 2 4" xfId="42994" xr:uid="{00000000-0005-0000-0000-0000829A0000}"/>
    <cellStyle name="Normal 7 2 3 2 5 3" xfId="11193" xr:uid="{00000000-0005-0000-0000-0000839A0000}"/>
    <cellStyle name="Normal 7 2 3 2 5 3 2" xfId="28645" xr:uid="{00000000-0005-0000-0000-0000849A0000}"/>
    <cellStyle name="Normal 7 2 3 2 5 4" xfId="19924" xr:uid="{00000000-0005-0000-0000-0000859A0000}"/>
    <cellStyle name="Normal 7 2 3 2 5 5" xfId="42993" xr:uid="{00000000-0005-0000-0000-0000869A0000}"/>
    <cellStyle name="Normal 7 2 3 2 6" xfId="4668" xr:uid="{00000000-0005-0000-0000-0000879A0000}"/>
    <cellStyle name="Normal 7 2 3 2 6 2" xfId="13412" xr:uid="{00000000-0005-0000-0000-0000889A0000}"/>
    <cellStyle name="Normal 7 2 3 2 6 2 2" xfId="30863" xr:uid="{00000000-0005-0000-0000-0000899A0000}"/>
    <cellStyle name="Normal 7 2 3 2 6 3" xfId="22143" xr:uid="{00000000-0005-0000-0000-00008A9A0000}"/>
    <cellStyle name="Normal 7 2 3 2 6 4" xfId="42995" xr:uid="{00000000-0005-0000-0000-00008B9A0000}"/>
    <cellStyle name="Normal 7 2 3 2 7" xfId="9051" xr:uid="{00000000-0005-0000-0000-00008C9A0000}"/>
    <cellStyle name="Normal 7 2 3 2 7 2" xfId="26503" xr:uid="{00000000-0005-0000-0000-00008D9A0000}"/>
    <cellStyle name="Normal 7 2 3 2 8" xfId="17782" xr:uid="{00000000-0005-0000-0000-00008E9A0000}"/>
    <cellStyle name="Normal 7 2 3 2 9" xfId="42964" xr:uid="{00000000-0005-0000-0000-00008F9A0000}"/>
    <cellStyle name="Normal 7 2 3 3" xfId="379" xr:uid="{00000000-0005-0000-0000-0000909A0000}"/>
    <cellStyle name="Normal 7 2 3 3 2" xfId="919" xr:uid="{00000000-0005-0000-0000-0000919A0000}"/>
    <cellStyle name="Normal 7 2 3 3 2 2" xfId="1992" xr:uid="{00000000-0005-0000-0000-0000929A0000}"/>
    <cellStyle name="Normal 7 2 3 3 2 2 2" xfId="4137" xr:uid="{00000000-0005-0000-0000-0000939A0000}"/>
    <cellStyle name="Normal 7 2 3 3 2 2 2 2" xfId="8548" xr:uid="{00000000-0005-0000-0000-0000949A0000}"/>
    <cellStyle name="Normal 7 2 3 3 2 2 2 2 2" xfId="17292" xr:uid="{00000000-0005-0000-0000-0000959A0000}"/>
    <cellStyle name="Normal 7 2 3 3 2 2 2 2 2 2" xfId="34743" xr:uid="{00000000-0005-0000-0000-0000969A0000}"/>
    <cellStyle name="Normal 7 2 3 3 2 2 2 2 3" xfId="26023" xr:uid="{00000000-0005-0000-0000-0000979A0000}"/>
    <cellStyle name="Normal 7 2 3 3 2 2 2 2 4" xfId="43000" xr:uid="{00000000-0005-0000-0000-0000989A0000}"/>
    <cellStyle name="Normal 7 2 3 3 2 2 2 3" xfId="12931" xr:uid="{00000000-0005-0000-0000-0000999A0000}"/>
    <cellStyle name="Normal 7 2 3 3 2 2 2 3 2" xfId="30383" xr:uid="{00000000-0005-0000-0000-00009A9A0000}"/>
    <cellStyle name="Normal 7 2 3 3 2 2 2 4" xfId="21662" xr:uid="{00000000-0005-0000-0000-00009B9A0000}"/>
    <cellStyle name="Normal 7 2 3 3 2 2 2 5" xfId="42999" xr:uid="{00000000-0005-0000-0000-00009C9A0000}"/>
    <cellStyle name="Normal 7 2 3 3 2 2 3" xfId="6406" xr:uid="{00000000-0005-0000-0000-00009D9A0000}"/>
    <cellStyle name="Normal 7 2 3 3 2 2 3 2" xfId="15150" xr:uid="{00000000-0005-0000-0000-00009E9A0000}"/>
    <cellStyle name="Normal 7 2 3 3 2 2 3 2 2" xfId="32601" xr:uid="{00000000-0005-0000-0000-00009F9A0000}"/>
    <cellStyle name="Normal 7 2 3 3 2 2 3 3" xfId="23881" xr:uid="{00000000-0005-0000-0000-0000A09A0000}"/>
    <cellStyle name="Normal 7 2 3 3 2 2 3 4" xfId="43001" xr:uid="{00000000-0005-0000-0000-0000A19A0000}"/>
    <cellStyle name="Normal 7 2 3 3 2 2 4" xfId="10789" xr:uid="{00000000-0005-0000-0000-0000A29A0000}"/>
    <cellStyle name="Normal 7 2 3 3 2 2 4 2" xfId="28241" xr:uid="{00000000-0005-0000-0000-0000A39A0000}"/>
    <cellStyle name="Normal 7 2 3 3 2 2 5" xfId="19520" xr:uid="{00000000-0005-0000-0000-0000A49A0000}"/>
    <cellStyle name="Normal 7 2 3 3 2 2 6" xfId="42998" xr:uid="{00000000-0005-0000-0000-0000A59A0000}"/>
    <cellStyle name="Normal 7 2 3 3 2 3" xfId="3068" xr:uid="{00000000-0005-0000-0000-0000A69A0000}"/>
    <cellStyle name="Normal 7 2 3 3 2 3 2" xfId="7479" xr:uid="{00000000-0005-0000-0000-0000A79A0000}"/>
    <cellStyle name="Normal 7 2 3 3 2 3 2 2" xfId="16223" xr:uid="{00000000-0005-0000-0000-0000A89A0000}"/>
    <cellStyle name="Normal 7 2 3 3 2 3 2 2 2" xfId="33674" xr:uid="{00000000-0005-0000-0000-0000A99A0000}"/>
    <cellStyle name="Normal 7 2 3 3 2 3 2 3" xfId="24954" xr:uid="{00000000-0005-0000-0000-0000AA9A0000}"/>
    <cellStyle name="Normal 7 2 3 3 2 3 2 4" xfId="43003" xr:uid="{00000000-0005-0000-0000-0000AB9A0000}"/>
    <cellStyle name="Normal 7 2 3 3 2 3 3" xfId="11862" xr:uid="{00000000-0005-0000-0000-0000AC9A0000}"/>
    <cellStyle name="Normal 7 2 3 3 2 3 3 2" xfId="29314" xr:uid="{00000000-0005-0000-0000-0000AD9A0000}"/>
    <cellStyle name="Normal 7 2 3 3 2 3 4" xfId="20593" xr:uid="{00000000-0005-0000-0000-0000AE9A0000}"/>
    <cellStyle name="Normal 7 2 3 3 2 3 5" xfId="43002" xr:uid="{00000000-0005-0000-0000-0000AF9A0000}"/>
    <cellStyle name="Normal 7 2 3 3 2 4" xfId="5337" xr:uid="{00000000-0005-0000-0000-0000B09A0000}"/>
    <cellStyle name="Normal 7 2 3 3 2 4 2" xfId="14081" xr:uid="{00000000-0005-0000-0000-0000B19A0000}"/>
    <cellStyle name="Normal 7 2 3 3 2 4 2 2" xfId="31532" xr:uid="{00000000-0005-0000-0000-0000B29A0000}"/>
    <cellStyle name="Normal 7 2 3 3 2 4 3" xfId="22812" xr:uid="{00000000-0005-0000-0000-0000B39A0000}"/>
    <cellStyle name="Normal 7 2 3 3 2 4 4" xfId="43004" xr:uid="{00000000-0005-0000-0000-0000B49A0000}"/>
    <cellStyle name="Normal 7 2 3 3 2 5" xfId="9720" xr:uid="{00000000-0005-0000-0000-0000B59A0000}"/>
    <cellStyle name="Normal 7 2 3 3 2 5 2" xfId="27172" xr:uid="{00000000-0005-0000-0000-0000B69A0000}"/>
    <cellStyle name="Normal 7 2 3 3 2 6" xfId="18451" xr:uid="{00000000-0005-0000-0000-0000B79A0000}"/>
    <cellStyle name="Normal 7 2 3 3 2 7" xfId="42997" xr:uid="{00000000-0005-0000-0000-0000B89A0000}"/>
    <cellStyle name="Normal 7 2 3 3 3" xfId="1457" xr:uid="{00000000-0005-0000-0000-0000B99A0000}"/>
    <cellStyle name="Normal 7 2 3 3 3 2" xfId="3603" xr:uid="{00000000-0005-0000-0000-0000BA9A0000}"/>
    <cellStyle name="Normal 7 2 3 3 3 2 2" xfId="8014" xr:uid="{00000000-0005-0000-0000-0000BB9A0000}"/>
    <cellStyle name="Normal 7 2 3 3 3 2 2 2" xfId="16758" xr:uid="{00000000-0005-0000-0000-0000BC9A0000}"/>
    <cellStyle name="Normal 7 2 3 3 3 2 2 2 2" xfId="34209" xr:uid="{00000000-0005-0000-0000-0000BD9A0000}"/>
    <cellStyle name="Normal 7 2 3 3 3 2 2 3" xfId="25489" xr:uid="{00000000-0005-0000-0000-0000BE9A0000}"/>
    <cellStyle name="Normal 7 2 3 3 3 2 2 4" xfId="43007" xr:uid="{00000000-0005-0000-0000-0000BF9A0000}"/>
    <cellStyle name="Normal 7 2 3 3 3 2 3" xfId="12397" xr:uid="{00000000-0005-0000-0000-0000C09A0000}"/>
    <cellStyle name="Normal 7 2 3 3 3 2 3 2" xfId="29849" xr:uid="{00000000-0005-0000-0000-0000C19A0000}"/>
    <cellStyle name="Normal 7 2 3 3 3 2 4" xfId="21128" xr:uid="{00000000-0005-0000-0000-0000C29A0000}"/>
    <cellStyle name="Normal 7 2 3 3 3 2 5" xfId="43006" xr:uid="{00000000-0005-0000-0000-0000C39A0000}"/>
    <cellStyle name="Normal 7 2 3 3 3 3" xfId="5872" xr:uid="{00000000-0005-0000-0000-0000C49A0000}"/>
    <cellStyle name="Normal 7 2 3 3 3 3 2" xfId="14616" xr:uid="{00000000-0005-0000-0000-0000C59A0000}"/>
    <cellStyle name="Normal 7 2 3 3 3 3 2 2" xfId="32067" xr:uid="{00000000-0005-0000-0000-0000C69A0000}"/>
    <cellStyle name="Normal 7 2 3 3 3 3 3" xfId="23347" xr:uid="{00000000-0005-0000-0000-0000C79A0000}"/>
    <cellStyle name="Normal 7 2 3 3 3 3 4" xfId="43008" xr:uid="{00000000-0005-0000-0000-0000C89A0000}"/>
    <cellStyle name="Normal 7 2 3 3 3 4" xfId="10255" xr:uid="{00000000-0005-0000-0000-0000C99A0000}"/>
    <cellStyle name="Normal 7 2 3 3 3 4 2" xfId="27707" xr:uid="{00000000-0005-0000-0000-0000CA9A0000}"/>
    <cellStyle name="Normal 7 2 3 3 3 5" xfId="18986" xr:uid="{00000000-0005-0000-0000-0000CB9A0000}"/>
    <cellStyle name="Normal 7 2 3 3 3 6" xfId="43005" xr:uid="{00000000-0005-0000-0000-0000CC9A0000}"/>
    <cellStyle name="Normal 7 2 3 3 4" xfId="2531" xr:uid="{00000000-0005-0000-0000-0000CD9A0000}"/>
    <cellStyle name="Normal 7 2 3 3 4 2" xfId="6942" xr:uid="{00000000-0005-0000-0000-0000CE9A0000}"/>
    <cellStyle name="Normal 7 2 3 3 4 2 2" xfId="15686" xr:uid="{00000000-0005-0000-0000-0000CF9A0000}"/>
    <cellStyle name="Normal 7 2 3 3 4 2 2 2" xfId="33137" xr:uid="{00000000-0005-0000-0000-0000D09A0000}"/>
    <cellStyle name="Normal 7 2 3 3 4 2 3" xfId="24417" xr:uid="{00000000-0005-0000-0000-0000D19A0000}"/>
    <cellStyle name="Normal 7 2 3 3 4 2 4" xfId="43010" xr:uid="{00000000-0005-0000-0000-0000D29A0000}"/>
    <cellStyle name="Normal 7 2 3 3 4 3" xfId="11325" xr:uid="{00000000-0005-0000-0000-0000D39A0000}"/>
    <cellStyle name="Normal 7 2 3 3 4 3 2" xfId="28777" xr:uid="{00000000-0005-0000-0000-0000D49A0000}"/>
    <cellStyle name="Normal 7 2 3 3 4 4" xfId="20056" xr:uid="{00000000-0005-0000-0000-0000D59A0000}"/>
    <cellStyle name="Normal 7 2 3 3 4 5" xfId="43009" xr:uid="{00000000-0005-0000-0000-0000D69A0000}"/>
    <cellStyle name="Normal 7 2 3 3 5" xfId="4800" xr:uid="{00000000-0005-0000-0000-0000D79A0000}"/>
    <cellStyle name="Normal 7 2 3 3 5 2" xfId="13544" xr:uid="{00000000-0005-0000-0000-0000D89A0000}"/>
    <cellStyle name="Normal 7 2 3 3 5 2 2" xfId="30995" xr:uid="{00000000-0005-0000-0000-0000D99A0000}"/>
    <cellStyle name="Normal 7 2 3 3 5 3" xfId="22275" xr:uid="{00000000-0005-0000-0000-0000DA9A0000}"/>
    <cellStyle name="Normal 7 2 3 3 5 4" xfId="43011" xr:uid="{00000000-0005-0000-0000-0000DB9A0000}"/>
    <cellStyle name="Normal 7 2 3 3 6" xfId="9183" xr:uid="{00000000-0005-0000-0000-0000DC9A0000}"/>
    <cellStyle name="Normal 7 2 3 3 6 2" xfId="26635" xr:uid="{00000000-0005-0000-0000-0000DD9A0000}"/>
    <cellStyle name="Normal 7 2 3 3 7" xfId="17914" xr:uid="{00000000-0005-0000-0000-0000DE9A0000}"/>
    <cellStyle name="Normal 7 2 3 3 8" xfId="42996" xr:uid="{00000000-0005-0000-0000-0000DF9A0000}"/>
    <cellStyle name="Normal 7 2 3 4" xfId="661" xr:uid="{00000000-0005-0000-0000-0000E09A0000}"/>
    <cellStyle name="Normal 7 2 3 4 2" xfId="1734" xr:uid="{00000000-0005-0000-0000-0000E19A0000}"/>
    <cellStyle name="Normal 7 2 3 4 2 2" xfId="3879" xr:uid="{00000000-0005-0000-0000-0000E29A0000}"/>
    <cellStyle name="Normal 7 2 3 4 2 2 2" xfId="8290" xr:uid="{00000000-0005-0000-0000-0000E39A0000}"/>
    <cellStyle name="Normal 7 2 3 4 2 2 2 2" xfId="17034" xr:uid="{00000000-0005-0000-0000-0000E49A0000}"/>
    <cellStyle name="Normal 7 2 3 4 2 2 2 2 2" xfId="34485" xr:uid="{00000000-0005-0000-0000-0000E59A0000}"/>
    <cellStyle name="Normal 7 2 3 4 2 2 2 3" xfId="25765" xr:uid="{00000000-0005-0000-0000-0000E69A0000}"/>
    <cellStyle name="Normal 7 2 3 4 2 2 2 4" xfId="43015" xr:uid="{00000000-0005-0000-0000-0000E79A0000}"/>
    <cellStyle name="Normal 7 2 3 4 2 2 3" xfId="12673" xr:uid="{00000000-0005-0000-0000-0000E89A0000}"/>
    <cellStyle name="Normal 7 2 3 4 2 2 3 2" xfId="30125" xr:uid="{00000000-0005-0000-0000-0000E99A0000}"/>
    <cellStyle name="Normal 7 2 3 4 2 2 4" xfId="21404" xr:uid="{00000000-0005-0000-0000-0000EA9A0000}"/>
    <cellStyle name="Normal 7 2 3 4 2 2 5" xfId="43014" xr:uid="{00000000-0005-0000-0000-0000EB9A0000}"/>
    <cellStyle name="Normal 7 2 3 4 2 3" xfId="6148" xr:uid="{00000000-0005-0000-0000-0000EC9A0000}"/>
    <cellStyle name="Normal 7 2 3 4 2 3 2" xfId="14892" xr:uid="{00000000-0005-0000-0000-0000ED9A0000}"/>
    <cellStyle name="Normal 7 2 3 4 2 3 2 2" xfId="32343" xr:uid="{00000000-0005-0000-0000-0000EE9A0000}"/>
    <cellStyle name="Normal 7 2 3 4 2 3 3" xfId="23623" xr:uid="{00000000-0005-0000-0000-0000EF9A0000}"/>
    <cellStyle name="Normal 7 2 3 4 2 3 4" xfId="43016" xr:uid="{00000000-0005-0000-0000-0000F09A0000}"/>
    <cellStyle name="Normal 7 2 3 4 2 4" xfId="10531" xr:uid="{00000000-0005-0000-0000-0000F19A0000}"/>
    <cellStyle name="Normal 7 2 3 4 2 4 2" xfId="27983" xr:uid="{00000000-0005-0000-0000-0000F29A0000}"/>
    <cellStyle name="Normal 7 2 3 4 2 5" xfId="19262" xr:uid="{00000000-0005-0000-0000-0000F39A0000}"/>
    <cellStyle name="Normal 7 2 3 4 2 6" xfId="43013" xr:uid="{00000000-0005-0000-0000-0000F49A0000}"/>
    <cellStyle name="Normal 7 2 3 4 3" xfId="2810" xr:uid="{00000000-0005-0000-0000-0000F59A0000}"/>
    <cellStyle name="Normal 7 2 3 4 3 2" xfId="7221" xr:uid="{00000000-0005-0000-0000-0000F69A0000}"/>
    <cellStyle name="Normal 7 2 3 4 3 2 2" xfId="15965" xr:uid="{00000000-0005-0000-0000-0000F79A0000}"/>
    <cellStyle name="Normal 7 2 3 4 3 2 2 2" xfId="33416" xr:uid="{00000000-0005-0000-0000-0000F89A0000}"/>
    <cellStyle name="Normal 7 2 3 4 3 2 3" xfId="24696" xr:uid="{00000000-0005-0000-0000-0000F99A0000}"/>
    <cellStyle name="Normal 7 2 3 4 3 2 4" xfId="43018" xr:uid="{00000000-0005-0000-0000-0000FA9A0000}"/>
    <cellStyle name="Normal 7 2 3 4 3 3" xfId="11604" xr:uid="{00000000-0005-0000-0000-0000FB9A0000}"/>
    <cellStyle name="Normal 7 2 3 4 3 3 2" xfId="29056" xr:uid="{00000000-0005-0000-0000-0000FC9A0000}"/>
    <cellStyle name="Normal 7 2 3 4 3 4" xfId="20335" xr:uid="{00000000-0005-0000-0000-0000FD9A0000}"/>
    <cellStyle name="Normal 7 2 3 4 3 5" xfId="43017" xr:uid="{00000000-0005-0000-0000-0000FE9A0000}"/>
    <cellStyle name="Normal 7 2 3 4 4" xfId="5079" xr:uid="{00000000-0005-0000-0000-0000FF9A0000}"/>
    <cellStyle name="Normal 7 2 3 4 4 2" xfId="13823" xr:uid="{00000000-0005-0000-0000-0000009B0000}"/>
    <cellStyle name="Normal 7 2 3 4 4 2 2" xfId="31274" xr:uid="{00000000-0005-0000-0000-0000019B0000}"/>
    <cellStyle name="Normal 7 2 3 4 4 3" xfId="22554" xr:uid="{00000000-0005-0000-0000-0000029B0000}"/>
    <cellStyle name="Normal 7 2 3 4 4 4" xfId="43019" xr:uid="{00000000-0005-0000-0000-0000039B0000}"/>
    <cellStyle name="Normal 7 2 3 4 5" xfId="9462" xr:uid="{00000000-0005-0000-0000-0000049B0000}"/>
    <cellStyle name="Normal 7 2 3 4 5 2" xfId="26914" xr:uid="{00000000-0005-0000-0000-0000059B0000}"/>
    <cellStyle name="Normal 7 2 3 4 6" xfId="18193" xr:uid="{00000000-0005-0000-0000-0000069B0000}"/>
    <cellStyle name="Normal 7 2 3 4 7" xfId="43012" xr:uid="{00000000-0005-0000-0000-0000079B0000}"/>
    <cellStyle name="Normal 7 2 3 5" xfId="1200" xr:uid="{00000000-0005-0000-0000-0000089B0000}"/>
    <cellStyle name="Normal 7 2 3 5 2" xfId="3346" xr:uid="{00000000-0005-0000-0000-0000099B0000}"/>
    <cellStyle name="Normal 7 2 3 5 2 2" xfId="7757" xr:uid="{00000000-0005-0000-0000-00000A9B0000}"/>
    <cellStyle name="Normal 7 2 3 5 2 2 2" xfId="16501" xr:uid="{00000000-0005-0000-0000-00000B9B0000}"/>
    <cellStyle name="Normal 7 2 3 5 2 2 2 2" xfId="33952" xr:uid="{00000000-0005-0000-0000-00000C9B0000}"/>
    <cellStyle name="Normal 7 2 3 5 2 2 3" xfId="25232" xr:uid="{00000000-0005-0000-0000-00000D9B0000}"/>
    <cellStyle name="Normal 7 2 3 5 2 2 4" xfId="43022" xr:uid="{00000000-0005-0000-0000-00000E9B0000}"/>
    <cellStyle name="Normal 7 2 3 5 2 3" xfId="12140" xr:uid="{00000000-0005-0000-0000-00000F9B0000}"/>
    <cellStyle name="Normal 7 2 3 5 2 3 2" xfId="29592" xr:uid="{00000000-0005-0000-0000-0000109B0000}"/>
    <cellStyle name="Normal 7 2 3 5 2 4" xfId="20871" xr:uid="{00000000-0005-0000-0000-0000119B0000}"/>
    <cellStyle name="Normal 7 2 3 5 2 5" xfId="43021" xr:uid="{00000000-0005-0000-0000-0000129B0000}"/>
    <cellStyle name="Normal 7 2 3 5 3" xfId="5615" xr:uid="{00000000-0005-0000-0000-0000139B0000}"/>
    <cellStyle name="Normal 7 2 3 5 3 2" xfId="14359" xr:uid="{00000000-0005-0000-0000-0000149B0000}"/>
    <cellStyle name="Normal 7 2 3 5 3 2 2" xfId="31810" xr:uid="{00000000-0005-0000-0000-0000159B0000}"/>
    <cellStyle name="Normal 7 2 3 5 3 3" xfId="23090" xr:uid="{00000000-0005-0000-0000-0000169B0000}"/>
    <cellStyle name="Normal 7 2 3 5 3 4" xfId="43023" xr:uid="{00000000-0005-0000-0000-0000179B0000}"/>
    <cellStyle name="Normal 7 2 3 5 4" xfId="9998" xr:uid="{00000000-0005-0000-0000-0000189B0000}"/>
    <cellStyle name="Normal 7 2 3 5 4 2" xfId="27450" xr:uid="{00000000-0005-0000-0000-0000199B0000}"/>
    <cellStyle name="Normal 7 2 3 5 5" xfId="18729" xr:uid="{00000000-0005-0000-0000-00001A9B0000}"/>
    <cellStyle name="Normal 7 2 3 5 6" xfId="43020" xr:uid="{00000000-0005-0000-0000-00001B9B0000}"/>
    <cellStyle name="Normal 7 2 3 6" xfId="2274" xr:uid="{00000000-0005-0000-0000-00001C9B0000}"/>
    <cellStyle name="Normal 7 2 3 6 2" xfId="6685" xr:uid="{00000000-0005-0000-0000-00001D9B0000}"/>
    <cellStyle name="Normal 7 2 3 6 2 2" xfId="15429" xr:uid="{00000000-0005-0000-0000-00001E9B0000}"/>
    <cellStyle name="Normal 7 2 3 6 2 2 2" xfId="32880" xr:uid="{00000000-0005-0000-0000-00001F9B0000}"/>
    <cellStyle name="Normal 7 2 3 6 2 3" xfId="24160" xr:uid="{00000000-0005-0000-0000-0000209B0000}"/>
    <cellStyle name="Normal 7 2 3 6 2 4" xfId="43025" xr:uid="{00000000-0005-0000-0000-0000219B0000}"/>
    <cellStyle name="Normal 7 2 3 6 3" xfId="11068" xr:uid="{00000000-0005-0000-0000-0000229B0000}"/>
    <cellStyle name="Normal 7 2 3 6 3 2" xfId="28520" xr:uid="{00000000-0005-0000-0000-0000239B0000}"/>
    <cellStyle name="Normal 7 2 3 6 4" xfId="19799" xr:uid="{00000000-0005-0000-0000-0000249B0000}"/>
    <cellStyle name="Normal 7 2 3 6 5" xfId="43024" xr:uid="{00000000-0005-0000-0000-0000259B0000}"/>
    <cellStyle name="Normal 7 2 3 7" xfId="4543" xr:uid="{00000000-0005-0000-0000-0000269B0000}"/>
    <cellStyle name="Normal 7 2 3 7 2" xfId="13287" xr:uid="{00000000-0005-0000-0000-0000279B0000}"/>
    <cellStyle name="Normal 7 2 3 7 2 2" xfId="30738" xr:uid="{00000000-0005-0000-0000-0000289B0000}"/>
    <cellStyle name="Normal 7 2 3 7 3" xfId="22018" xr:uid="{00000000-0005-0000-0000-0000299B0000}"/>
    <cellStyle name="Normal 7 2 3 7 4" xfId="43026" xr:uid="{00000000-0005-0000-0000-00002A9B0000}"/>
    <cellStyle name="Normal 7 2 3 8" xfId="8926" xr:uid="{00000000-0005-0000-0000-00002B9B0000}"/>
    <cellStyle name="Normal 7 2 3 8 2" xfId="26378" xr:uid="{00000000-0005-0000-0000-00002C9B0000}"/>
    <cellStyle name="Normal 7 2 3 9" xfId="17657" xr:uid="{00000000-0005-0000-0000-00002D9B0000}"/>
    <cellStyle name="Normal 7 2 4" xfId="182" xr:uid="{00000000-0005-0000-0000-00002E9B0000}"/>
    <cellStyle name="Normal 7 2 4 2" xfId="447" xr:uid="{00000000-0005-0000-0000-00002F9B0000}"/>
    <cellStyle name="Normal 7 2 4 2 2" xfId="987" xr:uid="{00000000-0005-0000-0000-0000309B0000}"/>
    <cellStyle name="Normal 7 2 4 2 2 2" xfId="2060" xr:uid="{00000000-0005-0000-0000-0000319B0000}"/>
    <cellStyle name="Normal 7 2 4 2 2 2 2" xfId="4205" xr:uid="{00000000-0005-0000-0000-0000329B0000}"/>
    <cellStyle name="Normal 7 2 4 2 2 2 2 2" xfId="8616" xr:uid="{00000000-0005-0000-0000-0000339B0000}"/>
    <cellStyle name="Normal 7 2 4 2 2 2 2 2 2" xfId="17360" xr:uid="{00000000-0005-0000-0000-0000349B0000}"/>
    <cellStyle name="Normal 7 2 4 2 2 2 2 2 2 2" xfId="34811" xr:uid="{00000000-0005-0000-0000-0000359B0000}"/>
    <cellStyle name="Normal 7 2 4 2 2 2 2 2 3" xfId="26091" xr:uid="{00000000-0005-0000-0000-0000369B0000}"/>
    <cellStyle name="Normal 7 2 4 2 2 2 2 2 4" xfId="43032" xr:uid="{00000000-0005-0000-0000-0000379B0000}"/>
    <cellStyle name="Normal 7 2 4 2 2 2 2 3" xfId="12999" xr:uid="{00000000-0005-0000-0000-0000389B0000}"/>
    <cellStyle name="Normal 7 2 4 2 2 2 2 3 2" xfId="30451" xr:uid="{00000000-0005-0000-0000-0000399B0000}"/>
    <cellStyle name="Normal 7 2 4 2 2 2 2 4" xfId="21730" xr:uid="{00000000-0005-0000-0000-00003A9B0000}"/>
    <cellStyle name="Normal 7 2 4 2 2 2 2 5" xfId="43031" xr:uid="{00000000-0005-0000-0000-00003B9B0000}"/>
    <cellStyle name="Normal 7 2 4 2 2 2 3" xfId="6474" xr:uid="{00000000-0005-0000-0000-00003C9B0000}"/>
    <cellStyle name="Normal 7 2 4 2 2 2 3 2" xfId="15218" xr:uid="{00000000-0005-0000-0000-00003D9B0000}"/>
    <cellStyle name="Normal 7 2 4 2 2 2 3 2 2" xfId="32669" xr:uid="{00000000-0005-0000-0000-00003E9B0000}"/>
    <cellStyle name="Normal 7 2 4 2 2 2 3 3" xfId="23949" xr:uid="{00000000-0005-0000-0000-00003F9B0000}"/>
    <cellStyle name="Normal 7 2 4 2 2 2 3 4" xfId="43033" xr:uid="{00000000-0005-0000-0000-0000409B0000}"/>
    <cellStyle name="Normal 7 2 4 2 2 2 4" xfId="10857" xr:uid="{00000000-0005-0000-0000-0000419B0000}"/>
    <cellStyle name="Normal 7 2 4 2 2 2 4 2" xfId="28309" xr:uid="{00000000-0005-0000-0000-0000429B0000}"/>
    <cellStyle name="Normal 7 2 4 2 2 2 5" xfId="19588" xr:uid="{00000000-0005-0000-0000-0000439B0000}"/>
    <cellStyle name="Normal 7 2 4 2 2 2 6" xfId="43030" xr:uid="{00000000-0005-0000-0000-0000449B0000}"/>
    <cellStyle name="Normal 7 2 4 2 2 3" xfId="3136" xr:uid="{00000000-0005-0000-0000-0000459B0000}"/>
    <cellStyle name="Normal 7 2 4 2 2 3 2" xfId="7547" xr:uid="{00000000-0005-0000-0000-0000469B0000}"/>
    <cellStyle name="Normal 7 2 4 2 2 3 2 2" xfId="16291" xr:uid="{00000000-0005-0000-0000-0000479B0000}"/>
    <cellStyle name="Normal 7 2 4 2 2 3 2 2 2" xfId="33742" xr:uid="{00000000-0005-0000-0000-0000489B0000}"/>
    <cellStyle name="Normal 7 2 4 2 2 3 2 3" xfId="25022" xr:uid="{00000000-0005-0000-0000-0000499B0000}"/>
    <cellStyle name="Normal 7 2 4 2 2 3 2 4" xfId="43035" xr:uid="{00000000-0005-0000-0000-00004A9B0000}"/>
    <cellStyle name="Normal 7 2 4 2 2 3 3" xfId="11930" xr:uid="{00000000-0005-0000-0000-00004B9B0000}"/>
    <cellStyle name="Normal 7 2 4 2 2 3 3 2" xfId="29382" xr:uid="{00000000-0005-0000-0000-00004C9B0000}"/>
    <cellStyle name="Normal 7 2 4 2 2 3 4" xfId="20661" xr:uid="{00000000-0005-0000-0000-00004D9B0000}"/>
    <cellStyle name="Normal 7 2 4 2 2 3 5" xfId="43034" xr:uid="{00000000-0005-0000-0000-00004E9B0000}"/>
    <cellStyle name="Normal 7 2 4 2 2 4" xfId="5405" xr:uid="{00000000-0005-0000-0000-00004F9B0000}"/>
    <cellStyle name="Normal 7 2 4 2 2 4 2" xfId="14149" xr:uid="{00000000-0005-0000-0000-0000509B0000}"/>
    <cellStyle name="Normal 7 2 4 2 2 4 2 2" xfId="31600" xr:uid="{00000000-0005-0000-0000-0000519B0000}"/>
    <cellStyle name="Normal 7 2 4 2 2 4 3" xfId="22880" xr:uid="{00000000-0005-0000-0000-0000529B0000}"/>
    <cellStyle name="Normal 7 2 4 2 2 4 4" xfId="43036" xr:uid="{00000000-0005-0000-0000-0000539B0000}"/>
    <cellStyle name="Normal 7 2 4 2 2 5" xfId="9788" xr:uid="{00000000-0005-0000-0000-0000549B0000}"/>
    <cellStyle name="Normal 7 2 4 2 2 5 2" xfId="27240" xr:uid="{00000000-0005-0000-0000-0000559B0000}"/>
    <cellStyle name="Normal 7 2 4 2 2 6" xfId="18519" xr:uid="{00000000-0005-0000-0000-0000569B0000}"/>
    <cellStyle name="Normal 7 2 4 2 2 7" xfId="43029" xr:uid="{00000000-0005-0000-0000-0000579B0000}"/>
    <cellStyle name="Normal 7 2 4 2 3" xfId="1525" xr:uid="{00000000-0005-0000-0000-0000589B0000}"/>
    <cellStyle name="Normal 7 2 4 2 3 2" xfId="3671" xr:uid="{00000000-0005-0000-0000-0000599B0000}"/>
    <cellStyle name="Normal 7 2 4 2 3 2 2" xfId="8082" xr:uid="{00000000-0005-0000-0000-00005A9B0000}"/>
    <cellStyle name="Normal 7 2 4 2 3 2 2 2" xfId="16826" xr:uid="{00000000-0005-0000-0000-00005B9B0000}"/>
    <cellStyle name="Normal 7 2 4 2 3 2 2 2 2" xfId="34277" xr:uid="{00000000-0005-0000-0000-00005C9B0000}"/>
    <cellStyle name="Normal 7 2 4 2 3 2 2 3" xfId="25557" xr:uid="{00000000-0005-0000-0000-00005D9B0000}"/>
    <cellStyle name="Normal 7 2 4 2 3 2 2 4" xfId="43039" xr:uid="{00000000-0005-0000-0000-00005E9B0000}"/>
    <cellStyle name="Normal 7 2 4 2 3 2 3" xfId="12465" xr:uid="{00000000-0005-0000-0000-00005F9B0000}"/>
    <cellStyle name="Normal 7 2 4 2 3 2 3 2" xfId="29917" xr:uid="{00000000-0005-0000-0000-0000609B0000}"/>
    <cellStyle name="Normal 7 2 4 2 3 2 4" xfId="21196" xr:uid="{00000000-0005-0000-0000-0000619B0000}"/>
    <cellStyle name="Normal 7 2 4 2 3 2 5" xfId="43038" xr:uid="{00000000-0005-0000-0000-0000629B0000}"/>
    <cellStyle name="Normal 7 2 4 2 3 3" xfId="5940" xr:uid="{00000000-0005-0000-0000-0000639B0000}"/>
    <cellStyle name="Normal 7 2 4 2 3 3 2" xfId="14684" xr:uid="{00000000-0005-0000-0000-0000649B0000}"/>
    <cellStyle name="Normal 7 2 4 2 3 3 2 2" xfId="32135" xr:uid="{00000000-0005-0000-0000-0000659B0000}"/>
    <cellStyle name="Normal 7 2 4 2 3 3 3" xfId="23415" xr:uid="{00000000-0005-0000-0000-0000669B0000}"/>
    <cellStyle name="Normal 7 2 4 2 3 3 4" xfId="43040" xr:uid="{00000000-0005-0000-0000-0000679B0000}"/>
    <cellStyle name="Normal 7 2 4 2 3 4" xfId="10323" xr:uid="{00000000-0005-0000-0000-0000689B0000}"/>
    <cellStyle name="Normal 7 2 4 2 3 4 2" xfId="27775" xr:uid="{00000000-0005-0000-0000-0000699B0000}"/>
    <cellStyle name="Normal 7 2 4 2 3 5" xfId="19054" xr:uid="{00000000-0005-0000-0000-00006A9B0000}"/>
    <cellStyle name="Normal 7 2 4 2 3 6" xfId="43037" xr:uid="{00000000-0005-0000-0000-00006B9B0000}"/>
    <cellStyle name="Normal 7 2 4 2 4" xfId="2599" xr:uid="{00000000-0005-0000-0000-00006C9B0000}"/>
    <cellStyle name="Normal 7 2 4 2 4 2" xfId="7010" xr:uid="{00000000-0005-0000-0000-00006D9B0000}"/>
    <cellStyle name="Normal 7 2 4 2 4 2 2" xfId="15754" xr:uid="{00000000-0005-0000-0000-00006E9B0000}"/>
    <cellStyle name="Normal 7 2 4 2 4 2 2 2" xfId="33205" xr:uid="{00000000-0005-0000-0000-00006F9B0000}"/>
    <cellStyle name="Normal 7 2 4 2 4 2 3" xfId="24485" xr:uid="{00000000-0005-0000-0000-0000709B0000}"/>
    <cellStyle name="Normal 7 2 4 2 4 2 4" xfId="43042" xr:uid="{00000000-0005-0000-0000-0000719B0000}"/>
    <cellStyle name="Normal 7 2 4 2 4 3" xfId="11393" xr:uid="{00000000-0005-0000-0000-0000729B0000}"/>
    <cellStyle name="Normal 7 2 4 2 4 3 2" xfId="28845" xr:uid="{00000000-0005-0000-0000-0000739B0000}"/>
    <cellStyle name="Normal 7 2 4 2 4 4" xfId="20124" xr:uid="{00000000-0005-0000-0000-0000749B0000}"/>
    <cellStyle name="Normal 7 2 4 2 4 5" xfId="43041" xr:uid="{00000000-0005-0000-0000-0000759B0000}"/>
    <cellStyle name="Normal 7 2 4 2 5" xfId="4868" xr:uid="{00000000-0005-0000-0000-0000769B0000}"/>
    <cellStyle name="Normal 7 2 4 2 5 2" xfId="13612" xr:uid="{00000000-0005-0000-0000-0000779B0000}"/>
    <cellStyle name="Normal 7 2 4 2 5 2 2" xfId="31063" xr:uid="{00000000-0005-0000-0000-0000789B0000}"/>
    <cellStyle name="Normal 7 2 4 2 5 3" xfId="22343" xr:uid="{00000000-0005-0000-0000-0000799B0000}"/>
    <cellStyle name="Normal 7 2 4 2 5 4" xfId="43043" xr:uid="{00000000-0005-0000-0000-00007A9B0000}"/>
    <cellStyle name="Normal 7 2 4 2 6" xfId="9251" xr:uid="{00000000-0005-0000-0000-00007B9B0000}"/>
    <cellStyle name="Normal 7 2 4 2 6 2" xfId="26703" xr:uid="{00000000-0005-0000-0000-00007C9B0000}"/>
    <cellStyle name="Normal 7 2 4 2 7" xfId="17982" xr:uid="{00000000-0005-0000-0000-00007D9B0000}"/>
    <cellStyle name="Normal 7 2 4 2 8" xfId="43028" xr:uid="{00000000-0005-0000-0000-00007E9B0000}"/>
    <cellStyle name="Normal 7 2 4 3" xfId="729" xr:uid="{00000000-0005-0000-0000-00007F9B0000}"/>
    <cellStyle name="Normal 7 2 4 3 2" xfId="1802" xr:uid="{00000000-0005-0000-0000-0000809B0000}"/>
    <cellStyle name="Normal 7 2 4 3 2 2" xfId="3947" xr:uid="{00000000-0005-0000-0000-0000819B0000}"/>
    <cellStyle name="Normal 7 2 4 3 2 2 2" xfId="8358" xr:uid="{00000000-0005-0000-0000-0000829B0000}"/>
    <cellStyle name="Normal 7 2 4 3 2 2 2 2" xfId="17102" xr:uid="{00000000-0005-0000-0000-0000839B0000}"/>
    <cellStyle name="Normal 7 2 4 3 2 2 2 2 2" xfId="34553" xr:uid="{00000000-0005-0000-0000-0000849B0000}"/>
    <cellStyle name="Normal 7 2 4 3 2 2 2 3" xfId="25833" xr:uid="{00000000-0005-0000-0000-0000859B0000}"/>
    <cellStyle name="Normal 7 2 4 3 2 2 2 4" xfId="43047" xr:uid="{00000000-0005-0000-0000-0000869B0000}"/>
    <cellStyle name="Normal 7 2 4 3 2 2 3" xfId="12741" xr:uid="{00000000-0005-0000-0000-0000879B0000}"/>
    <cellStyle name="Normal 7 2 4 3 2 2 3 2" xfId="30193" xr:uid="{00000000-0005-0000-0000-0000889B0000}"/>
    <cellStyle name="Normal 7 2 4 3 2 2 4" xfId="21472" xr:uid="{00000000-0005-0000-0000-0000899B0000}"/>
    <cellStyle name="Normal 7 2 4 3 2 2 5" xfId="43046" xr:uid="{00000000-0005-0000-0000-00008A9B0000}"/>
    <cellStyle name="Normal 7 2 4 3 2 3" xfId="6216" xr:uid="{00000000-0005-0000-0000-00008B9B0000}"/>
    <cellStyle name="Normal 7 2 4 3 2 3 2" xfId="14960" xr:uid="{00000000-0005-0000-0000-00008C9B0000}"/>
    <cellStyle name="Normal 7 2 4 3 2 3 2 2" xfId="32411" xr:uid="{00000000-0005-0000-0000-00008D9B0000}"/>
    <cellStyle name="Normal 7 2 4 3 2 3 3" xfId="23691" xr:uid="{00000000-0005-0000-0000-00008E9B0000}"/>
    <cellStyle name="Normal 7 2 4 3 2 3 4" xfId="43048" xr:uid="{00000000-0005-0000-0000-00008F9B0000}"/>
    <cellStyle name="Normal 7 2 4 3 2 4" xfId="10599" xr:uid="{00000000-0005-0000-0000-0000909B0000}"/>
    <cellStyle name="Normal 7 2 4 3 2 4 2" xfId="28051" xr:uid="{00000000-0005-0000-0000-0000919B0000}"/>
    <cellStyle name="Normal 7 2 4 3 2 5" xfId="19330" xr:uid="{00000000-0005-0000-0000-0000929B0000}"/>
    <cellStyle name="Normal 7 2 4 3 2 6" xfId="43045" xr:uid="{00000000-0005-0000-0000-0000939B0000}"/>
    <cellStyle name="Normal 7 2 4 3 3" xfId="2878" xr:uid="{00000000-0005-0000-0000-0000949B0000}"/>
    <cellStyle name="Normal 7 2 4 3 3 2" xfId="7289" xr:uid="{00000000-0005-0000-0000-0000959B0000}"/>
    <cellStyle name="Normal 7 2 4 3 3 2 2" xfId="16033" xr:uid="{00000000-0005-0000-0000-0000969B0000}"/>
    <cellStyle name="Normal 7 2 4 3 3 2 2 2" xfId="33484" xr:uid="{00000000-0005-0000-0000-0000979B0000}"/>
    <cellStyle name="Normal 7 2 4 3 3 2 3" xfId="24764" xr:uid="{00000000-0005-0000-0000-0000989B0000}"/>
    <cellStyle name="Normal 7 2 4 3 3 2 4" xfId="43050" xr:uid="{00000000-0005-0000-0000-0000999B0000}"/>
    <cellStyle name="Normal 7 2 4 3 3 3" xfId="11672" xr:uid="{00000000-0005-0000-0000-00009A9B0000}"/>
    <cellStyle name="Normal 7 2 4 3 3 3 2" xfId="29124" xr:uid="{00000000-0005-0000-0000-00009B9B0000}"/>
    <cellStyle name="Normal 7 2 4 3 3 4" xfId="20403" xr:uid="{00000000-0005-0000-0000-00009C9B0000}"/>
    <cellStyle name="Normal 7 2 4 3 3 5" xfId="43049" xr:uid="{00000000-0005-0000-0000-00009D9B0000}"/>
    <cellStyle name="Normal 7 2 4 3 4" xfId="5147" xr:uid="{00000000-0005-0000-0000-00009E9B0000}"/>
    <cellStyle name="Normal 7 2 4 3 4 2" xfId="13891" xr:uid="{00000000-0005-0000-0000-00009F9B0000}"/>
    <cellStyle name="Normal 7 2 4 3 4 2 2" xfId="31342" xr:uid="{00000000-0005-0000-0000-0000A09B0000}"/>
    <cellStyle name="Normal 7 2 4 3 4 3" xfId="22622" xr:uid="{00000000-0005-0000-0000-0000A19B0000}"/>
    <cellStyle name="Normal 7 2 4 3 4 4" xfId="43051" xr:uid="{00000000-0005-0000-0000-0000A29B0000}"/>
    <cellStyle name="Normal 7 2 4 3 5" xfId="9530" xr:uid="{00000000-0005-0000-0000-0000A39B0000}"/>
    <cellStyle name="Normal 7 2 4 3 5 2" xfId="26982" xr:uid="{00000000-0005-0000-0000-0000A49B0000}"/>
    <cellStyle name="Normal 7 2 4 3 6" xfId="18261" xr:uid="{00000000-0005-0000-0000-0000A59B0000}"/>
    <cellStyle name="Normal 7 2 4 3 7" xfId="43044" xr:uid="{00000000-0005-0000-0000-0000A69B0000}"/>
    <cellStyle name="Normal 7 2 4 4" xfId="1268" xr:uid="{00000000-0005-0000-0000-0000A79B0000}"/>
    <cellStyle name="Normal 7 2 4 4 2" xfId="3414" xr:uid="{00000000-0005-0000-0000-0000A89B0000}"/>
    <cellStyle name="Normal 7 2 4 4 2 2" xfId="7825" xr:uid="{00000000-0005-0000-0000-0000A99B0000}"/>
    <cellStyle name="Normal 7 2 4 4 2 2 2" xfId="16569" xr:uid="{00000000-0005-0000-0000-0000AA9B0000}"/>
    <cellStyle name="Normal 7 2 4 4 2 2 2 2" xfId="34020" xr:uid="{00000000-0005-0000-0000-0000AB9B0000}"/>
    <cellStyle name="Normal 7 2 4 4 2 2 3" xfId="25300" xr:uid="{00000000-0005-0000-0000-0000AC9B0000}"/>
    <cellStyle name="Normal 7 2 4 4 2 2 4" xfId="43054" xr:uid="{00000000-0005-0000-0000-0000AD9B0000}"/>
    <cellStyle name="Normal 7 2 4 4 2 3" xfId="12208" xr:uid="{00000000-0005-0000-0000-0000AE9B0000}"/>
    <cellStyle name="Normal 7 2 4 4 2 3 2" xfId="29660" xr:uid="{00000000-0005-0000-0000-0000AF9B0000}"/>
    <cellStyle name="Normal 7 2 4 4 2 4" xfId="20939" xr:uid="{00000000-0005-0000-0000-0000B09B0000}"/>
    <cellStyle name="Normal 7 2 4 4 2 5" xfId="43053" xr:uid="{00000000-0005-0000-0000-0000B19B0000}"/>
    <cellStyle name="Normal 7 2 4 4 3" xfId="5683" xr:uid="{00000000-0005-0000-0000-0000B29B0000}"/>
    <cellStyle name="Normal 7 2 4 4 3 2" xfId="14427" xr:uid="{00000000-0005-0000-0000-0000B39B0000}"/>
    <cellStyle name="Normal 7 2 4 4 3 2 2" xfId="31878" xr:uid="{00000000-0005-0000-0000-0000B49B0000}"/>
    <cellStyle name="Normal 7 2 4 4 3 3" xfId="23158" xr:uid="{00000000-0005-0000-0000-0000B59B0000}"/>
    <cellStyle name="Normal 7 2 4 4 3 4" xfId="43055" xr:uid="{00000000-0005-0000-0000-0000B69B0000}"/>
    <cellStyle name="Normal 7 2 4 4 4" xfId="10066" xr:uid="{00000000-0005-0000-0000-0000B79B0000}"/>
    <cellStyle name="Normal 7 2 4 4 4 2" xfId="27518" xr:uid="{00000000-0005-0000-0000-0000B89B0000}"/>
    <cellStyle name="Normal 7 2 4 4 5" xfId="18797" xr:uid="{00000000-0005-0000-0000-0000B99B0000}"/>
    <cellStyle name="Normal 7 2 4 4 6" xfId="43052" xr:uid="{00000000-0005-0000-0000-0000BA9B0000}"/>
    <cellStyle name="Normal 7 2 4 5" xfId="2342" xr:uid="{00000000-0005-0000-0000-0000BB9B0000}"/>
    <cellStyle name="Normal 7 2 4 5 2" xfId="6753" xr:uid="{00000000-0005-0000-0000-0000BC9B0000}"/>
    <cellStyle name="Normal 7 2 4 5 2 2" xfId="15497" xr:uid="{00000000-0005-0000-0000-0000BD9B0000}"/>
    <cellStyle name="Normal 7 2 4 5 2 2 2" xfId="32948" xr:uid="{00000000-0005-0000-0000-0000BE9B0000}"/>
    <cellStyle name="Normal 7 2 4 5 2 3" xfId="24228" xr:uid="{00000000-0005-0000-0000-0000BF9B0000}"/>
    <cellStyle name="Normal 7 2 4 5 2 4" xfId="43057" xr:uid="{00000000-0005-0000-0000-0000C09B0000}"/>
    <cellStyle name="Normal 7 2 4 5 3" xfId="11136" xr:uid="{00000000-0005-0000-0000-0000C19B0000}"/>
    <cellStyle name="Normal 7 2 4 5 3 2" xfId="28588" xr:uid="{00000000-0005-0000-0000-0000C29B0000}"/>
    <cellStyle name="Normal 7 2 4 5 4" xfId="19867" xr:uid="{00000000-0005-0000-0000-0000C39B0000}"/>
    <cellStyle name="Normal 7 2 4 5 5" xfId="43056" xr:uid="{00000000-0005-0000-0000-0000C49B0000}"/>
    <cellStyle name="Normal 7 2 4 6" xfId="4611" xr:uid="{00000000-0005-0000-0000-0000C59B0000}"/>
    <cellStyle name="Normal 7 2 4 6 2" xfId="13355" xr:uid="{00000000-0005-0000-0000-0000C69B0000}"/>
    <cellStyle name="Normal 7 2 4 6 2 2" xfId="30806" xr:uid="{00000000-0005-0000-0000-0000C79B0000}"/>
    <cellStyle name="Normal 7 2 4 6 3" xfId="22086" xr:uid="{00000000-0005-0000-0000-0000C89B0000}"/>
    <cellStyle name="Normal 7 2 4 6 4" xfId="43058" xr:uid="{00000000-0005-0000-0000-0000C99B0000}"/>
    <cellStyle name="Normal 7 2 4 7" xfId="8994" xr:uid="{00000000-0005-0000-0000-0000CA9B0000}"/>
    <cellStyle name="Normal 7 2 4 7 2" xfId="26446" xr:uid="{00000000-0005-0000-0000-0000CB9B0000}"/>
    <cellStyle name="Normal 7 2 4 8" xfId="17725" xr:uid="{00000000-0005-0000-0000-0000CC9B0000}"/>
    <cellStyle name="Normal 7 2 4 9" xfId="43027" xr:uid="{00000000-0005-0000-0000-0000CD9B0000}"/>
    <cellStyle name="Normal 7 2 5" xfId="322" xr:uid="{00000000-0005-0000-0000-0000CE9B0000}"/>
    <cellStyle name="Normal 7 2 5 2" xfId="862" xr:uid="{00000000-0005-0000-0000-0000CF9B0000}"/>
    <cellStyle name="Normal 7 2 5 2 2" xfId="1935" xr:uid="{00000000-0005-0000-0000-0000D09B0000}"/>
    <cellStyle name="Normal 7 2 5 2 2 2" xfId="4080" xr:uid="{00000000-0005-0000-0000-0000D19B0000}"/>
    <cellStyle name="Normal 7 2 5 2 2 2 2" xfId="8491" xr:uid="{00000000-0005-0000-0000-0000D29B0000}"/>
    <cellStyle name="Normal 7 2 5 2 2 2 2 2" xfId="17235" xr:uid="{00000000-0005-0000-0000-0000D39B0000}"/>
    <cellStyle name="Normal 7 2 5 2 2 2 2 2 2" xfId="34686" xr:uid="{00000000-0005-0000-0000-0000D49B0000}"/>
    <cellStyle name="Normal 7 2 5 2 2 2 2 3" xfId="25966" xr:uid="{00000000-0005-0000-0000-0000D59B0000}"/>
    <cellStyle name="Normal 7 2 5 2 2 2 2 4" xfId="43063" xr:uid="{00000000-0005-0000-0000-0000D69B0000}"/>
    <cellStyle name="Normal 7 2 5 2 2 2 3" xfId="12874" xr:uid="{00000000-0005-0000-0000-0000D79B0000}"/>
    <cellStyle name="Normal 7 2 5 2 2 2 3 2" xfId="30326" xr:uid="{00000000-0005-0000-0000-0000D89B0000}"/>
    <cellStyle name="Normal 7 2 5 2 2 2 4" xfId="21605" xr:uid="{00000000-0005-0000-0000-0000D99B0000}"/>
    <cellStyle name="Normal 7 2 5 2 2 2 5" xfId="43062" xr:uid="{00000000-0005-0000-0000-0000DA9B0000}"/>
    <cellStyle name="Normal 7 2 5 2 2 3" xfId="6349" xr:uid="{00000000-0005-0000-0000-0000DB9B0000}"/>
    <cellStyle name="Normal 7 2 5 2 2 3 2" xfId="15093" xr:uid="{00000000-0005-0000-0000-0000DC9B0000}"/>
    <cellStyle name="Normal 7 2 5 2 2 3 2 2" xfId="32544" xr:uid="{00000000-0005-0000-0000-0000DD9B0000}"/>
    <cellStyle name="Normal 7 2 5 2 2 3 3" xfId="23824" xr:uid="{00000000-0005-0000-0000-0000DE9B0000}"/>
    <cellStyle name="Normal 7 2 5 2 2 3 4" xfId="43064" xr:uid="{00000000-0005-0000-0000-0000DF9B0000}"/>
    <cellStyle name="Normal 7 2 5 2 2 4" xfId="10732" xr:uid="{00000000-0005-0000-0000-0000E09B0000}"/>
    <cellStyle name="Normal 7 2 5 2 2 4 2" xfId="28184" xr:uid="{00000000-0005-0000-0000-0000E19B0000}"/>
    <cellStyle name="Normal 7 2 5 2 2 5" xfId="19463" xr:uid="{00000000-0005-0000-0000-0000E29B0000}"/>
    <cellStyle name="Normal 7 2 5 2 2 6" xfId="43061" xr:uid="{00000000-0005-0000-0000-0000E39B0000}"/>
    <cellStyle name="Normal 7 2 5 2 3" xfId="3011" xr:uid="{00000000-0005-0000-0000-0000E49B0000}"/>
    <cellStyle name="Normal 7 2 5 2 3 2" xfId="7422" xr:uid="{00000000-0005-0000-0000-0000E59B0000}"/>
    <cellStyle name="Normal 7 2 5 2 3 2 2" xfId="16166" xr:uid="{00000000-0005-0000-0000-0000E69B0000}"/>
    <cellStyle name="Normal 7 2 5 2 3 2 2 2" xfId="33617" xr:uid="{00000000-0005-0000-0000-0000E79B0000}"/>
    <cellStyle name="Normal 7 2 5 2 3 2 3" xfId="24897" xr:uid="{00000000-0005-0000-0000-0000E89B0000}"/>
    <cellStyle name="Normal 7 2 5 2 3 2 4" xfId="43066" xr:uid="{00000000-0005-0000-0000-0000E99B0000}"/>
    <cellStyle name="Normal 7 2 5 2 3 3" xfId="11805" xr:uid="{00000000-0005-0000-0000-0000EA9B0000}"/>
    <cellStyle name="Normal 7 2 5 2 3 3 2" xfId="29257" xr:uid="{00000000-0005-0000-0000-0000EB9B0000}"/>
    <cellStyle name="Normal 7 2 5 2 3 4" xfId="20536" xr:uid="{00000000-0005-0000-0000-0000EC9B0000}"/>
    <cellStyle name="Normal 7 2 5 2 3 5" xfId="43065" xr:uid="{00000000-0005-0000-0000-0000ED9B0000}"/>
    <cellStyle name="Normal 7 2 5 2 4" xfId="5280" xr:uid="{00000000-0005-0000-0000-0000EE9B0000}"/>
    <cellStyle name="Normal 7 2 5 2 4 2" xfId="14024" xr:uid="{00000000-0005-0000-0000-0000EF9B0000}"/>
    <cellStyle name="Normal 7 2 5 2 4 2 2" xfId="31475" xr:uid="{00000000-0005-0000-0000-0000F09B0000}"/>
    <cellStyle name="Normal 7 2 5 2 4 3" xfId="22755" xr:uid="{00000000-0005-0000-0000-0000F19B0000}"/>
    <cellStyle name="Normal 7 2 5 2 4 4" xfId="43067" xr:uid="{00000000-0005-0000-0000-0000F29B0000}"/>
    <cellStyle name="Normal 7 2 5 2 5" xfId="9663" xr:uid="{00000000-0005-0000-0000-0000F39B0000}"/>
    <cellStyle name="Normal 7 2 5 2 5 2" xfId="27115" xr:uid="{00000000-0005-0000-0000-0000F49B0000}"/>
    <cellStyle name="Normal 7 2 5 2 6" xfId="18394" xr:uid="{00000000-0005-0000-0000-0000F59B0000}"/>
    <cellStyle name="Normal 7 2 5 2 7" xfId="43060" xr:uid="{00000000-0005-0000-0000-0000F69B0000}"/>
    <cellStyle name="Normal 7 2 5 3" xfId="1400" xr:uid="{00000000-0005-0000-0000-0000F79B0000}"/>
    <cellStyle name="Normal 7 2 5 3 2" xfId="3546" xr:uid="{00000000-0005-0000-0000-0000F89B0000}"/>
    <cellStyle name="Normal 7 2 5 3 2 2" xfId="7957" xr:uid="{00000000-0005-0000-0000-0000F99B0000}"/>
    <cellStyle name="Normal 7 2 5 3 2 2 2" xfId="16701" xr:uid="{00000000-0005-0000-0000-0000FA9B0000}"/>
    <cellStyle name="Normal 7 2 5 3 2 2 2 2" xfId="34152" xr:uid="{00000000-0005-0000-0000-0000FB9B0000}"/>
    <cellStyle name="Normal 7 2 5 3 2 2 3" xfId="25432" xr:uid="{00000000-0005-0000-0000-0000FC9B0000}"/>
    <cellStyle name="Normal 7 2 5 3 2 2 4" xfId="43070" xr:uid="{00000000-0005-0000-0000-0000FD9B0000}"/>
    <cellStyle name="Normal 7 2 5 3 2 3" xfId="12340" xr:uid="{00000000-0005-0000-0000-0000FE9B0000}"/>
    <cellStyle name="Normal 7 2 5 3 2 3 2" xfId="29792" xr:uid="{00000000-0005-0000-0000-0000FF9B0000}"/>
    <cellStyle name="Normal 7 2 5 3 2 4" xfId="21071" xr:uid="{00000000-0005-0000-0000-0000009C0000}"/>
    <cellStyle name="Normal 7 2 5 3 2 5" xfId="43069" xr:uid="{00000000-0005-0000-0000-0000019C0000}"/>
    <cellStyle name="Normal 7 2 5 3 3" xfId="5815" xr:uid="{00000000-0005-0000-0000-0000029C0000}"/>
    <cellStyle name="Normal 7 2 5 3 3 2" xfId="14559" xr:uid="{00000000-0005-0000-0000-0000039C0000}"/>
    <cellStyle name="Normal 7 2 5 3 3 2 2" xfId="32010" xr:uid="{00000000-0005-0000-0000-0000049C0000}"/>
    <cellStyle name="Normal 7 2 5 3 3 3" xfId="23290" xr:uid="{00000000-0005-0000-0000-0000059C0000}"/>
    <cellStyle name="Normal 7 2 5 3 3 4" xfId="43071" xr:uid="{00000000-0005-0000-0000-0000069C0000}"/>
    <cellStyle name="Normal 7 2 5 3 4" xfId="10198" xr:uid="{00000000-0005-0000-0000-0000079C0000}"/>
    <cellStyle name="Normal 7 2 5 3 4 2" xfId="27650" xr:uid="{00000000-0005-0000-0000-0000089C0000}"/>
    <cellStyle name="Normal 7 2 5 3 5" xfId="18929" xr:uid="{00000000-0005-0000-0000-0000099C0000}"/>
    <cellStyle name="Normal 7 2 5 3 6" xfId="43068" xr:uid="{00000000-0005-0000-0000-00000A9C0000}"/>
    <cellStyle name="Normal 7 2 5 4" xfId="2474" xr:uid="{00000000-0005-0000-0000-00000B9C0000}"/>
    <cellStyle name="Normal 7 2 5 4 2" xfId="6885" xr:uid="{00000000-0005-0000-0000-00000C9C0000}"/>
    <cellStyle name="Normal 7 2 5 4 2 2" xfId="15629" xr:uid="{00000000-0005-0000-0000-00000D9C0000}"/>
    <cellStyle name="Normal 7 2 5 4 2 2 2" xfId="33080" xr:uid="{00000000-0005-0000-0000-00000E9C0000}"/>
    <cellStyle name="Normal 7 2 5 4 2 3" xfId="24360" xr:uid="{00000000-0005-0000-0000-00000F9C0000}"/>
    <cellStyle name="Normal 7 2 5 4 2 4" xfId="43073" xr:uid="{00000000-0005-0000-0000-0000109C0000}"/>
    <cellStyle name="Normal 7 2 5 4 3" xfId="11268" xr:uid="{00000000-0005-0000-0000-0000119C0000}"/>
    <cellStyle name="Normal 7 2 5 4 3 2" xfId="28720" xr:uid="{00000000-0005-0000-0000-0000129C0000}"/>
    <cellStyle name="Normal 7 2 5 4 4" xfId="19999" xr:uid="{00000000-0005-0000-0000-0000139C0000}"/>
    <cellStyle name="Normal 7 2 5 4 5" xfId="43072" xr:uid="{00000000-0005-0000-0000-0000149C0000}"/>
    <cellStyle name="Normal 7 2 5 5" xfId="4743" xr:uid="{00000000-0005-0000-0000-0000159C0000}"/>
    <cellStyle name="Normal 7 2 5 5 2" xfId="13487" xr:uid="{00000000-0005-0000-0000-0000169C0000}"/>
    <cellStyle name="Normal 7 2 5 5 2 2" xfId="30938" xr:uid="{00000000-0005-0000-0000-0000179C0000}"/>
    <cellStyle name="Normal 7 2 5 5 3" xfId="22218" xr:uid="{00000000-0005-0000-0000-0000189C0000}"/>
    <cellStyle name="Normal 7 2 5 5 4" xfId="43074" xr:uid="{00000000-0005-0000-0000-0000199C0000}"/>
    <cellStyle name="Normal 7 2 5 6" xfId="9126" xr:uid="{00000000-0005-0000-0000-00001A9C0000}"/>
    <cellStyle name="Normal 7 2 5 6 2" xfId="26578" xr:uid="{00000000-0005-0000-0000-00001B9C0000}"/>
    <cellStyle name="Normal 7 2 5 7" xfId="17857" xr:uid="{00000000-0005-0000-0000-00001C9C0000}"/>
    <cellStyle name="Normal 7 2 5 8" xfId="43059" xr:uid="{00000000-0005-0000-0000-00001D9C0000}"/>
    <cellStyle name="Normal 7 2 6" xfId="604" xr:uid="{00000000-0005-0000-0000-00001E9C0000}"/>
    <cellStyle name="Normal 7 2 6 2" xfId="1677" xr:uid="{00000000-0005-0000-0000-00001F9C0000}"/>
    <cellStyle name="Normal 7 2 6 2 2" xfId="3822" xr:uid="{00000000-0005-0000-0000-0000209C0000}"/>
    <cellStyle name="Normal 7 2 6 2 2 2" xfId="8233" xr:uid="{00000000-0005-0000-0000-0000219C0000}"/>
    <cellStyle name="Normal 7 2 6 2 2 2 2" xfId="16977" xr:uid="{00000000-0005-0000-0000-0000229C0000}"/>
    <cellStyle name="Normal 7 2 6 2 2 2 2 2" xfId="34428" xr:uid="{00000000-0005-0000-0000-0000239C0000}"/>
    <cellStyle name="Normal 7 2 6 2 2 2 3" xfId="25708" xr:uid="{00000000-0005-0000-0000-0000249C0000}"/>
    <cellStyle name="Normal 7 2 6 2 2 2 4" xfId="43078" xr:uid="{00000000-0005-0000-0000-0000259C0000}"/>
    <cellStyle name="Normal 7 2 6 2 2 3" xfId="12616" xr:uid="{00000000-0005-0000-0000-0000269C0000}"/>
    <cellStyle name="Normal 7 2 6 2 2 3 2" xfId="30068" xr:uid="{00000000-0005-0000-0000-0000279C0000}"/>
    <cellStyle name="Normal 7 2 6 2 2 4" xfId="21347" xr:uid="{00000000-0005-0000-0000-0000289C0000}"/>
    <cellStyle name="Normal 7 2 6 2 2 5" xfId="43077" xr:uid="{00000000-0005-0000-0000-0000299C0000}"/>
    <cellStyle name="Normal 7 2 6 2 3" xfId="6091" xr:uid="{00000000-0005-0000-0000-00002A9C0000}"/>
    <cellStyle name="Normal 7 2 6 2 3 2" xfId="14835" xr:uid="{00000000-0005-0000-0000-00002B9C0000}"/>
    <cellStyle name="Normal 7 2 6 2 3 2 2" xfId="32286" xr:uid="{00000000-0005-0000-0000-00002C9C0000}"/>
    <cellStyle name="Normal 7 2 6 2 3 3" xfId="23566" xr:uid="{00000000-0005-0000-0000-00002D9C0000}"/>
    <cellStyle name="Normal 7 2 6 2 3 4" xfId="43079" xr:uid="{00000000-0005-0000-0000-00002E9C0000}"/>
    <cellStyle name="Normal 7 2 6 2 4" xfId="10474" xr:uid="{00000000-0005-0000-0000-00002F9C0000}"/>
    <cellStyle name="Normal 7 2 6 2 4 2" xfId="27926" xr:uid="{00000000-0005-0000-0000-0000309C0000}"/>
    <cellStyle name="Normal 7 2 6 2 5" xfId="19205" xr:uid="{00000000-0005-0000-0000-0000319C0000}"/>
    <cellStyle name="Normal 7 2 6 2 6" xfId="43076" xr:uid="{00000000-0005-0000-0000-0000329C0000}"/>
    <cellStyle name="Normal 7 2 6 3" xfId="2753" xr:uid="{00000000-0005-0000-0000-0000339C0000}"/>
    <cellStyle name="Normal 7 2 6 3 2" xfId="7164" xr:uid="{00000000-0005-0000-0000-0000349C0000}"/>
    <cellStyle name="Normal 7 2 6 3 2 2" xfId="15908" xr:uid="{00000000-0005-0000-0000-0000359C0000}"/>
    <cellStyle name="Normal 7 2 6 3 2 2 2" xfId="33359" xr:uid="{00000000-0005-0000-0000-0000369C0000}"/>
    <cellStyle name="Normal 7 2 6 3 2 3" xfId="24639" xr:uid="{00000000-0005-0000-0000-0000379C0000}"/>
    <cellStyle name="Normal 7 2 6 3 2 4" xfId="43081" xr:uid="{00000000-0005-0000-0000-0000389C0000}"/>
    <cellStyle name="Normal 7 2 6 3 3" xfId="11547" xr:uid="{00000000-0005-0000-0000-0000399C0000}"/>
    <cellStyle name="Normal 7 2 6 3 3 2" xfId="28999" xr:uid="{00000000-0005-0000-0000-00003A9C0000}"/>
    <cellStyle name="Normal 7 2 6 3 4" xfId="20278" xr:uid="{00000000-0005-0000-0000-00003B9C0000}"/>
    <cellStyle name="Normal 7 2 6 3 5" xfId="43080" xr:uid="{00000000-0005-0000-0000-00003C9C0000}"/>
    <cellStyle name="Normal 7 2 6 4" xfId="5022" xr:uid="{00000000-0005-0000-0000-00003D9C0000}"/>
    <cellStyle name="Normal 7 2 6 4 2" xfId="13766" xr:uid="{00000000-0005-0000-0000-00003E9C0000}"/>
    <cellStyle name="Normal 7 2 6 4 2 2" xfId="31217" xr:uid="{00000000-0005-0000-0000-00003F9C0000}"/>
    <cellStyle name="Normal 7 2 6 4 3" xfId="22497" xr:uid="{00000000-0005-0000-0000-0000409C0000}"/>
    <cellStyle name="Normal 7 2 6 4 4" xfId="43082" xr:uid="{00000000-0005-0000-0000-0000419C0000}"/>
    <cellStyle name="Normal 7 2 6 5" xfId="9405" xr:uid="{00000000-0005-0000-0000-0000429C0000}"/>
    <cellStyle name="Normal 7 2 6 5 2" xfId="26857" xr:uid="{00000000-0005-0000-0000-0000439C0000}"/>
    <cellStyle name="Normal 7 2 6 6" xfId="18136" xr:uid="{00000000-0005-0000-0000-0000449C0000}"/>
    <cellStyle name="Normal 7 2 6 7" xfId="43075" xr:uid="{00000000-0005-0000-0000-0000459C0000}"/>
    <cellStyle name="Normal 7 2 7" xfId="1143" xr:uid="{00000000-0005-0000-0000-0000469C0000}"/>
    <cellStyle name="Normal 7 2 7 2" xfId="3289" xr:uid="{00000000-0005-0000-0000-0000479C0000}"/>
    <cellStyle name="Normal 7 2 7 2 2" xfId="7700" xr:uid="{00000000-0005-0000-0000-0000489C0000}"/>
    <cellStyle name="Normal 7 2 7 2 2 2" xfId="16444" xr:uid="{00000000-0005-0000-0000-0000499C0000}"/>
    <cellStyle name="Normal 7 2 7 2 2 2 2" xfId="33895" xr:uid="{00000000-0005-0000-0000-00004A9C0000}"/>
    <cellStyle name="Normal 7 2 7 2 2 3" xfId="25175" xr:uid="{00000000-0005-0000-0000-00004B9C0000}"/>
    <cellStyle name="Normal 7 2 7 2 2 4" xfId="43085" xr:uid="{00000000-0005-0000-0000-00004C9C0000}"/>
    <cellStyle name="Normal 7 2 7 2 3" xfId="12083" xr:uid="{00000000-0005-0000-0000-00004D9C0000}"/>
    <cellStyle name="Normal 7 2 7 2 3 2" xfId="29535" xr:uid="{00000000-0005-0000-0000-00004E9C0000}"/>
    <cellStyle name="Normal 7 2 7 2 4" xfId="20814" xr:uid="{00000000-0005-0000-0000-00004F9C0000}"/>
    <cellStyle name="Normal 7 2 7 2 5" xfId="43084" xr:uid="{00000000-0005-0000-0000-0000509C0000}"/>
    <cellStyle name="Normal 7 2 7 3" xfId="5558" xr:uid="{00000000-0005-0000-0000-0000519C0000}"/>
    <cellStyle name="Normal 7 2 7 3 2" xfId="14302" xr:uid="{00000000-0005-0000-0000-0000529C0000}"/>
    <cellStyle name="Normal 7 2 7 3 2 2" xfId="31753" xr:uid="{00000000-0005-0000-0000-0000539C0000}"/>
    <cellStyle name="Normal 7 2 7 3 3" xfId="23033" xr:uid="{00000000-0005-0000-0000-0000549C0000}"/>
    <cellStyle name="Normal 7 2 7 3 4" xfId="43086" xr:uid="{00000000-0005-0000-0000-0000559C0000}"/>
    <cellStyle name="Normal 7 2 7 4" xfId="9941" xr:uid="{00000000-0005-0000-0000-0000569C0000}"/>
    <cellStyle name="Normal 7 2 7 4 2" xfId="27393" xr:uid="{00000000-0005-0000-0000-0000579C0000}"/>
    <cellStyle name="Normal 7 2 7 5" xfId="18672" xr:uid="{00000000-0005-0000-0000-0000589C0000}"/>
    <cellStyle name="Normal 7 2 7 6" xfId="43083" xr:uid="{00000000-0005-0000-0000-0000599C0000}"/>
    <cellStyle name="Normal 7 2 8" xfId="2217" xr:uid="{00000000-0005-0000-0000-00005A9C0000}"/>
    <cellStyle name="Normal 7 2 8 2" xfId="6628" xr:uid="{00000000-0005-0000-0000-00005B9C0000}"/>
    <cellStyle name="Normal 7 2 8 2 2" xfId="15372" xr:uid="{00000000-0005-0000-0000-00005C9C0000}"/>
    <cellStyle name="Normal 7 2 8 2 2 2" xfId="32823" xr:uid="{00000000-0005-0000-0000-00005D9C0000}"/>
    <cellStyle name="Normal 7 2 8 2 3" xfId="24103" xr:uid="{00000000-0005-0000-0000-00005E9C0000}"/>
    <cellStyle name="Normal 7 2 8 2 4" xfId="43088" xr:uid="{00000000-0005-0000-0000-00005F9C0000}"/>
    <cellStyle name="Normal 7 2 8 3" xfId="11011" xr:uid="{00000000-0005-0000-0000-0000609C0000}"/>
    <cellStyle name="Normal 7 2 8 3 2" xfId="28463" xr:uid="{00000000-0005-0000-0000-0000619C0000}"/>
    <cellStyle name="Normal 7 2 8 4" xfId="19742" xr:uid="{00000000-0005-0000-0000-0000629C0000}"/>
    <cellStyle name="Normal 7 2 8 5" xfId="43087" xr:uid="{00000000-0005-0000-0000-0000639C0000}"/>
    <cellStyle name="Normal 7 2 9" xfId="4486" xr:uid="{00000000-0005-0000-0000-0000649C0000}"/>
    <cellStyle name="Normal 7 2 9 2" xfId="13230" xr:uid="{00000000-0005-0000-0000-0000659C0000}"/>
    <cellStyle name="Normal 7 2 9 2 2" xfId="30681" xr:uid="{00000000-0005-0000-0000-0000669C0000}"/>
    <cellStyle name="Normal 7 2 9 3" xfId="21961" xr:uid="{00000000-0005-0000-0000-0000679C0000}"/>
    <cellStyle name="Normal 7 2 9 4" xfId="43089" xr:uid="{00000000-0005-0000-0000-0000689C0000}"/>
    <cellStyle name="Normal 7 3" xfId="54" xr:uid="{00000000-0005-0000-0000-0000699C0000}"/>
    <cellStyle name="Normal 7 3 10" xfId="17612" xr:uid="{00000000-0005-0000-0000-00006A9C0000}"/>
    <cellStyle name="Normal 7 3 11" xfId="43090" xr:uid="{00000000-0005-0000-0000-00006B9C0000}"/>
    <cellStyle name="Normal 7 3 2" xfId="119" xr:uid="{00000000-0005-0000-0000-00006C9C0000}"/>
    <cellStyle name="Normal 7 3 2 10" xfId="43091" xr:uid="{00000000-0005-0000-0000-00006D9C0000}"/>
    <cellStyle name="Normal 7 3 2 2" xfId="251" xr:uid="{00000000-0005-0000-0000-00006E9C0000}"/>
    <cellStyle name="Normal 7 3 2 2 2" xfId="516" xr:uid="{00000000-0005-0000-0000-00006F9C0000}"/>
    <cellStyle name="Normal 7 3 2 2 2 2" xfId="1056" xr:uid="{00000000-0005-0000-0000-0000709C0000}"/>
    <cellStyle name="Normal 7 3 2 2 2 2 2" xfId="2129" xr:uid="{00000000-0005-0000-0000-0000719C0000}"/>
    <cellStyle name="Normal 7 3 2 2 2 2 2 2" xfId="4274" xr:uid="{00000000-0005-0000-0000-0000729C0000}"/>
    <cellStyle name="Normal 7 3 2 2 2 2 2 2 2" xfId="8685" xr:uid="{00000000-0005-0000-0000-0000739C0000}"/>
    <cellStyle name="Normal 7 3 2 2 2 2 2 2 2 2" xfId="17429" xr:uid="{00000000-0005-0000-0000-0000749C0000}"/>
    <cellStyle name="Normal 7 3 2 2 2 2 2 2 2 2 2" xfId="34880" xr:uid="{00000000-0005-0000-0000-0000759C0000}"/>
    <cellStyle name="Normal 7 3 2 2 2 2 2 2 2 3" xfId="26160" xr:uid="{00000000-0005-0000-0000-0000769C0000}"/>
    <cellStyle name="Normal 7 3 2 2 2 2 2 2 2 4" xfId="43097" xr:uid="{00000000-0005-0000-0000-0000779C0000}"/>
    <cellStyle name="Normal 7 3 2 2 2 2 2 2 3" xfId="13068" xr:uid="{00000000-0005-0000-0000-0000789C0000}"/>
    <cellStyle name="Normal 7 3 2 2 2 2 2 2 3 2" xfId="30520" xr:uid="{00000000-0005-0000-0000-0000799C0000}"/>
    <cellStyle name="Normal 7 3 2 2 2 2 2 2 4" xfId="21799" xr:uid="{00000000-0005-0000-0000-00007A9C0000}"/>
    <cellStyle name="Normal 7 3 2 2 2 2 2 2 5" xfId="43096" xr:uid="{00000000-0005-0000-0000-00007B9C0000}"/>
    <cellStyle name="Normal 7 3 2 2 2 2 2 3" xfId="6543" xr:uid="{00000000-0005-0000-0000-00007C9C0000}"/>
    <cellStyle name="Normal 7 3 2 2 2 2 2 3 2" xfId="15287" xr:uid="{00000000-0005-0000-0000-00007D9C0000}"/>
    <cellStyle name="Normal 7 3 2 2 2 2 2 3 2 2" xfId="32738" xr:uid="{00000000-0005-0000-0000-00007E9C0000}"/>
    <cellStyle name="Normal 7 3 2 2 2 2 2 3 3" xfId="24018" xr:uid="{00000000-0005-0000-0000-00007F9C0000}"/>
    <cellStyle name="Normal 7 3 2 2 2 2 2 3 4" xfId="43098" xr:uid="{00000000-0005-0000-0000-0000809C0000}"/>
    <cellStyle name="Normal 7 3 2 2 2 2 2 4" xfId="10926" xr:uid="{00000000-0005-0000-0000-0000819C0000}"/>
    <cellStyle name="Normal 7 3 2 2 2 2 2 4 2" xfId="28378" xr:uid="{00000000-0005-0000-0000-0000829C0000}"/>
    <cellStyle name="Normal 7 3 2 2 2 2 2 5" xfId="19657" xr:uid="{00000000-0005-0000-0000-0000839C0000}"/>
    <cellStyle name="Normal 7 3 2 2 2 2 2 6" xfId="43095" xr:uid="{00000000-0005-0000-0000-0000849C0000}"/>
    <cellStyle name="Normal 7 3 2 2 2 2 3" xfId="3205" xr:uid="{00000000-0005-0000-0000-0000859C0000}"/>
    <cellStyle name="Normal 7 3 2 2 2 2 3 2" xfId="7616" xr:uid="{00000000-0005-0000-0000-0000869C0000}"/>
    <cellStyle name="Normal 7 3 2 2 2 2 3 2 2" xfId="16360" xr:uid="{00000000-0005-0000-0000-0000879C0000}"/>
    <cellStyle name="Normal 7 3 2 2 2 2 3 2 2 2" xfId="33811" xr:uid="{00000000-0005-0000-0000-0000889C0000}"/>
    <cellStyle name="Normal 7 3 2 2 2 2 3 2 3" xfId="25091" xr:uid="{00000000-0005-0000-0000-0000899C0000}"/>
    <cellStyle name="Normal 7 3 2 2 2 2 3 2 4" xfId="43100" xr:uid="{00000000-0005-0000-0000-00008A9C0000}"/>
    <cellStyle name="Normal 7 3 2 2 2 2 3 3" xfId="11999" xr:uid="{00000000-0005-0000-0000-00008B9C0000}"/>
    <cellStyle name="Normal 7 3 2 2 2 2 3 3 2" xfId="29451" xr:uid="{00000000-0005-0000-0000-00008C9C0000}"/>
    <cellStyle name="Normal 7 3 2 2 2 2 3 4" xfId="20730" xr:uid="{00000000-0005-0000-0000-00008D9C0000}"/>
    <cellStyle name="Normal 7 3 2 2 2 2 3 5" xfId="43099" xr:uid="{00000000-0005-0000-0000-00008E9C0000}"/>
    <cellStyle name="Normal 7 3 2 2 2 2 4" xfId="5474" xr:uid="{00000000-0005-0000-0000-00008F9C0000}"/>
    <cellStyle name="Normal 7 3 2 2 2 2 4 2" xfId="14218" xr:uid="{00000000-0005-0000-0000-0000909C0000}"/>
    <cellStyle name="Normal 7 3 2 2 2 2 4 2 2" xfId="31669" xr:uid="{00000000-0005-0000-0000-0000919C0000}"/>
    <cellStyle name="Normal 7 3 2 2 2 2 4 3" xfId="22949" xr:uid="{00000000-0005-0000-0000-0000929C0000}"/>
    <cellStyle name="Normal 7 3 2 2 2 2 4 4" xfId="43101" xr:uid="{00000000-0005-0000-0000-0000939C0000}"/>
    <cellStyle name="Normal 7 3 2 2 2 2 5" xfId="9857" xr:uid="{00000000-0005-0000-0000-0000949C0000}"/>
    <cellStyle name="Normal 7 3 2 2 2 2 5 2" xfId="27309" xr:uid="{00000000-0005-0000-0000-0000959C0000}"/>
    <cellStyle name="Normal 7 3 2 2 2 2 6" xfId="18588" xr:uid="{00000000-0005-0000-0000-0000969C0000}"/>
    <cellStyle name="Normal 7 3 2 2 2 2 7" xfId="43094" xr:uid="{00000000-0005-0000-0000-0000979C0000}"/>
    <cellStyle name="Normal 7 3 2 2 2 3" xfId="1594" xr:uid="{00000000-0005-0000-0000-0000989C0000}"/>
    <cellStyle name="Normal 7 3 2 2 2 3 2" xfId="3740" xr:uid="{00000000-0005-0000-0000-0000999C0000}"/>
    <cellStyle name="Normal 7 3 2 2 2 3 2 2" xfId="8151" xr:uid="{00000000-0005-0000-0000-00009A9C0000}"/>
    <cellStyle name="Normal 7 3 2 2 2 3 2 2 2" xfId="16895" xr:uid="{00000000-0005-0000-0000-00009B9C0000}"/>
    <cellStyle name="Normal 7 3 2 2 2 3 2 2 2 2" xfId="34346" xr:uid="{00000000-0005-0000-0000-00009C9C0000}"/>
    <cellStyle name="Normal 7 3 2 2 2 3 2 2 3" xfId="25626" xr:uid="{00000000-0005-0000-0000-00009D9C0000}"/>
    <cellStyle name="Normal 7 3 2 2 2 3 2 2 4" xfId="43104" xr:uid="{00000000-0005-0000-0000-00009E9C0000}"/>
    <cellStyle name="Normal 7 3 2 2 2 3 2 3" xfId="12534" xr:uid="{00000000-0005-0000-0000-00009F9C0000}"/>
    <cellStyle name="Normal 7 3 2 2 2 3 2 3 2" xfId="29986" xr:uid="{00000000-0005-0000-0000-0000A09C0000}"/>
    <cellStyle name="Normal 7 3 2 2 2 3 2 4" xfId="21265" xr:uid="{00000000-0005-0000-0000-0000A19C0000}"/>
    <cellStyle name="Normal 7 3 2 2 2 3 2 5" xfId="43103" xr:uid="{00000000-0005-0000-0000-0000A29C0000}"/>
    <cellStyle name="Normal 7 3 2 2 2 3 3" xfId="6009" xr:uid="{00000000-0005-0000-0000-0000A39C0000}"/>
    <cellStyle name="Normal 7 3 2 2 2 3 3 2" xfId="14753" xr:uid="{00000000-0005-0000-0000-0000A49C0000}"/>
    <cellStyle name="Normal 7 3 2 2 2 3 3 2 2" xfId="32204" xr:uid="{00000000-0005-0000-0000-0000A59C0000}"/>
    <cellStyle name="Normal 7 3 2 2 2 3 3 3" xfId="23484" xr:uid="{00000000-0005-0000-0000-0000A69C0000}"/>
    <cellStyle name="Normal 7 3 2 2 2 3 3 4" xfId="43105" xr:uid="{00000000-0005-0000-0000-0000A79C0000}"/>
    <cellStyle name="Normal 7 3 2 2 2 3 4" xfId="10392" xr:uid="{00000000-0005-0000-0000-0000A89C0000}"/>
    <cellStyle name="Normal 7 3 2 2 2 3 4 2" xfId="27844" xr:uid="{00000000-0005-0000-0000-0000A99C0000}"/>
    <cellStyle name="Normal 7 3 2 2 2 3 5" xfId="19123" xr:uid="{00000000-0005-0000-0000-0000AA9C0000}"/>
    <cellStyle name="Normal 7 3 2 2 2 3 6" xfId="43102" xr:uid="{00000000-0005-0000-0000-0000AB9C0000}"/>
    <cellStyle name="Normal 7 3 2 2 2 4" xfId="2668" xr:uid="{00000000-0005-0000-0000-0000AC9C0000}"/>
    <cellStyle name="Normal 7 3 2 2 2 4 2" xfId="7079" xr:uid="{00000000-0005-0000-0000-0000AD9C0000}"/>
    <cellStyle name="Normal 7 3 2 2 2 4 2 2" xfId="15823" xr:uid="{00000000-0005-0000-0000-0000AE9C0000}"/>
    <cellStyle name="Normal 7 3 2 2 2 4 2 2 2" xfId="33274" xr:uid="{00000000-0005-0000-0000-0000AF9C0000}"/>
    <cellStyle name="Normal 7 3 2 2 2 4 2 3" xfId="24554" xr:uid="{00000000-0005-0000-0000-0000B09C0000}"/>
    <cellStyle name="Normal 7 3 2 2 2 4 2 4" xfId="43107" xr:uid="{00000000-0005-0000-0000-0000B19C0000}"/>
    <cellStyle name="Normal 7 3 2 2 2 4 3" xfId="11462" xr:uid="{00000000-0005-0000-0000-0000B29C0000}"/>
    <cellStyle name="Normal 7 3 2 2 2 4 3 2" xfId="28914" xr:uid="{00000000-0005-0000-0000-0000B39C0000}"/>
    <cellStyle name="Normal 7 3 2 2 2 4 4" xfId="20193" xr:uid="{00000000-0005-0000-0000-0000B49C0000}"/>
    <cellStyle name="Normal 7 3 2 2 2 4 5" xfId="43106" xr:uid="{00000000-0005-0000-0000-0000B59C0000}"/>
    <cellStyle name="Normal 7 3 2 2 2 5" xfId="4937" xr:uid="{00000000-0005-0000-0000-0000B69C0000}"/>
    <cellStyle name="Normal 7 3 2 2 2 5 2" xfId="13681" xr:uid="{00000000-0005-0000-0000-0000B79C0000}"/>
    <cellStyle name="Normal 7 3 2 2 2 5 2 2" xfId="31132" xr:uid="{00000000-0005-0000-0000-0000B89C0000}"/>
    <cellStyle name="Normal 7 3 2 2 2 5 3" xfId="22412" xr:uid="{00000000-0005-0000-0000-0000B99C0000}"/>
    <cellStyle name="Normal 7 3 2 2 2 5 4" xfId="43108" xr:uid="{00000000-0005-0000-0000-0000BA9C0000}"/>
    <cellStyle name="Normal 7 3 2 2 2 6" xfId="9320" xr:uid="{00000000-0005-0000-0000-0000BB9C0000}"/>
    <cellStyle name="Normal 7 3 2 2 2 6 2" xfId="26772" xr:uid="{00000000-0005-0000-0000-0000BC9C0000}"/>
    <cellStyle name="Normal 7 3 2 2 2 7" xfId="18051" xr:uid="{00000000-0005-0000-0000-0000BD9C0000}"/>
    <cellStyle name="Normal 7 3 2 2 2 8" xfId="43093" xr:uid="{00000000-0005-0000-0000-0000BE9C0000}"/>
    <cellStyle name="Normal 7 3 2 2 3" xfId="798" xr:uid="{00000000-0005-0000-0000-0000BF9C0000}"/>
    <cellStyle name="Normal 7 3 2 2 3 2" xfId="1871" xr:uid="{00000000-0005-0000-0000-0000C09C0000}"/>
    <cellStyle name="Normal 7 3 2 2 3 2 2" xfId="4016" xr:uid="{00000000-0005-0000-0000-0000C19C0000}"/>
    <cellStyle name="Normal 7 3 2 2 3 2 2 2" xfId="8427" xr:uid="{00000000-0005-0000-0000-0000C29C0000}"/>
    <cellStyle name="Normal 7 3 2 2 3 2 2 2 2" xfId="17171" xr:uid="{00000000-0005-0000-0000-0000C39C0000}"/>
    <cellStyle name="Normal 7 3 2 2 3 2 2 2 2 2" xfId="34622" xr:uid="{00000000-0005-0000-0000-0000C49C0000}"/>
    <cellStyle name="Normal 7 3 2 2 3 2 2 2 3" xfId="25902" xr:uid="{00000000-0005-0000-0000-0000C59C0000}"/>
    <cellStyle name="Normal 7 3 2 2 3 2 2 2 4" xfId="43112" xr:uid="{00000000-0005-0000-0000-0000C69C0000}"/>
    <cellStyle name="Normal 7 3 2 2 3 2 2 3" xfId="12810" xr:uid="{00000000-0005-0000-0000-0000C79C0000}"/>
    <cellStyle name="Normal 7 3 2 2 3 2 2 3 2" xfId="30262" xr:uid="{00000000-0005-0000-0000-0000C89C0000}"/>
    <cellStyle name="Normal 7 3 2 2 3 2 2 4" xfId="21541" xr:uid="{00000000-0005-0000-0000-0000C99C0000}"/>
    <cellStyle name="Normal 7 3 2 2 3 2 2 5" xfId="43111" xr:uid="{00000000-0005-0000-0000-0000CA9C0000}"/>
    <cellStyle name="Normal 7 3 2 2 3 2 3" xfId="6285" xr:uid="{00000000-0005-0000-0000-0000CB9C0000}"/>
    <cellStyle name="Normal 7 3 2 2 3 2 3 2" xfId="15029" xr:uid="{00000000-0005-0000-0000-0000CC9C0000}"/>
    <cellStyle name="Normal 7 3 2 2 3 2 3 2 2" xfId="32480" xr:uid="{00000000-0005-0000-0000-0000CD9C0000}"/>
    <cellStyle name="Normal 7 3 2 2 3 2 3 3" xfId="23760" xr:uid="{00000000-0005-0000-0000-0000CE9C0000}"/>
    <cellStyle name="Normal 7 3 2 2 3 2 3 4" xfId="43113" xr:uid="{00000000-0005-0000-0000-0000CF9C0000}"/>
    <cellStyle name="Normal 7 3 2 2 3 2 4" xfId="10668" xr:uid="{00000000-0005-0000-0000-0000D09C0000}"/>
    <cellStyle name="Normal 7 3 2 2 3 2 4 2" xfId="28120" xr:uid="{00000000-0005-0000-0000-0000D19C0000}"/>
    <cellStyle name="Normal 7 3 2 2 3 2 5" xfId="19399" xr:uid="{00000000-0005-0000-0000-0000D29C0000}"/>
    <cellStyle name="Normal 7 3 2 2 3 2 6" xfId="43110" xr:uid="{00000000-0005-0000-0000-0000D39C0000}"/>
    <cellStyle name="Normal 7 3 2 2 3 3" xfId="2947" xr:uid="{00000000-0005-0000-0000-0000D49C0000}"/>
    <cellStyle name="Normal 7 3 2 2 3 3 2" xfId="7358" xr:uid="{00000000-0005-0000-0000-0000D59C0000}"/>
    <cellStyle name="Normal 7 3 2 2 3 3 2 2" xfId="16102" xr:uid="{00000000-0005-0000-0000-0000D69C0000}"/>
    <cellStyle name="Normal 7 3 2 2 3 3 2 2 2" xfId="33553" xr:uid="{00000000-0005-0000-0000-0000D79C0000}"/>
    <cellStyle name="Normal 7 3 2 2 3 3 2 3" xfId="24833" xr:uid="{00000000-0005-0000-0000-0000D89C0000}"/>
    <cellStyle name="Normal 7 3 2 2 3 3 2 4" xfId="43115" xr:uid="{00000000-0005-0000-0000-0000D99C0000}"/>
    <cellStyle name="Normal 7 3 2 2 3 3 3" xfId="11741" xr:uid="{00000000-0005-0000-0000-0000DA9C0000}"/>
    <cellStyle name="Normal 7 3 2 2 3 3 3 2" xfId="29193" xr:uid="{00000000-0005-0000-0000-0000DB9C0000}"/>
    <cellStyle name="Normal 7 3 2 2 3 3 4" xfId="20472" xr:uid="{00000000-0005-0000-0000-0000DC9C0000}"/>
    <cellStyle name="Normal 7 3 2 2 3 3 5" xfId="43114" xr:uid="{00000000-0005-0000-0000-0000DD9C0000}"/>
    <cellStyle name="Normal 7 3 2 2 3 4" xfId="5216" xr:uid="{00000000-0005-0000-0000-0000DE9C0000}"/>
    <cellStyle name="Normal 7 3 2 2 3 4 2" xfId="13960" xr:uid="{00000000-0005-0000-0000-0000DF9C0000}"/>
    <cellStyle name="Normal 7 3 2 2 3 4 2 2" xfId="31411" xr:uid="{00000000-0005-0000-0000-0000E09C0000}"/>
    <cellStyle name="Normal 7 3 2 2 3 4 3" xfId="22691" xr:uid="{00000000-0005-0000-0000-0000E19C0000}"/>
    <cellStyle name="Normal 7 3 2 2 3 4 4" xfId="43116" xr:uid="{00000000-0005-0000-0000-0000E29C0000}"/>
    <cellStyle name="Normal 7 3 2 2 3 5" xfId="9599" xr:uid="{00000000-0005-0000-0000-0000E39C0000}"/>
    <cellStyle name="Normal 7 3 2 2 3 5 2" xfId="27051" xr:uid="{00000000-0005-0000-0000-0000E49C0000}"/>
    <cellStyle name="Normal 7 3 2 2 3 6" xfId="18330" xr:uid="{00000000-0005-0000-0000-0000E59C0000}"/>
    <cellStyle name="Normal 7 3 2 2 3 7" xfId="43109" xr:uid="{00000000-0005-0000-0000-0000E69C0000}"/>
    <cellStyle name="Normal 7 3 2 2 4" xfId="1337" xr:uid="{00000000-0005-0000-0000-0000E79C0000}"/>
    <cellStyle name="Normal 7 3 2 2 4 2" xfId="3483" xr:uid="{00000000-0005-0000-0000-0000E89C0000}"/>
    <cellStyle name="Normal 7 3 2 2 4 2 2" xfId="7894" xr:uid="{00000000-0005-0000-0000-0000E99C0000}"/>
    <cellStyle name="Normal 7 3 2 2 4 2 2 2" xfId="16638" xr:uid="{00000000-0005-0000-0000-0000EA9C0000}"/>
    <cellStyle name="Normal 7 3 2 2 4 2 2 2 2" xfId="34089" xr:uid="{00000000-0005-0000-0000-0000EB9C0000}"/>
    <cellStyle name="Normal 7 3 2 2 4 2 2 3" xfId="25369" xr:uid="{00000000-0005-0000-0000-0000EC9C0000}"/>
    <cellStyle name="Normal 7 3 2 2 4 2 2 4" xfId="43119" xr:uid="{00000000-0005-0000-0000-0000ED9C0000}"/>
    <cellStyle name="Normal 7 3 2 2 4 2 3" xfId="12277" xr:uid="{00000000-0005-0000-0000-0000EE9C0000}"/>
    <cellStyle name="Normal 7 3 2 2 4 2 3 2" xfId="29729" xr:uid="{00000000-0005-0000-0000-0000EF9C0000}"/>
    <cellStyle name="Normal 7 3 2 2 4 2 4" xfId="21008" xr:uid="{00000000-0005-0000-0000-0000F09C0000}"/>
    <cellStyle name="Normal 7 3 2 2 4 2 5" xfId="43118" xr:uid="{00000000-0005-0000-0000-0000F19C0000}"/>
    <cellStyle name="Normal 7 3 2 2 4 3" xfId="5752" xr:uid="{00000000-0005-0000-0000-0000F29C0000}"/>
    <cellStyle name="Normal 7 3 2 2 4 3 2" xfId="14496" xr:uid="{00000000-0005-0000-0000-0000F39C0000}"/>
    <cellStyle name="Normal 7 3 2 2 4 3 2 2" xfId="31947" xr:uid="{00000000-0005-0000-0000-0000F49C0000}"/>
    <cellStyle name="Normal 7 3 2 2 4 3 3" xfId="23227" xr:uid="{00000000-0005-0000-0000-0000F59C0000}"/>
    <cellStyle name="Normal 7 3 2 2 4 3 4" xfId="43120" xr:uid="{00000000-0005-0000-0000-0000F69C0000}"/>
    <cellStyle name="Normal 7 3 2 2 4 4" xfId="10135" xr:uid="{00000000-0005-0000-0000-0000F79C0000}"/>
    <cellStyle name="Normal 7 3 2 2 4 4 2" xfId="27587" xr:uid="{00000000-0005-0000-0000-0000F89C0000}"/>
    <cellStyle name="Normal 7 3 2 2 4 5" xfId="18866" xr:uid="{00000000-0005-0000-0000-0000F99C0000}"/>
    <cellStyle name="Normal 7 3 2 2 4 6" xfId="43117" xr:uid="{00000000-0005-0000-0000-0000FA9C0000}"/>
    <cellStyle name="Normal 7 3 2 2 5" xfId="2411" xr:uid="{00000000-0005-0000-0000-0000FB9C0000}"/>
    <cellStyle name="Normal 7 3 2 2 5 2" xfId="6822" xr:uid="{00000000-0005-0000-0000-0000FC9C0000}"/>
    <cellStyle name="Normal 7 3 2 2 5 2 2" xfId="15566" xr:uid="{00000000-0005-0000-0000-0000FD9C0000}"/>
    <cellStyle name="Normal 7 3 2 2 5 2 2 2" xfId="33017" xr:uid="{00000000-0005-0000-0000-0000FE9C0000}"/>
    <cellStyle name="Normal 7 3 2 2 5 2 3" xfId="24297" xr:uid="{00000000-0005-0000-0000-0000FF9C0000}"/>
    <cellStyle name="Normal 7 3 2 2 5 2 4" xfId="43122" xr:uid="{00000000-0005-0000-0000-0000009D0000}"/>
    <cellStyle name="Normal 7 3 2 2 5 3" xfId="11205" xr:uid="{00000000-0005-0000-0000-0000019D0000}"/>
    <cellStyle name="Normal 7 3 2 2 5 3 2" xfId="28657" xr:uid="{00000000-0005-0000-0000-0000029D0000}"/>
    <cellStyle name="Normal 7 3 2 2 5 4" xfId="19936" xr:uid="{00000000-0005-0000-0000-0000039D0000}"/>
    <cellStyle name="Normal 7 3 2 2 5 5" xfId="43121" xr:uid="{00000000-0005-0000-0000-0000049D0000}"/>
    <cellStyle name="Normal 7 3 2 2 6" xfId="4680" xr:uid="{00000000-0005-0000-0000-0000059D0000}"/>
    <cellStyle name="Normal 7 3 2 2 6 2" xfId="13424" xr:uid="{00000000-0005-0000-0000-0000069D0000}"/>
    <cellStyle name="Normal 7 3 2 2 6 2 2" xfId="30875" xr:uid="{00000000-0005-0000-0000-0000079D0000}"/>
    <cellStyle name="Normal 7 3 2 2 6 3" xfId="22155" xr:uid="{00000000-0005-0000-0000-0000089D0000}"/>
    <cellStyle name="Normal 7 3 2 2 6 4" xfId="43123" xr:uid="{00000000-0005-0000-0000-0000099D0000}"/>
    <cellStyle name="Normal 7 3 2 2 7" xfId="9063" xr:uid="{00000000-0005-0000-0000-00000A9D0000}"/>
    <cellStyle name="Normal 7 3 2 2 7 2" xfId="26515" xr:uid="{00000000-0005-0000-0000-00000B9D0000}"/>
    <cellStyle name="Normal 7 3 2 2 8" xfId="17794" xr:uid="{00000000-0005-0000-0000-00000C9D0000}"/>
    <cellStyle name="Normal 7 3 2 2 9" xfId="43092" xr:uid="{00000000-0005-0000-0000-00000D9D0000}"/>
    <cellStyle name="Normal 7 3 2 3" xfId="391" xr:uid="{00000000-0005-0000-0000-00000E9D0000}"/>
    <cellStyle name="Normal 7 3 2 3 2" xfId="931" xr:uid="{00000000-0005-0000-0000-00000F9D0000}"/>
    <cellStyle name="Normal 7 3 2 3 2 2" xfId="2004" xr:uid="{00000000-0005-0000-0000-0000109D0000}"/>
    <cellStyle name="Normal 7 3 2 3 2 2 2" xfId="4149" xr:uid="{00000000-0005-0000-0000-0000119D0000}"/>
    <cellStyle name="Normal 7 3 2 3 2 2 2 2" xfId="8560" xr:uid="{00000000-0005-0000-0000-0000129D0000}"/>
    <cellStyle name="Normal 7 3 2 3 2 2 2 2 2" xfId="17304" xr:uid="{00000000-0005-0000-0000-0000139D0000}"/>
    <cellStyle name="Normal 7 3 2 3 2 2 2 2 2 2" xfId="34755" xr:uid="{00000000-0005-0000-0000-0000149D0000}"/>
    <cellStyle name="Normal 7 3 2 3 2 2 2 2 3" xfId="26035" xr:uid="{00000000-0005-0000-0000-0000159D0000}"/>
    <cellStyle name="Normal 7 3 2 3 2 2 2 2 4" xfId="43128" xr:uid="{00000000-0005-0000-0000-0000169D0000}"/>
    <cellStyle name="Normal 7 3 2 3 2 2 2 3" xfId="12943" xr:uid="{00000000-0005-0000-0000-0000179D0000}"/>
    <cellStyle name="Normal 7 3 2 3 2 2 2 3 2" xfId="30395" xr:uid="{00000000-0005-0000-0000-0000189D0000}"/>
    <cellStyle name="Normal 7 3 2 3 2 2 2 4" xfId="21674" xr:uid="{00000000-0005-0000-0000-0000199D0000}"/>
    <cellStyle name="Normal 7 3 2 3 2 2 2 5" xfId="43127" xr:uid="{00000000-0005-0000-0000-00001A9D0000}"/>
    <cellStyle name="Normal 7 3 2 3 2 2 3" xfId="6418" xr:uid="{00000000-0005-0000-0000-00001B9D0000}"/>
    <cellStyle name="Normal 7 3 2 3 2 2 3 2" xfId="15162" xr:uid="{00000000-0005-0000-0000-00001C9D0000}"/>
    <cellStyle name="Normal 7 3 2 3 2 2 3 2 2" xfId="32613" xr:uid="{00000000-0005-0000-0000-00001D9D0000}"/>
    <cellStyle name="Normal 7 3 2 3 2 2 3 3" xfId="23893" xr:uid="{00000000-0005-0000-0000-00001E9D0000}"/>
    <cellStyle name="Normal 7 3 2 3 2 2 3 4" xfId="43129" xr:uid="{00000000-0005-0000-0000-00001F9D0000}"/>
    <cellStyle name="Normal 7 3 2 3 2 2 4" xfId="10801" xr:uid="{00000000-0005-0000-0000-0000209D0000}"/>
    <cellStyle name="Normal 7 3 2 3 2 2 4 2" xfId="28253" xr:uid="{00000000-0005-0000-0000-0000219D0000}"/>
    <cellStyle name="Normal 7 3 2 3 2 2 5" xfId="19532" xr:uid="{00000000-0005-0000-0000-0000229D0000}"/>
    <cellStyle name="Normal 7 3 2 3 2 2 6" xfId="43126" xr:uid="{00000000-0005-0000-0000-0000239D0000}"/>
    <cellStyle name="Normal 7 3 2 3 2 3" xfId="3080" xr:uid="{00000000-0005-0000-0000-0000249D0000}"/>
    <cellStyle name="Normal 7 3 2 3 2 3 2" xfId="7491" xr:uid="{00000000-0005-0000-0000-0000259D0000}"/>
    <cellStyle name="Normal 7 3 2 3 2 3 2 2" xfId="16235" xr:uid="{00000000-0005-0000-0000-0000269D0000}"/>
    <cellStyle name="Normal 7 3 2 3 2 3 2 2 2" xfId="33686" xr:uid="{00000000-0005-0000-0000-0000279D0000}"/>
    <cellStyle name="Normal 7 3 2 3 2 3 2 3" xfId="24966" xr:uid="{00000000-0005-0000-0000-0000289D0000}"/>
    <cellStyle name="Normal 7 3 2 3 2 3 2 4" xfId="43131" xr:uid="{00000000-0005-0000-0000-0000299D0000}"/>
    <cellStyle name="Normal 7 3 2 3 2 3 3" xfId="11874" xr:uid="{00000000-0005-0000-0000-00002A9D0000}"/>
    <cellStyle name="Normal 7 3 2 3 2 3 3 2" xfId="29326" xr:uid="{00000000-0005-0000-0000-00002B9D0000}"/>
    <cellStyle name="Normal 7 3 2 3 2 3 4" xfId="20605" xr:uid="{00000000-0005-0000-0000-00002C9D0000}"/>
    <cellStyle name="Normal 7 3 2 3 2 3 5" xfId="43130" xr:uid="{00000000-0005-0000-0000-00002D9D0000}"/>
    <cellStyle name="Normal 7 3 2 3 2 4" xfId="5349" xr:uid="{00000000-0005-0000-0000-00002E9D0000}"/>
    <cellStyle name="Normal 7 3 2 3 2 4 2" xfId="14093" xr:uid="{00000000-0005-0000-0000-00002F9D0000}"/>
    <cellStyle name="Normal 7 3 2 3 2 4 2 2" xfId="31544" xr:uid="{00000000-0005-0000-0000-0000309D0000}"/>
    <cellStyle name="Normal 7 3 2 3 2 4 3" xfId="22824" xr:uid="{00000000-0005-0000-0000-0000319D0000}"/>
    <cellStyle name="Normal 7 3 2 3 2 4 4" xfId="43132" xr:uid="{00000000-0005-0000-0000-0000329D0000}"/>
    <cellStyle name="Normal 7 3 2 3 2 5" xfId="9732" xr:uid="{00000000-0005-0000-0000-0000339D0000}"/>
    <cellStyle name="Normal 7 3 2 3 2 5 2" xfId="27184" xr:uid="{00000000-0005-0000-0000-0000349D0000}"/>
    <cellStyle name="Normal 7 3 2 3 2 6" xfId="18463" xr:uid="{00000000-0005-0000-0000-0000359D0000}"/>
    <cellStyle name="Normal 7 3 2 3 2 7" xfId="43125" xr:uid="{00000000-0005-0000-0000-0000369D0000}"/>
    <cellStyle name="Normal 7 3 2 3 3" xfId="1469" xr:uid="{00000000-0005-0000-0000-0000379D0000}"/>
    <cellStyle name="Normal 7 3 2 3 3 2" xfId="3615" xr:uid="{00000000-0005-0000-0000-0000389D0000}"/>
    <cellStyle name="Normal 7 3 2 3 3 2 2" xfId="8026" xr:uid="{00000000-0005-0000-0000-0000399D0000}"/>
    <cellStyle name="Normal 7 3 2 3 3 2 2 2" xfId="16770" xr:uid="{00000000-0005-0000-0000-00003A9D0000}"/>
    <cellStyle name="Normal 7 3 2 3 3 2 2 2 2" xfId="34221" xr:uid="{00000000-0005-0000-0000-00003B9D0000}"/>
    <cellStyle name="Normal 7 3 2 3 3 2 2 3" xfId="25501" xr:uid="{00000000-0005-0000-0000-00003C9D0000}"/>
    <cellStyle name="Normal 7 3 2 3 3 2 2 4" xfId="43135" xr:uid="{00000000-0005-0000-0000-00003D9D0000}"/>
    <cellStyle name="Normal 7 3 2 3 3 2 3" xfId="12409" xr:uid="{00000000-0005-0000-0000-00003E9D0000}"/>
    <cellStyle name="Normal 7 3 2 3 3 2 3 2" xfId="29861" xr:uid="{00000000-0005-0000-0000-00003F9D0000}"/>
    <cellStyle name="Normal 7 3 2 3 3 2 4" xfId="21140" xr:uid="{00000000-0005-0000-0000-0000409D0000}"/>
    <cellStyle name="Normal 7 3 2 3 3 2 5" xfId="43134" xr:uid="{00000000-0005-0000-0000-0000419D0000}"/>
    <cellStyle name="Normal 7 3 2 3 3 3" xfId="5884" xr:uid="{00000000-0005-0000-0000-0000429D0000}"/>
    <cellStyle name="Normal 7 3 2 3 3 3 2" xfId="14628" xr:uid="{00000000-0005-0000-0000-0000439D0000}"/>
    <cellStyle name="Normal 7 3 2 3 3 3 2 2" xfId="32079" xr:uid="{00000000-0005-0000-0000-0000449D0000}"/>
    <cellStyle name="Normal 7 3 2 3 3 3 3" xfId="23359" xr:uid="{00000000-0005-0000-0000-0000459D0000}"/>
    <cellStyle name="Normal 7 3 2 3 3 3 4" xfId="43136" xr:uid="{00000000-0005-0000-0000-0000469D0000}"/>
    <cellStyle name="Normal 7 3 2 3 3 4" xfId="10267" xr:uid="{00000000-0005-0000-0000-0000479D0000}"/>
    <cellStyle name="Normal 7 3 2 3 3 4 2" xfId="27719" xr:uid="{00000000-0005-0000-0000-0000489D0000}"/>
    <cellStyle name="Normal 7 3 2 3 3 5" xfId="18998" xr:uid="{00000000-0005-0000-0000-0000499D0000}"/>
    <cellStyle name="Normal 7 3 2 3 3 6" xfId="43133" xr:uid="{00000000-0005-0000-0000-00004A9D0000}"/>
    <cellStyle name="Normal 7 3 2 3 4" xfId="2543" xr:uid="{00000000-0005-0000-0000-00004B9D0000}"/>
    <cellStyle name="Normal 7 3 2 3 4 2" xfId="6954" xr:uid="{00000000-0005-0000-0000-00004C9D0000}"/>
    <cellStyle name="Normal 7 3 2 3 4 2 2" xfId="15698" xr:uid="{00000000-0005-0000-0000-00004D9D0000}"/>
    <cellStyle name="Normal 7 3 2 3 4 2 2 2" xfId="33149" xr:uid="{00000000-0005-0000-0000-00004E9D0000}"/>
    <cellStyle name="Normal 7 3 2 3 4 2 3" xfId="24429" xr:uid="{00000000-0005-0000-0000-00004F9D0000}"/>
    <cellStyle name="Normal 7 3 2 3 4 2 4" xfId="43138" xr:uid="{00000000-0005-0000-0000-0000509D0000}"/>
    <cellStyle name="Normal 7 3 2 3 4 3" xfId="11337" xr:uid="{00000000-0005-0000-0000-0000519D0000}"/>
    <cellStyle name="Normal 7 3 2 3 4 3 2" xfId="28789" xr:uid="{00000000-0005-0000-0000-0000529D0000}"/>
    <cellStyle name="Normal 7 3 2 3 4 4" xfId="20068" xr:uid="{00000000-0005-0000-0000-0000539D0000}"/>
    <cellStyle name="Normal 7 3 2 3 4 5" xfId="43137" xr:uid="{00000000-0005-0000-0000-0000549D0000}"/>
    <cellStyle name="Normal 7 3 2 3 5" xfId="4812" xr:uid="{00000000-0005-0000-0000-0000559D0000}"/>
    <cellStyle name="Normal 7 3 2 3 5 2" xfId="13556" xr:uid="{00000000-0005-0000-0000-0000569D0000}"/>
    <cellStyle name="Normal 7 3 2 3 5 2 2" xfId="31007" xr:uid="{00000000-0005-0000-0000-0000579D0000}"/>
    <cellStyle name="Normal 7 3 2 3 5 3" xfId="22287" xr:uid="{00000000-0005-0000-0000-0000589D0000}"/>
    <cellStyle name="Normal 7 3 2 3 5 4" xfId="43139" xr:uid="{00000000-0005-0000-0000-0000599D0000}"/>
    <cellStyle name="Normal 7 3 2 3 6" xfId="9195" xr:uid="{00000000-0005-0000-0000-00005A9D0000}"/>
    <cellStyle name="Normal 7 3 2 3 6 2" xfId="26647" xr:uid="{00000000-0005-0000-0000-00005B9D0000}"/>
    <cellStyle name="Normal 7 3 2 3 7" xfId="17926" xr:uid="{00000000-0005-0000-0000-00005C9D0000}"/>
    <cellStyle name="Normal 7 3 2 3 8" xfId="43124" xr:uid="{00000000-0005-0000-0000-00005D9D0000}"/>
    <cellStyle name="Normal 7 3 2 4" xfId="673" xr:uid="{00000000-0005-0000-0000-00005E9D0000}"/>
    <cellStyle name="Normal 7 3 2 4 2" xfId="1746" xr:uid="{00000000-0005-0000-0000-00005F9D0000}"/>
    <cellStyle name="Normal 7 3 2 4 2 2" xfId="3891" xr:uid="{00000000-0005-0000-0000-0000609D0000}"/>
    <cellStyle name="Normal 7 3 2 4 2 2 2" xfId="8302" xr:uid="{00000000-0005-0000-0000-0000619D0000}"/>
    <cellStyle name="Normal 7 3 2 4 2 2 2 2" xfId="17046" xr:uid="{00000000-0005-0000-0000-0000629D0000}"/>
    <cellStyle name="Normal 7 3 2 4 2 2 2 2 2" xfId="34497" xr:uid="{00000000-0005-0000-0000-0000639D0000}"/>
    <cellStyle name="Normal 7 3 2 4 2 2 2 3" xfId="25777" xr:uid="{00000000-0005-0000-0000-0000649D0000}"/>
    <cellStyle name="Normal 7 3 2 4 2 2 2 4" xfId="43143" xr:uid="{00000000-0005-0000-0000-0000659D0000}"/>
    <cellStyle name="Normal 7 3 2 4 2 2 3" xfId="12685" xr:uid="{00000000-0005-0000-0000-0000669D0000}"/>
    <cellStyle name="Normal 7 3 2 4 2 2 3 2" xfId="30137" xr:uid="{00000000-0005-0000-0000-0000679D0000}"/>
    <cellStyle name="Normal 7 3 2 4 2 2 4" xfId="21416" xr:uid="{00000000-0005-0000-0000-0000689D0000}"/>
    <cellStyle name="Normal 7 3 2 4 2 2 5" xfId="43142" xr:uid="{00000000-0005-0000-0000-0000699D0000}"/>
    <cellStyle name="Normal 7 3 2 4 2 3" xfId="6160" xr:uid="{00000000-0005-0000-0000-00006A9D0000}"/>
    <cellStyle name="Normal 7 3 2 4 2 3 2" xfId="14904" xr:uid="{00000000-0005-0000-0000-00006B9D0000}"/>
    <cellStyle name="Normal 7 3 2 4 2 3 2 2" xfId="32355" xr:uid="{00000000-0005-0000-0000-00006C9D0000}"/>
    <cellStyle name="Normal 7 3 2 4 2 3 3" xfId="23635" xr:uid="{00000000-0005-0000-0000-00006D9D0000}"/>
    <cellStyle name="Normal 7 3 2 4 2 3 4" xfId="43144" xr:uid="{00000000-0005-0000-0000-00006E9D0000}"/>
    <cellStyle name="Normal 7 3 2 4 2 4" xfId="10543" xr:uid="{00000000-0005-0000-0000-00006F9D0000}"/>
    <cellStyle name="Normal 7 3 2 4 2 4 2" xfId="27995" xr:uid="{00000000-0005-0000-0000-0000709D0000}"/>
    <cellStyle name="Normal 7 3 2 4 2 5" xfId="19274" xr:uid="{00000000-0005-0000-0000-0000719D0000}"/>
    <cellStyle name="Normal 7 3 2 4 2 6" xfId="43141" xr:uid="{00000000-0005-0000-0000-0000729D0000}"/>
    <cellStyle name="Normal 7 3 2 4 3" xfId="2822" xr:uid="{00000000-0005-0000-0000-0000739D0000}"/>
    <cellStyle name="Normal 7 3 2 4 3 2" xfId="7233" xr:uid="{00000000-0005-0000-0000-0000749D0000}"/>
    <cellStyle name="Normal 7 3 2 4 3 2 2" xfId="15977" xr:uid="{00000000-0005-0000-0000-0000759D0000}"/>
    <cellStyle name="Normal 7 3 2 4 3 2 2 2" xfId="33428" xr:uid="{00000000-0005-0000-0000-0000769D0000}"/>
    <cellStyle name="Normal 7 3 2 4 3 2 3" xfId="24708" xr:uid="{00000000-0005-0000-0000-0000779D0000}"/>
    <cellStyle name="Normal 7 3 2 4 3 2 4" xfId="43146" xr:uid="{00000000-0005-0000-0000-0000789D0000}"/>
    <cellStyle name="Normal 7 3 2 4 3 3" xfId="11616" xr:uid="{00000000-0005-0000-0000-0000799D0000}"/>
    <cellStyle name="Normal 7 3 2 4 3 3 2" xfId="29068" xr:uid="{00000000-0005-0000-0000-00007A9D0000}"/>
    <cellStyle name="Normal 7 3 2 4 3 4" xfId="20347" xr:uid="{00000000-0005-0000-0000-00007B9D0000}"/>
    <cellStyle name="Normal 7 3 2 4 3 5" xfId="43145" xr:uid="{00000000-0005-0000-0000-00007C9D0000}"/>
    <cellStyle name="Normal 7 3 2 4 4" xfId="5091" xr:uid="{00000000-0005-0000-0000-00007D9D0000}"/>
    <cellStyle name="Normal 7 3 2 4 4 2" xfId="13835" xr:uid="{00000000-0005-0000-0000-00007E9D0000}"/>
    <cellStyle name="Normal 7 3 2 4 4 2 2" xfId="31286" xr:uid="{00000000-0005-0000-0000-00007F9D0000}"/>
    <cellStyle name="Normal 7 3 2 4 4 3" xfId="22566" xr:uid="{00000000-0005-0000-0000-0000809D0000}"/>
    <cellStyle name="Normal 7 3 2 4 4 4" xfId="43147" xr:uid="{00000000-0005-0000-0000-0000819D0000}"/>
    <cellStyle name="Normal 7 3 2 4 5" xfId="9474" xr:uid="{00000000-0005-0000-0000-0000829D0000}"/>
    <cellStyle name="Normal 7 3 2 4 5 2" xfId="26926" xr:uid="{00000000-0005-0000-0000-0000839D0000}"/>
    <cellStyle name="Normal 7 3 2 4 6" xfId="18205" xr:uid="{00000000-0005-0000-0000-0000849D0000}"/>
    <cellStyle name="Normal 7 3 2 4 7" xfId="43140" xr:uid="{00000000-0005-0000-0000-0000859D0000}"/>
    <cellStyle name="Normal 7 3 2 5" xfId="1212" xr:uid="{00000000-0005-0000-0000-0000869D0000}"/>
    <cellStyle name="Normal 7 3 2 5 2" xfId="3358" xr:uid="{00000000-0005-0000-0000-0000879D0000}"/>
    <cellStyle name="Normal 7 3 2 5 2 2" xfId="7769" xr:uid="{00000000-0005-0000-0000-0000889D0000}"/>
    <cellStyle name="Normal 7 3 2 5 2 2 2" xfId="16513" xr:uid="{00000000-0005-0000-0000-0000899D0000}"/>
    <cellStyle name="Normal 7 3 2 5 2 2 2 2" xfId="33964" xr:uid="{00000000-0005-0000-0000-00008A9D0000}"/>
    <cellStyle name="Normal 7 3 2 5 2 2 3" xfId="25244" xr:uid="{00000000-0005-0000-0000-00008B9D0000}"/>
    <cellStyle name="Normal 7 3 2 5 2 2 4" xfId="43150" xr:uid="{00000000-0005-0000-0000-00008C9D0000}"/>
    <cellStyle name="Normal 7 3 2 5 2 3" xfId="12152" xr:uid="{00000000-0005-0000-0000-00008D9D0000}"/>
    <cellStyle name="Normal 7 3 2 5 2 3 2" xfId="29604" xr:uid="{00000000-0005-0000-0000-00008E9D0000}"/>
    <cellStyle name="Normal 7 3 2 5 2 4" xfId="20883" xr:uid="{00000000-0005-0000-0000-00008F9D0000}"/>
    <cellStyle name="Normal 7 3 2 5 2 5" xfId="43149" xr:uid="{00000000-0005-0000-0000-0000909D0000}"/>
    <cellStyle name="Normal 7 3 2 5 3" xfId="5627" xr:uid="{00000000-0005-0000-0000-0000919D0000}"/>
    <cellStyle name="Normal 7 3 2 5 3 2" xfId="14371" xr:uid="{00000000-0005-0000-0000-0000929D0000}"/>
    <cellStyle name="Normal 7 3 2 5 3 2 2" xfId="31822" xr:uid="{00000000-0005-0000-0000-0000939D0000}"/>
    <cellStyle name="Normal 7 3 2 5 3 3" xfId="23102" xr:uid="{00000000-0005-0000-0000-0000949D0000}"/>
    <cellStyle name="Normal 7 3 2 5 3 4" xfId="43151" xr:uid="{00000000-0005-0000-0000-0000959D0000}"/>
    <cellStyle name="Normal 7 3 2 5 4" xfId="10010" xr:uid="{00000000-0005-0000-0000-0000969D0000}"/>
    <cellStyle name="Normal 7 3 2 5 4 2" xfId="27462" xr:uid="{00000000-0005-0000-0000-0000979D0000}"/>
    <cellStyle name="Normal 7 3 2 5 5" xfId="18741" xr:uid="{00000000-0005-0000-0000-0000989D0000}"/>
    <cellStyle name="Normal 7 3 2 5 6" xfId="43148" xr:uid="{00000000-0005-0000-0000-0000999D0000}"/>
    <cellStyle name="Normal 7 3 2 6" xfId="2286" xr:uid="{00000000-0005-0000-0000-00009A9D0000}"/>
    <cellStyle name="Normal 7 3 2 6 2" xfId="6697" xr:uid="{00000000-0005-0000-0000-00009B9D0000}"/>
    <cellStyle name="Normal 7 3 2 6 2 2" xfId="15441" xr:uid="{00000000-0005-0000-0000-00009C9D0000}"/>
    <cellStyle name="Normal 7 3 2 6 2 2 2" xfId="32892" xr:uid="{00000000-0005-0000-0000-00009D9D0000}"/>
    <cellStyle name="Normal 7 3 2 6 2 3" xfId="24172" xr:uid="{00000000-0005-0000-0000-00009E9D0000}"/>
    <cellStyle name="Normal 7 3 2 6 2 4" xfId="43153" xr:uid="{00000000-0005-0000-0000-00009F9D0000}"/>
    <cellStyle name="Normal 7 3 2 6 3" xfId="11080" xr:uid="{00000000-0005-0000-0000-0000A09D0000}"/>
    <cellStyle name="Normal 7 3 2 6 3 2" xfId="28532" xr:uid="{00000000-0005-0000-0000-0000A19D0000}"/>
    <cellStyle name="Normal 7 3 2 6 4" xfId="19811" xr:uid="{00000000-0005-0000-0000-0000A29D0000}"/>
    <cellStyle name="Normal 7 3 2 6 5" xfId="43152" xr:uid="{00000000-0005-0000-0000-0000A39D0000}"/>
    <cellStyle name="Normal 7 3 2 7" xfId="4555" xr:uid="{00000000-0005-0000-0000-0000A49D0000}"/>
    <cellStyle name="Normal 7 3 2 7 2" xfId="13299" xr:uid="{00000000-0005-0000-0000-0000A59D0000}"/>
    <cellStyle name="Normal 7 3 2 7 2 2" xfId="30750" xr:uid="{00000000-0005-0000-0000-0000A69D0000}"/>
    <cellStyle name="Normal 7 3 2 7 3" xfId="22030" xr:uid="{00000000-0005-0000-0000-0000A79D0000}"/>
    <cellStyle name="Normal 7 3 2 7 4" xfId="43154" xr:uid="{00000000-0005-0000-0000-0000A89D0000}"/>
    <cellStyle name="Normal 7 3 2 8" xfId="8938" xr:uid="{00000000-0005-0000-0000-0000A99D0000}"/>
    <cellStyle name="Normal 7 3 2 8 2" xfId="26390" xr:uid="{00000000-0005-0000-0000-0000AA9D0000}"/>
    <cellStyle name="Normal 7 3 2 9" xfId="17669" xr:uid="{00000000-0005-0000-0000-0000AB9D0000}"/>
    <cellStyle name="Normal 7 3 3" xfId="194" xr:uid="{00000000-0005-0000-0000-0000AC9D0000}"/>
    <cellStyle name="Normal 7 3 3 2" xfId="459" xr:uid="{00000000-0005-0000-0000-0000AD9D0000}"/>
    <cellStyle name="Normal 7 3 3 2 2" xfId="999" xr:uid="{00000000-0005-0000-0000-0000AE9D0000}"/>
    <cellStyle name="Normal 7 3 3 2 2 2" xfId="2072" xr:uid="{00000000-0005-0000-0000-0000AF9D0000}"/>
    <cellStyle name="Normal 7 3 3 2 2 2 2" xfId="4217" xr:uid="{00000000-0005-0000-0000-0000B09D0000}"/>
    <cellStyle name="Normal 7 3 3 2 2 2 2 2" xfId="8628" xr:uid="{00000000-0005-0000-0000-0000B19D0000}"/>
    <cellStyle name="Normal 7 3 3 2 2 2 2 2 2" xfId="17372" xr:uid="{00000000-0005-0000-0000-0000B29D0000}"/>
    <cellStyle name="Normal 7 3 3 2 2 2 2 2 2 2" xfId="34823" xr:uid="{00000000-0005-0000-0000-0000B39D0000}"/>
    <cellStyle name="Normal 7 3 3 2 2 2 2 2 3" xfId="26103" xr:uid="{00000000-0005-0000-0000-0000B49D0000}"/>
    <cellStyle name="Normal 7 3 3 2 2 2 2 2 4" xfId="43160" xr:uid="{00000000-0005-0000-0000-0000B59D0000}"/>
    <cellStyle name="Normal 7 3 3 2 2 2 2 3" xfId="13011" xr:uid="{00000000-0005-0000-0000-0000B69D0000}"/>
    <cellStyle name="Normal 7 3 3 2 2 2 2 3 2" xfId="30463" xr:uid="{00000000-0005-0000-0000-0000B79D0000}"/>
    <cellStyle name="Normal 7 3 3 2 2 2 2 4" xfId="21742" xr:uid="{00000000-0005-0000-0000-0000B89D0000}"/>
    <cellStyle name="Normal 7 3 3 2 2 2 2 5" xfId="43159" xr:uid="{00000000-0005-0000-0000-0000B99D0000}"/>
    <cellStyle name="Normal 7 3 3 2 2 2 3" xfId="6486" xr:uid="{00000000-0005-0000-0000-0000BA9D0000}"/>
    <cellStyle name="Normal 7 3 3 2 2 2 3 2" xfId="15230" xr:uid="{00000000-0005-0000-0000-0000BB9D0000}"/>
    <cellStyle name="Normal 7 3 3 2 2 2 3 2 2" xfId="32681" xr:uid="{00000000-0005-0000-0000-0000BC9D0000}"/>
    <cellStyle name="Normal 7 3 3 2 2 2 3 3" xfId="23961" xr:uid="{00000000-0005-0000-0000-0000BD9D0000}"/>
    <cellStyle name="Normal 7 3 3 2 2 2 3 4" xfId="43161" xr:uid="{00000000-0005-0000-0000-0000BE9D0000}"/>
    <cellStyle name="Normal 7 3 3 2 2 2 4" xfId="10869" xr:uid="{00000000-0005-0000-0000-0000BF9D0000}"/>
    <cellStyle name="Normal 7 3 3 2 2 2 4 2" xfId="28321" xr:uid="{00000000-0005-0000-0000-0000C09D0000}"/>
    <cellStyle name="Normal 7 3 3 2 2 2 5" xfId="19600" xr:uid="{00000000-0005-0000-0000-0000C19D0000}"/>
    <cellStyle name="Normal 7 3 3 2 2 2 6" xfId="43158" xr:uid="{00000000-0005-0000-0000-0000C29D0000}"/>
    <cellStyle name="Normal 7 3 3 2 2 3" xfId="3148" xr:uid="{00000000-0005-0000-0000-0000C39D0000}"/>
    <cellStyle name="Normal 7 3 3 2 2 3 2" xfId="7559" xr:uid="{00000000-0005-0000-0000-0000C49D0000}"/>
    <cellStyle name="Normal 7 3 3 2 2 3 2 2" xfId="16303" xr:uid="{00000000-0005-0000-0000-0000C59D0000}"/>
    <cellStyle name="Normal 7 3 3 2 2 3 2 2 2" xfId="33754" xr:uid="{00000000-0005-0000-0000-0000C69D0000}"/>
    <cellStyle name="Normal 7 3 3 2 2 3 2 3" xfId="25034" xr:uid="{00000000-0005-0000-0000-0000C79D0000}"/>
    <cellStyle name="Normal 7 3 3 2 2 3 2 4" xfId="43163" xr:uid="{00000000-0005-0000-0000-0000C89D0000}"/>
    <cellStyle name="Normal 7 3 3 2 2 3 3" xfId="11942" xr:uid="{00000000-0005-0000-0000-0000C99D0000}"/>
    <cellStyle name="Normal 7 3 3 2 2 3 3 2" xfId="29394" xr:uid="{00000000-0005-0000-0000-0000CA9D0000}"/>
    <cellStyle name="Normal 7 3 3 2 2 3 4" xfId="20673" xr:uid="{00000000-0005-0000-0000-0000CB9D0000}"/>
    <cellStyle name="Normal 7 3 3 2 2 3 5" xfId="43162" xr:uid="{00000000-0005-0000-0000-0000CC9D0000}"/>
    <cellStyle name="Normal 7 3 3 2 2 4" xfId="5417" xr:uid="{00000000-0005-0000-0000-0000CD9D0000}"/>
    <cellStyle name="Normal 7 3 3 2 2 4 2" xfId="14161" xr:uid="{00000000-0005-0000-0000-0000CE9D0000}"/>
    <cellStyle name="Normal 7 3 3 2 2 4 2 2" xfId="31612" xr:uid="{00000000-0005-0000-0000-0000CF9D0000}"/>
    <cellStyle name="Normal 7 3 3 2 2 4 3" xfId="22892" xr:uid="{00000000-0005-0000-0000-0000D09D0000}"/>
    <cellStyle name="Normal 7 3 3 2 2 4 4" xfId="43164" xr:uid="{00000000-0005-0000-0000-0000D19D0000}"/>
    <cellStyle name="Normal 7 3 3 2 2 5" xfId="9800" xr:uid="{00000000-0005-0000-0000-0000D29D0000}"/>
    <cellStyle name="Normal 7 3 3 2 2 5 2" xfId="27252" xr:uid="{00000000-0005-0000-0000-0000D39D0000}"/>
    <cellStyle name="Normal 7 3 3 2 2 6" xfId="18531" xr:uid="{00000000-0005-0000-0000-0000D49D0000}"/>
    <cellStyle name="Normal 7 3 3 2 2 7" xfId="43157" xr:uid="{00000000-0005-0000-0000-0000D59D0000}"/>
    <cellStyle name="Normal 7 3 3 2 3" xfId="1537" xr:uid="{00000000-0005-0000-0000-0000D69D0000}"/>
    <cellStyle name="Normal 7 3 3 2 3 2" xfId="3683" xr:uid="{00000000-0005-0000-0000-0000D79D0000}"/>
    <cellStyle name="Normal 7 3 3 2 3 2 2" xfId="8094" xr:uid="{00000000-0005-0000-0000-0000D89D0000}"/>
    <cellStyle name="Normal 7 3 3 2 3 2 2 2" xfId="16838" xr:uid="{00000000-0005-0000-0000-0000D99D0000}"/>
    <cellStyle name="Normal 7 3 3 2 3 2 2 2 2" xfId="34289" xr:uid="{00000000-0005-0000-0000-0000DA9D0000}"/>
    <cellStyle name="Normal 7 3 3 2 3 2 2 3" xfId="25569" xr:uid="{00000000-0005-0000-0000-0000DB9D0000}"/>
    <cellStyle name="Normal 7 3 3 2 3 2 2 4" xfId="43167" xr:uid="{00000000-0005-0000-0000-0000DC9D0000}"/>
    <cellStyle name="Normal 7 3 3 2 3 2 3" xfId="12477" xr:uid="{00000000-0005-0000-0000-0000DD9D0000}"/>
    <cellStyle name="Normal 7 3 3 2 3 2 3 2" xfId="29929" xr:uid="{00000000-0005-0000-0000-0000DE9D0000}"/>
    <cellStyle name="Normal 7 3 3 2 3 2 4" xfId="21208" xr:uid="{00000000-0005-0000-0000-0000DF9D0000}"/>
    <cellStyle name="Normal 7 3 3 2 3 2 5" xfId="43166" xr:uid="{00000000-0005-0000-0000-0000E09D0000}"/>
    <cellStyle name="Normal 7 3 3 2 3 3" xfId="5952" xr:uid="{00000000-0005-0000-0000-0000E19D0000}"/>
    <cellStyle name="Normal 7 3 3 2 3 3 2" xfId="14696" xr:uid="{00000000-0005-0000-0000-0000E29D0000}"/>
    <cellStyle name="Normal 7 3 3 2 3 3 2 2" xfId="32147" xr:uid="{00000000-0005-0000-0000-0000E39D0000}"/>
    <cellStyle name="Normal 7 3 3 2 3 3 3" xfId="23427" xr:uid="{00000000-0005-0000-0000-0000E49D0000}"/>
    <cellStyle name="Normal 7 3 3 2 3 3 4" xfId="43168" xr:uid="{00000000-0005-0000-0000-0000E59D0000}"/>
    <cellStyle name="Normal 7 3 3 2 3 4" xfId="10335" xr:uid="{00000000-0005-0000-0000-0000E69D0000}"/>
    <cellStyle name="Normal 7 3 3 2 3 4 2" xfId="27787" xr:uid="{00000000-0005-0000-0000-0000E79D0000}"/>
    <cellStyle name="Normal 7 3 3 2 3 5" xfId="19066" xr:uid="{00000000-0005-0000-0000-0000E89D0000}"/>
    <cellStyle name="Normal 7 3 3 2 3 6" xfId="43165" xr:uid="{00000000-0005-0000-0000-0000E99D0000}"/>
    <cellStyle name="Normal 7 3 3 2 4" xfId="2611" xr:uid="{00000000-0005-0000-0000-0000EA9D0000}"/>
    <cellStyle name="Normal 7 3 3 2 4 2" xfId="7022" xr:uid="{00000000-0005-0000-0000-0000EB9D0000}"/>
    <cellStyle name="Normal 7 3 3 2 4 2 2" xfId="15766" xr:uid="{00000000-0005-0000-0000-0000EC9D0000}"/>
    <cellStyle name="Normal 7 3 3 2 4 2 2 2" xfId="33217" xr:uid="{00000000-0005-0000-0000-0000ED9D0000}"/>
    <cellStyle name="Normal 7 3 3 2 4 2 3" xfId="24497" xr:uid="{00000000-0005-0000-0000-0000EE9D0000}"/>
    <cellStyle name="Normal 7 3 3 2 4 2 4" xfId="43170" xr:uid="{00000000-0005-0000-0000-0000EF9D0000}"/>
    <cellStyle name="Normal 7 3 3 2 4 3" xfId="11405" xr:uid="{00000000-0005-0000-0000-0000F09D0000}"/>
    <cellStyle name="Normal 7 3 3 2 4 3 2" xfId="28857" xr:uid="{00000000-0005-0000-0000-0000F19D0000}"/>
    <cellStyle name="Normal 7 3 3 2 4 4" xfId="20136" xr:uid="{00000000-0005-0000-0000-0000F29D0000}"/>
    <cellStyle name="Normal 7 3 3 2 4 5" xfId="43169" xr:uid="{00000000-0005-0000-0000-0000F39D0000}"/>
    <cellStyle name="Normal 7 3 3 2 5" xfId="4880" xr:uid="{00000000-0005-0000-0000-0000F49D0000}"/>
    <cellStyle name="Normal 7 3 3 2 5 2" xfId="13624" xr:uid="{00000000-0005-0000-0000-0000F59D0000}"/>
    <cellStyle name="Normal 7 3 3 2 5 2 2" xfId="31075" xr:uid="{00000000-0005-0000-0000-0000F69D0000}"/>
    <cellStyle name="Normal 7 3 3 2 5 3" xfId="22355" xr:uid="{00000000-0005-0000-0000-0000F79D0000}"/>
    <cellStyle name="Normal 7 3 3 2 5 4" xfId="43171" xr:uid="{00000000-0005-0000-0000-0000F89D0000}"/>
    <cellStyle name="Normal 7 3 3 2 6" xfId="9263" xr:uid="{00000000-0005-0000-0000-0000F99D0000}"/>
    <cellStyle name="Normal 7 3 3 2 6 2" xfId="26715" xr:uid="{00000000-0005-0000-0000-0000FA9D0000}"/>
    <cellStyle name="Normal 7 3 3 2 7" xfId="17994" xr:uid="{00000000-0005-0000-0000-0000FB9D0000}"/>
    <cellStyle name="Normal 7 3 3 2 8" xfId="43156" xr:uid="{00000000-0005-0000-0000-0000FC9D0000}"/>
    <cellStyle name="Normal 7 3 3 3" xfId="741" xr:uid="{00000000-0005-0000-0000-0000FD9D0000}"/>
    <cellStyle name="Normal 7 3 3 3 2" xfId="1814" xr:uid="{00000000-0005-0000-0000-0000FE9D0000}"/>
    <cellStyle name="Normal 7 3 3 3 2 2" xfId="3959" xr:uid="{00000000-0005-0000-0000-0000FF9D0000}"/>
    <cellStyle name="Normal 7 3 3 3 2 2 2" xfId="8370" xr:uid="{00000000-0005-0000-0000-0000009E0000}"/>
    <cellStyle name="Normal 7 3 3 3 2 2 2 2" xfId="17114" xr:uid="{00000000-0005-0000-0000-0000019E0000}"/>
    <cellStyle name="Normal 7 3 3 3 2 2 2 2 2" xfId="34565" xr:uid="{00000000-0005-0000-0000-0000029E0000}"/>
    <cellStyle name="Normal 7 3 3 3 2 2 2 3" xfId="25845" xr:uid="{00000000-0005-0000-0000-0000039E0000}"/>
    <cellStyle name="Normal 7 3 3 3 2 2 2 4" xfId="43175" xr:uid="{00000000-0005-0000-0000-0000049E0000}"/>
    <cellStyle name="Normal 7 3 3 3 2 2 3" xfId="12753" xr:uid="{00000000-0005-0000-0000-0000059E0000}"/>
    <cellStyle name="Normal 7 3 3 3 2 2 3 2" xfId="30205" xr:uid="{00000000-0005-0000-0000-0000069E0000}"/>
    <cellStyle name="Normal 7 3 3 3 2 2 4" xfId="21484" xr:uid="{00000000-0005-0000-0000-0000079E0000}"/>
    <cellStyle name="Normal 7 3 3 3 2 2 5" xfId="43174" xr:uid="{00000000-0005-0000-0000-0000089E0000}"/>
    <cellStyle name="Normal 7 3 3 3 2 3" xfId="6228" xr:uid="{00000000-0005-0000-0000-0000099E0000}"/>
    <cellStyle name="Normal 7 3 3 3 2 3 2" xfId="14972" xr:uid="{00000000-0005-0000-0000-00000A9E0000}"/>
    <cellStyle name="Normal 7 3 3 3 2 3 2 2" xfId="32423" xr:uid="{00000000-0005-0000-0000-00000B9E0000}"/>
    <cellStyle name="Normal 7 3 3 3 2 3 3" xfId="23703" xr:uid="{00000000-0005-0000-0000-00000C9E0000}"/>
    <cellStyle name="Normal 7 3 3 3 2 3 4" xfId="43176" xr:uid="{00000000-0005-0000-0000-00000D9E0000}"/>
    <cellStyle name="Normal 7 3 3 3 2 4" xfId="10611" xr:uid="{00000000-0005-0000-0000-00000E9E0000}"/>
    <cellStyle name="Normal 7 3 3 3 2 4 2" xfId="28063" xr:uid="{00000000-0005-0000-0000-00000F9E0000}"/>
    <cellStyle name="Normal 7 3 3 3 2 5" xfId="19342" xr:uid="{00000000-0005-0000-0000-0000109E0000}"/>
    <cellStyle name="Normal 7 3 3 3 2 6" xfId="43173" xr:uid="{00000000-0005-0000-0000-0000119E0000}"/>
    <cellStyle name="Normal 7 3 3 3 3" xfId="2890" xr:uid="{00000000-0005-0000-0000-0000129E0000}"/>
    <cellStyle name="Normal 7 3 3 3 3 2" xfId="7301" xr:uid="{00000000-0005-0000-0000-0000139E0000}"/>
    <cellStyle name="Normal 7 3 3 3 3 2 2" xfId="16045" xr:uid="{00000000-0005-0000-0000-0000149E0000}"/>
    <cellStyle name="Normal 7 3 3 3 3 2 2 2" xfId="33496" xr:uid="{00000000-0005-0000-0000-0000159E0000}"/>
    <cellStyle name="Normal 7 3 3 3 3 2 3" xfId="24776" xr:uid="{00000000-0005-0000-0000-0000169E0000}"/>
    <cellStyle name="Normal 7 3 3 3 3 2 4" xfId="43178" xr:uid="{00000000-0005-0000-0000-0000179E0000}"/>
    <cellStyle name="Normal 7 3 3 3 3 3" xfId="11684" xr:uid="{00000000-0005-0000-0000-0000189E0000}"/>
    <cellStyle name="Normal 7 3 3 3 3 3 2" xfId="29136" xr:uid="{00000000-0005-0000-0000-0000199E0000}"/>
    <cellStyle name="Normal 7 3 3 3 3 4" xfId="20415" xr:uid="{00000000-0005-0000-0000-00001A9E0000}"/>
    <cellStyle name="Normal 7 3 3 3 3 5" xfId="43177" xr:uid="{00000000-0005-0000-0000-00001B9E0000}"/>
    <cellStyle name="Normal 7 3 3 3 4" xfId="5159" xr:uid="{00000000-0005-0000-0000-00001C9E0000}"/>
    <cellStyle name="Normal 7 3 3 3 4 2" xfId="13903" xr:uid="{00000000-0005-0000-0000-00001D9E0000}"/>
    <cellStyle name="Normal 7 3 3 3 4 2 2" xfId="31354" xr:uid="{00000000-0005-0000-0000-00001E9E0000}"/>
    <cellStyle name="Normal 7 3 3 3 4 3" xfId="22634" xr:uid="{00000000-0005-0000-0000-00001F9E0000}"/>
    <cellStyle name="Normal 7 3 3 3 4 4" xfId="43179" xr:uid="{00000000-0005-0000-0000-0000209E0000}"/>
    <cellStyle name="Normal 7 3 3 3 5" xfId="9542" xr:uid="{00000000-0005-0000-0000-0000219E0000}"/>
    <cellStyle name="Normal 7 3 3 3 5 2" xfId="26994" xr:uid="{00000000-0005-0000-0000-0000229E0000}"/>
    <cellStyle name="Normal 7 3 3 3 6" xfId="18273" xr:uid="{00000000-0005-0000-0000-0000239E0000}"/>
    <cellStyle name="Normal 7 3 3 3 7" xfId="43172" xr:uid="{00000000-0005-0000-0000-0000249E0000}"/>
    <cellStyle name="Normal 7 3 3 4" xfId="1280" xr:uid="{00000000-0005-0000-0000-0000259E0000}"/>
    <cellStyle name="Normal 7 3 3 4 2" xfId="3426" xr:uid="{00000000-0005-0000-0000-0000269E0000}"/>
    <cellStyle name="Normal 7 3 3 4 2 2" xfId="7837" xr:uid="{00000000-0005-0000-0000-0000279E0000}"/>
    <cellStyle name="Normal 7 3 3 4 2 2 2" xfId="16581" xr:uid="{00000000-0005-0000-0000-0000289E0000}"/>
    <cellStyle name="Normal 7 3 3 4 2 2 2 2" xfId="34032" xr:uid="{00000000-0005-0000-0000-0000299E0000}"/>
    <cellStyle name="Normal 7 3 3 4 2 2 3" xfId="25312" xr:uid="{00000000-0005-0000-0000-00002A9E0000}"/>
    <cellStyle name="Normal 7 3 3 4 2 2 4" xfId="43182" xr:uid="{00000000-0005-0000-0000-00002B9E0000}"/>
    <cellStyle name="Normal 7 3 3 4 2 3" xfId="12220" xr:uid="{00000000-0005-0000-0000-00002C9E0000}"/>
    <cellStyle name="Normal 7 3 3 4 2 3 2" xfId="29672" xr:uid="{00000000-0005-0000-0000-00002D9E0000}"/>
    <cellStyle name="Normal 7 3 3 4 2 4" xfId="20951" xr:uid="{00000000-0005-0000-0000-00002E9E0000}"/>
    <cellStyle name="Normal 7 3 3 4 2 5" xfId="43181" xr:uid="{00000000-0005-0000-0000-00002F9E0000}"/>
    <cellStyle name="Normal 7 3 3 4 3" xfId="5695" xr:uid="{00000000-0005-0000-0000-0000309E0000}"/>
    <cellStyle name="Normal 7 3 3 4 3 2" xfId="14439" xr:uid="{00000000-0005-0000-0000-0000319E0000}"/>
    <cellStyle name="Normal 7 3 3 4 3 2 2" xfId="31890" xr:uid="{00000000-0005-0000-0000-0000329E0000}"/>
    <cellStyle name="Normal 7 3 3 4 3 3" xfId="23170" xr:uid="{00000000-0005-0000-0000-0000339E0000}"/>
    <cellStyle name="Normal 7 3 3 4 3 4" xfId="43183" xr:uid="{00000000-0005-0000-0000-0000349E0000}"/>
    <cellStyle name="Normal 7 3 3 4 4" xfId="10078" xr:uid="{00000000-0005-0000-0000-0000359E0000}"/>
    <cellStyle name="Normal 7 3 3 4 4 2" xfId="27530" xr:uid="{00000000-0005-0000-0000-0000369E0000}"/>
    <cellStyle name="Normal 7 3 3 4 5" xfId="18809" xr:uid="{00000000-0005-0000-0000-0000379E0000}"/>
    <cellStyle name="Normal 7 3 3 4 6" xfId="43180" xr:uid="{00000000-0005-0000-0000-0000389E0000}"/>
    <cellStyle name="Normal 7 3 3 5" xfId="2354" xr:uid="{00000000-0005-0000-0000-0000399E0000}"/>
    <cellStyle name="Normal 7 3 3 5 2" xfId="6765" xr:uid="{00000000-0005-0000-0000-00003A9E0000}"/>
    <cellStyle name="Normal 7 3 3 5 2 2" xfId="15509" xr:uid="{00000000-0005-0000-0000-00003B9E0000}"/>
    <cellStyle name="Normal 7 3 3 5 2 2 2" xfId="32960" xr:uid="{00000000-0005-0000-0000-00003C9E0000}"/>
    <cellStyle name="Normal 7 3 3 5 2 3" xfId="24240" xr:uid="{00000000-0005-0000-0000-00003D9E0000}"/>
    <cellStyle name="Normal 7 3 3 5 2 4" xfId="43185" xr:uid="{00000000-0005-0000-0000-00003E9E0000}"/>
    <cellStyle name="Normal 7 3 3 5 3" xfId="11148" xr:uid="{00000000-0005-0000-0000-00003F9E0000}"/>
    <cellStyle name="Normal 7 3 3 5 3 2" xfId="28600" xr:uid="{00000000-0005-0000-0000-0000409E0000}"/>
    <cellStyle name="Normal 7 3 3 5 4" xfId="19879" xr:uid="{00000000-0005-0000-0000-0000419E0000}"/>
    <cellStyle name="Normal 7 3 3 5 5" xfId="43184" xr:uid="{00000000-0005-0000-0000-0000429E0000}"/>
    <cellStyle name="Normal 7 3 3 6" xfId="4623" xr:uid="{00000000-0005-0000-0000-0000439E0000}"/>
    <cellStyle name="Normal 7 3 3 6 2" xfId="13367" xr:uid="{00000000-0005-0000-0000-0000449E0000}"/>
    <cellStyle name="Normal 7 3 3 6 2 2" xfId="30818" xr:uid="{00000000-0005-0000-0000-0000459E0000}"/>
    <cellStyle name="Normal 7 3 3 6 3" xfId="22098" xr:uid="{00000000-0005-0000-0000-0000469E0000}"/>
    <cellStyle name="Normal 7 3 3 6 4" xfId="43186" xr:uid="{00000000-0005-0000-0000-0000479E0000}"/>
    <cellStyle name="Normal 7 3 3 7" xfId="9006" xr:uid="{00000000-0005-0000-0000-0000489E0000}"/>
    <cellStyle name="Normal 7 3 3 7 2" xfId="26458" xr:uid="{00000000-0005-0000-0000-0000499E0000}"/>
    <cellStyle name="Normal 7 3 3 8" xfId="17737" xr:uid="{00000000-0005-0000-0000-00004A9E0000}"/>
    <cellStyle name="Normal 7 3 3 9" xfId="43155" xr:uid="{00000000-0005-0000-0000-00004B9E0000}"/>
    <cellStyle name="Normal 7 3 4" xfId="334" xr:uid="{00000000-0005-0000-0000-00004C9E0000}"/>
    <cellStyle name="Normal 7 3 4 2" xfId="874" xr:uid="{00000000-0005-0000-0000-00004D9E0000}"/>
    <cellStyle name="Normal 7 3 4 2 2" xfId="1947" xr:uid="{00000000-0005-0000-0000-00004E9E0000}"/>
    <cellStyle name="Normal 7 3 4 2 2 2" xfId="4092" xr:uid="{00000000-0005-0000-0000-00004F9E0000}"/>
    <cellStyle name="Normal 7 3 4 2 2 2 2" xfId="8503" xr:uid="{00000000-0005-0000-0000-0000509E0000}"/>
    <cellStyle name="Normal 7 3 4 2 2 2 2 2" xfId="17247" xr:uid="{00000000-0005-0000-0000-0000519E0000}"/>
    <cellStyle name="Normal 7 3 4 2 2 2 2 2 2" xfId="34698" xr:uid="{00000000-0005-0000-0000-0000529E0000}"/>
    <cellStyle name="Normal 7 3 4 2 2 2 2 3" xfId="25978" xr:uid="{00000000-0005-0000-0000-0000539E0000}"/>
    <cellStyle name="Normal 7 3 4 2 2 2 2 4" xfId="43191" xr:uid="{00000000-0005-0000-0000-0000549E0000}"/>
    <cellStyle name="Normal 7 3 4 2 2 2 3" xfId="12886" xr:uid="{00000000-0005-0000-0000-0000559E0000}"/>
    <cellStyle name="Normal 7 3 4 2 2 2 3 2" xfId="30338" xr:uid="{00000000-0005-0000-0000-0000569E0000}"/>
    <cellStyle name="Normal 7 3 4 2 2 2 4" xfId="21617" xr:uid="{00000000-0005-0000-0000-0000579E0000}"/>
    <cellStyle name="Normal 7 3 4 2 2 2 5" xfId="43190" xr:uid="{00000000-0005-0000-0000-0000589E0000}"/>
    <cellStyle name="Normal 7 3 4 2 2 3" xfId="6361" xr:uid="{00000000-0005-0000-0000-0000599E0000}"/>
    <cellStyle name="Normal 7 3 4 2 2 3 2" xfId="15105" xr:uid="{00000000-0005-0000-0000-00005A9E0000}"/>
    <cellStyle name="Normal 7 3 4 2 2 3 2 2" xfId="32556" xr:uid="{00000000-0005-0000-0000-00005B9E0000}"/>
    <cellStyle name="Normal 7 3 4 2 2 3 3" xfId="23836" xr:uid="{00000000-0005-0000-0000-00005C9E0000}"/>
    <cellStyle name="Normal 7 3 4 2 2 3 4" xfId="43192" xr:uid="{00000000-0005-0000-0000-00005D9E0000}"/>
    <cellStyle name="Normal 7 3 4 2 2 4" xfId="10744" xr:uid="{00000000-0005-0000-0000-00005E9E0000}"/>
    <cellStyle name="Normal 7 3 4 2 2 4 2" xfId="28196" xr:uid="{00000000-0005-0000-0000-00005F9E0000}"/>
    <cellStyle name="Normal 7 3 4 2 2 5" xfId="19475" xr:uid="{00000000-0005-0000-0000-0000609E0000}"/>
    <cellStyle name="Normal 7 3 4 2 2 6" xfId="43189" xr:uid="{00000000-0005-0000-0000-0000619E0000}"/>
    <cellStyle name="Normal 7 3 4 2 3" xfId="3023" xr:uid="{00000000-0005-0000-0000-0000629E0000}"/>
    <cellStyle name="Normal 7 3 4 2 3 2" xfId="7434" xr:uid="{00000000-0005-0000-0000-0000639E0000}"/>
    <cellStyle name="Normal 7 3 4 2 3 2 2" xfId="16178" xr:uid="{00000000-0005-0000-0000-0000649E0000}"/>
    <cellStyle name="Normal 7 3 4 2 3 2 2 2" xfId="33629" xr:uid="{00000000-0005-0000-0000-0000659E0000}"/>
    <cellStyle name="Normal 7 3 4 2 3 2 3" xfId="24909" xr:uid="{00000000-0005-0000-0000-0000669E0000}"/>
    <cellStyle name="Normal 7 3 4 2 3 2 4" xfId="43194" xr:uid="{00000000-0005-0000-0000-0000679E0000}"/>
    <cellStyle name="Normal 7 3 4 2 3 3" xfId="11817" xr:uid="{00000000-0005-0000-0000-0000689E0000}"/>
    <cellStyle name="Normal 7 3 4 2 3 3 2" xfId="29269" xr:uid="{00000000-0005-0000-0000-0000699E0000}"/>
    <cellStyle name="Normal 7 3 4 2 3 4" xfId="20548" xr:uid="{00000000-0005-0000-0000-00006A9E0000}"/>
    <cellStyle name="Normal 7 3 4 2 3 5" xfId="43193" xr:uid="{00000000-0005-0000-0000-00006B9E0000}"/>
    <cellStyle name="Normal 7 3 4 2 4" xfId="5292" xr:uid="{00000000-0005-0000-0000-00006C9E0000}"/>
    <cellStyle name="Normal 7 3 4 2 4 2" xfId="14036" xr:uid="{00000000-0005-0000-0000-00006D9E0000}"/>
    <cellStyle name="Normal 7 3 4 2 4 2 2" xfId="31487" xr:uid="{00000000-0005-0000-0000-00006E9E0000}"/>
    <cellStyle name="Normal 7 3 4 2 4 3" xfId="22767" xr:uid="{00000000-0005-0000-0000-00006F9E0000}"/>
    <cellStyle name="Normal 7 3 4 2 4 4" xfId="43195" xr:uid="{00000000-0005-0000-0000-0000709E0000}"/>
    <cellStyle name="Normal 7 3 4 2 5" xfId="9675" xr:uid="{00000000-0005-0000-0000-0000719E0000}"/>
    <cellStyle name="Normal 7 3 4 2 5 2" xfId="27127" xr:uid="{00000000-0005-0000-0000-0000729E0000}"/>
    <cellStyle name="Normal 7 3 4 2 6" xfId="18406" xr:uid="{00000000-0005-0000-0000-0000739E0000}"/>
    <cellStyle name="Normal 7 3 4 2 7" xfId="43188" xr:uid="{00000000-0005-0000-0000-0000749E0000}"/>
    <cellStyle name="Normal 7 3 4 3" xfId="1412" xr:uid="{00000000-0005-0000-0000-0000759E0000}"/>
    <cellStyle name="Normal 7 3 4 3 2" xfId="3558" xr:uid="{00000000-0005-0000-0000-0000769E0000}"/>
    <cellStyle name="Normal 7 3 4 3 2 2" xfId="7969" xr:uid="{00000000-0005-0000-0000-0000779E0000}"/>
    <cellStyle name="Normal 7 3 4 3 2 2 2" xfId="16713" xr:uid="{00000000-0005-0000-0000-0000789E0000}"/>
    <cellStyle name="Normal 7 3 4 3 2 2 2 2" xfId="34164" xr:uid="{00000000-0005-0000-0000-0000799E0000}"/>
    <cellStyle name="Normal 7 3 4 3 2 2 3" xfId="25444" xr:uid="{00000000-0005-0000-0000-00007A9E0000}"/>
    <cellStyle name="Normal 7 3 4 3 2 2 4" xfId="43198" xr:uid="{00000000-0005-0000-0000-00007B9E0000}"/>
    <cellStyle name="Normal 7 3 4 3 2 3" xfId="12352" xr:uid="{00000000-0005-0000-0000-00007C9E0000}"/>
    <cellStyle name="Normal 7 3 4 3 2 3 2" xfId="29804" xr:uid="{00000000-0005-0000-0000-00007D9E0000}"/>
    <cellStyle name="Normal 7 3 4 3 2 4" xfId="21083" xr:uid="{00000000-0005-0000-0000-00007E9E0000}"/>
    <cellStyle name="Normal 7 3 4 3 2 5" xfId="43197" xr:uid="{00000000-0005-0000-0000-00007F9E0000}"/>
    <cellStyle name="Normal 7 3 4 3 3" xfId="5827" xr:uid="{00000000-0005-0000-0000-0000809E0000}"/>
    <cellStyle name="Normal 7 3 4 3 3 2" xfId="14571" xr:uid="{00000000-0005-0000-0000-0000819E0000}"/>
    <cellStyle name="Normal 7 3 4 3 3 2 2" xfId="32022" xr:uid="{00000000-0005-0000-0000-0000829E0000}"/>
    <cellStyle name="Normal 7 3 4 3 3 3" xfId="23302" xr:uid="{00000000-0005-0000-0000-0000839E0000}"/>
    <cellStyle name="Normal 7 3 4 3 3 4" xfId="43199" xr:uid="{00000000-0005-0000-0000-0000849E0000}"/>
    <cellStyle name="Normal 7 3 4 3 4" xfId="10210" xr:uid="{00000000-0005-0000-0000-0000859E0000}"/>
    <cellStyle name="Normal 7 3 4 3 4 2" xfId="27662" xr:uid="{00000000-0005-0000-0000-0000869E0000}"/>
    <cellStyle name="Normal 7 3 4 3 5" xfId="18941" xr:uid="{00000000-0005-0000-0000-0000879E0000}"/>
    <cellStyle name="Normal 7 3 4 3 6" xfId="43196" xr:uid="{00000000-0005-0000-0000-0000889E0000}"/>
    <cellStyle name="Normal 7 3 4 4" xfId="2486" xr:uid="{00000000-0005-0000-0000-0000899E0000}"/>
    <cellStyle name="Normal 7 3 4 4 2" xfId="6897" xr:uid="{00000000-0005-0000-0000-00008A9E0000}"/>
    <cellStyle name="Normal 7 3 4 4 2 2" xfId="15641" xr:uid="{00000000-0005-0000-0000-00008B9E0000}"/>
    <cellStyle name="Normal 7 3 4 4 2 2 2" xfId="33092" xr:uid="{00000000-0005-0000-0000-00008C9E0000}"/>
    <cellStyle name="Normal 7 3 4 4 2 3" xfId="24372" xr:uid="{00000000-0005-0000-0000-00008D9E0000}"/>
    <cellStyle name="Normal 7 3 4 4 2 4" xfId="43201" xr:uid="{00000000-0005-0000-0000-00008E9E0000}"/>
    <cellStyle name="Normal 7 3 4 4 3" xfId="11280" xr:uid="{00000000-0005-0000-0000-00008F9E0000}"/>
    <cellStyle name="Normal 7 3 4 4 3 2" xfId="28732" xr:uid="{00000000-0005-0000-0000-0000909E0000}"/>
    <cellStyle name="Normal 7 3 4 4 4" xfId="20011" xr:uid="{00000000-0005-0000-0000-0000919E0000}"/>
    <cellStyle name="Normal 7 3 4 4 5" xfId="43200" xr:uid="{00000000-0005-0000-0000-0000929E0000}"/>
    <cellStyle name="Normal 7 3 4 5" xfId="4755" xr:uid="{00000000-0005-0000-0000-0000939E0000}"/>
    <cellStyle name="Normal 7 3 4 5 2" xfId="13499" xr:uid="{00000000-0005-0000-0000-0000949E0000}"/>
    <cellStyle name="Normal 7 3 4 5 2 2" xfId="30950" xr:uid="{00000000-0005-0000-0000-0000959E0000}"/>
    <cellStyle name="Normal 7 3 4 5 3" xfId="22230" xr:uid="{00000000-0005-0000-0000-0000969E0000}"/>
    <cellStyle name="Normal 7 3 4 5 4" xfId="43202" xr:uid="{00000000-0005-0000-0000-0000979E0000}"/>
    <cellStyle name="Normal 7 3 4 6" xfId="9138" xr:uid="{00000000-0005-0000-0000-0000989E0000}"/>
    <cellStyle name="Normal 7 3 4 6 2" xfId="26590" xr:uid="{00000000-0005-0000-0000-0000999E0000}"/>
    <cellStyle name="Normal 7 3 4 7" xfId="17869" xr:uid="{00000000-0005-0000-0000-00009A9E0000}"/>
    <cellStyle name="Normal 7 3 4 8" xfId="43187" xr:uid="{00000000-0005-0000-0000-00009B9E0000}"/>
    <cellStyle name="Normal 7 3 5" xfId="616" xr:uid="{00000000-0005-0000-0000-00009C9E0000}"/>
    <cellStyle name="Normal 7 3 5 2" xfId="1689" xr:uid="{00000000-0005-0000-0000-00009D9E0000}"/>
    <cellStyle name="Normal 7 3 5 2 2" xfId="3834" xr:uid="{00000000-0005-0000-0000-00009E9E0000}"/>
    <cellStyle name="Normal 7 3 5 2 2 2" xfId="8245" xr:uid="{00000000-0005-0000-0000-00009F9E0000}"/>
    <cellStyle name="Normal 7 3 5 2 2 2 2" xfId="16989" xr:uid="{00000000-0005-0000-0000-0000A09E0000}"/>
    <cellStyle name="Normal 7 3 5 2 2 2 2 2" xfId="34440" xr:uid="{00000000-0005-0000-0000-0000A19E0000}"/>
    <cellStyle name="Normal 7 3 5 2 2 2 3" xfId="25720" xr:uid="{00000000-0005-0000-0000-0000A29E0000}"/>
    <cellStyle name="Normal 7 3 5 2 2 2 4" xfId="43206" xr:uid="{00000000-0005-0000-0000-0000A39E0000}"/>
    <cellStyle name="Normal 7 3 5 2 2 3" xfId="12628" xr:uid="{00000000-0005-0000-0000-0000A49E0000}"/>
    <cellStyle name="Normal 7 3 5 2 2 3 2" xfId="30080" xr:uid="{00000000-0005-0000-0000-0000A59E0000}"/>
    <cellStyle name="Normal 7 3 5 2 2 4" xfId="21359" xr:uid="{00000000-0005-0000-0000-0000A69E0000}"/>
    <cellStyle name="Normal 7 3 5 2 2 5" xfId="43205" xr:uid="{00000000-0005-0000-0000-0000A79E0000}"/>
    <cellStyle name="Normal 7 3 5 2 3" xfId="6103" xr:uid="{00000000-0005-0000-0000-0000A89E0000}"/>
    <cellStyle name="Normal 7 3 5 2 3 2" xfId="14847" xr:uid="{00000000-0005-0000-0000-0000A99E0000}"/>
    <cellStyle name="Normal 7 3 5 2 3 2 2" xfId="32298" xr:uid="{00000000-0005-0000-0000-0000AA9E0000}"/>
    <cellStyle name="Normal 7 3 5 2 3 3" xfId="23578" xr:uid="{00000000-0005-0000-0000-0000AB9E0000}"/>
    <cellStyle name="Normal 7 3 5 2 3 4" xfId="43207" xr:uid="{00000000-0005-0000-0000-0000AC9E0000}"/>
    <cellStyle name="Normal 7 3 5 2 4" xfId="10486" xr:uid="{00000000-0005-0000-0000-0000AD9E0000}"/>
    <cellStyle name="Normal 7 3 5 2 4 2" xfId="27938" xr:uid="{00000000-0005-0000-0000-0000AE9E0000}"/>
    <cellStyle name="Normal 7 3 5 2 5" xfId="19217" xr:uid="{00000000-0005-0000-0000-0000AF9E0000}"/>
    <cellStyle name="Normal 7 3 5 2 6" xfId="43204" xr:uid="{00000000-0005-0000-0000-0000B09E0000}"/>
    <cellStyle name="Normal 7 3 5 3" xfId="2765" xr:uid="{00000000-0005-0000-0000-0000B19E0000}"/>
    <cellStyle name="Normal 7 3 5 3 2" xfId="7176" xr:uid="{00000000-0005-0000-0000-0000B29E0000}"/>
    <cellStyle name="Normal 7 3 5 3 2 2" xfId="15920" xr:uid="{00000000-0005-0000-0000-0000B39E0000}"/>
    <cellStyle name="Normal 7 3 5 3 2 2 2" xfId="33371" xr:uid="{00000000-0005-0000-0000-0000B49E0000}"/>
    <cellStyle name="Normal 7 3 5 3 2 3" xfId="24651" xr:uid="{00000000-0005-0000-0000-0000B59E0000}"/>
    <cellStyle name="Normal 7 3 5 3 2 4" xfId="43209" xr:uid="{00000000-0005-0000-0000-0000B69E0000}"/>
    <cellStyle name="Normal 7 3 5 3 3" xfId="11559" xr:uid="{00000000-0005-0000-0000-0000B79E0000}"/>
    <cellStyle name="Normal 7 3 5 3 3 2" xfId="29011" xr:uid="{00000000-0005-0000-0000-0000B89E0000}"/>
    <cellStyle name="Normal 7 3 5 3 4" xfId="20290" xr:uid="{00000000-0005-0000-0000-0000B99E0000}"/>
    <cellStyle name="Normal 7 3 5 3 5" xfId="43208" xr:uid="{00000000-0005-0000-0000-0000BA9E0000}"/>
    <cellStyle name="Normal 7 3 5 4" xfId="5034" xr:uid="{00000000-0005-0000-0000-0000BB9E0000}"/>
    <cellStyle name="Normal 7 3 5 4 2" xfId="13778" xr:uid="{00000000-0005-0000-0000-0000BC9E0000}"/>
    <cellStyle name="Normal 7 3 5 4 2 2" xfId="31229" xr:uid="{00000000-0005-0000-0000-0000BD9E0000}"/>
    <cellStyle name="Normal 7 3 5 4 3" xfId="22509" xr:uid="{00000000-0005-0000-0000-0000BE9E0000}"/>
    <cellStyle name="Normal 7 3 5 4 4" xfId="43210" xr:uid="{00000000-0005-0000-0000-0000BF9E0000}"/>
    <cellStyle name="Normal 7 3 5 5" xfId="9417" xr:uid="{00000000-0005-0000-0000-0000C09E0000}"/>
    <cellStyle name="Normal 7 3 5 5 2" xfId="26869" xr:uid="{00000000-0005-0000-0000-0000C19E0000}"/>
    <cellStyle name="Normal 7 3 5 6" xfId="18148" xr:uid="{00000000-0005-0000-0000-0000C29E0000}"/>
    <cellStyle name="Normal 7 3 5 7" xfId="43203" xr:uid="{00000000-0005-0000-0000-0000C39E0000}"/>
    <cellStyle name="Normal 7 3 6" xfId="1155" xr:uid="{00000000-0005-0000-0000-0000C49E0000}"/>
    <cellStyle name="Normal 7 3 6 2" xfId="3301" xr:uid="{00000000-0005-0000-0000-0000C59E0000}"/>
    <cellStyle name="Normal 7 3 6 2 2" xfId="7712" xr:uid="{00000000-0005-0000-0000-0000C69E0000}"/>
    <cellStyle name="Normal 7 3 6 2 2 2" xfId="16456" xr:uid="{00000000-0005-0000-0000-0000C79E0000}"/>
    <cellStyle name="Normal 7 3 6 2 2 2 2" xfId="33907" xr:uid="{00000000-0005-0000-0000-0000C89E0000}"/>
    <cellStyle name="Normal 7 3 6 2 2 3" xfId="25187" xr:uid="{00000000-0005-0000-0000-0000C99E0000}"/>
    <cellStyle name="Normal 7 3 6 2 2 4" xfId="43213" xr:uid="{00000000-0005-0000-0000-0000CA9E0000}"/>
    <cellStyle name="Normal 7 3 6 2 3" xfId="12095" xr:uid="{00000000-0005-0000-0000-0000CB9E0000}"/>
    <cellStyle name="Normal 7 3 6 2 3 2" xfId="29547" xr:uid="{00000000-0005-0000-0000-0000CC9E0000}"/>
    <cellStyle name="Normal 7 3 6 2 4" xfId="20826" xr:uid="{00000000-0005-0000-0000-0000CD9E0000}"/>
    <cellStyle name="Normal 7 3 6 2 5" xfId="43212" xr:uid="{00000000-0005-0000-0000-0000CE9E0000}"/>
    <cellStyle name="Normal 7 3 6 3" xfId="5570" xr:uid="{00000000-0005-0000-0000-0000CF9E0000}"/>
    <cellStyle name="Normal 7 3 6 3 2" xfId="14314" xr:uid="{00000000-0005-0000-0000-0000D09E0000}"/>
    <cellStyle name="Normal 7 3 6 3 2 2" xfId="31765" xr:uid="{00000000-0005-0000-0000-0000D19E0000}"/>
    <cellStyle name="Normal 7 3 6 3 3" xfId="23045" xr:uid="{00000000-0005-0000-0000-0000D29E0000}"/>
    <cellStyle name="Normal 7 3 6 3 4" xfId="43214" xr:uid="{00000000-0005-0000-0000-0000D39E0000}"/>
    <cellStyle name="Normal 7 3 6 4" xfId="9953" xr:uid="{00000000-0005-0000-0000-0000D49E0000}"/>
    <cellStyle name="Normal 7 3 6 4 2" xfId="27405" xr:uid="{00000000-0005-0000-0000-0000D59E0000}"/>
    <cellStyle name="Normal 7 3 6 5" xfId="18684" xr:uid="{00000000-0005-0000-0000-0000D69E0000}"/>
    <cellStyle name="Normal 7 3 6 6" xfId="43211" xr:uid="{00000000-0005-0000-0000-0000D79E0000}"/>
    <cellStyle name="Normal 7 3 7" xfId="2229" xr:uid="{00000000-0005-0000-0000-0000D89E0000}"/>
    <cellStyle name="Normal 7 3 7 2" xfId="6640" xr:uid="{00000000-0005-0000-0000-0000D99E0000}"/>
    <cellStyle name="Normal 7 3 7 2 2" xfId="15384" xr:uid="{00000000-0005-0000-0000-0000DA9E0000}"/>
    <cellStyle name="Normal 7 3 7 2 2 2" xfId="32835" xr:uid="{00000000-0005-0000-0000-0000DB9E0000}"/>
    <cellStyle name="Normal 7 3 7 2 3" xfId="24115" xr:uid="{00000000-0005-0000-0000-0000DC9E0000}"/>
    <cellStyle name="Normal 7 3 7 2 4" xfId="43216" xr:uid="{00000000-0005-0000-0000-0000DD9E0000}"/>
    <cellStyle name="Normal 7 3 7 3" xfId="11023" xr:uid="{00000000-0005-0000-0000-0000DE9E0000}"/>
    <cellStyle name="Normal 7 3 7 3 2" xfId="28475" xr:uid="{00000000-0005-0000-0000-0000DF9E0000}"/>
    <cellStyle name="Normal 7 3 7 4" xfId="19754" xr:uid="{00000000-0005-0000-0000-0000E09E0000}"/>
    <cellStyle name="Normal 7 3 7 5" xfId="43215" xr:uid="{00000000-0005-0000-0000-0000E19E0000}"/>
    <cellStyle name="Normal 7 3 8" xfId="4498" xr:uid="{00000000-0005-0000-0000-0000E29E0000}"/>
    <cellStyle name="Normal 7 3 8 2" xfId="13242" xr:uid="{00000000-0005-0000-0000-0000E39E0000}"/>
    <cellStyle name="Normal 7 3 8 2 2" xfId="30693" xr:uid="{00000000-0005-0000-0000-0000E49E0000}"/>
    <cellStyle name="Normal 7 3 8 3" xfId="21973" xr:uid="{00000000-0005-0000-0000-0000E59E0000}"/>
    <cellStyle name="Normal 7 3 8 4" xfId="43217" xr:uid="{00000000-0005-0000-0000-0000E69E0000}"/>
    <cellStyle name="Normal 7 3 9" xfId="8881" xr:uid="{00000000-0005-0000-0000-0000E79E0000}"/>
    <cellStyle name="Normal 7 3 9 2" xfId="26333" xr:uid="{00000000-0005-0000-0000-0000E89E0000}"/>
    <cellStyle name="Normal 7 4" xfId="95" xr:uid="{00000000-0005-0000-0000-0000E99E0000}"/>
    <cellStyle name="Normal 7 4 10" xfId="43218" xr:uid="{00000000-0005-0000-0000-0000EA9E0000}"/>
    <cellStyle name="Normal 7 4 2" xfId="228" xr:uid="{00000000-0005-0000-0000-0000EB9E0000}"/>
    <cellStyle name="Normal 7 4 2 2" xfId="493" xr:uid="{00000000-0005-0000-0000-0000EC9E0000}"/>
    <cellStyle name="Normal 7 4 2 2 2" xfId="1033" xr:uid="{00000000-0005-0000-0000-0000ED9E0000}"/>
    <cellStyle name="Normal 7 4 2 2 2 2" xfId="2106" xr:uid="{00000000-0005-0000-0000-0000EE9E0000}"/>
    <cellStyle name="Normal 7 4 2 2 2 2 2" xfId="4251" xr:uid="{00000000-0005-0000-0000-0000EF9E0000}"/>
    <cellStyle name="Normal 7 4 2 2 2 2 2 2" xfId="8662" xr:uid="{00000000-0005-0000-0000-0000F09E0000}"/>
    <cellStyle name="Normal 7 4 2 2 2 2 2 2 2" xfId="17406" xr:uid="{00000000-0005-0000-0000-0000F19E0000}"/>
    <cellStyle name="Normal 7 4 2 2 2 2 2 2 2 2" xfId="34857" xr:uid="{00000000-0005-0000-0000-0000F29E0000}"/>
    <cellStyle name="Normal 7 4 2 2 2 2 2 2 3" xfId="26137" xr:uid="{00000000-0005-0000-0000-0000F39E0000}"/>
    <cellStyle name="Normal 7 4 2 2 2 2 2 2 4" xfId="43224" xr:uid="{00000000-0005-0000-0000-0000F49E0000}"/>
    <cellStyle name="Normal 7 4 2 2 2 2 2 3" xfId="13045" xr:uid="{00000000-0005-0000-0000-0000F59E0000}"/>
    <cellStyle name="Normal 7 4 2 2 2 2 2 3 2" xfId="30497" xr:uid="{00000000-0005-0000-0000-0000F69E0000}"/>
    <cellStyle name="Normal 7 4 2 2 2 2 2 4" xfId="21776" xr:uid="{00000000-0005-0000-0000-0000F79E0000}"/>
    <cellStyle name="Normal 7 4 2 2 2 2 2 5" xfId="43223" xr:uid="{00000000-0005-0000-0000-0000F89E0000}"/>
    <cellStyle name="Normal 7 4 2 2 2 2 3" xfId="6520" xr:uid="{00000000-0005-0000-0000-0000F99E0000}"/>
    <cellStyle name="Normal 7 4 2 2 2 2 3 2" xfId="15264" xr:uid="{00000000-0005-0000-0000-0000FA9E0000}"/>
    <cellStyle name="Normal 7 4 2 2 2 2 3 2 2" xfId="32715" xr:uid="{00000000-0005-0000-0000-0000FB9E0000}"/>
    <cellStyle name="Normal 7 4 2 2 2 2 3 3" xfId="23995" xr:uid="{00000000-0005-0000-0000-0000FC9E0000}"/>
    <cellStyle name="Normal 7 4 2 2 2 2 3 4" xfId="43225" xr:uid="{00000000-0005-0000-0000-0000FD9E0000}"/>
    <cellStyle name="Normal 7 4 2 2 2 2 4" xfId="10903" xr:uid="{00000000-0005-0000-0000-0000FE9E0000}"/>
    <cellStyle name="Normal 7 4 2 2 2 2 4 2" xfId="28355" xr:uid="{00000000-0005-0000-0000-0000FF9E0000}"/>
    <cellStyle name="Normal 7 4 2 2 2 2 5" xfId="19634" xr:uid="{00000000-0005-0000-0000-0000009F0000}"/>
    <cellStyle name="Normal 7 4 2 2 2 2 6" xfId="43222" xr:uid="{00000000-0005-0000-0000-0000019F0000}"/>
    <cellStyle name="Normal 7 4 2 2 2 3" xfId="3182" xr:uid="{00000000-0005-0000-0000-0000029F0000}"/>
    <cellStyle name="Normal 7 4 2 2 2 3 2" xfId="7593" xr:uid="{00000000-0005-0000-0000-0000039F0000}"/>
    <cellStyle name="Normal 7 4 2 2 2 3 2 2" xfId="16337" xr:uid="{00000000-0005-0000-0000-0000049F0000}"/>
    <cellStyle name="Normal 7 4 2 2 2 3 2 2 2" xfId="33788" xr:uid="{00000000-0005-0000-0000-0000059F0000}"/>
    <cellStyle name="Normal 7 4 2 2 2 3 2 3" xfId="25068" xr:uid="{00000000-0005-0000-0000-0000069F0000}"/>
    <cellStyle name="Normal 7 4 2 2 2 3 2 4" xfId="43227" xr:uid="{00000000-0005-0000-0000-0000079F0000}"/>
    <cellStyle name="Normal 7 4 2 2 2 3 3" xfId="11976" xr:uid="{00000000-0005-0000-0000-0000089F0000}"/>
    <cellStyle name="Normal 7 4 2 2 2 3 3 2" xfId="29428" xr:uid="{00000000-0005-0000-0000-0000099F0000}"/>
    <cellStyle name="Normal 7 4 2 2 2 3 4" xfId="20707" xr:uid="{00000000-0005-0000-0000-00000A9F0000}"/>
    <cellStyle name="Normal 7 4 2 2 2 3 5" xfId="43226" xr:uid="{00000000-0005-0000-0000-00000B9F0000}"/>
    <cellStyle name="Normal 7 4 2 2 2 4" xfId="5451" xr:uid="{00000000-0005-0000-0000-00000C9F0000}"/>
    <cellStyle name="Normal 7 4 2 2 2 4 2" xfId="14195" xr:uid="{00000000-0005-0000-0000-00000D9F0000}"/>
    <cellStyle name="Normal 7 4 2 2 2 4 2 2" xfId="31646" xr:uid="{00000000-0005-0000-0000-00000E9F0000}"/>
    <cellStyle name="Normal 7 4 2 2 2 4 3" xfId="22926" xr:uid="{00000000-0005-0000-0000-00000F9F0000}"/>
    <cellStyle name="Normal 7 4 2 2 2 4 4" xfId="43228" xr:uid="{00000000-0005-0000-0000-0000109F0000}"/>
    <cellStyle name="Normal 7 4 2 2 2 5" xfId="9834" xr:uid="{00000000-0005-0000-0000-0000119F0000}"/>
    <cellStyle name="Normal 7 4 2 2 2 5 2" xfId="27286" xr:uid="{00000000-0005-0000-0000-0000129F0000}"/>
    <cellStyle name="Normal 7 4 2 2 2 6" xfId="18565" xr:uid="{00000000-0005-0000-0000-0000139F0000}"/>
    <cellStyle name="Normal 7 4 2 2 2 7" xfId="43221" xr:uid="{00000000-0005-0000-0000-0000149F0000}"/>
    <cellStyle name="Normal 7 4 2 2 3" xfId="1571" xr:uid="{00000000-0005-0000-0000-0000159F0000}"/>
    <cellStyle name="Normal 7 4 2 2 3 2" xfId="3717" xr:uid="{00000000-0005-0000-0000-0000169F0000}"/>
    <cellStyle name="Normal 7 4 2 2 3 2 2" xfId="8128" xr:uid="{00000000-0005-0000-0000-0000179F0000}"/>
    <cellStyle name="Normal 7 4 2 2 3 2 2 2" xfId="16872" xr:uid="{00000000-0005-0000-0000-0000189F0000}"/>
    <cellStyle name="Normal 7 4 2 2 3 2 2 2 2" xfId="34323" xr:uid="{00000000-0005-0000-0000-0000199F0000}"/>
    <cellStyle name="Normal 7 4 2 2 3 2 2 3" xfId="25603" xr:uid="{00000000-0005-0000-0000-00001A9F0000}"/>
    <cellStyle name="Normal 7 4 2 2 3 2 2 4" xfId="43231" xr:uid="{00000000-0005-0000-0000-00001B9F0000}"/>
    <cellStyle name="Normal 7 4 2 2 3 2 3" xfId="12511" xr:uid="{00000000-0005-0000-0000-00001C9F0000}"/>
    <cellStyle name="Normal 7 4 2 2 3 2 3 2" xfId="29963" xr:uid="{00000000-0005-0000-0000-00001D9F0000}"/>
    <cellStyle name="Normal 7 4 2 2 3 2 4" xfId="21242" xr:uid="{00000000-0005-0000-0000-00001E9F0000}"/>
    <cellStyle name="Normal 7 4 2 2 3 2 5" xfId="43230" xr:uid="{00000000-0005-0000-0000-00001F9F0000}"/>
    <cellStyle name="Normal 7 4 2 2 3 3" xfId="5986" xr:uid="{00000000-0005-0000-0000-0000209F0000}"/>
    <cellStyle name="Normal 7 4 2 2 3 3 2" xfId="14730" xr:uid="{00000000-0005-0000-0000-0000219F0000}"/>
    <cellStyle name="Normal 7 4 2 2 3 3 2 2" xfId="32181" xr:uid="{00000000-0005-0000-0000-0000229F0000}"/>
    <cellStyle name="Normal 7 4 2 2 3 3 3" xfId="23461" xr:uid="{00000000-0005-0000-0000-0000239F0000}"/>
    <cellStyle name="Normal 7 4 2 2 3 3 4" xfId="43232" xr:uid="{00000000-0005-0000-0000-0000249F0000}"/>
    <cellStyle name="Normal 7 4 2 2 3 4" xfId="10369" xr:uid="{00000000-0005-0000-0000-0000259F0000}"/>
    <cellStyle name="Normal 7 4 2 2 3 4 2" xfId="27821" xr:uid="{00000000-0005-0000-0000-0000269F0000}"/>
    <cellStyle name="Normal 7 4 2 2 3 5" xfId="19100" xr:uid="{00000000-0005-0000-0000-0000279F0000}"/>
    <cellStyle name="Normal 7 4 2 2 3 6" xfId="43229" xr:uid="{00000000-0005-0000-0000-0000289F0000}"/>
    <cellStyle name="Normal 7 4 2 2 4" xfId="2645" xr:uid="{00000000-0005-0000-0000-0000299F0000}"/>
    <cellStyle name="Normal 7 4 2 2 4 2" xfId="7056" xr:uid="{00000000-0005-0000-0000-00002A9F0000}"/>
    <cellStyle name="Normal 7 4 2 2 4 2 2" xfId="15800" xr:uid="{00000000-0005-0000-0000-00002B9F0000}"/>
    <cellStyle name="Normal 7 4 2 2 4 2 2 2" xfId="33251" xr:uid="{00000000-0005-0000-0000-00002C9F0000}"/>
    <cellStyle name="Normal 7 4 2 2 4 2 3" xfId="24531" xr:uid="{00000000-0005-0000-0000-00002D9F0000}"/>
    <cellStyle name="Normal 7 4 2 2 4 2 4" xfId="43234" xr:uid="{00000000-0005-0000-0000-00002E9F0000}"/>
    <cellStyle name="Normal 7 4 2 2 4 3" xfId="11439" xr:uid="{00000000-0005-0000-0000-00002F9F0000}"/>
    <cellStyle name="Normal 7 4 2 2 4 3 2" xfId="28891" xr:uid="{00000000-0005-0000-0000-0000309F0000}"/>
    <cellStyle name="Normal 7 4 2 2 4 4" xfId="20170" xr:uid="{00000000-0005-0000-0000-0000319F0000}"/>
    <cellStyle name="Normal 7 4 2 2 4 5" xfId="43233" xr:uid="{00000000-0005-0000-0000-0000329F0000}"/>
    <cellStyle name="Normal 7 4 2 2 5" xfId="4914" xr:uid="{00000000-0005-0000-0000-0000339F0000}"/>
    <cellStyle name="Normal 7 4 2 2 5 2" xfId="13658" xr:uid="{00000000-0005-0000-0000-0000349F0000}"/>
    <cellStyle name="Normal 7 4 2 2 5 2 2" xfId="31109" xr:uid="{00000000-0005-0000-0000-0000359F0000}"/>
    <cellStyle name="Normal 7 4 2 2 5 3" xfId="22389" xr:uid="{00000000-0005-0000-0000-0000369F0000}"/>
    <cellStyle name="Normal 7 4 2 2 5 4" xfId="43235" xr:uid="{00000000-0005-0000-0000-0000379F0000}"/>
    <cellStyle name="Normal 7 4 2 2 6" xfId="9297" xr:uid="{00000000-0005-0000-0000-0000389F0000}"/>
    <cellStyle name="Normal 7 4 2 2 6 2" xfId="26749" xr:uid="{00000000-0005-0000-0000-0000399F0000}"/>
    <cellStyle name="Normal 7 4 2 2 7" xfId="18028" xr:uid="{00000000-0005-0000-0000-00003A9F0000}"/>
    <cellStyle name="Normal 7 4 2 2 8" xfId="43220" xr:uid="{00000000-0005-0000-0000-00003B9F0000}"/>
    <cellStyle name="Normal 7 4 2 3" xfId="775" xr:uid="{00000000-0005-0000-0000-00003C9F0000}"/>
    <cellStyle name="Normal 7 4 2 3 2" xfId="1848" xr:uid="{00000000-0005-0000-0000-00003D9F0000}"/>
    <cellStyle name="Normal 7 4 2 3 2 2" xfId="3993" xr:uid="{00000000-0005-0000-0000-00003E9F0000}"/>
    <cellStyle name="Normal 7 4 2 3 2 2 2" xfId="8404" xr:uid="{00000000-0005-0000-0000-00003F9F0000}"/>
    <cellStyle name="Normal 7 4 2 3 2 2 2 2" xfId="17148" xr:uid="{00000000-0005-0000-0000-0000409F0000}"/>
    <cellStyle name="Normal 7 4 2 3 2 2 2 2 2" xfId="34599" xr:uid="{00000000-0005-0000-0000-0000419F0000}"/>
    <cellStyle name="Normal 7 4 2 3 2 2 2 3" xfId="25879" xr:uid="{00000000-0005-0000-0000-0000429F0000}"/>
    <cellStyle name="Normal 7 4 2 3 2 2 2 4" xfId="43239" xr:uid="{00000000-0005-0000-0000-0000439F0000}"/>
    <cellStyle name="Normal 7 4 2 3 2 2 3" xfId="12787" xr:uid="{00000000-0005-0000-0000-0000449F0000}"/>
    <cellStyle name="Normal 7 4 2 3 2 2 3 2" xfId="30239" xr:uid="{00000000-0005-0000-0000-0000459F0000}"/>
    <cellStyle name="Normal 7 4 2 3 2 2 4" xfId="21518" xr:uid="{00000000-0005-0000-0000-0000469F0000}"/>
    <cellStyle name="Normal 7 4 2 3 2 2 5" xfId="43238" xr:uid="{00000000-0005-0000-0000-0000479F0000}"/>
    <cellStyle name="Normal 7 4 2 3 2 3" xfId="6262" xr:uid="{00000000-0005-0000-0000-0000489F0000}"/>
    <cellStyle name="Normal 7 4 2 3 2 3 2" xfId="15006" xr:uid="{00000000-0005-0000-0000-0000499F0000}"/>
    <cellStyle name="Normal 7 4 2 3 2 3 2 2" xfId="32457" xr:uid="{00000000-0005-0000-0000-00004A9F0000}"/>
    <cellStyle name="Normal 7 4 2 3 2 3 3" xfId="23737" xr:uid="{00000000-0005-0000-0000-00004B9F0000}"/>
    <cellStyle name="Normal 7 4 2 3 2 3 4" xfId="43240" xr:uid="{00000000-0005-0000-0000-00004C9F0000}"/>
    <cellStyle name="Normal 7 4 2 3 2 4" xfId="10645" xr:uid="{00000000-0005-0000-0000-00004D9F0000}"/>
    <cellStyle name="Normal 7 4 2 3 2 4 2" xfId="28097" xr:uid="{00000000-0005-0000-0000-00004E9F0000}"/>
    <cellStyle name="Normal 7 4 2 3 2 5" xfId="19376" xr:uid="{00000000-0005-0000-0000-00004F9F0000}"/>
    <cellStyle name="Normal 7 4 2 3 2 6" xfId="43237" xr:uid="{00000000-0005-0000-0000-0000509F0000}"/>
    <cellStyle name="Normal 7 4 2 3 3" xfId="2924" xr:uid="{00000000-0005-0000-0000-0000519F0000}"/>
    <cellStyle name="Normal 7 4 2 3 3 2" xfId="7335" xr:uid="{00000000-0005-0000-0000-0000529F0000}"/>
    <cellStyle name="Normal 7 4 2 3 3 2 2" xfId="16079" xr:uid="{00000000-0005-0000-0000-0000539F0000}"/>
    <cellStyle name="Normal 7 4 2 3 3 2 2 2" xfId="33530" xr:uid="{00000000-0005-0000-0000-0000549F0000}"/>
    <cellStyle name="Normal 7 4 2 3 3 2 3" xfId="24810" xr:uid="{00000000-0005-0000-0000-0000559F0000}"/>
    <cellStyle name="Normal 7 4 2 3 3 2 4" xfId="43242" xr:uid="{00000000-0005-0000-0000-0000569F0000}"/>
    <cellStyle name="Normal 7 4 2 3 3 3" xfId="11718" xr:uid="{00000000-0005-0000-0000-0000579F0000}"/>
    <cellStyle name="Normal 7 4 2 3 3 3 2" xfId="29170" xr:uid="{00000000-0005-0000-0000-0000589F0000}"/>
    <cellStyle name="Normal 7 4 2 3 3 4" xfId="20449" xr:uid="{00000000-0005-0000-0000-0000599F0000}"/>
    <cellStyle name="Normal 7 4 2 3 3 5" xfId="43241" xr:uid="{00000000-0005-0000-0000-00005A9F0000}"/>
    <cellStyle name="Normal 7 4 2 3 4" xfId="5193" xr:uid="{00000000-0005-0000-0000-00005B9F0000}"/>
    <cellStyle name="Normal 7 4 2 3 4 2" xfId="13937" xr:uid="{00000000-0005-0000-0000-00005C9F0000}"/>
    <cellStyle name="Normal 7 4 2 3 4 2 2" xfId="31388" xr:uid="{00000000-0005-0000-0000-00005D9F0000}"/>
    <cellStyle name="Normal 7 4 2 3 4 3" xfId="22668" xr:uid="{00000000-0005-0000-0000-00005E9F0000}"/>
    <cellStyle name="Normal 7 4 2 3 4 4" xfId="43243" xr:uid="{00000000-0005-0000-0000-00005F9F0000}"/>
    <cellStyle name="Normal 7 4 2 3 5" xfId="9576" xr:uid="{00000000-0005-0000-0000-0000609F0000}"/>
    <cellStyle name="Normal 7 4 2 3 5 2" xfId="27028" xr:uid="{00000000-0005-0000-0000-0000619F0000}"/>
    <cellStyle name="Normal 7 4 2 3 6" xfId="18307" xr:uid="{00000000-0005-0000-0000-0000629F0000}"/>
    <cellStyle name="Normal 7 4 2 3 7" xfId="43236" xr:uid="{00000000-0005-0000-0000-0000639F0000}"/>
    <cellStyle name="Normal 7 4 2 4" xfId="1314" xr:uid="{00000000-0005-0000-0000-0000649F0000}"/>
    <cellStyle name="Normal 7 4 2 4 2" xfId="3460" xr:uid="{00000000-0005-0000-0000-0000659F0000}"/>
    <cellStyle name="Normal 7 4 2 4 2 2" xfId="7871" xr:uid="{00000000-0005-0000-0000-0000669F0000}"/>
    <cellStyle name="Normal 7 4 2 4 2 2 2" xfId="16615" xr:uid="{00000000-0005-0000-0000-0000679F0000}"/>
    <cellStyle name="Normal 7 4 2 4 2 2 2 2" xfId="34066" xr:uid="{00000000-0005-0000-0000-0000689F0000}"/>
    <cellStyle name="Normal 7 4 2 4 2 2 3" xfId="25346" xr:uid="{00000000-0005-0000-0000-0000699F0000}"/>
    <cellStyle name="Normal 7 4 2 4 2 2 4" xfId="43246" xr:uid="{00000000-0005-0000-0000-00006A9F0000}"/>
    <cellStyle name="Normal 7 4 2 4 2 3" xfId="12254" xr:uid="{00000000-0005-0000-0000-00006B9F0000}"/>
    <cellStyle name="Normal 7 4 2 4 2 3 2" xfId="29706" xr:uid="{00000000-0005-0000-0000-00006C9F0000}"/>
    <cellStyle name="Normal 7 4 2 4 2 4" xfId="20985" xr:uid="{00000000-0005-0000-0000-00006D9F0000}"/>
    <cellStyle name="Normal 7 4 2 4 2 5" xfId="43245" xr:uid="{00000000-0005-0000-0000-00006E9F0000}"/>
    <cellStyle name="Normal 7 4 2 4 3" xfId="5729" xr:uid="{00000000-0005-0000-0000-00006F9F0000}"/>
    <cellStyle name="Normal 7 4 2 4 3 2" xfId="14473" xr:uid="{00000000-0005-0000-0000-0000709F0000}"/>
    <cellStyle name="Normal 7 4 2 4 3 2 2" xfId="31924" xr:uid="{00000000-0005-0000-0000-0000719F0000}"/>
    <cellStyle name="Normal 7 4 2 4 3 3" xfId="23204" xr:uid="{00000000-0005-0000-0000-0000729F0000}"/>
    <cellStyle name="Normal 7 4 2 4 3 4" xfId="43247" xr:uid="{00000000-0005-0000-0000-0000739F0000}"/>
    <cellStyle name="Normal 7 4 2 4 4" xfId="10112" xr:uid="{00000000-0005-0000-0000-0000749F0000}"/>
    <cellStyle name="Normal 7 4 2 4 4 2" xfId="27564" xr:uid="{00000000-0005-0000-0000-0000759F0000}"/>
    <cellStyle name="Normal 7 4 2 4 5" xfId="18843" xr:uid="{00000000-0005-0000-0000-0000769F0000}"/>
    <cellStyle name="Normal 7 4 2 4 6" xfId="43244" xr:uid="{00000000-0005-0000-0000-0000779F0000}"/>
    <cellStyle name="Normal 7 4 2 5" xfId="2388" xr:uid="{00000000-0005-0000-0000-0000789F0000}"/>
    <cellStyle name="Normal 7 4 2 5 2" xfId="6799" xr:uid="{00000000-0005-0000-0000-0000799F0000}"/>
    <cellStyle name="Normal 7 4 2 5 2 2" xfId="15543" xr:uid="{00000000-0005-0000-0000-00007A9F0000}"/>
    <cellStyle name="Normal 7 4 2 5 2 2 2" xfId="32994" xr:uid="{00000000-0005-0000-0000-00007B9F0000}"/>
    <cellStyle name="Normal 7 4 2 5 2 3" xfId="24274" xr:uid="{00000000-0005-0000-0000-00007C9F0000}"/>
    <cellStyle name="Normal 7 4 2 5 2 4" xfId="43249" xr:uid="{00000000-0005-0000-0000-00007D9F0000}"/>
    <cellStyle name="Normal 7 4 2 5 3" xfId="11182" xr:uid="{00000000-0005-0000-0000-00007E9F0000}"/>
    <cellStyle name="Normal 7 4 2 5 3 2" xfId="28634" xr:uid="{00000000-0005-0000-0000-00007F9F0000}"/>
    <cellStyle name="Normal 7 4 2 5 4" xfId="19913" xr:uid="{00000000-0005-0000-0000-0000809F0000}"/>
    <cellStyle name="Normal 7 4 2 5 5" xfId="43248" xr:uid="{00000000-0005-0000-0000-0000819F0000}"/>
    <cellStyle name="Normal 7 4 2 6" xfId="4657" xr:uid="{00000000-0005-0000-0000-0000829F0000}"/>
    <cellStyle name="Normal 7 4 2 6 2" xfId="13401" xr:uid="{00000000-0005-0000-0000-0000839F0000}"/>
    <cellStyle name="Normal 7 4 2 6 2 2" xfId="30852" xr:uid="{00000000-0005-0000-0000-0000849F0000}"/>
    <cellStyle name="Normal 7 4 2 6 3" xfId="22132" xr:uid="{00000000-0005-0000-0000-0000859F0000}"/>
    <cellStyle name="Normal 7 4 2 6 4" xfId="43250" xr:uid="{00000000-0005-0000-0000-0000869F0000}"/>
    <cellStyle name="Normal 7 4 2 7" xfId="9040" xr:uid="{00000000-0005-0000-0000-0000879F0000}"/>
    <cellStyle name="Normal 7 4 2 7 2" xfId="26492" xr:uid="{00000000-0005-0000-0000-0000889F0000}"/>
    <cellStyle name="Normal 7 4 2 8" xfId="17771" xr:uid="{00000000-0005-0000-0000-0000899F0000}"/>
    <cellStyle name="Normal 7 4 2 9" xfId="43219" xr:uid="{00000000-0005-0000-0000-00008A9F0000}"/>
    <cellStyle name="Normal 7 4 3" xfId="368" xr:uid="{00000000-0005-0000-0000-00008B9F0000}"/>
    <cellStyle name="Normal 7 4 3 2" xfId="908" xr:uid="{00000000-0005-0000-0000-00008C9F0000}"/>
    <cellStyle name="Normal 7 4 3 2 2" xfId="1981" xr:uid="{00000000-0005-0000-0000-00008D9F0000}"/>
    <cellStyle name="Normal 7 4 3 2 2 2" xfId="4126" xr:uid="{00000000-0005-0000-0000-00008E9F0000}"/>
    <cellStyle name="Normal 7 4 3 2 2 2 2" xfId="8537" xr:uid="{00000000-0005-0000-0000-00008F9F0000}"/>
    <cellStyle name="Normal 7 4 3 2 2 2 2 2" xfId="17281" xr:uid="{00000000-0005-0000-0000-0000909F0000}"/>
    <cellStyle name="Normal 7 4 3 2 2 2 2 2 2" xfId="34732" xr:uid="{00000000-0005-0000-0000-0000919F0000}"/>
    <cellStyle name="Normal 7 4 3 2 2 2 2 3" xfId="26012" xr:uid="{00000000-0005-0000-0000-0000929F0000}"/>
    <cellStyle name="Normal 7 4 3 2 2 2 2 4" xfId="43255" xr:uid="{00000000-0005-0000-0000-0000939F0000}"/>
    <cellStyle name="Normal 7 4 3 2 2 2 3" xfId="12920" xr:uid="{00000000-0005-0000-0000-0000949F0000}"/>
    <cellStyle name="Normal 7 4 3 2 2 2 3 2" xfId="30372" xr:uid="{00000000-0005-0000-0000-0000959F0000}"/>
    <cellStyle name="Normal 7 4 3 2 2 2 4" xfId="21651" xr:uid="{00000000-0005-0000-0000-0000969F0000}"/>
    <cellStyle name="Normal 7 4 3 2 2 2 5" xfId="43254" xr:uid="{00000000-0005-0000-0000-0000979F0000}"/>
    <cellStyle name="Normal 7 4 3 2 2 3" xfId="6395" xr:uid="{00000000-0005-0000-0000-0000989F0000}"/>
    <cellStyle name="Normal 7 4 3 2 2 3 2" xfId="15139" xr:uid="{00000000-0005-0000-0000-0000999F0000}"/>
    <cellStyle name="Normal 7 4 3 2 2 3 2 2" xfId="32590" xr:uid="{00000000-0005-0000-0000-00009A9F0000}"/>
    <cellStyle name="Normal 7 4 3 2 2 3 3" xfId="23870" xr:uid="{00000000-0005-0000-0000-00009B9F0000}"/>
    <cellStyle name="Normal 7 4 3 2 2 3 4" xfId="43256" xr:uid="{00000000-0005-0000-0000-00009C9F0000}"/>
    <cellStyle name="Normal 7 4 3 2 2 4" xfId="10778" xr:uid="{00000000-0005-0000-0000-00009D9F0000}"/>
    <cellStyle name="Normal 7 4 3 2 2 4 2" xfId="28230" xr:uid="{00000000-0005-0000-0000-00009E9F0000}"/>
    <cellStyle name="Normal 7 4 3 2 2 5" xfId="19509" xr:uid="{00000000-0005-0000-0000-00009F9F0000}"/>
    <cellStyle name="Normal 7 4 3 2 2 6" xfId="43253" xr:uid="{00000000-0005-0000-0000-0000A09F0000}"/>
    <cellStyle name="Normal 7 4 3 2 3" xfId="3057" xr:uid="{00000000-0005-0000-0000-0000A19F0000}"/>
    <cellStyle name="Normal 7 4 3 2 3 2" xfId="7468" xr:uid="{00000000-0005-0000-0000-0000A29F0000}"/>
    <cellStyle name="Normal 7 4 3 2 3 2 2" xfId="16212" xr:uid="{00000000-0005-0000-0000-0000A39F0000}"/>
    <cellStyle name="Normal 7 4 3 2 3 2 2 2" xfId="33663" xr:uid="{00000000-0005-0000-0000-0000A49F0000}"/>
    <cellStyle name="Normal 7 4 3 2 3 2 3" xfId="24943" xr:uid="{00000000-0005-0000-0000-0000A59F0000}"/>
    <cellStyle name="Normal 7 4 3 2 3 2 4" xfId="43258" xr:uid="{00000000-0005-0000-0000-0000A69F0000}"/>
    <cellStyle name="Normal 7 4 3 2 3 3" xfId="11851" xr:uid="{00000000-0005-0000-0000-0000A79F0000}"/>
    <cellStyle name="Normal 7 4 3 2 3 3 2" xfId="29303" xr:uid="{00000000-0005-0000-0000-0000A89F0000}"/>
    <cellStyle name="Normal 7 4 3 2 3 4" xfId="20582" xr:uid="{00000000-0005-0000-0000-0000A99F0000}"/>
    <cellStyle name="Normal 7 4 3 2 3 5" xfId="43257" xr:uid="{00000000-0005-0000-0000-0000AA9F0000}"/>
    <cellStyle name="Normal 7 4 3 2 4" xfId="5326" xr:uid="{00000000-0005-0000-0000-0000AB9F0000}"/>
    <cellStyle name="Normal 7 4 3 2 4 2" xfId="14070" xr:uid="{00000000-0005-0000-0000-0000AC9F0000}"/>
    <cellStyle name="Normal 7 4 3 2 4 2 2" xfId="31521" xr:uid="{00000000-0005-0000-0000-0000AD9F0000}"/>
    <cellStyle name="Normal 7 4 3 2 4 3" xfId="22801" xr:uid="{00000000-0005-0000-0000-0000AE9F0000}"/>
    <cellStyle name="Normal 7 4 3 2 4 4" xfId="43259" xr:uid="{00000000-0005-0000-0000-0000AF9F0000}"/>
    <cellStyle name="Normal 7 4 3 2 5" xfId="9709" xr:uid="{00000000-0005-0000-0000-0000B09F0000}"/>
    <cellStyle name="Normal 7 4 3 2 5 2" xfId="27161" xr:uid="{00000000-0005-0000-0000-0000B19F0000}"/>
    <cellStyle name="Normal 7 4 3 2 6" xfId="18440" xr:uid="{00000000-0005-0000-0000-0000B29F0000}"/>
    <cellStyle name="Normal 7 4 3 2 7" xfId="43252" xr:uid="{00000000-0005-0000-0000-0000B39F0000}"/>
    <cellStyle name="Normal 7 4 3 3" xfId="1446" xr:uid="{00000000-0005-0000-0000-0000B49F0000}"/>
    <cellStyle name="Normal 7 4 3 3 2" xfId="3592" xr:uid="{00000000-0005-0000-0000-0000B59F0000}"/>
    <cellStyle name="Normal 7 4 3 3 2 2" xfId="8003" xr:uid="{00000000-0005-0000-0000-0000B69F0000}"/>
    <cellStyle name="Normal 7 4 3 3 2 2 2" xfId="16747" xr:uid="{00000000-0005-0000-0000-0000B79F0000}"/>
    <cellStyle name="Normal 7 4 3 3 2 2 2 2" xfId="34198" xr:uid="{00000000-0005-0000-0000-0000B89F0000}"/>
    <cellStyle name="Normal 7 4 3 3 2 2 3" xfId="25478" xr:uid="{00000000-0005-0000-0000-0000B99F0000}"/>
    <cellStyle name="Normal 7 4 3 3 2 2 4" xfId="43262" xr:uid="{00000000-0005-0000-0000-0000BA9F0000}"/>
    <cellStyle name="Normal 7 4 3 3 2 3" xfId="12386" xr:uid="{00000000-0005-0000-0000-0000BB9F0000}"/>
    <cellStyle name="Normal 7 4 3 3 2 3 2" xfId="29838" xr:uid="{00000000-0005-0000-0000-0000BC9F0000}"/>
    <cellStyle name="Normal 7 4 3 3 2 4" xfId="21117" xr:uid="{00000000-0005-0000-0000-0000BD9F0000}"/>
    <cellStyle name="Normal 7 4 3 3 2 5" xfId="43261" xr:uid="{00000000-0005-0000-0000-0000BE9F0000}"/>
    <cellStyle name="Normal 7 4 3 3 3" xfId="5861" xr:uid="{00000000-0005-0000-0000-0000BF9F0000}"/>
    <cellStyle name="Normal 7 4 3 3 3 2" xfId="14605" xr:uid="{00000000-0005-0000-0000-0000C09F0000}"/>
    <cellStyle name="Normal 7 4 3 3 3 2 2" xfId="32056" xr:uid="{00000000-0005-0000-0000-0000C19F0000}"/>
    <cellStyle name="Normal 7 4 3 3 3 3" xfId="23336" xr:uid="{00000000-0005-0000-0000-0000C29F0000}"/>
    <cellStyle name="Normal 7 4 3 3 3 4" xfId="43263" xr:uid="{00000000-0005-0000-0000-0000C39F0000}"/>
    <cellStyle name="Normal 7 4 3 3 4" xfId="10244" xr:uid="{00000000-0005-0000-0000-0000C49F0000}"/>
    <cellStyle name="Normal 7 4 3 3 4 2" xfId="27696" xr:uid="{00000000-0005-0000-0000-0000C59F0000}"/>
    <cellStyle name="Normal 7 4 3 3 5" xfId="18975" xr:uid="{00000000-0005-0000-0000-0000C69F0000}"/>
    <cellStyle name="Normal 7 4 3 3 6" xfId="43260" xr:uid="{00000000-0005-0000-0000-0000C79F0000}"/>
    <cellStyle name="Normal 7 4 3 4" xfId="2520" xr:uid="{00000000-0005-0000-0000-0000C89F0000}"/>
    <cellStyle name="Normal 7 4 3 4 2" xfId="6931" xr:uid="{00000000-0005-0000-0000-0000C99F0000}"/>
    <cellStyle name="Normal 7 4 3 4 2 2" xfId="15675" xr:uid="{00000000-0005-0000-0000-0000CA9F0000}"/>
    <cellStyle name="Normal 7 4 3 4 2 2 2" xfId="33126" xr:uid="{00000000-0005-0000-0000-0000CB9F0000}"/>
    <cellStyle name="Normal 7 4 3 4 2 3" xfId="24406" xr:uid="{00000000-0005-0000-0000-0000CC9F0000}"/>
    <cellStyle name="Normal 7 4 3 4 2 4" xfId="43265" xr:uid="{00000000-0005-0000-0000-0000CD9F0000}"/>
    <cellStyle name="Normal 7 4 3 4 3" xfId="11314" xr:uid="{00000000-0005-0000-0000-0000CE9F0000}"/>
    <cellStyle name="Normal 7 4 3 4 3 2" xfId="28766" xr:uid="{00000000-0005-0000-0000-0000CF9F0000}"/>
    <cellStyle name="Normal 7 4 3 4 4" xfId="20045" xr:uid="{00000000-0005-0000-0000-0000D09F0000}"/>
    <cellStyle name="Normal 7 4 3 4 5" xfId="43264" xr:uid="{00000000-0005-0000-0000-0000D19F0000}"/>
    <cellStyle name="Normal 7 4 3 5" xfId="4789" xr:uid="{00000000-0005-0000-0000-0000D29F0000}"/>
    <cellStyle name="Normal 7 4 3 5 2" xfId="13533" xr:uid="{00000000-0005-0000-0000-0000D39F0000}"/>
    <cellStyle name="Normal 7 4 3 5 2 2" xfId="30984" xr:uid="{00000000-0005-0000-0000-0000D49F0000}"/>
    <cellStyle name="Normal 7 4 3 5 3" xfId="22264" xr:uid="{00000000-0005-0000-0000-0000D59F0000}"/>
    <cellStyle name="Normal 7 4 3 5 4" xfId="43266" xr:uid="{00000000-0005-0000-0000-0000D69F0000}"/>
    <cellStyle name="Normal 7 4 3 6" xfId="9172" xr:uid="{00000000-0005-0000-0000-0000D79F0000}"/>
    <cellStyle name="Normal 7 4 3 6 2" xfId="26624" xr:uid="{00000000-0005-0000-0000-0000D89F0000}"/>
    <cellStyle name="Normal 7 4 3 7" xfId="17903" xr:uid="{00000000-0005-0000-0000-0000D99F0000}"/>
    <cellStyle name="Normal 7 4 3 8" xfId="43251" xr:uid="{00000000-0005-0000-0000-0000DA9F0000}"/>
    <cellStyle name="Normal 7 4 4" xfId="650" xr:uid="{00000000-0005-0000-0000-0000DB9F0000}"/>
    <cellStyle name="Normal 7 4 4 2" xfId="1723" xr:uid="{00000000-0005-0000-0000-0000DC9F0000}"/>
    <cellStyle name="Normal 7 4 4 2 2" xfId="3868" xr:uid="{00000000-0005-0000-0000-0000DD9F0000}"/>
    <cellStyle name="Normal 7 4 4 2 2 2" xfId="8279" xr:uid="{00000000-0005-0000-0000-0000DE9F0000}"/>
    <cellStyle name="Normal 7 4 4 2 2 2 2" xfId="17023" xr:uid="{00000000-0005-0000-0000-0000DF9F0000}"/>
    <cellStyle name="Normal 7 4 4 2 2 2 2 2" xfId="34474" xr:uid="{00000000-0005-0000-0000-0000E09F0000}"/>
    <cellStyle name="Normal 7 4 4 2 2 2 3" xfId="25754" xr:uid="{00000000-0005-0000-0000-0000E19F0000}"/>
    <cellStyle name="Normal 7 4 4 2 2 2 4" xfId="43270" xr:uid="{00000000-0005-0000-0000-0000E29F0000}"/>
    <cellStyle name="Normal 7 4 4 2 2 3" xfId="12662" xr:uid="{00000000-0005-0000-0000-0000E39F0000}"/>
    <cellStyle name="Normal 7 4 4 2 2 3 2" xfId="30114" xr:uid="{00000000-0005-0000-0000-0000E49F0000}"/>
    <cellStyle name="Normal 7 4 4 2 2 4" xfId="21393" xr:uid="{00000000-0005-0000-0000-0000E59F0000}"/>
    <cellStyle name="Normal 7 4 4 2 2 5" xfId="43269" xr:uid="{00000000-0005-0000-0000-0000E69F0000}"/>
    <cellStyle name="Normal 7 4 4 2 3" xfId="6137" xr:uid="{00000000-0005-0000-0000-0000E79F0000}"/>
    <cellStyle name="Normal 7 4 4 2 3 2" xfId="14881" xr:uid="{00000000-0005-0000-0000-0000E89F0000}"/>
    <cellStyle name="Normal 7 4 4 2 3 2 2" xfId="32332" xr:uid="{00000000-0005-0000-0000-0000E99F0000}"/>
    <cellStyle name="Normal 7 4 4 2 3 3" xfId="23612" xr:uid="{00000000-0005-0000-0000-0000EA9F0000}"/>
    <cellStyle name="Normal 7 4 4 2 3 4" xfId="43271" xr:uid="{00000000-0005-0000-0000-0000EB9F0000}"/>
    <cellStyle name="Normal 7 4 4 2 4" xfId="10520" xr:uid="{00000000-0005-0000-0000-0000EC9F0000}"/>
    <cellStyle name="Normal 7 4 4 2 4 2" xfId="27972" xr:uid="{00000000-0005-0000-0000-0000ED9F0000}"/>
    <cellStyle name="Normal 7 4 4 2 5" xfId="19251" xr:uid="{00000000-0005-0000-0000-0000EE9F0000}"/>
    <cellStyle name="Normal 7 4 4 2 6" xfId="43268" xr:uid="{00000000-0005-0000-0000-0000EF9F0000}"/>
    <cellStyle name="Normal 7 4 4 3" xfId="2799" xr:uid="{00000000-0005-0000-0000-0000F09F0000}"/>
    <cellStyle name="Normal 7 4 4 3 2" xfId="7210" xr:uid="{00000000-0005-0000-0000-0000F19F0000}"/>
    <cellStyle name="Normal 7 4 4 3 2 2" xfId="15954" xr:uid="{00000000-0005-0000-0000-0000F29F0000}"/>
    <cellStyle name="Normal 7 4 4 3 2 2 2" xfId="33405" xr:uid="{00000000-0005-0000-0000-0000F39F0000}"/>
    <cellStyle name="Normal 7 4 4 3 2 3" xfId="24685" xr:uid="{00000000-0005-0000-0000-0000F49F0000}"/>
    <cellStyle name="Normal 7 4 4 3 2 4" xfId="43273" xr:uid="{00000000-0005-0000-0000-0000F59F0000}"/>
    <cellStyle name="Normal 7 4 4 3 3" xfId="11593" xr:uid="{00000000-0005-0000-0000-0000F69F0000}"/>
    <cellStyle name="Normal 7 4 4 3 3 2" xfId="29045" xr:uid="{00000000-0005-0000-0000-0000F79F0000}"/>
    <cellStyle name="Normal 7 4 4 3 4" xfId="20324" xr:uid="{00000000-0005-0000-0000-0000F89F0000}"/>
    <cellStyle name="Normal 7 4 4 3 5" xfId="43272" xr:uid="{00000000-0005-0000-0000-0000F99F0000}"/>
    <cellStyle name="Normal 7 4 4 4" xfId="5068" xr:uid="{00000000-0005-0000-0000-0000FA9F0000}"/>
    <cellStyle name="Normal 7 4 4 4 2" xfId="13812" xr:uid="{00000000-0005-0000-0000-0000FB9F0000}"/>
    <cellStyle name="Normal 7 4 4 4 2 2" xfId="31263" xr:uid="{00000000-0005-0000-0000-0000FC9F0000}"/>
    <cellStyle name="Normal 7 4 4 4 3" xfId="22543" xr:uid="{00000000-0005-0000-0000-0000FD9F0000}"/>
    <cellStyle name="Normal 7 4 4 4 4" xfId="43274" xr:uid="{00000000-0005-0000-0000-0000FE9F0000}"/>
    <cellStyle name="Normal 7 4 4 5" xfId="9451" xr:uid="{00000000-0005-0000-0000-0000FF9F0000}"/>
    <cellStyle name="Normal 7 4 4 5 2" xfId="26903" xr:uid="{00000000-0005-0000-0000-000000A00000}"/>
    <cellStyle name="Normal 7 4 4 6" xfId="18182" xr:uid="{00000000-0005-0000-0000-000001A00000}"/>
    <cellStyle name="Normal 7 4 4 7" xfId="43267" xr:uid="{00000000-0005-0000-0000-000002A00000}"/>
    <cellStyle name="Normal 7 4 5" xfId="1189" xr:uid="{00000000-0005-0000-0000-000003A00000}"/>
    <cellStyle name="Normal 7 4 5 2" xfId="3335" xr:uid="{00000000-0005-0000-0000-000004A00000}"/>
    <cellStyle name="Normal 7 4 5 2 2" xfId="7746" xr:uid="{00000000-0005-0000-0000-000005A00000}"/>
    <cellStyle name="Normal 7 4 5 2 2 2" xfId="16490" xr:uid="{00000000-0005-0000-0000-000006A00000}"/>
    <cellStyle name="Normal 7 4 5 2 2 2 2" xfId="33941" xr:uid="{00000000-0005-0000-0000-000007A00000}"/>
    <cellStyle name="Normal 7 4 5 2 2 3" xfId="25221" xr:uid="{00000000-0005-0000-0000-000008A00000}"/>
    <cellStyle name="Normal 7 4 5 2 2 4" xfId="43277" xr:uid="{00000000-0005-0000-0000-000009A00000}"/>
    <cellStyle name="Normal 7 4 5 2 3" xfId="12129" xr:uid="{00000000-0005-0000-0000-00000AA00000}"/>
    <cellStyle name="Normal 7 4 5 2 3 2" xfId="29581" xr:uid="{00000000-0005-0000-0000-00000BA00000}"/>
    <cellStyle name="Normal 7 4 5 2 4" xfId="20860" xr:uid="{00000000-0005-0000-0000-00000CA00000}"/>
    <cellStyle name="Normal 7 4 5 2 5" xfId="43276" xr:uid="{00000000-0005-0000-0000-00000DA00000}"/>
    <cellStyle name="Normal 7 4 5 3" xfId="5604" xr:uid="{00000000-0005-0000-0000-00000EA00000}"/>
    <cellStyle name="Normal 7 4 5 3 2" xfId="14348" xr:uid="{00000000-0005-0000-0000-00000FA00000}"/>
    <cellStyle name="Normal 7 4 5 3 2 2" xfId="31799" xr:uid="{00000000-0005-0000-0000-000010A00000}"/>
    <cellStyle name="Normal 7 4 5 3 3" xfId="23079" xr:uid="{00000000-0005-0000-0000-000011A00000}"/>
    <cellStyle name="Normal 7 4 5 3 4" xfId="43278" xr:uid="{00000000-0005-0000-0000-000012A00000}"/>
    <cellStyle name="Normal 7 4 5 4" xfId="9987" xr:uid="{00000000-0005-0000-0000-000013A00000}"/>
    <cellStyle name="Normal 7 4 5 4 2" xfId="27439" xr:uid="{00000000-0005-0000-0000-000014A00000}"/>
    <cellStyle name="Normal 7 4 5 5" xfId="18718" xr:uid="{00000000-0005-0000-0000-000015A00000}"/>
    <cellStyle name="Normal 7 4 5 6" xfId="43275" xr:uid="{00000000-0005-0000-0000-000016A00000}"/>
    <cellStyle name="Normal 7 4 6" xfId="2263" xr:uid="{00000000-0005-0000-0000-000017A00000}"/>
    <cellStyle name="Normal 7 4 6 2" xfId="6674" xr:uid="{00000000-0005-0000-0000-000018A00000}"/>
    <cellStyle name="Normal 7 4 6 2 2" xfId="15418" xr:uid="{00000000-0005-0000-0000-000019A00000}"/>
    <cellStyle name="Normal 7 4 6 2 2 2" xfId="32869" xr:uid="{00000000-0005-0000-0000-00001AA00000}"/>
    <cellStyle name="Normal 7 4 6 2 3" xfId="24149" xr:uid="{00000000-0005-0000-0000-00001BA00000}"/>
    <cellStyle name="Normal 7 4 6 2 4" xfId="43280" xr:uid="{00000000-0005-0000-0000-00001CA00000}"/>
    <cellStyle name="Normal 7 4 6 3" xfId="11057" xr:uid="{00000000-0005-0000-0000-00001DA00000}"/>
    <cellStyle name="Normal 7 4 6 3 2" xfId="28509" xr:uid="{00000000-0005-0000-0000-00001EA00000}"/>
    <cellStyle name="Normal 7 4 6 4" xfId="19788" xr:uid="{00000000-0005-0000-0000-00001FA00000}"/>
    <cellStyle name="Normal 7 4 6 5" xfId="43279" xr:uid="{00000000-0005-0000-0000-000020A00000}"/>
    <cellStyle name="Normal 7 4 7" xfId="4532" xr:uid="{00000000-0005-0000-0000-000021A00000}"/>
    <cellStyle name="Normal 7 4 7 2" xfId="13276" xr:uid="{00000000-0005-0000-0000-000022A00000}"/>
    <cellStyle name="Normal 7 4 7 2 2" xfId="30727" xr:uid="{00000000-0005-0000-0000-000023A00000}"/>
    <cellStyle name="Normal 7 4 7 3" xfId="22007" xr:uid="{00000000-0005-0000-0000-000024A00000}"/>
    <cellStyle name="Normal 7 4 7 4" xfId="43281" xr:uid="{00000000-0005-0000-0000-000025A00000}"/>
    <cellStyle name="Normal 7 4 8" xfId="8915" xr:uid="{00000000-0005-0000-0000-000026A00000}"/>
    <cellStyle name="Normal 7 4 8 2" xfId="26367" xr:uid="{00000000-0005-0000-0000-000027A00000}"/>
    <cellStyle name="Normal 7 4 9" xfId="17646" xr:uid="{00000000-0005-0000-0000-000028A00000}"/>
    <cellStyle name="Normal 7 5" xfId="171" xr:uid="{00000000-0005-0000-0000-000029A00000}"/>
    <cellStyle name="Normal 7 5 2" xfId="436" xr:uid="{00000000-0005-0000-0000-00002AA00000}"/>
    <cellStyle name="Normal 7 5 2 2" xfId="976" xr:uid="{00000000-0005-0000-0000-00002BA00000}"/>
    <cellStyle name="Normal 7 5 2 2 2" xfId="2049" xr:uid="{00000000-0005-0000-0000-00002CA00000}"/>
    <cellStyle name="Normal 7 5 2 2 2 2" xfId="4194" xr:uid="{00000000-0005-0000-0000-00002DA00000}"/>
    <cellStyle name="Normal 7 5 2 2 2 2 2" xfId="8605" xr:uid="{00000000-0005-0000-0000-00002EA00000}"/>
    <cellStyle name="Normal 7 5 2 2 2 2 2 2" xfId="17349" xr:uid="{00000000-0005-0000-0000-00002FA00000}"/>
    <cellStyle name="Normal 7 5 2 2 2 2 2 2 2" xfId="34800" xr:uid="{00000000-0005-0000-0000-000030A00000}"/>
    <cellStyle name="Normal 7 5 2 2 2 2 2 3" xfId="26080" xr:uid="{00000000-0005-0000-0000-000031A00000}"/>
    <cellStyle name="Normal 7 5 2 2 2 2 2 4" xfId="43287" xr:uid="{00000000-0005-0000-0000-000032A00000}"/>
    <cellStyle name="Normal 7 5 2 2 2 2 3" xfId="12988" xr:uid="{00000000-0005-0000-0000-000033A00000}"/>
    <cellStyle name="Normal 7 5 2 2 2 2 3 2" xfId="30440" xr:uid="{00000000-0005-0000-0000-000034A00000}"/>
    <cellStyle name="Normal 7 5 2 2 2 2 4" xfId="21719" xr:uid="{00000000-0005-0000-0000-000035A00000}"/>
    <cellStyle name="Normal 7 5 2 2 2 2 5" xfId="43286" xr:uid="{00000000-0005-0000-0000-000036A00000}"/>
    <cellStyle name="Normal 7 5 2 2 2 3" xfId="6463" xr:uid="{00000000-0005-0000-0000-000037A00000}"/>
    <cellStyle name="Normal 7 5 2 2 2 3 2" xfId="15207" xr:uid="{00000000-0005-0000-0000-000038A00000}"/>
    <cellStyle name="Normal 7 5 2 2 2 3 2 2" xfId="32658" xr:uid="{00000000-0005-0000-0000-000039A00000}"/>
    <cellStyle name="Normal 7 5 2 2 2 3 3" xfId="23938" xr:uid="{00000000-0005-0000-0000-00003AA00000}"/>
    <cellStyle name="Normal 7 5 2 2 2 3 4" xfId="43288" xr:uid="{00000000-0005-0000-0000-00003BA00000}"/>
    <cellStyle name="Normal 7 5 2 2 2 4" xfId="10846" xr:uid="{00000000-0005-0000-0000-00003CA00000}"/>
    <cellStyle name="Normal 7 5 2 2 2 4 2" xfId="28298" xr:uid="{00000000-0005-0000-0000-00003DA00000}"/>
    <cellStyle name="Normal 7 5 2 2 2 5" xfId="19577" xr:uid="{00000000-0005-0000-0000-00003EA00000}"/>
    <cellStyle name="Normal 7 5 2 2 2 6" xfId="43285" xr:uid="{00000000-0005-0000-0000-00003FA00000}"/>
    <cellStyle name="Normal 7 5 2 2 3" xfId="3125" xr:uid="{00000000-0005-0000-0000-000040A00000}"/>
    <cellStyle name="Normal 7 5 2 2 3 2" xfId="7536" xr:uid="{00000000-0005-0000-0000-000041A00000}"/>
    <cellStyle name="Normal 7 5 2 2 3 2 2" xfId="16280" xr:uid="{00000000-0005-0000-0000-000042A00000}"/>
    <cellStyle name="Normal 7 5 2 2 3 2 2 2" xfId="33731" xr:uid="{00000000-0005-0000-0000-000043A00000}"/>
    <cellStyle name="Normal 7 5 2 2 3 2 3" xfId="25011" xr:uid="{00000000-0005-0000-0000-000044A00000}"/>
    <cellStyle name="Normal 7 5 2 2 3 2 4" xfId="43290" xr:uid="{00000000-0005-0000-0000-000045A00000}"/>
    <cellStyle name="Normal 7 5 2 2 3 3" xfId="11919" xr:uid="{00000000-0005-0000-0000-000046A00000}"/>
    <cellStyle name="Normal 7 5 2 2 3 3 2" xfId="29371" xr:uid="{00000000-0005-0000-0000-000047A00000}"/>
    <cellStyle name="Normal 7 5 2 2 3 4" xfId="20650" xr:uid="{00000000-0005-0000-0000-000048A00000}"/>
    <cellStyle name="Normal 7 5 2 2 3 5" xfId="43289" xr:uid="{00000000-0005-0000-0000-000049A00000}"/>
    <cellStyle name="Normal 7 5 2 2 4" xfId="5394" xr:uid="{00000000-0005-0000-0000-00004AA00000}"/>
    <cellStyle name="Normal 7 5 2 2 4 2" xfId="14138" xr:uid="{00000000-0005-0000-0000-00004BA00000}"/>
    <cellStyle name="Normal 7 5 2 2 4 2 2" xfId="31589" xr:uid="{00000000-0005-0000-0000-00004CA00000}"/>
    <cellStyle name="Normal 7 5 2 2 4 3" xfId="22869" xr:uid="{00000000-0005-0000-0000-00004DA00000}"/>
    <cellStyle name="Normal 7 5 2 2 4 4" xfId="43291" xr:uid="{00000000-0005-0000-0000-00004EA00000}"/>
    <cellStyle name="Normal 7 5 2 2 5" xfId="9777" xr:uid="{00000000-0005-0000-0000-00004FA00000}"/>
    <cellStyle name="Normal 7 5 2 2 5 2" xfId="27229" xr:uid="{00000000-0005-0000-0000-000050A00000}"/>
    <cellStyle name="Normal 7 5 2 2 6" xfId="18508" xr:uid="{00000000-0005-0000-0000-000051A00000}"/>
    <cellStyle name="Normal 7 5 2 2 7" xfId="43284" xr:uid="{00000000-0005-0000-0000-000052A00000}"/>
    <cellStyle name="Normal 7 5 2 3" xfId="1514" xr:uid="{00000000-0005-0000-0000-000053A00000}"/>
    <cellStyle name="Normal 7 5 2 3 2" xfId="3660" xr:uid="{00000000-0005-0000-0000-000054A00000}"/>
    <cellStyle name="Normal 7 5 2 3 2 2" xfId="8071" xr:uid="{00000000-0005-0000-0000-000055A00000}"/>
    <cellStyle name="Normal 7 5 2 3 2 2 2" xfId="16815" xr:uid="{00000000-0005-0000-0000-000056A00000}"/>
    <cellStyle name="Normal 7 5 2 3 2 2 2 2" xfId="34266" xr:uid="{00000000-0005-0000-0000-000057A00000}"/>
    <cellStyle name="Normal 7 5 2 3 2 2 3" xfId="25546" xr:uid="{00000000-0005-0000-0000-000058A00000}"/>
    <cellStyle name="Normal 7 5 2 3 2 2 4" xfId="43294" xr:uid="{00000000-0005-0000-0000-000059A00000}"/>
    <cellStyle name="Normal 7 5 2 3 2 3" xfId="12454" xr:uid="{00000000-0005-0000-0000-00005AA00000}"/>
    <cellStyle name="Normal 7 5 2 3 2 3 2" xfId="29906" xr:uid="{00000000-0005-0000-0000-00005BA00000}"/>
    <cellStyle name="Normal 7 5 2 3 2 4" xfId="21185" xr:uid="{00000000-0005-0000-0000-00005CA00000}"/>
    <cellStyle name="Normal 7 5 2 3 2 5" xfId="43293" xr:uid="{00000000-0005-0000-0000-00005DA00000}"/>
    <cellStyle name="Normal 7 5 2 3 3" xfId="5929" xr:uid="{00000000-0005-0000-0000-00005EA00000}"/>
    <cellStyle name="Normal 7 5 2 3 3 2" xfId="14673" xr:uid="{00000000-0005-0000-0000-00005FA00000}"/>
    <cellStyle name="Normal 7 5 2 3 3 2 2" xfId="32124" xr:uid="{00000000-0005-0000-0000-000060A00000}"/>
    <cellStyle name="Normal 7 5 2 3 3 3" xfId="23404" xr:uid="{00000000-0005-0000-0000-000061A00000}"/>
    <cellStyle name="Normal 7 5 2 3 3 4" xfId="43295" xr:uid="{00000000-0005-0000-0000-000062A00000}"/>
    <cellStyle name="Normal 7 5 2 3 4" xfId="10312" xr:uid="{00000000-0005-0000-0000-000063A00000}"/>
    <cellStyle name="Normal 7 5 2 3 4 2" xfId="27764" xr:uid="{00000000-0005-0000-0000-000064A00000}"/>
    <cellStyle name="Normal 7 5 2 3 5" xfId="19043" xr:uid="{00000000-0005-0000-0000-000065A00000}"/>
    <cellStyle name="Normal 7 5 2 3 6" xfId="43292" xr:uid="{00000000-0005-0000-0000-000066A00000}"/>
    <cellStyle name="Normal 7 5 2 4" xfId="2588" xr:uid="{00000000-0005-0000-0000-000067A00000}"/>
    <cellStyle name="Normal 7 5 2 4 2" xfId="6999" xr:uid="{00000000-0005-0000-0000-000068A00000}"/>
    <cellStyle name="Normal 7 5 2 4 2 2" xfId="15743" xr:uid="{00000000-0005-0000-0000-000069A00000}"/>
    <cellStyle name="Normal 7 5 2 4 2 2 2" xfId="33194" xr:uid="{00000000-0005-0000-0000-00006AA00000}"/>
    <cellStyle name="Normal 7 5 2 4 2 3" xfId="24474" xr:uid="{00000000-0005-0000-0000-00006BA00000}"/>
    <cellStyle name="Normal 7 5 2 4 2 4" xfId="43297" xr:uid="{00000000-0005-0000-0000-00006CA00000}"/>
    <cellStyle name="Normal 7 5 2 4 3" xfId="11382" xr:uid="{00000000-0005-0000-0000-00006DA00000}"/>
    <cellStyle name="Normal 7 5 2 4 3 2" xfId="28834" xr:uid="{00000000-0005-0000-0000-00006EA00000}"/>
    <cellStyle name="Normal 7 5 2 4 4" xfId="20113" xr:uid="{00000000-0005-0000-0000-00006FA00000}"/>
    <cellStyle name="Normal 7 5 2 4 5" xfId="43296" xr:uid="{00000000-0005-0000-0000-000070A00000}"/>
    <cellStyle name="Normal 7 5 2 5" xfId="4857" xr:uid="{00000000-0005-0000-0000-000071A00000}"/>
    <cellStyle name="Normal 7 5 2 5 2" xfId="13601" xr:uid="{00000000-0005-0000-0000-000072A00000}"/>
    <cellStyle name="Normal 7 5 2 5 2 2" xfId="31052" xr:uid="{00000000-0005-0000-0000-000073A00000}"/>
    <cellStyle name="Normal 7 5 2 5 3" xfId="22332" xr:uid="{00000000-0005-0000-0000-000074A00000}"/>
    <cellStyle name="Normal 7 5 2 5 4" xfId="43298" xr:uid="{00000000-0005-0000-0000-000075A00000}"/>
    <cellStyle name="Normal 7 5 2 6" xfId="9240" xr:uid="{00000000-0005-0000-0000-000076A00000}"/>
    <cellStyle name="Normal 7 5 2 6 2" xfId="26692" xr:uid="{00000000-0005-0000-0000-000077A00000}"/>
    <cellStyle name="Normal 7 5 2 7" xfId="17971" xr:uid="{00000000-0005-0000-0000-000078A00000}"/>
    <cellStyle name="Normal 7 5 2 8" xfId="43283" xr:uid="{00000000-0005-0000-0000-000079A00000}"/>
    <cellStyle name="Normal 7 5 3" xfId="718" xr:uid="{00000000-0005-0000-0000-00007AA00000}"/>
    <cellStyle name="Normal 7 5 3 2" xfId="1791" xr:uid="{00000000-0005-0000-0000-00007BA00000}"/>
    <cellStyle name="Normal 7 5 3 2 2" xfId="3936" xr:uid="{00000000-0005-0000-0000-00007CA00000}"/>
    <cellStyle name="Normal 7 5 3 2 2 2" xfId="8347" xr:uid="{00000000-0005-0000-0000-00007DA00000}"/>
    <cellStyle name="Normal 7 5 3 2 2 2 2" xfId="17091" xr:uid="{00000000-0005-0000-0000-00007EA00000}"/>
    <cellStyle name="Normal 7 5 3 2 2 2 2 2" xfId="34542" xr:uid="{00000000-0005-0000-0000-00007FA00000}"/>
    <cellStyle name="Normal 7 5 3 2 2 2 3" xfId="25822" xr:uid="{00000000-0005-0000-0000-000080A00000}"/>
    <cellStyle name="Normal 7 5 3 2 2 2 4" xfId="43302" xr:uid="{00000000-0005-0000-0000-000081A00000}"/>
    <cellStyle name="Normal 7 5 3 2 2 3" xfId="12730" xr:uid="{00000000-0005-0000-0000-000082A00000}"/>
    <cellStyle name="Normal 7 5 3 2 2 3 2" xfId="30182" xr:uid="{00000000-0005-0000-0000-000083A00000}"/>
    <cellStyle name="Normal 7 5 3 2 2 4" xfId="21461" xr:uid="{00000000-0005-0000-0000-000084A00000}"/>
    <cellStyle name="Normal 7 5 3 2 2 5" xfId="43301" xr:uid="{00000000-0005-0000-0000-000085A00000}"/>
    <cellStyle name="Normal 7 5 3 2 3" xfId="6205" xr:uid="{00000000-0005-0000-0000-000086A00000}"/>
    <cellStyle name="Normal 7 5 3 2 3 2" xfId="14949" xr:uid="{00000000-0005-0000-0000-000087A00000}"/>
    <cellStyle name="Normal 7 5 3 2 3 2 2" xfId="32400" xr:uid="{00000000-0005-0000-0000-000088A00000}"/>
    <cellStyle name="Normal 7 5 3 2 3 3" xfId="23680" xr:uid="{00000000-0005-0000-0000-000089A00000}"/>
    <cellStyle name="Normal 7 5 3 2 3 4" xfId="43303" xr:uid="{00000000-0005-0000-0000-00008AA00000}"/>
    <cellStyle name="Normal 7 5 3 2 4" xfId="10588" xr:uid="{00000000-0005-0000-0000-00008BA00000}"/>
    <cellStyle name="Normal 7 5 3 2 4 2" xfId="28040" xr:uid="{00000000-0005-0000-0000-00008CA00000}"/>
    <cellStyle name="Normal 7 5 3 2 5" xfId="19319" xr:uid="{00000000-0005-0000-0000-00008DA00000}"/>
    <cellStyle name="Normal 7 5 3 2 6" xfId="43300" xr:uid="{00000000-0005-0000-0000-00008EA00000}"/>
    <cellStyle name="Normal 7 5 3 3" xfId="2867" xr:uid="{00000000-0005-0000-0000-00008FA00000}"/>
    <cellStyle name="Normal 7 5 3 3 2" xfId="7278" xr:uid="{00000000-0005-0000-0000-000090A00000}"/>
    <cellStyle name="Normal 7 5 3 3 2 2" xfId="16022" xr:uid="{00000000-0005-0000-0000-000091A00000}"/>
    <cellStyle name="Normal 7 5 3 3 2 2 2" xfId="33473" xr:uid="{00000000-0005-0000-0000-000092A00000}"/>
    <cellStyle name="Normal 7 5 3 3 2 3" xfId="24753" xr:uid="{00000000-0005-0000-0000-000093A00000}"/>
    <cellStyle name="Normal 7 5 3 3 2 4" xfId="43305" xr:uid="{00000000-0005-0000-0000-000094A00000}"/>
    <cellStyle name="Normal 7 5 3 3 3" xfId="11661" xr:uid="{00000000-0005-0000-0000-000095A00000}"/>
    <cellStyle name="Normal 7 5 3 3 3 2" xfId="29113" xr:uid="{00000000-0005-0000-0000-000096A00000}"/>
    <cellStyle name="Normal 7 5 3 3 4" xfId="20392" xr:uid="{00000000-0005-0000-0000-000097A00000}"/>
    <cellStyle name="Normal 7 5 3 3 5" xfId="43304" xr:uid="{00000000-0005-0000-0000-000098A00000}"/>
    <cellStyle name="Normal 7 5 3 4" xfId="5136" xr:uid="{00000000-0005-0000-0000-000099A00000}"/>
    <cellStyle name="Normal 7 5 3 4 2" xfId="13880" xr:uid="{00000000-0005-0000-0000-00009AA00000}"/>
    <cellStyle name="Normal 7 5 3 4 2 2" xfId="31331" xr:uid="{00000000-0005-0000-0000-00009BA00000}"/>
    <cellStyle name="Normal 7 5 3 4 3" xfId="22611" xr:uid="{00000000-0005-0000-0000-00009CA00000}"/>
    <cellStyle name="Normal 7 5 3 4 4" xfId="43306" xr:uid="{00000000-0005-0000-0000-00009DA00000}"/>
    <cellStyle name="Normal 7 5 3 5" xfId="9519" xr:uid="{00000000-0005-0000-0000-00009EA00000}"/>
    <cellStyle name="Normal 7 5 3 5 2" xfId="26971" xr:uid="{00000000-0005-0000-0000-00009FA00000}"/>
    <cellStyle name="Normal 7 5 3 6" xfId="18250" xr:uid="{00000000-0005-0000-0000-0000A0A00000}"/>
    <cellStyle name="Normal 7 5 3 7" xfId="43299" xr:uid="{00000000-0005-0000-0000-0000A1A00000}"/>
    <cellStyle name="Normal 7 5 4" xfId="1257" xr:uid="{00000000-0005-0000-0000-0000A2A00000}"/>
    <cellStyle name="Normal 7 5 4 2" xfId="3403" xr:uid="{00000000-0005-0000-0000-0000A3A00000}"/>
    <cellStyle name="Normal 7 5 4 2 2" xfId="7814" xr:uid="{00000000-0005-0000-0000-0000A4A00000}"/>
    <cellStyle name="Normal 7 5 4 2 2 2" xfId="16558" xr:uid="{00000000-0005-0000-0000-0000A5A00000}"/>
    <cellStyle name="Normal 7 5 4 2 2 2 2" xfId="34009" xr:uid="{00000000-0005-0000-0000-0000A6A00000}"/>
    <cellStyle name="Normal 7 5 4 2 2 3" xfId="25289" xr:uid="{00000000-0005-0000-0000-0000A7A00000}"/>
    <cellStyle name="Normal 7 5 4 2 2 4" xfId="43309" xr:uid="{00000000-0005-0000-0000-0000A8A00000}"/>
    <cellStyle name="Normal 7 5 4 2 3" xfId="12197" xr:uid="{00000000-0005-0000-0000-0000A9A00000}"/>
    <cellStyle name="Normal 7 5 4 2 3 2" xfId="29649" xr:uid="{00000000-0005-0000-0000-0000AAA00000}"/>
    <cellStyle name="Normal 7 5 4 2 4" xfId="20928" xr:uid="{00000000-0005-0000-0000-0000ABA00000}"/>
    <cellStyle name="Normal 7 5 4 2 5" xfId="43308" xr:uid="{00000000-0005-0000-0000-0000ACA00000}"/>
    <cellStyle name="Normal 7 5 4 3" xfId="5672" xr:uid="{00000000-0005-0000-0000-0000ADA00000}"/>
    <cellStyle name="Normal 7 5 4 3 2" xfId="14416" xr:uid="{00000000-0005-0000-0000-0000AEA00000}"/>
    <cellStyle name="Normal 7 5 4 3 2 2" xfId="31867" xr:uid="{00000000-0005-0000-0000-0000AFA00000}"/>
    <cellStyle name="Normal 7 5 4 3 3" xfId="23147" xr:uid="{00000000-0005-0000-0000-0000B0A00000}"/>
    <cellStyle name="Normal 7 5 4 3 4" xfId="43310" xr:uid="{00000000-0005-0000-0000-0000B1A00000}"/>
    <cellStyle name="Normal 7 5 4 4" xfId="10055" xr:uid="{00000000-0005-0000-0000-0000B2A00000}"/>
    <cellStyle name="Normal 7 5 4 4 2" xfId="27507" xr:uid="{00000000-0005-0000-0000-0000B3A00000}"/>
    <cellStyle name="Normal 7 5 4 5" xfId="18786" xr:uid="{00000000-0005-0000-0000-0000B4A00000}"/>
    <cellStyle name="Normal 7 5 4 6" xfId="43307" xr:uid="{00000000-0005-0000-0000-0000B5A00000}"/>
    <cellStyle name="Normal 7 5 5" xfId="2331" xr:uid="{00000000-0005-0000-0000-0000B6A00000}"/>
    <cellStyle name="Normal 7 5 5 2" xfId="6742" xr:uid="{00000000-0005-0000-0000-0000B7A00000}"/>
    <cellStyle name="Normal 7 5 5 2 2" xfId="15486" xr:uid="{00000000-0005-0000-0000-0000B8A00000}"/>
    <cellStyle name="Normal 7 5 5 2 2 2" xfId="32937" xr:uid="{00000000-0005-0000-0000-0000B9A00000}"/>
    <cellStyle name="Normal 7 5 5 2 3" xfId="24217" xr:uid="{00000000-0005-0000-0000-0000BAA00000}"/>
    <cellStyle name="Normal 7 5 5 2 4" xfId="43312" xr:uid="{00000000-0005-0000-0000-0000BBA00000}"/>
    <cellStyle name="Normal 7 5 5 3" xfId="11125" xr:uid="{00000000-0005-0000-0000-0000BCA00000}"/>
    <cellStyle name="Normal 7 5 5 3 2" xfId="28577" xr:uid="{00000000-0005-0000-0000-0000BDA00000}"/>
    <cellStyle name="Normal 7 5 5 4" xfId="19856" xr:uid="{00000000-0005-0000-0000-0000BEA00000}"/>
    <cellStyle name="Normal 7 5 5 5" xfId="43311" xr:uid="{00000000-0005-0000-0000-0000BFA00000}"/>
    <cellStyle name="Normal 7 5 6" xfId="4600" xr:uid="{00000000-0005-0000-0000-0000C0A00000}"/>
    <cellStyle name="Normal 7 5 6 2" xfId="13344" xr:uid="{00000000-0005-0000-0000-0000C1A00000}"/>
    <cellStyle name="Normal 7 5 6 2 2" xfId="30795" xr:uid="{00000000-0005-0000-0000-0000C2A00000}"/>
    <cellStyle name="Normal 7 5 6 3" xfId="22075" xr:uid="{00000000-0005-0000-0000-0000C3A00000}"/>
    <cellStyle name="Normal 7 5 6 4" xfId="43313" xr:uid="{00000000-0005-0000-0000-0000C4A00000}"/>
    <cellStyle name="Normal 7 5 7" xfId="8983" xr:uid="{00000000-0005-0000-0000-0000C5A00000}"/>
    <cellStyle name="Normal 7 5 7 2" xfId="26435" xr:uid="{00000000-0005-0000-0000-0000C6A00000}"/>
    <cellStyle name="Normal 7 5 8" xfId="17714" xr:uid="{00000000-0005-0000-0000-0000C7A00000}"/>
    <cellStyle name="Normal 7 5 9" xfId="43282" xr:uid="{00000000-0005-0000-0000-0000C8A00000}"/>
    <cellStyle name="Normal 7 6" xfId="311" xr:uid="{00000000-0005-0000-0000-0000C9A00000}"/>
    <cellStyle name="Normal 7 6 2" xfId="851" xr:uid="{00000000-0005-0000-0000-0000CAA00000}"/>
    <cellStyle name="Normal 7 6 2 2" xfId="1924" xr:uid="{00000000-0005-0000-0000-0000CBA00000}"/>
    <cellStyle name="Normal 7 6 2 2 2" xfId="4069" xr:uid="{00000000-0005-0000-0000-0000CCA00000}"/>
    <cellStyle name="Normal 7 6 2 2 2 2" xfId="8480" xr:uid="{00000000-0005-0000-0000-0000CDA00000}"/>
    <cellStyle name="Normal 7 6 2 2 2 2 2" xfId="17224" xr:uid="{00000000-0005-0000-0000-0000CEA00000}"/>
    <cellStyle name="Normal 7 6 2 2 2 2 2 2" xfId="34675" xr:uid="{00000000-0005-0000-0000-0000CFA00000}"/>
    <cellStyle name="Normal 7 6 2 2 2 2 3" xfId="25955" xr:uid="{00000000-0005-0000-0000-0000D0A00000}"/>
    <cellStyle name="Normal 7 6 2 2 2 2 4" xfId="43318" xr:uid="{00000000-0005-0000-0000-0000D1A00000}"/>
    <cellStyle name="Normal 7 6 2 2 2 3" xfId="12863" xr:uid="{00000000-0005-0000-0000-0000D2A00000}"/>
    <cellStyle name="Normal 7 6 2 2 2 3 2" xfId="30315" xr:uid="{00000000-0005-0000-0000-0000D3A00000}"/>
    <cellStyle name="Normal 7 6 2 2 2 4" xfId="21594" xr:uid="{00000000-0005-0000-0000-0000D4A00000}"/>
    <cellStyle name="Normal 7 6 2 2 2 5" xfId="43317" xr:uid="{00000000-0005-0000-0000-0000D5A00000}"/>
    <cellStyle name="Normal 7 6 2 2 3" xfId="6338" xr:uid="{00000000-0005-0000-0000-0000D6A00000}"/>
    <cellStyle name="Normal 7 6 2 2 3 2" xfId="15082" xr:uid="{00000000-0005-0000-0000-0000D7A00000}"/>
    <cellStyle name="Normal 7 6 2 2 3 2 2" xfId="32533" xr:uid="{00000000-0005-0000-0000-0000D8A00000}"/>
    <cellStyle name="Normal 7 6 2 2 3 3" xfId="23813" xr:uid="{00000000-0005-0000-0000-0000D9A00000}"/>
    <cellStyle name="Normal 7 6 2 2 3 4" xfId="43319" xr:uid="{00000000-0005-0000-0000-0000DAA00000}"/>
    <cellStyle name="Normal 7 6 2 2 4" xfId="10721" xr:uid="{00000000-0005-0000-0000-0000DBA00000}"/>
    <cellStyle name="Normal 7 6 2 2 4 2" xfId="28173" xr:uid="{00000000-0005-0000-0000-0000DCA00000}"/>
    <cellStyle name="Normal 7 6 2 2 5" xfId="19452" xr:uid="{00000000-0005-0000-0000-0000DDA00000}"/>
    <cellStyle name="Normal 7 6 2 2 6" xfId="43316" xr:uid="{00000000-0005-0000-0000-0000DEA00000}"/>
    <cellStyle name="Normal 7 6 2 3" xfId="3000" xr:uid="{00000000-0005-0000-0000-0000DFA00000}"/>
    <cellStyle name="Normal 7 6 2 3 2" xfId="7411" xr:uid="{00000000-0005-0000-0000-0000E0A00000}"/>
    <cellStyle name="Normal 7 6 2 3 2 2" xfId="16155" xr:uid="{00000000-0005-0000-0000-0000E1A00000}"/>
    <cellStyle name="Normal 7 6 2 3 2 2 2" xfId="33606" xr:uid="{00000000-0005-0000-0000-0000E2A00000}"/>
    <cellStyle name="Normal 7 6 2 3 2 3" xfId="24886" xr:uid="{00000000-0005-0000-0000-0000E3A00000}"/>
    <cellStyle name="Normal 7 6 2 3 2 4" xfId="43321" xr:uid="{00000000-0005-0000-0000-0000E4A00000}"/>
    <cellStyle name="Normal 7 6 2 3 3" xfId="11794" xr:uid="{00000000-0005-0000-0000-0000E5A00000}"/>
    <cellStyle name="Normal 7 6 2 3 3 2" xfId="29246" xr:uid="{00000000-0005-0000-0000-0000E6A00000}"/>
    <cellStyle name="Normal 7 6 2 3 4" xfId="20525" xr:uid="{00000000-0005-0000-0000-0000E7A00000}"/>
    <cellStyle name="Normal 7 6 2 3 5" xfId="43320" xr:uid="{00000000-0005-0000-0000-0000E8A00000}"/>
    <cellStyle name="Normal 7 6 2 4" xfId="5269" xr:uid="{00000000-0005-0000-0000-0000E9A00000}"/>
    <cellStyle name="Normal 7 6 2 4 2" xfId="14013" xr:uid="{00000000-0005-0000-0000-0000EAA00000}"/>
    <cellStyle name="Normal 7 6 2 4 2 2" xfId="31464" xr:uid="{00000000-0005-0000-0000-0000EBA00000}"/>
    <cellStyle name="Normal 7 6 2 4 3" xfId="22744" xr:uid="{00000000-0005-0000-0000-0000ECA00000}"/>
    <cellStyle name="Normal 7 6 2 4 4" xfId="43322" xr:uid="{00000000-0005-0000-0000-0000EDA00000}"/>
    <cellStyle name="Normal 7 6 2 5" xfId="9652" xr:uid="{00000000-0005-0000-0000-0000EEA00000}"/>
    <cellStyle name="Normal 7 6 2 5 2" xfId="27104" xr:uid="{00000000-0005-0000-0000-0000EFA00000}"/>
    <cellStyle name="Normal 7 6 2 6" xfId="18383" xr:uid="{00000000-0005-0000-0000-0000F0A00000}"/>
    <cellStyle name="Normal 7 6 2 7" xfId="43315" xr:uid="{00000000-0005-0000-0000-0000F1A00000}"/>
    <cellStyle name="Normal 7 6 3" xfId="1389" xr:uid="{00000000-0005-0000-0000-0000F2A00000}"/>
    <cellStyle name="Normal 7 6 3 2" xfId="3535" xr:uid="{00000000-0005-0000-0000-0000F3A00000}"/>
    <cellStyle name="Normal 7 6 3 2 2" xfId="7946" xr:uid="{00000000-0005-0000-0000-0000F4A00000}"/>
    <cellStyle name="Normal 7 6 3 2 2 2" xfId="16690" xr:uid="{00000000-0005-0000-0000-0000F5A00000}"/>
    <cellStyle name="Normal 7 6 3 2 2 2 2" xfId="34141" xr:uid="{00000000-0005-0000-0000-0000F6A00000}"/>
    <cellStyle name="Normal 7 6 3 2 2 3" xfId="25421" xr:uid="{00000000-0005-0000-0000-0000F7A00000}"/>
    <cellStyle name="Normal 7 6 3 2 2 4" xfId="43325" xr:uid="{00000000-0005-0000-0000-0000F8A00000}"/>
    <cellStyle name="Normal 7 6 3 2 3" xfId="12329" xr:uid="{00000000-0005-0000-0000-0000F9A00000}"/>
    <cellStyle name="Normal 7 6 3 2 3 2" xfId="29781" xr:uid="{00000000-0005-0000-0000-0000FAA00000}"/>
    <cellStyle name="Normal 7 6 3 2 4" xfId="21060" xr:uid="{00000000-0005-0000-0000-0000FBA00000}"/>
    <cellStyle name="Normal 7 6 3 2 5" xfId="43324" xr:uid="{00000000-0005-0000-0000-0000FCA00000}"/>
    <cellStyle name="Normal 7 6 3 3" xfId="5804" xr:uid="{00000000-0005-0000-0000-0000FDA00000}"/>
    <cellStyle name="Normal 7 6 3 3 2" xfId="14548" xr:uid="{00000000-0005-0000-0000-0000FEA00000}"/>
    <cellStyle name="Normal 7 6 3 3 2 2" xfId="31999" xr:uid="{00000000-0005-0000-0000-0000FFA00000}"/>
    <cellStyle name="Normal 7 6 3 3 3" xfId="23279" xr:uid="{00000000-0005-0000-0000-000000A10000}"/>
    <cellStyle name="Normal 7 6 3 3 4" xfId="43326" xr:uid="{00000000-0005-0000-0000-000001A10000}"/>
    <cellStyle name="Normal 7 6 3 4" xfId="10187" xr:uid="{00000000-0005-0000-0000-000002A10000}"/>
    <cellStyle name="Normal 7 6 3 4 2" xfId="27639" xr:uid="{00000000-0005-0000-0000-000003A10000}"/>
    <cellStyle name="Normal 7 6 3 5" xfId="18918" xr:uid="{00000000-0005-0000-0000-000004A10000}"/>
    <cellStyle name="Normal 7 6 3 6" xfId="43323" xr:uid="{00000000-0005-0000-0000-000005A10000}"/>
    <cellStyle name="Normal 7 6 4" xfId="2463" xr:uid="{00000000-0005-0000-0000-000006A10000}"/>
    <cellStyle name="Normal 7 6 4 2" xfId="6874" xr:uid="{00000000-0005-0000-0000-000007A10000}"/>
    <cellStyle name="Normal 7 6 4 2 2" xfId="15618" xr:uid="{00000000-0005-0000-0000-000008A10000}"/>
    <cellStyle name="Normal 7 6 4 2 2 2" xfId="33069" xr:uid="{00000000-0005-0000-0000-000009A10000}"/>
    <cellStyle name="Normal 7 6 4 2 3" xfId="24349" xr:uid="{00000000-0005-0000-0000-00000AA10000}"/>
    <cellStyle name="Normal 7 6 4 2 4" xfId="43328" xr:uid="{00000000-0005-0000-0000-00000BA10000}"/>
    <cellStyle name="Normal 7 6 4 3" xfId="11257" xr:uid="{00000000-0005-0000-0000-00000CA10000}"/>
    <cellStyle name="Normal 7 6 4 3 2" xfId="28709" xr:uid="{00000000-0005-0000-0000-00000DA10000}"/>
    <cellStyle name="Normal 7 6 4 4" xfId="19988" xr:uid="{00000000-0005-0000-0000-00000EA10000}"/>
    <cellStyle name="Normal 7 6 4 5" xfId="43327" xr:uid="{00000000-0005-0000-0000-00000FA10000}"/>
    <cellStyle name="Normal 7 6 5" xfId="4732" xr:uid="{00000000-0005-0000-0000-000010A10000}"/>
    <cellStyle name="Normal 7 6 5 2" xfId="13476" xr:uid="{00000000-0005-0000-0000-000011A10000}"/>
    <cellStyle name="Normal 7 6 5 2 2" xfId="30927" xr:uid="{00000000-0005-0000-0000-000012A10000}"/>
    <cellStyle name="Normal 7 6 5 3" xfId="22207" xr:uid="{00000000-0005-0000-0000-000013A10000}"/>
    <cellStyle name="Normal 7 6 5 4" xfId="43329" xr:uid="{00000000-0005-0000-0000-000014A10000}"/>
    <cellStyle name="Normal 7 6 6" xfId="9115" xr:uid="{00000000-0005-0000-0000-000015A10000}"/>
    <cellStyle name="Normal 7 6 6 2" xfId="26567" xr:uid="{00000000-0005-0000-0000-000016A10000}"/>
    <cellStyle name="Normal 7 6 7" xfId="17846" xr:uid="{00000000-0005-0000-0000-000017A10000}"/>
    <cellStyle name="Normal 7 6 8" xfId="43314" xr:uid="{00000000-0005-0000-0000-000018A10000}"/>
    <cellStyle name="Normal 7 7" xfId="593" xr:uid="{00000000-0005-0000-0000-000019A10000}"/>
    <cellStyle name="Normal 7 7 2" xfId="1666" xr:uid="{00000000-0005-0000-0000-00001AA10000}"/>
    <cellStyle name="Normal 7 7 2 2" xfId="3811" xr:uid="{00000000-0005-0000-0000-00001BA10000}"/>
    <cellStyle name="Normal 7 7 2 2 2" xfId="8222" xr:uid="{00000000-0005-0000-0000-00001CA10000}"/>
    <cellStyle name="Normal 7 7 2 2 2 2" xfId="16966" xr:uid="{00000000-0005-0000-0000-00001DA10000}"/>
    <cellStyle name="Normal 7 7 2 2 2 2 2" xfId="34417" xr:uid="{00000000-0005-0000-0000-00001EA10000}"/>
    <cellStyle name="Normal 7 7 2 2 2 3" xfId="25697" xr:uid="{00000000-0005-0000-0000-00001FA10000}"/>
    <cellStyle name="Normal 7 7 2 2 2 4" xfId="43333" xr:uid="{00000000-0005-0000-0000-000020A10000}"/>
    <cellStyle name="Normal 7 7 2 2 3" xfId="12605" xr:uid="{00000000-0005-0000-0000-000021A10000}"/>
    <cellStyle name="Normal 7 7 2 2 3 2" xfId="30057" xr:uid="{00000000-0005-0000-0000-000022A10000}"/>
    <cellStyle name="Normal 7 7 2 2 4" xfId="21336" xr:uid="{00000000-0005-0000-0000-000023A10000}"/>
    <cellStyle name="Normal 7 7 2 2 5" xfId="43332" xr:uid="{00000000-0005-0000-0000-000024A10000}"/>
    <cellStyle name="Normal 7 7 2 3" xfId="6080" xr:uid="{00000000-0005-0000-0000-000025A10000}"/>
    <cellStyle name="Normal 7 7 2 3 2" xfId="14824" xr:uid="{00000000-0005-0000-0000-000026A10000}"/>
    <cellStyle name="Normal 7 7 2 3 2 2" xfId="32275" xr:uid="{00000000-0005-0000-0000-000027A10000}"/>
    <cellStyle name="Normal 7 7 2 3 3" xfId="23555" xr:uid="{00000000-0005-0000-0000-000028A10000}"/>
    <cellStyle name="Normal 7 7 2 3 4" xfId="43334" xr:uid="{00000000-0005-0000-0000-000029A10000}"/>
    <cellStyle name="Normal 7 7 2 4" xfId="10463" xr:uid="{00000000-0005-0000-0000-00002AA10000}"/>
    <cellStyle name="Normal 7 7 2 4 2" xfId="27915" xr:uid="{00000000-0005-0000-0000-00002BA10000}"/>
    <cellStyle name="Normal 7 7 2 5" xfId="19194" xr:uid="{00000000-0005-0000-0000-00002CA10000}"/>
    <cellStyle name="Normal 7 7 2 6" xfId="43331" xr:uid="{00000000-0005-0000-0000-00002DA10000}"/>
    <cellStyle name="Normal 7 7 3" xfId="2742" xr:uid="{00000000-0005-0000-0000-00002EA10000}"/>
    <cellStyle name="Normal 7 7 3 2" xfId="7153" xr:uid="{00000000-0005-0000-0000-00002FA10000}"/>
    <cellStyle name="Normal 7 7 3 2 2" xfId="15897" xr:uid="{00000000-0005-0000-0000-000030A10000}"/>
    <cellStyle name="Normal 7 7 3 2 2 2" xfId="33348" xr:uid="{00000000-0005-0000-0000-000031A10000}"/>
    <cellStyle name="Normal 7 7 3 2 3" xfId="24628" xr:uid="{00000000-0005-0000-0000-000032A10000}"/>
    <cellStyle name="Normal 7 7 3 2 4" xfId="43336" xr:uid="{00000000-0005-0000-0000-000033A10000}"/>
    <cellStyle name="Normal 7 7 3 3" xfId="11536" xr:uid="{00000000-0005-0000-0000-000034A10000}"/>
    <cellStyle name="Normal 7 7 3 3 2" xfId="28988" xr:uid="{00000000-0005-0000-0000-000035A10000}"/>
    <cellStyle name="Normal 7 7 3 4" xfId="20267" xr:uid="{00000000-0005-0000-0000-000036A10000}"/>
    <cellStyle name="Normal 7 7 3 5" xfId="43335" xr:uid="{00000000-0005-0000-0000-000037A10000}"/>
    <cellStyle name="Normal 7 7 4" xfId="5011" xr:uid="{00000000-0005-0000-0000-000038A10000}"/>
    <cellStyle name="Normal 7 7 4 2" xfId="13755" xr:uid="{00000000-0005-0000-0000-000039A10000}"/>
    <cellStyle name="Normal 7 7 4 2 2" xfId="31206" xr:uid="{00000000-0005-0000-0000-00003AA10000}"/>
    <cellStyle name="Normal 7 7 4 3" xfId="22486" xr:uid="{00000000-0005-0000-0000-00003BA10000}"/>
    <cellStyle name="Normal 7 7 4 4" xfId="43337" xr:uid="{00000000-0005-0000-0000-00003CA10000}"/>
    <cellStyle name="Normal 7 7 5" xfId="9394" xr:uid="{00000000-0005-0000-0000-00003DA10000}"/>
    <cellStyle name="Normal 7 7 5 2" xfId="26846" xr:uid="{00000000-0005-0000-0000-00003EA10000}"/>
    <cellStyle name="Normal 7 7 6" xfId="18125" xr:uid="{00000000-0005-0000-0000-00003FA10000}"/>
    <cellStyle name="Normal 7 7 7" xfId="43330" xr:uid="{00000000-0005-0000-0000-000040A10000}"/>
    <cellStyle name="Normal 7 8" xfId="1132" xr:uid="{00000000-0005-0000-0000-000041A10000}"/>
    <cellStyle name="Normal 7 8 2" xfId="3278" xr:uid="{00000000-0005-0000-0000-000042A10000}"/>
    <cellStyle name="Normal 7 8 2 2" xfId="7689" xr:uid="{00000000-0005-0000-0000-000043A10000}"/>
    <cellStyle name="Normal 7 8 2 2 2" xfId="16433" xr:uid="{00000000-0005-0000-0000-000044A10000}"/>
    <cellStyle name="Normal 7 8 2 2 2 2" xfId="33884" xr:uid="{00000000-0005-0000-0000-000045A10000}"/>
    <cellStyle name="Normal 7 8 2 2 3" xfId="25164" xr:uid="{00000000-0005-0000-0000-000046A10000}"/>
    <cellStyle name="Normal 7 8 2 2 4" xfId="43340" xr:uid="{00000000-0005-0000-0000-000047A10000}"/>
    <cellStyle name="Normal 7 8 2 3" xfId="12072" xr:uid="{00000000-0005-0000-0000-000048A10000}"/>
    <cellStyle name="Normal 7 8 2 3 2" xfId="29524" xr:uid="{00000000-0005-0000-0000-000049A10000}"/>
    <cellStyle name="Normal 7 8 2 4" xfId="20803" xr:uid="{00000000-0005-0000-0000-00004AA10000}"/>
    <cellStyle name="Normal 7 8 2 5" xfId="43339" xr:uid="{00000000-0005-0000-0000-00004BA10000}"/>
    <cellStyle name="Normal 7 8 3" xfId="5547" xr:uid="{00000000-0005-0000-0000-00004CA10000}"/>
    <cellStyle name="Normal 7 8 3 2" xfId="14291" xr:uid="{00000000-0005-0000-0000-00004DA10000}"/>
    <cellStyle name="Normal 7 8 3 2 2" xfId="31742" xr:uid="{00000000-0005-0000-0000-00004EA10000}"/>
    <cellStyle name="Normal 7 8 3 3" xfId="23022" xr:uid="{00000000-0005-0000-0000-00004FA10000}"/>
    <cellStyle name="Normal 7 8 3 4" xfId="43341" xr:uid="{00000000-0005-0000-0000-000050A10000}"/>
    <cellStyle name="Normal 7 8 4" xfId="9930" xr:uid="{00000000-0005-0000-0000-000051A10000}"/>
    <cellStyle name="Normal 7 8 4 2" xfId="27382" xr:uid="{00000000-0005-0000-0000-000052A10000}"/>
    <cellStyle name="Normal 7 8 5" xfId="18661" xr:uid="{00000000-0005-0000-0000-000053A10000}"/>
    <cellStyle name="Normal 7 8 6" xfId="43338" xr:uid="{00000000-0005-0000-0000-000054A10000}"/>
    <cellStyle name="Normal 7 9" xfId="2206" xr:uid="{00000000-0005-0000-0000-000055A10000}"/>
    <cellStyle name="Normal 7 9 2" xfId="6617" xr:uid="{00000000-0005-0000-0000-000056A10000}"/>
    <cellStyle name="Normal 7 9 2 2" xfId="15361" xr:uid="{00000000-0005-0000-0000-000057A10000}"/>
    <cellStyle name="Normal 7 9 2 2 2" xfId="32812" xr:uid="{00000000-0005-0000-0000-000058A10000}"/>
    <cellStyle name="Normal 7 9 2 3" xfId="24092" xr:uid="{00000000-0005-0000-0000-000059A10000}"/>
    <cellStyle name="Normal 7 9 2 4" xfId="43343" xr:uid="{00000000-0005-0000-0000-00005AA10000}"/>
    <cellStyle name="Normal 7 9 3" xfId="11000" xr:uid="{00000000-0005-0000-0000-00005BA10000}"/>
    <cellStyle name="Normal 7 9 3 2" xfId="28452" xr:uid="{00000000-0005-0000-0000-00005CA10000}"/>
    <cellStyle name="Normal 7 9 4" xfId="19731" xr:uid="{00000000-0005-0000-0000-00005DA10000}"/>
    <cellStyle name="Normal 7 9 5" xfId="43342" xr:uid="{00000000-0005-0000-0000-00005EA10000}"/>
    <cellStyle name="Normal 70" xfId="35063" xr:uid="{00000000-0005-0000-0000-00005FA10000}"/>
    <cellStyle name="Normal 71" xfId="35077" xr:uid="{00000000-0005-0000-0000-000060A10000}"/>
    <cellStyle name="Normal 72" xfId="35079" xr:uid="{00000000-0005-0000-0000-000061A10000}"/>
    <cellStyle name="Normal 73" xfId="35082" xr:uid="{00000000-0005-0000-0000-000062A10000}"/>
    <cellStyle name="Normal 73 2" xfId="43950" xr:uid="{00000000-0005-0000-0000-000063A10000}"/>
    <cellStyle name="Normal 73 2 2" xfId="44244" xr:uid="{EADCA467-DF7F-404E-A6D3-C3BAEB56E8C1}"/>
    <cellStyle name="Normal 74" xfId="35083" xr:uid="{00000000-0005-0000-0000-000064A10000}"/>
    <cellStyle name="Normal 75" xfId="35084" xr:uid="{00000000-0005-0000-0000-000065A10000}"/>
    <cellStyle name="Normal 76" xfId="35089" xr:uid="{00000000-0005-0000-0000-000066A10000}"/>
    <cellStyle name="Normal 77" xfId="35092" xr:uid="{00000000-0005-0000-0000-000067A10000}"/>
    <cellStyle name="Normal 78" xfId="35096" xr:uid="{00000000-0005-0000-0000-000068A10000}"/>
    <cellStyle name="Normal 79" xfId="35101" xr:uid="{00000000-0005-0000-0000-000069A10000}"/>
    <cellStyle name="Normal 8" xfId="19" xr:uid="{00000000-0005-0000-0000-00006AA10000}"/>
    <cellStyle name="Normal 8 2" xfId="43989" xr:uid="{00000000-0005-0000-0000-00006BA10000}"/>
    <cellStyle name="Normal 8 3" xfId="43990" xr:uid="{00000000-0005-0000-0000-00006CA10000}"/>
    <cellStyle name="Normal 80" xfId="35103" xr:uid="{00000000-0005-0000-0000-00006DA10000}"/>
    <cellStyle name="Normal 81" xfId="35106" xr:uid="{00000000-0005-0000-0000-00006EA10000}"/>
    <cellStyle name="Normal 82" xfId="35108" xr:uid="{00000000-0005-0000-0000-00006FA10000}"/>
    <cellStyle name="Normal 83" xfId="35111" xr:uid="{00000000-0005-0000-0000-000070A10000}"/>
    <cellStyle name="Normal 84" xfId="35114" xr:uid="{00000000-0005-0000-0000-000071A10000}"/>
    <cellStyle name="Normal 85" xfId="35118" xr:uid="{00000000-0005-0000-0000-000072A10000}"/>
    <cellStyle name="Normal 86" xfId="35122" xr:uid="{00000000-0005-0000-0000-000073A10000}"/>
    <cellStyle name="Normal 87" xfId="35126" xr:uid="{00000000-0005-0000-0000-000074A10000}"/>
    <cellStyle name="Normal 88" xfId="35130" xr:uid="{00000000-0005-0000-0000-000075A10000}"/>
    <cellStyle name="Normal 89" xfId="35134" xr:uid="{00000000-0005-0000-0000-000076A10000}"/>
    <cellStyle name="Normal 9" xfId="20" xr:uid="{00000000-0005-0000-0000-000077A10000}"/>
    <cellStyle name="Normal 9 10" xfId="4366" xr:uid="{00000000-0005-0000-0000-000078A10000}"/>
    <cellStyle name="Normal 9 10 2" xfId="4465" xr:uid="{00000000-0005-0000-0000-000079A10000}"/>
    <cellStyle name="Normal 9 10 2 2" xfId="8834" xr:uid="{00000000-0005-0000-0000-00007AA10000}"/>
    <cellStyle name="Normal 9 10 2 2 2" xfId="17573" xr:uid="{00000000-0005-0000-0000-00007BA10000}"/>
    <cellStyle name="Normal 9 10 2 2 2 2" xfId="35023" xr:uid="{00000000-0005-0000-0000-00007CA10000}"/>
    <cellStyle name="Normal 9 10 2 2 3" xfId="26303" xr:uid="{00000000-0005-0000-0000-00007DA10000}"/>
    <cellStyle name="Normal 9 10 2 2 4" xfId="43347" xr:uid="{00000000-0005-0000-0000-00007EA10000}"/>
    <cellStyle name="Normal 9 10 2 3" xfId="13212" xr:uid="{00000000-0005-0000-0000-00007FA10000}"/>
    <cellStyle name="Normal 9 10 2 3 2" xfId="30663" xr:uid="{00000000-0005-0000-0000-000080A10000}"/>
    <cellStyle name="Normal 9 10 2 4" xfId="21943" xr:uid="{00000000-0005-0000-0000-000081A10000}"/>
    <cellStyle name="Normal 9 10 2 5" xfId="43346" xr:uid="{00000000-0005-0000-0000-000082A10000}"/>
    <cellStyle name="Normal 9 10 3" xfId="8776" xr:uid="{00000000-0005-0000-0000-000083A10000}"/>
    <cellStyle name="Normal 9 10 3 2" xfId="17520" xr:uid="{00000000-0005-0000-0000-000084A10000}"/>
    <cellStyle name="Normal 9 10 3 2 2" xfId="34971" xr:uid="{00000000-0005-0000-0000-000085A10000}"/>
    <cellStyle name="Normal 9 10 3 3" xfId="26251" xr:uid="{00000000-0005-0000-0000-000086A10000}"/>
    <cellStyle name="Normal 9 10 3 4" xfId="43348" xr:uid="{00000000-0005-0000-0000-000087A10000}"/>
    <cellStyle name="Normal 9 10 4" xfId="13159" xr:uid="{00000000-0005-0000-0000-000088A10000}"/>
    <cellStyle name="Normal 9 10 4 2" xfId="30611" xr:uid="{00000000-0005-0000-0000-000089A10000}"/>
    <cellStyle name="Normal 9 10 5" xfId="21890" xr:uid="{00000000-0005-0000-0000-00008AA10000}"/>
    <cellStyle name="Normal 9 10 6" xfId="43345" xr:uid="{00000000-0005-0000-0000-00008BA10000}"/>
    <cellStyle name="Normal 9 11" xfId="4477" xr:uid="{00000000-0005-0000-0000-00008CA10000}"/>
    <cellStyle name="Normal 9 11 2" xfId="13221" xr:uid="{00000000-0005-0000-0000-00008DA10000}"/>
    <cellStyle name="Normal 9 11 2 2" xfId="30672" xr:uid="{00000000-0005-0000-0000-00008EA10000}"/>
    <cellStyle name="Normal 9 11 3" xfId="21952" xr:uid="{00000000-0005-0000-0000-00008FA10000}"/>
    <cellStyle name="Normal 9 11 4" xfId="43349" xr:uid="{00000000-0005-0000-0000-000090A10000}"/>
    <cellStyle name="Normal 9 12" xfId="8860" xr:uid="{00000000-0005-0000-0000-000091A10000}"/>
    <cellStyle name="Normal 9 12 2" xfId="26312" xr:uid="{00000000-0005-0000-0000-000092A10000}"/>
    <cellStyle name="Normal 9 13" xfId="17591" xr:uid="{00000000-0005-0000-0000-000093A10000}"/>
    <cellStyle name="Normal 9 14" xfId="43344" xr:uid="{00000000-0005-0000-0000-000094A10000}"/>
    <cellStyle name="Normal 9 2" xfId="39" xr:uid="{00000000-0005-0000-0000-000095A10000}"/>
    <cellStyle name="Normal 9 2 10" xfId="8871" xr:uid="{00000000-0005-0000-0000-000096A10000}"/>
    <cellStyle name="Normal 9 2 10 2" xfId="26323" xr:uid="{00000000-0005-0000-0000-000097A10000}"/>
    <cellStyle name="Normal 9 2 11" xfId="17602" xr:uid="{00000000-0005-0000-0000-000098A10000}"/>
    <cellStyle name="Normal 9 2 12" xfId="43350" xr:uid="{00000000-0005-0000-0000-000099A10000}"/>
    <cellStyle name="Normal 9 2 2" xfId="67" xr:uid="{00000000-0005-0000-0000-00009AA10000}"/>
    <cellStyle name="Normal 9 2 2 10" xfId="17625" xr:uid="{00000000-0005-0000-0000-00009BA10000}"/>
    <cellStyle name="Normal 9 2 2 11" xfId="43351" xr:uid="{00000000-0005-0000-0000-00009CA10000}"/>
    <cellStyle name="Normal 9 2 2 2" xfId="132" xr:uid="{00000000-0005-0000-0000-00009DA10000}"/>
    <cellStyle name="Normal 9 2 2 2 10" xfId="43352" xr:uid="{00000000-0005-0000-0000-00009EA10000}"/>
    <cellStyle name="Normal 9 2 2 2 2" xfId="264" xr:uid="{00000000-0005-0000-0000-00009FA10000}"/>
    <cellStyle name="Normal 9 2 2 2 2 2" xfId="529" xr:uid="{00000000-0005-0000-0000-0000A0A10000}"/>
    <cellStyle name="Normal 9 2 2 2 2 2 2" xfId="1069" xr:uid="{00000000-0005-0000-0000-0000A1A10000}"/>
    <cellStyle name="Normal 9 2 2 2 2 2 2 2" xfId="2142" xr:uid="{00000000-0005-0000-0000-0000A2A10000}"/>
    <cellStyle name="Normal 9 2 2 2 2 2 2 2 2" xfId="4287" xr:uid="{00000000-0005-0000-0000-0000A3A10000}"/>
    <cellStyle name="Normal 9 2 2 2 2 2 2 2 2 2" xfId="8698" xr:uid="{00000000-0005-0000-0000-0000A4A10000}"/>
    <cellStyle name="Normal 9 2 2 2 2 2 2 2 2 2 2" xfId="17442" xr:uid="{00000000-0005-0000-0000-0000A5A10000}"/>
    <cellStyle name="Normal 9 2 2 2 2 2 2 2 2 2 2 2" xfId="34893" xr:uid="{00000000-0005-0000-0000-0000A6A10000}"/>
    <cellStyle name="Normal 9 2 2 2 2 2 2 2 2 2 3" xfId="26173" xr:uid="{00000000-0005-0000-0000-0000A7A10000}"/>
    <cellStyle name="Normal 9 2 2 2 2 2 2 2 2 2 4" xfId="43358" xr:uid="{00000000-0005-0000-0000-0000A8A10000}"/>
    <cellStyle name="Normal 9 2 2 2 2 2 2 2 2 3" xfId="13081" xr:uid="{00000000-0005-0000-0000-0000A9A10000}"/>
    <cellStyle name="Normal 9 2 2 2 2 2 2 2 2 3 2" xfId="30533" xr:uid="{00000000-0005-0000-0000-0000AAA10000}"/>
    <cellStyle name="Normal 9 2 2 2 2 2 2 2 2 4" xfId="21812" xr:uid="{00000000-0005-0000-0000-0000ABA10000}"/>
    <cellStyle name="Normal 9 2 2 2 2 2 2 2 2 5" xfId="43357" xr:uid="{00000000-0005-0000-0000-0000ACA10000}"/>
    <cellStyle name="Normal 9 2 2 2 2 2 2 2 3" xfId="6556" xr:uid="{00000000-0005-0000-0000-0000ADA10000}"/>
    <cellStyle name="Normal 9 2 2 2 2 2 2 2 3 2" xfId="15300" xr:uid="{00000000-0005-0000-0000-0000AEA10000}"/>
    <cellStyle name="Normal 9 2 2 2 2 2 2 2 3 2 2" xfId="32751" xr:uid="{00000000-0005-0000-0000-0000AFA10000}"/>
    <cellStyle name="Normal 9 2 2 2 2 2 2 2 3 3" xfId="24031" xr:uid="{00000000-0005-0000-0000-0000B0A10000}"/>
    <cellStyle name="Normal 9 2 2 2 2 2 2 2 3 4" xfId="43359" xr:uid="{00000000-0005-0000-0000-0000B1A10000}"/>
    <cellStyle name="Normal 9 2 2 2 2 2 2 2 4" xfId="10939" xr:uid="{00000000-0005-0000-0000-0000B2A10000}"/>
    <cellStyle name="Normal 9 2 2 2 2 2 2 2 4 2" xfId="28391" xr:uid="{00000000-0005-0000-0000-0000B3A10000}"/>
    <cellStyle name="Normal 9 2 2 2 2 2 2 2 5" xfId="19670" xr:uid="{00000000-0005-0000-0000-0000B4A10000}"/>
    <cellStyle name="Normal 9 2 2 2 2 2 2 2 6" xfId="43356" xr:uid="{00000000-0005-0000-0000-0000B5A10000}"/>
    <cellStyle name="Normal 9 2 2 2 2 2 2 3" xfId="3218" xr:uid="{00000000-0005-0000-0000-0000B6A10000}"/>
    <cellStyle name="Normal 9 2 2 2 2 2 2 3 2" xfId="7629" xr:uid="{00000000-0005-0000-0000-0000B7A10000}"/>
    <cellStyle name="Normal 9 2 2 2 2 2 2 3 2 2" xfId="16373" xr:uid="{00000000-0005-0000-0000-0000B8A10000}"/>
    <cellStyle name="Normal 9 2 2 2 2 2 2 3 2 2 2" xfId="33824" xr:uid="{00000000-0005-0000-0000-0000B9A10000}"/>
    <cellStyle name="Normal 9 2 2 2 2 2 2 3 2 3" xfId="25104" xr:uid="{00000000-0005-0000-0000-0000BAA10000}"/>
    <cellStyle name="Normal 9 2 2 2 2 2 2 3 2 4" xfId="43361" xr:uid="{00000000-0005-0000-0000-0000BBA10000}"/>
    <cellStyle name="Normal 9 2 2 2 2 2 2 3 3" xfId="12012" xr:uid="{00000000-0005-0000-0000-0000BCA10000}"/>
    <cellStyle name="Normal 9 2 2 2 2 2 2 3 3 2" xfId="29464" xr:uid="{00000000-0005-0000-0000-0000BDA10000}"/>
    <cellStyle name="Normal 9 2 2 2 2 2 2 3 4" xfId="20743" xr:uid="{00000000-0005-0000-0000-0000BEA10000}"/>
    <cellStyle name="Normal 9 2 2 2 2 2 2 3 5" xfId="43360" xr:uid="{00000000-0005-0000-0000-0000BFA10000}"/>
    <cellStyle name="Normal 9 2 2 2 2 2 2 4" xfId="5487" xr:uid="{00000000-0005-0000-0000-0000C0A10000}"/>
    <cellStyle name="Normal 9 2 2 2 2 2 2 4 2" xfId="14231" xr:uid="{00000000-0005-0000-0000-0000C1A10000}"/>
    <cellStyle name="Normal 9 2 2 2 2 2 2 4 2 2" xfId="31682" xr:uid="{00000000-0005-0000-0000-0000C2A10000}"/>
    <cellStyle name="Normal 9 2 2 2 2 2 2 4 3" xfId="22962" xr:uid="{00000000-0005-0000-0000-0000C3A10000}"/>
    <cellStyle name="Normal 9 2 2 2 2 2 2 4 4" xfId="43362" xr:uid="{00000000-0005-0000-0000-0000C4A10000}"/>
    <cellStyle name="Normal 9 2 2 2 2 2 2 5" xfId="9870" xr:uid="{00000000-0005-0000-0000-0000C5A10000}"/>
    <cellStyle name="Normal 9 2 2 2 2 2 2 5 2" xfId="27322" xr:uid="{00000000-0005-0000-0000-0000C6A10000}"/>
    <cellStyle name="Normal 9 2 2 2 2 2 2 6" xfId="18601" xr:uid="{00000000-0005-0000-0000-0000C7A10000}"/>
    <cellStyle name="Normal 9 2 2 2 2 2 2 7" xfId="43355" xr:uid="{00000000-0005-0000-0000-0000C8A10000}"/>
    <cellStyle name="Normal 9 2 2 2 2 2 3" xfId="1607" xr:uid="{00000000-0005-0000-0000-0000C9A10000}"/>
    <cellStyle name="Normal 9 2 2 2 2 2 3 2" xfId="3753" xr:uid="{00000000-0005-0000-0000-0000CAA10000}"/>
    <cellStyle name="Normal 9 2 2 2 2 2 3 2 2" xfId="8164" xr:uid="{00000000-0005-0000-0000-0000CBA10000}"/>
    <cellStyle name="Normal 9 2 2 2 2 2 3 2 2 2" xfId="16908" xr:uid="{00000000-0005-0000-0000-0000CCA10000}"/>
    <cellStyle name="Normal 9 2 2 2 2 2 3 2 2 2 2" xfId="34359" xr:uid="{00000000-0005-0000-0000-0000CDA10000}"/>
    <cellStyle name="Normal 9 2 2 2 2 2 3 2 2 3" xfId="25639" xr:uid="{00000000-0005-0000-0000-0000CEA10000}"/>
    <cellStyle name="Normal 9 2 2 2 2 2 3 2 2 4" xfId="43365" xr:uid="{00000000-0005-0000-0000-0000CFA10000}"/>
    <cellStyle name="Normal 9 2 2 2 2 2 3 2 3" xfId="12547" xr:uid="{00000000-0005-0000-0000-0000D0A10000}"/>
    <cellStyle name="Normal 9 2 2 2 2 2 3 2 3 2" xfId="29999" xr:uid="{00000000-0005-0000-0000-0000D1A10000}"/>
    <cellStyle name="Normal 9 2 2 2 2 2 3 2 4" xfId="21278" xr:uid="{00000000-0005-0000-0000-0000D2A10000}"/>
    <cellStyle name="Normal 9 2 2 2 2 2 3 2 5" xfId="43364" xr:uid="{00000000-0005-0000-0000-0000D3A10000}"/>
    <cellStyle name="Normal 9 2 2 2 2 2 3 3" xfId="6022" xr:uid="{00000000-0005-0000-0000-0000D4A10000}"/>
    <cellStyle name="Normal 9 2 2 2 2 2 3 3 2" xfId="14766" xr:uid="{00000000-0005-0000-0000-0000D5A10000}"/>
    <cellStyle name="Normal 9 2 2 2 2 2 3 3 2 2" xfId="32217" xr:uid="{00000000-0005-0000-0000-0000D6A10000}"/>
    <cellStyle name="Normal 9 2 2 2 2 2 3 3 3" xfId="23497" xr:uid="{00000000-0005-0000-0000-0000D7A10000}"/>
    <cellStyle name="Normal 9 2 2 2 2 2 3 3 4" xfId="43366" xr:uid="{00000000-0005-0000-0000-0000D8A10000}"/>
    <cellStyle name="Normal 9 2 2 2 2 2 3 4" xfId="10405" xr:uid="{00000000-0005-0000-0000-0000D9A10000}"/>
    <cellStyle name="Normal 9 2 2 2 2 2 3 4 2" xfId="27857" xr:uid="{00000000-0005-0000-0000-0000DAA10000}"/>
    <cellStyle name="Normal 9 2 2 2 2 2 3 5" xfId="19136" xr:uid="{00000000-0005-0000-0000-0000DBA10000}"/>
    <cellStyle name="Normal 9 2 2 2 2 2 3 6" xfId="43363" xr:uid="{00000000-0005-0000-0000-0000DCA10000}"/>
    <cellStyle name="Normal 9 2 2 2 2 2 4" xfId="2681" xr:uid="{00000000-0005-0000-0000-0000DDA10000}"/>
    <cellStyle name="Normal 9 2 2 2 2 2 4 2" xfId="7092" xr:uid="{00000000-0005-0000-0000-0000DEA10000}"/>
    <cellStyle name="Normal 9 2 2 2 2 2 4 2 2" xfId="15836" xr:uid="{00000000-0005-0000-0000-0000DFA10000}"/>
    <cellStyle name="Normal 9 2 2 2 2 2 4 2 2 2" xfId="33287" xr:uid="{00000000-0005-0000-0000-0000E0A10000}"/>
    <cellStyle name="Normal 9 2 2 2 2 2 4 2 3" xfId="24567" xr:uid="{00000000-0005-0000-0000-0000E1A10000}"/>
    <cellStyle name="Normal 9 2 2 2 2 2 4 2 4" xfId="43368" xr:uid="{00000000-0005-0000-0000-0000E2A10000}"/>
    <cellStyle name="Normal 9 2 2 2 2 2 4 3" xfId="11475" xr:uid="{00000000-0005-0000-0000-0000E3A10000}"/>
    <cellStyle name="Normal 9 2 2 2 2 2 4 3 2" xfId="28927" xr:uid="{00000000-0005-0000-0000-0000E4A10000}"/>
    <cellStyle name="Normal 9 2 2 2 2 2 4 4" xfId="20206" xr:uid="{00000000-0005-0000-0000-0000E5A10000}"/>
    <cellStyle name="Normal 9 2 2 2 2 2 4 5" xfId="43367" xr:uid="{00000000-0005-0000-0000-0000E6A10000}"/>
    <cellStyle name="Normal 9 2 2 2 2 2 5" xfId="4950" xr:uid="{00000000-0005-0000-0000-0000E7A10000}"/>
    <cellStyle name="Normal 9 2 2 2 2 2 5 2" xfId="13694" xr:uid="{00000000-0005-0000-0000-0000E8A10000}"/>
    <cellStyle name="Normal 9 2 2 2 2 2 5 2 2" xfId="31145" xr:uid="{00000000-0005-0000-0000-0000E9A10000}"/>
    <cellStyle name="Normal 9 2 2 2 2 2 5 3" xfId="22425" xr:uid="{00000000-0005-0000-0000-0000EAA10000}"/>
    <cellStyle name="Normal 9 2 2 2 2 2 5 4" xfId="43369" xr:uid="{00000000-0005-0000-0000-0000EBA10000}"/>
    <cellStyle name="Normal 9 2 2 2 2 2 6" xfId="9333" xr:uid="{00000000-0005-0000-0000-0000ECA10000}"/>
    <cellStyle name="Normal 9 2 2 2 2 2 6 2" xfId="26785" xr:uid="{00000000-0005-0000-0000-0000EDA10000}"/>
    <cellStyle name="Normal 9 2 2 2 2 2 7" xfId="18064" xr:uid="{00000000-0005-0000-0000-0000EEA10000}"/>
    <cellStyle name="Normal 9 2 2 2 2 2 8" xfId="43354" xr:uid="{00000000-0005-0000-0000-0000EFA10000}"/>
    <cellStyle name="Normal 9 2 2 2 2 3" xfId="811" xr:uid="{00000000-0005-0000-0000-0000F0A10000}"/>
    <cellStyle name="Normal 9 2 2 2 2 3 2" xfId="1884" xr:uid="{00000000-0005-0000-0000-0000F1A10000}"/>
    <cellStyle name="Normal 9 2 2 2 2 3 2 2" xfId="4029" xr:uid="{00000000-0005-0000-0000-0000F2A10000}"/>
    <cellStyle name="Normal 9 2 2 2 2 3 2 2 2" xfId="8440" xr:uid="{00000000-0005-0000-0000-0000F3A10000}"/>
    <cellStyle name="Normal 9 2 2 2 2 3 2 2 2 2" xfId="17184" xr:uid="{00000000-0005-0000-0000-0000F4A10000}"/>
    <cellStyle name="Normal 9 2 2 2 2 3 2 2 2 2 2" xfId="34635" xr:uid="{00000000-0005-0000-0000-0000F5A10000}"/>
    <cellStyle name="Normal 9 2 2 2 2 3 2 2 2 3" xfId="25915" xr:uid="{00000000-0005-0000-0000-0000F6A10000}"/>
    <cellStyle name="Normal 9 2 2 2 2 3 2 2 2 4" xfId="43373" xr:uid="{00000000-0005-0000-0000-0000F7A10000}"/>
    <cellStyle name="Normal 9 2 2 2 2 3 2 2 3" xfId="12823" xr:uid="{00000000-0005-0000-0000-0000F8A10000}"/>
    <cellStyle name="Normal 9 2 2 2 2 3 2 2 3 2" xfId="30275" xr:uid="{00000000-0005-0000-0000-0000F9A10000}"/>
    <cellStyle name="Normal 9 2 2 2 2 3 2 2 4" xfId="21554" xr:uid="{00000000-0005-0000-0000-0000FAA10000}"/>
    <cellStyle name="Normal 9 2 2 2 2 3 2 2 5" xfId="43372" xr:uid="{00000000-0005-0000-0000-0000FBA10000}"/>
    <cellStyle name="Normal 9 2 2 2 2 3 2 3" xfId="6298" xr:uid="{00000000-0005-0000-0000-0000FCA10000}"/>
    <cellStyle name="Normal 9 2 2 2 2 3 2 3 2" xfId="15042" xr:uid="{00000000-0005-0000-0000-0000FDA10000}"/>
    <cellStyle name="Normal 9 2 2 2 2 3 2 3 2 2" xfId="32493" xr:uid="{00000000-0005-0000-0000-0000FEA10000}"/>
    <cellStyle name="Normal 9 2 2 2 2 3 2 3 3" xfId="23773" xr:uid="{00000000-0005-0000-0000-0000FFA10000}"/>
    <cellStyle name="Normal 9 2 2 2 2 3 2 3 4" xfId="43374" xr:uid="{00000000-0005-0000-0000-000000A20000}"/>
    <cellStyle name="Normal 9 2 2 2 2 3 2 4" xfId="10681" xr:uid="{00000000-0005-0000-0000-000001A20000}"/>
    <cellStyle name="Normal 9 2 2 2 2 3 2 4 2" xfId="28133" xr:uid="{00000000-0005-0000-0000-000002A20000}"/>
    <cellStyle name="Normal 9 2 2 2 2 3 2 5" xfId="19412" xr:uid="{00000000-0005-0000-0000-000003A20000}"/>
    <cellStyle name="Normal 9 2 2 2 2 3 2 6" xfId="43371" xr:uid="{00000000-0005-0000-0000-000004A20000}"/>
    <cellStyle name="Normal 9 2 2 2 2 3 3" xfId="2960" xr:uid="{00000000-0005-0000-0000-000005A20000}"/>
    <cellStyle name="Normal 9 2 2 2 2 3 3 2" xfId="7371" xr:uid="{00000000-0005-0000-0000-000006A20000}"/>
    <cellStyle name="Normal 9 2 2 2 2 3 3 2 2" xfId="16115" xr:uid="{00000000-0005-0000-0000-000007A20000}"/>
    <cellStyle name="Normal 9 2 2 2 2 3 3 2 2 2" xfId="33566" xr:uid="{00000000-0005-0000-0000-000008A20000}"/>
    <cellStyle name="Normal 9 2 2 2 2 3 3 2 3" xfId="24846" xr:uid="{00000000-0005-0000-0000-000009A20000}"/>
    <cellStyle name="Normal 9 2 2 2 2 3 3 2 4" xfId="43376" xr:uid="{00000000-0005-0000-0000-00000AA20000}"/>
    <cellStyle name="Normal 9 2 2 2 2 3 3 3" xfId="11754" xr:uid="{00000000-0005-0000-0000-00000BA20000}"/>
    <cellStyle name="Normal 9 2 2 2 2 3 3 3 2" xfId="29206" xr:uid="{00000000-0005-0000-0000-00000CA20000}"/>
    <cellStyle name="Normal 9 2 2 2 2 3 3 4" xfId="20485" xr:uid="{00000000-0005-0000-0000-00000DA20000}"/>
    <cellStyle name="Normal 9 2 2 2 2 3 3 5" xfId="43375" xr:uid="{00000000-0005-0000-0000-00000EA20000}"/>
    <cellStyle name="Normal 9 2 2 2 2 3 4" xfId="5229" xr:uid="{00000000-0005-0000-0000-00000FA20000}"/>
    <cellStyle name="Normal 9 2 2 2 2 3 4 2" xfId="13973" xr:uid="{00000000-0005-0000-0000-000010A20000}"/>
    <cellStyle name="Normal 9 2 2 2 2 3 4 2 2" xfId="31424" xr:uid="{00000000-0005-0000-0000-000011A20000}"/>
    <cellStyle name="Normal 9 2 2 2 2 3 4 3" xfId="22704" xr:uid="{00000000-0005-0000-0000-000012A20000}"/>
    <cellStyle name="Normal 9 2 2 2 2 3 4 4" xfId="43377" xr:uid="{00000000-0005-0000-0000-000013A20000}"/>
    <cellStyle name="Normal 9 2 2 2 2 3 5" xfId="9612" xr:uid="{00000000-0005-0000-0000-000014A20000}"/>
    <cellStyle name="Normal 9 2 2 2 2 3 5 2" xfId="27064" xr:uid="{00000000-0005-0000-0000-000015A20000}"/>
    <cellStyle name="Normal 9 2 2 2 2 3 6" xfId="18343" xr:uid="{00000000-0005-0000-0000-000016A20000}"/>
    <cellStyle name="Normal 9 2 2 2 2 3 7" xfId="43370" xr:uid="{00000000-0005-0000-0000-000017A20000}"/>
    <cellStyle name="Normal 9 2 2 2 2 4" xfId="1350" xr:uid="{00000000-0005-0000-0000-000018A20000}"/>
    <cellStyle name="Normal 9 2 2 2 2 4 2" xfId="3496" xr:uid="{00000000-0005-0000-0000-000019A20000}"/>
    <cellStyle name="Normal 9 2 2 2 2 4 2 2" xfId="7907" xr:uid="{00000000-0005-0000-0000-00001AA20000}"/>
    <cellStyle name="Normal 9 2 2 2 2 4 2 2 2" xfId="16651" xr:uid="{00000000-0005-0000-0000-00001BA20000}"/>
    <cellStyle name="Normal 9 2 2 2 2 4 2 2 2 2" xfId="34102" xr:uid="{00000000-0005-0000-0000-00001CA20000}"/>
    <cellStyle name="Normal 9 2 2 2 2 4 2 2 3" xfId="25382" xr:uid="{00000000-0005-0000-0000-00001DA20000}"/>
    <cellStyle name="Normal 9 2 2 2 2 4 2 2 4" xfId="43380" xr:uid="{00000000-0005-0000-0000-00001EA20000}"/>
    <cellStyle name="Normal 9 2 2 2 2 4 2 3" xfId="12290" xr:uid="{00000000-0005-0000-0000-00001FA20000}"/>
    <cellStyle name="Normal 9 2 2 2 2 4 2 3 2" xfId="29742" xr:uid="{00000000-0005-0000-0000-000020A20000}"/>
    <cellStyle name="Normal 9 2 2 2 2 4 2 4" xfId="21021" xr:uid="{00000000-0005-0000-0000-000021A20000}"/>
    <cellStyle name="Normal 9 2 2 2 2 4 2 5" xfId="43379" xr:uid="{00000000-0005-0000-0000-000022A20000}"/>
    <cellStyle name="Normal 9 2 2 2 2 4 3" xfId="5765" xr:uid="{00000000-0005-0000-0000-000023A20000}"/>
    <cellStyle name="Normal 9 2 2 2 2 4 3 2" xfId="14509" xr:uid="{00000000-0005-0000-0000-000024A20000}"/>
    <cellStyle name="Normal 9 2 2 2 2 4 3 2 2" xfId="31960" xr:uid="{00000000-0005-0000-0000-000025A20000}"/>
    <cellStyle name="Normal 9 2 2 2 2 4 3 3" xfId="23240" xr:uid="{00000000-0005-0000-0000-000026A20000}"/>
    <cellStyle name="Normal 9 2 2 2 2 4 3 4" xfId="43381" xr:uid="{00000000-0005-0000-0000-000027A20000}"/>
    <cellStyle name="Normal 9 2 2 2 2 4 4" xfId="10148" xr:uid="{00000000-0005-0000-0000-000028A20000}"/>
    <cellStyle name="Normal 9 2 2 2 2 4 4 2" xfId="27600" xr:uid="{00000000-0005-0000-0000-000029A20000}"/>
    <cellStyle name="Normal 9 2 2 2 2 4 5" xfId="18879" xr:uid="{00000000-0005-0000-0000-00002AA20000}"/>
    <cellStyle name="Normal 9 2 2 2 2 4 6" xfId="43378" xr:uid="{00000000-0005-0000-0000-00002BA20000}"/>
    <cellStyle name="Normal 9 2 2 2 2 5" xfId="2424" xr:uid="{00000000-0005-0000-0000-00002CA20000}"/>
    <cellStyle name="Normal 9 2 2 2 2 5 2" xfId="6835" xr:uid="{00000000-0005-0000-0000-00002DA20000}"/>
    <cellStyle name="Normal 9 2 2 2 2 5 2 2" xfId="15579" xr:uid="{00000000-0005-0000-0000-00002EA20000}"/>
    <cellStyle name="Normal 9 2 2 2 2 5 2 2 2" xfId="33030" xr:uid="{00000000-0005-0000-0000-00002FA20000}"/>
    <cellStyle name="Normal 9 2 2 2 2 5 2 3" xfId="24310" xr:uid="{00000000-0005-0000-0000-000030A20000}"/>
    <cellStyle name="Normal 9 2 2 2 2 5 2 4" xfId="43383" xr:uid="{00000000-0005-0000-0000-000031A20000}"/>
    <cellStyle name="Normal 9 2 2 2 2 5 3" xfId="11218" xr:uid="{00000000-0005-0000-0000-000032A20000}"/>
    <cellStyle name="Normal 9 2 2 2 2 5 3 2" xfId="28670" xr:uid="{00000000-0005-0000-0000-000033A20000}"/>
    <cellStyle name="Normal 9 2 2 2 2 5 4" xfId="19949" xr:uid="{00000000-0005-0000-0000-000034A20000}"/>
    <cellStyle name="Normal 9 2 2 2 2 5 5" xfId="43382" xr:uid="{00000000-0005-0000-0000-000035A20000}"/>
    <cellStyle name="Normal 9 2 2 2 2 6" xfId="4693" xr:uid="{00000000-0005-0000-0000-000036A20000}"/>
    <cellStyle name="Normal 9 2 2 2 2 6 2" xfId="13437" xr:uid="{00000000-0005-0000-0000-000037A20000}"/>
    <cellStyle name="Normal 9 2 2 2 2 6 2 2" xfId="30888" xr:uid="{00000000-0005-0000-0000-000038A20000}"/>
    <cellStyle name="Normal 9 2 2 2 2 6 3" xfId="22168" xr:uid="{00000000-0005-0000-0000-000039A20000}"/>
    <cellStyle name="Normal 9 2 2 2 2 6 4" xfId="43384" xr:uid="{00000000-0005-0000-0000-00003AA20000}"/>
    <cellStyle name="Normal 9 2 2 2 2 7" xfId="9076" xr:uid="{00000000-0005-0000-0000-00003BA20000}"/>
    <cellStyle name="Normal 9 2 2 2 2 7 2" xfId="26528" xr:uid="{00000000-0005-0000-0000-00003CA20000}"/>
    <cellStyle name="Normal 9 2 2 2 2 8" xfId="17807" xr:uid="{00000000-0005-0000-0000-00003DA20000}"/>
    <cellStyle name="Normal 9 2 2 2 2 9" xfId="43353" xr:uid="{00000000-0005-0000-0000-00003EA20000}"/>
    <cellStyle name="Normal 9 2 2 2 3" xfId="404" xr:uid="{00000000-0005-0000-0000-00003FA20000}"/>
    <cellStyle name="Normal 9 2 2 2 3 2" xfId="944" xr:uid="{00000000-0005-0000-0000-000040A20000}"/>
    <cellStyle name="Normal 9 2 2 2 3 2 2" xfId="2017" xr:uid="{00000000-0005-0000-0000-000041A20000}"/>
    <cellStyle name="Normal 9 2 2 2 3 2 2 2" xfId="4162" xr:uid="{00000000-0005-0000-0000-000042A20000}"/>
    <cellStyle name="Normal 9 2 2 2 3 2 2 2 2" xfId="8573" xr:uid="{00000000-0005-0000-0000-000043A20000}"/>
    <cellStyle name="Normal 9 2 2 2 3 2 2 2 2 2" xfId="17317" xr:uid="{00000000-0005-0000-0000-000044A20000}"/>
    <cellStyle name="Normal 9 2 2 2 3 2 2 2 2 2 2" xfId="34768" xr:uid="{00000000-0005-0000-0000-000045A20000}"/>
    <cellStyle name="Normal 9 2 2 2 3 2 2 2 2 3" xfId="26048" xr:uid="{00000000-0005-0000-0000-000046A20000}"/>
    <cellStyle name="Normal 9 2 2 2 3 2 2 2 2 4" xfId="43389" xr:uid="{00000000-0005-0000-0000-000047A20000}"/>
    <cellStyle name="Normal 9 2 2 2 3 2 2 2 3" xfId="12956" xr:uid="{00000000-0005-0000-0000-000048A20000}"/>
    <cellStyle name="Normal 9 2 2 2 3 2 2 2 3 2" xfId="30408" xr:uid="{00000000-0005-0000-0000-000049A20000}"/>
    <cellStyle name="Normal 9 2 2 2 3 2 2 2 4" xfId="21687" xr:uid="{00000000-0005-0000-0000-00004AA20000}"/>
    <cellStyle name="Normal 9 2 2 2 3 2 2 2 5" xfId="43388" xr:uid="{00000000-0005-0000-0000-00004BA20000}"/>
    <cellStyle name="Normal 9 2 2 2 3 2 2 3" xfId="6431" xr:uid="{00000000-0005-0000-0000-00004CA20000}"/>
    <cellStyle name="Normal 9 2 2 2 3 2 2 3 2" xfId="15175" xr:uid="{00000000-0005-0000-0000-00004DA20000}"/>
    <cellStyle name="Normal 9 2 2 2 3 2 2 3 2 2" xfId="32626" xr:uid="{00000000-0005-0000-0000-00004EA20000}"/>
    <cellStyle name="Normal 9 2 2 2 3 2 2 3 3" xfId="23906" xr:uid="{00000000-0005-0000-0000-00004FA20000}"/>
    <cellStyle name="Normal 9 2 2 2 3 2 2 3 4" xfId="43390" xr:uid="{00000000-0005-0000-0000-000050A20000}"/>
    <cellStyle name="Normal 9 2 2 2 3 2 2 4" xfId="10814" xr:uid="{00000000-0005-0000-0000-000051A20000}"/>
    <cellStyle name="Normal 9 2 2 2 3 2 2 4 2" xfId="28266" xr:uid="{00000000-0005-0000-0000-000052A20000}"/>
    <cellStyle name="Normal 9 2 2 2 3 2 2 5" xfId="19545" xr:uid="{00000000-0005-0000-0000-000053A20000}"/>
    <cellStyle name="Normal 9 2 2 2 3 2 2 6" xfId="43387" xr:uid="{00000000-0005-0000-0000-000054A20000}"/>
    <cellStyle name="Normal 9 2 2 2 3 2 3" xfId="3093" xr:uid="{00000000-0005-0000-0000-000055A20000}"/>
    <cellStyle name="Normal 9 2 2 2 3 2 3 2" xfId="7504" xr:uid="{00000000-0005-0000-0000-000056A20000}"/>
    <cellStyle name="Normal 9 2 2 2 3 2 3 2 2" xfId="16248" xr:uid="{00000000-0005-0000-0000-000057A20000}"/>
    <cellStyle name="Normal 9 2 2 2 3 2 3 2 2 2" xfId="33699" xr:uid="{00000000-0005-0000-0000-000058A20000}"/>
    <cellStyle name="Normal 9 2 2 2 3 2 3 2 3" xfId="24979" xr:uid="{00000000-0005-0000-0000-000059A20000}"/>
    <cellStyle name="Normal 9 2 2 2 3 2 3 2 4" xfId="43392" xr:uid="{00000000-0005-0000-0000-00005AA20000}"/>
    <cellStyle name="Normal 9 2 2 2 3 2 3 3" xfId="11887" xr:uid="{00000000-0005-0000-0000-00005BA20000}"/>
    <cellStyle name="Normal 9 2 2 2 3 2 3 3 2" xfId="29339" xr:uid="{00000000-0005-0000-0000-00005CA20000}"/>
    <cellStyle name="Normal 9 2 2 2 3 2 3 4" xfId="20618" xr:uid="{00000000-0005-0000-0000-00005DA20000}"/>
    <cellStyle name="Normal 9 2 2 2 3 2 3 5" xfId="43391" xr:uid="{00000000-0005-0000-0000-00005EA20000}"/>
    <cellStyle name="Normal 9 2 2 2 3 2 4" xfId="5362" xr:uid="{00000000-0005-0000-0000-00005FA20000}"/>
    <cellStyle name="Normal 9 2 2 2 3 2 4 2" xfId="14106" xr:uid="{00000000-0005-0000-0000-000060A20000}"/>
    <cellStyle name="Normal 9 2 2 2 3 2 4 2 2" xfId="31557" xr:uid="{00000000-0005-0000-0000-000061A20000}"/>
    <cellStyle name="Normal 9 2 2 2 3 2 4 3" xfId="22837" xr:uid="{00000000-0005-0000-0000-000062A20000}"/>
    <cellStyle name="Normal 9 2 2 2 3 2 4 4" xfId="43393" xr:uid="{00000000-0005-0000-0000-000063A20000}"/>
    <cellStyle name="Normal 9 2 2 2 3 2 5" xfId="9745" xr:uid="{00000000-0005-0000-0000-000064A20000}"/>
    <cellStyle name="Normal 9 2 2 2 3 2 5 2" xfId="27197" xr:uid="{00000000-0005-0000-0000-000065A20000}"/>
    <cellStyle name="Normal 9 2 2 2 3 2 6" xfId="18476" xr:uid="{00000000-0005-0000-0000-000066A20000}"/>
    <cellStyle name="Normal 9 2 2 2 3 2 7" xfId="43386" xr:uid="{00000000-0005-0000-0000-000067A20000}"/>
    <cellStyle name="Normal 9 2 2 2 3 3" xfId="1482" xr:uid="{00000000-0005-0000-0000-000068A20000}"/>
    <cellStyle name="Normal 9 2 2 2 3 3 2" xfId="3628" xr:uid="{00000000-0005-0000-0000-000069A20000}"/>
    <cellStyle name="Normal 9 2 2 2 3 3 2 2" xfId="8039" xr:uid="{00000000-0005-0000-0000-00006AA20000}"/>
    <cellStyle name="Normal 9 2 2 2 3 3 2 2 2" xfId="16783" xr:uid="{00000000-0005-0000-0000-00006BA20000}"/>
    <cellStyle name="Normal 9 2 2 2 3 3 2 2 2 2" xfId="34234" xr:uid="{00000000-0005-0000-0000-00006CA20000}"/>
    <cellStyle name="Normal 9 2 2 2 3 3 2 2 3" xfId="25514" xr:uid="{00000000-0005-0000-0000-00006DA20000}"/>
    <cellStyle name="Normal 9 2 2 2 3 3 2 2 4" xfId="43396" xr:uid="{00000000-0005-0000-0000-00006EA20000}"/>
    <cellStyle name="Normal 9 2 2 2 3 3 2 3" xfId="12422" xr:uid="{00000000-0005-0000-0000-00006FA20000}"/>
    <cellStyle name="Normal 9 2 2 2 3 3 2 3 2" xfId="29874" xr:uid="{00000000-0005-0000-0000-000070A20000}"/>
    <cellStyle name="Normal 9 2 2 2 3 3 2 4" xfId="21153" xr:uid="{00000000-0005-0000-0000-000071A20000}"/>
    <cellStyle name="Normal 9 2 2 2 3 3 2 5" xfId="43395" xr:uid="{00000000-0005-0000-0000-000072A20000}"/>
    <cellStyle name="Normal 9 2 2 2 3 3 3" xfId="5897" xr:uid="{00000000-0005-0000-0000-000073A20000}"/>
    <cellStyle name="Normal 9 2 2 2 3 3 3 2" xfId="14641" xr:uid="{00000000-0005-0000-0000-000074A20000}"/>
    <cellStyle name="Normal 9 2 2 2 3 3 3 2 2" xfId="32092" xr:uid="{00000000-0005-0000-0000-000075A20000}"/>
    <cellStyle name="Normal 9 2 2 2 3 3 3 3" xfId="23372" xr:uid="{00000000-0005-0000-0000-000076A20000}"/>
    <cellStyle name="Normal 9 2 2 2 3 3 3 4" xfId="43397" xr:uid="{00000000-0005-0000-0000-000077A20000}"/>
    <cellStyle name="Normal 9 2 2 2 3 3 4" xfId="10280" xr:uid="{00000000-0005-0000-0000-000078A20000}"/>
    <cellStyle name="Normal 9 2 2 2 3 3 4 2" xfId="27732" xr:uid="{00000000-0005-0000-0000-000079A20000}"/>
    <cellStyle name="Normal 9 2 2 2 3 3 5" xfId="19011" xr:uid="{00000000-0005-0000-0000-00007AA20000}"/>
    <cellStyle name="Normal 9 2 2 2 3 3 6" xfId="43394" xr:uid="{00000000-0005-0000-0000-00007BA20000}"/>
    <cellStyle name="Normal 9 2 2 2 3 4" xfId="2556" xr:uid="{00000000-0005-0000-0000-00007CA20000}"/>
    <cellStyle name="Normal 9 2 2 2 3 4 2" xfId="6967" xr:uid="{00000000-0005-0000-0000-00007DA20000}"/>
    <cellStyle name="Normal 9 2 2 2 3 4 2 2" xfId="15711" xr:uid="{00000000-0005-0000-0000-00007EA20000}"/>
    <cellStyle name="Normal 9 2 2 2 3 4 2 2 2" xfId="33162" xr:uid="{00000000-0005-0000-0000-00007FA20000}"/>
    <cellStyle name="Normal 9 2 2 2 3 4 2 3" xfId="24442" xr:uid="{00000000-0005-0000-0000-000080A20000}"/>
    <cellStyle name="Normal 9 2 2 2 3 4 2 4" xfId="43399" xr:uid="{00000000-0005-0000-0000-000081A20000}"/>
    <cellStyle name="Normal 9 2 2 2 3 4 3" xfId="11350" xr:uid="{00000000-0005-0000-0000-000082A20000}"/>
    <cellStyle name="Normal 9 2 2 2 3 4 3 2" xfId="28802" xr:uid="{00000000-0005-0000-0000-000083A20000}"/>
    <cellStyle name="Normal 9 2 2 2 3 4 4" xfId="20081" xr:uid="{00000000-0005-0000-0000-000084A20000}"/>
    <cellStyle name="Normal 9 2 2 2 3 4 5" xfId="43398" xr:uid="{00000000-0005-0000-0000-000085A20000}"/>
    <cellStyle name="Normal 9 2 2 2 3 5" xfId="4825" xr:uid="{00000000-0005-0000-0000-000086A20000}"/>
    <cellStyle name="Normal 9 2 2 2 3 5 2" xfId="13569" xr:uid="{00000000-0005-0000-0000-000087A20000}"/>
    <cellStyle name="Normal 9 2 2 2 3 5 2 2" xfId="31020" xr:uid="{00000000-0005-0000-0000-000088A20000}"/>
    <cellStyle name="Normal 9 2 2 2 3 5 3" xfId="22300" xr:uid="{00000000-0005-0000-0000-000089A20000}"/>
    <cellStyle name="Normal 9 2 2 2 3 5 4" xfId="43400" xr:uid="{00000000-0005-0000-0000-00008AA20000}"/>
    <cellStyle name="Normal 9 2 2 2 3 6" xfId="9208" xr:uid="{00000000-0005-0000-0000-00008BA20000}"/>
    <cellStyle name="Normal 9 2 2 2 3 6 2" xfId="26660" xr:uid="{00000000-0005-0000-0000-00008CA20000}"/>
    <cellStyle name="Normal 9 2 2 2 3 7" xfId="17939" xr:uid="{00000000-0005-0000-0000-00008DA20000}"/>
    <cellStyle name="Normal 9 2 2 2 3 8" xfId="43385" xr:uid="{00000000-0005-0000-0000-00008EA20000}"/>
    <cellStyle name="Normal 9 2 2 2 4" xfId="686" xr:uid="{00000000-0005-0000-0000-00008FA20000}"/>
    <cellStyle name="Normal 9 2 2 2 4 2" xfId="1759" xr:uid="{00000000-0005-0000-0000-000090A20000}"/>
    <cellStyle name="Normal 9 2 2 2 4 2 2" xfId="3904" xr:uid="{00000000-0005-0000-0000-000091A20000}"/>
    <cellStyle name="Normal 9 2 2 2 4 2 2 2" xfId="8315" xr:uid="{00000000-0005-0000-0000-000092A20000}"/>
    <cellStyle name="Normal 9 2 2 2 4 2 2 2 2" xfId="17059" xr:uid="{00000000-0005-0000-0000-000093A20000}"/>
    <cellStyle name="Normal 9 2 2 2 4 2 2 2 2 2" xfId="34510" xr:uid="{00000000-0005-0000-0000-000094A20000}"/>
    <cellStyle name="Normal 9 2 2 2 4 2 2 2 3" xfId="25790" xr:uid="{00000000-0005-0000-0000-000095A20000}"/>
    <cellStyle name="Normal 9 2 2 2 4 2 2 2 4" xfId="43404" xr:uid="{00000000-0005-0000-0000-000096A20000}"/>
    <cellStyle name="Normal 9 2 2 2 4 2 2 3" xfId="12698" xr:uid="{00000000-0005-0000-0000-000097A20000}"/>
    <cellStyle name="Normal 9 2 2 2 4 2 2 3 2" xfId="30150" xr:uid="{00000000-0005-0000-0000-000098A20000}"/>
    <cellStyle name="Normal 9 2 2 2 4 2 2 4" xfId="21429" xr:uid="{00000000-0005-0000-0000-000099A20000}"/>
    <cellStyle name="Normal 9 2 2 2 4 2 2 5" xfId="43403" xr:uid="{00000000-0005-0000-0000-00009AA20000}"/>
    <cellStyle name="Normal 9 2 2 2 4 2 3" xfId="6173" xr:uid="{00000000-0005-0000-0000-00009BA20000}"/>
    <cellStyle name="Normal 9 2 2 2 4 2 3 2" xfId="14917" xr:uid="{00000000-0005-0000-0000-00009CA20000}"/>
    <cellStyle name="Normal 9 2 2 2 4 2 3 2 2" xfId="32368" xr:uid="{00000000-0005-0000-0000-00009DA20000}"/>
    <cellStyle name="Normal 9 2 2 2 4 2 3 3" xfId="23648" xr:uid="{00000000-0005-0000-0000-00009EA20000}"/>
    <cellStyle name="Normal 9 2 2 2 4 2 3 4" xfId="43405" xr:uid="{00000000-0005-0000-0000-00009FA20000}"/>
    <cellStyle name="Normal 9 2 2 2 4 2 4" xfId="10556" xr:uid="{00000000-0005-0000-0000-0000A0A20000}"/>
    <cellStyle name="Normal 9 2 2 2 4 2 4 2" xfId="28008" xr:uid="{00000000-0005-0000-0000-0000A1A20000}"/>
    <cellStyle name="Normal 9 2 2 2 4 2 5" xfId="19287" xr:uid="{00000000-0005-0000-0000-0000A2A20000}"/>
    <cellStyle name="Normal 9 2 2 2 4 2 6" xfId="43402" xr:uid="{00000000-0005-0000-0000-0000A3A20000}"/>
    <cellStyle name="Normal 9 2 2 2 4 3" xfId="2835" xr:uid="{00000000-0005-0000-0000-0000A4A20000}"/>
    <cellStyle name="Normal 9 2 2 2 4 3 2" xfId="7246" xr:uid="{00000000-0005-0000-0000-0000A5A20000}"/>
    <cellStyle name="Normal 9 2 2 2 4 3 2 2" xfId="15990" xr:uid="{00000000-0005-0000-0000-0000A6A20000}"/>
    <cellStyle name="Normal 9 2 2 2 4 3 2 2 2" xfId="33441" xr:uid="{00000000-0005-0000-0000-0000A7A20000}"/>
    <cellStyle name="Normal 9 2 2 2 4 3 2 3" xfId="24721" xr:uid="{00000000-0005-0000-0000-0000A8A20000}"/>
    <cellStyle name="Normal 9 2 2 2 4 3 2 4" xfId="43407" xr:uid="{00000000-0005-0000-0000-0000A9A20000}"/>
    <cellStyle name="Normal 9 2 2 2 4 3 3" xfId="11629" xr:uid="{00000000-0005-0000-0000-0000AAA20000}"/>
    <cellStyle name="Normal 9 2 2 2 4 3 3 2" xfId="29081" xr:uid="{00000000-0005-0000-0000-0000ABA20000}"/>
    <cellStyle name="Normal 9 2 2 2 4 3 4" xfId="20360" xr:uid="{00000000-0005-0000-0000-0000ACA20000}"/>
    <cellStyle name="Normal 9 2 2 2 4 3 5" xfId="43406" xr:uid="{00000000-0005-0000-0000-0000ADA20000}"/>
    <cellStyle name="Normal 9 2 2 2 4 4" xfId="5104" xr:uid="{00000000-0005-0000-0000-0000AEA20000}"/>
    <cellStyle name="Normal 9 2 2 2 4 4 2" xfId="13848" xr:uid="{00000000-0005-0000-0000-0000AFA20000}"/>
    <cellStyle name="Normal 9 2 2 2 4 4 2 2" xfId="31299" xr:uid="{00000000-0005-0000-0000-0000B0A20000}"/>
    <cellStyle name="Normal 9 2 2 2 4 4 3" xfId="22579" xr:uid="{00000000-0005-0000-0000-0000B1A20000}"/>
    <cellStyle name="Normal 9 2 2 2 4 4 4" xfId="43408" xr:uid="{00000000-0005-0000-0000-0000B2A20000}"/>
    <cellStyle name="Normal 9 2 2 2 4 5" xfId="9487" xr:uid="{00000000-0005-0000-0000-0000B3A20000}"/>
    <cellStyle name="Normal 9 2 2 2 4 5 2" xfId="26939" xr:uid="{00000000-0005-0000-0000-0000B4A20000}"/>
    <cellStyle name="Normal 9 2 2 2 4 6" xfId="18218" xr:uid="{00000000-0005-0000-0000-0000B5A20000}"/>
    <cellStyle name="Normal 9 2 2 2 4 7" xfId="43401" xr:uid="{00000000-0005-0000-0000-0000B6A20000}"/>
    <cellStyle name="Normal 9 2 2 2 5" xfId="1225" xr:uid="{00000000-0005-0000-0000-0000B7A20000}"/>
    <cellStyle name="Normal 9 2 2 2 5 2" xfId="3371" xr:uid="{00000000-0005-0000-0000-0000B8A20000}"/>
    <cellStyle name="Normal 9 2 2 2 5 2 2" xfId="7782" xr:uid="{00000000-0005-0000-0000-0000B9A20000}"/>
    <cellStyle name="Normal 9 2 2 2 5 2 2 2" xfId="16526" xr:uid="{00000000-0005-0000-0000-0000BAA20000}"/>
    <cellStyle name="Normal 9 2 2 2 5 2 2 2 2" xfId="33977" xr:uid="{00000000-0005-0000-0000-0000BBA20000}"/>
    <cellStyle name="Normal 9 2 2 2 5 2 2 3" xfId="25257" xr:uid="{00000000-0005-0000-0000-0000BCA20000}"/>
    <cellStyle name="Normal 9 2 2 2 5 2 2 4" xfId="43411" xr:uid="{00000000-0005-0000-0000-0000BDA20000}"/>
    <cellStyle name="Normal 9 2 2 2 5 2 3" xfId="12165" xr:uid="{00000000-0005-0000-0000-0000BEA20000}"/>
    <cellStyle name="Normal 9 2 2 2 5 2 3 2" xfId="29617" xr:uid="{00000000-0005-0000-0000-0000BFA20000}"/>
    <cellStyle name="Normal 9 2 2 2 5 2 4" xfId="20896" xr:uid="{00000000-0005-0000-0000-0000C0A20000}"/>
    <cellStyle name="Normal 9 2 2 2 5 2 5" xfId="43410" xr:uid="{00000000-0005-0000-0000-0000C1A20000}"/>
    <cellStyle name="Normal 9 2 2 2 5 3" xfId="5640" xr:uid="{00000000-0005-0000-0000-0000C2A20000}"/>
    <cellStyle name="Normal 9 2 2 2 5 3 2" xfId="14384" xr:uid="{00000000-0005-0000-0000-0000C3A20000}"/>
    <cellStyle name="Normal 9 2 2 2 5 3 2 2" xfId="31835" xr:uid="{00000000-0005-0000-0000-0000C4A20000}"/>
    <cellStyle name="Normal 9 2 2 2 5 3 3" xfId="23115" xr:uid="{00000000-0005-0000-0000-0000C5A20000}"/>
    <cellStyle name="Normal 9 2 2 2 5 3 4" xfId="43412" xr:uid="{00000000-0005-0000-0000-0000C6A20000}"/>
    <cellStyle name="Normal 9 2 2 2 5 4" xfId="10023" xr:uid="{00000000-0005-0000-0000-0000C7A20000}"/>
    <cellStyle name="Normal 9 2 2 2 5 4 2" xfId="27475" xr:uid="{00000000-0005-0000-0000-0000C8A20000}"/>
    <cellStyle name="Normal 9 2 2 2 5 5" xfId="18754" xr:uid="{00000000-0005-0000-0000-0000C9A20000}"/>
    <cellStyle name="Normal 9 2 2 2 5 6" xfId="43409" xr:uid="{00000000-0005-0000-0000-0000CAA20000}"/>
    <cellStyle name="Normal 9 2 2 2 6" xfId="2299" xr:uid="{00000000-0005-0000-0000-0000CBA20000}"/>
    <cellStyle name="Normal 9 2 2 2 6 2" xfId="6710" xr:uid="{00000000-0005-0000-0000-0000CCA20000}"/>
    <cellStyle name="Normal 9 2 2 2 6 2 2" xfId="15454" xr:uid="{00000000-0005-0000-0000-0000CDA20000}"/>
    <cellStyle name="Normal 9 2 2 2 6 2 2 2" xfId="32905" xr:uid="{00000000-0005-0000-0000-0000CEA20000}"/>
    <cellStyle name="Normal 9 2 2 2 6 2 3" xfId="24185" xr:uid="{00000000-0005-0000-0000-0000CFA20000}"/>
    <cellStyle name="Normal 9 2 2 2 6 2 4" xfId="43414" xr:uid="{00000000-0005-0000-0000-0000D0A20000}"/>
    <cellStyle name="Normal 9 2 2 2 6 3" xfId="11093" xr:uid="{00000000-0005-0000-0000-0000D1A20000}"/>
    <cellStyle name="Normal 9 2 2 2 6 3 2" xfId="28545" xr:uid="{00000000-0005-0000-0000-0000D2A20000}"/>
    <cellStyle name="Normal 9 2 2 2 6 4" xfId="19824" xr:uid="{00000000-0005-0000-0000-0000D3A20000}"/>
    <cellStyle name="Normal 9 2 2 2 6 5" xfId="43413" xr:uid="{00000000-0005-0000-0000-0000D4A20000}"/>
    <cellStyle name="Normal 9 2 2 2 7" xfId="4568" xr:uid="{00000000-0005-0000-0000-0000D5A20000}"/>
    <cellStyle name="Normal 9 2 2 2 7 2" xfId="13312" xr:uid="{00000000-0005-0000-0000-0000D6A20000}"/>
    <cellStyle name="Normal 9 2 2 2 7 2 2" xfId="30763" xr:uid="{00000000-0005-0000-0000-0000D7A20000}"/>
    <cellStyle name="Normal 9 2 2 2 7 3" xfId="22043" xr:uid="{00000000-0005-0000-0000-0000D8A20000}"/>
    <cellStyle name="Normal 9 2 2 2 7 4" xfId="43415" xr:uid="{00000000-0005-0000-0000-0000D9A20000}"/>
    <cellStyle name="Normal 9 2 2 2 8" xfId="8951" xr:uid="{00000000-0005-0000-0000-0000DAA20000}"/>
    <cellStyle name="Normal 9 2 2 2 8 2" xfId="26403" xr:uid="{00000000-0005-0000-0000-0000DBA20000}"/>
    <cellStyle name="Normal 9 2 2 2 9" xfId="17682" xr:uid="{00000000-0005-0000-0000-0000DCA20000}"/>
    <cellStyle name="Normal 9 2 2 3" xfId="207" xr:uid="{00000000-0005-0000-0000-0000DDA20000}"/>
    <cellStyle name="Normal 9 2 2 3 2" xfId="472" xr:uid="{00000000-0005-0000-0000-0000DEA20000}"/>
    <cellStyle name="Normal 9 2 2 3 2 2" xfId="1012" xr:uid="{00000000-0005-0000-0000-0000DFA20000}"/>
    <cellStyle name="Normal 9 2 2 3 2 2 2" xfId="2085" xr:uid="{00000000-0005-0000-0000-0000E0A20000}"/>
    <cellStyle name="Normal 9 2 2 3 2 2 2 2" xfId="4230" xr:uid="{00000000-0005-0000-0000-0000E1A20000}"/>
    <cellStyle name="Normal 9 2 2 3 2 2 2 2 2" xfId="8641" xr:uid="{00000000-0005-0000-0000-0000E2A20000}"/>
    <cellStyle name="Normal 9 2 2 3 2 2 2 2 2 2" xfId="17385" xr:uid="{00000000-0005-0000-0000-0000E3A20000}"/>
    <cellStyle name="Normal 9 2 2 3 2 2 2 2 2 2 2" xfId="34836" xr:uid="{00000000-0005-0000-0000-0000E4A20000}"/>
    <cellStyle name="Normal 9 2 2 3 2 2 2 2 2 3" xfId="26116" xr:uid="{00000000-0005-0000-0000-0000E5A20000}"/>
    <cellStyle name="Normal 9 2 2 3 2 2 2 2 2 4" xfId="43421" xr:uid="{00000000-0005-0000-0000-0000E6A20000}"/>
    <cellStyle name="Normal 9 2 2 3 2 2 2 2 3" xfId="13024" xr:uid="{00000000-0005-0000-0000-0000E7A20000}"/>
    <cellStyle name="Normal 9 2 2 3 2 2 2 2 3 2" xfId="30476" xr:uid="{00000000-0005-0000-0000-0000E8A20000}"/>
    <cellStyle name="Normal 9 2 2 3 2 2 2 2 4" xfId="21755" xr:uid="{00000000-0005-0000-0000-0000E9A20000}"/>
    <cellStyle name="Normal 9 2 2 3 2 2 2 2 5" xfId="43420" xr:uid="{00000000-0005-0000-0000-0000EAA20000}"/>
    <cellStyle name="Normal 9 2 2 3 2 2 2 3" xfId="6499" xr:uid="{00000000-0005-0000-0000-0000EBA20000}"/>
    <cellStyle name="Normal 9 2 2 3 2 2 2 3 2" xfId="15243" xr:uid="{00000000-0005-0000-0000-0000ECA20000}"/>
    <cellStyle name="Normal 9 2 2 3 2 2 2 3 2 2" xfId="32694" xr:uid="{00000000-0005-0000-0000-0000EDA20000}"/>
    <cellStyle name="Normal 9 2 2 3 2 2 2 3 3" xfId="23974" xr:uid="{00000000-0005-0000-0000-0000EEA20000}"/>
    <cellStyle name="Normal 9 2 2 3 2 2 2 3 4" xfId="43422" xr:uid="{00000000-0005-0000-0000-0000EFA20000}"/>
    <cellStyle name="Normal 9 2 2 3 2 2 2 4" xfId="10882" xr:uid="{00000000-0005-0000-0000-0000F0A20000}"/>
    <cellStyle name="Normal 9 2 2 3 2 2 2 4 2" xfId="28334" xr:uid="{00000000-0005-0000-0000-0000F1A20000}"/>
    <cellStyle name="Normal 9 2 2 3 2 2 2 5" xfId="19613" xr:uid="{00000000-0005-0000-0000-0000F2A20000}"/>
    <cellStyle name="Normal 9 2 2 3 2 2 2 6" xfId="43419" xr:uid="{00000000-0005-0000-0000-0000F3A20000}"/>
    <cellStyle name="Normal 9 2 2 3 2 2 3" xfId="3161" xr:uid="{00000000-0005-0000-0000-0000F4A20000}"/>
    <cellStyle name="Normal 9 2 2 3 2 2 3 2" xfId="7572" xr:uid="{00000000-0005-0000-0000-0000F5A20000}"/>
    <cellStyle name="Normal 9 2 2 3 2 2 3 2 2" xfId="16316" xr:uid="{00000000-0005-0000-0000-0000F6A20000}"/>
    <cellStyle name="Normal 9 2 2 3 2 2 3 2 2 2" xfId="33767" xr:uid="{00000000-0005-0000-0000-0000F7A20000}"/>
    <cellStyle name="Normal 9 2 2 3 2 2 3 2 3" xfId="25047" xr:uid="{00000000-0005-0000-0000-0000F8A20000}"/>
    <cellStyle name="Normal 9 2 2 3 2 2 3 2 4" xfId="43424" xr:uid="{00000000-0005-0000-0000-0000F9A20000}"/>
    <cellStyle name="Normal 9 2 2 3 2 2 3 3" xfId="11955" xr:uid="{00000000-0005-0000-0000-0000FAA20000}"/>
    <cellStyle name="Normal 9 2 2 3 2 2 3 3 2" xfId="29407" xr:uid="{00000000-0005-0000-0000-0000FBA20000}"/>
    <cellStyle name="Normal 9 2 2 3 2 2 3 4" xfId="20686" xr:uid="{00000000-0005-0000-0000-0000FCA20000}"/>
    <cellStyle name="Normal 9 2 2 3 2 2 3 5" xfId="43423" xr:uid="{00000000-0005-0000-0000-0000FDA20000}"/>
    <cellStyle name="Normal 9 2 2 3 2 2 4" xfId="5430" xr:uid="{00000000-0005-0000-0000-0000FEA20000}"/>
    <cellStyle name="Normal 9 2 2 3 2 2 4 2" xfId="14174" xr:uid="{00000000-0005-0000-0000-0000FFA20000}"/>
    <cellStyle name="Normal 9 2 2 3 2 2 4 2 2" xfId="31625" xr:uid="{00000000-0005-0000-0000-000000A30000}"/>
    <cellStyle name="Normal 9 2 2 3 2 2 4 3" xfId="22905" xr:uid="{00000000-0005-0000-0000-000001A30000}"/>
    <cellStyle name="Normal 9 2 2 3 2 2 4 4" xfId="43425" xr:uid="{00000000-0005-0000-0000-000002A30000}"/>
    <cellStyle name="Normal 9 2 2 3 2 2 5" xfId="9813" xr:uid="{00000000-0005-0000-0000-000003A30000}"/>
    <cellStyle name="Normal 9 2 2 3 2 2 5 2" xfId="27265" xr:uid="{00000000-0005-0000-0000-000004A30000}"/>
    <cellStyle name="Normal 9 2 2 3 2 2 6" xfId="18544" xr:uid="{00000000-0005-0000-0000-000005A30000}"/>
    <cellStyle name="Normal 9 2 2 3 2 2 7" xfId="43418" xr:uid="{00000000-0005-0000-0000-000006A30000}"/>
    <cellStyle name="Normal 9 2 2 3 2 3" xfId="1550" xr:uid="{00000000-0005-0000-0000-000007A30000}"/>
    <cellStyle name="Normal 9 2 2 3 2 3 2" xfId="3696" xr:uid="{00000000-0005-0000-0000-000008A30000}"/>
    <cellStyle name="Normal 9 2 2 3 2 3 2 2" xfId="8107" xr:uid="{00000000-0005-0000-0000-000009A30000}"/>
    <cellStyle name="Normal 9 2 2 3 2 3 2 2 2" xfId="16851" xr:uid="{00000000-0005-0000-0000-00000AA30000}"/>
    <cellStyle name="Normal 9 2 2 3 2 3 2 2 2 2" xfId="34302" xr:uid="{00000000-0005-0000-0000-00000BA30000}"/>
    <cellStyle name="Normal 9 2 2 3 2 3 2 2 3" xfId="25582" xr:uid="{00000000-0005-0000-0000-00000CA30000}"/>
    <cellStyle name="Normal 9 2 2 3 2 3 2 2 4" xfId="43428" xr:uid="{00000000-0005-0000-0000-00000DA30000}"/>
    <cellStyle name="Normal 9 2 2 3 2 3 2 3" xfId="12490" xr:uid="{00000000-0005-0000-0000-00000EA30000}"/>
    <cellStyle name="Normal 9 2 2 3 2 3 2 3 2" xfId="29942" xr:uid="{00000000-0005-0000-0000-00000FA30000}"/>
    <cellStyle name="Normal 9 2 2 3 2 3 2 4" xfId="21221" xr:uid="{00000000-0005-0000-0000-000010A30000}"/>
    <cellStyle name="Normal 9 2 2 3 2 3 2 5" xfId="43427" xr:uid="{00000000-0005-0000-0000-000011A30000}"/>
    <cellStyle name="Normal 9 2 2 3 2 3 3" xfId="5965" xr:uid="{00000000-0005-0000-0000-000012A30000}"/>
    <cellStyle name="Normal 9 2 2 3 2 3 3 2" xfId="14709" xr:uid="{00000000-0005-0000-0000-000013A30000}"/>
    <cellStyle name="Normal 9 2 2 3 2 3 3 2 2" xfId="32160" xr:uid="{00000000-0005-0000-0000-000014A30000}"/>
    <cellStyle name="Normal 9 2 2 3 2 3 3 3" xfId="23440" xr:uid="{00000000-0005-0000-0000-000015A30000}"/>
    <cellStyle name="Normal 9 2 2 3 2 3 3 4" xfId="43429" xr:uid="{00000000-0005-0000-0000-000016A30000}"/>
    <cellStyle name="Normal 9 2 2 3 2 3 4" xfId="10348" xr:uid="{00000000-0005-0000-0000-000017A30000}"/>
    <cellStyle name="Normal 9 2 2 3 2 3 4 2" xfId="27800" xr:uid="{00000000-0005-0000-0000-000018A30000}"/>
    <cellStyle name="Normal 9 2 2 3 2 3 5" xfId="19079" xr:uid="{00000000-0005-0000-0000-000019A30000}"/>
    <cellStyle name="Normal 9 2 2 3 2 3 6" xfId="43426" xr:uid="{00000000-0005-0000-0000-00001AA30000}"/>
    <cellStyle name="Normal 9 2 2 3 2 4" xfId="2624" xr:uid="{00000000-0005-0000-0000-00001BA30000}"/>
    <cellStyle name="Normal 9 2 2 3 2 4 2" xfId="7035" xr:uid="{00000000-0005-0000-0000-00001CA30000}"/>
    <cellStyle name="Normal 9 2 2 3 2 4 2 2" xfId="15779" xr:uid="{00000000-0005-0000-0000-00001DA30000}"/>
    <cellStyle name="Normal 9 2 2 3 2 4 2 2 2" xfId="33230" xr:uid="{00000000-0005-0000-0000-00001EA30000}"/>
    <cellStyle name="Normal 9 2 2 3 2 4 2 3" xfId="24510" xr:uid="{00000000-0005-0000-0000-00001FA30000}"/>
    <cellStyle name="Normal 9 2 2 3 2 4 2 4" xfId="43431" xr:uid="{00000000-0005-0000-0000-000020A30000}"/>
    <cellStyle name="Normal 9 2 2 3 2 4 3" xfId="11418" xr:uid="{00000000-0005-0000-0000-000021A30000}"/>
    <cellStyle name="Normal 9 2 2 3 2 4 3 2" xfId="28870" xr:uid="{00000000-0005-0000-0000-000022A30000}"/>
    <cellStyle name="Normal 9 2 2 3 2 4 4" xfId="20149" xr:uid="{00000000-0005-0000-0000-000023A30000}"/>
    <cellStyle name="Normal 9 2 2 3 2 4 5" xfId="43430" xr:uid="{00000000-0005-0000-0000-000024A30000}"/>
    <cellStyle name="Normal 9 2 2 3 2 5" xfId="4893" xr:uid="{00000000-0005-0000-0000-000025A30000}"/>
    <cellStyle name="Normal 9 2 2 3 2 5 2" xfId="13637" xr:uid="{00000000-0005-0000-0000-000026A30000}"/>
    <cellStyle name="Normal 9 2 2 3 2 5 2 2" xfId="31088" xr:uid="{00000000-0005-0000-0000-000027A30000}"/>
    <cellStyle name="Normal 9 2 2 3 2 5 3" xfId="22368" xr:uid="{00000000-0005-0000-0000-000028A30000}"/>
    <cellStyle name="Normal 9 2 2 3 2 5 4" xfId="43432" xr:uid="{00000000-0005-0000-0000-000029A30000}"/>
    <cellStyle name="Normal 9 2 2 3 2 6" xfId="9276" xr:uid="{00000000-0005-0000-0000-00002AA30000}"/>
    <cellStyle name="Normal 9 2 2 3 2 6 2" xfId="26728" xr:uid="{00000000-0005-0000-0000-00002BA30000}"/>
    <cellStyle name="Normal 9 2 2 3 2 7" xfId="18007" xr:uid="{00000000-0005-0000-0000-00002CA30000}"/>
    <cellStyle name="Normal 9 2 2 3 2 8" xfId="43417" xr:uid="{00000000-0005-0000-0000-00002DA30000}"/>
    <cellStyle name="Normal 9 2 2 3 3" xfId="754" xr:uid="{00000000-0005-0000-0000-00002EA30000}"/>
    <cellStyle name="Normal 9 2 2 3 3 2" xfId="1827" xr:uid="{00000000-0005-0000-0000-00002FA30000}"/>
    <cellStyle name="Normal 9 2 2 3 3 2 2" xfId="3972" xr:uid="{00000000-0005-0000-0000-000030A30000}"/>
    <cellStyle name="Normal 9 2 2 3 3 2 2 2" xfId="8383" xr:uid="{00000000-0005-0000-0000-000031A30000}"/>
    <cellStyle name="Normal 9 2 2 3 3 2 2 2 2" xfId="17127" xr:uid="{00000000-0005-0000-0000-000032A30000}"/>
    <cellStyle name="Normal 9 2 2 3 3 2 2 2 2 2" xfId="34578" xr:uid="{00000000-0005-0000-0000-000033A30000}"/>
    <cellStyle name="Normal 9 2 2 3 3 2 2 2 3" xfId="25858" xr:uid="{00000000-0005-0000-0000-000034A30000}"/>
    <cellStyle name="Normal 9 2 2 3 3 2 2 2 4" xfId="43436" xr:uid="{00000000-0005-0000-0000-000035A30000}"/>
    <cellStyle name="Normal 9 2 2 3 3 2 2 3" xfId="12766" xr:uid="{00000000-0005-0000-0000-000036A30000}"/>
    <cellStyle name="Normal 9 2 2 3 3 2 2 3 2" xfId="30218" xr:uid="{00000000-0005-0000-0000-000037A30000}"/>
    <cellStyle name="Normal 9 2 2 3 3 2 2 4" xfId="21497" xr:uid="{00000000-0005-0000-0000-000038A30000}"/>
    <cellStyle name="Normal 9 2 2 3 3 2 2 5" xfId="43435" xr:uid="{00000000-0005-0000-0000-000039A30000}"/>
    <cellStyle name="Normal 9 2 2 3 3 2 3" xfId="6241" xr:uid="{00000000-0005-0000-0000-00003AA30000}"/>
    <cellStyle name="Normal 9 2 2 3 3 2 3 2" xfId="14985" xr:uid="{00000000-0005-0000-0000-00003BA30000}"/>
    <cellStyle name="Normal 9 2 2 3 3 2 3 2 2" xfId="32436" xr:uid="{00000000-0005-0000-0000-00003CA30000}"/>
    <cellStyle name="Normal 9 2 2 3 3 2 3 3" xfId="23716" xr:uid="{00000000-0005-0000-0000-00003DA30000}"/>
    <cellStyle name="Normal 9 2 2 3 3 2 3 4" xfId="43437" xr:uid="{00000000-0005-0000-0000-00003EA30000}"/>
    <cellStyle name="Normal 9 2 2 3 3 2 4" xfId="10624" xr:uid="{00000000-0005-0000-0000-00003FA30000}"/>
    <cellStyle name="Normal 9 2 2 3 3 2 4 2" xfId="28076" xr:uid="{00000000-0005-0000-0000-000040A30000}"/>
    <cellStyle name="Normal 9 2 2 3 3 2 5" xfId="19355" xr:uid="{00000000-0005-0000-0000-000041A30000}"/>
    <cellStyle name="Normal 9 2 2 3 3 2 6" xfId="43434" xr:uid="{00000000-0005-0000-0000-000042A30000}"/>
    <cellStyle name="Normal 9 2 2 3 3 3" xfId="2903" xr:uid="{00000000-0005-0000-0000-000043A30000}"/>
    <cellStyle name="Normal 9 2 2 3 3 3 2" xfId="7314" xr:uid="{00000000-0005-0000-0000-000044A30000}"/>
    <cellStyle name="Normal 9 2 2 3 3 3 2 2" xfId="16058" xr:uid="{00000000-0005-0000-0000-000045A30000}"/>
    <cellStyle name="Normal 9 2 2 3 3 3 2 2 2" xfId="33509" xr:uid="{00000000-0005-0000-0000-000046A30000}"/>
    <cellStyle name="Normal 9 2 2 3 3 3 2 3" xfId="24789" xr:uid="{00000000-0005-0000-0000-000047A30000}"/>
    <cellStyle name="Normal 9 2 2 3 3 3 2 4" xfId="43439" xr:uid="{00000000-0005-0000-0000-000048A30000}"/>
    <cellStyle name="Normal 9 2 2 3 3 3 3" xfId="11697" xr:uid="{00000000-0005-0000-0000-000049A30000}"/>
    <cellStyle name="Normal 9 2 2 3 3 3 3 2" xfId="29149" xr:uid="{00000000-0005-0000-0000-00004AA30000}"/>
    <cellStyle name="Normal 9 2 2 3 3 3 4" xfId="20428" xr:uid="{00000000-0005-0000-0000-00004BA30000}"/>
    <cellStyle name="Normal 9 2 2 3 3 3 5" xfId="43438" xr:uid="{00000000-0005-0000-0000-00004CA30000}"/>
    <cellStyle name="Normal 9 2 2 3 3 4" xfId="5172" xr:uid="{00000000-0005-0000-0000-00004DA30000}"/>
    <cellStyle name="Normal 9 2 2 3 3 4 2" xfId="13916" xr:uid="{00000000-0005-0000-0000-00004EA30000}"/>
    <cellStyle name="Normal 9 2 2 3 3 4 2 2" xfId="31367" xr:uid="{00000000-0005-0000-0000-00004FA30000}"/>
    <cellStyle name="Normal 9 2 2 3 3 4 3" xfId="22647" xr:uid="{00000000-0005-0000-0000-000050A30000}"/>
    <cellStyle name="Normal 9 2 2 3 3 4 4" xfId="43440" xr:uid="{00000000-0005-0000-0000-000051A30000}"/>
    <cellStyle name="Normal 9 2 2 3 3 5" xfId="9555" xr:uid="{00000000-0005-0000-0000-000052A30000}"/>
    <cellStyle name="Normal 9 2 2 3 3 5 2" xfId="27007" xr:uid="{00000000-0005-0000-0000-000053A30000}"/>
    <cellStyle name="Normal 9 2 2 3 3 6" xfId="18286" xr:uid="{00000000-0005-0000-0000-000054A30000}"/>
    <cellStyle name="Normal 9 2 2 3 3 7" xfId="43433" xr:uid="{00000000-0005-0000-0000-000055A30000}"/>
    <cellStyle name="Normal 9 2 2 3 4" xfId="1293" xr:uid="{00000000-0005-0000-0000-000056A30000}"/>
    <cellStyle name="Normal 9 2 2 3 4 2" xfId="3439" xr:uid="{00000000-0005-0000-0000-000057A30000}"/>
    <cellStyle name="Normal 9 2 2 3 4 2 2" xfId="7850" xr:uid="{00000000-0005-0000-0000-000058A30000}"/>
    <cellStyle name="Normal 9 2 2 3 4 2 2 2" xfId="16594" xr:uid="{00000000-0005-0000-0000-000059A30000}"/>
    <cellStyle name="Normal 9 2 2 3 4 2 2 2 2" xfId="34045" xr:uid="{00000000-0005-0000-0000-00005AA30000}"/>
    <cellStyle name="Normal 9 2 2 3 4 2 2 3" xfId="25325" xr:uid="{00000000-0005-0000-0000-00005BA30000}"/>
    <cellStyle name="Normal 9 2 2 3 4 2 2 4" xfId="43443" xr:uid="{00000000-0005-0000-0000-00005CA30000}"/>
    <cellStyle name="Normal 9 2 2 3 4 2 3" xfId="12233" xr:uid="{00000000-0005-0000-0000-00005DA30000}"/>
    <cellStyle name="Normal 9 2 2 3 4 2 3 2" xfId="29685" xr:uid="{00000000-0005-0000-0000-00005EA30000}"/>
    <cellStyle name="Normal 9 2 2 3 4 2 4" xfId="20964" xr:uid="{00000000-0005-0000-0000-00005FA30000}"/>
    <cellStyle name="Normal 9 2 2 3 4 2 5" xfId="43442" xr:uid="{00000000-0005-0000-0000-000060A30000}"/>
    <cellStyle name="Normal 9 2 2 3 4 3" xfId="5708" xr:uid="{00000000-0005-0000-0000-000061A30000}"/>
    <cellStyle name="Normal 9 2 2 3 4 3 2" xfId="14452" xr:uid="{00000000-0005-0000-0000-000062A30000}"/>
    <cellStyle name="Normal 9 2 2 3 4 3 2 2" xfId="31903" xr:uid="{00000000-0005-0000-0000-000063A30000}"/>
    <cellStyle name="Normal 9 2 2 3 4 3 3" xfId="23183" xr:uid="{00000000-0005-0000-0000-000064A30000}"/>
    <cellStyle name="Normal 9 2 2 3 4 3 4" xfId="43444" xr:uid="{00000000-0005-0000-0000-000065A30000}"/>
    <cellStyle name="Normal 9 2 2 3 4 4" xfId="10091" xr:uid="{00000000-0005-0000-0000-000066A30000}"/>
    <cellStyle name="Normal 9 2 2 3 4 4 2" xfId="27543" xr:uid="{00000000-0005-0000-0000-000067A30000}"/>
    <cellStyle name="Normal 9 2 2 3 4 5" xfId="18822" xr:uid="{00000000-0005-0000-0000-000068A30000}"/>
    <cellStyle name="Normal 9 2 2 3 4 6" xfId="43441" xr:uid="{00000000-0005-0000-0000-000069A30000}"/>
    <cellStyle name="Normal 9 2 2 3 5" xfId="2367" xr:uid="{00000000-0005-0000-0000-00006AA30000}"/>
    <cellStyle name="Normal 9 2 2 3 5 2" xfId="6778" xr:uid="{00000000-0005-0000-0000-00006BA30000}"/>
    <cellStyle name="Normal 9 2 2 3 5 2 2" xfId="15522" xr:uid="{00000000-0005-0000-0000-00006CA30000}"/>
    <cellStyle name="Normal 9 2 2 3 5 2 2 2" xfId="32973" xr:uid="{00000000-0005-0000-0000-00006DA30000}"/>
    <cellStyle name="Normal 9 2 2 3 5 2 3" xfId="24253" xr:uid="{00000000-0005-0000-0000-00006EA30000}"/>
    <cellStyle name="Normal 9 2 2 3 5 2 4" xfId="43446" xr:uid="{00000000-0005-0000-0000-00006FA30000}"/>
    <cellStyle name="Normal 9 2 2 3 5 3" xfId="11161" xr:uid="{00000000-0005-0000-0000-000070A30000}"/>
    <cellStyle name="Normal 9 2 2 3 5 3 2" xfId="28613" xr:uid="{00000000-0005-0000-0000-000071A30000}"/>
    <cellStyle name="Normal 9 2 2 3 5 4" xfId="19892" xr:uid="{00000000-0005-0000-0000-000072A30000}"/>
    <cellStyle name="Normal 9 2 2 3 5 5" xfId="43445" xr:uid="{00000000-0005-0000-0000-000073A30000}"/>
    <cellStyle name="Normal 9 2 2 3 6" xfId="4636" xr:uid="{00000000-0005-0000-0000-000074A30000}"/>
    <cellStyle name="Normal 9 2 2 3 6 2" xfId="13380" xr:uid="{00000000-0005-0000-0000-000075A30000}"/>
    <cellStyle name="Normal 9 2 2 3 6 2 2" xfId="30831" xr:uid="{00000000-0005-0000-0000-000076A30000}"/>
    <cellStyle name="Normal 9 2 2 3 6 3" xfId="22111" xr:uid="{00000000-0005-0000-0000-000077A30000}"/>
    <cellStyle name="Normal 9 2 2 3 6 4" xfId="43447" xr:uid="{00000000-0005-0000-0000-000078A30000}"/>
    <cellStyle name="Normal 9 2 2 3 7" xfId="9019" xr:uid="{00000000-0005-0000-0000-000079A30000}"/>
    <cellStyle name="Normal 9 2 2 3 7 2" xfId="26471" xr:uid="{00000000-0005-0000-0000-00007AA30000}"/>
    <cellStyle name="Normal 9 2 2 3 8" xfId="17750" xr:uid="{00000000-0005-0000-0000-00007BA30000}"/>
    <cellStyle name="Normal 9 2 2 3 9" xfId="43416" xr:uid="{00000000-0005-0000-0000-00007CA30000}"/>
    <cellStyle name="Normal 9 2 2 4" xfId="347" xr:uid="{00000000-0005-0000-0000-00007DA30000}"/>
    <cellStyle name="Normal 9 2 2 4 2" xfId="887" xr:uid="{00000000-0005-0000-0000-00007EA30000}"/>
    <cellStyle name="Normal 9 2 2 4 2 2" xfId="1960" xr:uid="{00000000-0005-0000-0000-00007FA30000}"/>
    <cellStyle name="Normal 9 2 2 4 2 2 2" xfId="4105" xr:uid="{00000000-0005-0000-0000-000080A30000}"/>
    <cellStyle name="Normal 9 2 2 4 2 2 2 2" xfId="8516" xr:uid="{00000000-0005-0000-0000-000081A30000}"/>
    <cellStyle name="Normal 9 2 2 4 2 2 2 2 2" xfId="17260" xr:uid="{00000000-0005-0000-0000-000082A30000}"/>
    <cellStyle name="Normal 9 2 2 4 2 2 2 2 2 2" xfId="34711" xr:uid="{00000000-0005-0000-0000-000083A30000}"/>
    <cellStyle name="Normal 9 2 2 4 2 2 2 2 3" xfId="25991" xr:uid="{00000000-0005-0000-0000-000084A30000}"/>
    <cellStyle name="Normal 9 2 2 4 2 2 2 2 4" xfId="43452" xr:uid="{00000000-0005-0000-0000-000085A30000}"/>
    <cellStyle name="Normal 9 2 2 4 2 2 2 3" xfId="12899" xr:uid="{00000000-0005-0000-0000-000086A30000}"/>
    <cellStyle name="Normal 9 2 2 4 2 2 2 3 2" xfId="30351" xr:uid="{00000000-0005-0000-0000-000087A30000}"/>
    <cellStyle name="Normal 9 2 2 4 2 2 2 4" xfId="21630" xr:uid="{00000000-0005-0000-0000-000088A30000}"/>
    <cellStyle name="Normal 9 2 2 4 2 2 2 5" xfId="43451" xr:uid="{00000000-0005-0000-0000-000089A30000}"/>
    <cellStyle name="Normal 9 2 2 4 2 2 3" xfId="6374" xr:uid="{00000000-0005-0000-0000-00008AA30000}"/>
    <cellStyle name="Normal 9 2 2 4 2 2 3 2" xfId="15118" xr:uid="{00000000-0005-0000-0000-00008BA30000}"/>
    <cellStyle name="Normal 9 2 2 4 2 2 3 2 2" xfId="32569" xr:uid="{00000000-0005-0000-0000-00008CA30000}"/>
    <cellStyle name="Normal 9 2 2 4 2 2 3 3" xfId="23849" xr:uid="{00000000-0005-0000-0000-00008DA30000}"/>
    <cellStyle name="Normal 9 2 2 4 2 2 3 4" xfId="43453" xr:uid="{00000000-0005-0000-0000-00008EA30000}"/>
    <cellStyle name="Normal 9 2 2 4 2 2 4" xfId="10757" xr:uid="{00000000-0005-0000-0000-00008FA30000}"/>
    <cellStyle name="Normal 9 2 2 4 2 2 4 2" xfId="28209" xr:uid="{00000000-0005-0000-0000-000090A30000}"/>
    <cellStyle name="Normal 9 2 2 4 2 2 5" xfId="19488" xr:uid="{00000000-0005-0000-0000-000091A30000}"/>
    <cellStyle name="Normal 9 2 2 4 2 2 6" xfId="43450" xr:uid="{00000000-0005-0000-0000-000092A30000}"/>
    <cellStyle name="Normal 9 2 2 4 2 3" xfId="3036" xr:uid="{00000000-0005-0000-0000-000093A30000}"/>
    <cellStyle name="Normal 9 2 2 4 2 3 2" xfId="7447" xr:uid="{00000000-0005-0000-0000-000094A30000}"/>
    <cellStyle name="Normal 9 2 2 4 2 3 2 2" xfId="16191" xr:uid="{00000000-0005-0000-0000-000095A30000}"/>
    <cellStyle name="Normal 9 2 2 4 2 3 2 2 2" xfId="33642" xr:uid="{00000000-0005-0000-0000-000096A30000}"/>
    <cellStyle name="Normal 9 2 2 4 2 3 2 3" xfId="24922" xr:uid="{00000000-0005-0000-0000-000097A30000}"/>
    <cellStyle name="Normal 9 2 2 4 2 3 2 4" xfId="43455" xr:uid="{00000000-0005-0000-0000-000098A30000}"/>
    <cellStyle name="Normal 9 2 2 4 2 3 3" xfId="11830" xr:uid="{00000000-0005-0000-0000-000099A30000}"/>
    <cellStyle name="Normal 9 2 2 4 2 3 3 2" xfId="29282" xr:uid="{00000000-0005-0000-0000-00009AA30000}"/>
    <cellStyle name="Normal 9 2 2 4 2 3 4" xfId="20561" xr:uid="{00000000-0005-0000-0000-00009BA30000}"/>
    <cellStyle name="Normal 9 2 2 4 2 3 5" xfId="43454" xr:uid="{00000000-0005-0000-0000-00009CA30000}"/>
    <cellStyle name="Normal 9 2 2 4 2 4" xfId="5305" xr:uid="{00000000-0005-0000-0000-00009DA30000}"/>
    <cellStyle name="Normal 9 2 2 4 2 4 2" xfId="14049" xr:uid="{00000000-0005-0000-0000-00009EA30000}"/>
    <cellStyle name="Normal 9 2 2 4 2 4 2 2" xfId="31500" xr:uid="{00000000-0005-0000-0000-00009FA30000}"/>
    <cellStyle name="Normal 9 2 2 4 2 4 3" xfId="22780" xr:uid="{00000000-0005-0000-0000-0000A0A30000}"/>
    <cellStyle name="Normal 9 2 2 4 2 4 4" xfId="43456" xr:uid="{00000000-0005-0000-0000-0000A1A30000}"/>
    <cellStyle name="Normal 9 2 2 4 2 5" xfId="9688" xr:uid="{00000000-0005-0000-0000-0000A2A30000}"/>
    <cellStyle name="Normal 9 2 2 4 2 5 2" xfId="27140" xr:uid="{00000000-0005-0000-0000-0000A3A30000}"/>
    <cellStyle name="Normal 9 2 2 4 2 6" xfId="18419" xr:uid="{00000000-0005-0000-0000-0000A4A30000}"/>
    <cellStyle name="Normal 9 2 2 4 2 7" xfId="43449" xr:uid="{00000000-0005-0000-0000-0000A5A30000}"/>
    <cellStyle name="Normal 9 2 2 4 3" xfId="1425" xr:uid="{00000000-0005-0000-0000-0000A6A30000}"/>
    <cellStyle name="Normal 9 2 2 4 3 2" xfId="3571" xr:uid="{00000000-0005-0000-0000-0000A7A30000}"/>
    <cellStyle name="Normal 9 2 2 4 3 2 2" xfId="7982" xr:uid="{00000000-0005-0000-0000-0000A8A30000}"/>
    <cellStyle name="Normal 9 2 2 4 3 2 2 2" xfId="16726" xr:uid="{00000000-0005-0000-0000-0000A9A30000}"/>
    <cellStyle name="Normal 9 2 2 4 3 2 2 2 2" xfId="34177" xr:uid="{00000000-0005-0000-0000-0000AAA30000}"/>
    <cellStyle name="Normal 9 2 2 4 3 2 2 3" xfId="25457" xr:uid="{00000000-0005-0000-0000-0000ABA30000}"/>
    <cellStyle name="Normal 9 2 2 4 3 2 2 4" xfId="43459" xr:uid="{00000000-0005-0000-0000-0000ACA30000}"/>
    <cellStyle name="Normal 9 2 2 4 3 2 3" xfId="12365" xr:uid="{00000000-0005-0000-0000-0000ADA30000}"/>
    <cellStyle name="Normal 9 2 2 4 3 2 3 2" xfId="29817" xr:uid="{00000000-0005-0000-0000-0000AEA30000}"/>
    <cellStyle name="Normal 9 2 2 4 3 2 4" xfId="21096" xr:uid="{00000000-0005-0000-0000-0000AFA30000}"/>
    <cellStyle name="Normal 9 2 2 4 3 2 5" xfId="43458" xr:uid="{00000000-0005-0000-0000-0000B0A30000}"/>
    <cellStyle name="Normal 9 2 2 4 3 3" xfId="5840" xr:uid="{00000000-0005-0000-0000-0000B1A30000}"/>
    <cellStyle name="Normal 9 2 2 4 3 3 2" xfId="14584" xr:uid="{00000000-0005-0000-0000-0000B2A30000}"/>
    <cellStyle name="Normal 9 2 2 4 3 3 2 2" xfId="32035" xr:uid="{00000000-0005-0000-0000-0000B3A30000}"/>
    <cellStyle name="Normal 9 2 2 4 3 3 3" xfId="23315" xr:uid="{00000000-0005-0000-0000-0000B4A30000}"/>
    <cellStyle name="Normal 9 2 2 4 3 3 4" xfId="43460" xr:uid="{00000000-0005-0000-0000-0000B5A30000}"/>
    <cellStyle name="Normal 9 2 2 4 3 4" xfId="10223" xr:uid="{00000000-0005-0000-0000-0000B6A30000}"/>
    <cellStyle name="Normal 9 2 2 4 3 4 2" xfId="27675" xr:uid="{00000000-0005-0000-0000-0000B7A30000}"/>
    <cellStyle name="Normal 9 2 2 4 3 5" xfId="18954" xr:uid="{00000000-0005-0000-0000-0000B8A30000}"/>
    <cellStyle name="Normal 9 2 2 4 3 6" xfId="43457" xr:uid="{00000000-0005-0000-0000-0000B9A30000}"/>
    <cellStyle name="Normal 9 2 2 4 4" xfId="2499" xr:uid="{00000000-0005-0000-0000-0000BAA30000}"/>
    <cellStyle name="Normal 9 2 2 4 4 2" xfId="6910" xr:uid="{00000000-0005-0000-0000-0000BBA30000}"/>
    <cellStyle name="Normal 9 2 2 4 4 2 2" xfId="15654" xr:uid="{00000000-0005-0000-0000-0000BCA30000}"/>
    <cellStyle name="Normal 9 2 2 4 4 2 2 2" xfId="33105" xr:uid="{00000000-0005-0000-0000-0000BDA30000}"/>
    <cellStyle name="Normal 9 2 2 4 4 2 3" xfId="24385" xr:uid="{00000000-0005-0000-0000-0000BEA30000}"/>
    <cellStyle name="Normal 9 2 2 4 4 2 4" xfId="43462" xr:uid="{00000000-0005-0000-0000-0000BFA30000}"/>
    <cellStyle name="Normal 9 2 2 4 4 3" xfId="11293" xr:uid="{00000000-0005-0000-0000-0000C0A30000}"/>
    <cellStyle name="Normal 9 2 2 4 4 3 2" xfId="28745" xr:uid="{00000000-0005-0000-0000-0000C1A30000}"/>
    <cellStyle name="Normal 9 2 2 4 4 4" xfId="20024" xr:uid="{00000000-0005-0000-0000-0000C2A30000}"/>
    <cellStyle name="Normal 9 2 2 4 4 5" xfId="43461" xr:uid="{00000000-0005-0000-0000-0000C3A30000}"/>
    <cellStyle name="Normal 9 2 2 4 5" xfId="4768" xr:uid="{00000000-0005-0000-0000-0000C4A30000}"/>
    <cellStyle name="Normal 9 2 2 4 5 2" xfId="13512" xr:uid="{00000000-0005-0000-0000-0000C5A30000}"/>
    <cellStyle name="Normal 9 2 2 4 5 2 2" xfId="30963" xr:uid="{00000000-0005-0000-0000-0000C6A30000}"/>
    <cellStyle name="Normal 9 2 2 4 5 3" xfId="22243" xr:uid="{00000000-0005-0000-0000-0000C7A30000}"/>
    <cellStyle name="Normal 9 2 2 4 5 4" xfId="43463" xr:uid="{00000000-0005-0000-0000-0000C8A30000}"/>
    <cellStyle name="Normal 9 2 2 4 6" xfId="9151" xr:uid="{00000000-0005-0000-0000-0000C9A30000}"/>
    <cellStyle name="Normal 9 2 2 4 6 2" xfId="26603" xr:uid="{00000000-0005-0000-0000-0000CAA30000}"/>
    <cellStyle name="Normal 9 2 2 4 7" xfId="17882" xr:uid="{00000000-0005-0000-0000-0000CBA30000}"/>
    <cellStyle name="Normal 9 2 2 4 8" xfId="43448" xr:uid="{00000000-0005-0000-0000-0000CCA30000}"/>
    <cellStyle name="Normal 9 2 2 5" xfId="629" xr:uid="{00000000-0005-0000-0000-0000CDA30000}"/>
    <cellStyle name="Normal 9 2 2 5 2" xfId="1702" xr:uid="{00000000-0005-0000-0000-0000CEA30000}"/>
    <cellStyle name="Normal 9 2 2 5 2 2" xfId="3847" xr:uid="{00000000-0005-0000-0000-0000CFA30000}"/>
    <cellStyle name="Normal 9 2 2 5 2 2 2" xfId="8258" xr:uid="{00000000-0005-0000-0000-0000D0A30000}"/>
    <cellStyle name="Normal 9 2 2 5 2 2 2 2" xfId="17002" xr:uid="{00000000-0005-0000-0000-0000D1A30000}"/>
    <cellStyle name="Normal 9 2 2 5 2 2 2 2 2" xfId="34453" xr:uid="{00000000-0005-0000-0000-0000D2A30000}"/>
    <cellStyle name="Normal 9 2 2 5 2 2 2 3" xfId="25733" xr:uid="{00000000-0005-0000-0000-0000D3A30000}"/>
    <cellStyle name="Normal 9 2 2 5 2 2 2 4" xfId="43467" xr:uid="{00000000-0005-0000-0000-0000D4A30000}"/>
    <cellStyle name="Normal 9 2 2 5 2 2 3" xfId="12641" xr:uid="{00000000-0005-0000-0000-0000D5A30000}"/>
    <cellStyle name="Normal 9 2 2 5 2 2 3 2" xfId="30093" xr:uid="{00000000-0005-0000-0000-0000D6A30000}"/>
    <cellStyle name="Normal 9 2 2 5 2 2 4" xfId="21372" xr:uid="{00000000-0005-0000-0000-0000D7A30000}"/>
    <cellStyle name="Normal 9 2 2 5 2 2 5" xfId="43466" xr:uid="{00000000-0005-0000-0000-0000D8A30000}"/>
    <cellStyle name="Normal 9 2 2 5 2 3" xfId="6116" xr:uid="{00000000-0005-0000-0000-0000D9A30000}"/>
    <cellStyle name="Normal 9 2 2 5 2 3 2" xfId="14860" xr:uid="{00000000-0005-0000-0000-0000DAA30000}"/>
    <cellStyle name="Normal 9 2 2 5 2 3 2 2" xfId="32311" xr:uid="{00000000-0005-0000-0000-0000DBA30000}"/>
    <cellStyle name="Normal 9 2 2 5 2 3 3" xfId="23591" xr:uid="{00000000-0005-0000-0000-0000DCA30000}"/>
    <cellStyle name="Normal 9 2 2 5 2 3 4" xfId="43468" xr:uid="{00000000-0005-0000-0000-0000DDA30000}"/>
    <cellStyle name="Normal 9 2 2 5 2 4" xfId="10499" xr:uid="{00000000-0005-0000-0000-0000DEA30000}"/>
    <cellStyle name="Normal 9 2 2 5 2 4 2" xfId="27951" xr:uid="{00000000-0005-0000-0000-0000DFA30000}"/>
    <cellStyle name="Normal 9 2 2 5 2 5" xfId="19230" xr:uid="{00000000-0005-0000-0000-0000E0A30000}"/>
    <cellStyle name="Normal 9 2 2 5 2 6" xfId="43465" xr:uid="{00000000-0005-0000-0000-0000E1A30000}"/>
    <cellStyle name="Normal 9 2 2 5 3" xfId="2778" xr:uid="{00000000-0005-0000-0000-0000E2A30000}"/>
    <cellStyle name="Normal 9 2 2 5 3 2" xfId="7189" xr:uid="{00000000-0005-0000-0000-0000E3A30000}"/>
    <cellStyle name="Normal 9 2 2 5 3 2 2" xfId="15933" xr:uid="{00000000-0005-0000-0000-0000E4A30000}"/>
    <cellStyle name="Normal 9 2 2 5 3 2 2 2" xfId="33384" xr:uid="{00000000-0005-0000-0000-0000E5A30000}"/>
    <cellStyle name="Normal 9 2 2 5 3 2 3" xfId="24664" xr:uid="{00000000-0005-0000-0000-0000E6A30000}"/>
    <cellStyle name="Normal 9 2 2 5 3 2 4" xfId="43470" xr:uid="{00000000-0005-0000-0000-0000E7A30000}"/>
    <cellStyle name="Normal 9 2 2 5 3 3" xfId="11572" xr:uid="{00000000-0005-0000-0000-0000E8A30000}"/>
    <cellStyle name="Normal 9 2 2 5 3 3 2" xfId="29024" xr:uid="{00000000-0005-0000-0000-0000E9A30000}"/>
    <cellStyle name="Normal 9 2 2 5 3 4" xfId="20303" xr:uid="{00000000-0005-0000-0000-0000EAA30000}"/>
    <cellStyle name="Normal 9 2 2 5 3 5" xfId="43469" xr:uid="{00000000-0005-0000-0000-0000EBA30000}"/>
    <cellStyle name="Normal 9 2 2 5 4" xfId="5047" xr:uid="{00000000-0005-0000-0000-0000ECA30000}"/>
    <cellStyle name="Normal 9 2 2 5 4 2" xfId="13791" xr:uid="{00000000-0005-0000-0000-0000EDA30000}"/>
    <cellStyle name="Normal 9 2 2 5 4 2 2" xfId="31242" xr:uid="{00000000-0005-0000-0000-0000EEA30000}"/>
    <cellStyle name="Normal 9 2 2 5 4 3" xfId="22522" xr:uid="{00000000-0005-0000-0000-0000EFA30000}"/>
    <cellStyle name="Normal 9 2 2 5 4 4" xfId="43471" xr:uid="{00000000-0005-0000-0000-0000F0A30000}"/>
    <cellStyle name="Normal 9 2 2 5 5" xfId="9430" xr:uid="{00000000-0005-0000-0000-0000F1A30000}"/>
    <cellStyle name="Normal 9 2 2 5 5 2" xfId="26882" xr:uid="{00000000-0005-0000-0000-0000F2A30000}"/>
    <cellStyle name="Normal 9 2 2 5 6" xfId="18161" xr:uid="{00000000-0005-0000-0000-0000F3A30000}"/>
    <cellStyle name="Normal 9 2 2 5 7" xfId="43464" xr:uid="{00000000-0005-0000-0000-0000F4A30000}"/>
    <cellStyle name="Normal 9 2 2 6" xfId="1168" xr:uid="{00000000-0005-0000-0000-0000F5A30000}"/>
    <cellStyle name="Normal 9 2 2 6 2" xfId="3314" xr:uid="{00000000-0005-0000-0000-0000F6A30000}"/>
    <cellStyle name="Normal 9 2 2 6 2 2" xfId="7725" xr:uid="{00000000-0005-0000-0000-0000F7A30000}"/>
    <cellStyle name="Normal 9 2 2 6 2 2 2" xfId="16469" xr:uid="{00000000-0005-0000-0000-0000F8A30000}"/>
    <cellStyle name="Normal 9 2 2 6 2 2 2 2" xfId="33920" xr:uid="{00000000-0005-0000-0000-0000F9A30000}"/>
    <cellStyle name="Normal 9 2 2 6 2 2 3" xfId="25200" xr:uid="{00000000-0005-0000-0000-0000FAA30000}"/>
    <cellStyle name="Normal 9 2 2 6 2 2 4" xfId="43474" xr:uid="{00000000-0005-0000-0000-0000FBA30000}"/>
    <cellStyle name="Normal 9 2 2 6 2 3" xfId="12108" xr:uid="{00000000-0005-0000-0000-0000FCA30000}"/>
    <cellStyle name="Normal 9 2 2 6 2 3 2" xfId="29560" xr:uid="{00000000-0005-0000-0000-0000FDA30000}"/>
    <cellStyle name="Normal 9 2 2 6 2 4" xfId="20839" xr:uid="{00000000-0005-0000-0000-0000FEA30000}"/>
    <cellStyle name="Normal 9 2 2 6 2 5" xfId="43473" xr:uid="{00000000-0005-0000-0000-0000FFA30000}"/>
    <cellStyle name="Normal 9 2 2 6 3" xfId="5583" xr:uid="{00000000-0005-0000-0000-000000A40000}"/>
    <cellStyle name="Normal 9 2 2 6 3 2" xfId="14327" xr:uid="{00000000-0005-0000-0000-000001A40000}"/>
    <cellStyle name="Normal 9 2 2 6 3 2 2" xfId="31778" xr:uid="{00000000-0005-0000-0000-000002A40000}"/>
    <cellStyle name="Normal 9 2 2 6 3 3" xfId="23058" xr:uid="{00000000-0005-0000-0000-000003A40000}"/>
    <cellStyle name="Normal 9 2 2 6 3 4" xfId="43475" xr:uid="{00000000-0005-0000-0000-000004A40000}"/>
    <cellStyle name="Normal 9 2 2 6 4" xfId="9966" xr:uid="{00000000-0005-0000-0000-000005A40000}"/>
    <cellStyle name="Normal 9 2 2 6 4 2" xfId="27418" xr:uid="{00000000-0005-0000-0000-000006A40000}"/>
    <cellStyle name="Normal 9 2 2 6 5" xfId="18697" xr:uid="{00000000-0005-0000-0000-000007A40000}"/>
    <cellStyle name="Normal 9 2 2 6 6" xfId="43472" xr:uid="{00000000-0005-0000-0000-000008A40000}"/>
    <cellStyle name="Normal 9 2 2 7" xfId="2242" xr:uid="{00000000-0005-0000-0000-000009A40000}"/>
    <cellStyle name="Normal 9 2 2 7 2" xfId="6653" xr:uid="{00000000-0005-0000-0000-00000AA40000}"/>
    <cellStyle name="Normal 9 2 2 7 2 2" xfId="15397" xr:uid="{00000000-0005-0000-0000-00000BA40000}"/>
    <cellStyle name="Normal 9 2 2 7 2 2 2" xfId="32848" xr:uid="{00000000-0005-0000-0000-00000CA40000}"/>
    <cellStyle name="Normal 9 2 2 7 2 3" xfId="24128" xr:uid="{00000000-0005-0000-0000-00000DA40000}"/>
    <cellStyle name="Normal 9 2 2 7 2 4" xfId="43477" xr:uid="{00000000-0005-0000-0000-00000EA40000}"/>
    <cellStyle name="Normal 9 2 2 7 3" xfId="11036" xr:uid="{00000000-0005-0000-0000-00000FA40000}"/>
    <cellStyle name="Normal 9 2 2 7 3 2" xfId="28488" xr:uid="{00000000-0005-0000-0000-000010A40000}"/>
    <cellStyle name="Normal 9 2 2 7 4" xfId="19767" xr:uid="{00000000-0005-0000-0000-000011A40000}"/>
    <cellStyle name="Normal 9 2 2 7 5" xfId="43476" xr:uid="{00000000-0005-0000-0000-000012A40000}"/>
    <cellStyle name="Normal 9 2 2 8" xfId="4511" xr:uid="{00000000-0005-0000-0000-000013A40000}"/>
    <cellStyle name="Normal 9 2 2 8 2" xfId="13255" xr:uid="{00000000-0005-0000-0000-000014A40000}"/>
    <cellStyle name="Normal 9 2 2 8 2 2" xfId="30706" xr:uid="{00000000-0005-0000-0000-000015A40000}"/>
    <cellStyle name="Normal 9 2 2 8 3" xfId="21986" xr:uid="{00000000-0005-0000-0000-000016A40000}"/>
    <cellStyle name="Normal 9 2 2 8 4" xfId="43478" xr:uid="{00000000-0005-0000-0000-000017A40000}"/>
    <cellStyle name="Normal 9 2 2 9" xfId="8894" xr:uid="{00000000-0005-0000-0000-000018A40000}"/>
    <cellStyle name="Normal 9 2 2 9 2" xfId="26346" xr:uid="{00000000-0005-0000-0000-000019A40000}"/>
    <cellStyle name="Normal 9 2 3" xfId="108" xr:uid="{00000000-0005-0000-0000-00001AA40000}"/>
    <cellStyle name="Normal 9 2 3 10" xfId="43479" xr:uid="{00000000-0005-0000-0000-00001BA40000}"/>
    <cellStyle name="Normal 9 2 3 2" xfId="241" xr:uid="{00000000-0005-0000-0000-00001CA40000}"/>
    <cellStyle name="Normal 9 2 3 2 2" xfId="506" xr:uid="{00000000-0005-0000-0000-00001DA40000}"/>
    <cellStyle name="Normal 9 2 3 2 2 2" xfId="1046" xr:uid="{00000000-0005-0000-0000-00001EA40000}"/>
    <cellStyle name="Normal 9 2 3 2 2 2 2" xfId="2119" xr:uid="{00000000-0005-0000-0000-00001FA40000}"/>
    <cellStyle name="Normal 9 2 3 2 2 2 2 2" xfId="4264" xr:uid="{00000000-0005-0000-0000-000020A40000}"/>
    <cellStyle name="Normal 9 2 3 2 2 2 2 2 2" xfId="8675" xr:uid="{00000000-0005-0000-0000-000021A40000}"/>
    <cellStyle name="Normal 9 2 3 2 2 2 2 2 2 2" xfId="17419" xr:uid="{00000000-0005-0000-0000-000022A40000}"/>
    <cellStyle name="Normal 9 2 3 2 2 2 2 2 2 2 2" xfId="34870" xr:uid="{00000000-0005-0000-0000-000023A40000}"/>
    <cellStyle name="Normal 9 2 3 2 2 2 2 2 2 3" xfId="26150" xr:uid="{00000000-0005-0000-0000-000024A40000}"/>
    <cellStyle name="Normal 9 2 3 2 2 2 2 2 2 4" xfId="43485" xr:uid="{00000000-0005-0000-0000-000025A40000}"/>
    <cellStyle name="Normal 9 2 3 2 2 2 2 2 3" xfId="13058" xr:uid="{00000000-0005-0000-0000-000026A40000}"/>
    <cellStyle name="Normal 9 2 3 2 2 2 2 2 3 2" xfId="30510" xr:uid="{00000000-0005-0000-0000-000027A40000}"/>
    <cellStyle name="Normal 9 2 3 2 2 2 2 2 4" xfId="21789" xr:uid="{00000000-0005-0000-0000-000028A40000}"/>
    <cellStyle name="Normal 9 2 3 2 2 2 2 2 5" xfId="43484" xr:uid="{00000000-0005-0000-0000-000029A40000}"/>
    <cellStyle name="Normal 9 2 3 2 2 2 2 3" xfId="6533" xr:uid="{00000000-0005-0000-0000-00002AA40000}"/>
    <cellStyle name="Normal 9 2 3 2 2 2 2 3 2" xfId="15277" xr:uid="{00000000-0005-0000-0000-00002BA40000}"/>
    <cellStyle name="Normal 9 2 3 2 2 2 2 3 2 2" xfId="32728" xr:uid="{00000000-0005-0000-0000-00002CA40000}"/>
    <cellStyle name="Normal 9 2 3 2 2 2 2 3 3" xfId="24008" xr:uid="{00000000-0005-0000-0000-00002DA40000}"/>
    <cellStyle name="Normal 9 2 3 2 2 2 2 3 4" xfId="43486" xr:uid="{00000000-0005-0000-0000-00002EA40000}"/>
    <cellStyle name="Normal 9 2 3 2 2 2 2 4" xfId="10916" xr:uid="{00000000-0005-0000-0000-00002FA40000}"/>
    <cellStyle name="Normal 9 2 3 2 2 2 2 4 2" xfId="28368" xr:uid="{00000000-0005-0000-0000-000030A40000}"/>
    <cellStyle name="Normal 9 2 3 2 2 2 2 5" xfId="19647" xr:uid="{00000000-0005-0000-0000-000031A40000}"/>
    <cellStyle name="Normal 9 2 3 2 2 2 2 6" xfId="43483" xr:uid="{00000000-0005-0000-0000-000032A40000}"/>
    <cellStyle name="Normal 9 2 3 2 2 2 3" xfId="3195" xr:uid="{00000000-0005-0000-0000-000033A40000}"/>
    <cellStyle name="Normal 9 2 3 2 2 2 3 2" xfId="7606" xr:uid="{00000000-0005-0000-0000-000034A40000}"/>
    <cellStyle name="Normal 9 2 3 2 2 2 3 2 2" xfId="16350" xr:uid="{00000000-0005-0000-0000-000035A40000}"/>
    <cellStyle name="Normal 9 2 3 2 2 2 3 2 2 2" xfId="33801" xr:uid="{00000000-0005-0000-0000-000036A40000}"/>
    <cellStyle name="Normal 9 2 3 2 2 2 3 2 3" xfId="25081" xr:uid="{00000000-0005-0000-0000-000037A40000}"/>
    <cellStyle name="Normal 9 2 3 2 2 2 3 2 4" xfId="43488" xr:uid="{00000000-0005-0000-0000-000038A40000}"/>
    <cellStyle name="Normal 9 2 3 2 2 2 3 3" xfId="11989" xr:uid="{00000000-0005-0000-0000-000039A40000}"/>
    <cellStyle name="Normal 9 2 3 2 2 2 3 3 2" xfId="29441" xr:uid="{00000000-0005-0000-0000-00003AA40000}"/>
    <cellStyle name="Normal 9 2 3 2 2 2 3 4" xfId="20720" xr:uid="{00000000-0005-0000-0000-00003BA40000}"/>
    <cellStyle name="Normal 9 2 3 2 2 2 3 5" xfId="43487" xr:uid="{00000000-0005-0000-0000-00003CA40000}"/>
    <cellStyle name="Normal 9 2 3 2 2 2 4" xfId="5464" xr:uid="{00000000-0005-0000-0000-00003DA40000}"/>
    <cellStyle name="Normal 9 2 3 2 2 2 4 2" xfId="14208" xr:uid="{00000000-0005-0000-0000-00003EA40000}"/>
    <cellStyle name="Normal 9 2 3 2 2 2 4 2 2" xfId="31659" xr:uid="{00000000-0005-0000-0000-00003FA40000}"/>
    <cellStyle name="Normal 9 2 3 2 2 2 4 3" xfId="22939" xr:uid="{00000000-0005-0000-0000-000040A40000}"/>
    <cellStyle name="Normal 9 2 3 2 2 2 4 4" xfId="43489" xr:uid="{00000000-0005-0000-0000-000041A40000}"/>
    <cellStyle name="Normal 9 2 3 2 2 2 5" xfId="9847" xr:uid="{00000000-0005-0000-0000-000042A40000}"/>
    <cellStyle name="Normal 9 2 3 2 2 2 5 2" xfId="27299" xr:uid="{00000000-0005-0000-0000-000043A40000}"/>
    <cellStyle name="Normal 9 2 3 2 2 2 6" xfId="18578" xr:uid="{00000000-0005-0000-0000-000044A40000}"/>
    <cellStyle name="Normal 9 2 3 2 2 2 7" xfId="43482" xr:uid="{00000000-0005-0000-0000-000045A40000}"/>
    <cellStyle name="Normal 9 2 3 2 2 3" xfId="1584" xr:uid="{00000000-0005-0000-0000-000046A40000}"/>
    <cellStyle name="Normal 9 2 3 2 2 3 2" xfId="3730" xr:uid="{00000000-0005-0000-0000-000047A40000}"/>
    <cellStyle name="Normal 9 2 3 2 2 3 2 2" xfId="8141" xr:uid="{00000000-0005-0000-0000-000048A40000}"/>
    <cellStyle name="Normal 9 2 3 2 2 3 2 2 2" xfId="16885" xr:uid="{00000000-0005-0000-0000-000049A40000}"/>
    <cellStyle name="Normal 9 2 3 2 2 3 2 2 2 2" xfId="34336" xr:uid="{00000000-0005-0000-0000-00004AA40000}"/>
    <cellStyle name="Normal 9 2 3 2 2 3 2 2 3" xfId="25616" xr:uid="{00000000-0005-0000-0000-00004BA40000}"/>
    <cellStyle name="Normal 9 2 3 2 2 3 2 2 4" xfId="43492" xr:uid="{00000000-0005-0000-0000-00004CA40000}"/>
    <cellStyle name="Normal 9 2 3 2 2 3 2 3" xfId="12524" xr:uid="{00000000-0005-0000-0000-00004DA40000}"/>
    <cellStyle name="Normal 9 2 3 2 2 3 2 3 2" xfId="29976" xr:uid="{00000000-0005-0000-0000-00004EA40000}"/>
    <cellStyle name="Normal 9 2 3 2 2 3 2 4" xfId="21255" xr:uid="{00000000-0005-0000-0000-00004FA40000}"/>
    <cellStyle name="Normal 9 2 3 2 2 3 2 5" xfId="43491" xr:uid="{00000000-0005-0000-0000-000050A40000}"/>
    <cellStyle name="Normal 9 2 3 2 2 3 3" xfId="5999" xr:uid="{00000000-0005-0000-0000-000051A40000}"/>
    <cellStyle name="Normal 9 2 3 2 2 3 3 2" xfId="14743" xr:uid="{00000000-0005-0000-0000-000052A40000}"/>
    <cellStyle name="Normal 9 2 3 2 2 3 3 2 2" xfId="32194" xr:uid="{00000000-0005-0000-0000-000053A40000}"/>
    <cellStyle name="Normal 9 2 3 2 2 3 3 3" xfId="23474" xr:uid="{00000000-0005-0000-0000-000054A40000}"/>
    <cellStyle name="Normal 9 2 3 2 2 3 3 4" xfId="43493" xr:uid="{00000000-0005-0000-0000-000055A40000}"/>
    <cellStyle name="Normal 9 2 3 2 2 3 4" xfId="10382" xr:uid="{00000000-0005-0000-0000-000056A40000}"/>
    <cellStyle name="Normal 9 2 3 2 2 3 4 2" xfId="27834" xr:uid="{00000000-0005-0000-0000-000057A40000}"/>
    <cellStyle name="Normal 9 2 3 2 2 3 5" xfId="19113" xr:uid="{00000000-0005-0000-0000-000058A40000}"/>
    <cellStyle name="Normal 9 2 3 2 2 3 6" xfId="43490" xr:uid="{00000000-0005-0000-0000-000059A40000}"/>
    <cellStyle name="Normal 9 2 3 2 2 4" xfId="2658" xr:uid="{00000000-0005-0000-0000-00005AA40000}"/>
    <cellStyle name="Normal 9 2 3 2 2 4 2" xfId="7069" xr:uid="{00000000-0005-0000-0000-00005BA40000}"/>
    <cellStyle name="Normal 9 2 3 2 2 4 2 2" xfId="15813" xr:uid="{00000000-0005-0000-0000-00005CA40000}"/>
    <cellStyle name="Normal 9 2 3 2 2 4 2 2 2" xfId="33264" xr:uid="{00000000-0005-0000-0000-00005DA40000}"/>
    <cellStyle name="Normal 9 2 3 2 2 4 2 3" xfId="24544" xr:uid="{00000000-0005-0000-0000-00005EA40000}"/>
    <cellStyle name="Normal 9 2 3 2 2 4 2 4" xfId="43495" xr:uid="{00000000-0005-0000-0000-00005FA40000}"/>
    <cellStyle name="Normal 9 2 3 2 2 4 3" xfId="11452" xr:uid="{00000000-0005-0000-0000-000060A40000}"/>
    <cellStyle name="Normal 9 2 3 2 2 4 3 2" xfId="28904" xr:uid="{00000000-0005-0000-0000-000061A40000}"/>
    <cellStyle name="Normal 9 2 3 2 2 4 4" xfId="20183" xr:uid="{00000000-0005-0000-0000-000062A40000}"/>
    <cellStyle name="Normal 9 2 3 2 2 4 5" xfId="43494" xr:uid="{00000000-0005-0000-0000-000063A40000}"/>
    <cellStyle name="Normal 9 2 3 2 2 5" xfId="4927" xr:uid="{00000000-0005-0000-0000-000064A40000}"/>
    <cellStyle name="Normal 9 2 3 2 2 5 2" xfId="13671" xr:uid="{00000000-0005-0000-0000-000065A40000}"/>
    <cellStyle name="Normal 9 2 3 2 2 5 2 2" xfId="31122" xr:uid="{00000000-0005-0000-0000-000066A40000}"/>
    <cellStyle name="Normal 9 2 3 2 2 5 3" xfId="22402" xr:uid="{00000000-0005-0000-0000-000067A40000}"/>
    <cellStyle name="Normal 9 2 3 2 2 5 4" xfId="43496" xr:uid="{00000000-0005-0000-0000-000068A40000}"/>
    <cellStyle name="Normal 9 2 3 2 2 6" xfId="9310" xr:uid="{00000000-0005-0000-0000-000069A40000}"/>
    <cellStyle name="Normal 9 2 3 2 2 6 2" xfId="26762" xr:uid="{00000000-0005-0000-0000-00006AA40000}"/>
    <cellStyle name="Normal 9 2 3 2 2 7" xfId="18041" xr:uid="{00000000-0005-0000-0000-00006BA40000}"/>
    <cellStyle name="Normal 9 2 3 2 2 8" xfId="43481" xr:uid="{00000000-0005-0000-0000-00006CA40000}"/>
    <cellStyle name="Normal 9 2 3 2 3" xfId="788" xr:uid="{00000000-0005-0000-0000-00006DA40000}"/>
    <cellStyle name="Normal 9 2 3 2 3 2" xfId="1861" xr:uid="{00000000-0005-0000-0000-00006EA40000}"/>
    <cellStyle name="Normal 9 2 3 2 3 2 2" xfId="4006" xr:uid="{00000000-0005-0000-0000-00006FA40000}"/>
    <cellStyle name="Normal 9 2 3 2 3 2 2 2" xfId="8417" xr:uid="{00000000-0005-0000-0000-000070A40000}"/>
    <cellStyle name="Normal 9 2 3 2 3 2 2 2 2" xfId="17161" xr:uid="{00000000-0005-0000-0000-000071A40000}"/>
    <cellStyle name="Normal 9 2 3 2 3 2 2 2 2 2" xfId="34612" xr:uid="{00000000-0005-0000-0000-000072A40000}"/>
    <cellStyle name="Normal 9 2 3 2 3 2 2 2 3" xfId="25892" xr:uid="{00000000-0005-0000-0000-000073A40000}"/>
    <cellStyle name="Normal 9 2 3 2 3 2 2 2 4" xfId="43500" xr:uid="{00000000-0005-0000-0000-000074A40000}"/>
    <cellStyle name="Normal 9 2 3 2 3 2 2 3" xfId="12800" xr:uid="{00000000-0005-0000-0000-000075A40000}"/>
    <cellStyle name="Normal 9 2 3 2 3 2 2 3 2" xfId="30252" xr:uid="{00000000-0005-0000-0000-000076A40000}"/>
    <cellStyle name="Normal 9 2 3 2 3 2 2 4" xfId="21531" xr:uid="{00000000-0005-0000-0000-000077A40000}"/>
    <cellStyle name="Normal 9 2 3 2 3 2 2 5" xfId="43499" xr:uid="{00000000-0005-0000-0000-000078A40000}"/>
    <cellStyle name="Normal 9 2 3 2 3 2 3" xfId="6275" xr:uid="{00000000-0005-0000-0000-000079A40000}"/>
    <cellStyle name="Normal 9 2 3 2 3 2 3 2" xfId="15019" xr:uid="{00000000-0005-0000-0000-00007AA40000}"/>
    <cellStyle name="Normal 9 2 3 2 3 2 3 2 2" xfId="32470" xr:uid="{00000000-0005-0000-0000-00007BA40000}"/>
    <cellStyle name="Normal 9 2 3 2 3 2 3 3" xfId="23750" xr:uid="{00000000-0005-0000-0000-00007CA40000}"/>
    <cellStyle name="Normal 9 2 3 2 3 2 3 4" xfId="43501" xr:uid="{00000000-0005-0000-0000-00007DA40000}"/>
    <cellStyle name="Normal 9 2 3 2 3 2 4" xfId="10658" xr:uid="{00000000-0005-0000-0000-00007EA40000}"/>
    <cellStyle name="Normal 9 2 3 2 3 2 4 2" xfId="28110" xr:uid="{00000000-0005-0000-0000-00007FA40000}"/>
    <cellStyle name="Normal 9 2 3 2 3 2 5" xfId="19389" xr:uid="{00000000-0005-0000-0000-000080A40000}"/>
    <cellStyle name="Normal 9 2 3 2 3 2 6" xfId="43498" xr:uid="{00000000-0005-0000-0000-000081A40000}"/>
    <cellStyle name="Normal 9 2 3 2 3 3" xfId="2937" xr:uid="{00000000-0005-0000-0000-000082A40000}"/>
    <cellStyle name="Normal 9 2 3 2 3 3 2" xfId="7348" xr:uid="{00000000-0005-0000-0000-000083A40000}"/>
    <cellStyle name="Normal 9 2 3 2 3 3 2 2" xfId="16092" xr:uid="{00000000-0005-0000-0000-000084A40000}"/>
    <cellStyle name="Normal 9 2 3 2 3 3 2 2 2" xfId="33543" xr:uid="{00000000-0005-0000-0000-000085A40000}"/>
    <cellStyle name="Normal 9 2 3 2 3 3 2 3" xfId="24823" xr:uid="{00000000-0005-0000-0000-000086A40000}"/>
    <cellStyle name="Normal 9 2 3 2 3 3 2 4" xfId="43503" xr:uid="{00000000-0005-0000-0000-000087A40000}"/>
    <cellStyle name="Normal 9 2 3 2 3 3 3" xfId="11731" xr:uid="{00000000-0005-0000-0000-000088A40000}"/>
    <cellStyle name="Normal 9 2 3 2 3 3 3 2" xfId="29183" xr:uid="{00000000-0005-0000-0000-000089A40000}"/>
    <cellStyle name="Normal 9 2 3 2 3 3 4" xfId="20462" xr:uid="{00000000-0005-0000-0000-00008AA40000}"/>
    <cellStyle name="Normal 9 2 3 2 3 3 5" xfId="43502" xr:uid="{00000000-0005-0000-0000-00008BA40000}"/>
    <cellStyle name="Normal 9 2 3 2 3 4" xfId="5206" xr:uid="{00000000-0005-0000-0000-00008CA40000}"/>
    <cellStyle name="Normal 9 2 3 2 3 4 2" xfId="13950" xr:uid="{00000000-0005-0000-0000-00008DA40000}"/>
    <cellStyle name="Normal 9 2 3 2 3 4 2 2" xfId="31401" xr:uid="{00000000-0005-0000-0000-00008EA40000}"/>
    <cellStyle name="Normal 9 2 3 2 3 4 3" xfId="22681" xr:uid="{00000000-0005-0000-0000-00008FA40000}"/>
    <cellStyle name="Normal 9 2 3 2 3 4 4" xfId="43504" xr:uid="{00000000-0005-0000-0000-000090A40000}"/>
    <cellStyle name="Normal 9 2 3 2 3 5" xfId="9589" xr:uid="{00000000-0005-0000-0000-000091A40000}"/>
    <cellStyle name="Normal 9 2 3 2 3 5 2" xfId="27041" xr:uid="{00000000-0005-0000-0000-000092A40000}"/>
    <cellStyle name="Normal 9 2 3 2 3 6" xfId="18320" xr:uid="{00000000-0005-0000-0000-000093A40000}"/>
    <cellStyle name="Normal 9 2 3 2 3 7" xfId="43497" xr:uid="{00000000-0005-0000-0000-000094A40000}"/>
    <cellStyle name="Normal 9 2 3 2 4" xfId="1327" xr:uid="{00000000-0005-0000-0000-000095A40000}"/>
    <cellStyle name="Normal 9 2 3 2 4 2" xfId="3473" xr:uid="{00000000-0005-0000-0000-000096A40000}"/>
    <cellStyle name="Normal 9 2 3 2 4 2 2" xfId="7884" xr:uid="{00000000-0005-0000-0000-000097A40000}"/>
    <cellStyle name="Normal 9 2 3 2 4 2 2 2" xfId="16628" xr:uid="{00000000-0005-0000-0000-000098A40000}"/>
    <cellStyle name="Normal 9 2 3 2 4 2 2 2 2" xfId="34079" xr:uid="{00000000-0005-0000-0000-000099A40000}"/>
    <cellStyle name="Normal 9 2 3 2 4 2 2 3" xfId="25359" xr:uid="{00000000-0005-0000-0000-00009AA40000}"/>
    <cellStyle name="Normal 9 2 3 2 4 2 2 4" xfId="43507" xr:uid="{00000000-0005-0000-0000-00009BA40000}"/>
    <cellStyle name="Normal 9 2 3 2 4 2 3" xfId="12267" xr:uid="{00000000-0005-0000-0000-00009CA40000}"/>
    <cellStyle name="Normal 9 2 3 2 4 2 3 2" xfId="29719" xr:uid="{00000000-0005-0000-0000-00009DA40000}"/>
    <cellStyle name="Normal 9 2 3 2 4 2 4" xfId="20998" xr:uid="{00000000-0005-0000-0000-00009EA40000}"/>
    <cellStyle name="Normal 9 2 3 2 4 2 5" xfId="43506" xr:uid="{00000000-0005-0000-0000-00009FA40000}"/>
    <cellStyle name="Normal 9 2 3 2 4 3" xfId="5742" xr:uid="{00000000-0005-0000-0000-0000A0A40000}"/>
    <cellStyle name="Normal 9 2 3 2 4 3 2" xfId="14486" xr:uid="{00000000-0005-0000-0000-0000A1A40000}"/>
    <cellStyle name="Normal 9 2 3 2 4 3 2 2" xfId="31937" xr:uid="{00000000-0005-0000-0000-0000A2A40000}"/>
    <cellStyle name="Normal 9 2 3 2 4 3 3" xfId="23217" xr:uid="{00000000-0005-0000-0000-0000A3A40000}"/>
    <cellStyle name="Normal 9 2 3 2 4 3 4" xfId="43508" xr:uid="{00000000-0005-0000-0000-0000A4A40000}"/>
    <cellStyle name="Normal 9 2 3 2 4 4" xfId="10125" xr:uid="{00000000-0005-0000-0000-0000A5A40000}"/>
    <cellStyle name="Normal 9 2 3 2 4 4 2" xfId="27577" xr:uid="{00000000-0005-0000-0000-0000A6A40000}"/>
    <cellStyle name="Normal 9 2 3 2 4 5" xfId="18856" xr:uid="{00000000-0005-0000-0000-0000A7A40000}"/>
    <cellStyle name="Normal 9 2 3 2 4 6" xfId="43505" xr:uid="{00000000-0005-0000-0000-0000A8A40000}"/>
    <cellStyle name="Normal 9 2 3 2 5" xfId="2401" xr:uid="{00000000-0005-0000-0000-0000A9A40000}"/>
    <cellStyle name="Normal 9 2 3 2 5 2" xfId="6812" xr:uid="{00000000-0005-0000-0000-0000AAA40000}"/>
    <cellStyle name="Normal 9 2 3 2 5 2 2" xfId="15556" xr:uid="{00000000-0005-0000-0000-0000ABA40000}"/>
    <cellStyle name="Normal 9 2 3 2 5 2 2 2" xfId="33007" xr:uid="{00000000-0005-0000-0000-0000ACA40000}"/>
    <cellStyle name="Normal 9 2 3 2 5 2 3" xfId="24287" xr:uid="{00000000-0005-0000-0000-0000ADA40000}"/>
    <cellStyle name="Normal 9 2 3 2 5 2 4" xfId="43510" xr:uid="{00000000-0005-0000-0000-0000AEA40000}"/>
    <cellStyle name="Normal 9 2 3 2 5 3" xfId="11195" xr:uid="{00000000-0005-0000-0000-0000AFA40000}"/>
    <cellStyle name="Normal 9 2 3 2 5 3 2" xfId="28647" xr:uid="{00000000-0005-0000-0000-0000B0A40000}"/>
    <cellStyle name="Normal 9 2 3 2 5 4" xfId="19926" xr:uid="{00000000-0005-0000-0000-0000B1A40000}"/>
    <cellStyle name="Normal 9 2 3 2 5 5" xfId="43509" xr:uid="{00000000-0005-0000-0000-0000B2A40000}"/>
    <cellStyle name="Normal 9 2 3 2 6" xfId="4670" xr:uid="{00000000-0005-0000-0000-0000B3A40000}"/>
    <cellStyle name="Normal 9 2 3 2 6 2" xfId="13414" xr:uid="{00000000-0005-0000-0000-0000B4A40000}"/>
    <cellStyle name="Normal 9 2 3 2 6 2 2" xfId="30865" xr:uid="{00000000-0005-0000-0000-0000B5A40000}"/>
    <cellStyle name="Normal 9 2 3 2 6 3" xfId="22145" xr:uid="{00000000-0005-0000-0000-0000B6A40000}"/>
    <cellStyle name="Normal 9 2 3 2 6 4" xfId="43511" xr:uid="{00000000-0005-0000-0000-0000B7A40000}"/>
    <cellStyle name="Normal 9 2 3 2 7" xfId="9053" xr:uid="{00000000-0005-0000-0000-0000B8A40000}"/>
    <cellStyle name="Normal 9 2 3 2 7 2" xfId="26505" xr:uid="{00000000-0005-0000-0000-0000B9A40000}"/>
    <cellStyle name="Normal 9 2 3 2 8" xfId="17784" xr:uid="{00000000-0005-0000-0000-0000BAA40000}"/>
    <cellStyle name="Normal 9 2 3 2 9" xfId="43480" xr:uid="{00000000-0005-0000-0000-0000BBA40000}"/>
    <cellStyle name="Normal 9 2 3 3" xfId="381" xr:uid="{00000000-0005-0000-0000-0000BCA40000}"/>
    <cellStyle name="Normal 9 2 3 3 2" xfId="921" xr:uid="{00000000-0005-0000-0000-0000BDA40000}"/>
    <cellStyle name="Normal 9 2 3 3 2 2" xfId="1994" xr:uid="{00000000-0005-0000-0000-0000BEA40000}"/>
    <cellStyle name="Normal 9 2 3 3 2 2 2" xfId="4139" xr:uid="{00000000-0005-0000-0000-0000BFA40000}"/>
    <cellStyle name="Normal 9 2 3 3 2 2 2 2" xfId="8550" xr:uid="{00000000-0005-0000-0000-0000C0A40000}"/>
    <cellStyle name="Normal 9 2 3 3 2 2 2 2 2" xfId="17294" xr:uid="{00000000-0005-0000-0000-0000C1A40000}"/>
    <cellStyle name="Normal 9 2 3 3 2 2 2 2 2 2" xfId="34745" xr:uid="{00000000-0005-0000-0000-0000C2A40000}"/>
    <cellStyle name="Normal 9 2 3 3 2 2 2 2 3" xfId="26025" xr:uid="{00000000-0005-0000-0000-0000C3A40000}"/>
    <cellStyle name="Normal 9 2 3 3 2 2 2 2 4" xfId="43516" xr:uid="{00000000-0005-0000-0000-0000C4A40000}"/>
    <cellStyle name="Normal 9 2 3 3 2 2 2 3" xfId="12933" xr:uid="{00000000-0005-0000-0000-0000C5A40000}"/>
    <cellStyle name="Normal 9 2 3 3 2 2 2 3 2" xfId="30385" xr:uid="{00000000-0005-0000-0000-0000C6A40000}"/>
    <cellStyle name="Normal 9 2 3 3 2 2 2 4" xfId="21664" xr:uid="{00000000-0005-0000-0000-0000C7A40000}"/>
    <cellStyle name="Normal 9 2 3 3 2 2 2 5" xfId="43515" xr:uid="{00000000-0005-0000-0000-0000C8A40000}"/>
    <cellStyle name="Normal 9 2 3 3 2 2 3" xfId="6408" xr:uid="{00000000-0005-0000-0000-0000C9A40000}"/>
    <cellStyle name="Normal 9 2 3 3 2 2 3 2" xfId="15152" xr:uid="{00000000-0005-0000-0000-0000CAA40000}"/>
    <cellStyle name="Normal 9 2 3 3 2 2 3 2 2" xfId="32603" xr:uid="{00000000-0005-0000-0000-0000CBA40000}"/>
    <cellStyle name="Normal 9 2 3 3 2 2 3 3" xfId="23883" xr:uid="{00000000-0005-0000-0000-0000CCA40000}"/>
    <cellStyle name="Normal 9 2 3 3 2 2 3 4" xfId="43517" xr:uid="{00000000-0005-0000-0000-0000CDA40000}"/>
    <cellStyle name="Normal 9 2 3 3 2 2 4" xfId="10791" xr:uid="{00000000-0005-0000-0000-0000CEA40000}"/>
    <cellStyle name="Normal 9 2 3 3 2 2 4 2" xfId="28243" xr:uid="{00000000-0005-0000-0000-0000CFA40000}"/>
    <cellStyle name="Normal 9 2 3 3 2 2 5" xfId="19522" xr:uid="{00000000-0005-0000-0000-0000D0A40000}"/>
    <cellStyle name="Normal 9 2 3 3 2 2 6" xfId="43514" xr:uid="{00000000-0005-0000-0000-0000D1A40000}"/>
    <cellStyle name="Normal 9 2 3 3 2 3" xfId="3070" xr:uid="{00000000-0005-0000-0000-0000D2A40000}"/>
    <cellStyle name="Normal 9 2 3 3 2 3 2" xfId="7481" xr:uid="{00000000-0005-0000-0000-0000D3A40000}"/>
    <cellStyle name="Normal 9 2 3 3 2 3 2 2" xfId="16225" xr:uid="{00000000-0005-0000-0000-0000D4A40000}"/>
    <cellStyle name="Normal 9 2 3 3 2 3 2 2 2" xfId="33676" xr:uid="{00000000-0005-0000-0000-0000D5A40000}"/>
    <cellStyle name="Normal 9 2 3 3 2 3 2 3" xfId="24956" xr:uid="{00000000-0005-0000-0000-0000D6A40000}"/>
    <cellStyle name="Normal 9 2 3 3 2 3 2 4" xfId="43519" xr:uid="{00000000-0005-0000-0000-0000D7A40000}"/>
    <cellStyle name="Normal 9 2 3 3 2 3 3" xfId="11864" xr:uid="{00000000-0005-0000-0000-0000D8A40000}"/>
    <cellStyle name="Normal 9 2 3 3 2 3 3 2" xfId="29316" xr:uid="{00000000-0005-0000-0000-0000D9A40000}"/>
    <cellStyle name="Normal 9 2 3 3 2 3 4" xfId="20595" xr:uid="{00000000-0005-0000-0000-0000DAA40000}"/>
    <cellStyle name="Normal 9 2 3 3 2 3 5" xfId="43518" xr:uid="{00000000-0005-0000-0000-0000DBA40000}"/>
    <cellStyle name="Normal 9 2 3 3 2 4" xfId="5339" xr:uid="{00000000-0005-0000-0000-0000DCA40000}"/>
    <cellStyle name="Normal 9 2 3 3 2 4 2" xfId="14083" xr:uid="{00000000-0005-0000-0000-0000DDA40000}"/>
    <cellStyle name="Normal 9 2 3 3 2 4 2 2" xfId="31534" xr:uid="{00000000-0005-0000-0000-0000DEA40000}"/>
    <cellStyle name="Normal 9 2 3 3 2 4 3" xfId="22814" xr:uid="{00000000-0005-0000-0000-0000DFA40000}"/>
    <cellStyle name="Normal 9 2 3 3 2 4 4" xfId="43520" xr:uid="{00000000-0005-0000-0000-0000E0A40000}"/>
    <cellStyle name="Normal 9 2 3 3 2 5" xfId="9722" xr:uid="{00000000-0005-0000-0000-0000E1A40000}"/>
    <cellStyle name="Normal 9 2 3 3 2 5 2" xfId="27174" xr:uid="{00000000-0005-0000-0000-0000E2A40000}"/>
    <cellStyle name="Normal 9 2 3 3 2 6" xfId="18453" xr:uid="{00000000-0005-0000-0000-0000E3A40000}"/>
    <cellStyle name="Normal 9 2 3 3 2 7" xfId="43513" xr:uid="{00000000-0005-0000-0000-0000E4A40000}"/>
    <cellStyle name="Normal 9 2 3 3 3" xfId="1459" xr:uid="{00000000-0005-0000-0000-0000E5A40000}"/>
    <cellStyle name="Normal 9 2 3 3 3 2" xfId="3605" xr:uid="{00000000-0005-0000-0000-0000E6A40000}"/>
    <cellStyle name="Normal 9 2 3 3 3 2 2" xfId="8016" xr:uid="{00000000-0005-0000-0000-0000E7A40000}"/>
    <cellStyle name="Normal 9 2 3 3 3 2 2 2" xfId="16760" xr:uid="{00000000-0005-0000-0000-0000E8A40000}"/>
    <cellStyle name="Normal 9 2 3 3 3 2 2 2 2" xfId="34211" xr:uid="{00000000-0005-0000-0000-0000E9A40000}"/>
    <cellStyle name="Normal 9 2 3 3 3 2 2 3" xfId="25491" xr:uid="{00000000-0005-0000-0000-0000EAA40000}"/>
    <cellStyle name="Normal 9 2 3 3 3 2 2 4" xfId="43523" xr:uid="{00000000-0005-0000-0000-0000EBA40000}"/>
    <cellStyle name="Normal 9 2 3 3 3 2 3" xfId="12399" xr:uid="{00000000-0005-0000-0000-0000ECA40000}"/>
    <cellStyle name="Normal 9 2 3 3 3 2 3 2" xfId="29851" xr:uid="{00000000-0005-0000-0000-0000EDA40000}"/>
    <cellStyle name="Normal 9 2 3 3 3 2 4" xfId="21130" xr:uid="{00000000-0005-0000-0000-0000EEA40000}"/>
    <cellStyle name="Normal 9 2 3 3 3 2 5" xfId="43522" xr:uid="{00000000-0005-0000-0000-0000EFA40000}"/>
    <cellStyle name="Normal 9 2 3 3 3 3" xfId="5874" xr:uid="{00000000-0005-0000-0000-0000F0A40000}"/>
    <cellStyle name="Normal 9 2 3 3 3 3 2" xfId="14618" xr:uid="{00000000-0005-0000-0000-0000F1A40000}"/>
    <cellStyle name="Normal 9 2 3 3 3 3 2 2" xfId="32069" xr:uid="{00000000-0005-0000-0000-0000F2A40000}"/>
    <cellStyle name="Normal 9 2 3 3 3 3 3" xfId="23349" xr:uid="{00000000-0005-0000-0000-0000F3A40000}"/>
    <cellStyle name="Normal 9 2 3 3 3 3 4" xfId="43524" xr:uid="{00000000-0005-0000-0000-0000F4A40000}"/>
    <cellStyle name="Normal 9 2 3 3 3 4" xfId="10257" xr:uid="{00000000-0005-0000-0000-0000F5A40000}"/>
    <cellStyle name="Normal 9 2 3 3 3 4 2" xfId="27709" xr:uid="{00000000-0005-0000-0000-0000F6A40000}"/>
    <cellStyle name="Normal 9 2 3 3 3 5" xfId="18988" xr:uid="{00000000-0005-0000-0000-0000F7A40000}"/>
    <cellStyle name="Normal 9 2 3 3 3 6" xfId="43521" xr:uid="{00000000-0005-0000-0000-0000F8A40000}"/>
    <cellStyle name="Normal 9 2 3 3 4" xfId="2533" xr:uid="{00000000-0005-0000-0000-0000F9A40000}"/>
    <cellStyle name="Normal 9 2 3 3 4 2" xfId="6944" xr:uid="{00000000-0005-0000-0000-0000FAA40000}"/>
    <cellStyle name="Normal 9 2 3 3 4 2 2" xfId="15688" xr:uid="{00000000-0005-0000-0000-0000FBA40000}"/>
    <cellStyle name="Normal 9 2 3 3 4 2 2 2" xfId="33139" xr:uid="{00000000-0005-0000-0000-0000FCA40000}"/>
    <cellStyle name="Normal 9 2 3 3 4 2 3" xfId="24419" xr:uid="{00000000-0005-0000-0000-0000FDA40000}"/>
    <cellStyle name="Normal 9 2 3 3 4 2 4" xfId="43526" xr:uid="{00000000-0005-0000-0000-0000FEA40000}"/>
    <cellStyle name="Normal 9 2 3 3 4 3" xfId="11327" xr:uid="{00000000-0005-0000-0000-0000FFA40000}"/>
    <cellStyle name="Normal 9 2 3 3 4 3 2" xfId="28779" xr:uid="{00000000-0005-0000-0000-000000A50000}"/>
    <cellStyle name="Normal 9 2 3 3 4 4" xfId="20058" xr:uid="{00000000-0005-0000-0000-000001A50000}"/>
    <cellStyle name="Normal 9 2 3 3 4 5" xfId="43525" xr:uid="{00000000-0005-0000-0000-000002A50000}"/>
    <cellStyle name="Normal 9 2 3 3 5" xfId="4802" xr:uid="{00000000-0005-0000-0000-000003A50000}"/>
    <cellStyle name="Normal 9 2 3 3 5 2" xfId="13546" xr:uid="{00000000-0005-0000-0000-000004A50000}"/>
    <cellStyle name="Normal 9 2 3 3 5 2 2" xfId="30997" xr:uid="{00000000-0005-0000-0000-000005A50000}"/>
    <cellStyle name="Normal 9 2 3 3 5 3" xfId="22277" xr:uid="{00000000-0005-0000-0000-000006A50000}"/>
    <cellStyle name="Normal 9 2 3 3 5 4" xfId="43527" xr:uid="{00000000-0005-0000-0000-000007A50000}"/>
    <cellStyle name="Normal 9 2 3 3 6" xfId="9185" xr:uid="{00000000-0005-0000-0000-000008A50000}"/>
    <cellStyle name="Normal 9 2 3 3 6 2" xfId="26637" xr:uid="{00000000-0005-0000-0000-000009A50000}"/>
    <cellStyle name="Normal 9 2 3 3 7" xfId="17916" xr:uid="{00000000-0005-0000-0000-00000AA50000}"/>
    <cellStyle name="Normal 9 2 3 3 8" xfId="43512" xr:uid="{00000000-0005-0000-0000-00000BA50000}"/>
    <cellStyle name="Normal 9 2 3 4" xfId="663" xr:uid="{00000000-0005-0000-0000-00000CA50000}"/>
    <cellStyle name="Normal 9 2 3 4 2" xfId="1736" xr:uid="{00000000-0005-0000-0000-00000DA50000}"/>
    <cellStyle name="Normal 9 2 3 4 2 2" xfId="3881" xr:uid="{00000000-0005-0000-0000-00000EA50000}"/>
    <cellStyle name="Normal 9 2 3 4 2 2 2" xfId="8292" xr:uid="{00000000-0005-0000-0000-00000FA50000}"/>
    <cellStyle name="Normal 9 2 3 4 2 2 2 2" xfId="17036" xr:uid="{00000000-0005-0000-0000-000010A50000}"/>
    <cellStyle name="Normal 9 2 3 4 2 2 2 2 2" xfId="34487" xr:uid="{00000000-0005-0000-0000-000011A50000}"/>
    <cellStyle name="Normal 9 2 3 4 2 2 2 3" xfId="25767" xr:uid="{00000000-0005-0000-0000-000012A50000}"/>
    <cellStyle name="Normal 9 2 3 4 2 2 2 4" xfId="43531" xr:uid="{00000000-0005-0000-0000-000013A50000}"/>
    <cellStyle name="Normal 9 2 3 4 2 2 3" xfId="12675" xr:uid="{00000000-0005-0000-0000-000014A50000}"/>
    <cellStyle name="Normal 9 2 3 4 2 2 3 2" xfId="30127" xr:uid="{00000000-0005-0000-0000-000015A50000}"/>
    <cellStyle name="Normal 9 2 3 4 2 2 4" xfId="21406" xr:uid="{00000000-0005-0000-0000-000016A50000}"/>
    <cellStyle name="Normal 9 2 3 4 2 2 5" xfId="43530" xr:uid="{00000000-0005-0000-0000-000017A50000}"/>
    <cellStyle name="Normal 9 2 3 4 2 3" xfId="6150" xr:uid="{00000000-0005-0000-0000-000018A50000}"/>
    <cellStyle name="Normal 9 2 3 4 2 3 2" xfId="14894" xr:uid="{00000000-0005-0000-0000-000019A50000}"/>
    <cellStyle name="Normal 9 2 3 4 2 3 2 2" xfId="32345" xr:uid="{00000000-0005-0000-0000-00001AA50000}"/>
    <cellStyle name="Normal 9 2 3 4 2 3 3" xfId="23625" xr:uid="{00000000-0005-0000-0000-00001BA50000}"/>
    <cellStyle name="Normal 9 2 3 4 2 3 4" xfId="43532" xr:uid="{00000000-0005-0000-0000-00001CA50000}"/>
    <cellStyle name="Normal 9 2 3 4 2 4" xfId="10533" xr:uid="{00000000-0005-0000-0000-00001DA50000}"/>
    <cellStyle name="Normal 9 2 3 4 2 4 2" xfId="27985" xr:uid="{00000000-0005-0000-0000-00001EA50000}"/>
    <cellStyle name="Normal 9 2 3 4 2 5" xfId="19264" xr:uid="{00000000-0005-0000-0000-00001FA50000}"/>
    <cellStyle name="Normal 9 2 3 4 2 6" xfId="43529" xr:uid="{00000000-0005-0000-0000-000020A50000}"/>
    <cellStyle name="Normal 9 2 3 4 3" xfId="2812" xr:uid="{00000000-0005-0000-0000-000021A50000}"/>
    <cellStyle name="Normal 9 2 3 4 3 2" xfId="7223" xr:uid="{00000000-0005-0000-0000-000022A50000}"/>
    <cellStyle name="Normal 9 2 3 4 3 2 2" xfId="15967" xr:uid="{00000000-0005-0000-0000-000023A50000}"/>
    <cellStyle name="Normal 9 2 3 4 3 2 2 2" xfId="33418" xr:uid="{00000000-0005-0000-0000-000024A50000}"/>
    <cellStyle name="Normal 9 2 3 4 3 2 3" xfId="24698" xr:uid="{00000000-0005-0000-0000-000025A50000}"/>
    <cellStyle name="Normal 9 2 3 4 3 2 4" xfId="43534" xr:uid="{00000000-0005-0000-0000-000026A50000}"/>
    <cellStyle name="Normal 9 2 3 4 3 3" xfId="11606" xr:uid="{00000000-0005-0000-0000-000027A50000}"/>
    <cellStyle name="Normal 9 2 3 4 3 3 2" xfId="29058" xr:uid="{00000000-0005-0000-0000-000028A50000}"/>
    <cellStyle name="Normal 9 2 3 4 3 4" xfId="20337" xr:uid="{00000000-0005-0000-0000-000029A50000}"/>
    <cellStyle name="Normal 9 2 3 4 3 5" xfId="43533" xr:uid="{00000000-0005-0000-0000-00002AA50000}"/>
    <cellStyle name="Normal 9 2 3 4 4" xfId="5081" xr:uid="{00000000-0005-0000-0000-00002BA50000}"/>
    <cellStyle name="Normal 9 2 3 4 4 2" xfId="13825" xr:uid="{00000000-0005-0000-0000-00002CA50000}"/>
    <cellStyle name="Normal 9 2 3 4 4 2 2" xfId="31276" xr:uid="{00000000-0005-0000-0000-00002DA50000}"/>
    <cellStyle name="Normal 9 2 3 4 4 3" xfId="22556" xr:uid="{00000000-0005-0000-0000-00002EA50000}"/>
    <cellStyle name="Normal 9 2 3 4 4 4" xfId="43535" xr:uid="{00000000-0005-0000-0000-00002FA50000}"/>
    <cellStyle name="Normal 9 2 3 4 5" xfId="9464" xr:uid="{00000000-0005-0000-0000-000030A50000}"/>
    <cellStyle name="Normal 9 2 3 4 5 2" xfId="26916" xr:uid="{00000000-0005-0000-0000-000031A50000}"/>
    <cellStyle name="Normal 9 2 3 4 6" xfId="18195" xr:uid="{00000000-0005-0000-0000-000032A50000}"/>
    <cellStyle name="Normal 9 2 3 4 7" xfId="43528" xr:uid="{00000000-0005-0000-0000-000033A50000}"/>
    <cellStyle name="Normal 9 2 3 5" xfId="1202" xr:uid="{00000000-0005-0000-0000-000034A50000}"/>
    <cellStyle name="Normal 9 2 3 5 2" xfId="3348" xr:uid="{00000000-0005-0000-0000-000035A50000}"/>
    <cellStyle name="Normal 9 2 3 5 2 2" xfId="7759" xr:uid="{00000000-0005-0000-0000-000036A50000}"/>
    <cellStyle name="Normal 9 2 3 5 2 2 2" xfId="16503" xr:uid="{00000000-0005-0000-0000-000037A50000}"/>
    <cellStyle name="Normal 9 2 3 5 2 2 2 2" xfId="33954" xr:uid="{00000000-0005-0000-0000-000038A50000}"/>
    <cellStyle name="Normal 9 2 3 5 2 2 3" xfId="25234" xr:uid="{00000000-0005-0000-0000-000039A50000}"/>
    <cellStyle name="Normal 9 2 3 5 2 2 4" xfId="43538" xr:uid="{00000000-0005-0000-0000-00003AA50000}"/>
    <cellStyle name="Normal 9 2 3 5 2 3" xfId="12142" xr:uid="{00000000-0005-0000-0000-00003BA50000}"/>
    <cellStyle name="Normal 9 2 3 5 2 3 2" xfId="29594" xr:uid="{00000000-0005-0000-0000-00003CA50000}"/>
    <cellStyle name="Normal 9 2 3 5 2 4" xfId="20873" xr:uid="{00000000-0005-0000-0000-00003DA50000}"/>
    <cellStyle name="Normal 9 2 3 5 2 5" xfId="43537" xr:uid="{00000000-0005-0000-0000-00003EA50000}"/>
    <cellStyle name="Normal 9 2 3 5 3" xfId="5617" xr:uid="{00000000-0005-0000-0000-00003FA50000}"/>
    <cellStyle name="Normal 9 2 3 5 3 2" xfId="14361" xr:uid="{00000000-0005-0000-0000-000040A50000}"/>
    <cellStyle name="Normal 9 2 3 5 3 2 2" xfId="31812" xr:uid="{00000000-0005-0000-0000-000041A50000}"/>
    <cellStyle name="Normal 9 2 3 5 3 3" xfId="23092" xr:uid="{00000000-0005-0000-0000-000042A50000}"/>
    <cellStyle name="Normal 9 2 3 5 3 4" xfId="43539" xr:uid="{00000000-0005-0000-0000-000043A50000}"/>
    <cellStyle name="Normal 9 2 3 5 4" xfId="10000" xr:uid="{00000000-0005-0000-0000-000044A50000}"/>
    <cellStyle name="Normal 9 2 3 5 4 2" xfId="27452" xr:uid="{00000000-0005-0000-0000-000045A50000}"/>
    <cellStyle name="Normal 9 2 3 5 5" xfId="18731" xr:uid="{00000000-0005-0000-0000-000046A50000}"/>
    <cellStyle name="Normal 9 2 3 5 6" xfId="43536" xr:uid="{00000000-0005-0000-0000-000047A50000}"/>
    <cellStyle name="Normal 9 2 3 6" xfId="2276" xr:uid="{00000000-0005-0000-0000-000048A50000}"/>
    <cellStyle name="Normal 9 2 3 6 2" xfId="6687" xr:uid="{00000000-0005-0000-0000-000049A50000}"/>
    <cellStyle name="Normal 9 2 3 6 2 2" xfId="15431" xr:uid="{00000000-0005-0000-0000-00004AA50000}"/>
    <cellStyle name="Normal 9 2 3 6 2 2 2" xfId="32882" xr:uid="{00000000-0005-0000-0000-00004BA50000}"/>
    <cellStyle name="Normal 9 2 3 6 2 3" xfId="24162" xr:uid="{00000000-0005-0000-0000-00004CA50000}"/>
    <cellStyle name="Normal 9 2 3 6 2 4" xfId="43541" xr:uid="{00000000-0005-0000-0000-00004DA50000}"/>
    <cellStyle name="Normal 9 2 3 6 3" xfId="11070" xr:uid="{00000000-0005-0000-0000-00004EA50000}"/>
    <cellStyle name="Normal 9 2 3 6 3 2" xfId="28522" xr:uid="{00000000-0005-0000-0000-00004FA50000}"/>
    <cellStyle name="Normal 9 2 3 6 4" xfId="19801" xr:uid="{00000000-0005-0000-0000-000050A50000}"/>
    <cellStyle name="Normal 9 2 3 6 5" xfId="43540" xr:uid="{00000000-0005-0000-0000-000051A50000}"/>
    <cellStyle name="Normal 9 2 3 7" xfId="4545" xr:uid="{00000000-0005-0000-0000-000052A50000}"/>
    <cellStyle name="Normal 9 2 3 7 2" xfId="13289" xr:uid="{00000000-0005-0000-0000-000053A50000}"/>
    <cellStyle name="Normal 9 2 3 7 2 2" xfId="30740" xr:uid="{00000000-0005-0000-0000-000054A50000}"/>
    <cellStyle name="Normal 9 2 3 7 3" xfId="22020" xr:uid="{00000000-0005-0000-0000-000055A50000}"/>
    <cellStyle name="Normal 9 2 3 7 4" xfId="43542" xr:uid="{00000000-0005-0000-0000-000056A50000}"/>
    <cellStyle name="Normal 9 2 3 8" xfId="8928" xr:uid="{00000000-0005-0000-0000-000057A50000}"/>
    <cellStyle name="Normal 9 2 3 8 2" xfId="26380" xr:uid="{00000000-0005-0000-0000-000058A50000}"/>
    <cellStyle name="Normal 9 2 3 9" xfId="17659" xr:uid="{00000000-0005-0000-0000-000059A50000}"/>
    <cellStyle name="Normal 9 2 4" xfId="184" xr:uid="{00000000-0005-0000-0000-00005AA50000}"/>
    <cellStyle name="Normal 9 2 4 2" xfId="449" xr:uid="{00000000-0005-0000-0000-00005BA50000}"/>
    <cellStyle name="Normal 9 2 4 2 2" xfId="989" xr:uid="{00000000-0005-0000-0000-00005CA50000}"/>
    <cellStyle name="Normal 9 2 4 2 2 2" xfId="2062" xr:uid="{00000000-0005-0000-0000-00005DA50000}"/>
    <cellStyle name="Normal 9 2 4 2 2 2 2" xfId="4207" xr:uid="{00000000-0005-0000-0000-00005EA50000}"/>
    <cellStyle name="Normal 9 2 4 2 2 2 2 2" xfId="8618" xr:uid="{00000000-0005-0000-0000-00005FA50000}"/>
    <cellStyle name="Normal 9 2 4 2 2 2 2 2 2" xfId="17362" xr:uid="{00000000-0005-0000-0000-000060A50000}"/>
    <cellStyle name="Normal 9 2 4 2 2 2 2 2 2 2" xfId="34813" xr:uid="{00000000-0005-0000-0000-000061A50000}"/>
    <cellStyle name="Normal 9 2 4 2 2 2 2 2 3" xfId="26093" xr:uid="{00000000-0005-0000-0000-000062A50000}"/>
    <cellStyle name="Normal 9 2 4 2 2 2 2 2 4" xfId="43548" xr:uid="{00000000-0005-0000-0000-000063A50000}"/>
    <cellStyle name="Normal 9 2 4 2 2 2 2 3" xfId="13001" xr:uid="{00000000-0005-0000-0000-000064A50000}"/>
    <cellStyle name="Normal 9 2 4 2 2 2 2 3 2" xfId="30453" xr:uid="{00000000-0005-0000-0000-000065A50000}"/>
    <cellStyle name="Normal 9 2 4 2 2 2 2 4" xfId="21732" xr:uid="{00000000-0005-0000-0000-000066A50000}"/>
    <cellStyle name="Normal 9 2 4 2 2 2 2 5" xfId="43547" xr:uid="{00000000-0005-0000-0000-000067A50000}"/>
    <cellStyle name="Normal 9 2 4 2 2 2 3" xfId="6476" xr:uid="{00000000-0005-0000-0000-000068A50000}"/>
    <cellStyle name="Normal 9 2 4 2 2 2 3 2" xfId="15220" xr:uid="{00000000-0005-0000-0000-000069A50000}"/>
    <cellStyle name="Normal 9 2 4 2 2 2 3 2 2" xfId="32671" xr:uid="{00000000-0005-0000-0000-00006AA50000}"/>
    <cellStyle name="Normal 9 2 4 2 2 2 3 3" xfId="23951" xr:uid="{00000000-0005-0000-0000-00006BA50000}"/>
    <cellStyle name="Normal 9 2 4 2 2 2 3 4" xfId="43549" xr:uid="{00000000-0005-0000-0000-00006CA50000}"/>
    <cellStyle name="Normal 9 2 4 2 2 2 4" xfId="10859" xr:uid="{00000000-0005-0000-0000-00006DA50000}"/>
    <cellStyle name="Normal 9 2 4 2 2 2 4 2" xfId="28311" xr:uid="{00000000-0005-0000-0000-00006EA50000}"/>
    <cellStyle name="Normal 9 2 4 2 2 2 5" xfId="19590" xr:uid="{00000000-0005-0000-0000-00006FA50000}"/>
    <cellStyle name="Normal 9 2 4 2 2 2 6" xfId="43546" xr:uid="{00000000-0005-0000-0000-000070A50000}"/>
    <cellStyle name="Normal 9 2 4 2 2 3" xfId="3138" xr:uid="{00000000-0005-0000-0000-000071A50000}"/>
    <cellStyle name="Normal 9 2 4 2 2 3 2" xfId="7549" xr:uid="{00000000-0005-0000-0000-000072A50000}"/>
    <cellStyle name="Normal 9 2 4 2 2 3 2 2" xfId="16293" xr:uid="{00000000-0005-0000-0000-000073A50000}"/>
    <cellStyle name="Normal 9 2 4 2 2 3 2 2 2" xfId="33744" xr:uid="{00000000-0005-0000-0000-000074A50000}"/>
    <cellStyle name="Normal 9 2 4 2 2 3 2 3" xfId="25024" xr:uid="{00000000-0005-0000-0000-000075A50000}"/>
    <cellStyle name="Normal 9 2 4 2 2 3 2 4" xfId="43551" xr:uid="{00000000-0005-0000-0000-000076A50000}"/>
    <cellStyle name="Normal 9 2 4 2 2 3 3" xfId="11932" xr:uid="{00000000-0005-0000-0000-000077A50000}"/>
    <cellStyle name="Normal 9 2 4 2 2 3 3 2" xfId="29384" xr:uid="{00000000-0005-0000-0000-000078A50000}"/>
    <cellStyle name="Normal 9 2 4 2 2 3 4" xfId="20663" xr:uid="{00000000-0005-0000-0000-000079A50000}"/>
    <cellStyle name="Normal 9 2 4 2 2 3 5" xfId="43550" xr:uid="{00000000-0005-0000-0000-00007AA50000}"/>
    <cellStyle name="Normal 9 2 4 2 2 4" xfId="5407" xr:uid="{00000000-0005-0000-0000-00007BA50000}"/>
    <cellStyle name="Normal 9 2 4 2 2 4 2" xfId="14151" xr:uid="{00000000-0005-0000-0000-00007CA50000}"/>
    <cellStyle name="Normal 9 2 4 2 2 4 2 2" xfId="31602" xr:uid="{00000000-0005-0000-0000-00007DA50000}"/>
    <cellStyle name="Normal 9 2 4 2 2 4 3" xfId="22882" xr:uid="{00000000-0005-0000-0000-00007EA50000}"/>
    <cellStyle name="Normal 9 2 4 2 2 4 4" xfId="43552" xr:uid="{00000000-0005-0000-0000-00007FA50000}"/>
    <cellStyle name="Normal 9 2 4 2 2 5" xfId="9790" xr:uid="{00000000-0005-0000-0000-000080A50000}"/>
    <cellStyle name="Normal 9 2 4 2 2 5 2" xfId="27242" xr:uid="{00000000-0005-0000-0000-000081A50000}"/>
    <cellStyle name="Normal 9 2 4 2 2 6" xfId="18521" xr:uid="{00000000-0005-0000-0000-000082A50000}"/>
    <cellStyle name="Normal 9 2 4 2 2 7" xfId="43545" xr:uid="{00000000-0005-0000-0000-000083A50000}"/>
    <cellStyle name="Normal 9 2 4 2 3" xfId="1527" xr:uid="{00000000-0005-0000-0000-000084A50000}"/>
    <cellStyle name="Normal 9 2 4 2 3 2" xfId="3673" xr:uid="{00000000-0005-0000-0000-000085A50000}"/>
    <cellStyle name="Normal 9 2 4 2 3 2 2" xfId="8084" xr:uid="{00000000-0005-0000-0000-000086A50000}"/>
    <cellStyle name="Normal 9 2 4 2 3 2 2 2" xfId="16828" xr:uid="{00000000-0005-0000-0000-000087A50000}"/>
    <cellStyle name="Normal 9 2 4 2 3 2 2 2 2" xfId="34279" xr:uid="{00000000-0005-0000-0000-000088A50000}"/>
    <cellStyle name="Normal 9 2 4 2 3 2 2 3" xfId="25559" xr:uid="{00000000-0005-0000-0000-000089A50000}"/>
    <cellStyle name="Normal 9 2 4 2 3 2 2 4" xfId="43555" xr:uid="{00000000-0005-0000-0000-00008AA50000}"/>
    <cellStyle name="Normal 9 2 4 2 3 2 3" xfId="12467" xr:uid="{00000000-0005-0000-0000-00008BA50000}"/>
    <cellStyle name="Normal 9 2 4 2 3 2 3 2" xfId="29919" xr:uid="{00000000-0005-0000-0000-00008CA50000}"/>
    <cellStyle name="Normal 9 2 4 2 3 2 4" xfId="21198" xr:uid="{00000000-0005-0000-0000-00008DA50000}"/>
    <cellStyle name="Normal 9 2 4 2 3 2 5" xfId="43554" xr:uid="{00000000-0005-0000-0000-00008EA50000}"/>
    <cellStyle name="Normal 9 2 4 2 3 3" xfId="5942" xr:uid="{00000000-0005-0000-0000-00008FA50000}"/>
    <cellStyle name="Normal 9 2 4 2 3 3 2" xfId="14686" xr:uid="{00000000-0005-0000-0000-000090A50000}"/>
    <cellStyle name="Normal 9 2 4 2 3 3 2 2" xfId="32137" xr:uid="{00000000-0005-0000-0000-000091A50000}"/>
    <cellStyle name="Normal 9 2 4 2 3 3 3" xfId="23417" xr:uid="{00000000-0005-0000-0000-000092A50000}"/>
    <cellStyle name="Normal 9 2 4 2 3 3 4" xfId="43556" xr:uid="{00000000-0005-0000-0000-000093A50000}"/>
    <cellStyle name="Normal 9 2 4 2 3 4" xfId="10325" xr:uid="{00000000-0005-0000-0000-000094A50000}"/>
    <cellStyle name="Normal 9 2 4 2 3 4 2" xfId="27777" xr:uid="{00000000-0005-0000-0000-000095A50000}"/>
    <cellStyle name="Normal 9 2 4 2 3 5" xfId="19056" xr:uid="{00000000-0005-0000-0000-000096A50000}"/>
    <cellStyle name="Normal 9 2 4 2 3 6" xfId="43553" xr:uid="{00000000-0005-0000-0000-000097A50000}"/>
    <cellStyle name="Normal 9 2 4 2 4" xfId="2601" xr:uid="{00000000-0005-0000-0000-000098A50000}"/>
    <cellStyle name="Normal 9 2 4 2 4 2" xfId="7012" xr:uid="{00000000-0005-0000-0000-000099A50000}"/>
    <cellStyle name="Normal 9 2 4 2 4 2 2" xfId="15756" xr:uid="{00000000-0005-0000-0000-00009AA50000}"/>
    <cellStyle name="Normal 9 2 4 2 4 2 2 2" xfId="33207" xr:uid="{00000000-0005-0000-0000-00009BA50000}"/>
    <cellStyle name="Normal 9 2 4 2 4 2 3" xfId="24487" xr:uid="{00000000-0005-0000-0000-00009CA50000}"/>
    <cellStyle name="Normal 9 2 4 2 4 2 4" xfId="43558" xr:uid="{00000000-0005-0000-0000-00009DA50000}"/>
    <cellStyle name="Normal 9 2 4 2 4 3" xfId="11395" xr:uid="{00000000-0005-0000-0000-00009EA50000}"/>
    <cellStyle name="Normal 9 2 4 2 4 3 2" xfId="28847" xr:uid="{00000000-0005-0000-0000-00009FA50000}"/>
    <cellStyle name="Normal 9 2 4 2 4 4" xfId="20126" xr:uid="{00000000-0005-0000-0000-0000A0A50000}"/>
    <cellStyle name="Normal 9 2 4 2 4 5" xfId="43557" xr:uid="{00000000-0005-0000-0000-0000A1A50000}"/>
    <cellStyle name="Normal 9 2 4 2 5" xfId="4870" xr:uid="{00000000-0005-0000-0000-0000A2A50000}"/>
    <cellStyle name="Normal 9 2 4 2 5 2" xfId="13614" xr:uid="{00000000-0005-0000-0000-0000A3A50000}"/>
    <cellStyle name="Normal 9 2 4 2 5 2 2" xfId="31065" xr:uid="{00000000-0005-0000-0000-0000A4A50000}"/>
    <cellStyle name="Normal 9 2 4 2 5 3" xfId="22345" xr:uid="{00000000-0005-0000-0000-0000A5A50000}"/>
    <cellStyle name="Normal 9 2 4 2 5 4" xfId="43559" xr:uid="{00000000-0005-0000-0000-0000A6A50000}"/>
    <cellStyle name="Normal 9 2 4 2 6" xfId="9253" xr:uid="{00000000-0005-0000-0000-0000A7A50000}"/>
    <cellStyle name="Normal 9 2 4 2 6 2" xfId="26705" xr:uid="{00000000-0005-0000-0000-0000A8A50000}"/>
    <cellStyle name="Normal 9 2 4 2 7" xfId="17984" xr:uid="{00000000-0005-0000-0000-0000A9A50000}"/>
    <cellStyle name="Normal 9 2 4 2 8" xfId="43544" xr:uid="{00000000-0005-0000-0000-0000AAA50000}"/>
    <cellStyle name="Normal 9 2 4 3" xfId="731" xr:uid="{00000000-0005-0000-0000-0000ABA50000}"/>
    <cellStyle name="Normal 9 2 4 3 2" xfId="1804" xr:uid="{00000000-0005-0000-0000-0000ACA50000}"/>
    <cellStyle name="Normal 9 2 4 3 2 2" xfId="3949" xr:uid="{00000000-0005-0000-0000-0000ADA50000}"/>
    <cellStyle name="Normal 9 2 4 3 2 2 2" xfId="8360" xr:uid="{00000000-0005-0000-0000-0000AEA50000}"/>
    <cellStyle name="Normal 9 2 4 3 2 2 2 2" xfId="17104" xr:uid="{00000000-0005-0000-0000-0000AFA50000}"/>
    <cellStyle name="Normal 9 2 4 3 2 2 2 2 2" xfId="34555" xr:uid="{00000000-0005-0000-0000-0000B0A50000}"/>
    <cellStyle name="Normal 9 2 4 3 2 2 2 3" xfId="25835" xr:uid="{00000000-0005-0000-0000-0000B1A50000}"/>
    <cellStyle name="Normal 9 2 4 3 2 2 2 4" xfId="43563" xr:uid="{00000000-0005-0000-0000-0000B2A50000}"/>
    <cellStyle name="Normal 9 2 4 3 2 2 3" xfId="12743" xr:uid="{00000000-0005-0000-0000-0000B3A50000}"/>
    <cellStyle name="Normal 9 2 4 3 2 2 3 2" xfId="30195" xr:uid="{00000000-0005-0000-0000-0000B4A50000}"/>
    <cellStyle name="Normal 9 2 4 3 2 2 4" xfId="21474" xr:uid="{00000000-0005-0000-0000-0000B5A50000}"/>
    <cellStyle name="Normal 9 2 4 3 2 2 5" xfId="43562" xr:uid="{00000000-0005-0000-0000-0000B6A50000}"/>
    <cellStyle name="Normal 9 2 4 3 2 3" xfId="6218" xr:uid="{00000000-0005-0000-0000-0000B7A50000}"/>
    <cellStyle name="Normal 9 2 4 3 2 3 2" xfId="14962" xr:uid="{00000000-0005-0000-0000-0000B8A50000}"/>
    <cellStyle name="Normal 9 2 4 3 2 3 2 2" xfId="32413" xr:uid="{00000000-0005-0000-0000-0000B9A50000}"/>
    <cellStyle name="Normal 9 2 4 3 2 3 3" xfId="23693" xr:uid="{00000000-0005-0000-0000-0000BAA50000}"/>
    <cellStyle name="Normal 9 2 4 3 2 3 4" xfId="43564" xr:uid="{00000000-0005-0000-0000-0000BBA50000}"/>
    <cellStyle name="Normal 9 2 4 3 2 4" xfId="10601" xr:uid="{00000000-0005-0000-0000-0000BCA50000}"/>
    <cellStyle name="Normal 9 2 4 3 2 4 2" xfId="28053" xr:uid="{00000000-0005-0000-0000-0000BDA50000}"/>
    <cellStyle name="Normal 9 2 4 3 2 5" xfId="19332" xr:uid="{00000000-0005-0000-0000-0000BEA50000}"/>
    <cellStyle name="Normal 9 2 4 3 2 6" xfId="43561" xr:uid="{00000000-0005-0000-0000-0000BFA50000}"/>
    <cellStyle name="Normal 9 2 4 3 3" xfId="2880" xr:uid="{00000000-0005-0000-0000-0000C0A50000}"/>
    <cellStyle name="Normal 9 2 4 3 3 2" xfId="7291" xr:uid="{00000000-0005-0000-0000-0000C1A50000}"/>
    <cellStyle name="Normal 9 2 4 3 3 2 2" xfId="16035" xr:uid="{00000000-0005-0000-0000-0000C2A50000}"/>
    <cellStyle name="Normal 9 2 4 3 3 2 2 2" xfId="33486" xr:uid="{00000000-0005-0000-0000-0000C3A50000}"/>
    <cellStyle name="Normal 9 2 4 3 3 2 3" xfId="24766" xr:uid="{00000000-0005-0000-0000-0000C4A50000}"/>
    <cellStyle name="Normal 9 2 4 3 3 2 4" xfId="43566" xr:uid="{00000000-0005-0000-0000-0000C5A50000}"/>
    <cellStyle name="Normal 9 2 4 3 3 3" xfId="11674" xr:uid="{00000000-0005-0000-0000-0000C6A50000}"/>
    <cellStyle name="Normal 9 2 4 3 3 3 2" xfId="29126" xr:uid="{00000000-0005-0000-0000-0000C7A50000}"/>
    <cellStyle name="Normal 9 2 4 3 3 4" xfId="20405" xr:uid="{00000000-0005-0000-0000-0000C8A50000}"/>
    <cellStyle name="Normal 9 2 4 3 3 5" xfId="43565" xr:uid="{00000000-0005-0000-0000-0000C9A50000}"/>
    <cellStyle name="Normal 9 2 4 3 4" xfId="5149" xr:uid="{00000000-0005-0000-0000-0000CAA50000}"/>
    <cellStyle name="Normal 9 2 4 3 4 2" xfId="13893" xr:uid="{00000000-0005-0000-0000-0000CBA50000}"/>
    <cellStyle name="Normal 9 2 4 3 4 2 2" xfId="31344" xr:uid="{00000000-0005-0000-0000-0000CCA50000}"/>
    <cellStyle name="Normal 9 2 4 3 4 3" xfId="22624" xr:uid="{00000000-0005-0000-0000-0000CDA50000}"/>
    <cellStyle name="Normal 9 2 4 3 4 4" xfId="43567" xr:uid="{00000000-0005-0000-0000-0000CEA50000}"/>
    <cellStyle name="Normal 9 2 4 3 5" xfId="9532" xr:uid="{00000000-0005-0000-0000-0000CFA50000}"/>
    <cellStyle name="Normal 9 2 4 3 5 2" xfId="26984" xr:uid="{00000000-0005-0000-0000-0000D0A50000}"/>
    <cellStyle name="Normal 9 2 4 3 6" xfId="18263" xr:uid="{00000000-0005-0000-0000-0000D1A50000}"/>
    <cellStyle name="Normal 9 2 4 3 7" xfId="43560" xr:uid="{00000000-0005-0000-0000-0000D2A50000}"/>
    <cellStyle name="Normal 9 2 4 4" xfId="1270" xr:uid="{00000000-0005-0000-0000-0000D3A50000}"/>
    <cellStyle name="Normal 9 2 4 4 2" xfId="3416" xr:uid="{00000000-0005-0000-0000-0000D4A50000}"/>
    <cellStyle name="Normal 9 2 4 4 2 2" xfId="7827" xr:uid="{00000000-0005-0000-0000-0000D5A50000}"/>
    <cellStyle name="Normal 9 2 4 4 2 2 2" xfId="16571" xr:uid="{00000000-0005-0000-0000-0000D6A50000}"/>
    <cellStyle name="Normal 9 2 4 4 2 2 2 2" xfId="34022" xr:uid="{00000000-0005-0000-0000-0000D7A50000}"/>
    <cellStyle name="Normal 9 2 4 4 2 2 3" xfId="25302" xr:uid="{00000000-0005-0000-0000-0000D8A50000}"/>
    <cellStyle name="Normal 9 2 4 4 2 2 4" xfId="43570" xr:uid="{00000000-0005-0000-0000-0000D9A50000}"/>
    <cellStyle name="Normal 9 2 4 4 2 3" xfId="12210" xr:uid="{00000000-0005-0000-0000-0000DAA50000}"/>
    <cellStyle name="Normal 9 2 4 4 2 3 2" xfId="29662" xr:uid="{00000000-0005-0000-0000-0000DBA50000}"/>
    <cellStyle name="Normal 9 2 4 4 2 4" xfId="20941" xr:uid="{00000000-0005-0000-0000-0000DCA50000}"/>
    <cellStyle name="Normal 9 2 4 4 2 5" xfId="43569" xr:uid="{00000000-0005-0000-0000-0000DDA50000}"/>
    <cellStyle name="Normal 9 2 4 4 3" xfId="5685" xr:uid="{00000000-0005-0000-0000-0000DEA50000}"/>
    <cellStyle name="Normal 9 2 4 4 3 2" xfId="14429" xr:uid="{00000000-0005-0000-0000-0000DFA50000}"/>
    <cellStyle name="Normal 9 2 4 4 3 2 2" xfId="31880" xr:uid="{00000000-0005-0000-0000-0000E0A50000}"/>
    <cellStyle name="Normal 9 2 4 4 3 3" xfId="23160" xr:uid="{00000000-0005-0000-0000-0000E1A50000}"/>
    <cellStyle name="Normal 9 2 4 4 3 4" xfId="43571" xr:uid="{00000000-0005-0000-0000-0000E2A50000}"/>
    <cellStyle name="Normal 9 2 4 4 4" xfId="10068" xr:uid="{00000000-0005-0000-0000-0000E3A50000}"/>
    <cellStyle name="Normal 9 2 4 4 4 2" xfId="27520" xr:uid="{00000000-0005-0000-0000-0000E4A50000}"/>
    <cellStyle name="Normal 9 2 4 4 5" xfId="18799" xr:uid="{00000000-0005-0000-0000-0000E5A50000}"/>
    <cellStyle name="Normal 9 2 4 4 6" xfId="43568" xr:uid="{00000000-0005-0000-0000-0000E6A50000}"/>
    <cellStyle name="Normal 9 2 4 5" xfId="2344" xr:uid="{00000000-0005-0000-0000-0000E7A50000}"/>
    <cellStyle name="Normal 9 2 4 5 2" xfId="6755" xr:uid="{00000000-0005-0000-0000-0000E8A50000}"/>
    <cellStyle name="Normal 9 2 4 5 2 2" xfId="15499" xr:uid="{00000000-0005-0000-0000-0000E9A50000}"/>
    <cellStyle name="Normal 9 2 4 5 2 2 2" xfId="32950" xr:uid="{00000000-0005-0000-0000-0000EAA50000}"/>
    <cellStyle name="Normal 9 2 4 5 2 3" xfId="24230" xr:uid="{00000000-0005-0000-0000-0000EBA50000}"/>
    <cellStyle name="Normal 9 2 4 5 2 4" xfId="43573" xr:uid="{00000000-0005-0000-0000-0000ECA50000}"/>
    <cellStyle name="Normal 9 2 4 5 3" xfId="11138" xr:uid="{00000000-0005-0000-0000-0000EDA50000}"/>
    <cellStyle name="Normal 9 2 4 5 3 2" xfId="28590" xr:uid="{00000000-0005-0000-0000-0000EEA50000}"/>
    <cellStyle name="Normal 9 2 4 5 4" xfId="19869" xr:uid="{00000000-0005-0000-0000-0000EFA50000}"/>
    <cellStyle name="Normal 9 2 4 5 5" xfId="43572" xr:uid="{00000000-0005-0000-0000-0000F0A50000}"/>
    <cellStyle name="Normal 9 2 4 6" xfId="4613" xr:uid="{00000000-0005-0000-0000-0000F1A50000}"/>
    <cellStyle name="Normal 9 2 4 6 2" xfId="13357" xr:uid="{00000000-0005-0000-0000-0000F2A50000}"/>
    <cellStyle name="Normal 9 2 4 6 2 2" xfId="30808" xr:uid="{00000000-0005-0000-0000-0000F3A50000}"/>
    <cellStyle name="Normal 9 2 4 6 3" xfId="22088" xr:uid="{00000000-0005-0000-0000-0000F4A50000}"/>
    <cellStyle name="Normal 9 2 4 6 4" xfId="43574" xr:uid="{00000000-0005-0000-0000-0000F5A50000}"/>
    <cellStyle name="Normal 9 2 4 7" xfId="8996" xr:uid="{00000000-0005-0000-0000-0000F6A50000}"/>
    <cellStyle name="Normal 9 2 4 7 2" xfId="26448" xr:uid="{00000000-0005-0000-0000-0000F7A50000}"/>
    <cellStyle name="Normal 9 2 4 8" xfId="17727" xr:uid="{00000000-0005-0000-0000-0000F8A50000}"/>
    <cellStyle name="Normal 9 2 4 9" xfId="43543" xr:uid="{00000000-0005-0000-0000-0000F9A50000}"/>
    <cellStyle name="Normal 9 2 5" xfId="324" xr:uid="{00000000-0005-0000-0000-0000FAA50000}"/>
    <cellStyle name="Normal 9 2 5 2" xfId="864" xr:uid="{00000000-0005-0000-0000-0000FBA50000}"/>
    <cellStyle name="Normal 9 2 5 2 2" xfId="1937" xr:uid="{00000000-0005-0000-0000-0000FCA50000}"/>
    <cellStyle name="Normal 9 2 5 2 2 2" xfId="4082" xr:uid="{00000000-0005-0000-0000-0000FDA50000}"/>
    <cellStyle name="Normal 9 2 5 2 2 2 2" xfId="8493" xr:uid="{00000000-0005-0000-0000-0000FEA50000}"/>
    <cellStyle name="Normal 9 2 5 2 2 2 2 2" xfId="17237" xr:uid="{00000000-0005-0000-0000-0000FFA50000}"/>
    <cellStyle name="Normal 9 2 5 2 2 2 2 2 2" xfId="34688" xr:uid="{00000000-0005-0000-0000-000000A60000}"/>
    <cellStyle name="Normal 9 2 5 2 2 2 2 3" xfId="25968" xr:uid="{00000000-0005-0000-0000-000001A60000}"/>
    <cellStyle name="Normal 9 2 5 2 2 2 2 4" xfId="43579" xr:uid="{00000000-0005-0000-0000-000002A60000}"/>
    <cellStyle name="Normal 9 2 5 2 2 2 3" xfId="12876" xr:uid="{00000000-0005-0000-0000-000003A60000}"/>
    <cellStyle name="Normal 9 2 5 2 2 2 3 2" xfId="30328" xr:uid="{00000000-0005-0000-0000-000004A60000}"/>
    <cellStyle name="Normal 9 2 5 2 2 2 4" xfId="21607" xr:uid="{00000000-0005-0000-0000-000005A60000}"/>
    <cellStyle name="Normal 9 2 5 2 2 2 5" xfId="43578" xr:uid="{00000000-0005-0000-0000-000006A60000}"/>
    <cellStyle name="Normal 9 2 5 2 2 3" xfId="6351" xr:uid="{00000000-0005-0000-0000-000007A60000}"/>
    <cellStyle name="Normal 9 2 5 2 2 3 2" xfId="15095" xr:uid="{00000000-0005-0000-0000-000008A60000}"/>
    <cellStyle name="Normal 9 2 5 2 2 3 2 2" xfId="32546" xr:uid="{00000000-0005-0000-0000-000009A60000}"/>
    <cellStyle name="Normal 9 2 5 2 2 3 3" xfId="23826" xr:uid="{00000000-0005-0000-0000-00000AA60000}"/>
    <cellStyle name="Normal 9 2 5 2 2 3 4" xfId="43580" xr:uid="{00000000-0005-0000-0000-00000BA60000}"/>
    <cellStyle name="Normal 9 2 5 2 2 4" xfId="10734" xr:uid="{00000000-0005-0000-0000-00000CA60000}"/>
    <cellStyle name="Normal 9 2 5 2 2 4 2" xfId="28186" xr:uid="{00000000-0005-0000-0000-00000DA60000}"/>
    <cellStyle name="Normal 9 2 5 2 2 5" xfId="19465" xr:uid="{00000000-0005-0000-0000-00000EA60000}"/>
    <cellStyle name="Normal 9 2 5 2 2 6" xfId="43577" xr:uid="{00000000-0005-0000-0000-00000FA60000}"/>
    <cellStyle name="Normal 9 2 5 2 3" xfId="3013" xr:uid="{00000000-0005-0000-0000-000010A60000}"/>
    <cellStyle name="Normal 9 2 5 2 3 2" xfId="7424" xr:uid="{00000000-0005-0000-0000-000011A60000}"/>
    <cellStyle name="Normal 9 2 5 2 3 2 2" xfId="16168" xr:uid="{00000000-0005-0000-0000-000012A60000}"/>
    <cellStyle name="Normal 9 2 5 2 3 2 2 2" xfId="33619" xr:uid="{00000000-0005-0000-0000-000013A60000}"/>
    <cellStyle name="Normal 9 2 5 2 3 2 3" xfId="24899" xr:uid="{00000000-0005-0000-0000-000014A60000}"/>
    <cellStyle name="Normal 9 2 5 2 3 2 4" xfId="43582" xr:uid="{00000000-0005-0000-0000-000015A60000}"/>
    <cellStyle name="Normal 9 2 5 2 3 3" xfId="11807" xr:uid="{00000000-0005-0000-0000-000016A60000}"/>
    <cellStyle name="Normal 9 2 5 2 3 3 2" xfId="29259" xr:uid="{00000000-0005-0000-0000-000017A60000}"/>
    <cellStyle name="Normal 9 2 5 2 3 4" xfId="20538" xr:uid="{00000000-0005-0000-0000-000018A60000}"/>
    <cellStyle name="Normal 9 2 5 2 3 5" xfId="43581" xr:uid="{00000000-0005-0000-0000-000019A60000}"/>
    <cellStyle name="Normal 9 2 5 2 4" xfId="5282" xr:uid="{00000000-0005-0000-0000-00001AA60000}"/>
    <cellStyle name="Normal 9 2 5 2 4 2" xfId="14026" xr:uid="{00000000-0005-0000-0000-00001BA60000}"/>
    <cellStyle name="Normal 9 2 5 2 4 2 2" xfId="31477" xr:uid="{00000000-0005-0000-0000-00001CA60000}"/>
    <cellStyle name="Normal 9 2 5 2 4 3" xfId="22757" xr:uid="{00000000-0005-0000-0000-00001DA60000}"/>
    <cellStyle name="Normal 9 2 5 2 4 4" xfId="43583" xr:uid="{00000000-0005-0000-0000-00001EA60000}"/>
    <cellStyle name="Normal 9 2 5 2 5" xfId="9665" xr:uid="{00000000-0005-0000-0000-00001FA60000}"/>
    <cellStyle name="Normal 9 2 5 2 5 2" xfId="27117" xr:uid="{00000000-0005-0000-0000-000020A60000}"/>
    <cellStyle name="Normal 9 2 5 2 6" xfId="18396" xr:uid="{00000000-0005-0000-0000-000021A60000}"/>
    <cellStyle name="Normal 9 2 5 2 7" xfId="43576" xr:uid="{00000000-0005-0000-0000-000022A60000}"/>
    <cellStyle name="Normal 9 2 5 3" xfId="1402" xr:uid="{00000000-0005-0000-0000-000023A60000}"/>
    <cellStyle name="Normal 9 2 5 3 2" xfId="3548" xr:uid="{00000000-0005-0000-0000-000024A60000}"/>
    <cellStyle name="Normal 9 2 5 3 2 2" xfId="7959" xr:uid="{00000000-0005-0000-0000-000025A60000}"/>
    <cellStyle name="Normal 9 2 5 3 2 2 2" xfId="16703" xr:uid="{00000000-0005-0000-0000-000026A60000}"/>
    <cellStyle name="Normal 9 2 5 3 2 2 2 2" xfId="34154" xr:uid="{00000000-0005-0000-0000-000027A60000}"/>
    <cellStyle name="Normal 9 2 5 3 2 2 3" xfId="25434" xr:uid="{00000000-0005-0000-0000-000028A60000}"/>
    <cellStyle name="Normal 9 2 5 3 2 2 4" xfId="43586" xr:uid="{00000000-0005-0000-0000-000029A60000}"/>
    <cellStyle name="Normal 9 2 5 3 2 3" xfId="12342" xr:uid="{00000000-0005-0000-0000-00002AA60000}"/>
    <cellStyle name="Normal 9 2 5 3 2 3 2" xfId="29794" xr:uid="{00000000-0005-0000-0000-00002BA60000}"/>
    <cellStyle name="Normal 9 2 5 3 2 4" xfId="21073" xr:uid="{00000000-0005-0000-0000-00002CA60000}"/>
    <cellStyle name="Normal 9 2 5 3 2 5" xfId="43585" xr:uid="{00000000-0005-0000-0000-00002DA60000}"/>
    <cellStyle name="Normal 9 2 5 3 3" xfId="5817" xr:uid="{00000000-0005-0000-0000-00002EA60000}"/>
    <cellStyle name="Normal 9 2 5 3 3 2" xfId="14561" xr:uid="{00000000-0005-0000-0000-00002FA60000}"/>
    <cellStyle name="Normal 9 2 5 3 3 2 2" xfId="32012" xr:uid="{00000000-0005-0000-0000-000030A60000}"/>
    <cellStyle name="Normal 9 2 5 3 3 3" xfId="23292" xr:uid="{00000000-0005-0000-0000-000031A60000}"/>
    <cellStyle name="Normal 9 2 5 3 3 4" xfId="43587" xr:uid="{00000000-0005-0000-0000-000032A60000}"/>
    <cellStyle name="Normal 9 2 5 3 4" xfId="10200" xr:uid="{00000000-0005-0000-0000-000033A60000}"/>
    <cellStyle name="Normal 9 2 5 3 4 2" xfId="27652" xr:uid="{00000000-0005-0000-0000-000034A60000}"/>
    <cellStyle name="Normal 9 2 5 3 5" xfId="18931" xr:uid="{00000000-0005-0000-0000-000035A60000}"/>
    <cellStyle name="Normal 9 2 5 3 6" xfId="43584" xr:uid="{00000000-0005-0000-0000-000036A60000}"/>
    <cellStyle name="Normal 9 2 5 4" xfId="2476" xr:uid="{00000000-0005-0000-0000-000037A60000}"/>
    <cellStyle name="Normal 9 2 5 4 2" xfId="6887" xr:uid="{00000000-0005-0000-0000-000038A60000}"/>
    <cellStyle name="Normal 9 2 5 4 2 2" xfId="15631" xr:uid="{00000000-0005-0000-0000-000039A60000}"/>
    <cellStyle name="Normal 9 2 5 4 2 2 2" xfId="33082" xr:uid="{00000000-0005-0000-0000-00003AA60000}"/>
    <cellStyle name="Normal 9 2 5 4 2 3" xfId="24362" xr:uid="{00000000-0005-0000-0000-00003BA60000}"/>
    <cellStyle name="Normal 9 2 5 4 2 4" xfId="43589" xr:uid="{00000000-0005-0000-0000-00003CA60000}"/>
    <cellStyle name="Normal 9 2 5 4 3" xfId="11270" xr:uid="{00000000-0005-0000-0000-00003DA60000}"/>
    <cellStyle name="Normal 9 2 5 4 3 2" xfId="28722" xr:uid="{00000000-0005-0000-0000-00003EA60000}"/>
    <cellStyle name="Normal 9 2 5 4 4" xfId="20001" xr:uid="{00000000-0005-0000-0000-00003FA60000}"/>
    <cellStyle name="Normal 9 2 5 4 5" xfId="43588" xr:uid="{00000000-0005-0000-0000-000040A60000}"/>
    <cellStyle name="Normal 9 2 5 5" xfId="4745" xr:uid="{00000000-0005-0000-0000-000041A60000}"/>
    <cellStyle name="Normal 9 2 5 5 2" xfId="13489" xr:uid="{00000000-0005-0000-0000-000042A60000}"/>
    <cellStyle name="Normal 9 2 5 5 2 2" xfId="30940" xr:uid="{00000000-0005-0000-0000-000043A60000}"/>
    <cellStyle name="Normal 9 2 5 5 3" xfId="22220" xr:uid="{00000000-0005-0000-0000-000044A60000}"/>
    <cellStyle name="Normal 9 2 5 5 4" xfId="43590" xr:uid="{00000000-0005-0000-0000-000045A60000}"/>
    <cellStyle name="Normal 9 2 5 6" xfId="9128" xr:uid="{00000000-0005-0000-0000-000046A60000}"/>
    <cellStyle name="Normal 9 2 5 6 2" xfId="26580" xr:uid="{00000000-0005-0000-0000-000047A60000}"/>
    <cellStyle name="Normal 9 2 5 7" xfId="17859" xr:uid="{00000000-0005-0000-0000-000048A60000}"/>
    <cellStyle name="Normal 9 2 5 8" xfId="43575" xr:uid="{00000000-0005-0000-0000-000049A60000}"/>
    <cellStyle name="Normal 9 2 6" xfId="606" xr:uid="{00000000-0005-0000-0000-00004AA60000}"/>
    <cellStyle name="Normal 9 2 6 2" xfId="1679" xr:uid="{00000000-0005-0000-0000-00004BA60000}"/>
    <cellStyle name="Normal 9 2 6 2 2" xfId="3824" xr:uid="{00000000-0005-0000-0000-00004CA60000}"/>
    <cellStyle name="Normal 9 2 6 2 2 2" xfId="8235" xr:uid="{00000000-0005-0000-0000-00004DA60000}"/>
    <cellStyle name="Normal 9 2 6 2 2 2 2" xfId="16979" xr:uid="{00000000-0005-0000-0000-00004EA60000}"/>
    <cellStyle name="Normal 9 2 6 2 2 2 2 2" xfId="34430" xr:uid="{00000000-0005-0000-0000-00004FA60000}"/>
    <cellStyle name="Normal 9 2 6 2 2 2 3" xfId="25710" xr:uid="{00000000-0005-0000-0000-000050A60000}"/>
    <cellStyle name="Normal 9 2 6 2 2 2 4" xfId="43594" xr:uid="{00000000-0005-0000-0000-000051A60000}"/>
    <cellStyle name="Normal 9 2 6 2 2 3" xfId="12618" xr:uid="{00000000-0005-0000-0000-000052A60000}"/>
    <cellStyle name="Normal 9 2 6 2 2 3 2" xfId="30070" xr:uid="{00000000-0005-0000-0000-000053A60000}"/>
    <cellStyle name="Normal 9 2 6 2 2 4" xfId="21349" xr:uid="{00000000-0005-0000-0000-000054A60000}"/>
    <cellStyle name="Normal 9 2 6 2 2 5" xfId="43593" xr:uid="{00000000-0005-0000-0000-000055A60000}"/>
    <cellStyle name="Normal 9 2 6 2 3" xfId="6093" xr:uid="{00000000-0005-0000-0000-000056A60000}"/>
    <cellStyle name="Normal 9 2 6 2 3 2" xfId="14837" xr:uid="{00000000-0005-0000-0000-000057A60000}"/>
    <cellStyle name="Normal 9 2 6 2 3 2 2" xfId="32288" xr:uid="{00000000-0005-0000-0000-000058A60000}"/>
    <cellStyle name="Normal 9 2 6 2 3 3" xfId="23568" xr:uid="{00000000-0005-0000-0000-000059A60000}"/>
    <cellStyle name="Normal 9 2 6 2 3 4" xfId="43595" xr:uid="{00000000-0005-0000-0000-00005AA60000}"/>
    <cellStyle name="Normal 9 2 6 2 4" xfId="10476" xr:uid="{00000000-0005-0000-0000-00005BA60000}"/>
    <cellStyle name="Normal 9 2 6 2 4 2" xfId="27928" xr:uid="{00000000-0005-0000-0000-00005CA60000}"/>
    <cellStyle name="Normal 9 2 6 2 5" xfId="19207" xr:uid="{00000000-0005-0000-0000-00005DA60000}"/>
    <cellStyle name="Normal 9 2 6 2 6" xfId="43592" xr:uid="{00000000-0005-0000-0000-00005EA60000}"/>
    <cellStyle name="Normal 9 2 6 3" xfId="2755" xr:uid="{00000000-0005-0000-0000-00005FA60000}"/>
    <cellStyle name="Normal 9 2 6 3 2" xfId="7166" xr:uid="{00000000-0005-0000-0000-000060A60000}"/>
    <cellStyle name="Normal 9 2 6 3 2 2" xfId="15910" xr:uid="{00000000-0005-0000-0000-000061A60000}"/>
    <cellStyle name="Normal 9 2 6 3 2 2 2" xfId="33361" xr:uid="{00000000-0005-0000-0000-000062A60000}"/>
    <cellStyle name="Normal 9 2 6 3 2 3" xfId="24641" xr:uid="{00000000-0005-0000-0000-000063A60000}"/>
    <cellStyle name="Normal 9 2 6 3 2 4" xfId="43597" xr:uid="{00000000-0005-0000-0000-000064A60000}"/>
    <cellStyle name="Normal 9 2 6 3 3" xfId="11549" xr:uid="{00000000-0005-0000-0000-000065A60000}"/>
    <cellStyle name="Normal 9 2 6 3 3 2" xfId="29001" xr:uid="{00000000-0005-0000-0000-000066A60000}"/>
    <cellStyle name="Normal 9 2 6 3 4" xfId="20280" xr:uid="{00000000-0005-0000-0000-000067A60000}"/>
    <cellStyle name="Normal 9 2 6 3 5" xfId="43596" xr:uid="{00000000-0005-0000-0000-000068A60000}"/>
    <cellStyle name="Normal 9 2 6 4" xfId="5024" xr:uid="{00000000-0005-0000-0000-000069A60000}"/>
    <cellStyle name="Normal 9 2 6 4 2" xfId="13768" xr:uid="{00000000-0005-0000-0000-00006AA60000}"/>
    <cellStyle name="Normal 9 2 6 4 2 2" xfId="31219" xr:uid="{00000000-0005-0000-0000-00006BA60000}"/>
    <cellStyle name="Normal 9 2 6 4 3" xfId="22499" xr:uid="{00000000-0005-0000-0000-00006CA60000}"/>
    <cellStyle name="Normal 9 2 6 4 4" xfId="43598" xr:uid="{00000000-0005-0000-0000-00006DA60000}"/>
    <cellStyle name="Normal 9 2 6 5" xfId="9407" xr:uid="{00000000-0005-0000-0000-00006EA60000}"/>
    <cellStyle name="Normal 9 2 6 5 2" xfId="26859" xr:uid="{00000000-0005-0000-0000-00006FA60000}"/>
    <cellStyle name="Normal 9 2 6 6" xfId="18138" xr:uid="{00000000-0005-0000-0000-000070A60000}"/>
    <cellStyle name="Normal 9 2 6 7" xfId="43591" xr:uid="{00000000-0005-0000-0000-000071A60000}"/>
    <cellStyle name="Normal 9 2 7" xfId="1145" xr:uid="{00000000-0005-0000-0000-000072A60000}"/>
    <cellStyle name="Normal 9 2 7 2" xfId="3291" xr:uid="{00000000-0005-0000-0000-000073A60000}"/>
    <cellStyle name="Normal 9 2 7 2 2" xfId="7702" xr:uid="{00000000-0005-0000-0000-000074A60000}"/>
    <cellStyle name="Normal 9 2 7 2 2 2" xfId="16446" xr:uid="{00000000-0005-0000-0000-000075A60000}"/>
    <cellStyle name="Normal 9 2 7 2 2 2 2" xfId="33897" xr:uid="{00000000-0005-0000-0000-000076A60000}"/>
    <cellStyle name="Normal 9 2 7 2 2 3" xfId="25177" xr:uid="{00000000-0005-0000-0000-000077A60000}"/>
    <cellStyle name="Normal 9 2 7 2 2 4" xfId="43601" xr:uid="{00000000-0005-0000-0000-000078A60000}"/>
    <cellStyle name="Normal 9 2 7 2 3" xfId="12085" xr:uid="{00000000-0005-0000-0000-000079A60000}"/>
    <cellStyle name="Normal 9 2 7 2 3 2" xfId="29537" xr:uid="{00000000-0005-0000-0000-00007AA60000}"/>
    <cellStyle name="Normal 9 2 7 2 4" xfId="20816" xr:uid="{00000000-0005-0000-0000-00007BA60000}"/>
    <cellStyle name="Normal 9 2 7 2 5" xfId="43600" xr:uid="{00000000-0005-0000-0000-00007CA60000}"/>
    <cellStyle name="Normal 9 2 7 3" xfId="5560" xr:uid="{00000000-0005-0000-0000-00007DA60000}"/>
    <cellStyle name="Normal 9 2 7 3 2" xfId="14304" xr:uid="{00000000-0005-0000-0000-00007EA60000}"/>
    <cellStyle name="Normal 9 2 7 3 2 2" xfId="31755" xr:uid="{00000000-0005-0000-0000-00007FA60000}"/>
    <cellStyle name="Normal 9 2 7 3 3" xfId="23035" xr:uid="{00000000-0005-0000-0000-000080A60000}"/>
    <cellStyle name="Normal 9 2 7 3 4" xfId="43602" xr:uid="{00000000-0005-0000-0000-000081A60000}"/>
    <cellStyle name="Normal 9 2 7 4" xfId="9943" xr:uid="{00000000-0005-0000-0000-000082A60000}"/>
    <cellStyle name="Normal 9 2 7 4 2" xfId="27395" xr:uid="{00000000-0005-0000-0000-000083A60000}"/>
    <cellStyle name="Normal 9 2 7 5" xfId="18674" xr:uid="{00000000-0005-0000-0000-000084A60000}"/>
    <cellStyle name="Normal 9 2 7 6" xfId="43599" xr:uid="{00000000-0005-0000-0000-000085A60000}"/>
    <cellStyle name="Normal 9 2 8" xfId="2219" xr:uid="{00000000-0005-0000-0000-000086A60000}"/>
    <cellStyle name="Normal 9 2 8 2" xfId="6630" xr:uid="{00000000-0005-0000-0000-000087A60000}"/>
    <cellStyle name="Normal 9 2 8 2 2" xfId="15374" xr:uid="{00000000-0005-0000-0000-000088A60000}"/>
    <cellStyle name="Normal 9 2 8 2 2 2" xfId="32825" xr:uid="{00000000-0005-0000-0000-000089A60000}"/>
    <cellStyle name="Normal 9 2 8 2 3" xfId="24105" xr:uid="{00000000-0005-0000-0000-00008AA60000}"/>
    <cellStyle name="Normal 9 2 8 2 4" xfId="43604" xr:uid="{00000000-0005-0000-0000-00008BA60000}"/>
    <cellStyle name="Normal 9 2 8 3" xfId="11013" xr:uid="{00000000-0005-0000-0000-00008CA60000}"/>
    <cellStyle name="Normal 9 2 8 3 2" xfId="28465" xr:uid="{00000000-0005-0000-0000-00008DA60000}"/>
    <cellStyle name="Normal 9 2 8 4" xfId="19744" xr:uid="{00000000-0005-0000-0000-00008EA60000}"/>
    <cellStyle name="Normal 9 2 8 5" xfId="43603" xr:uid="{00000000-0005-0000-0000-00008FA60000}"/>
    <cellStyle name="Normal 9 2 9" xfId="4488" xr:uid="{00000000-0005-0000-0000-000090A60000}"/>
    <cellStyle name="Normal 9 2 9 2" xfId="13232" xr:uid="{00000000-0005-0000-0000-000091A60000}"/>
    <cellStyle name="Normal 9 2 9 2 2" xfId="30683" xr:uid="{00000000-0005-0000-0000-000092A60000}"/>
    <cellStyle name="Normal 9 2 9 3" xfId="21963" xr:uid="{00000000-0005-0000-0000-000093A60000}"/>
    <cellStyle name="Normal 9 2 9 4" xfId="43605" xr:uid="{00000000-0005-0000-0000-000094A60000}"/>
    <cellStyle name="Normal 9 3" xfId="56" xr:uid="{00000000-0005-0000-0000-000095A60000}"/>
    <cellStyle name="Normal 9 3 10" xfId="17614" xr:uid="{00000000-0005-0000-0000-000096A60000}"/>
    <cellStyle name="Normal 9 3 11" xfId="43606" xr:uid="{00000000-0005-0000-0000-000097A60000}"/>
    <cellStyle name="Normal 9 3 2" xfId="121" xr:uid="{00000000-0005-0000-0000-000098A60000}"/>
    <cellStyle name="Normal 9 3 2 10" xfId="43607" xr:uid="{00000000-0005-0000-0000-000099A60000}"/>
    <cellStyle name="Normal 9 3 2 2" xfId="253" xr:uid="{00000000-0005-0000-0000-00009AA60000}"/>
    <cellStyle name="Normal 9 3 2 2 2" xfId="518" xr:uid="{00000000-0005-0000-0000-00009BA60000}"/>
    <cellStyle name="Normal 9 3 2 2 2 2" xfId="1058" xr:uid="{00000000-0005-0000-0000-00009CA60000}"/>
    <cellStyle name="Normal 9 3 2 2 2 2 2" xfId="2131" xr:uid="{00000000-0005-0000-0000-00009DA60000}"/>
    <cellStyle name="Normal 9 3 2 2 2 2 2 2" xfId="4276" xr:uid="{00000000-0005-0000-0000-00009EA60000}"/>
    <cellStyle name="Normal 9 3 2 2 2 2 2 2 2" xfId="8687" xr:uid="{00000000-0005-0000-0000-00009FA60000}"/>
    <cellStyle name="Normal 9 3 2 2 2 2 2 2 2 2" xfId="17431" xr:uid="{00000000-0005-0000-0000-0000A0A60000}"/>
    <cellStyle name="Normal 9 3 2 2 2 2 2 2 2 2 2" xfId="34882" xr:uid="{00000000-0005-0000-0000-0000A1A60000}"/>
    <cellStyle name="Normal 9 3 2 2 2 2 2 2 2 3" xfId="26162" xr:uid="{00000000-0005-0000-0000-0000A2A60000}"/>
    <cellStyle name="Normal 9 3 2 2 2 2 2 2 2 4" xfId="43613" xr:uid="{00000000-0005-0000-0000-0000A3A60000}"/>
    <cellStyle name="Normal 9 3 2 2 2 2 2 2 3" xfId="13070" xr:uid="{00000000-0005-0000-0000-0000A4A60000}"/>
    <cellStyle name="Normal 9 3 2 2 2 2 2 2 3 2" xfId="30522" xr:uid="{00000000-0005-0000-0000-0000A5A60000}"/>
    <cellStyle name="Normal 9 3 2 2 2 2 2 2 4" xfId="21801" xr:uid="{00000000-0005-0000-0000-0000A6A60000}"/>
    <cellStyle name="Normal 9 3 2 2 2 2 2 2 5" xfId="43612" xr:uid="{00000000-0005-0000-0000-0000A7A60000}"/>
    <cellStyle name="Normal 9 3 2 2 2 2 2 3" xfId="6545" xr:uid="{00000000-0005-0000-0000-0000A8A60000}"/>
    <cellStyle name="Normal 9 3 2 2 2 2 2 3 2" xfId="15289" xr:uid="{00000000-0005-0000-0000-0000A9A60000}"/>
    <cellStyle name="Normal 9 3 2 2 2 2 2 3 2 2" xfId="32740" xr:uid="{00000000-0005-0000-0000-0000AAA60000}"/>
    <cellStyle name="Normal 9 3 2 2 2 2 2 3 3" xfId="24020" xr:uid="{00000000-0005-0000-0000-0000ABA60000}"/>
    <cellStyle name="Normal 9 3 2 2 2 2 2 3 4" xfId="43614" xr:uid="{00000000-0005-0000-0000-0000ACA60000}"/>
    <cellStyle name="Normal 9 3 2 2 2 2 2 4" xfId="10928" xr:uid="{00000000-0005-0000-0000-0000ADA60000}"/>
    <cellStyle name="Normal 9 3 2 2 2 2 2 4 2" xfId="28380" xr:uid="{00000000-0005-0000-0000-0000AEA60000}"/>
    <cellStyle name="Normal 9 3 2 2 2 2 2 5" xfId="19659" xr:uid="{00000000-0005-0000-0000-0000AFA60000}"/>
    <cellStyle name="Normal 9 3 2 2 2 2 2 6" xfId="43611" xr:uid="{00000000-0005-0000-0000-0000B0A60000}"/>
    <cellStyle name="Normal 9 3 2 2 2 2 3" xfId="3207" xr:uid="{00000000-0005-0000-0000-0000B1A60000}"/>
    <cellStyle name="Normal 9 3 2 2 2 2 3 2" xfId="7618" xr:uid="{00000000-0005-0000-0000-0000B2A60000}"/>
    <cellStyle name="Normal 9 3 2 2 2 2 3 2 2" xfId="16362" xr:uid="{00000000-0005-0000-0000-0000B3A60000}"/>
    <cellStyle name="Normal 9 3 2 2 2 2 3 2 2 2" xfId="33813" xr:uid="{00000000-0005-0000-0000-0000B4A60000}"/>
    <cellStyle name="Normal 9 3 2 2 2 2 3 2 3" xfId="25093" xr:uid="{00000000-0005-0000-0000-0000B5A60000}"/>
    <cellStyle name="Normal 9 3 2 2 2 2 3 2 4" xfId="43616" xr:uid="{00000000-0005-0000-0000-0000B6A60000}"/>
    <cellStyle name="Normal 9 3 2 2 2 2 3 3" xfId="12001" xr:uid="{00000000-0005-0000-0000-0000B7A60000}"/>
    <cellStyle name="Normal 9 3 2 2 2 2 3 3 2" xfId="29453" xr:uid="{00000000-0005-0000-0000-0000B8A60000}"/>
    <cellStyle name="Normal 9 3 2 2 2 2 3 4" xfId="20732" xr:uid="{00000000-0005-0000-0000-0000B9A60000}"/>
    <cellStyle name="Normal 9 3 2 2 2 2 3 5" xfId="43615" xr:uid="{00000000-0005-0000-0000-0000BAA60000}"/>
    <cellStyle name="Normal 9 3 2 2 2 2 4" xfId="5476" xr:uid="{00000000-0005-0000-0000-0000BBA60000}"/>
    <cellStyle name="Normal 9 3 2 2 2 2 4 2" xfId="14220" xr:uid="{00000000-0005-0000-0000-0000BCA60000}"/>
    <cellStyle name="Normal 9 3 2 2 2 2 4 2 2" xfId="31671" xr:uid="{00000000-0005-0000-0000-0000BDA60000}"/>
    <cellStyle name="Normal 9 3 2 2 2 2 4 3" xfId="22951" xr:uid="{00000000-0005-0000-0000-0000BEA60000}"/>
    <cellStyle name="Normal 9 3 2 2 2 2 4 4" xfId="43617" xr:uid="{00000000-0005-0000-0000-0000BFA60000}"/>
    <cellStyle name="Normal 9 3 2 2 2 2 5" xfId="9859" xr:uid="{00000000-0005-0000-0000-0000C0A60000}"/>
    <cellStyle name="Normal 9 3 2 2 2 2 5 2" xfId="27311" xr:uid="{00000000-0005-0000-0000-0000C1A60000}"/>
    <cellStyle name="Normal 9 3 2 2 2 2 6" xfId="18590" xr:uid="{00000000-0005-0000-0000-0000C2A60000}"/>
    <cellStyle name="Normal 9 3 2 2 2 2 7" xfId="43610" xr:uid="{00000000-0005-0000-0000-0000C3A60000}"/>
    <cellStyle name="Normal 9 3 2 2 2 3" xfId="1596" xr:uid="{00000000-0005-0000-0000-0000C4A60000}"/>
    <cellStyle name="Normal 9 3 2 2 2 3 2" xfId="3742" xr:uid="{00000000-0005-0000-0000-0000C5A60000}"/>
    <cellStyle name="Normal 9 3 2 2 2 3 2 2" xfId="8153" xr:uid="{00000000-0005-0000-0000-0000C6A60000}"/>
    <cellStyle name="Normal 9 3 2 2 2 3 2 2 2" xfId="16897" xr:uid="{00000000-0005-0000-0000-0000C7A60000}"/>
    <cellStyle name="Normal 9 3 2 2 2 3 2 2 2 2" xfId="34348" xr:uid="{00000000-0005-0000-0000-0000C8A60000}"/>
    <cellStyle name="Normal 9 3 2 2 2 3 2 2 3" xfId="25628" xr:uid="{00000000-0005-0000-0000-0000C9A60000}"/>
    <cellStyle name="Normal 9 3 2 2 2 3 2 2 4" xfId="43620" xr:uid="{00000000-0005-0000-0000-0000CAA60000}"/>
    <cellStyle name="Normal 9 3 2 2 2 3 2 3" xfId="12536" xr:uid="{00000000-0005-0000-0000-0000CBA60000}"/>
    <cellStyle name="Normal 9 3 2 2 2 3 2 3 2" xfId="29988" xr:uid="{00000000-0005-0000-0000-0000CCA60000}"/>
    <cellStyle name="Normal 9 3 2 2 2 3 2 4" xfId="21267" xr:uid="{00000000-0005-0000-0000-0000CDA60000}"/>
    <cellStyle name="Normal 9 3 2 2 2 3 2 5" xfId="43619" xr:uid="{00000000-0005-0000-0000-0000CEA60000}"/>
    <cellStyle name="Normal 9 3 2 2 2 3 3" xfId="6011" xr:uid="{00000000-0005-0000-0000-0000CFA60000}"/>
    <cellStyle name="Normal 9 3 2 2 2 3 3 2" xfId="14755" xr:uid="{00000000-0005-0000-0000-0000D0A60000}"/>
    <cellStyle name="Normal 9 3 2 2 2 3 3 2 2" xfId="32206" xr:uid="{00000000-0005-0000-0000-0000D1A60000}"/>
    <cellStyle name="Normal 9 3 2 2 2 3 3 3" xfId="23486" xr:uid="{00000000-0005-0000-0000-0000D2A60000}"/>
    <cellStyle name="Normal 9 3 2 2 2 3 3 4" xfId="43621" xr:uid="{00000000-0005-0000-0000-0000D3A60000}"/>
    <cellStyle name="Normal 9 3 2 2 2 3 4" xfId="10394" xr:uid="{00000000-0005-0000-0000-0000D4A60000}"/>
    <cellStyle name="Normal 9 3 2 2 2 3 4 2" xfId="27846" xr:uid="{00000000-0005-0000-0000-0000D5A60000}"/>
    <cellStyle name="Normal 9 3 2 2 2 3 5" xfId="19125" xr:uid="{00000000-0005-0000-0000-0000D6A60000}"/>
    <cellStyle name="Normal 9 3 2 2 2 3 6" xfId="43618" xr:uid="{00000000-0005-0000-0000-0000D7A60000}"/>
    <cellStyle name="Normal 9 3 2 2 2 4" xfId="2670" xr:uid="{00000000-0005-0000-0000-0000D8A60000}"/>
    <cellStyle name="Normal 9 3 2 2 2 4 2" xfId="7081" xr:uid="{00000000-0005-0000-0000-0000D9A60000}"/>
    <cellStyle name="Normal 9 3 2 2 2 4 2 2" xfId="15825" xr:uid="{00000000-0005-0000-0000-0000DAA60000}"/>
    <cellStyle name="Normal 9 3 2 2 2 4 2 2 2" xfId="33276" xr:uid="{00000000-0005-0000-0000-0000DBA60000}"/>
    <cellStyle name="Normal 9 3 2 2 2 4 2 3" xfId="24556" xr:uid="{00000000-0005-0000-0000-0000DCA60000}"/>
    <cellStyle name="Normal 9 3 2 2 2 4 2 4" xfId="43623" xr:uid="{00000000-0005-0000-0000-0000DDA60000}"/>
    <cellStyle name="Normal 9 3 2 2 2 4 3" xfId="11464" xr:uid="{00000000-0005-0000-0000-0000DEA60000}"/>
    <cellStyle name="Normal 9 3 2 2 2 4 3 2" xfId="28916" xr:uid="{00000000-0005-0000-0000-0000DFA60000}"/>
    <cellStyle name="Normal 9 3 2 2 2 4 4" xfId="20195" xr:uid="{00000000-0005-0000-0000-0000E0A60000}"/>
    <cellStyle name="Normal 9 3 2 2 2 4 5" xfId="43622" xr:uid="{00000000-0005-0000-0000-0000E1A60000}"/>
    <cellStyle name="Normal 9 3 2 2 2 5" xfId="4939" xr:uid="{00000000-0005-0000-0000-0000E2A60000}"/>
    <cellStyle name="Normal 9 3 2 2 2 5 2" xfId="13683" xr:uid="{00000000-0005-0000-0000-0000E3A60000}"/>
    <cellStyle name="Normal 9 3 2 2 2 5 2 2" xfId="31134" xr:uid="{00000000-0005-0000-0000-0000E4A60000}"/>
    <cellStyle name="Normal 9 3 2 2 2 5 3" xfId="22414" xr:uid="{00000000-0005-0000-0000-0000E5A60000}"/>
    <cellStyle name="Normal 9 3 2 2 2 5 4" xfId="43624" xr:uid="{00000000-0005-0000-0000-0000E6A60000}"/>
    <cellStyle name="Normal 9 3 2 2 2 6" xfId="9322" xr:uid="{00000000-0005-0000-0000-0000E7A60000}"/>
    <cellStyle name="Normal 9 3 2 2 2 6 2" xfId="26774" xr:uid="{00000000-0005-0000-0000-0000E8A60000}"/>
    <cellStyle name="Normal 9 3 2 2 2 7" xfId="18053" xr:uid="{00000000-0005-0000-0000-0000E9A60000}"/>
    <cellStyle name="Normal 9 3 2 2 2 8" xfId="43609" xr:uid="{00000000-0005-0000-0000-0000EAA60000}"/>
    <cellStyle name="Normal 9 3 2 2 3" xfId="800" xr:uid="{00000000-0005-0000-0000-0000EBA60000}"/>
    <cellStyle name="Normal 9 3 2 2 3 2" xfId="1873" xr:uid="{00000000-0005-0000-0000-0000ECA60000}"/>
    <cellStyle name="Normal 9 3 2 2 3 2 2" xfId="4018" xr:uid="{00000000-0005-0000-0000-0000EDA60000}"/>
    <cellStyle name="Normal 9 3 2 2 3 2 2 2" xfId="8429" xr:uid="{00000000-0005-0000-0000-0000EEA60000}"/>
    <cellStyle name="Normal 9 3 2 2 3 2 2 2 2" xfId="17173" xr:uid="{00000000-0005-0000-0000-0000EFA60000}"/>
    <cellStyle name="Normal 9 3 2 2 3 2 2 2 2 2" xfId="34624" xr:uid="{00000000-0005-0000-0000-0000F0A60000}"/>
    <cellStyle name="Normal 9 3 2 2 3 2 2 2 3" xfId="25904" xr:uid="{00000000-0005-0000-0000-0000F1A60000}"/>
    <cellStyle name="Normal 9 3 2 2 3 2 2 2 4" xfId="43628" xr:uid="{00000000-0005-0000-0000-0000F2A60000}"/>
    <cellStyle name="Normal 9 3 2 2 3 2 2 3" xfId="12812" xr:uid="{00000000-0005-0000-0000-0000F3A60000}"/>
    <cellStyle name="Normal 9 3 2 2 3 2 2 3 2" xfId="30264" xr:uid="{00000000-0005-0000-0000-0000F4A60000}"/>
    <cellStyle name="Normal 9 3 2 2 3 2 2 4" xfId="21543" xr:uid="{00000000-0005-0000-0000-0000F5A60000}"/>
    <cellStyle name="Normal 9 3 2 2 3 2 2 5" xfId="43627" xr:uid="{00000000-0005-0000-0000-0000F6A60000}"/>
    <cellStyle name="Normal 9 3 2 2 3 2 3" xfId="6287" xr:uid="{00000000-0005-0000-0000-0000F7A60000}"/>
    <cellStyle name="Normal 9 3 2 2 3 2 3 2" xfId="15031" xr:uid="{00000000-0005-0000-0000-0000F8A60000}"/>
    <cellStyle name="Normal 9 3 2 2 3 2 3 2 2" xfId="32482" xr:uid="{00000000-0005-0000-0000-0000F9A60000}"/>
    <cellStyle name="Normal 9 3 2 2 3 2 3 3" xfId="23762" xr:uid="{00000000-0005-0000-0000-0000FAA60000}"/>
    <cellStyle name="Normal 9 3 2 2 3 2 3 4" xfId="43629" xr:uid="{00000000-0005-0000-0000-0000FBA60000}"/>
    <cellStyle name="Normal 9 3 2 2 3 2 4" xfId="10670" xr:uid="{00000000-0005-0000-0000-0000FCA60000}"/>
    <cellStyle name="Normal 9 3 2 2 3 2 4 2" xfId="28122" xr:uid="{00000000-0005-0000-0000-0000FDA60000}"/>
    <cellStyle name="Normal 9 3 2 2 3 2 5" xfId="19401" xr:uid="{00000000-0005-0000-0000-0000FEA60000}"/>
    <cellStyle name="Normal 9 3 2 2 3 2 6" xfId="43626" xr:uid="{00000000-0005-0000-0000-0000FFA60000}"/>
    <cellStyle name="Normal 9 3 2 2 3 3" xfId="2949" xr:uid="{00000000-0005-0000-0000-000000A70000}"/>
    <cellStyle name="Normal 9 3 2 2 3 3 2" xfId="7360" xr:uid="{00000000-0005-0000-0000-000001A70000}"/>
    <cellStyle name="Normal 9 3 2 2 3 3 2 2" xfId="16104" xr:uid="{00000000-0005-0000-0000-000002A70000}"/>
    <cellStyle name="Normal 9 3 2 2 3 3 2 2 2" xfId="33555" xr:uid="{00000000-0005-0000-0000-000003A70000}"/>
    <cellStyle name="Normal 9 3 2 2 3 3 2 3" xfId="24835" xr:uid="{00000000-0005-0000-0000-000004A70000}"/>
    <cellStyle name="Normal 9 3 2 2 3 3 2 4" xfId="43631" xr:uid="{00000000-0005-0000-0000-000005A70000}"/>
    <cellStyle name="Normal 9 3 2 2 3 3 3" xfId="11743" xr:uid="{00000000-0005-0000-0000-000006A70000}"/>
    <cellStyle name="Normal 9 3 2 2 3 3 3 2" xfId="29195" xr:uid="{00000000-0005-0000-0000-000007A70000}"/>
    <cellStyle name="Normal 9 3 2 2 3 3 4" xfId="20474" xr:uid="{00000000-0005-0000-0000-000008A70000}"/>
    <cellStyle name="Normal 9 3 2 2 3 3 5" xfId="43630" xr:uid="{00000000-0005-0000-0000-000009A70000}"/>
    <cellStyle name="Normal 9 3 2 2 3 4" xfId="5218" xr:uid="{00000000-0005-0000-0000-00000AA70000}"/>
    <cellStyle name="Normal 9 3 2 2 3 4 2" xfId="13962" xr:uid="{00000000-0005-0000-0000-00000BA70000}"/>
    <cellStyle name="Normal 9 3 2 2 3 4 2 2" xfId="31413" xr:uid="{00000000-0005-0000-0000-00000CA70000}"/>
    <cellStyle name="Normal 9 3 2 2 3 4 3" xfId="22693" xr:uid="{00000000-0005-0000-0000-00000DA70000}"/>
    <cellStyle name="Normal 9 3 2 2 3 4 4" xfId="43632" xr:uid="{00000000-0005-0000-0000-00000EA70000}"/>
    <cellStyle name="Normal 9 3 2 2 3 5" xfId="9601" xr:uid="{00000000-0005-0000-0000-00000FA70000}"/>
    <cellStyle name="Normal 9 3 2 2 3 5 2" xfId="27053" xr:uid="{00000000-0005-0000-0000-000010A70000}"/>
    <cellStyle name="Normal 9 3 2 2 3 6" xfId="18332" xr:uid="{00000000-0005-0000-0000-000011A70000}"/>
    <cellStyle name="Normal 9 3 2 2 3 7" xfId="43625" xr:uid="{00000000-0005-0000-0000-000012A70000}"/>
    <cellStyle name="Normal 9 3 2 2 4" xfId="1339" xr:uid="{00000000-0005-0000-0000-000013A70000}"/>
    <cellStyle name="Normal 9 3 2 2 4 2" xfId="3485" xr:uid="{00000000-0005-0000-0000-000014A70000}"/>
    <cellStyle name="Normal 9 3 2 2 4 2 2" xfId="7896" xr:uid="{00000000-0005-0000-0000-000015A70000}"/>
    <cellStyle name="Normal 9 3 2 2 4 2 2 2" xfId="16640" xr:uid="{00000000-0005-0000-0000-000016A70000}"/>
    <cellStyle name="Normal 9 3 2 2 4 2 2 2 2" xfId="34091" xr:uid="{00000000-0005-0000-0000-000017A70000}"/>
    <cellStyle name="Normal 9 3 2 2 4 2 2 3" xfId="25371" xr:uid="{00000000-0005-0000-0000-000018A70000}"/>
    <cellStyle name="Normal 9 3 2 2 4 2 2 4" xfId="43635" xr:uid="{00000000-0005-0000-0000-000019A70000}"/>
    <cellStyle name="Normal 9 3 2 2 4 2 3" xfId="12279" xr:uid="{00000000-0005-0000-0000-00001AA70000}"/>
    <cellStyle name="Normal 9 3 2 2 4 2 3 2" xfId="29731" xr:uid="{00000000-0005-0000-0000-00001BA70000}"/>
    <cellStyle name="Normal 9 3 2 2 4 2 4" xfId="21010" xr:uid="{00000000-0005-0000-0000-00001CA70000}"/>
    <cellStyle name="Normal 9 3 2 2 4 2 5" xfId="43634" xr:uid="{00000000-0005-0000-0000-00001DA70000}"/>
    <cellStyle name="Normal 9 3 2 2 4 3" xfId="5754" xr:uid="{00000000-0005-0000-0000-00001EA70000}"/>
    <cellStyle name="Normal 9 3 2 2 4 3 2" xfId="14498" xr:uid="{00000000-0005-0000-0000-00001FA70000}"/>
    <cellStyle name="Normal 9 3 2 2 4 3 2 2" xfId="31949" xr:uid="{00000000-0005-0000-0000-000020A70000}"/>
    <cellStyle name="Normal 9 3 2 2 4 3 3" xfId="23229" xr:uid="{00000000-0005-0000-0000-000021A70000}"/>
    <cellStyle name="Normal 9 3 2 2 4 3 4" xfId="43636" xr:uid="{00000000-0005-0000-0000-000022A70000}"/>
    <cellStyle name="Normal 9 3 2 2 4 4" xfId="10137" xr:uid="{00000000-0005-0000-0000-000023A70000}"/>
    <cellStyle name="Normal 9 3 2 2 4 4 2" xfId="27589" xr:uid="{00000000-0005-0000-0000-000024A70000}"/>
    <cellStyle name="Normal 9 3 2 2 4 5" xfId="18868" xr:uid="{00000000-0005-0000-0000-000025A70000}"/>
    <cellStyle name="Normal 9 3 2 2 4 6" xfId="43633" xr:uid="{00000000-0005-0000-0000-000026A70000}"/>
    <cellStyle name="Normal 9 3 2 2 5" xfId="2413" xr:uid="{00000000-0005-0000-0000-000027A70000}"/>
    <cellStyle name="Normal 9 3 2 2 5 2" xfId="6824" xr:uid="{00000000-0005-0000-0000-000028A70000}"/>
    <cellStyle name="Normal 9 3 2 2 5 2 2" xfId="15568" xr:uid="{00000000-0005-0000-0000-000029A70000}"/>
    <cellStyle name="Normal 9 3 2 2 5 2 2 2" xfId="33019" xr:uid="{00000000-0005-0000-0000-00002AA70000}"/>
    <cellStyle name="Normal 9 3 2 2 5 2 3" xfId="24299" xr:uid="{00000000-0005-0000-0000-00002BA70000}"/>
    <cellStyle name="Normal 9 3 2 2 5 2 4" xfId="43638" xr:uid="{00000000-0005-0000-0000-00002CA70000}"/>
    <cellStyle name="Normal 9 3 2 2 5 3" xfId="11207" xr:uid="{00000000-0005-0000-0000-00002DA70000}"/>
    <cellStyle name="Normal 9 3 2 2 5 3 2" xfId="28659" xr:uid="{00000000-0005-0000-0000-00002EA70000}"/>
    <cellStyle name="Normal 9 3 2 2 5 4" xfId="19938" xr:uid="{00000000-0005-0000-0000-00002FA70000}"/>
    <cellStyle name="Normal 9 3 2 2 5 5" xfId="43637" xr:uid="{00000000-0005-0000-0000-000030A70000}"/>
    <cellStyle name="Normal 9 3 2 2 6" xfId="4682" xr:uid="{00000000-0005-0000-0000-000031A70000}"/>
    <cellStyle name="Normal 9 3 2 2 6 2" xfId="13426" xr:uid="{00000000-0005-0000-0000-000032A70000}"/>
    <cellStyle name="Normal 9 3 2 2 6 2 2" xfId="30877" xr:uid="{00000000-0005-0000-0000-000033A70000}"/>
    <cellStyle name="Normal 9 3 2 2 6 3" xfId="22157" xr:uid="{00000000-0005-0000-0000-000034A70000}"/>
    <cellStyle name="Normal 9 3 2 2 6 4" xfId="43639" xr:uid="{00000000-0005-0000-0000-000035A70000}"/>
    <cellStyle name="Normal 9 3 2 2 7" xfId="9065" xr:uid="{00000000-0005-0000-0000-000036A70000}"/>
    <cellStyle name="Normal 9 3 2 2 7 2" xfId="26517" xr:uid="{00000000-0005-0000-0000-000037A70000}"/>
    <cellStyle name="Normal 9 3 2 2 8" xfId="17796" xr:uid="{00000000-0005-0000-0000-000038A70000}"/>
    <cellStyle name="Normal 9 3 2 2 9" xfId="43608" xr:uid="{00000000-0005-0000-0000-000039A70000}"/>
    <cellStyle name="Normal 9 3 2 3" xfId="393" xr:uid="{00000000-0005-0000-0000-00003AA70000}"/>
    <cellStyle name="Normal 9 3 2 3 2" xfId="933" xr:uid="{00000000-0005-0000-0000-00003BA70000}"/>
    <cellStyle name="Normal 9 3 2 3 2 2" xfId="2006" xr:uid="{00000000-0005-0000-0000-00003CA70000}"/>
    <cellStyle name="Normal 9 3 2 3 2 2 2" xfId="4151" xr:uid="{00000000-0005-0000-0000-00003DA70000}"/>
    <cellStyle name="Normal 9 3 2 3 2 2 2 2" xfId="8562" xr:uid="{00000000-0005-0000-0000-00003EA70000}"/>
    <cellStyle name="Normal 9 3 2 3 2 2 2 2 2" xfId="17306" xr:uid="{00000000-0005-0000-0000-00003FA70000}"/>
    <cellStyle name="Normal 9 3 2 3 2 2 2 2 2 2" xfId="34757" xr:uid="{00000000-0005-0000-0000-000040A70000}"/>
    <cellStyle name="Normal 9 3 2 3 2 2 2 2 3" xfId="26037" xr:uid="{00000000-0005-0000-0000-000041A70000}"/>
    <cellStyle name="Normal 9 3 2 3 2 2 2 2 4" xfId="43644" xr:uid="{00000000-0005-0000-0000-000042A70000}"/>
    <cellStyle name="Normal 9 3 2 3 2 2 2 3" xfId="12945" xr:uid="{00000000-0005-0000-0000-000043A70000}"/>
    <cellStyle name="Normal 9 3 2 3 2 2 2 3 2" xfId="30397" xr:uid="{00000000-0005-0000-0000-000044A70000}"/>
    <cellStyle name="Normal 9 3 2 3 2 2 2 4" xfId="21676" xr:uid="{00000000-0005-0000-0000-000045A70000}"/>
    <cellStyle name="Normal 9 3 2 3 2 2 2 5" xfId="43643" xr:uid="{00000000-0005-0000-0000-000046A70000}"/>
    <cellStyle name="Normal 9 3 2 3 2 2 3" xfId="6420" xr:uid="{00000000-0005-0000-0000-000047A70000}"/>
    <cellStyle name="Normal 9 3 2 3 2 2 3 2" xfId="15164" xr:uid="{00000000-0005-0000-0000-000048A70000}"/>
    <cellStyle name="Normal 9 3 2 3 2 2 3 2 2" xfId="32615" xr:uid="{00000000-0005-0000-0000-000049A70000}"/>
    <cellStyle name="Normal 9 3 2 3 2 2 3 3" xfId="23895" xr:uid="{00000000-0005-0000-0000-00004AA70000}"/>
    <cellStyle name="Normal 9 3 2 3 2 2 3 4" xfId="43645" xr:uid="{00000000-0005-0000-0000-00004BA70000}"/>
    <cellStyle name="Normal 9 3 2 3 2 2 4" xfId="10803" xr:uid="{00000000-0005-0000-0000-00004CA70000}"/>
    <cellStyle name="Normal 9 3 2 3 2 2 4 2" xfId="28255" xr:uid="{00000000-0005-0000-0000-00004DA70000}"/>
    <cellStyle name="Normal 9 3 2 3 2 2 5" xfId="19534" xr:uid="{00000000-0005-0000-0000-00004EA70000}"/>
    <cellStyle name="Normal 9 3 2 3 2 2 6" xfId="43642" xr:uid="{00000000-0005-0000-0000-00004FA70000}"/>
    <cellStyle name="Normal 9 3 2 3 2 3" xfId="3082" xr:uid="{00000000-0005-0000-0000-000050A70000}"/>
    <cellStyle name="Normal 9 3 2 3 2 3 2" xfId="7493" xr:uid="{00000000-0005-0000-0000-000051A70000}"/>
    <cellStyle name="Normal 9 3 2 3 2 3 2 2" xfId="16237" xr:uid="{00000000-0005-0000-0000-000052A70000}"/>
    <cellStyle name="Normal 9 3 2 3 2 3 2 2 2" xfId="33688" xr:uid="{00000000-0005-0000-0000-000053A70000}"/>
    <cellStyle name="Normal 9 3 2 3 2 3 2 3" xfId="24968" xr:uid="{00000000-0005-0000-0000-000054A70000}"/>
    <cellStyle name="Normal 9 3 2 3 2 3 2 4" xfId="43647" xr:uid="{00000000-0005-0000-0000-000055A70000}"/>
    <cellStyle name="Normal 9 3 2 3 2 3 3" xfId="11876" xr:uid="{00000000-0005-0000-0000-000056A70000}"/>
    <cellStyle name="Normal 9 3 2 3 2 3 3 2" xfId="29328" xr:uid="{00000000-0005-0000-0000-000057A70000}"/>
    <cellStyle name="Normal 9 3 2 3 2 3 4" xfId="20607" xr:uid="{00000000-0005-0000-0000-000058A70000}"/>
    <cellStyle name="Normal 9 3 2 3 2 3 5" xfId="43646" xr:uid="{00000000-0005-0000-0000-000059A70000}"/>
    <cellStyle name="Normal 9 3 2 3 2 4" xfId="5351" xr:uid="{00000000-0005-0000-0000-00005AA70000}"/>
    <cellStyle name="Normal 9 3 2 3 2 4 2" xfId="14095" xr:uid="{00000000-0005-0000-0000-00005BA70000}"/>
    <cellStyle name="Normal 9 3 2 3 2 4 2 2" xfId="31546" xr:uid="{00000000-0005-0000-0000-00005CA70000}"/>
    <cellStyle name="Normal 9 3 2 3 2 4 3" xfId="22826" xr:uid="{00000000-0005-0000-0000-00005DA70000}"/>
    <cellStyle name="Normal 9 3 2 3 2 4 4" xfId="43648" xr:uid="{00000000-0005-0000-0000-00005EA70000}"/>
    <cellStyle name="Normal 9 3 2 3 2 5" xfId="9734" xr:uid="{00000000-0005-0000-0000-00005FA70000}"/>
    <cellStyle name="Normal 9 3 2 3 2 5 2" xfId="27186" xr:uid="{00000000-0005-0000-0000-000060A70000}"/>
    <cellStyle name="Normal 9 3 2 3 2 6" xfId="18465" xr:uid="{00000000-0005-0000-0000-000061A70000}"/>
    <cellStyle name="Normal 9 3 2 3 2 7" xfId="43641" xr:uid="{00000000-0005-0000-0000-000062A70000}"/>
    <cellStyle name="Normal 9 3 2 3 3" xfId="1471" xr:uid="{00000000-0005-0000-0000-000063A70000}"/>
    <cellStyle name="Normal 9 3 2 3 3 2" xfId="3617" xr:uid="{00000000-0005-0000-0000-000064A70000}"/>
    <cellStyle name="Normal 9 3 2 3 3 2 2" xfId="8028" xr:uid="{00000000-0005-0000-0000-000065A70000}"/>
    <cellStyle name="Normal 9 3 2 3 3 2 2 2" xfId="16772" xr:uid="{00000000-0005-0000-0000-000066A70000}"/>
    <cellStyle name="Normal 9 3 2 3 3 2 2 2 2" xfId="34223" xr:uid="{00000000-0005-0000-0000-000067A70000}"/>
    <cellStyle name="Normal 9 3 2 3 3 2 2 3" xfId="25503" xr:uid="{00000000-0005-0000-0000-000068A70000}"/>
    <cellStyle name="Normal 9 3 2 3 3 2 2 4" xfId="43651" xr:uid="{00000000-0005-0000-0000-000069A70000}"/>
    <cellStyle name="Normal 9 3 2 3 3 2 3" xfId="12411" xr:uid="{00000000-0005-0000-0000-00006AA70000}"/>
    <cellStyle name="Normal 9 3 2 3 3 2 3 2" xfId="29863" xr:uid="{00000000-0005-0000-0000-00006BA70000}"/>
    <cellStyle name="Normal 9 3 2 3 3 2 4" xfId="21142" xr:uid="{00000000-0005-0000-0000-00006CA70000}"/>
    <cellStyle name="Normal 9 3 2 3 3 2 5" xfId="43650" xr:uid="{00000000-0005-0000-0000-00006DA70000}"/>
    <cellStyle name="Normal 9 3 2 3 3 3" xfId="5886" xr:uid="{00000000-0005-0000-0000-00006EA70000}"/>
    <cellStyle name="Normal 9 3 2 3 3 3 2" xfId="14630" xr:uid="{00000000-0005-0000-0000-00006FA70000}"/>
    <cellStyle name="Normal 9 3 2 3 3 3 2 2" xfId="32081" xr:uid="{00000000-0005-0000-0000-000070A70000}"/>
    <cellStyle name="Normal 9 3 2 3 3 3 3" xfId="23361" xr:uid="{00000000-0005-0000-0000-000071A70000}"/>
    <cellStyle name="Normal 9 3 2 3 3 3 4" xfId="43652" xr:uid="{00000000-0005-0000-0000-000072A70000}"/>
    <cellStyle name="Normal 9 3 2 3 3 4" xfId="10269" xr:uid="{00000000-0005-0000-0000-000073A70000}"/>
    <cellStyle name="Normal 9 3 2 3 3 4 2" xfId="27721" xr:uid="{00000000-0005-0000-0000-000074A70000}"/>
    <cellStyle name="Normal 9 3 2 3 3 5" xfId="19000" xr:uid="{00000000-0005-0000-0000-000075A70000}"/>
    <cellStyle name="Normal 9 3 2 3 3 6" xfId="43649" xr:uid="{00000000-0005-0000-0000-000076A70000}"/>
    <cellStyle name="Normal 9 3 2 3 4" xfId="2545" xr:uid="{00000000-0005-0000-0000-000077A70000}"/>
    <cellStyle name="Normal 9 3 2 3 4 2" xfId="6956" xr:uid="{00000000-0005-0000-0000-000078A70000}"/>
    <cellStyle name="Normal 9 3 2 3 4 2 2" xfId="15700" xr:uid="{00000000-0005-0000-0000-000079A70000}"/>
    <cellStyle name="Normal 9 3 2 3 4 2 2 2" xfId="33151" xr:uid="{00000000-0005-0000-0000-00007AA70000}"/>
    <cellStyle name="Normal 9 3 2 3 4 2 3" xfId="24431" xr:uid="{00000000-0005-0000-0000-00007BA70000}"/>
    <cellStyle name="Normal 9 3 2 3 4 2 4" xfId="43654" xr:uid="{00000000-0005-0000-0000-00007CA70000}"/>
    <cellStyle name="Normal 9 3 2 3 4 3" xfId="11339" xr:uid="{00000000-0005-0000-0000-00007DA70000}"/>
    <cellStyle name="Normal 9 3 2 3 4 3 2" xfId="28791" xr:uid="{00000000-0005-0000-0000-00007EA70000}"/>
    <cellStyle name="Normal 9 3 2 3 4 4" xfId="20070" xr:uid="{00000000-0005-0000-0000-00007FA70000}"/>
    <cellStyle name="Normal 9 3 2 3 4 5" xfId="43653" xr:uid="{00000000-0005-0000-0000-000080A70000}"/>
    <cellStyle name="Normal 9 3 2 3 5" xfId="4814" xr:uid="{00000000-0005-0000-0000-000081A70000}"/>
    <cellStyle name="Normal 9 3 2 3 5 2" xfId="13558" xr:uid="{00000000-0005-0000-0000-000082A70000}"/>
    <cellStyle name="Normal 9 3 2 3 5 2 2" xfId="31009" xr:uid="{00000000-0005-0000-0000-000083A70000}"/>
    <cellStyle name="Normal 9 3 2 3 5 3" xfId="22289" xr:uid="{00000000-0005-0000-0000-000084A70000}"/>
    <cellStyle name="Normal 9 3 2 3 5 4" xfId="43655" xr:uid="{00000000-0005-0000-0000-000085A70000}"/>
    <cellStyle name="Normal 9 3 2 3 6" xfId="9197" xr:uid="{00000000-0005-0000-0000-000086A70000}"/>
    <cellStyle name="Normal 9 3 2 3 6 2" xfId="26649" xr:uid="{00000000-0005-0000-0000-000087A70000}"/>
    <cellStyle name="Normal 9 3 2 3 7" xfId="17928" xr:uid="{00000000-0005-0000-0000-000088A70000}"/>
    <cellStyle name="Normal 9 3 2 3 8" xfId="43640" xr:uid="{00000000-0005-0000-0000-000089A70000}"/>
    <cellStyle name="Normal 9 3 2 4" xfId="675" xr:uid="{00000000-0005-0000-0000-00008AA70000}"/>
    <cellStyle name="Normal 9 3 2 4 2" xfId="1748" xr:uid="{00000000-0005-0000-0000-00008BA70000}"/>
    <cellStyle name="Normal 9 3 2 4 2 2" xfId="3893" xr:uid="{00000000-0005-0000-0000-00008CA70000}"/>
    <cellStyle name="Normal 9 3 2 4 2 2 2" xfId="8304" xr:uid="{00000000-0005-0000-0000-00008DA70000}"/>
    <cellStyle name="Normal 9 3 2 4 2 2 2 2" xfId="17048" xr:uid="{00000000-0005-0000-0000-00008EA70000}"/>
    <cellStyle name="Normal 9 3 2 4 2 2 2 2 2" xfId="34499" xr:uid="{00000000-0005-0000-0000-00008FA70000}"/>
    <cellStyle name="Normal 9 3 2 4 2 2 2 3" xfId="25779" xr:uid="{00000000-0005-0000-0000-000090A70000}"/>
    <cellStyle name="Normal 9 3 2 4 2 2 2 4" xfId="43659" xr:uid="{00000000-0005-0000-0000-000091A70000}"/>
    <cellStyle name="Normal 9 3 2 4 2 2 3" xfId="12687" xr:uid="{00000000-0005-0000-0000-000092A70000}"/>
    <cellStyle name="Normal 9 3 2 4 2 2 3 2" xfId="30139" xr:uid="{00000000-0005-0000-0000-000093A70000}"/>
    <cellStyle name="Normal 9 3 2 4 2 2 4" xfId="21418" xr:uid="{00000000-0005-0000-0000-000094A70000}"/>
    <cellStyle name="Normal 9 3 2 4 2 2 5" xfId="43658" xr:uid="{00000000-0005-0000-0000-000095A70000}"/>
    <cellStyle name="Normal 9 3 2 4 2 3" xfId="6162" xr:uid="{00000000-0005-0000-0000-000096A70000}"/>
    <cellStyle name="Normal 9 3 2 4 2 3 2" xfId="14906" xr:uid="{00000000-0005-0000-0000-000097A70000}"/>
    <cellStyle name="Normal 9 3 2 4 2 3 2 2" xfId="32357" xr:uid="{00000000-0005-0000-0000-000098A70000}"/>
    <cellStyle name="Normal 9 3 2 4 2 3 3" xfId="23637" xr:uid="{00000000-0005-0000-0000-000099A70000}"/>
    <cellStyle name="Normal 9 3 2 4 2 3 4" xfId="43660" xr:uid="{00000000-0005-0000-0000-00009AA70000}"/>
    <cellStyle name="Normal 9 3 2 4 2 4" xfId="10545" xr:uid="{00000000-0005-0000-0000-00009BA70000}"/>
    <cellStyle name="Normal 9 3 2 4 2 4 2" xfId="27997" xr:uid="{00000000-0005-0000-0000-00009CA70000}"/>
    <cellStyle name="Normal 9 3 2 4 2 5" xfId="19276" xr:uid="{00000000-0005-0000-0000-00009DA70000}"/>
    <cellStyle name="Normal 9 3 2 4 2 6" xfId="43657" xr:uid="{00000000-0005-0000-0000-00009EA70000}"/>
    <cellStyle name="Normal 9 3 2 4 3" xfId="2824" xr:uid="{00000000-0005-0000-0000-00009FA70000}"/>
    <cellStyle name="Normal 9 3 2 4 3 2" xfId="7235" xr:uid="{00000000-0005-0000-0000-0000A0A70000}"/>
    <cellStyle name="Normal 9 3 2 4 3 2 2" xfId="15979" xr:uid="{00000000-0005-0000-0000-0000A1A70000}"/>
    <cellStyle name="Normal 9 3 2 4 3 2 2 2" xfId="33430" xr:uid="{00000000-0005-0000-0000-0000A2A70000}"/>
    <cellStyle name="Normal 9 3 2 4 3 2 3" xfId="24710" xr:uid="{00000000-0005-0000-0000-0000A3A70000}"/>
    <cellStyle name="Normal 9 3 2 4 3 2 4" xfId="43662" xr:uid="{00000000-0005-0000-0000-0000A4A70000}"/>
    <cellStyle name="Normal 9 3 2 4 3 3" xfId="11618" xr:uid="{00000000-0005-0000-0000-0000A5A70000}"/>
    <cellStyle name="Normal 9 3 2 4 3 3 2" xfId="29070" xr:uid="{00000000-0005-0000-0000-0000A6A70000}"/>
    <cellStyle name="Normal 9 3 2 4 3 4" xfId="20349" xr:uid="{00000000-0005-0000-0000-0000A7A70000}"/>
    <cellStyle name="Normal 9 3 2 4 3 5" xfId="43661" xr:uid="{00000000-0005-0000-0000-0000A8A70000}"/>
    <cellStyle name="Normal 9 3 2 4 4" xfId="5093" xr:uid="{00000000-0005-0000-0000-0000A9A70000}"/>
    <cellStyle name="Normal 9 3 2 4 4 2" xfId="13837" xr:uid="{00000000-0005-0000-0000-0000AAA70000}"/>
    <cellStyle name="Normal 9 3 2 4 4 2 2" xfId="31288" xr:uid="{00000000-0005-0000-0000-0000ABA70000}"/>
    <cellStyle name="Normal 9 3 2 4 4 3" xfId="22568" xr:uid="{00000000-0005-0000-0000-0000ACA70000}"/>
    <cellStyle name="Normal 9 3 2 4 4 4" xfId="43663" xr:uid="{00000000-0005-0000-0000-0000ADA70000}"/>
    <cellStyle name="Normal 9 3 2 4 5" xfId="9476" xr:uid="{00000000-0005-0000-0000-0000AEA70000}"/>
    <cellStyle name="Normal 9 3 2 4 5 2" xfId="26928" xr:uid="{00000000-0005-0000-0000-0000AFA70000}"/>
    <cellStyle name="Normal 9 3 2 4 6" xfId="18207" xr:uid="{00000000-0005-0000-0000-0000B0A70000}"/>
    <cellStyle name="Normal 9 3 2 4 7" xfId="43656" xr:uid="{00000000-0005-0000-0000-0000B1A70000}"/>
    <cellStyle name="Normal 9 3 2 5" xfId="1214" xr:uid="{00000000-0005-0000-0000-0000B2A70000}"/>
    <cellStyle name="Normal 9 3 2 5 2" xfId="3360" xr:uid="{00000000-0005-0000-0000-0000B3A70000}"/>
    <cellStyle name="Normal 9 3 2 5 2 2" xfId="7771" xr:uid="{00000000-0005-0000-0000-0000B4A70000}"/>
    <cellStyle name="Normal 9 3 2 5 2 2 2" xfId="16515" xr:uid="{00000000-0005-0000-0000-0000B5A70000}"/>
    <cellStyle name="Normal 9 3 2 5 2 2 2 2" xfId="33966" xr:uid="{00000000-0005-0000-0000-0000B6A70000}"/>
    <cellStyle name="Normal 9 3 2 5 2 2 3" xfId="25246" xr:uid="{00000000-0005-0000-0000-0000B7A70000}"/>
    <cellStyle name="Normal 9 3 2 5 2 2 4" xfId="43666" xr:uid="{00000000-0005-0000-0000-0000B8A70000}"/>
    <cellStyle name="Normal 9 3 2 5 2 3" xfId="12154" xr:uid="{00000000-0005-0000-0000-0000B9A70000}"/>
    <cellStyle name="Normal 9 3 2 5 2 3 2" xfId="29606" xr:uid="{00000000-0005-0000-0000-0000BAA70000}"/>
    <cellStyle name="Normal 9 3 2 5 2 4" xfId="20885" xr:uid="{00000000-0005-0000-0000-0000BBA70000}"/>
    <cellStyle name="Normal 9 3 2 5 2 5" xfId="43665" xr:uid="{00000000-0005-0000-0000-0000BCA70000}"/>
    <cellStyle name="Normal 9 3 2 5 3" xfId="5629" xr:uid="{00000000-0005-0000-0000-0000BDA70000}"/>
    <cellStyle name="Normal 9 3 2 5 3 2" xfId="14373" xr:uid="{00000000-0005-0000-0000-0000BEA70000}"/>
    <cellStyle name="Normal 9 3 2 5 3 2 2" xfId="31824" xr:uid="{00000000-0005-0000-0000-0000BFA70000}"/>
    <cellStyle name="Normal 9 3 2 5 3 3" xfId="23104" xr:uid="{00000000-0005-0000-0000-0000C0A70000}"/>
    <cellStyle name="Normal 9 3 2 5 3 4" xfId="43667" xr:uid="{00000000-0005-0000-0000-0000C1A70000}"/>
    <cellStyle name="Normal 9 3 2 5 4" xfId="10012" xr:uid="{00000000-0005-0000-0000-0000C2A70000}"/>
    <cellStyle name="Normal 9 3 2 5 4 2" xfId="27464" xr:uid="{00000000-0005-0000-0000-0000C3A70000}"/>
    <cellStyle name="Normal 9 3 2 5 5" xfId="18743" xr:uid="{00000000-0005-0000-0000-0000C4A70000}"/>
    <cellStyle name="Normal 9 3 2 5 6" xfId="43664" xr:uid="{00000000-0005-0000-0000-0000C5A70000}"/>
    <cellStyle name="Normal 9 3 2 6" xfId="2288" xr:uid="{00000000-0005-0000-0000-0000C6A70000}"/>
    <cellStyle name="Normal 9 3 2 6 2" xfId="6699" xr:uid="{00000000-0005-0000-0000-0000C7A70000}"/>
    <cellStyle name="Normal 9 3 2 6 2 2" xfId="15443" xr:uid="{00000000-0005-0000-0000-0000C8A70000}"/>
    <cellStyle name="Normal 9 3 2 6 2 2 2" xfId="32894" xr:uid="{00000000-0005-0000-0000-0000C9A70000}"/>
    <cellStyle name="Normal 9 3 2 6 2 3" xfId="24174" xr:uid="{00000000-0005-0000-0000-0000CAA70000}"/>
    <cellStyle name="Normal 9 3 2 6 2 4" xfId="43669" xr:uid="{00000000-0005-0000-0000-0000CBA70000}"/>
    <cellStyle name="Normal 9 3 2 6 3" xfId="11082" xr:uid="{00000000-0005-0000-0000-0000CCA70000}"/>
    <cellStyle name="Normal 9 3 2 6 3 2" xfId="28534" xr:uid="{00000000-0005-0000-0000-0000CDA70000}"/>
    <cellStyle name="Normal 9 3 2 6 4" xfId="19813" xr:uid="{00000000-0005-0000-0000-0000CEA70000}"/>
    <cellStyle name="Normal 9 3 2 6 5" xfId="43668" xr:uid="{00000000-0005-0000-0000-0000CFA70000}"/>
    <cellStyle name="Normal 9 3 2 7" xfId="4557" xr:uid="{00000000-0005-0000-0000-0000D0A70000}"/>
    <cellStyle name="Normal 9 3 2 7 2" xfId="13301" xr:uid="{00000000-0005-0000-0000-0000D1A70000}"/>
    <cellStyle name="Normal 9 3 2 7 2 2" xfId="30752" xr:uid="{00000000-0005-0000-0000-0000D2A70000}"/>
    <cellStyle name="Normal 9 3 2 7 3" xfId="22032" xr:uid="{00000000-0005-0000-0000-0000D3A70000}"/>
    <cellStyle name="Normal 9 3 2 7 4" xfId="43670" xr:uid="{00000000-0005-0000-0000-0000D4A70000}"/>
    <cellStyle name="Normal 9 3 2 8" xfId="8940" xr:uid="{00000000-0005-0000-0000-0000D5A70000}"/>
    <cellStyle name="Normal 9 3 2 8 2" xfId="26392" xr:uid="{00000000-0005-0000-0000-0000D6A70000}"/>
    <cellStyle name="Normal 9 3 2 9" xfId="17671" xr:uid="{00000000-0005-0000-0000-0000D7A70000}"/>
    <cellStyle name="Normal 9 3 3" xfId="196" xr:uid="{00000000-0005-0000-0000-0000D8A70000}"/>
    <cellStyle name="Normal 9 3 3 2" xfId="461" xr:uid="{00000000-0005-0000-0000-0000D9A70000}"/>
    <cellStyle name="Normal 9 3 3 2 2" xfId="1001" xr:uid="{00000000-0005-0000-0000-0000DAA70000}"/>
    <cellStyle name="Normal 9 3 3 2 2 2" xfId="2074" xr:uid="{00000000-0005-0000-0000-0000DBA70000}"/>
    <cellStyle name="Normal 9 3 3 2 2 2 2" xfId="4219" xr:uid="{00000000-0005-0000-0000-0000DCA70000}"/>
    <cellStyle name="Normal 9 3 3 2 2 2 2 2" xfId="8630" xr:uid="{00000000-0005-0000-0000-0000DDA70000}"/>
    <cellStyle name="Normal 9 3 3 2 2 2 2 2 2" xfId="17374" xr:uid="{00000000-0005-0000-0000-0000DEA70000}"/>
    <cellStyle name="Normal 9 3 3 2 2 2 2 2 2 2" xfId="34825" xr:uid="{00000000-0005-0000-0000-0000DFA70000}"/>
    <cellStyle name="Normal 9 3 3 2 2 2 2 2 3" xfId="26105" xr:uid="{00000000-0005-0000-0000-0000E0A70000}"/>
    <cellStyle name="Normal 9 3 3 2 2 2 2 2 4" xfId="43676" xr:uid="{00000000-0005-0000-0000-0000E1A70000}"/>
    <cellStyle name="Normal 9 3 3 2 2 2 2 3" xfId="13013" xr:uid="{00000000-0005-0000-0000-0000E2A70000}"/>
    <cellStyle name="Normal 9 3 3 2 2 2 2 3 2" xfId="30465" xr:uid="{00000000-0005-0000-0000-0000E3A70000}"/>
    <cellStyle name="Normal 9 3 3 2 2 2 2 4" xfId="21744" xr:uid="{00000000-0005-0000-0000-0000E4A70000}"/>
    <cellStyle name="Normal 9 3 3 2 2 2 2 5" xfId="43675" xr:uid="{00000000-0005-0000-0000-0000E5A70000}"/>
    <cellStyle name="Normal 9 3 3 2 2 2 3" xfId="6488" xr:uid="{00000000-0005-0000-0000-0000E6A70000}"/>
    <cellStyle name="Normal 9 3 3 2 2 2 3 2" xfId="15232" xr:uid="{00000000-0005-0000-0000-0000E7A70000}"/>
    <cellStyle name="Normal 9 3 3 2 2 2 3 2 2" xfId="32683" xr:uid="{00000000-0005-0000-0000-0000E8A70000}"/>
    <cellStyle name="Normal 9 3 3 2 2 2 3 3" xfId="23963" xr:uid="{00000000-0005-0000-0000-0000E9A70000}"/>
    <cellStyle name="Normal 9 3 3 2 2 2 3 4" xfId="43677" xr:uid="{00000000-0005-0000-0000-0000EAA70000}"/>
    <cellStyle name="Normal 9 3 3 2 2 2 4" xfId="10871" xr:uid="{00000000-0005-0000-0000-0000EBA70000}"/>
    <cellStyle name="Normal 9 3 3 2 2 2 4 2" xfId="28323" xr:uid="{00000000-0005-0000-0000-0000ECA70000}"/>
    <cellStyle name="Normal 9 3 3 2 2 2 5" xfId="19602" xr:uid="{00000000-0005-0000-0000-0000EDA70000}"/>
    <cellStyle name="Normal 9 3 3 2 2 2 6" xfId="43674" xr:uid="{00000000-0005-0000-0000-0000EEA70000}"/>
    <cellStyle name="Normal 9 3 3 2 2 3" xfId="3150" xr:uid="{00000000-0005-0000-0000-0000EFA70000}"/>
    <cellStyle name="Normal 9 3 3 2 2 3 2" xfId="7561" xr:uid="{00000000-0005-0000-0000-0000F0A70000}"/>
    <cellStyle name="Normal 9 3 3 2 2 3 2 2" xfId="16305" xr:uid="{00000000-0005-0000-0000-0000F1A70000}"/>
    <cellStyle name="Normal 9 3 3 2 2 3 2 2 2" xfId="33756" xr:uid="{00000000-0005-0000-0000-0000F2A70000}"/>
    <cellStyle name="Normal 9 3 3 2 2 3 2 3" xfId="25036" xr:uid="{00000000-0005-0000-0000-0000F3A70000}"/>
    <cellStyle name="Normal 9 3 3 2 2 3 2 4" xfId="43679" xr:uid="{00000000-0005-0000-0000-0000F4A70000}"/>
    <cellStyle name="Normal 9 3 3 2 2 3 3" xfId="11944" xr:uid="{00000000-0005-0000-0000-0000F5A70000}"/>
    <cellStyle name="Normal 9 3 3 2 2 3 3 2" xfId="29396" xr:uid="{00000000-0005-0000-0000-0000F6A70000}"/>
    <cellStyle name="Normal 9 3 3 2 2 3 4" xfId="20675" xr:uid="{00000000-0005-0000-0000-0000F7A70000}"/>
    <cellStyle name="Normal 9 3 3 2 2 3 5" xfId="43678" xr:uid="{00000000-0005-0000-0000-0000F8A70000}"/>
    <cellStyle name="Normal 9 3 3 2 2 4" xfId="5419" xr:uid="{00000000-0005-0000-0000-0000F9A70000}"/>
    <cellStyle name="Normal 9 3 3 2 2 4 2" xfId="14163" xr:uid="{00000000-0005-0000-0000-0000FAA70000}"/>
    <cellStyle name="Normal 9 3 3 2 2 4 2 2" xfId="31614" xr:uid="{00000000-0005-0000-0000-0000FBA70000}"/>
    <cellStyle name="Normal 9 3 3 2 2 4 3" xfId="22894" xr:uid="{00000000-0005-0000-0000-0000FCA70000}"/>
    <cellStyle name="Normal 9 3 3 2 2 4 4" xfId="43680" xr:uid="{00000000-0005-0000-0000-0000FDA70000}"/>
    <cellStyle name="Normal 9 3 3 2 2 5" xfId="9802" xr:uid="{00000000-0005-0000-0000-0000FEA70000}"/>
    <cellStyle name="Normal 9 3 3 2 2 5 2" xfId="27254" xr:uid="{00000000-0005-0000-0000-0000FFA70000}"/>
    <cellStyle name="Normal 9 3 3 2 2 6" xfId="18533" xr:uid="{00000000-0005-0000-0000-000000A80000}"/>
    <cellStyle name="Normal 9 3 3 2 2 7" xfId="43673" xr:uid="{00000000-0005-0000-0000-000001A80000}"/>
    <cellStyle name="Normal 9 3 3 2 3" xfId="1539" xr:uid="{00000000-0005-0000-0000-000002A80000}"/>
    <cellStyle name="Normal 9 3 3 2 3 2" xfId="3685" xr:uid="{00000000-0005-0000-0000-000003A80000}"/>
    <cellStyle name="Normal 9 3 3 2 3 2 2" xfId="8096" xr:uid="{00000000-0005-0000-0000-000004A80000}"/>
    <cellStyle name="Normal 9 3 3 2 3 2 2 2" xfId="16840" xr:uid="{00000000-0005-0000-0000-000005A80000}"/>
    <cellStyle name="Normal 9 3 3 2 3 2 2 2 2" xfId="34291" xr:uid="{00000000-0005-0000-0000-000006A80000}"/>
    <cellStyle name="Normal 9 3 3 2 3 2 2 3" xfId="25571" xr:uid="{00000000-0005-0000-0000-000007A80000}"/>
    <cellStyle name="Normal 9 3 3 2 3 2 2 4" xfId="43683" xr:uid="{00000000-0005-0000-0000-000008A80000}"/>
    <cellStyle name="Normal 9 3 3 2 3 2 3" xfId="12479" xr:uid="{00000000-0005-0000-0000-000009A80000}"/>
    <cellStyle name="Normal 9 3 3 2 3 2 3 2" xfId="29931" xr:uid="{00000000-0005-0000-0000-00000AA80000}"/>
    <cellStyle name="Normal 9 3 3 2 3 2 4" xfId="21210" xr:uid="{00000000-0005-0000-0000-00000BA80000}"/>
    <cellStyle name="Normal 9 3 3 2 3 2 5" xfId="43682" xr:uid="{00000000-0005-0000-0000-00000CA80000}"/>
    <cellStyle name="Normal 9 3 3 2 3 3" xfId="5954" xr:uid="{00000000-0005-0000-0000-00000DA80000}"/>
    <cellStyle name="Normal 9 3 3 2 3 3 2" xfId="14698" xr:uid="{00000000-0005-0000-0000-00000EA80000}"/>
    <cellStyle name="Normal 9 3 3 2 3 3 2 2" xfId="32149" xr:uid="{00000000-0005-0000-0000-00000FA80000}"/>
    <cellStyle name="Normal 9 3 3 2 3 3 3" xfId="23429" xr:uid="{00000000-0005-0000-0000-000010A80000}"/>
    <cellStyle name="Normal 9 3 3 2 3 3 4" xfId="43684" xr:uid="{00000000-0005-0000-0000-000011A80000}"/>
    <cellStyle name="Normal 9 3 3 2 3 4" xfId="10337" xr:uid="{00000000-0005-0000-0000-000012A80000}"/>
    <cellStyle name="Normal 9 3 3 2 3 4 2" xfId="27789" xr:uid="{00000000-0005-0000-0000-000013A80000}"/>
    <cellStyle name="Normal 9 3 3 2 3 5" xfId="19068" xr:uid="{00000000-0005-0000-0000-000014A80000}"/>
    <cellStyle name="Normal 9 3 3 2 3 6" xfId="43681" xr:uid="{00000000-0005-0000-0000-000015A80000}"/>
    <cellStyle name="Normal 9 3 3 2 4" xfId="2613" xr:uid="{00000000-0005-0000-0000-000016A80000}"/>
    <cellStyle name="Normal 9 3 3 2 4 2" xfId="7024" xr:uid="{00000000-0005-0000-0000-000017A80000}"/>
    <cellStyle name="Normal 9 3 3 2 4 2 2" xfId="15768" xr:uid="{00000000-0005-0000-0000-000018A80000}"/>
    <cellStyle name="Normal 9 3 3 2 4 2 2 2" xfId="33219" xr:uid="{00000000-0005-0000-0000-000019A80000}"/>
    <cellStyle name="Normal 9 3 3 2 4 2 3" xfId="24499" xr:uid="{00000000-0005-0000-0000-00001AA80000}"/>
    <cellStyle name="Normal 9 3 3 2 4 2 4" xfId="43686" xr:uid="{00000000-0005-0000-0000-00001BA80000}"/>
    <cellStyle name="Normal 9 3 3 2 4 3" xfId="11407" xr:uid="{00000000-0005-0000-0000-00001CA80000}"/>
    <cellStyle name="Normal 9 3 3 2 4 3 2" xfId="28859" xr:uid="{00000000-0005-0000-0000-00001DA80000}"/>
    <cellStyle name="Normal 9 3 3 2 4 4" xfId="20138" xr:uid="{00000000-0005-0000-0000-00001EA80000}"/>
    <cellStyle name="Normal 9 3 3 2 4 5" xfId="43685" xr:uid="{00000000-0005-0000-0000-00001FA80000}"/>
    <cellStyle name="Normal 9 3 3 2 5" xfId="4882" xr:uid="{00000000-0005-0000-0000-000020A80000}"/>
    <cellStyle name="Normal 9 3 3 2 5 2" xfId="13626" xr:uid="{00000000-0005-0000-0000-000021A80000}"/>
    <cellStyle name="Normal 9 3 3 2 5 2 2" xfId="31077" xr:uid="{00000000-0005-0000-0000-000022A80000}"/>
    <cellStyle name="Normal 9 3 3 2 5 3" xfId="22357" xr:uid="{00000000-0005-0000-0000-000023A80000}"/>
    <cellStyle name="Normal 9 3 3 2 5 4" xfId="43687" xr:uid="{00000000-0005-0000-0000-000024A80000}"/>
    <cellStyle name="Normal 9 3 3 2 6" xfId="9265" xr:uid="{00000000-0005-0000-0000-000025A80000}"/>
    <cellStyle name="Normal 9 3 3 2 6 2" xfId="26717" xr:uid="{00000000-0005-0000-0000-000026A80000}"/>
    <cellStyle name="Normal 9 3 3 2 7" xfId="17996" xr:uid="{00000000-0005-0000-0000-000027A80000}"/>
    <cellStyle name="Normal 9 3 3 2 8" xfId="43672" xr:uid="{00000000-0005-0000-0000-000028A80000}"/>
    <cellStyle name="Normal 9 3 3 3" xfId="743" xr:uid="{00000000-0005-0000-0000-000029A80000}"/>
    <cellStyle name="Normal 9 3 3 3 2" xfId="1816" xr:uid="{00000000-0005-0000-0000-00002AA80000}"/>
    <cellStyle name="Normal 9 3 3 3 2 2" xfId="3961" xr:uid="{00000000-0005-0000-0000-00002BA80000}"/>
    <cellStyle name="Normal 9 3 3 3 2 2 2" xfId="8372" xr:uid="{00000000-0005-0000-0000-00002CA80000}"/>
    <cellStyle name="Normal 9 3 3 3 2 2 2 2" xfId="17116" xr:uid="{00000000-0005-0000-0000-00002DA80000}"/>
    <cellStyle name="Normal 9 3 3 3 2 2 2 2 2" xfId="34567" xr:uid="{00000000-0005-0000-0000-00002EA80000}"/>
    <cellStyle name="Normal 9 3 3 3 2 2 2 3" xfId="25847" xr:uid="{00000000-0005-0000-0000-00002FA80000}"/>
    <cellStyle name="Normal 9 3 3 3 2 2 2 4" xfId="43691" xr:uid="{00000000-0005-0000-0000-000030A80000}"/>
    <cellStyle name="Normal 9 3 3 3 2 2 3" xfId="12755" xr:uid="{00000000-0005-0000-0000-000031A80000}"/>
    <cellStyle name="Normal 9 3 3 3 2 2 3 2" xfId="30207" xr:uid="{00000000-0005-0000-0000-000032A80000}"/>
    <cellStyle name="Normal 9 3 3 3 2 2 4" xfId="21486" xr:uid="{00000000-0005-0000-0000-000033A80000}"/>
    <cellStyle name="Normal 9 3 3 3 2 2 5" xfId="43690" xr:uid="{00000000-0005-0000-0000-000034A80000}"/>
    <cellStyle name="Normal 9 3 3 3 2 3" xfId="6230" xr:uid="{00000000-0005-0000-0000-000035A80000}"/>
    <cellStyle name="Normal 9 3 3 3 2 3 2" xfId="14974" xr:uid="{00000000-0005-0000-0000-000036A80000}"/>
    <cellStyle name="Normal 9 3 3 3 2 3 2 2" xfId="32425" xr:uid="{00000000-0005-0000-0000-000037A80000}"/>
    <cellStyle name="Normal 9 3 3 3 2 3 3" xfId="23705" xr:uid="{00000000-0005-0000-0000-000038A80000}"/>
    <cellStyle name="Normal 9 3 3 3 2 3 4" xfId="43692" xr:uid="{00000000-0005-0000-0000-000039A80000}"/>
    <cellStyle name="Normal 9 3 3 3 2 4" xfId="10613" xr:uid="{00000000-0005-0000-0000-00003AA80000}"/>
    <cellStyle name="Normal 9 3 3 3 2 4 2" xfId="28065" xr:uid="{00000000-0005-0000-0000-00003BA80000}"/>
    <cellStyle name="Normal 9 3 3 3 2 5" xfId="19344" xr:uid="{00000000-0005-0000-0000-00003CA80000}"/>
    <cellStyle name="Normal 9 3 3 3 2 6" xfId="43689" xr:uid="{00000000-0005-0000-0000-00003DA80000}"/>
    <cellStyle name="Normal 9 3 3 3 3" xfId="2892" xr:uid="{00000000-0005-0000-0000-00003EA80000}"/>
    <cellStyle name="Normal 9 3 3 3 3 2" xfId="7303" xr:uid="{00000000-0005-0000-0000-00003FA80000}"/>
    <cellStyle name="Normal 9 3 3 3 3 2 2" xfId="16047" xr:uid="{00000000-0005-0000-0000-000040A80000}"/>
    <cellStyle name="Normal 9 3 3 3 3 2 2 2" xfId="33498" xr:uid="{00000000-0005-0000-0000-000041A80000}"/>
    <cellStyle name="Normal 9 3 3 3 3 2 3" xfId="24778" xr:uid="{00000000-0005-0000-0000-000042A80000}"/>
    <cellStyle name="Normal 9 3 3 3 3 2 4" xfId="43694" xr:uid="{00000000-0005-0000-0000-000043A80000}"/>
    <cellStyle name="Normal 9 3 3 3 3 3" xfId="11686" xr:uid="{00000000-0005-0000-0000-000044A80000}"/>
    <cellStyle name="Normal 9 3 3 3 3 3 2" xfId="29138" xr:uid="{00000000-0005-0000-0000-000045A80000}"/>
    <cellStyle name="Normal 9 3 3 3 3 4" xfId="20417" xr:uid="{00000000-0005-0000-0000-000046A80000}"/>
    <cellStyle name="Normal 9 3 3 3 3 5" xfId="43693" xr:uid="{00000000-0005-0000-0000-000047A80000}"/>
    <cellStyle name="Normal 9 3 3 3 4" xfId="5161" xr:uid="{00000000-0005-0000-0000-000048A80000}"/>
    <cellStyle name="Normal 9 3 3 3 4 2" xfId="13905" xr:uid="{00000000-0005-0000-0000-000049A80000}"/>
    <cellStyle name="Normal 9 3 3 3 4 2 2" xfId="31356" xr:uid="{00000000-0005-0000-0000-00004AA80000}"/>
    <cellStyle name="Normal 9 3 3 3 4 3" xfId="22636" xr:uid="{00000000-0005-0000-0000-00004BA80000}"/>
    <cellStyle name="Normal 9 3 3 3 4 4" xfId="43695" xr:uid="{00000000-0005-0000-0000-00004CA80000}"/>
    <cellStyle name="Normal 9 3 3 3 5" xfId="9544" xr:uid="{00000000-0005-0000-0000-00004DA80000}"/>
    <cellStyle name="Normal 9 3 3 3 5 2" xfId="26996" xr:uid="{00000000-0005-0000-0000-00004EA80000}"/>
    <cellStyle name="Normal 9 3 3 3 6" xfId="18275" xr:uid="{00000000-0005-0000-0000-00004FA80000}"/>
    <cellStyle name="Normal 9 3 3 3 7" xfId="43688" xr:uid="{00000000-0005-0000-0000-000050A80000}"/>
    <cellStyle name="Normal 9 3 3 4" xfId="1282" xr:uid="{00000000-0005-0000-0000-000051A80000}"/>
    <cellStyle name="Normal 9 3 3 4 2" xfId="3428" xr:uid="{00000000-0005-0000-0000-000052A80000}"/>
    <cellStyle name="Normal 9 3 3 4 2 2" xfId="7839" xr:uid="{00000000-0005-0000-0000-000053A80000}"/>
    <cellStyle name="Normal 9 3 3 4 2 2 2" xfId="16583" xr:uid="{00000000-0005-0000-0000-000054A80000}"/>
    <cellStyle name="Normal 9 3 3 4 2 2 2 2" xfId="34034" xr:uid="{00000000-0005-0000-0000-000055A80000}"/>
    <cellStyle name="Normal 9 3 3 4 2 2 3" xfId="25314" xr:uid="{00000000-0005-0000-0000-000056A80000}"/>
    <cellStyle name="Normal 9 3 3 4 2 2 4" xfId="43698" xr:uid="{00000000-0005-0000-0000-000057A80000}"/>
    <cellStyle name="Normal 9 3 3 4 2 3" xfId="12222" xr:uid="{00000000-0005-0000-0000-000058A80000}"/>
    <cellStyle name="Normal 9 3 3 4 2 3 2" xfId="29674" xr:uid="{00000000-0005-0000-0000-000059A80000}"/>
    <cellStyle name="Normal 9 3 3 4 2 4" xfId="20953" xr:uid="{00000000-0005-0000-0000-00005AA80000}"/>
    <cellStyle name="Normal 9 3 3 4 2 5" xfId="43697" xr:uid="{00000000-0005-0000-0000-00005BA80000}"/>
    <cellStyle name="Normal 9 3 3 4 3" xfId="5697" xr:uid="{00000000-0005-0000-0000-00005CA80000}"/>
    <cellStyle name="Normal 9 3 3 4 3 2" xfId="14441" xr:uid="{00000000-0005-0000-0000-00005DA80000}"/>
    <cellStyle name="Normal 9 3 3 4 3 2 2" xfId="31892" xr:uid="{00000000-0005-0000-0000-00005EA80000}"/>
    <cellStyle name="Normal 9 3 3 4 3 3" xfId="23172" xr:uid="{00000000-0005-0000-0000-00005FA80000}"/>
    <cellStyle name="Normal 9 3 3 4 3 4" xfId="43699" xr:uid="{00000000-0005-0000-0000-000060A80000}"/>
    <cellStyle name="Normal 9 3 3 4 4" xfId="10080" xr:uid="{00000000-0005-0000-0000-000061A80000}"/>
    <cellStyle name="Normal 9 3 3 4 4 2" xfId="27532" xr:uid="{00000000-0005-0000-0000-000062A80000}"/>
    <cellStyle name="Normal 9 3 3 4 5" xfId="18811" xr:uid="{00000000-0005-0000-0000-000063A80000}"/>
    <cellStyle name="Normal 9 3 3 4 6" xfId="43696" xr:uid="{00000000-0005-0000-0000-000064A80000}"/>
    <cellStyle name="Normal 9 3 3 5" xfId="2356" xr:uid="{00000000-0005-0000-0000-000065A80000}"/>
    <cellStyle name="Normal 9 3 3 5 2" xfId="6767" xr:uid="{00000000-0005-0000-0000-000066A80000}"/>
    <cellStyle name="Normal 9 3 3 5 2 2" xfId="15511" xr:uid="{00000000-0005-0000-0000-000067A80000}"/>
    <cellStyle name="Normal 9 3 3 5 2 2 2" xfId="32962" xr:uid="{00000000-0005-0000-0000-000068A80000}"/>
    <cellStyle name="Normal 9 3 3 5 2 3" xfId="24242" xr:uid="{00000000-0005-0000-0000-000069A80000}"/>
    <cellStyle name="Normal 9 3 3 5 2 4" xfId="43701" xr:uid="{00000000-0005-0000-0000-00006AA80000}"/>
    <cellStyle name="Normal 9 3 3 5 3" xfId="11150" xr:uid="{00000000-0005-0000-0000-00006BA80000}"/>
    <cellStyle name="Normal 9 3 3 5 3 2" xfId="28602" xr:uid="{00000000-0005-0000-0000-00006CA80000}"/>
    <cellStyle name="Normal 9 3 3 5 4" xfId="19881" xr:uid="{00000000-0005-0000-0000-00006DA80000}"/>
    <cellStyle name="Normal 9 3 3 5 5" xfId="43700" xr:uid="{00000000-0005-0000-0000-00006EA80000}"/>
    <cellStyle name="Normal 9 3 3 6" xfId="4625" xr:uid="{00000000-0005-0000-0000-00006FA80000}"/>
    <cellStyle name="Normal 9 3 3 6 2" xfId="13369" xr:uid="{00000000-0005-0000-0000-000070A80000}"/>
    <cellStyle name="Normal 9 3 3 6 2 2" xfId="30820" xr:uid="{00000000-0005-0000-0000-000071A80000}"/>
    <cellStyle name="Normal 9 3 3 6 3" xfId="22100" xr:uid="{00000000-0005-0000-0000-000072A80000}"/>
    <cellStyle name="Normal 9 3 3 6 4" xfId="43702" xr:uid="{00000000-0005-0000-0000-000073A80000}"/>
    <cellStyle name="Normal 9 3 3 7" xfId="9008" xr:uid="{00000000-0005-0000-0000-000074A80000}"/>
    <cellStyle name="Normal 9 3 3 7 2" xfId="26460" xr:uid="{00000000-0005-0000-0000-000075A80000}"/>
    <cellStyle name="Normal 9 3 3 8" xfId="17739" xr:uid="{00000000-0005-0000-0000-000076A80000}"/>
    <cellStyle name="Normal 9 3 3 9" xfId="43671" xr:uid="{00000000-0005-0000-0000-000077A80000}"/>
    <cellStyle name="Normal 9 3 4" xfId="336" xr:uid="{00000000-0005-0000-0000-000078A80000}"/>
    <cellStyle name="Normal 9 3 4 2" xfId="876" xr:uid="{00000000-0005-0000-0000-000079A80000}"/>
    <cellStyle name="Normal 9 3 4 2 2" xfId="1949" xr:uid="{00000000-0005-0000-0000-00007AA80000}"/>
    <cellStyle name="Normal 9 3 4 2 2 2" xfId="4094" xr:uid="{00000000-0005-0000-0000-00007BA80000}"/>
    <cellStyle name="Normal 9 3 4 2 2 2 2" xfId="8505" xr:uid="{00000000-0005-0000-0000-00007CA80000}"/>
    <cellStyle name="Normal 9 3 4 2 2 2 2 2" xfId="17249" xr:uid="{00000000-0005-0000-0000-00007DA80000}"/>
    <cellStyle name="Normal 9 3 4 2 2 2 2 2 2" xfId="34700" xr:uid="{00000000-0005-0000-0000-00007EA80000}"/>
    <cellStyle name="Normal 9 3 4 2 2 2 2 3" xfId="25980" xr:uid="{00000000-0005-0000-0000-00007FA80000}"/>
    <cellStyle name="Normal 9 3 4 2 2 2 2 4" xfId="43707" xr:uid="{00000000-0005-0000-0000-000080A80000}"/>
    <cellStyle name="Normal 9 3 4 2 2 2 3" xfId="12888" xr:uid="{00000000-0005-0000-0000-000081A80000}"/>
    <cellStyle name="Normal 9 3 4 2 2 2 3 2" xfId="30340" xr:uid="{00000000-0005-0000-0000-000082A80000}"/>
    <cellStyle name="Normal 9 3 4 2 2 2 4" xfId="21619" xr:uid="{00000000-0005-0000-0000-000083A80000}"/>
    <cellStyle name="Normal 9 3 4 2 2 2 5" xfId="43706" xr:uid="{00000000-0005-0000-0000-000084A80000}"/>
    <cellStyle name="Normal 9 3 4 2 2 3" xfId="6363" xr:uid="{00000000-0005-0000-0000-000085A80000}"/>
    <cellStyle name="Normal 9 3 4 2 2 3 2" xfId="15107" xr:uid="{00000000-0005-0000-0000-000086A80000}"/>
    <cellStyle name="Normal 9 3 4 2 2 3 2 2" xfId="32558" xr:uid="{00000000-0005-0000-0000-000087A80000}"/>
    <cellStyle name="Normal 9 3 4 2 2 3 3" xfId="23838" xr:uid="{00000000-0005-0000-0000-000088A80000}"/>
    <cellStyle name="Normal 9 3 4 2 2 3 4" xfId="43708" xr:uid="{00000000-0005-0000-0000-000089A80000}"/>
    <cellStyle name="Normal 9 3 4 2 2 4" xfId="10746" xr:uid="{00000000-0005-0000-0000-00008AA80000}"/>
    <cellStyle name="Normal 9 3 4 2 2 4 2" xfId="28198" xr:uid="{00000000-0005-0000-0000-00008BA80000}"/>
    <cellStyle name="Normal 9 3 4 2 2 5" xfId="19477" xr:uid="{00000000-0005-0000-0000-00008CA80000}"/>
    <cellStyle name="Normal 9 3 4 2 2 6" xfId="43705" xr:uid="{00000000-0005-0000-0000-00008DA80000}"/>
    <cellStyle name="Normal 9 3 4 2 3" xfId="3025" xr:uid="{00000000-0005-0000-0000-00008EA80000}"/>
    <cellStyle name="Normal 9 3 4 2 3 2" xfId="7436" xr:uid="{00000000-0005-0000-0000-00008FA80000}"/>
    <cellStyle name="Normal 9 3 4 2 3 2 2" xfId="16180" xr:uid="{00000000-0005-0000-0000-000090A80000}"/>
    <cellStyle name="Normal 9 3 4 2 3 2 2 2" xfId="33631" xr:uid="{00000000-0005-0000-0000-000091A80000}"/>
    <cellStyle name="Normal 9 3 4 2 3 2 3" xfId="24911" xr:uid="{00000000-0005-0000-0000-000092A80000}"/>
    <cellStyle name="Normal 9 3 4 2 3 2 4" xfId="43710" xr:uid="{00000000-0005-0000-0000-000093A80000}"/>
    <cellStyle name="Normal 9 3 4 2 3 3" xfId="11819" xr:uid="{00000000-0005-0000-0000-000094A80000}"/>
    <cellStyle name="Normal 9 3 4 2 3 3 2" xfId="29271" xr:uid="{00000000-0005-0000-0000-000095A80000}"/>
    <cellStyle name="Normal 9 3 4 2 3 4" xfId="20550" xr:uid="{00000000-0005-0000-0000-000096A80000}"/>
    <cellStyle name="Normal 9 3 4 2 3 5" xfId="43709" xr:uid="{00000000-0005-0000-0000-000097A80000}"/>
    <cellStyle name="Normal 9 3 4 2 4" xfId="5294" xr:uid="{00000000-0005-0000-0000-000098A80000}"/>
    <cellStyle name="Normal 9 3 4 2 4 2" xfId="14038" xr:uid="{00000000-0005-0000-0000-000099A80000}"/>
    <cellStyle name="Normal 9 3 4 2 4 2 2" xfId="31489" xr:uid="{00000000-0005-0000-0000-00009AA80000}"/>
    <cellStyle name="Normal 9 3 4 2 4 3" xfId="22769" xr:uid="{00000000-0005-0000-0000-00009BA80000}"/>
    <cellStyle name="Normal 9 3 4 2 4 4" xfId="43711" xr:uid="{00000000-0005-0000-0000-00009CA80000}"/>
    <cellStyle name="Normal 9 3 4 2 5" xfId="9677" xr:uid="{00000000-0005-0000-0000-00009DA80000}"/>
    <cellStyle name="Normal 9 3 4 2 5 2" xfId="27129" xr:uid="{00000000-0005-0000-0000-00009EA80000}"/>
    <cellStyle name="Normal 9 3 4 2 6" xfId="18408" xr:uid="{00000000-0005-0000-0000-00009FA80000}"/>
    <cellStyle name="Normal 9 3 4 2 7" xfId="43704" xr:uid="{00000000-0005-0000-0000-0000A0A80000}"/>
    <cellStyle name="Normal 9 3 4 3" xfId="1414" xr:uid="{00000000-0005-0000-0000-0000A1A80000}"/>
    <cellStyle name="Normal 9 3 4 3 2" xfId="3560" xr:uid="{00000000-0005-0000-0000-0000A2A80000}"/>
    <cellStyle name="Normal 9 3 4 3 2 2" xfId="7971" xr:uid="{00000000-0005-0000-0000-0000A3A80000}"/>
    <cellStyle name="Normal 9 3 4 3 2 2 2" xfId="16715" xr:uid="{00000000-0005-0000-0000-0000A4A80000}"/>
    <cellStyle name="Normal 9 3 4 3 2 2 2 2" xfId="34166" xr:uid="{00000000-0005-0000-0000-0000A5A80000}"/>
    <cellStyle name="Normal 9 3 4 3 2 2 3" xfId="25446" xr:uid="{00000000-0005-0000-0000-0000A6A80000}"/>
    <cellStyle name="Normal 9 3 4 3 2 2 4" xfId="43714" xr:uid="{00000000-0005-0000-0000-0000A7A80000}"/>
    <cellStyle name="Normal 9 3 4 3 2 3" xfId="12354" xr:uid="{00000000-0005-0000-0000-0000A8A80000}"/>
    <cellStyle name="Normal 9 3 4 3 2 3 2" xfId="29806" xr:uid="{00000000-0005-0000-0000-0000A9A80000}"/>
    <cellStyle name="Normal 9 3 4 3 2 4" xfId="21085" xr:uid="{00000000-0005-0000-0000-0000AAA80000}"/>
    <cellStyle name="Normal 9 3 4 3 2 5" xfId="43713" xr:uid="{00000000-0005-0000-0000-0000ABA80000}"/>
    <cellStyle name="Normal 9 3 4 3 3" xfId="5829" xr:uid="{00000000-0005-0000-0000-0000ACA80000}"/>
    <cellStyle name="Normal 9 3 4 3 3 2" xfId="14573" xr:uid="{00000000-0005-0000-0000-0000ADA80000}"/>
    <cellStyle name="Normal 9 3 4 3 3 2 2" xfId="32024" xr:uid="{00000000-0005-0000-0000-0000AEA80000}"/>
    <cellStyle name="Normal 9 3 4 3 3 3" xfId="23304" xr:uid="{00000000-0005-0000-0000-0000AFA80000}"/>
    <cellStyle name="Normal 9 3 4 3 3 4" xfId="43715" xr:uid="{00000000-0005-0000-0000-0000B0A80000}"/>
    <cellStyle name="Normal 9 3 4 3 4" xfId="10212" xr:uid="{00000000-0005-0000-0000-0000B1A80000}"/>
    <cellStyle name="Normal 9 3 4 3 4 2" xfId="27664" xr:uid="{00000000-0005-0000-0000-0000B2A80000}"/>
    <cellStyle name="Normal 9 3 4 3 5" xfId="18943" xr:uid="{00000000-0005-0000-0000-0000B3A80000}"/>
    <cellStyle name="Normal 9 3 4 3 6" xfId="43712" xr:uid="{00000000-0005-0000-0000-0000B4A80000}"/>
    <cellStyle name="Normal 9 3 4 4" xfId="2488" xr:uid="{00000000-0005-0000-0000-0000B5A80000}"/>
    <cellStyle name="Normal 9 3 4 4 2" xfId="6899" xr:uid="{00000000-0005-0000-0000-0000B6A80000}"/>
    <cellStyle name="Normal 9 3 4 4 2 2" xfId="15643" xr:uid="{00000000-0005-0000-0000-0000B7A80000}"/>
    <cellStyle name="Normal 9 3 4 4 2 2 2" xfId="33094" xr:uid="{00000000-0005-0000-0000-0000B8A80000}"/>
    <cellStyle name="Normal 9 3 4 4 2 3" xfId="24374" xr:uid="{00000000-0005-0000-0000-0000B9A80000}"/>
    <cellStyle name="Normal 9 3 4 4 2 4" xfId="43717" xr:uid="{00000000-0005-0000-0000-0000BAA80000}"/>
    <cellStyle name="Normal 9 3 4 4 3" xfId="11282" xr:uid="{00000000-0005-0000-0000-0000BBA80000}"/>
    <cellStyle name="Normal 9 3 4 4 3 2" xfId="28734" xr:uid="{00000000-0005-0000-0000-0000BCA80000}"/>
    <cellStyle name="Normal 9 3 4 4 4" xfId="20013" xr:uid="{00000000-0005-0000-0000-0000BDA80000}"/>
    <cellStyle name="Normal 9 3 4 4 5" xfId="43716" xr:uid="{00000000-0005-0000-0000-0000BEA80000}"/>
    <cellStyle name="Normal 9 3 4 5" xfId="4757" xr:uid="{00000000-0005-0000-0000-0000BFA80000}"/>
    <cellStyle name="Normal 9 3 4 5 2" xfId="13501" xr:uid="{00000000-0005-0000-0000-0000C0A80000}"/>
    <cellStyle name="Normal 9 3 4 5 2 2" xfId="30952" xr:uid="{00000000-0005-0000-0000-0000C1A80000}"/>
    <cellStyle name="Normal 9 3 4 5 3" xfId="22232" xr:uid="{00000000-0005-0000-0000-0000C2A80000}"/>
    <cellStyle name="Normal 9 3 4 5 4" xfId="43718" xr:uid="{00000000-0005-0000-0000-0000C3A80000}"/>
    <cellStyle name="Normal 9 3 4 6" xfId="9140" xr:uid="{00000000-0005-0000-0000-0000C4A80000}"/>
    <cellStyle name="Normal 9 3 4 6 2" xfId="26592" xr:uid="{00000000-0005-0000-0000-0000C5A80000}"/>
    <cellStyle name="Normal 9 3 4 7" xfId="17871" xr:uid="{00000000-0005-0000-0000-0000C6A80000}"/>
    <cellStyle name="Normal 9 3 4 8" xfId="43703" xr:uid="{00000000-0005-0000-0000-0000C7A80000}"/>
    <cellStyle name="Normal 9 3 5" xfId="618" xr:uid="{00000000-0005-0000-0000-0000C8A80000}"/>
    <cellStyle name="Normal 9 3 5 2" xfId="1691" xr:uid="{00000000-0005-0000-0000-0000C9A80000}"/>
    <cellStyle name="Normal 9 3 5 2 2" xfId="3836" xr:uid="{00000000-0005-0000-0000-0000CAA80000}"/>
    <cellStyle name="Normal 9 3 5 2 2 2" xfId="8247" xr:uid="{00000000-0005-0000-0000-0000CBA80000}"/>
    <cellStyle name="Normal 9 3 5 2 2 2 2" xfId="16991" xr:uid="{00000000-0005-0000-0000-0000CCA80000}"/>
    <cellStyle name="Normal 9 3 5 2 2 2 2 2" xfId="34442" xr:uid="{00000000-0005-0000-0000-0000CDA80000}"/>
    <cellStyle name="Normal 9 3 5 2 2 2 3" xfId="25722" xr:uid="{00000000-0005-0000-0000-0000CEA80000}"/>
    <cellStyle name="Normal 9 3 5 2 2 2 4" xfId="43722" xr:uid="{00000000-0005-0000-0000-0000CFA80000}"/>
    <cellStyle name="Normal 9 3 5 2 2 3" xfId="12630" xr:uid="{00000000-0005-0000-0000-0000D0A80000}"/>
    <cellStyle name="Normal 9 3 5 2 2 3 2" xfId="30082" xr:uid="{00000000-0005-0000-0000-0000D1A80000}"/>
    <cellStyle name="Normal 9 3 5 2 2 4" xfId="21361" xr:uid="{00000000-0005-0000-0000-0000D2A80000}"/>
    <cellStyle name="Normal 9 3 5 2 2 5" xfId="43721" xr:uid="{00000000-0005-0000-0000-0000D3A80000}"/>
    <cellStyle name="Normal 9 3 5 2 3" xfId="6105" xr:uid="{00000000-0005-0000-0000-0000D4A80000}"/>
    <cellStyle name="Normal 9 3 5 2 3 2" xfId="14849" xr:uid="{00000000-0005-0000-0000-0000D5A80000}"/>
    <cellStyle name="Normal 9 3 5 2 3 2 2" xfId="32300" xr:uid="{00000000-0005-0000-0000-0000D6A80000}"/>
    <cellStyle name="Normal 9 3 5 2 3 3" xfId="23580" xr:uid="{00000000-0005-0000-0000-0000D7A80000}"/>
    <cellStyle name="Normal 9 3 5 2 3 4" xfId="43723" xr:uid="{00000000-0005-0000-0000-0000D8A80000}"/>
    <cellStyle name="Normal 9 3 5 2 4" xfId="10488" xr:uid="{00000000-0005-0000-0000-0000D9A80000}"/>
    <cellStyle name="Normal 9 3 5 2 4 2" xfId="27940" xr:uid="{00000000-0005-0000-0000-0000DAA80000}"/>
    <cellStyle name="Normal 9 3 5 2 5" xfId="19219" xr:uid="{00000000-0005-0000-0000-0000DBA80000}"/>
    <cellStyle name="Normal 9 3 5 2 6" xfId="43720" xr:uid="{00000000-0005-0000-0000-0000DCA80000}"/>
    <cellStyle name="Normal 9 3 5 3" xfId="2767" xr:uid="{00000000-0005-0000-0000-0000DDA80000}"/>
    <cellStyle name="Normal 9 3 5 3 2" xfId="7178" xr:uid="{00000000-0005-0000-0000-0000DEA80000}"/>
    <cellStyle name="Normal 9 3 5 3 2 2" xfId="15922" xr:uid="{00000000-0005-0000-0000-0000DFA80000}"/>
    <cellStyle name="Normal 9 3 5 3 2 2 2" xfId="33373" xr:uid="{00000000-0005-0000-0000-0000E0A80000}"/>
    <cellStyle name="Normal 9 3 5 3 2 3" xfId="24653" xr:uid="{00000000-0005-0000-0000-0000E1A80000}"/>
    <cellStyle name="Normal 9 3 5 3 2 4" xfId="43725" xr:uid="{00000000-0005-0000-0000-0000E2A80000}"/>
    <cellStyle name="Normal 9 3 5 3 3" xfId="11561" xr:uid="{00000000-0005-0000-0000-0000E3A80000}"/>
    <cellStyle name="Normal 9 3 5 3 3 2" xfId="29013" xr:uid="{00000000-0005-0000-0000-0000E4A80000}"/>
    <cellStyle name="Normal 9 3 5 3 4" xfId="20292" xr:uid="{00000000-0005-0000-0000-0000E5A80000}"/>
    <cellStyle name="Normal 9 3 5 3 5" xfId="43724" xr:uid="{00000000-0005-0000-0000-0000E6A80000}"/>
    <cellStyle name="Normal 9 3 5 4" xfId="5036" xr:uid="{00000000-0005-0000-0000-0000E7A80000}"/>
    <cellStyle name="Normal 9 3 5 4 2" xfId="13780" xr:uid="{00000000-0005-0000-0000-0000E8A80000}"/>
    <cellStyle name="Normal 9 3 5 4 2 2" xfId="31231" xr:uid="{00000000-0005-0000-0000-0000E9A80000}"/>
    <cellStyle name="Normal 9 3 5 4 3" xfId="22511" xr:uid="{00000000-0005-0000-0000-0000EAA80000}"/>
    <cellStyle name="Normal 9 3 5 4 4" xfId="43726" xr:uid="{00000000-0005-0000-0000-0000EBA80000}"/>
    <cellStyle name="Normal 9 3 5 5" xfId="9419" xr:uid="{00000000-0005-0000-0000-0000ECA80000}"/>
    <cellStyle name="Normal 9 3 5 5 2" xfId="26871" xr:uid="{00000000-0005-0000-0000-0000EDA80000}"/>
    <cellStyle name="Normal 9 3 5 6" xfId="18150" xr:uid="{00000000-0005-0000-0000-0000EEA80000}"/>
    <cellStyle name="Normal 9 3 5 7" xfId="43719" xr:uid="{00000000-0005-0000-0000-0000EFA80000}"/>
    <cellStyle name="Normal 9 3 6" xfId="1157" xr:uid="{00000000-0005-0000-0000-0000F0A80000}"/>
    <cellStyle name="Normal 9 3 6 2" xfId="3303" xr:uid="{00000000-0005-0000-0000-0000F1A80000}"/>
    <cellStyle name="Normal 9 3 6 2 2" xfId="7714" xr:uid="{00000000-0005-0000-0000-0000F2A80000}"/>
    <cellStyle name="Normal 9 3 6 2 2 2" xfId="16458" xr:uid="{00000000-0005-0000-0000-0000F3A80000}"/>
    <cellStyle name="Normal 9 3 6 2 2 2 2" xfId="33909" xr:uid="{00000000-0005-0000-0000-0000F4A80000}"/>
    <cellStyle name="Normal 9 3 6 2 2 3" xfId="25189" xr:uid="{00000000-0005-0000-0000-0000F5A80000}"/>
    <cellStyle name="Normal 9 3 6 2 2 4" xfId="43729" xr:uid="{00000000-0005-0000-0000-0000F6A80000}"/>
    <cellStyle name="Normal 9 3 6 2 3" xfId="12097" xr:uid="{00000000-0005-0000-0000-0000F7A80000}"/>
    <cellStyle name="Normal 9 3 6 2 3 2" xfId="29549" xr:uid="{00000000-0005-0000-0000-0000F8A80000}"/>
    <cellStyle name="Normal 9 3 6 2 4" xfId="20828" xr:uid="{00000000-0005-0000-0000-0000F9A80000}"/>
    <cellStyle name="Normal 9 3 6 2 5" xfId="43728" xr:uid="{00000000-0005-0000-0000-0000FAA80000}"/>
    <cellStyle name="Normal 9 3 6 3" xfId="5572" xr:uid="{00000000-0005-0000-0000-0000FBA80000}"/>
    <cellStyle name="Normal 9 3 6 3 2" xfId="14316" xr:uid="{00000000-0005-0000-0000-0000FCA80000}"/>
    <cellStyle name="Normal 9 3 6 3 2 2" xfId="31767" xr:uid="{00000000-0005-0000-0000-0000FDA80000}"/>
    <cellStyle name="Normal 9 3 6 3 3" xfId="23047" xr:uid="{00000000-0005-0000-0000-0000FEA80000}"/>
    <cellStyle name="Normal 9 3 6 3 4" xfId="43730" xr:uid="{00000000-0005-0000-0000-0000FFA80000}"/>
    <cellStyle name="Normal 9 3 6 4" xfId="9955" xr:uid="{00000000-0005-0000-0000-000000A90000}"/>
    <cellStyle name="Normal 9 3 6 4 2" xfId="27407" xr:uid="{00000000-0005-0000-0000-000001A90000}"/>
    <cellStyle name="Normal 9 3 6 5" xfId="18686" xr:uid="{00000000-0005-0000-0000-000002A90000}"/>
    <cellStyle name="Normal 9 3 6 6" xfId="43727" xr:uid="{00000000-0005-0000-0000-000003A90000}"/>
    <cellStyle name="Normal 9 3 7" xfId="2231" xr:uid="{00000000-0005-0000-0000-000004A90000}"/>
    <cellStyle name="Normal 9 3 7 2" xfId="6642" xr:uid="{00000000-0005-0000-0000-000005A90000}"/>
    <cellStyle name="Normal 9 3 7 2 2" xfId="15386" xr:uid="{00000000-0005-0000-0000-000006A90000}"/>
    <cellStyle name="Normal 9 3 7 2 2 2" xfId="32837" xr:uid="{00000000-0005-0000-0000-000007A90000}"/>
    <cellStyle name="Normal 9 3 7 2 3" xfId="24117" xr:uid="{00000000-0005-0000-0000-000008A90000}"/>
    <cellStyle name="Normal 9 3 7 2 4" xfId="43732" xr:uid="{00000000-0005-0000-0000-000009A90000}"/>
    <cellStyle name="Normal 9 3 7 3" xfId="11025" xr:uid="{00000000-0005-0000-0000-00000AA90000}"/>
    <cellStyle name="Normal 9 3 7 3 2" xfId="28477" xr:uid="{00000000-0005-0000-0000-00000BA90000}"/>
    <cellStyle name="Normal 9 3 7 4" xfId="19756" xr:uid="{00000000-0005-0000-0000-00000CA90000}"/>
    <cellStyle name="Normal 9 3 7 5" xfId="43731" xr:uid="{00000000-0005-0000-0000-00000DA90000}"/>
    <cellStyle name="Normal 9 3 8" xfId="4500" xr:uid="{00000000-0005-0000-0000-00000EA90000}"/>
    <cellStyle name="Normal 9 3 8 2" xfId="13244" xr:uid="{00000000-0005-0000-0000-00000FA90000}"/>
    <cellStyle name="Normal 9 3 8 2 2" xfId="30695" xr:uid="{00000000-0005-0000-0000-000010A90000}"/>
    <cellStyle name="Normal 9 3 8 3" xfId="21975" xr:uid="{00000000-0005-0000-0000-000011A90000}"/>
    <cellStyle name="Normal 9 3 8 4" xfId="43733" xr:uid="{00000000-0005-0000-0000-000012A90000}"/>
    <cellStyle name="Normal 9 3 9" xfId="8883" xr:uid="{00000000-0005-0000-0000-000013A90000}"/>
    <cellStyle name="Normal 9 3 9 2" xfId="26335" xr:uid="{00000000-0005-0000-0000-000014A90000}"/>
    <cellStyle name="Normal 9 4" xfId="97" xr:uid="{00000000-0005-0000-0000-000015A90000}"/>
    <cellStyle name="Normal 9 4 10" xfId="43734" xr:uid="{00000000-0005-0000-0000-000016A90000}"/>
    <cellStyle name="Normal 9 4 2" xfId="230" xr:uid="{00000000-0005-0000-0000-000017A90000}"/>
    <cellStyle name="Normal 9 4 2 2" xfId="495" xr:uid="{00000000-0005-0000-0000-000018A90000}"/>
    <cellStyle name="Normal 9 4 2 2 2" xfId="1035" xr:uid="{00000000-0005-0000-0000-000019A90000}"/>
    <cellStyle name="Normal 9 4 2 2 2 2" xfId="2108" xr:uid="{00000000-0005-0000-0000-00001AA90000}"/>
    <cellStyle name="Normal 9 4 2 2 2 2 2" xfId="4253" xr:uid="{00000000-0005-0000-0000-00001BA90000}"/>
    <cellStyle name="Normal 9 4 2 2 2 2 2 2" xfId="8664" xr:uid="{00000000-0005-0000-0000-00001CA90000}"/>
    <cellStyle name="Normal 9 4 2 2 2 2 2 2 2" xfId="17408" xr:uid="{00000000-0005-0000-0000-00001DA90000}"/>
    <cellStyle name="Normal 9 4 2 2 2 2 2 2 2 2" xfId="34859" xr:uid="{00000000-0005-0000-0000-00001EA90000}"/>
    <cellStyle name="Normal 9 4 2 2 2 2 2 2 3" xfId="26139" xr:uid="{00000000-0005-0000-0000-00001FA90000}"/>
    <cellStyle name="Normal 9 4 2 2 2 2 2 2 4" xfId="43740" xr:uid="{00000000-0005-0000-0000-000020A90000}"/>
    <cellStyle name="Normal 9 4 2 2 2 2 2 3" xfId="13047" xr:uid="{00000000-0005-0000-0000-000021A90000}"/>
    <cellStyle name="Normal 9 4 2 2 2 2 2 3 2" xfId="30499" xr:uid="{00000000-0005-0000-0000-000022A90000}"/>
    <cellStyle name="Normal 9 4 2 2 2 2 2 4" xfId="21778" xr:uid="{00000000-0005-0000-0000-000023A90000}"/>
    <cellStyle name="Normal 9 4 2 2 2 2 2 5" xfId="43739" xr:uid="{00000000-0005-0000-0000-000024A90000}"/>
    <cellStyle name="Normal 9 4 2 2 2 2 3" xfId="6522" xr:uid="{00000000-0005-0000-0000-000025A90000}"/>
    <cellStyle name="Normal 9 4 2 2 2 2 3 2" xfId="15266" xr:uid="{00000000-0005-0000-0000-000026A90000}"/>
    <cellStyle name="Normal 9 4 2 2 2 2 3 2 2" xfId="32717" xr:uid="{00000000-0005-0000-0000-000027A90000}"/>
    <cellStyle name="Normal 9 4 2 2 2 2 3 3" xfId="23997" xr:uid="{00000000-0005-0000-0000-000028A90000}"/>
    <cellStyle name="Normal 9 4 2 2 2 2 3 4" xfId="43741" xr:uid="{00000000-0005-0000-0000-000029A90000}"/>
    <cellStyle name="Normal 9 4 2 2 2 2 4" xfId="10905" xr:uid="{00000000-0005-0000-0000-00002AA90000}"/>
    <cellStyle name="Normal 9 4 2 2 2 2 4 2" xfId="28357" xr:uid="{00000000-0005-0000-0000-00002BA90000}"/>
    <cellStyle name="Normal 9 4 2 2 2 2 5" xfId="19636" xr:uid="{00000000-0005-0000-0000-00002CA90000}"/>
    <cellStyle name="Normal 9 4 2 2 2 2 6" xfId="43738" xr:uid="{00000000-0005-0000-0000-00002DA90000}"/>
    <cellStyle name="Normal 9 4 2 2 2 3" xfId="3184" xr:uid="{00000000-0005-0000-0000-00002EA90000}"/>
    <cellStyle name="Normal 9 4 2 2 2 3 2" xfId="7595" xr:uid="{00000000-0005-0000-0000-00002FA90000}"/>
    <cellStyle name="Normal 9 4 2 2 2 3 2 2" xfId="16339" xr:uid="{00000000-0005-0000-0000-000030A90000}"/>
    <cellStyle name="Normal 9 4 2 2 2 3 2 2 2" xfId="33790" xr:uid="{00000000-0005-0000-0000-000031A90000}"/>
    <cellStyle name="Normal 9 4 2 2 2 3 2 3" xfId="25070" xr:uid="{00000000-0005-0000-0000-000032A90000}"/>
    <cellStyle name="Normal 9 4 2 2 2 3 2 4" xfId="43743" xr:uid="{00000000-0005-0000-0000-000033A90000}"/>
    <cellStyle name="Normal 9 4 2 2 2 3 3" xfId="11978" xr:uid="{00000000-0005-0000-0000-000034A90000}"/>
    <cellStyle name="Normal 9 4 2 2 2 3 3 2" xfId="29430" xr:uid="{00000000-0005-0000-0000-000035A90000}"/>
    <cellStyle name="Normal 9 4 2 2 2 3 4" xfId="20709" xr:uid="{00000000-0005-0000-0000-000036A90000}"/>
    <cellStyle name="Normal 9 4 2 2 2 3 5" xfId="43742" xr:uid="{00000000-0005-0000-0000-000037A90000}"/>
    <cellStyle name="Normal 9 4 2 2 2 4" xfId="5453" xr:uid="{00000000-0005-0000-0000-000038A90000}"/>
    <cellStyle name="Normal 9 4 2 2 2 4 2" xfId="14197" xr:uid="{00000000-0005-0000-0000-000039A90000}"/>
    <cellStyle name="Normal 9 4 2 2 2 4 2 2" xfId="31648" xr:uid="{00000000-0005-0000-0000-00003AA90000}"/>
    <cellStyle name="Normal 9 4 2 2 2 4 3" xfId="22928" xr:uid="{00000000-0005-0000-0000-00003BA90000}"/>
    <cellStyle name="Normal 9 4 2 2 2 4 4" xfId="43744" xr:uid="{00000000-0005-0000-0000-00003CA90000}"/>
    <cellStyle name="Normal 9 4 2 2 2 5" xfId="9836" xr:uid="{00000000-0005-0000-0000-00003DA90000}"/>
    <cellStyle name="Normal 9 4 2 2 2 5 2" xfId="27288" xr:uid="{00000000-0005-0000-0000-00003EA90000}"/>
    <cellStyle name="Normal 9 4 2 2 2 6" xfId="18567" xr:uid="{00000000-0005-0000-0000-00003FA90000}"/>
    <cellStyle name="Normal 9 4 2 2 2 7" xfId="43737" xr:uid="{00000000-0005-0000-0000-000040A90000}"/>
    <cellStyle name="Normal 9 4 2 2 3" xfId="1573" xr:uid="{00000000-0005-0000-0000-000041A90000}"/>
    <cellStyle name="Normal 9 4 2 2 3 2" xfId="3719" xr:uid="{00000000-0005-0000-0000-000042A90000}"/>
    <cellStyle name="Normal 9 4 2 2 3 2 2" xfId="8130" xr:uid="{00000000-0005-0000-0000-000043A90000}"/>
    <cellStyle name="Normal 9 4 2 2 3 2 2 2" xfId="16874" xr:uid="{00000000-0005-0000-0000-000044A90000}"/>
    <cellStyle name="Normal 9 4 2 2 3 2 2 2 2" xfId="34325" xr:uid="{00000000-0005-0000-0000-000045A90000}"/>
    <cellStyle name="Normal 9 4 2 2 3 2 2 3" xfId="25605" xr:uid="{00000000-0005-0000-0000-000046A90000}"/>
    <cellStyle name="Normal 9 4 2 2 3 2 2 4" xfId="43747" xr:uid="{00000000-0005-0000-0000-000047A90000}"/>
    <cellStyle name="Normal 9 4 2 2 3 2 3" xfId="12513" xr:uid="{00000000-0005-0000-0000-000048A90000}"/>
    <cellStyle name="Normal 9 4 2 2 3 2 3 2" xfId="29965" xr:uid="{00000000-0005-0000-0000-000049A90000}"/>
    <cellStyle name="Normal 9 4 2 2 3 2 4" xfId="21244" xr:uid="{00000000-0005-0000-0000-00004AA90000}"/>
    <cellStyle name="Normal 9 4 2 2 3 2 5" xfId="43746" xr:uid="{00000000-0005-0000-0000-00004BA90000}"/>
    <cellStyle name="Normal 9 4 2 2 3 3" xfId="5988" xr:uid="{00000000-0005-0000-0000-00004CA90000}"/>
    <cellStyle name="Normal 9 4 2 2 3 3 2" xfId="14732" xr:uid="{00000000-0005-0000-0000-00004DA90000}"/>
    <cellStyle name="Normal 9 4 2 2 3 3 2 2" xfId="32183" xr:uid="{00000000-0005-0000-0000-00004EA90000}"/>
    <cellStyle name="Normal 9 4 2 2 3 3 3" xfId="23463" xr:uid="{00000000-0005-0000-0000-00004FA90000}"/>
    <cellStyle name="Normal 9 4 2 2 3 3 4" xfId="43748" xr:uid="{00000000-0005-0000-0000-000050A90000}"/>
    <cellStyle name="Normal 9 4 2 2 3 4" xfId="10371" xr:uid="{00000000-0005-0000-0000-000051A90000}"/>
    <cellStyle name="Normal 9 4 2 2 3 4 2" xfId="27823" xr:uid="{00000000-0005-0000-0000-000052A90000}"/>
    <cellStyle name="Normal 9 4 2 2 3 5" xfId="19102" xr:uid="{00000000-0005-0000-0000-000053A90000}"/>
    <cellStyle name="Normal 9 4 2 2 3 6" xfId="43745" xr:uid="{00000000-0005-0000-0000-000054A90000}"/>
    <cellStyle name="Normal 9 4 2 2 4" xfId="2647" xr:uid="{00000000-0005-0000-0000-000055A90000}"/>
    <cellStyle name="Normal 9 4 2 2 4 2" xfId="7058" xr:uid="{00000000-0005-0000-0000-000056A90000}"/>
    <cellStyle name="Normal 9 4 2 2 4 2 2" xfId="15802" xr:uid="{00000000-0005-0000-0000-000057A90000}"/>
    <cellStyle name="Normal 9 4 2 2 4 2 2 2" xfId="33253" xr:uid="{00000000-0005-0000-0000-000058A90000}"/>
    <cellStyle name="Normal 9 4 2 2 4 2 3" xfId="24533" xr:uid="{00000000-0005-0000-0000-000059A90000}"/>
    <cellStyle name="Normal 9 4 2 2 4 2 4" xfId="43750" xr:uid="{00000000-0005-0000-0000-00005AA90000}"/>
    <cellStyle name="Normal 9 4 2 2 4 3" xfId="11441" xr:uid="{00000000-0005-0000-0000-00005BA90000}"/>
    <cellStyle name="Normal 9 4 2 2 4 3 2" xfId="28893" xr:uid="{00000000-0005-0000-0000-00005CA90000}"/>
    <cellStyle name="Normal 9 4 2 2 4 4" xfId="20172" xr:uid="{00000000-0005-0000-0000-00005DA90000}"/>
    <cellStyle name="Normal 9 4 2 2 4 5" xfId="43749" xr:uid="{00000000-0005-0000-0000-00005EA90000}"/>
    <cellStyle name="Normal 9 4 2 2 5" xfId="4916" xr:uid="{00000000-0005-0000-0000-00005FA90000}"/>
    <cellStyle name="Normal 9 4 2 2 5 2" xfId="13660" xr:uid="{00000000-0005-0000-0000-000060A90000}"/>
    <cellStyle name="Normal 9 4 2 2 5 2 2" xfId="31111" xr:uid="{00000000-0005-0000-0000-000061A90000}"/>
    <cellStyle name="Normal 9 4 2 2 5 3" xfId="22391" xr:uid="{00000000-0005-0000-0000-000062A90000}"/>
    <cellStyle name="Normal 9 4 2 2 5 4" xfId="43751" xr:uid="{00000000-0005-0000-0000-000063A90000}"/>
    <cellStyle name="Normal 9 4 2 2 6" xfId="9299" xr:uid="{00000000-0005-0000-0000-000064A90000}"/>
    <cellStyle name="Normal 9 4 2 2 6 2" xfId="26751" xr:uid="{00000000-0005-0000-0000-000065A90000}"/>
    <cellStyle name="Normal 9 4 2 2 7" xfId="18030" xr:uid="{00000000-0005-0000-0000-000066A90000}"/>
    <cellStyle name="Normal 9 4 2 2 8" xfId="43736" xr:uid="{00000000-0005-0000-0000-000067A90000}"/>
    <cellStyle name="Normal 9 4 2 3" xfId="777" xr:uid="{00000000-0005-0000-0000-000068A90000}"/>
    <cellStyle name="Normal 9 4 2 3 2" xfId="1850" xr:uid="{00000000-0005-0000-0000-000069A90000}"/>
    <cellStyle name="Normal 9 4 2 3 2 2" xfId="3995" xr:uid="{00000000-0005-0000-0000-00006AA90000}"/>
    <cellStyle name="Normal 9 4 2 3 2 2 2" xfId="8406" xr:uid="{00000000-0005-0000-0000-00006BA90000}"/>
    <cellStyle name="Normal 9 4 2 3 2 2 2 2" xfId="17150" xr:uid="{00000000-0005-0000-0000-00006CA90000}"/>
    <cellStyle name="Normal 9 4 2 3 2 2 2 2 2" xfId="34601" xr:uid="{00000000-0005-0000-0000-00006DA90000}"/>
    <cellStyle name="Normal 9 4 2 3 2 2 2 3" xfId="25881" xr:uid="{00000000-0005-0000-0000-00006EA90000}"/>
    <cellStyle name="Normal 9 4 2 3 2 2 2 4" xfId="43755" xr:uid="{00000000-0005-0000-0000-00006FA90000}"/>
    <cellStyle name="Normal 9 4 2 3 2 2 3" xfId="12789" xr:uid="{00000000-0005-0000-0000-000070A90000}"/>
    <cellStyle name="Normal 9 4 2 3 2 2 3 2" xfId="30241" xr:uid="{00000000-0005-0000-0000-000071A90000}"/>
    <cellStyle name="Normal 9 4 2 3 2 2 4" xfId="21520" xr:uid="{00000000-0005-0000-0000-000072A90000}"/>
    <cellStyle name="Normal 9 4 2 3 2 2 5" xfId="43754" xr:uid="{00000000-0005-0000-0000-000073A90000}"/>
    <cellStyle name="Normal 9 4 2 3 2 3" xfId="6264" xr:uid="{00000000-0005-0000-0000-000074A90000}"/>
    <cellStyle name="Normal 9 4 2 3 2 3 2" xfId="15008" xr:uid="{00000000-0005-0000-0000-000075A90000}"/>
    <cellStyle name="Normal 9 4 2 3 2 3 2 2" xfId="32459" xr:uid="{00000000-0005-0000-0000-000076A90000}"/>
    <cellStyle name="Normal 9 4 2 3 2 3 3" xfId="23739" xr:uid="{00000000-0005-0000-0000-000077A90000}"/>
    <cellStyle name="Normal 9 4 2 3 2 3 4" xfId="43756" xr:uid="{00000000-0005-0000-0000-000078A90000}"/>
    <cellStyle name="Normal 9 4 2 3 2 4" xfId="10647" xr:uid="{00000000-0005-0000-0000-000079A90000}"/>
    <cellStyle name="Normal 9 4 2 3 2 4 2" xfId="28099" xr:uid="{00000000-0005-0000-0000-00007AA90000}"/>
    <cellStyle name="Normal 9 4 2 3 2 5" xfId="19378" xr:uid="{00000000-0005-0000-0000-00007BA90000}"/>
    <cellStyle name="Normal 9 4 2 3 2 6" xfId="43753" xr:uid="{00000000-0005-0000-0000-00007CA90000}"/>
    <cellStyle name="Normal 9 4 2 3 3" xfId="2926" xr:uid="{00000000-0005-0000-0000-00007DA90000}"/>
    <cellStyle name="Normal 9 4 2 3 3 2" xfId="7337" xr:uid="{00000000-0005-0000-0000-00007EA90000}"/>
    <cellStyle name="Normal 9 4 2 3 3 2 2" xfId="16081" xr:uid="{00000000-0005-0000-0000-00007FA90000}"/>
    <cellStyle name="Normal 9 4 2 3 3 2 2 2" xfId="33532" xr:uid="{00000000-0005-0000-0000-000080A90000}"/>
    <cellStyle name="Normal 9 4 2 3 3 2 3" xfId="24812" xr:uid="{00000000-0005-0000-0000-000081A90000}"/>
    <cellStyle name="Normal 9 4 2 3 3 2 4" xfId="43758" xr:uid="{00000000-0005-0000-0000-000082A90000}"/>
    <cellStyle name="Normal 9 4 2 3 3 3" xfId="11720" xr:uid="{00000000-0005-0000-0000-000083A90000}"/>
    <cellStyle name="Normal 9 4 2 3 3 3 2" xfId="29172" xr:uid="{00000000-0005-0000-0000-000084A90000}"/>
    <cellStyle name="Normal 9 4 2 3 3 4" xfId="20451" xr:uid="{00000000-0005-0000-0000-000085A90000}"/>
    <cellStyle name="Normal 9 4 2 3 3 5" xfId="43757" xr:uid="{00000000-0005-0000-0000-000086A90000}"/>
    <cellStyle name="Normal 9 4 2 3 4" xfId="5195" xr:uid="{00000000-0005-0000-0000-000087A90000}"/>
    <cellStyle name="Normal 9 4 2 3 4 2" xfId="13939" xr:uid="{00000000-0005-0000-0000-000088A90000}"/>
    <cellStyle name="Normal 9 4 2 3 4 2 2" xfId="31390" xr:uid="{00000000-0005-0000-0000-000089A90000}"/>
    <cellStyle name="Normal 9 4 2 3 4 3" xfId="22670" xr:uid="{00000000-0005-0000-0000-00008AA90000}"/>
    <cellStyle name="Normal 9 4 2 3 4 4" xfId="43759" xr:uid="{00000000-0005-0000-0000-00008BA90000}"/>
    <cellStyle name="Normal 9 4 2 3 5" xfId="9578" xr:uid="{00000000-0005-0000-0000-00008CA90000}"/>
    <cellStyle name="Normal 9 4 2 3 5 2" xfId="27030" xr:uid="{00000000-0005-0000-0000-00008DA90000}"/>
    <cellStyle name="Normal 9 4 2 3 6" xfId="18309" xr:uid="{00000000-0005-0000-0000-00008EA90000}"/>
    <cellStyle name="Normal 9 4 2 3 7" xfId="43752" xr:uid="{00000000-0005-0000-0000-00008FA90000}"/>
    <cellStyle name="Normal 9 4 2 4" xfId="1316" xr:uid="{00000000-0005-0000-0000-000090A90000}"/>
    <cellStyle name="Normal 9 4 2 4 2" xfId="3462" xr:uid="{00000000-0005-0000-0000-000091A90000}"/>
    <cellStyle name="Normal 9 4 2 4 2 2" xfId="7873" xr:uid="{00000000-0005-0000-0000-000092A90000}"/>
    <cellStyle name="Normal 9 4 2 4 2 2 2" xfId="16617" xr:uid="{00000000-0005-0000-0000-000093A90000}"/>
    <cellStyle name="Normal 9 4 2 4 2 2 2 2" xfId="34068" xr:uid="{00000000-0005-0000-0000-000094A90000}"/>
    <cellStyle name="Normal 9 4 2 4 2 2 3" xfId="25348" xr:uid="{00000000-0005-0000-0000-000095A90000}"/>
    <cellStyle name="Normal 9 4 2 4 2 2 4" xfId="43762" xr:uid="{00000000-0005-0000-0000-000096A90000}"/>
    <cellStyle name="Normal 9 4 2 4 2 3" xfId="12256" xr:uid="{00000000-0005-0000-0000-000097A90000}"/>
    <cellStyle name="Normal 9 4 2 4 2 3 2" xfId="29708" xr:uid="{00000000-0005-0000-0000-000098A90000}"/>
    <cellStyle name="Normal 9 4 2 4 2 4" xfId="20987" xr:uid="{00000000-0005-0000-0000-000099A90000}"/>
    <cellStyle name="Normal 9 4 2 4 2 5" xfId="43761" xr:uid="{00000000-0005-0000-0000-00009AA90000}"/>
    <cellStyle name="Normal 9 4 2 4 3" xfId="5731" xr:uid="{00000000-0005-0000-0000-00009BA90000}"/>
    <cellStyle name="Normal 9 4 2 4 3 2" xfId="14475" xr:uid="{00000000-0005-0000-0000-00009CA90000}"/>
    <cellStyle name="Normal 9 4 2 4 3 2 2" xfId="31926" xr:uid="{00000000-0005-0000-0000-00009DA90000}"/>
    <cellStyle name="Normal 9 4 2 4 3 3" xfId="23206" xr:uid="{00000000-0005-0000-0000-00009EA90000}"/>
    <cellStyle name="Normal 9 4 2 4 3 4" xfId="43763" xr:uid="{00000000-0005-0000-0000-00009FA90000}"/>
    <cellStyle name="Normal 9 4 2 4 4" xfId="10114" xr:uid="{00000000-0005-0000-0000-0000A0A90000}"/>
    <cellStyle name="Normal 9 4 2 4 4 2" xfId="27566" xr:uid="{00000000-0005-0000-0000-0000A1A90000}"/>
    <cellStyle name="Normal 9 4 2 4 5" xfId="18845" xr:uid="{00000000-0005-0000-0000-0000A2A90000}"/>
    <cellStyle name="Normal 9 4 2 4 6" xfId="43760" xr:uid="{00000000-0005-0000-0000-0000A3A90000}"/>
    <cellStyle name="Normal 9 4 2 5" xfId="2390" xr:uid="{00000000-0005-0000-0000-0000A4A90000}"/>
    <cellStyle name="Normal 9 4 2 5 2" xfId="6801" xr:uid="{00000000-0005-0000-0000-0000A5A90000}"/>
    <cellStyle name="Normal 9 4 2 5 2 2" xfId="15545" xr:uid="{00000000-0005-0000-0000-0000A6A90000}"/>
    <cellStyle name="Normal 9 4 2 5 2 2 2" xfId="32996" xr:uid="{00000000-0005-0000-0000-0000A7A90000}"/>
    <cellStyle name="Normal 9 4 2 5 2 3" xfId="24276" xr:uid="{00000000-0005-0000-0000-0000A8A90000}"/>
    <cellStyle name="Normal 9 4 2 5 2 4" xfId="43765" xr:uid="{00000000-0005-0000-0000-0000A9A90000}"/>
    <cellStyle name="Normal 9 4 2 5 3" xfId="11184" xr:uid="{00000000-0005-0000-0000-0000AAA90000}"/>
    <cellStyle name="Normal 9 4 2 5 3 2" xfId="28636" xr:uid="{00000000-0005-0000-0000-0000ABA90000}"/>
    <cellStyle name="Normal 9 4 2 5 4" xfId="19915" xr:uid="{00000000-0005-0000-0000-0000ACA90000}"/>
    <cellStyle name="Normal 9 4 2 5 5" xfId="43764" xr:uid="{00000000-0005-0000-0000-0000ADA90000}"/>
    <cellStyle name="Normal 9 4 2 6" xfId="4659" xr:uid="{00000000-0005-0000-0000-0000AEA90000}"/>
    <cellStyle name="Normal 9 4 2 6 2" xfId="13403" xr:uid="{00000000-0005-0000-0000-0000AFA90000}"/>
    <cellStyle name="Normal 9 4 2 6 2 2" xfId="30854" xr:uid="{00000000-0005-0000-0000-0000B0A90000}"/>
    <cellStyle name="Normal 9 4 2 6 3" xfId="22134" xr:uid="{00000000-0005-0000-0000-0000B1A90000}"/>
    <cellStyle name="Normal 9 4 2 6 4" xfId="43766" xr:uid="{00000000-0005-0000-0000-0000B2A90000}"/>
    <cellStyle name="Normal 9 4 2 7" xfId="9042" xr:uid="{00000000-0005-0000-0000-0000B3A90000}"/>
    <cellStyle name="Normal 9 4 2 7 2" xfId="26494" xr:uid="{00000000-0005-0000-0000-0000B4A90000}"/>
    <cellStyle name="Normal 9 4 2 8" xfId="17773" xr:uid="{00000000-0005-0000-0000-0000B5A90000}"/>
    <cellStyle name="Normal 9 4 2 9" xfId="43735" xr:uid="{00000000-0005-0000-0000-0000B6A90000}"/>
    <cellStyle name="Normal 9 4 3" xfId="370" xr:uid="{00000000-0005-0000-0000-0000B7A90000}"/>
    <cellStyle name="Normal 9 4 3 2" xfId="910" xr:uid="{00000000-0005-0000-0000-0000B8A90000}"/>
    <cellStyle name="Normal 9 4 3 2 2" xfId="1983" xr:uid="{00000000-0005-0000-0000-0000B9A90000}"/>
    <cellStyle name="Normal 9 4 3 2 2 2" xfId="4128" xr:uid="{00000000-0005-0000-0000-0000BAA90000}"/>
    <cellStyle name="Normal 9 4 3 2 2 2 2" xfId="8539" xr:uid="{00000000-0005-0000-0000-0000BBA90000}"/>
    <cellStyle name="Normal 9 4 3 2 2 2 2 2" xfId="17283" xr:uid="{00000000-0005-0000-0000-0000BCA90000}"/>
    <cellStyle name="Normal 9 4 3 2 2 2 2 2 2" xfId="34734" xr:uid="{00000000-0005-0000-0000-0000BDA90000}"/>
    <cellStyle name="Normal 9 4 3 2 2 2 2 3" xfId="26014" xr:uid="{00000000-0005-0000-0000-0000BEA90000}"/>
    <cellStyle name="Normal 9 4 3 2 2 2 2 4" xfId="43771" xr:uid="{00000000-0005-0000-0000-0000BFA90000}"/>
    <cellStyle name="Normal 9 4 3 2 2 2 3" xfId="12922" xr:uid="{00000000-0005-0000-0000-0000C0A90000}"/>
    <cellStyle name="Normal 9 4 3 2 2 2 3 2" xfId="30374" xr:uid="{00000000-0005-0000-0000-0000C1A90000}"/>
    <cellStyle name="Normal 9 4 3 2 2 2 4" xfId="21653" xr:uid="{00000000-0005-0000-0000-0000C2A90000}"/>
    <cellStyle name="Normal 9 4 3 2 2 2 5" xfId="43770" xr:uid="{00000000-0005-0000-0000-0000C3A90000}"/>
    <cellStyle name="Normal 9 4 3 2 2 3" xfId="6397" xr:uid="{00000000-0005-0000-0000-0000C4A90000}"/>
    <cellStyle name="Normal 9 4 3 2 2 3 2" xfId="15141" xr:uid="{00000000-0005-0000-0000-0000C5A90000}"/>
    <cellStyle name="Normal 9 4 3 2 2 3 2 2" xfId="32592" xr:uid="{00000000-0005-0000-0000-0000C6A90000}"/>
    <cellStyle name="Normal 9 4 3 2 2 3 3" xfId="23872" xr:uid="{00000000-0005-0000-0000-0000C7A90000}"/>
    <cellStyle name="Normal 9 4 3 2 2 3 4" xfId="43772" xr:uid="{00000000-0005-0000-0000-0000C8A90000}"/>
    <cellStyle name="Normal 9 4 3 2 2 4" xfId="10780" xr:uid="{00000000-0005-0000-0000-0000C9A90000}"/>
    <cellStyle name="Normal 9 4 3 2 2 4 2" xfId="28232" xr:uid="{00000000-0005-0000-0000-0000CAA90000}"/>
    <cellStyle name="Normal 9 4 3 2 2 5" xfId="19511" xr:uid="{00000000-0005-0000-0000-0000CBA90000}"/>
    <cellStyle name="Normal 9 4 3 2 2 6" xfId="43769" xr:uid="{00000000-0005-0000-0000-0000CCA90000}"/>
    <cellStyle name="Normal 9 4 3 2 3" xfId="3059" xr:uid="{00000000-0005-0000-0000-0000CDA90000}"/>
    <cellStyle name="Normal 9 4 3 2 3 2" xfId="7470" xr:uid="{00000000-0005-0000-0000-0000CEA90000}"/>
    <cellStyle name="Normal 9 4 3 2 3 2 2" xfId="16214" xr:uid="{00000000-0005-0000-0000-0000CFA90000}"/>
    <cellStyle name="Normal 9 4 3 2 3 2 2 2" xfId="33665" xr:uid="{00000000-0005-0000-0000-0000D0A90000}"/>
    <cellStyle name="Normal 9 4 3 2 3 2 3" xfId="24945" xr:uid="{00000000-0005-0000-0000-0000D1A90000}"/>
    <cellStyle name="Normal 9 4 3 2 3 2 4" xfId="43774" xr:uid="{00000000-0005-0000-0000-0000D2A90000}"/>
    <cellStyle name="Normal 9 4 3 2 3 3" xfId="11853" xr:uid="{00000000-0005-0000-0000-0000D3A90000}"/>
    <cellStyle name="Normal 9 4 3 2 3 3 2" xfId="29305" xr:uid="{00000000-0005-0000-0000-0000D4A90000}"/>
    <cellStyle name="Normal 9 4 3 2 3 4" xfId="20584" xr:uid="{00000000-0005-0000-0000-0000D5A90000}"/>
    <cellStyle name="Normal 9 4 3 2 3 5" xfId="43773" xr:uid="{00000000-0005-0000-0000-0000D6A90000}"/>
    <cellStyle name="Normal 9 4 3 2 4" xfId="5328" xr:uid="{00000000-0005-0000-0000-0000D7A90000}"/>
    <cellStyle name="Normal 9 4 3 2 4 2" xfId="14072" xr:uid="{00000000-0005-0000-0000-0000D8A90000}"/>
    <cellStyle name="Normal 9 4 3 2 4 2 2" xfId="31523" xr:uid="{00000000-0005-0000-0000-0000D9A90000}"/>
    <cellStyle name="Normal 9 4 3 2 4 3" xfId="22803" xr:uid="{00000000-0005-0000-0000-0000DAA90000}"/>
    <cellStyle name="Normal 9 4 3 2 4 4" xfId="43775" xr:uid="{00000000-0005-0000-0000-0000DBA90000}"/>
    <cellStyle name="Normal 9 4 3 2 5" xfId="9711" xr:uid="{00000000-0005-0000-0000-0000DCA90000}"/>
    <cellStyle name="Normal 9 4 3 2 5 2" xfId="27163" xr:uid="{00000000-0005-0000-0000-0000DDA90000}"/>
    <cellStyle name="Normal 9 4 3 2 6" xfId="18442" xr:uid="{00000000-0005-0000-0000-0000DEA90000}"/>
    <cellStyle name="Normal 9 4 3 2 7" xfId="43768" xr:uid="{00000000-0005-0000-0000-0000DFA90000}"/>
    <cellStyle name="Normal 9 4 3 3" xfId="1448" xr:uid="{00000000-0005-0000-0000-0000E0A90000}"/>
    <cellStyle name="Normal 9 4 3 3 2" xfId="3594" xr:uid="{00000000-0005-0000-0000-0000E1A90000}"/>
    <cellStyle name="Normal 9 4 3 3 2 2" xfId="8005" xr:uid="{00000000-0005-0000-0000-0000E2A90000}"/>
    <cellStyle name="Normal 9 4 3 3 2 2 2" xfId="16749" xr:uid="{00000000-0005-0000-0000-0000E3A90000}"/>
    <cellStyle name="Normal 9 4 3 3 2 2 2 2" xfId="34200" xr:uid="{00000000-0005-0000-0000-0000E4A90000}"/>
    <cellStyle name="Normal 9 4 3 3 2 2 3" xfId="25480" xr:uid="{00000000-0005-0000-0000-0000E5A90000}"/>
    <cellStyle name="Normal 9 4 3 3 2 2 4" xfId="43778" xr:uid="{00000000-0005-0000-0000-0000E6A90000}"/>
    <cellStyle name="Normal 9 4 3 3 2 3" xfId="12388" xr:uid="{00000000-0005-0000-0000-0000E7A90000}"/>
    <cellStyle name="Normal 9 4 3 3 2 3 2" xfId="29840" xr:uid="{00000000-0005-0000-0000-0000E8A90000}"/>
    <cellStyle name="Normal 9 4 3 3 2 4" xfId="21119" xr:uid="{00000000-0005-0000-0000-0000E9A90000}"/>
    <cellStyle name="Normal 9 4 3 3 2 5" xfId="43777" xr:uid="{00000000-0005-0000-0000-0000EAA90000}"/>
    <cellStyle name="Normal 9 4 3 3 3" xfId="5863" xr:uid="{00000000-0005-0000-0000-0000EBA90000}"/>
    <cellStyle name="Normal 9 4 3 3 3 2" xfId="14607" xr:uid="{00000000-0005-0000-0000-0000ECA90000}"/>
    <cellStyle name="Normal 9 4 3 3 3 2 2" xfId="32058" xr:uid="{00000000-0005-0000-0000-0000EDA90000}"/>
    <cellStyle name="Normal 9 4 3 3 3 3" xfId="23338" xr:uid="{00000000-0005-0000-0000-0000EEA90000}"/>
    <cellStyle name="Normal 9 4 3 3 3 4" xfId="43779" xr:uid="{00000000-0005-0000-0000-0000EFA90000}"/>
    <cellStyle name="Normal 9 4 3 3 4" xfId="10246" xr:uid="{00000000-0005-0000-0000-0000F0A90000}"/>
    <cellStyle name="Normal 9 4 3 3 4 2" xfId="27698" xr:uid="{00000000-0005-0000-0000-0000F1A90000}"/>
    <cellStyle name="Normal 9 4 3 3 5" xfId="18977" xr:uid="{00000000-0005-0000-0000-0000F2A90000}"/>
    <cellStyle name="Normal 9 4 3 3 6" xfId="43776" xr:uid="{00000000-0005-0000-0000-0000F3A90000}"/>
    <cellStyle name="Normal 9 4 3 4" xfId="2522" xr:uid="{00000000-0005-0000-0000-0000F4A90000}"/>
    <cellStyle name="Normal 9 4 3 4 2" xfId="6933" xr:uid="{00000000-0005-0000-0000-0000F5A90000}"/>
    <cellStyle name="Normal 9 4 3 4 2 2" xfId="15677" xr:uid="{00000000-0005-0000-0000-0000F6A90000}"/>
    <cellStyle name="Normal 9 4 3 4 2 2 2" xfId="33128" xr:uid="{00000000-0005-0000-0000-0000F7A90000}"/>
    <cellStyle name="Normal 9 4 3 4 2 3" xfId="24408" xr:uid="{00000000-0005-0000-0000-0000F8A90000}"/>
    <cellStyle name="Normal 9 4 3 4 2 4" xfId="43781" xr:uid="{00000000-0005-0000-0000-0000F9A90000}"/>
    <cellStyle name="Normal 9 4 3 4 3" xfId="11316" xr:uid="{00000000-0005-0000-0000-0000FAA90000}"/>
    <cellStyle name="Normal 9 4 3 4 3 2" xfId="28768" xr:uid="{00000000-0005-0000-0000-0000FBA90000}"/>
    <cellStyle name="Normal 9 4 3 4 4" xfId="20047" xr:uid="{00000000-0005-0000-0000-0000FCA90000}"/>
    <cellStyle name="Normal 9 4 3 4 5" xfId="43780" xr:uid="{00000000-0005-0000-0000-0000FDA90000}"/>
    <cellStyle name="Normal 9 4 3 5" xfId="4791" xr:uid="{00000000-0005-0000-0000-0000FEA90000}"/>
    <cellStyle name="Normal 9 4 3 5 2" xfId="13535" xr:uid="{00000000-0005-0000-0000-0000FFA90000}"/>
    <cellStyle name="Normal 9 4 3 5 2 2" xfId="30986" xr:uid="{00000000-0005-0000-0000-000000AA0000}"/>
    <cellStyle name="Normal 9 4 3 5 3" xfId="22266" xr:uid="{00000000-0005-0000-0000-000001AA0000}"/>
    <cellStyle name="Normal 9 4 3 5 4" xfId="43782" xr:uid="{00000000-0005-0000-0000-000002AA0000}"/>
    <cellStyle name="Normal 9 4 3 6" xfId="9174" xr:uid="{00000000-0005-0000-0000-000003AA0000}"/>
    <cellStyle name="Normal 9 4 3 6 2" xfId="26626" xr:uid="{00000000-0005-0000-0000-000004AA0000}"/>
    <cellStyle name="Normal 9 4 3 7" xfId="17905" xr:uid="{00000000-0005-0000-0000-000005AA0000}"/>
    <cellStyle name="Normal 9 4 3 8" xfId="43767" xr:uid="{00000000-0005-0000-0000-000006AA0000}"/>
    <cellStyle name="Normal 9 4 4" xfId="652" xr:uid="{00000000-0005-0000-0000-000007AA0000}"/>
    <cellStyle name="Normal 9 4 4 2" xfId="1725" xr:uid="{00000000-0005-0000-0000-000008AA0000}"/>
    <cellStyle name="Normal 9 4 4 2 2" xfId="3870" xr:uid="{00000000-0005-0000-0000-000009AA0000}"/>
    <cellStyle name="Normal 9 4 4 2 2 2" xfId="8281" xr:uid="{00000000-0005-0000-0000-00000AAA0000}"/>
    <cellStyle name="Normal 9 4 4 2 2 2 2" xfId="17025" xr:uid="{00000000-0005-0000-0000-00000BAA0000}"/>
    <cellStyle name="Normal 9 4 4 2 2 2 2 2" xfId="34476" xr:uid="{00000000-0005-0000-0000-00000CAA0000}"/>
    <cellStyle name="Normal 9 4 4 2 2 2 3" xfId="25756" xr:uid="{00000000-0005-0000-0000-00000DAA0000}"/>
    <cellStyle name="Normal 9 4 4 2 2 2 4" xfId="43786" xr:uid="{00000000-0005-0000-0000-00000EAA0000}"/>
    <cellStyle name="Normal 9 4 4 2 2 3" xfId="12664" xr:uid="{00000000-0005-0000-0000-00000FAA0000}"/>
    <cellStyle name="Normal 9 4 4 2 2 3 2" xfId="30116" xr:uid="{00000000-0005-0000-0000-000010AA0000}"/>
    <cellStyle name="Normal 9 4 4 2 2 4" xfId="21395" xr:uid="{00000000-0005-0000-0000-000011AA0000}"/>
    <cellStyle name="Normal 9 4 4 2 2 5" xfId="43785" xr:uid="{00000000-0005-0000-0000-000012AA0000}"/>
    <cellStyle name="Normal 9 4 4 2 3" xfId="6139" xr:uid="{00000000-0005-0000-0000-000013AA0000}"/>
    <cellStyle name="Normal 9 4 4 2 3 2" xfId="14883" xr:uid="{00000000-0005-0000-0000-000014AA0000}"/>
    <cellStyle name="Normal 9 4 4 2 3 2 2" xfId="32334" xr:uid="{00000000-0005-0000-0000-000015AA0000}"/>
    <cellStyle name="Normal 9 4 4 2 3 3" xfId="23614" xr:uid="{00000000-0005-0000-0000-000016AA0000}"/>
    <cellStyle name="Normal 9 4 4 2 3 4" xfId="43787" xr:uid="{00000000-0005-0000-0000-000017AA0000}"/>
    <cellStyle name="Normal 9 4 4 2 4" xfId="10522" xr:uid="{00000000-0005-0000-0000-000018AA0000}"/>
    <cellStyle name="Normal 9 4 4 2 4 2" xfId="27974" xr:uid="{00000000-0005-0000-0000-000019AA0000}"/>
    <cellStyle name="Normal 9 4 4 2 5" xfId="19253" xr:uid="{00000000-0005-0000-0000-00001AAA0000}"/>
    <cellStyle name="Normal 9 4 4 2 6" xfId="43784" xr:uid="{00000000-0005-0000-0000-00001BAA0000}"/>
    <cellStyle name="Normal 9 4 4 3" xfId="2801" xr:uid="{00000000-0005-0000-0000-00001CAA0000}"/>
    <cellStyle name="Normal 9 4 4 3 2" xfId="7212" xr:uid="{00000000-0005-0000-0000-00001DAA0000}"/>
    <cellStyle name="Normal 9 4 4 3 2 2" xfId="15956" xr:uid="{00000000-0005-0000-0000-00001EAA0000}"/>
    <cellStyle name="Normal 9 4 4 3 2 2 2" xfId="33407" xr:uid="{00000000-0005-0000-0000-00001FAA0000}"/>
    <cellStyle name="Normal 9 4 4 3 2 3" xfId="24687" xr:uid="{00000000-0005-0000-0000-000020AA0000}"/>
    <cellStyle name="Normal 9 4 4 3 2 4" xfId="43789" xr:uid="{00000000-0005-0000-0000-000021AA0000}"/>
    <cellStyle name="Normal 9 4 4 3 3" xfId="11595" xr:uid="{00000000-0005-0000-0000-000022AA0000}"/>
    <cellStyle name="Normal 9 4 4 3 3 2" xfId="29047" xr:uid="{00000000-0005-0000-0000-000023AA0000}"/>
    <cellStyle name="Normal 9 4 4 3 4" xfId="20326" xr:uid="{00000000-0005-0000-0000-000024AA0000}"/>
    <cellStyle name="Normal 9 4 4 3 5" xfId="43788" xr:uid="{00000000-0005-0000-0000-000025AA0000}"/>
    <cellStyle name="Normal 9 4 4 4" xfId="5070" xr:uid="{00000000-0005-0000-0000-000026AA0000}"/>
    <cellStyle name="Normal 9 4 4 4 2" xfId="13814" xr:uid="{00000000-0005-0000-0000-000027AA0000}"/>
    <cellStyle name="Normal 9 4 4 4 2 2" xfId="31265" xr:uid="{00000000-0005-0000-0000-000028AA0000}"/>
    <cellStyle name="Normal 9 4 4 4 3" xfId="22545" xr:uid="{00000000-0005-0000-0000-000029AA0000}"/>
    <cellStyle name="Normal 9 4 4 4 4" xfId="43790" xr:uid="{00000000-0005-0000-0000-00002AAA0000}"/>
    <cellStyle name="Normal 9 4 4 5" xfId="9453" xr:uid="{00000000-0005-0000-0000-00002BAA0000}"/>
    <cellStyle name="Normal 9 4 4 5 2" xfId="26905" xr:uid="{00000000-0005-0000-0000-00002CAA0000}"/>
    <cellStyle name="Normal 9 4 4 6" xfId="18184" xr:uid="{00000000-0005-0000-0000-00002DAA0000}"/>
    <cellStyle name="Normal 9 4 4 7" xfId="43783" xr:uid="{00000000-0005-0000-0000-00002EAA0000}"/>
    <cellStyle name="Normal 9 4 5" xfId="1191" xr:uid="{00000000-0005-0000-0000-00002FAA0000}"/>
    <cellStyle name="Normal 9 4 5 2" xfId="3337" xr:uid="{00000000-0005-0000-0000-000030AA0000}"/>
    <cellStyle name="Normal 9 4 5 2 2" xfId="7748" xr:uid="{00000000-0005-0000-0000-000031AA0000}"/>
    <cellStyle name="Normal 9 4 5 2 2 2" xfId="16492" xr:uid="{00000000-0005-0000-0000-000032AA0000}"/>
    <cellStyle name="Normal 9 4 5 2 2 2 2" xfId="33943" xr:uid="{00000000-0005-0000-0000-000033AA0000}"/>
    <cellStyle name="Normal 9 4 5 2 2 3" xfId="25223" xr:uid="{00000000-0005-0000-0000-000034AA0000}"/>
    <cellStyle name="Normal 9 4 5 2 2 4" xfId="43793" xr:uid="{00000000-0005-0000-0000-000035AA0000}"/>
    <cellStyle name="Normal 9 4 5 2 3" xfId="12131" xr:uid="{00000000-0005-0000-0000-000036AA0000}"/>
    <cellStyle name="Normal 9 4 5 2 3 2" xfId="29583" xr:uid="{00000000-0005-0000-0000-000037AA0000}"/>
    <cellStyle name="Normal 9 4 5 2 4" xfId="20862" xr:uid="{00000000-0005-0000-0000-000038AA0000}"/>
    <cellStyle name="Normal 9 4 5 2 5" xfId="43792" xr:uid="{00000000-0005-0000-0000-000039AA0000}"/>
    <cellStyle name="Normal 9 4 5 3" xfId="5606" xr:uid="{00000000-0005-0000-0000-00003AAA0000}"/>
    <cellStyle name="Normal 9 4 5 3 2" xfId="14350" xr:uid="{00000000-0005-0000-0000-00003BAA0000}"/>
    <cellStyle name="Normal 9 4 5 3 2 2" xfId="31801" xr:uid="{00000000-0005-0000-0000-00003CAA0000}"/>
    <cellStyle name="Normal 9 4 5 3 3" xfId="23081" xr:uid="{00000000-0005-0000-0000-00003DAA0000}"/>
    <cellStyle name="Normal 9 4 5 3 4" xfId="43794" xr:uid="{00000000-0005-0000-0000-00003EAA0000}"/>
    <cellStyle name="Normal 9 4 5 4" xfId="9989" xr:uid="{00000000-0005-0000-0000-00003FAA0000}"/>
    <cellStyle name="Normal 9 4 5 4 2" xfId="27441" xr:uid="{00000000-0005-0000-0000-000040AA0000}"/>
    <cellStyle name="Normal 9 4 5 5" xfId="18720" xr:uid="{00000000-0005-0000-0000-000041AA0000}"/>
    <cellStyle name="Normal 9 4 5 6" xfId="43791" xr:uid="{00000000-0005-0000-0000-000042AA0000}"/>
    <cellStyle name="Normal 9 4 6" xfId="2265" xr:uid="{00000000-0005-0000-0000-000043AA0000}"/>
    <cellStyle name="Normal 9 4 6 2" xfId="6676" xr:uid="{00000000-0005-0000-0000-000044AA0000}"/>
    <cellStyle name="Normal 9 4 6 2 2" xfId="15420" xr:uid="{00000000-0005-0000-0000-000045AA0000}"/>
    <cellStyle name="Normal 9 4 6 2 2 2" xfId="32871" xr:uid="{00000000-0005-0000-0000-000046AA0000}"/>
    <cellStyle name="Normal 9 4 6 2 3" xfId="24151" xr:uid="{00000000-0005-0000-0000-000047AA0000}"/>
    <cellStyle name="Normal 9 4 6 2 4" xfId="43796" xr:uid="{00000000-0005-0000-0000-000048AA0000}"/>
    <cellStyle name="Normal 9 4 6 3" xfId="11059" xr:uid="{00000000-0005-0000-0000-000049AA0000}"/>
    <cellStyle name="Normal 9 4 6 3 2" xfId="28511" xr:uid="{00000000-0005-0000-0000-00004AAA0000}"/>
    <cellStyle name="Normal 9 4 6 4" xfId="19790" xr:uid="{00000000-0005-0000-0000-00004BAA0000}"/>
    <cellStyle name="Normal 9 4 6 5" xfId="43795" xr:uid="{00000000-0005-0000-0000-00004CAA0000}"/>
    <cellStyle name="Normal 9 4 7" xfId="4534" xr:uid="{00000000-0005-0000-0000-00004DAA0000}"/>
    <cellStyle name="Normal 9 4 7 2" xfId="13278" xr:uid="{00000000-0005-0000-0000-00004EAA0000}"/>
    <cellStyle name="Normal 9 4 7 2 2" xfId="30729" xr:uid="{00000000-0005-0000-0000-00004FAA0000}"/>
    <cellStyle name="Normal 9 4 7 3" xfId="22009" xr:uid="{00000000-0005-0000-0000-000050AA0000}"/>
    <cellStyle name="Normal 9 4 7 4" xfId="43797" xr:uid="{00000000-0005-0000-0000-000051AA0000}"/>
    <cellStyle name="Normal 9 4 8" xfId="8917" xr:uid="{00000000-0005-0000-0000-000052AA0000}"/>
    <cellStyle name="Normal 9 4 8 2" xfId="26369" xr:uid="{00000000-0005-0000-0000-000053AA0000}"/>
    <cellStyle name="Normal 9 4 9" xfId="17648" xr:uid="{00000000-0005-0000-0000-000054AA0000}"/>
    <cellStyle name="Normal 9 5" xfId="173" xr:uid="{00000000-0005-0000-0000-000055AA0000}"/>
    <cellStyle name="Normal 9 5 2" xfId="438" xr:uid="{00000000-0005-0000-0000-000056AA0000}"/>
    <cellStyle name="Normal 9 5 2 2" xfId="978" xr:uid="{00000000-0005-0000-0000-000057AA0000}"/>
    <cellStyle name="Normal 9 5 2 2 2" xfId="2051" xr:uid="{00000000-0005-0000-0000-000058AA0000}"/>
    <cellStyle name="Normal 9 5 2 2 2 2" xfId="4196" xr:uid="{00000000-0005-0000-0000-000059AA0000}"/>
    <cellStyle name="Normal 9 5 2 2 2 2 2" xfId="8607" xr:uid="{00000000-0005-0000-0000-00005AAA0000}"/>
    <cellStyle name="Normal 9 5 2 2 2 2 2 2" xfId="17351" xr:uid="{00000000-0005-0000-0000-00005BAA0000}"/>
    <cellStyle name="Normal 9 5 2 2 2 2 2 2 2" xfId="34802" xr:uid="{00000000-0005-0000-0000-00005CAA0000}"/>
    <cellStyle name="Normal 9 5 2 2 2 2 2 3" xfId="26082" xr:uid="{00000000-0005-0000-0000-00005DAA0000}"/>
    <cellStyle name="Normal 9 5 2 2 2 2 2 4" xfId="43803" xr:uid="{00000000-0005-0000-0000-00005EAA0000}"/>
    <cellStyle name="Normal 9 5 2 2 2 2 3" xfId="12990" xr:uid="{00000000-0005-0000-0000-00005FAA0000}"/>
    <cellStyle name="Normal 9 5 2 2 2 2 3 2" xfId="30442" xr:uid="{00000000-0005-0000-0000-000060AA0000}"/>
    <cellStyle name="Normal 9 5 2 2 2 2 4" xfId="21721" xr:uid="{00000000-0005-0000-0000-000061AA0000}"/>
    <cellStyle name="Normal 9 5 2 2 2 2 5" xfId="43802" xr:uid="{00000000-0005-0000-0000-000062AA0000}"/>
    <cellStyle name="Normal 9 5 2 2 2 3" xfId="6465" xr:uid="{00000000-0005-0000-0000-000063AA0000}"/>
    <cellStyle name="Normal 9 5 2 2 2 3 2" xfId="15209" xr:uid="{00000000-0005-0000-0000-000064AA0000}"/>
    <cellStyle name="Normal 9 5 2 2 2 3 2 2" xfId="32660" xr:uid="{00000000-0005-0000-0000-000065AA0000}"/>
    <cellStyle name="Normal 9 5 2 2 2 3 3" xfId="23940" xr:uid="{00000000-0005-0000-0000-000066AA0000}"/>
    <cellStyle name="Normal 9 5 2 2 2 3 4" xfId="43804" xr:uid="{00000000-0005-0000-0000-000067AA0000}"/>
    <cellStyle name="Normal 9 5 2 2 2 4" xfId="10848" xr:uid="{00000000-0005-0000-0000-000068AA0000}"/>
    <cellStyle name="Normal 9 5 2 2 2 4 2" xfId="28300" xr:uid="{00000000-0005-0000-0000-000069AA0000}"/>
    <cellStyle name="Normal 9 5 2 2 2 5" xfId="19579" xr:uid="{00000000-0005-0000-0000-00006AAA0000}"/>
    <cellStyle name="Normal 9 5 2 2 2 6" xfId="43801" xr:uid="{00000000-0005-0000-0000-00006BAA0000}"/>
    <cellStyle name="Normal 9 5 2 2 3" xfId="3127" xr:uid="{00000000-0005-0000-0000-00006CAA0000}"/>
    <cellStyle name="Normal 9 5 2 2 3 2" xfId="7538" xr:uid="{00000000-0005-0000-0000-00006DAA0000}"/>
    <cellStyle name="Normal 9 5 2 2 3 2 2" xfId="16282" xr:uid="{00000000-0005-0000-0000-00006EAA0000}"/>
    <cellStyle name="Normal 9 5 2 2 3 2 2 2" xfId="33733" xr:uid="{00000000-0005-0000-0000-00006FAA0000}"/>
    <cellStyle name="Normal 9 5 2 2 3 2 3" xfId="25013" xr:uid="{00000000-0005-0000-0000-000070AA0000}"/>
    <cellStyle name="Normal 9 5 2 2 3 2 4" xfId="43806" xr:uid="{00000000-0005-0000-0000-000071AA0000}"/>
    <cellStyle name="Normal 9 5 2 2 3 3" xfId="11921" xr:uid="{00000000-0005-0000-0000-000072AA0000}"/>
    <cellStyle name="Normal 9 5 2 2 3 3 2" xfId="29373" xr:uid="{00000000-0005-0000-0000-000073AA0000}"/>
    <cellStyle name="Normal 9 5 2 2 3 4" xfId="20652" xr:uid="{00000000-0005-0000-0000-000074AA0000}"/>
    <cellStyle name="Normal 9 5 2 2 3 5" xfId="43805" xr:uid="{00000000-0005-0000-0000-000075AA0000}"/>
    <cellStyle name="Normal 9 5 2 2 4" xfId="5396" xr:uid="{00000000-0005-0000-0000-000076AA0000}"/>
    <cellStyle name="Normal 9 5 2 2 4 2" xfId="14140" xr:uid="{00000000-0005-0000-0000-000077AA0000}"/>
    <cellStyle name="Normal 9 5 2 2 4 2 2" xfId="31591" xr:uid="{00000000-0005-0000-0000-000078AA0000}"/>
    <cellStyle name="Normal 9 5 2 2 4 3" xfId="22871" xr:uid="{00000000-0005-0000-0000-000079AA0000}"/>
    <cellStyle name="Normal 9 5 2 2 4 4" xfId="43807" xr:uid="{00000000-0005-0000-0000-00007AAA0000}"/>
    <cellStyle name="Normal 9 5 2 2 5" xfId="9779" xr:uid="{00000000-0005-0000-0000-00007BAA0000}"/>
    <cellStyle name="Normal 9 5 2 2 5 2" xfId="27231" xr:uid="{00000000-0005-0000-0000-00007CAA0000}"/>
    <cellStyle name="Normal 9 5 2 2 6" xfId="18510" xr:uid="{00000000-0005-0000-0000-00007DAA0000}"/>
    <cellStyle name="Normal 9 5 2 2 7" xfId="43800" xr:uid="{00000000-0005-0000-0000-00007EAA0000}"/>
    <cellStyle name="Normal 9 5 2 3" xfId="1516" xr:uid="{00000000-0005-0000-0000-00007FAA0000}"/>
    <cellStyle name="Normal 9 5 2 3 2" xfId="3662" xr:uid="{00000000-0005-0000-0000-000080AA0000}"/>
    <cellStyle name="Normal 9 5 2 3 2 2" xfId="8073" xr:uid="{00000000-0005-0000-0000-000081AA0000}"/>
    <cellStyle name="Normal 9 5 2 3 2 2 2" xfId="16817" xr:uid="{00000000-0005-0000-0000-000082AA0000}"/>
    <cellStyle name="Normal 9 5 2 3 2 2 2 2" xfId="34268" xr:uid="{00000000-0005-0000-0000-000083AA0000}"/>
    <cellStyle name="Normal 9 5 2 3 2 2 3" xfId="25548" xr:uid="{00000000-0005-0000-0000-000084AA0000}"/>
    <cellStyle name="Normal 9 5 2 3 2 2 4" xfId="43810" xr:uid="{00000000-0005-0000-0000-000085AA0000}"/>
    <cellStyle name="Normal 9 5 2 3 2 3" xfId="12456" xr:uid="{00000000-0005-0000-0000-000086AA0000}"/>
    <cellStyle name="Normal 9 5 2 3 2 3 2" xfId="29908" xr:uid="{00000000-0005-0000-0000-000087AA0000}"/>
    <cellStyle name="Normal 9 5 2 3 2 4" xfId="21187" xr:uid="{00000000-0005-0000-0000-000088AA0000}"/>
    <cellStyle name="Normal 9 5 2 3 2 5" xfId="43809" xr:uid="{00000000-0005-0000-0000-000089AA0000}"/>
    <cellStyle name="Normal 9 5 2 3 3" xfId="5931" xr:uid="{00000000-0005-0000-0000-00008AAA0000}"/>
    <cellStyle name="Normal 9 5 2 3 3 2" xfId="14675" xr:uid="{00000000-0005-0000-0000-00008BAA0000}"/>
    <cellStyle name="Normal 9 5 2 3 3 2 2" xfId="32126" xr:uid="{00000000-0005-0000-0000-00008CAA0000}"/>
    <cellStyle name="Normal 9 5 2 3 3 3" xfId="23406" xr:uid="{00000000-0005-0000-0000-00008DAA0000}"/>
    <cellStyle name="Normal 9 5 2 3 3 4" xfId="43811" xr:uid="{00000000-0005-0000-0000-00008EAA0000}"/>
    <cellStyle name="Normal 9 5 2 3 4" xfId="10314" xr:uid="{00000000-0005-0000-0000-00008FAA0000}"/>
    <cellStyle name="Normal 9 5 2 3 4 2" xfId="27766" xr:uid="{00000000-0005-0000-0000-000090AA0000}"/>
    <cellStyle name="Normal 9 5 2 3 5" xfId="19045" xr:uid="{00000000-0005-0000-0000-000091AA0000}"/>
    <cellStyle name="Normal 9 5 2 3 6" xfId="43808" xr:uid="{00000000-0005-0000-0000-000092AA0000}"/>
    <cellStyle name="Normal 9 5 2 4" xfId="2590" xr:uid="{00000000-0005-0000-0000-000093AA0000}"/>
    <cellStyle name="Normal 9 5 2 4 2" xfId="7001" xr:uid="{00000000-0005-0000-0000-000094AA0000}"/>
    <cellStyle name="Normal 9 5 2 4 2 2" xfId="15745" xr:uid="{00000000-0005-0000-0000-000095AA0000}"/>
    <cellStyle name="Normal 9 5 2 4 2 2 2" xfId="33196" xr:uid="{00000000-0005-0000-0000-000096AA0000}"/>
    <cellStyle name="Normal 9 5 2 4 2 3" xfId="24476" xr:uid="{00000000-0005-0000-0000-000097AA0000}"/>
    <cellStyle name="Normal 9 5 2 4 2 4" xfId="43813" xr:uid="{00000000-0005-0000-0000-000098AA0000}"/>
    <cellStyle name="Normal 9 5 2 4 3" xfId="11384" xr:uid="{00000000-0005-0000-0000-000099AA0000}"/>
    <cellStyle name="Normal 9 5 2 4 3 2" xfId="28836" xr:uid="{00000000-0005-0000-0000-00009AAA0000}"/>
    <cellStyle name="Normal 9 5 2 4 4" xfId="20115" xr:uid="{00000000-0005-0000-0000-00009BAA0000}"/>
    <cellStyle name="Normal 9 5 2 4 5" xfId="43812" xr:uid="{00000000-0005-0000-0000-00009CAA0000}"/>
    <cellStyle name="Normal 9 5 2 5" xfId="4859" xr:uid="{00000000-0005-0000-0000-00009DAA0000}"/>
    <cellStyle name="Normal 9 5 2 5 2" xfId="13603" xr:uid="{00000000-0005-0000-0000-00009EAA0000}"/>
    <cellStyle name="Normal 9 5 2 5 2 2" xfId="31054" xr:uid="{00000000-0005-0000-0000-00009FAA0000}"/>
    <cellStyle name="Normal 9 5 2 5 3" xfId="22334" xr:uid="{00000000-0005-0000-0000-0000A0AA0000}"/>
    <cellStyle name="Normal 9 5 2 5 4" xfId="43814" xr:uid="{00000000-0005-0000-0000-0000A1AA0000}"/>
    <cellStyle name="Normal 9 5 2 6" xfId="9242" xr:uid="{00000000-0005-0000-0000-0000A2AA0000}"/>
    <cellStyle name="Normal 9 5 2 6 2" xfId="26694" xr:uid="{00000000-0005-0000-0000-0000A3AA0000}"/>
    <cellStyle name="Normal 9 5 2 7" xfId="17973" xr:uid="{00000000-0005-0000-0000-0000A4AA0000}"/>
    <cellStyle name="Normal 9 5 2 8" xfId="43799" xr:uid="{00000000-0005-0000-0000-0000A5AA0000}"/>
    <cellStyle name="Normal 9 5 3" xfId="720" xr:uid="{00000000-0005-0000-0000-0000A6AA0000}"/>
    <cellStyle name="Normal 9 5 3 2" xfId="1793" xr:uid="{00000000-0005-0000-0000-0000A7AA0000}"/>
    <cellStyle name="Normal 9 5 3 2 2" xfId="3938" xr:uid="{00000000-0005-0000-0000-0000A8AA0000}"/>
    <cellStyle name="Normal 9 5 3 2 2 2" xfId="8349" xr:uid="{00000000-0005-0000-0000-0000A9AA0000}"/>
    <cellStyle name="Normal 9 5 3 2 2 2 2" xfId="17093" xr:uid="{00000000-0005-0000-0000-0000AAAA0000}"/>
    <cellStyle name="Normal 9 5 3 2 2 2 2 2" xfId="34544" xr:uid="{00000000-0005-0000-0000-0000ABAA0000}"/>
    <cellStyle name="Normal 9 5 3 2 2 2 3" xfId="25824" xr:uid="{00000000-0005-0000-0000-0000ACAA0000}"/>
    <cellStyle name="Normal 9 5 3 2 2 2 4" xfId="43818" xr:uid="{00000000-0005-0000-0000-0000ADAA0000}"/>
    <cellStyle name="Normal 9 5 3 2 2 3" xfId="12732" xr:uid="{00000000-0005-0000-0000-0000AEAA0000}"/>
    <cellStyle name="Normal 9 5 3 2 2 3 2" xfId="30184" xr:uid="{00000000-0005-0000-0000-0000AFAA0000}"/>
    <cellStyle name="Normal 9 5 3 2 2 4" xfId="21463" xr:uid="{00000000-0005-0000-0000-0000B0AA0000}"/>
    <cellStyle name="Normal 9 5 3 2 2 5" xfId="43817" xr:uid="{00000000-0005-0000-0000-0000B1AA0000}"/>
    <cellStyle name="Normal 9 5 3 2 3" xfId="6207" xr:uid="{00000000-0005-0000-0000-0000B2AA0000}"/>
    <cellStyle name="Normal 9 5 3 2 3 2" xfId="14951" xr:uid="{00000000-0005-0000-0000-0000B3AA0000}"/>
    <cellStyle name="Normal 9 5 3 2 3 2 2" xfId="32402" xr:uid="{00000000-0005-0000-0000-0000B4AA0000}"/>
    <cellStyle name="Normal 9 5 3 2 3 3" xfId="23682" xr:uid="{00000000-0005-0000-0000-0000B5AA0000}"/>
    <cellStyle name="Normal 9 5 3 2 3 4" xfId="43819" xr:uid="{00000000-0005-0000-0000-0000B6AA0000}"/>
    <cellStyle name="Normal 9 5 3 2 4" xfId="10590" xr:uid="{00000000-0005-0000-0000-0000B7AA0000}"/>
    <cellStyle name="Normal 9 5 3 2 4 2" xfId="28042" xr:uid="{00000000-0005-0000-0000-0000B8AA0000}"/>
    <cellStyle name="Normal 9 5 3 2 5" xfId="19321" xr:uid="{00000000-0005-0000-0000-0000B9AA0000}"/>
    <cellStyle name="Normal 9 5 3 2 6" xfId="43816" xr:uid="{00000000-0005-0000-0000-0000BAAA0000}"/>
    <cellStyle name="Normal 9 5 3 3" xfId="2869" xr:uid="{00000000-0005-0000-0000-0000BBAA0000}"/>
    <cellStyle name="Normal 9 5 3 3 2" xfId="7280" xr:uid="{00000000-0005-0000-0000-0000BCAA0000}"/>
    <cellStyle name="Normal 9 5 3 3 2 2" xfId="16024" xr:uid="{00000000-0005-0000-0000-0000BDAA0000}"/>
    <cellStyle name="Normal 9 5 3 3 2 2 2" xfId="33475" xr:uid="{00000000-0005-0000-0000-0000BEAA0000}"/>
    <cellStyle name="Normal 9 5 3 3 2 3" xfId="24755" xr:uid="{00000000-0005-0000-0000-0000BFAA0000}"/>
    <cellStyle name="Normal 9 5 3 3 2 4" xfId="43821" xr:uid="{00000000-0005-0000-0000-0000C0AA0000}"/>
    <cellStyle name="Normal 9 5 3 3 3" xfId="11663" xr:uid="{00000000-0005-0000-0000-0000C1AA0000}"/>
    <cellStyle name="Normal 9 5 3 3 3 2" xfId="29115" xr:uid="{00000000-0005-0000-0000-0000C2AA0000}"/>
    <cellStyle name="Normal 9 5 3 3 4" xfId="20394" xr:uid="{00000000-0005-0000-0000-0000C3AA0000}"/>
    <cellStyle name="Normal 9 5 3 3 5" xfId="43820" xr:uid="{00000000-0005-0000-0000-0000C4AA0000}"/>
    <cellStyle name="Normal 9 5 3 4" xfId="5138" xr:uid="{00000000-0005-0000-0000-0000C5AA0000}"/>
    <cellStyle name="Normal 9 5 3 4 2" xfId="13882" xr:uid="{00000000-0005-0000-0000-0000C6AA0000}"/>
    <cellStyle name="Normal 9 5 3 4 2 2" xfId="31333" xr:uid="{00000000-0005-0000-0000-0000C7AA0000}"/>
    <cellStyle name="Normal 9 5 3 4 3" xfId="22613" xr:uid="{00000000-0005-0000-0000-0000C8AA0000}"/>
    <cellStyle name="Normal 9 5 3 4 4" xfId="43822" xr:uid="{00000000-0005-0000-0000-0000C9AA0000}"/>
    <cellStyle name="Normal 9 5 3 5" xfId="9521" xr:uid="{00000000-0005-0000-0000-0000CAAA0000}"/>
    <cellStyle name="Normal 9 5 3 5 2" xfId="26973" xr:uid="{00000000-0005-0000-0000-0000CBAA0000}"/>
    <cellStyle name="Normal 9 5 3 6" xfId="18252" xr:uid="{00000000-0005-0000-0000-0000CCAA0000}"/>
    <cellStyle name="Normal 9 5 3 7" xfId="43815" xr:uid="{00000000-0005-0000-0000-0000CDAA0000}"/>
    <cellStyle name="Normal 9 5 4" xfId="1259" xr:uid="{00000000-0005-0000-0000-0000CEAA0000}"/>
    <cellStyle name="Normal 9 5 4 2" xfId="3405" xr:uid="{00000000-0005-0000-0000-0000CFAA0000}"/>
    <cellStyle name="Normal 9 5 4 2 2" xfId="7816" xr:uid="{00000000-0005-0000-0000-0000D0AA0000}"/>
    <cellStyle name="Normal 9 5 4 2 2 2" xfId="16560" xr:uid="{00000000-0005-0000-0000-0000D1AA0000}"/>
    <cellStyle name="Normal 9 5 4 2 2 2 2" xfId="34011" xr:uid="{00000000-0005-0000-0000-0000D2AA0000}"/>
    <cellStyle name="Normal 9 5 4 2 2 3" xfId="25291" xr:uid="{00000000-0005-0000-0000-0000D3AA0000}"/>
    <cellStyle name="Normal 9 5 4 2 2 4" xfId="43825" xr:uid="{00000000-0005-0000-0000-0000D4AA0000}"/>
    <cellStyle name="Normal 9 5 4 2 3" xfId="12199" xr:uid="{00000000-0005-0000-0000-0000D5AA0000}"/>
    <cellStyle name="Normal 9 5 4 2 3 2" xfId="29651" xr:uid="{00000000-0005-0000-0000-0000D6AA0000}"/>
    <cellStyle name="Normal 9 5 4 2 4" xfId="20930" xr:uid="{00000000-0005-0000-0000-0000D7AA0000}"/>
    <cellStyle name="Normal 9 5 4 2 5" xfId="43824" xr:uid="{00000000-0005-0000-0000-0000D8AA0000}"/>
    <cellStyle name="Normal 9 5 4 3" xfId="5674" xr:uid="{00000000-0005-0000-0000-0000D9AA0000}"/>
    <cellStyle name="Normal 9 5 4 3 2" xfId="14418" xr:uid="{00000000-0005-0000-0000-0000DAAA0000}"/>
    <cellStyle name="Normal 9 5 4 3 2 2" xfId="31869" xr:uid="{00000000-0005-0000-0000-0000DBAA0000}"/>
    <cellStyle name="Normal 9 5 4 3 3" xfId="23149" xr:uid="{00000000-0005-0000-0000-0000DCAA0000}"/>
    <cellStyle name="Normal 9 5 4 3 4" xfId="43826" xr:uid="{00000000-0005-0000-0000-0000DDAA0000}"/>
    <cellStyle name="Normal 9 5 4 4" xfId="10057" xr:uid="{00000000-0005-0000-0000-0000DEAA0000}"/>
    <cellStyle name="Normal 9 5 4 4 2" xfId="27509" xr:uid="{00000000-0005-0000-0000-0000DFAA0000}"/>
    <cellStyle name="Normal 9 5 4 5" xfId="18788" xr:uid="{00000000-0005-0000-0000-0000E0AA0000}"/>
    <cellStyle name="Normal 9 5 4 6" xfId="43823" xr:uid="{00000000-0005-0000-0000-0000E1AA0000}"/>
    <cellStyle name="Normal 9 5 5" xfId="2333" xr:uid="{00000000-0005-0000-0000-0000E2AA0000}"/>
    <cellStyle name="Normal 9 5 5 2" xfId="6744" xr:uid="{00000000-0005-0000-0000-0000E3AA0000}"/>
    <cellStyle name="Normal 9 5 5 2 2" xfId="15488" xr:uid="{00000000-0005-0000-0000-0000E4AA0000}"/>
    <cellStyle name="Normal 9 5 5 2 2 2" xfId="32939" xr:uid="{00000000-0005-0000-0000-0000E5AA0000}"/>
    <cellStyle name="Normal 9 5 5 2 3" xfId="24219" xr:uid="{00000000-0005-0000-0000-0000E6AA0000}"/>
    <cellStyle name="Normal 9 5 5 2 4" xfId="43828" xr:uid="{00000000-0005-0000-0000-0000E7AA0000}"/>
    <cellStyle name="Normal 9 5 5 3" xfId="11127" xr:uid="{00000000-0005-0000-0000-0000E8AA0000}"/>
    <cellStyle name="Normal 9 5 5 3 2" xfId="28579" xr:uid="{00000000-0005-0000-0000-0000E9AA0000}"/>
    <cellStyle name="Normal 9 5 5 4" xfId="19858" xr:uid="{00000000-0005-0000-0000-0000EAAA0000}"/>
    <cellStyle name="Normal 9 5 5 5" xfId="43827" xr:uid="{00000000-0005-0000-0000-0000EBAA0000}"/>
    <cellStyle name="Normal 9 5 6" xfId="4602" xr:uid="{00000000-0005-0000-0000-0000ECAA0000}"/>
    <cellStyle name="Normal 9 5 6 2" xfId="13346" xr:uid="{00000000-0005-0000-0000-0000EDAA0000}"/>
    <cellStyle name="Normal 9 5 6 2 2" xfId="30797" xr:uid="{00000000-0005-0000-0000-0000EEAA0000}"/>
    <cellStyle name="Normal 9 5 6 3" xfId="22077" xr:uid="{00000000-0005-0000-0000-0000EFAA0000}"/>
    <cellStyle name="Normal 9 5 6 4" xfId="43829" xr:uid="{00000000-0005-0000-0000-0000F0AA0000}"/>
    <cellStyle name="Normal 9 5 7" xfId="8985" xr:uid="{00000000-0005-0000-0000-0000F1AA0000}"/>
    <cellStyle name="Normal 9 5 7 2" xfId="26437" xr:uid="{00000000-0005-0000-0000-0000F2AA0000}"/>
    <cellStyle name="Normal 9 5 8" xfId="17716" xr:uid="{00000000-0005-0000-0000-0000F3AA0000}"/>
    <cellStyle name="Normal 9 5 9" xfId="43798" xr:uid="{00000000-0005-0000-0000-0000F4AA0000}"/>
    <cellStyle name="Normal 9 6" xfId="313" xr:uid="{00000000-0005-0000-0000-0000F5AA0000}"/>
    <cellStyle name="Normal 9 6 2" xfId="853" xr:uid="{00000000-0005-0000-0000-0000F6AA0000}"/>
    <cellStyle name="Normal 9 6 2 2" xfId="1926" xr:uid="{00000000-0005-0000-0000-0000F7AA0000}"/>
    <cellStyle name="Normal 9 6 2 2 2" xfId="4071" xr:uid="{00000000-0005-0000-0000-0000F8AA0000}"/>
    <cellStyle name="Normal 9 6 2 2 2 2" xfId="8482" xr:uid="{00000000-0005-0000-0000-0000F9AA0000}"/>
    <cellStyle name="Normal 9 6 2 2 2 2 2" xfId="17226" xr:uid="{00000000-0005-0000-0000-0000FAAA0000}"/>
    <cellStyle name="Normal 9 6 2 2 2 2 2 2" xfId="34677" xr:uid="{00000000-0005-0000-0000-0000FBAA0000}"/>
    <cellStyle name="Normal 9 6 2 2 2 2 3" xfId="25957" xr:uid="{00000000-0005-0000-0000-0000FCAA0000}"/>
    <cellStyle name="Normal 9 6 2 2 2 2 4" xfId="43834" xr:uid="{00000000-0005-0000-0000-0000FDAA0000}"/>
    <cellStyle name="Normal 9 6 2 2 2 3" xfId="12865" xr:uid="{00000000-0005-0000-0000-0000FEAA0000}"/>
    <cellStyle name="Normal 9 6 2 2 2 3 2" xfId="30317" xr:uid="{00000000-0005-0000-0000-0000FFAA0000}"/>
    <cellStyle name="Normal 9 6 2 2 2 4" xfId="21596" xr:uid="{00000000-0005-0000-0000-000000AB0000}"/>
    <cellStyle name="Normal 9 6 2 2 2 5" xfId="43833" xr:uid="{00000000-0005-0000-0000-000001AB0000}"/>
    <cellStyle name="Normal 9 6 2 2 3" xfId="6340" xr:uid="{00000000-0005-0000-0000-000002AB0000}"/>
    <cellStyle name="Normal 9 6 2 2 3 2" xfId="15084" xr:uid="{00000000-0005-0000-0000-000003AB0000}"/>
    <cellStyle name="Normal 9 6 2 2 3 2 2" xfId="32535" xr:uid="{00000000-0005-0000-0000-000004AB0000}"/>
    <cellStyle name="Normal 9 6 2 2 3 3" xfId="23815" xr:uid="{00000000-0005-0000-0000-000005AB0000}"/>
    <cellStyle name="Normal 9 6 2 2 3 4" xfId="43835" xr:uid="{00000000-0005-0000-0000-000006AB0000}"/>
    <cellStyle name="Normal 9 6 2 2 4" xfId="10723" xr:uid="{00000000-0005-0000-0000-000007AB0000}"/>
    <cellStyle name="Normal 9 6 2 2 4 2" xfId="28175" xr:uid="{00000000-0005-0000-0000-000008AB0000}"/>
    <cellStyle name="Normal 9 6 2 2 5" xfId="19454" xr:uid="{00000000-0005-0000-0000-000009AB0000}"/>
    <cellStyle name="Normal 9 6 2 2 6" xfId="43832" xr:uid="{00000000-0005-0000-0000-00000AAB0000}"/>
    <cellStyle name="Normal 9 6 2 3" xfId="3002" xr:uid="{00000000-0005-0000-0000-00000BAB0000}"/>
    <cellStyle name="Normal 9 6 2 3 2" xfId="7413" xr:uid="{00000000-0005-0000-0000-00000CAB0000}"/>
    <cellStyle name="Normal 9 6 2 3 2 2" xfId="16157" xr:uid="{00000000-0005-0000-0000-00000DAB0000}"/>
    <cellStyle name="Normal 9 6 2 3 2 2 2" xfId="33608" xr:uid="{00000000-0005-0000-0000-00000EAB0000}"/>
    <cellStyle name="Normal 9 6 2 3 2 3" xfId="24888" xr:uid="{00000000-0005-0000-0000-00000FAB0000}"/>
    <cellStyle name="Normal 9 6 2 3 2 4" xfId="43837" xr:uid="{00000000-0005-0000-0000-000010AB0000}"/>
    <cellStyle name="Normal 9 6 2 3 3" xfId="11796" xr:uid="{00000000-0005-0000-0000-000011AB0000}"/>
    <cellStyle name="Normal 9 6 2 3 3 2" xfId="29248" xr:uid="{00000000-0005-0000-0000-000012AB0000}"/>
    <cellStyle name="Normal 9 6 2 3 4" xfId="20527" xr:uid="{00000000-0005-0000-0000-000013AB0000}"/>
    <cellStyle name="Normal 9 6 2 3 5" xfId="43836" xr:uid="{00000000-0005-0000-0000-000014AB0000}"/>
    <cellStyle name="Normal 9 6 2 4" xfId="5271" xr:uid="{00000000-0005-0000-0000-000015AB0000}"/>
    <cellStyle name="Normal 9 6 2 4 2" xfId="14015" xr:uid="{00000000-0005-0000-0000-000016AB0000}"/>
    <cellStyle name="Normal 9 6 2 4 2 2" xfId="31466" xr:uid="{00000000-0005-0000-0000-000017AB0000}"/>
    <cellStyle name="Normal 9 6 2 4 3" xfId="22746" xr:uid="{00000000-0005-0000-0000-000018AB0000}"/>
    <cellStyle name="Normal 9 6 2 4 4" xfId="43838" xr:uid="{00000000-0005-0000-0000-000019AB0000}"/>
    <cellStyle name="Normal 9 6 2 5" xfId="9654" xr:uid="{00000000-0005-0000-0000-00001AAB0000}"/>
    <cellStyle name="Normal 9 6 2 5 2" xfId="27106" xr:uid="{00000000-0005-0000-0000-00001BAB0000}"/>
    <cellStyle name="Normal 9 6 2 6" xfId="18385" xr:uid="{00000000-0005-0000-0000-00001CAB0000}"/>
    <cellStyle name="Normal 9 6 2 7" xfId="43831" xr:uid="{00000000-0005-0000-0000-00001DAB0000}"/>
    <cellStyle name="Normal 9 6 3" xfId="1391" xr:uid="{00000000-0005-0000-0000-00001EAB0000}"/>
    <cellStyle name="Normal 9 6 3 2" xfId="3537" xr:uid="{00000000-0005-0000-0000-00001FAB0000}"/>
    <cellStyle name="Normal 9 6 3 2 2" xfId="7948" xr:uid="{00000000-0005-0000-0000-000020AB0000}"/>
    <cellStyle name="Normal 9 6 3 2 2 2" xfId="16692" xr:uid="{00000000-0005-0000-0000-000021AB0000}"/>
    <cellStyle name="Normal 9 6 3 2 2 2 2" xfId="34143" xr:uid="{00000000-0005-0000-0000-000022AB0000}"/>
    <cellStyle name="Normal 9 6 3 2 2 3" xfId="25423" xr:uid="{00000000-0005-0000-0000-000023AB0000}"/>
    <cellStyle name="Normal 9 6 3 2 2 4" xfId="43841" xr:uid="{00000000-0005-0000-0000-000024AB0000}"/>
    <cellStyle name="Normal 9 6 3 2 3" xfId="12331" xr:uid="{00000000-0005-0000-0000-000025AB0000}"/>
    <cellStyle name="Normal 9 6 3 2 3 2" xfId="29783" xr:uid="{00000000-0005-0000-0000-000026AB0000}"/>
    <cellStyle name="Normal 9 6 3 2 4" xfId="21062" xr:uid="{00000000-0005-0000-0000-000027AB0000}"/>
    <cellStyle name="Normal 9 6 3 2 5" xfId="43840" xr:uid="{00000000-0005-0000-0000-000028AB0000}"/>
    <cellStyle name="Normal 9 6 3 3" xfId="5806" xr:uid="{00000000-0005-0000-0000-000029AB0000}"/>
    <cellStyle name="Normal 9 6 3 3 2" xfId="14550" xr:uid="{00000000-0005-0000-0000-00002AAB0000}"/>
    <cellStyle name="Normal 9 6 3 3 2 2" xfId="32001" xr:uid="{00000000-0005-0000-0000-00002BAB0000}"/>
    <cellStyle name="Normal 9 6 3 3 3" xfId="23281" xr:uid="{00000000-0005-0000-0000-00002CAB0000}"/>
    <cellStyle name="Normal 9 6 3 3 4" xfId="43842" xr:uid="{00000000-0005-0000-0000-00002DAB0000}"/>
    <cellStyle name="Normal 9 6 3 4" xfId="10189" xr:uid="{00000000-0005-0000-0000-00002EAB0000}"/>
    <cellStyle name="Normal 9 6 3 4 2" xfId="27641" xr:uid="{00000000-0005-0000-0000-00002FAB0000}"/>
    <cellStyle name="Normal 9 6 3 5" xfId="18920" xr:uid="{00000000-0005-0000-0000-000030AB0000}"/>
    <cellStyle name="Normal 9 6 3 6" xfId="43839" xr:uid="{00000000-0005-0000-0000-000031AB0000}"/>
    <cellStyle name="Normal 9 6 4" xfId="2465" xr:uid="{00000000-0005-0000-0000-000032AB0000}"/>
    <cellStyle name="Normal 9 6 4 2" xfId="6876" xr:uid="{00000000-0005-0000-0000-000033AB0000}"/>
    <cellStyle name="Normal 9 6 4 2 2" xfId="15620" xr:uid="{00000000-0005-0000-0000-000034AB0000}"/>
    <cellStyle name="Normal 9 6 4 2 2 2" xfId="33071" xr:uid="{00000000-0005-0000-0000-000035AB0000}"/>
    <cellStyle name="Normal 9 6 4 2 3" xfId="24351" xr:uid="{00000000-0005-0000-0000-000036AB0000}"/>
    <cellStyle name="Normal 9 6 4 2 4" xfId="43844" xr:uid="{00000000-0005-0000-0000-000037AB0000}"/>
    <cellStyle name="Normal 9 6 4 3" xfId="11259" xr:uid="{00000000-0005-0000-0000-000038AB0000}"/>
    <cellStyle name="Normal 9 6 4 3 2" xfId="28711" xr:uid="{00000000-0005-0000-0000-000039AB0000}"/>
    <cellStyle name="Normal 9 6 4 4" xfId="19990" xr:uid="{00000000-0005-0000-0000-00003AAB0000}"/>
    <cellStyle name="Normal 9 6 4 5" xfId="43843" xr:uid="{00000000-0005-0000-0000-00003BAB0000}"/>
    <cellStyle name="Normal 9 6 5" xfId="4734" xr:uid="{00000000-0005-0000-0000-00003CAB0000}"/>
    <cellStyle name="Normal 9 6 5 2" xfId="13478" xr:uid="{00000000-0005-0000-0000-00003DAB0000}"/>
    <cellStyle name="Normal 9 6 5 2 2" xfId="30929" xr:uid="{00000000-0005-0000-0000-00003EAB0000}"/>
    <cellStyle name="Normal 9 6 5 3" xfId="22209" xr:uid="{00000000-0005-0000-0000-00003FAB0000}"/>
    <cellStyle name="Normal 9 6 5 4" xfId="43845" xr:uid="{00000000-0005-0000-0000-000040AB0000}"/>
    <cellStyle name="Normal 9 6 6" xfId="9117" xr:uid="{00000000-0005-0000-0000-000041AB0000}"/>
    <cellStyle name="Normal 9 6 6 2" xfId="26569" xr:uid="{00000000-0005-0000-0000-000042AB0000}"/>
    <cellStyle name="Normal 9 6 7" xfId="17848" xr:uid="{00000000-0005-0000-0000-000043AB0000}"/>
    <cellStyle name="Normal 9 6 8" xfId="43830" xr:uid="{00000000-0005-0000-0000-000044AB0000}"/>
    <cellStyle name="Normal 9 7" xfId="595" xr:uid="{00000000-0005-0000-0000-000045AB0000}"/>
    <cellStyle name="Normal 9 7 2" xfId="1668" xr:uid="{00000000-0005-0000-0000-000046AB0000}"/>
    <cellStyle name="Normal 9 7 2 2" xfId="3813" xr:uid="{00000000-0005-0000-0000-000047AB0000}"/>
    <cellStyle name="Normal 9 7 2 2 2" xfId="8224" xr:uid="{00000000-0005-0000-0000-000048AB0000}"/>
    <cellStyle name="Normal 9 7 2 2 2 2" xfId="16968" xr:uid="{00000000-0005-0000-0000-000049AB0000}"/>
    <cellStyle name="Normal 9 7 2 2 2 2 2" xfId="34419" xr:uid="{00000000-0005-0000-0000-00004AAB0000}"/>
    <cellStyle name="Normal 9 7 2 2 2 3" xfId="25699" xr:uid="{00000000-0005-0000-0000-00004BAB0000}"/>
    <cellStyle name="Normal 9 7 2 2 2 4" xfId="43849" xr:uid="{00000000-0005-0000-0000-00004CAB0000}"/>
    <cellStyle name="Normal 9 7 2 2 3" xfId="12607" xr:uid="{00000000-0005-0000-0000-00004DAB0000}"/>
    <cellStyle name="Normal 9 7 2 2 3 2" xfId="30059" xr:uid="{00000000-0005-0000-0000-00004EAB0000}"/>
    <cellStyle name="Normal 9 7 2 2 4" xfId="21338" xr:uid="{00000000-0005-0000-0000-00004FAB0000}"/>
    <cellStyle name="Normal 9 7 2 2 5" xfId="43848" xr:uid="{00000000-0005-0000-0000-000050AB0000}"/>
    <cellStyle name="Normal 9 7 2 3" xfId="6082" xr:uid="{00000000-0005-0000-0000-000051AB0000}"/>
    <cellStyle name="Normal 9 7 2 3 2" xfId="14826" xr:uid="{00000000-0005-0000-0000-000052AB0000}"/>
    <cellStyle name="Normal 9 7 2 3 2 2" xfId="32277" xr:uid="{00000000-0005-0000-0000-000053AB0000}"/>
    <cellStyle name="Normal 9 7 2 3 3" xfId="23557" xr:uid="{00000000-0005-0000-0000-000054AB0000}"/>
    <cellStyle name="Normal 9 7 2 3 4" xfId="43850" xr:uid="{00000000-0005-0000-0000-000055AB0000}"/>
    <cellStyle name="Normal 9 7 2 4" xfId="10465" xr:uid="{00000000-0005-0000-0000-000056AB0000}"/>
    <cellStyle name="Normal 9 7 2 4 2" xfId="27917" xr:uid="{00000000-0005-0000-0000-000057AB0000}"/>
    <cellStyle name="Normal 9 7 2 5" xfId="19196" xr:uid="{00000000-0005-0000-0000-000058AB0000}"/>
    <cellStyle name="Normal 9 7 2 6" xfId="43847" xr:uid="{00000000-0005-0000-0000-000059AB0000}"/>
    <cellStyle name="Normal 9 7 3" xfId="2744" xr:uid="{00000000-0005-0000-0000-00005AAB0000}"/>
    <cellStyle name="Normal 9 7 3 2" xfId="7155" xr:uid="{00000000-0005-0000-0000-00005BAB0000}"/>
    <cellStyle name="Normal 9 7 3 2 2" xfId="15899" xr:uid="{00000000-0005-0000-0000-00005CAB0000}"/>
    <cellStyle name="Normal 9 7 3 2 2 2" xfId="33350" xr:uid="{00000000-0005-0000-0000-00005DAB0000}"/>
    <cellStyle name="Normal 9 7 3 2 3" xfId="24630" xr:uid="{00000000-0005-0000-0000-00005EAB0000}"/>
    <cellStyle name="Normal 9 7 3 2 4" xfId="43852" xr:uid="{00000000-0005-0000-0000-00005FAB0000}"/>
    <cellStyle name="Normal 9 7 3 3" xfId="11538" xr:uid="{00000000-0005-0000-0000-000060AB0000}"/>
    <cellStyle name="Normal 9 7 3 3 2" xfId="28990" xr:uid="{00000000-0005-0000-0000-000061AB0000}"/>
    <cellStyle name="Normal 9 7 3 4" xfId="20269" xr:uid="{00000000-0005-0000-0000-000062AB0000}"/>
    <cellStyle name="Normal 9 7 3 5" xfId="43851" xr:uid="{00000000-0005-0000-0000-000063AB0000}"/>
    <cellStyle name="Normal 9 7 4" xfId="5013" xr:uid="{00000000-0005-0000-0000-000064AB0000}"/>
    <cellStyle name="Normal 9 7 4 2" xfId="13757" xr:uid="{00000000-0005-0000-0000-000065AB0000}"/>
    <cellStyle name="Normal 9 7 4 2 2" xfId="31208" xr:uid="{00000000-0005-0000-0000-000066AB0000}"/>
    <cellStyle name="Normal 9 7 4 3" xfId="22488" xr:uid="{00000000-0005-0000-0000-000067AB0000}"/>
    <cellStyle name="Normal 9 7 4 4" xfId="43853" xr:uid="{00000000-0005-0000-0000-000068AB0000}"/>
    <cellStyle name="Normal 9 7 5" xfId="9396" xr:uid="{00000000-0005-0000-0000-000069AB0000}"/>
    <cellStyle name="Normal 9 7 5 2" xfId="26848" xr:uid="{00000000-0005-0000-0000-00006AAB0000}"/>
    <cellStyle name="Normal 9 7 6" xfId="18127" xr:uid="{00000000-0005-0000-0000-00006BAB0000}"/>
    <cellStyle name="Normal 9 7 7" xfId="43846" xr:uid="{00000000-0005-0000-0000-00006CAB0000}"/>
    <cellStyle name="Normal 9 8" xfId="1134" xr:uid="{00000000-0005-0000-0000-00006DAB0000}"/>
    <cellStyle name="Normal 9 8 2" xfId="3280" xr:uid="{00000000-0005-0000-0000-00006EAB0000}"/>
    <cellStyle name="Normal 9 8 2 2" xfId="7691" xr:uid="{00000000-0005-0000-0000-00006FAB0000}"/>
    <cellStyle name="Normal 9 8 2 2 2" xfId="16435" xr:uid="{00000000-0005-0000-0000-000070AB0000}"/>
    <cellStyle name="Normal 9 8 2 2 2 2" xfId="33886" xr:uid="{00000000-0005-0000-0000-000071AB0000}"/>
    <cellStyle name="Normal 9 8 2 2 3" xfId="25166" xr:uid="{00000000-0005-0000-0000-000072AB0000}"/>
    <cellStyle name="Normal 9 8 2 2 4" xfId="43856" xr:uid="{00000000-0005-0000-0000-000073AB0000}"/>
    <cellStyle name="Normal 9 8 2 3" xfId="12074" xr:uid="{00000000-0005-0000-0000-000074AB0000}"/>
    <cellStyle name="Normal 9 8 2 3 2" xfId="29526" xr:uid="{00000000-0005-0000-0000-000075AB0000}"/>
    <cellStyle name="Normal 9 8 2 4" xfId="20805" xr:uid="{00000000-0005-0000-0000-000076AB0000}"/>
    <cellStyle name="Normal 9 8 2 5" xfId="43855" xr:uid="{00000000-0005-0000-0000-000077AB0000}"/>
    <cellStyle name="Normal 9 8 3" xfId="5549" xr:uid="{00000000-0005-0000-0000-000078AB0000}"/>
    <cellStyle name="Normal 9 8 3 2" xfId="14293" xr:uid="{00000000-0005-0000-0000-000079AB0000}"/>
    <cellStyle name="Normal 9 8 3 2 2" xfId="31744" xr:uid="{00000000-0005-0000-0000-00007AAB0000}"/>
    <cellStyle name="Normal 9 8 3 3" xfId="23024" xr:uid="{00000000-0005-0000-0000-00007BAB0000}"/>
    <cellStyle name="Normal 9 8 3 4" xfId="43857" xr:uid="{00000000-0005-0000-0000-00007CAB0000}"/>
    <cellStyle name="Normal 9 8 4" xfId="9932" xr:uid="{00000000-0005-0000-0000-00007DAB0000}"/>
    <cellStyle name="Normal 9 8 4 2" xfId="27384" xr:uid="{00000000-0005-0000-0000-00007EAB0000}"/>
    <cellStyle name="Normal 9 8 5" xfId="18663" xr:uid="{00000000-0005-0000-0000-00007FAB0000}"/>
    <cellStyle name="Normal 9 8 6" xfId="43854" xr:uid="{00000000-0005-0000-0000-000080AB0000}"/>
    <cellStyle name="Normal 9 9" xfId="2208" xr:uid="{00000000-0005-0000-0000-000081AB0000}"/>
    <cellStyle name="Normal 9 9 2" xfId="6619" xr:uid="{00000000-0005-0000-0000-000082AB0000}"/>
    <cellStyle name="Normal 9 9 2 2" xfId="15363" xr:uid="{00000000-0005-0000-0000-000083AB0000}"/>
    <cellStyle name="Normal 9 9 2 2 2" xfId="32814" xr:uid="{00000000-0005-0000-0000-000084AB0000}"/>
    <cellStyle name="Normal 9 9 2 3" xfId="24094" xr:uid="{00000000-0005-0000-0000-000085AB0000}"/>
    <cellStyle name="Normal 9 9 2 4" xfId="43859" xr:uid="{00000000-0005-0000-0000-000086AB0000}"/>
    <cellStyle name="Normal 9 9 3" xfId="11002" xr:uid="{00000000-0005-0000-0000-000087AB0000}"/>
    <cellStyle name="Normal 9 9 3 2" xfId="28454" xr:uid="{00000000-0005-0000-0000-000088AB0000}"/>
    <cellStyle name="Normal 9 9 4" xfId="19733" xr:uid="{00000000-0005-0000-0000-000089AB0000}"/>
    <cellStyle name="Normal 9 9 5" xfId="43858" xr:uid="{00000000-0005-0000-0000-00008AAB0000}"/>
    <cellStyle name="Normal 90" xfId="35138" xr:uid="{00000000-0005-0000-0000-00008BAB0000}"/>
    <cellStyle name="Normal 91" xfId="43864" xr:uid="{00000000-0005-0000-0000-00008CAB0000}"/>
    <cellStyle name="Normal 92" xfId="43869" xr:uid="{00000000-0005-0000-0000-00008DAB0000}"/>
    <cellStyle name="Normal 93" xfId="43872" xr:uid="{00000000-0005-0000-0000-00008EAB0000}"/>
    <cellStyle name="Normal 94" xfId="43876" xr:uid="{00000000-0005-0000-0000-00008FAB0000}"/>
    <cellStyle name="Normal 95" xfId="43879" xr:uid="{00000000-0005-0000-0000-000090AB0000}"/>
    <cellStyle name="Normal 96" xfId="43882" xr:uid="{00000000-0005-0000-0000-000091AB0000}"/>
    <cellStyle name="Normal 97" xfId="43886" xr:uid="{00000000-0005-0000-0000-000092AB0000}"/>
    <cellStyle name="Normal 98" xfId="43890" xr:uid="{00000000-0005-0000-0000-000093AB0000}"/>
    <cellStyle name="Normal 99" xfId="43894" xr:uid="{00000000-0005-0000-0000-000094AB0000}"/>
    <cellStyle name="Normal_16-11 al 22-11" xfId="44068" xr:uid="{092D969F-6F6A-4EE5-856C-2E60889197C9}"/>
    <cellStyle name="Normal_AGOST 01 31" xfId="35100" xr:uid="{00000000-0005-0000-0000-000095AB0000}"/>
    <cellStyle name="Normal_Estadisticas 2018" xfId="43926" xr:uid="{00000000-0005-0000-0000-000096AB0000}"/>
    <cellStyle name="Normal_Estadisticas 2018_1" xfId="43897" xr:uid="{00000000-0005-0000-0000-000097AB0000}"/>
    <cellStyle name="Normal_Estadisticas 2018_2" xfId="43919" xr:uid="{00000000-0005-0000-0000-000098AB0000}"/>
    <cellStyle name="Normal_Estadisticas 2019" xfId="44026" xr:uid="{1A4DAD5A-EBDA-4728-8FCD-423192CF94E0}"/>
    <cellStyle name="Normal_Estadisticas 2019_1" xfId="43936" xr:uid="{00000000-0005-0000-0000-000099AB0000}"/>
    <cellStyle name="Normal_Estadisticas 2019_3" xfId="44027" xr:uid="{7B1FE69F-CCFD-4739-AD29-9817BCAF9E83}"/>
    <cellStyle name="Normal_Febrero" xfId="4347" xr:uid="{00000000-0005-0000-0000-00009DAB0000}"/>
    <cellStyle name="Normal_Hoja1" xfId="35102" xr:uid="{00000000-0005-0000-0000-00009EAB0000}"/>
    <cellStyle name="Normal_Hoja1 3" xfId="43937" xr:uid="{00000000-0005-0000-0000-0000A0AB0000}"/>
    <cellStyle name="Normal_Hoja2" xfId="13" xr:uid="{00000000-0005-0000-0000-0000A1AB0000}"/>
    <cellStyle name="Normal_Hoja3" xfId="35129" xr:uid="{00000000-0005-0000-0000-0000A4AB0000}"/>
    <cellStyle name="Normal_Inf Trimestral" xfId="12" xr:uid="{00000000-0005-0000-0000-0000A5AB0000}"/>
    <cellStyle name="Normal_INFORMES_ADM 2009" xfId="78" xr:uid="{00000000-0005-0000-0000-0000A7AB0000}"/>
    <cellStyle name="Normal_JUNIO 01 30_1" xfId="35095" xr:uid="{00000000-0005-0000-0000-0000A8AB0000}"/>
    <cellStyle name="Normal_Oct 2017" xfId="35121" xr:uid="{00000000-0005-0000-0000-0000AAAB0000}"/>
    <cellStyle name="Normal_Resumen_2" xfId="43992" xr:uid="{00000000-0005-0000-0000-0000ADAB0000}"/>
    <cellStyle name="Normal_SI-FOS-05 Jun 2" xfId="35071" xr:uid="{00000000-0005-0000-0000-0000B0AB0000}"/>
    <cellStyle name="Normal_SI-FOS-05 Mayo_1 2" xfId="35075" xr:uid="{00000000-0005-0000-0000-0000B2AB0000}"/>
    <cellStyle name="Normal_SI-FOS-05 Noviembre" xfId="4453" xr:uid="{00000000-0005-0000-0000-0000B4AB0000}"/>
    <cellStyle name="Normal_SI-FOS-05 Oct" xfId="3" xr:uid="{00000000-0005-0000-0000-0000B5AB0000}"/>
    <cellStyle name="Normal_SI-FOS-05 Octubre 2" xfId="35068" xr:uid="{00000000-0005-0000-0000-0000B6AB0000}"/>
    <cellStyle name="Normal_SI-FOS-05 Set 2" xfId="35067" xr:uid="{00000000-0005-0000-0000-0000B7AB0000}"/>
    <cellStyle name="Normal_SI-FOS-05 Setiembre_1" xfId="4448" xr:uid="{00000000-0005-0000-0000-0000B8AB0000}"/>
    <cellStyle name="Notas 2" xfId="4411" xr:uid="{00000000-0005-0000-0000-0000B9AB0000}"/>
    <cellStyle name="Notas 2 2" xfId="8790" xr:uid="{00000000-0005-0000-0000-0000BAAB0000}"/>
    <cellStyle name="Notas 2 2 2" xfId="17534" xr:uid="{00000000-0005-0000-0000-0000BBAB0000}"/>
    <cellStyle name="Notas 2 3" xfId="13173" xr:uid="{00000000-0005-0000-0000-0000BCAB0000}"/>
    <cellStyle name="Notas 2 4" xfId="43868" xr:uid="{00000000-0005-0000-0000-0000BDAB0000}"/>
    <cellStyle name="Porcentaje" xfId="2" builtinId="5"/>
    <cellStyle name="Porcentaje 10" xfId="4430" xr:uid="{00000000-0005-0000-0000-0000BFAB0000}"/>
    <cellStyle name="Porcentaje 10 2" xfId="8801" xr:uid="{00000000-0005-0000-0000-0000C0AB0000}"/>
    <cellStyle name="Porcentaje 11" xfId="4470" xr:uid="{00000000-0005-0000-0000-0000C1AB0000}"/>
    <cellStyle name="Porcentaje 12" xfId="8853" xr:uid="{00000000-0005-0000-0000-0000C2AB0000}"/>
    <cellStyle name="Porcentaje 13" xfId="17584" xr:uid="{00000000-0005-0000-0000-0000C3AB0000}"/>
    <cellStyle name="Porcentaje 14" xfId="35062" xr:uid="{00000000-0005-0000-0000-0000C4AB0000}"/>
    <cellStyle name="Porcentaje 15" xfId="35120" xr:uid="{00000000-0005-0000-0000-0000C5AB0000}"/>
    <cellStyle name="Porcentaje 16" xfId="35128" xr:uid="{00000000-0005-0000-0000-0000C6AB0000}"/>
    <cellStyle name="Porcentaje 17" xfId="43866" xr:uid="{00000000-0005-0000-0000-0000C7AB0000}"/>
    <cellStyle name="Porcentaje 18" xfId="43871" xr:uid="{00000000-0005-0000-0000-0000C8AB0000}"/>
    <cellStyle name="Porcentaje 19" xfId="43878" xr:uid="{00000000-0005-0000-0000-0000C9AB0000}"/>
    <cellStyle name="Porcentaje 2" xfId="6" xr:uid="{00000000-0005-0000-0000-0000CAAB0000}"/>
    <cellStyle name="Porcentaje 2 2" xfId="80" xr:uid="{00000000-0005-0000-0000-0000CBAB0000}"/>
    <cellStyle name="Porcentaje 2 3" xfId="8837" xr:uid="{00000000-0005-0000-0000-0000CCAB0000}"/>
    <cellStyle name="Porcentaje 2 3 2" xfId="17576" xr:uid="{00000000-0005-0000-0000-0000CDAB0000}"/>
    <cellStyle name="Porcentaje 2 4" xfId="43900" xr:uid="{00000000-0005-0000-0000-0000CEAB0000}"/>
    <cellStyle name="Porcentaje 2 5" xfId="44043" xr:uid="{A43A4A07-29FE-4390-AC34-E2C59CE099BF}"/>
    <cellStyle name="Porcentaje 20" xfId="43892" xr:uid="{00000000-0005-0000-0000-0000CFAB0000}"/>
    <cellStyle name="Porcentaje 21" xfId="43935" xr:uid="{00000000-0005-0000-0000-0000D0AB0000}"/>
    <cellStyle name="Porcentaje 22" xfId="43947" xr:uid="{00000000-0005-0000-0000-0000D1AB0000}"/>
    <cellStyle name="Porcentaje 23" xfId="43956" xr:uid="{00000000-0005-0000-0000-0000D2AB0000}"/>
    <cellStyle name="Porcentaje 24" xfId="43964" xr:uid="{00000000-0005-0000-0000-0000D3AB0000}"/>
    <cellStyle name="Porcentaje 25" xfId="43967" xr:uid="{00000000-0005-0000-0000-0000D4AB0000}"/>
    <cellStyle name="Porcentaje 26" xfId="44002" xr:uid="{FA4CF980-1F1B-4F47-BED3-6F5F7B25DDB7}"/>
    <cellStyle name="Porcentaje 27" xfId="44009" xr:uid="{A9F0964A-8C93-426D-8D5B-4A36E5BD2523}"/>
    <cellStyle name="Porcentaje 28" xfId="44013" xr:uid="{BAFB435A-26EE-4609-973C-A81BD0E558C7}"/>
    <cellStyle name="Porcentaje 29" xfId="44022" xr:uid="{8EFB37DA-9781-40FF-AB41-59709CA0B6A7}"/>
    <cellStyle name="Porcentaje 29 2" xfId="44162" xr:uid="{7907F10A-8E5C-47EE-BF25-3663C6D2F7EE}"/>
    <cellStyle name="Porcentaje 29 3" xfId="44178" xr:uid="{E3A7725B-20B3-427C-814E-18968253F5AA}"/>
    <cellStyle name="Porcentaje 3" xfId="29" xr:uid="{00000000-0005-0000-0000-0000D5AB0000}"/>
    <cellStyle name="Porcentaje 3 2" xfId="8846" xr:uid="{00000000-0005-0000-0000-0000D6AB0000}"/>
    <cellStyle name="Porcentaje 3 3" xfId="8847" xr:uid="{00000000-0005-0000-0000-0000D7AB0000}"/>
    <cellStyle name="Porcentaje 3 4" xfId="8848" xr:uid="{00000000-0005-0000-0000-0000D8AB0000}"/>
    <cellStyle name="Porcentaje 3 5" xfId="43884" xr:uid="{00000000-0005-0000-0000-0000D9AB0000}"/>
    <cellStyle name="Porcentaje 30" xfId="44056" xr:uid="{05ACBE05-2787-41D4-8B30-49CBF11BB4DE}"/>
    <cellStyle name="Porcentaje 31" xfId="44062" xr:uid="{1BB609F6-C9DD-4B79-BFFF-72172CE582B2}"/>
    <cellStyle name="Porcentaje 32" xfId="44086" xr:uid="{3186F4A5-8F0F-4C88-A4E0-94059FCA4F99}"/>
    <cellStyle name="Porcentaje 33" xfId="44103" xr:uid="{C03B4997-3881-4E14-93EF-A578C7D8330C}"/>
    <cellStyle name="Porcentaje 34" xfId="44106" xr:uid="{61EE9BD2-317B-498A-A289-575A6997CA51}"/>
    <cellStyle name="Porcentaje 35" xfId="44116" xr:uid="{B10A5494-C28A-4F97-8A31-FBD99020BA75}"/>
    <cellStyle name="Porcentaje 36" xfId="44123" xr:uid="{09E1CB72-D610-4CF6-A581-2BE6A3344155}"/>
    <cellStyle name="Porcentaje 37" xfId="44125" xr:uid="{E5C94536-FA9D-4D80-A10B-44C2A36FE1BC}"/>
    <cellStyle name="Porcentaje 38" xfId="44134" xr:uid="{094C6E54-3117-49E0-B026-336ED4C0BD89}"/>
    <cellStyle name="Porcentaje 39" xfId="44144" xr:uid="{09855E88-C00D-412B-8476-76252C41B659}"/>
    <cellStyle name="Porcentaje 4" xfId="48" xr:uid="{00000000-0005-0000-0000-0000DAAB0000}"/>
    <cellStyle name="Porcentaje 40" xfId="44149" xr:uid="{14665B04-BA9A-49FF-8426-9DE1BF4662E4}"/>
    <cellStyle name="Porcentaje 41" xfId="44154" xr:uid="{68880E49-516E-42C3-B547-8D3AC08C7FEC}"/>
    <cellStyle name="Porcentaje 42" xfId="44169" xr:uid="{F7965A50-C76A-4E43-BA02-6153F0B90AB5}"/>
    <cellStyle name="Porcentaje 43" xfId="44184" xr:uid="{01C46D6D-A2A6-4969-A274-144D9D655B85}"/>
    <cellStyle name="Porcentaje 44" xfId="44193" xr:uid="{9284C30F-3B44-44D6-B4EA-A9077F727C34}"/>
    <cellStyle name="Porcentaje 45" xfId="44202" xr:uid="{B387CDF7-D604-4331-9BF4-70049B0ED816}"/>
    <cellStyle name="Porcentaje 46" xfId="44208" xr:uid="{DAB7FB19-6390-452A-B22F-496D2845451F}"/>
    <cellStyle name="Porcentaje 47" xfId="44211" xr:uid="{BF79DBD9-348C-4272-9870-54B83BF13005}"/>
    <cellStyle name="Porcentaje 48" xfId="44230" xr:uid="{E02EE8D0-D521-4214-9475-373FB1B1C021}"/>
    <cellStyle name="Porcentaje 49" xfId="44239" xr:uid="{3DE3DA03-55FA-40EE-9293-90DC7CB0197A}"/>
    <cellStyle name="Porcentaje 5" xfId="90" xr:uid="{00000000-0005-0000-0000-0000DBAB0000}"/>
    <cellStyle name="Porcentaje 50" xfId="44248" xr:uid="{5809F373-4E92-4C99-97F9-80F612639672}"/>
    <cellStyle name="Porcentaje 51" xfId="44255" xr:uid="{9D789FD2-22A2-4450-8EF9-A0571F6655FE}"/>
    <cellStyle name="Porcentaje 52" xfId="44263" xr:uid="{85DB62D7-1F45-41C6-AF64-AB0BF9384A30}"/>
    <cellStyle name="Porcentaje 53" xfId="44267" xr:uid="{953D0A42-FBAE-4725-AC4E-EFC54EE0C474}"/>
    <cellStyle name="Porcentaje 54" xfId="44277" xr:uid="{920266CC-0A0F-45B4-B0FF-66A6830D24FD}"/>
    <cellStyle name="Porcentaje 55" xfId="44284" xr:uid="{A9DAD442-4A5F-4EF5-9F77-A09C19DFDF32}"/>
    <cellStyle name="Porcentaje 56" xfId="44291" xr:uid="{86635075-AC25-40B8-A32C-148C4221EA0E}"/>
    <cellStyle name="Porcentaje 57" xfId="44299" xr:uid="{49B35DEF-CCF6-47DE-AC7F-D4CF34B79704}"/>
    <cellStyle name="Porcentaje 58" xfId="44306" xr:uid="{4172AB62-34F3-4E98-9E98-DFCB8FF8D7D7}"/>
    <cellStyle name="Porcentaje 59" xfId="44313" xr:uid="{2DACD9E8-BF45-4CAE-82D7-3FA1277633E1}"/>
    <cellStyle name="Porcentaje 6" xfId="166" xr:uid="{00000000-0005-0000-0000-0000DCAB0000}"/>
    <cellStyle name="Porcentaje 6 2" xfId="43974" xr:uid="{00000000-0005-0000-0000-0000DDAB0000}"/>
    <cellStyle name="Porcentaje 60" xfId="44318" xr:uid="{CBA2CD2D-42DE-4904-9A81-D58956DDA709}"/>
    <cellStyle name="Porcentaje 61" xfId="44325" xr:uid="{6FFE9E17-B4CE-4985-B524-17FAE61475BD}"/>
    <cellStyle name="Porcentaje 62" xfId="44333" xr:uid="{7B5F0FAA-A3A6-414E-B7D3-00525C1F95AF}"/>
    <cellStyle name="Porcentaje 63" xfId="44338" xr:uid="{16AA1828-66ED-470D-908E-256151693901}"/>
    <cellStyle name="Porcentaje 64" xfId="44342" xr:uid="{4DB022EA-6A30-427C-952A-0F8888FD0988}"/>
    <cellStyle name="Porcentaje 65" xfId="44351" xr:uid="{14F76C5E-E900-4BAC-B5E7-8BC1F679E30F}"/>
    <cellStyle name="Porcentaje 66" xfId="44356" xr:uid="{735A26C7-3333-47FA-93E8-A213177D3B6B}"/>
    <cellStyle name="Porcentaje 67" xfId="44361" xr:uid="{D42D953E-C30F-42CA-B6D6-64DB9969B5F6}"/>
    <cellStyle name="Porcentaje 68" xfId="44367" xr:uid="{D09879FB-8D21-461A-B287-8DE1494C9783}"/>
    <cellStyle name="Porcentaje 69" xfId="44373" xr:uid="{A691029B-5D73-4CCE-A64A-68C2479E1560}"/>
    <cellStyle name="Porcentaje 7" xfId="306" xr:uid="{00000000-0005-0000-0000-0000DEAB0000}"/>
    <cellStyle name="Porcentaje 70" xfId="44379" xr:uid="{7BE92A54-FCC9-4100-821A-06C75C5B494F}"/>
    <cellStyle name="Porcentaje 71" xfId="44384" xr:uid="{2F2C5310-BA4D-4669-BF82-055B0406618A}"/>
    <cellStyle name="Porcentaje 72" xfId="44390" xr:uid="{3A584846-076A-407D-9673-ACFC11A09A07}"/>
    <cellStyle name="Porcentaje 73" xfId="44398" xr:uid="{BCBD6825-6694-4A52-B2D6-7A151D9E3A80}"/>
    <cellStyle name="Porcentaje 74" xfId="44405" xr:uid="{A0D3757E-4B70-400B-867D-2013650973E9}"/>
    <cellStyle name="Porcentaje 75" xfId="44410" xr:uid="{ADD17BD3-4B25-4CFC-89AB-68DA22C1F46A}"/>
    <cellStyle name="Porcentaje 8" xfId="1127" xr:uid="{00000000-0005-0000-0000-0000DFAB0000}"/>
    <cellStyle name="Porcentaje 9" xfId="2201" xr:uid="{00000000-0005-0000-0000-0000E0AB0000}"/>
    <cellStyle name="Porcentual 2" xfId="43991" xr:uid="{00000000-0005-0000-0000-0000E1AB0000}"/>
    <cellStyle name="Salida 2" xfId="4412" xr:uid="{00000000-0005-0000-0000-0000E2AB0000}"/>
    <cellStyle name="Salida 2 2" xfId="43860" xr:uid="{00000000-0005-0000-0000-0000E3AB0000}"/>
    <cellStyle name="Texto de advertencia 2" xfId="4413" xr:uid="{00000000-0005-0000-0000-0000E4AB0000}"/>
    <cellStyle name="Texto explicativo 2" xfId="4414" xr:uid="{00000000-0005-0000-0000-0000E5AB0000}"/>
    <cellStyle name="Título 1 2" xfId="4415" xr:uid="{00000000-0005-0000-0000-0000E6AB0000}"/>
    <cellStyle name="Título 2 2" xfId="4416" xr:uid="{00000000-0005-0000-0000-0000E7AB0000}"/>
    <cellStyle name="Título 3 2" xfId="4417" xr:uid="{00000000-0005-0000-0000-0000E8AB0000}"/>
    <cellStyle name="Título 4" xfId="4418" xr:uid="{00000000-0005-0000-0000-0000E9AB0000}"/>
    <cellStyle name="Total 2" xfId="4419" xr:uid="{00000000-0005-0000-0000-0000EAAB0000}"/>
    <cellStyle name="Total 2 2" xfId="43862" xr:uid="{00000000-0005-0000-0000-0000EBAB0000}"/>
  </cellStyles>
  <dxfs count="27">
    <dxf>
      <font>
        <color theme="1"/>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200" formatCode="_([$₡-140A]* #,##0.00_);_([$₡-140A]* \(#,##0.00\);_([$₡-140A]* &quot;-&quot;??_);_(@_)"/>
    </dxf>
    <dxf>
      <numFmt numFmtId="200" formatCode="_([$₡-140A]* #,##0.00_);_([$₡-140A]* \(#,##0.00\);_([$₡-140A]* &quot;-&quot;??_);_(@_)"/>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s>
  <tableStyles count="0" defaultTableStyle="TableStyleMedium2" defaultPivotStyle="PivotStyleLight16"/>
  <colors>
    <mruColors>
      <color rgb="FFFFFF99"/>
      <color rgb="FF33CC33"/>
      <color rgb="FF336699"/>
      <color rgb="FF9CBC5C"/>
      <color rgb="FFCC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theme" Target="theme/theme1.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s-CR"/>
              <a:t>MONTO BONOS EMITIDOS - PRESUPUESTO 2005</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1-0314-4427-830C-601F4CA3775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3-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4-0314-4427-830C-601F4CA3775B}"/>
            </c:ext>
          </c:extLst>
        </c:ser>
        <c:dLbls>
          <c:showLegendKey val="0"/>
          <c:showVal val="0"/>
          <c:showCatName val="0"/>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CR"/>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2025'!$B$97</c:f>
              <c:strCache>
                <c:ptCount val="1"/>
                <c:pt idx="0">
                  <c:v>6. Casos Formalizados por Región (BONOS ART. 59)</c:v>
                </c:pt>
              </c:strCache>
            </c:strRef>
          </c:tx>
          <c:invertIfNegative val="0"/>
          <c:dLbls>
            <c:spPr>
              <a:noFill/>
              <a:ln>
                <a:noFill/>
              </a:ln>
              <a:effectLst/>
            </c:spPr>
            <c:txPr>
              <a:bodyPr/>
              <a:lstStyle/>
              <a:p>
                <a:pPr>
                  <a:defRPr sz="1050"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2025'!$C$100:$C$106</c:f>
              <c:numCache>
                <c:formatCode>General</c:formatCode>
                <c:ptCount val="7"/>
                <c:pt idx="0">
                  <c:v>13</c:v>
                </c:pt>
                <c:pt idx="1">
                  <c:v>30</c:v>
                </c:pt>
                <c:pt idx="2">
                  <c:v>19</c:v>
                </c:pt>
                <c:pt idx="3">
                  <c:v>54</c:v>
                </c:pt>
                <c:pt idx="4">
                  <c:v>39</c:v>
                </c:pt>
                <c:pt idx="5">
                  <c:v>109</c:v>
                </c:pt>
                <c:pt idx="6">
                  <c:v>35</c:v>
                </c:pt>
              </c:numCache>
            </c:numRef>
          </c:val>
          <c:extLst>
            <c:ext xmlns:c16="http://schemas.microsoft.com/office/drawing/2014/chart" uri="{C3380CC4-5D6E-409C-BE32-E72D297353CC}">
              <c16:uniqueId val="{00000000-263F-4FF8-9B87-A0EDBD183B7E}"/>
            </c:ext>
          </c:extLst>
        </c:ser>
        <c:dLbls>
          <c:showLegendKey val="0"/>
          <c:showVal val="1"/>
          <c:showCatName val="0"/>
          <c:showSerName val="0"/>
          <c:showPercent val="0"/>
          <c:showBubbleSize val="0"/>
        </c:dLbls>
        <c:gapWidth val="150"/>
        <c:axId val="151097344"/>
        <c:axId val="151100032"/>
      </c:barChart>
      <c:catAx>
        <c:axId val="151097344"/>
        <c:scaling>
          <c:orientation val="minMax"/>
        </c:scaling>
        <c:delete val="0"/>
        <c:axPos val="l"/>
        <c:numFmt formatCode="General" sourceLinked="1"/>
        <c:majorTickMark val="out"/>
        <c:minorTickMark val="none"/>
        <c:tickLblPos val="nextTo"/>
        <c:crossAx val="151100032"/>
        <c:crosses val="autoZero"/>
        <c:auto val="1"/>
        <c:lblAlgn val="ctr"/>
        <c:lblOffset val="100"/>
        <c:noMultiLvlLbl val="0"/>
      </c:catAx>
      <c:valAx>
        <c:axId val="151100032"/>
        <c:scaling>
          <c:orientation val="minMax"/>
        </c:scaling>
        <c:delete val="0"/>
        <c:axPos val="b"/>
        <c:majorGridlines/>
        <c:numFmt formatCode="General" sourceLinked="1"/>
        <c:majorTickMark val="out"/>
        <c:minorTickMark val="none"/>
        <c:tickLblPos val="nextTo"/>
        <c:crossAx val="15109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2025'!$B$111</c:f>
              <c:strCache>
                <c:ptCount val="1"/>
                <c:pt idx="0">
                  <c:v>7. Casos Formalizados por Región (TOTAL)</c:v>
                </c:pt>
              </c:strCache>
            </c:strRef>
          </c:tx>
          <c:spPr>
            <a:solidFill>
              <a:schemeClr val="accent1"/>
            </a:solidFill>
            <a:ln w="9525" cap="flat" cmpd="sng" algn="ctr">
              <a:solidFill>
                <a:schemeClr val="accent1">
                  <a:shade val="50000"/>
                  <a:shade val="95000"/>
                  <a:satMod val="105000"/>
                </a:schemeClr>
              </a:solidFill>
              <a:prstDash val="solid"/>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dk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2025'!$C$114:$C$120</c:f>
              <c:numCache>
                <c:formatCode>General</c:formatCode>
                <c:ptCount val="7"/>
                <c:pt idx="0">
                  <c:v>138</c:v>
                </c:pt>
                <c:pt idx="1">
                  <c:v>161</c:v>
                </c:pt>
                <c:pt idx="2">
                  <c:v>181</c:v>
                </c:pt>
                <c:pt idx="3">
                  <c:v>137</c:v>
                </c:pt>
                <c:pt idx="4">
                  <c:v>340</c:v>
                </c:pt>
                <c:pt idx="5">
                  <c:v>357</c:v>
                </c:pt>
                <c:pt idx="6">
                  <c:v>340</c:v>
                </c:pt>
              </c:numCache>
            </c:numRef>
          </c:val>
          <c:extLst>
            <c:ext xmlns:c16="http://schemas.microsoft.com/office/drawing/2014/chart" uri="{C3380CC4-5D6E-409C-BE32-E72D297353CC}">
              <c16:uniqueId val="{00000000-C47E-4B05-8CDD-F700518E3EA1}"/>
            </c:ext>
          </c:extLst>
        </c:ser>
        <c:dLbls>
          <c:showLegendKey val="0"/>
          <c:showVal val="1"/>
          <c:showCatName val="0"/>
          <c:showSerName val="0"/>
          <c:showPercent val="0"/>
          <c:showBubbleSize val="0"/>
        </c:dLbls>
        <c:gapWidth val="150"/>
        <c:axId val="151111168"/>
        <c:axId val="151134592"/>
      </c:barChart>
      <c:catAx>
        <c:axId val="151111168"/>
        <c:scaling>
          <c:orientation val="minMax"/>
        </c:scaling>
        <c:delete val="0"/>
        <c:axPos val="l"/>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34592"/>
        <c:crosses val="autoZero"/>
        <c:auto val="1"/>
        <c:lblAlgn val="ctr"/>
        <c:lblOffset val="100"/>
        <c:noMultiLvlLbl val="0"/>
      </c:catAx>
      <c:valAx>
        <c:axId val="151134592"/>
        <c:scaling>
          <c:orientation val="minMax"/>
        </c:scaling>
        <c:delete val="0"/>
        <c:axPos val="b"/>
        <c:majorGridlines>
          <c:spPr>
            <a:ln w="9525" cap="flat" cmpd="sng" algn="ctr">
              <a:solidFill>
                <a:schemeClr val="dk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11168"/>
        <c:crosses val="autoZero"/>
        <c:crossBetween val="between"/>
      </c:valAx>
      <c:spPr>
        <a:solidFill>
          <a:schemeClr val="accent1">
            <a:tint val="20000"/>
          </a:schemeClr>
        </a:solidFill>
        <a:ln>
          <a:noFill/>
        </a:ln>
        <a:effectLst/>
      </c:spPr>
    </c:plotArea>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2797499530453206"/>
          <c:y val="7.6294277929155316E-2"/>
        </c:manualLayout>
      </c:layout>
      <c:overlay val="0"/>
      <c:txPr>
        <a:bodyPr/>
        <a:lstStyle/>
        <a:p>
          <a:pPr>
            <a:defRPr sz="1100"/>
          </a:pPr>
          <a:endParaRPr lang="es-CR"/>
        </a:p>
      </c:txPr>
    </c:title>
    <c:autoTitleDeleted val="0"/>
    <c:view3D>
      <c:rotX val="20"/>
      <c:rotY val="0"/>
      <c:rAngAx val="0"/>
      <c:perspective val="10"/>
    </c:view3D>
    <c:floor>
      <c:thickness val="0"/>
    </c:floor>
    <c:sideWall>
      <c:thickness val="0"/>
    </c:sideWall>
    <c:backWall>
      <c:thickness val="0"/>
    </c:backWall>
    <c:plotArea>
      <c:layout>
        <c:manualLayout>
          <c:layoutTarget val="inner"/>
          <c:xMode val="edge"/>
          <c:yMode val="edge"/>
          <c:x val="0.10409437713289414"/>
          <c:y val="0.22838364550480236"/>
          <c:w val="0.69564651864920923"/>
          <c:h val="0.7282355487969151"/>
        </c:manualLayout>
      </c:layout>
      <c:pie3DChart>
        <c:varyColors val="1"/>
        <c:ser>
          <c:idx val="0"/>
          <c:order val="0"/>
          <c:tx>
            <c:strRef>
              <c:f>'Estadisticas 2025'!$B$125</c:f>
              <c:strCache>
                <c:ptCount val="1"/>
                <c:pt idx="0">
                  <c:v>8. Casos Formalizados por Propósito</c:v>
                </c:pt>
              </c:strCache>
            </c:strRef>
          </c:tx>
          <c:dPt>
            <c:idx val="0"/>
            <c:bubble3D val="0"/>
            <c:explosion val="2"/>
            <c:spPr>
              <a:solidFill>
                <a:schemeClr val="accent6">
                  <a:lumMod val="60000"/>
                  <a:lumOff val="40000"/>
                </a:schemeClr>
              </a:solidFill>
            </c:spPr>
            <c:extLst>
              <c:ext xmlns:c16="http://schemas.microsoft.com/office/drawing/2014/chart" uri="{C3380CC4-5D6E-409C-BE32-E72D297353CC}">
                <c16:uniqueId val="{00000001-78C3-41C4-B5DD-C5D9A6F1C38D}"/>
              </c:ext>
            </c:extLst>
          </c:dPt>
          <c:dPt>
            <c:idx val="1"/>
            <c:bubble3D val="0"/>
            <c:explosion val="9"/>
            <c:spPr>
              <a:solidFill>
                <a:schemeClr val="tx2">
                  <a:lumMod val="40000"/>
                  <a:lumOff val="60000"/>
                </a:schemeClr>
              </a:solidFill>
            </c:spPr>
            <c:extLst>
              <c:ext xmlns:c16="http://schemas.microsoft.com/office/drawing/2014/chart" uri="{C3380CC4-5D6E-409C-BE32-E72D297353CC}">
                <c16:uniqueId val="{00000003-78C3-41C4-B5DD-C5D9A6F1C38D}"/>
              </c:ext>
            </c:extLst>
          </c:dPt>
          <c:dLbls>
            <c:dLbl>
              <c:idx val="0"/>
              <c:layout>
                <c:manualLayout>
                  <c:x val="-0.10266730569318627"/>
                  <c:y val="4.78422425870083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C3-41C4-B5DD-C5D9A6F1C38D}"/>
                </c:ext>
              </c:extLst>
            </c:dLbl>
            <c:dLbl>
              <c:idx val="1"/>
              <c:layout>
                <c:manualLayout>
                  <c:x val="5.6961563904902056E-2"/>
                  <c:y val="-0.308048279939756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C3-41C4-B5DD-C5D9A6F1C38D}"/>
                </c:ext>
              </c:extLst>
            </c:dLbl>
            <c:dLbl>
              <c:idx val="4"/>
              <c:layout>
                <c:manualLayout>
                  <c:x val="1.1091041556549192E-2"/>
                  <c:y val="6.0292414241849349E-2"/>
                </c:manualLayout>
              </c:layout>
              <c:showLegendKey val="0"/>
              <c:showVal val="0"/>
              <c:showCatName val="0"/>
              <c:showSerName val="0"/>
              <c:showPercent val="1"/>
              <c:showBubbleSize val="0"/>
              <c:extLst>
                <c:ext xmlns:c15="http://schemas.microsoft.com/office/drawing/2012/chart" uri="{CE6537A1-D6FC-4f65-9D91-7224C49458BB}">
                  <c15:layout>
                    <c:manualLayout>
                      <c:w val="2.8440393708661308E-2"/>
                      <c:h val="5.9340849349873007E-2"/>
                    </c:manualLayout>
                  </c15:layout>
                </c:ext>
                <c:ext xmlns:c16="http://schemas.microsoft.com/office/drawing/2014/chart" uri="{C3380CC4-5D6E-409C-BE32-E72D297353CC}">
                  <c16:uniqueId val="{00000005-A7E7-430F-886F-15819C641286}"/>
                </c:ext>
              </c:extLst>
            </c:dLbl>
            <c:dLbl>
              <c:idx val="5"/>
              <c:layout>
                <c:manualLayout>
                  <c:x val="1.2703962545799972E-2"/>
                  <c:y val="-8.376986032231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8C3-41C4-B5DD-C5D9A6F1C38D}"/>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2025'!$B$128:$B$134</c:f>
              <c:strCache>
                <c:ptCount val="7"/>
                <c:pt idx="0">
                  <c:v> Lote y Construcción </c:v>
                </c:pt>
                <c:pt idx="1">
                  <c:v> Construcción </c:v>
                </c:pt>
                <c:pt idx="2">
                  <c:v> Vivienda Existente </c:v>
                </c:pt>
                <c:pt idx="3">
                  <c:v> RAMT </c:v>
                </c:pt>
                <c:pt idx="4">
                  <c:v> Segunda Planta </c:v>
                </c:pt>
                <c:pt idx="5">
                  <c:v> Compra de Lote </c:v>
                </c:pt>
                <c:pt idx="6">
                  <c:v> Muro de Retención </c:v>
                </c:pt>
              </c:strCache>
            </c:strRef>
          </c:cat>
          <c:val>
            <c:numRef>
              <c:f>'Estadisticas 2025'!$C$128:$C$134</c:f>
              <c:numCache>
                <c:formatCode>General</c:formatCode>
                <c:ptCount val="7"/>
                <c:pt idx="0">
                  <c:v>299</c:v>
                </c:pt>
                <c:pt idx="1">
                  <c:v>1113</c:v>
                </c:pt>
                <c:pt idx="2">
                  <c:v>95</c:v>
                </c:pt>
                <c:pt idx="3">
                  <c:v>109</c:v>
                </c:pt>
                <c:pt idx="4">
                  <c:v>38</c:v>
                </c:pt>
                <c:pt idx="5">
                  <c:v>0</c:v>
                </c:pt>
                <c:pt idx="6">
                  <c:v>0</c:v>
                </c:pt>
              </c:numCache>
            </c:numRef>
          </c:val>
          <c:extLst>
            <c:ext xmlns:c16="http://schemas.microsoft.com/office/drawing/2014/chart" uri="{C3380CC4-5D6E-409C-BE32-E72D297353CC}">
              <c16:uniqueId val="{00000005-78C3-41C4-B5DD-C5D9A6F1C38D}"/>
            </c:ext>
          </c:extLst>
        </c:ser>
        <c:dLbls>
          <c:showLegendKey val="0"/>
          <c:showVal val="0"/>
          <c:showCatName val="0"/>
          <c:showSerName val="0"/>
          <c:showPercent val="1"/>
          <c:showBubbleSize val="0"/>
          <c:showLeaderLines val="1"/>
        </c:dLbls>
      </c:pie3DChart>
    </c:plotArea>
    <c:legend>
      <c:legendPos val="r"/>
      <c:layout>
        <c:manualLayout>
          <c:xMode val="edge"/>
          <c:yMode val="edge"/>
          <c:x val="0.80374692186478369"/>
          <c:y val="0.26731408722716099"/>
          <c:w val="0.16627897557748647"/>
          <c:h val="0.45688931659482285"/>
        </c:manualLayout>
      </c:layout>
      <c:overlay val="0"/>
    </c:legend>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30891041302652"/>
          <c:y val="3.692307692307692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0"/>
      <c:rAngAx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8.6686407491352993E-2"/>
          <c:y val="0.16612920846823082"/>
          <c:w val="0.64017741116460303"/>
          <c:h val="0.8328995296907683"/>
        </c:manualLayout>
      </c:layout>
      <c:pie3DChart>
        <c:varyColors val="1"/>
        <c:ser>
          <c:idx val="0"/>
          <c:order val="0"/>
          <c:tx>
            <c:strRef>
              <c:f>'Estadisticas 2025'!$B$156</c:f>
              <c:strCache>
                <c:ptCount val="1"/>
                <c:pt idx="0">
                  <c:v>10. Bonos Formalizados por Rango de Edad</c:v>
                </c:pt>
              </c:strCache>
            </c:strRef>
          </c:tx>
          <c:spPr>
            <a:ln>
              <a:noFill/>
            </a:ln>
          </c:spPr>
          <c:explosion val="25"/>
          <c:dPt>
            <c:idx val="0"/>
            <c:bubble3D val="0"/>
            <c:explosion val="2"/>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27DC-49D0-9C2B-E5CF31F08F48}"/>
              </c:ext>
            </c:extLst>
          </c:dPt>
          <c:dPt>
            <c:idx val="1"/>
            <c:bubble3D val="0"/>
            <c:explosion val="8"/>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27DC-49D0-9C2B-E5CF31F08F48}"/>
              </c:ext>
            </c:extLst>
          </c:dPt>
          <c:dPt>
            <c:idx val="2"/>
            <c:bubble3D val="0"/>
            <c:spPr>
              <a:solidFill>
                <a:schemeClr val="accent4"/>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27DC-49D0-9C2B-E5CF31F08F48}"/>
              </c:ext>
            </c:extLst>
          </c:dPt>
          <c:dPt>
            <c:idx val="3"/>
            <c:bubble3D val="0"/>
            <c:spPr>
              <a:solidFill>
                <a:srgbClr val="00B050"/>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27DC-49D0-9C2B-E5CF31F08F48}"/>
              </c:ext>
            </c:extLst>
          </c:dPt>
          <c:dLbls>
            <c:dLbl>
              <c:idx val="0"/>
              <c:layout>
                <c:manualLayout>
                  <c:x val="-0.11241224735256333"/>
                  <c:y val="-8.9290500029349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DC-49D0-9C2B-E5CF31F08F48}"/>
                </c:ext>
              </c:extLst>
            </c:dLbl>
            <c:dLbl>
              <c:idx val="1"/>
              <c:layout>
                <c:manualLayout>
                  <c:x val="0.1207114158914426"/>
                  <c:y val="-0.128962793388845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DC-49D0-9C2B-E5CF31F08F48}"/>
                </c:ext>
              </c:extLst>
            </c:dLbl>
            <c:dLbl>
              <c:idx val="2"/>
              <c:layout>
                <c:manualLayout>
                  <c:x val="9.6292783510556774E-3"/>
                  <c:y val="8.01120558184591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DC-49D0-9C2B-E5CF31F08F48}"/>
                </c:ext>
              </c:extLst>
            </c:dLbl>
            <c:dLbl>
              <c:idx val="3"/>
              <c:layout>
                <c:manualLayout>
                  <c:x val="8.8700918579607164E-3"/>
                  <c:y val="2.91737846983590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DC-49D0-9C2B-E5CF31F08F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2025'!$B$159:$B$162</c:f>
              <c:strCache>
                <c:ptCount val="4"/>
                <c:pt idx="0">
                  <c:v>De 18 a 35 (antes de cumplir 36)</c:v>
                </c:pt>
                <c:pt idx="1">
                  <c:v>De 36 a 65 (antes de cumplir 65)</c:v>
                </c:pt>
                <c:pt idx="2">
                  <c:v>Adulto mayor de 65 o más</c:v>
                </c:pt>
                <c:pt idx="3">
                  <c:v>Casa del Maestro</c:v>
                </c:pt>
              </c:strCache>
            </c:strRef>
          </c:cat>
          <c:val>
            <c:numRef>
              <c:f>'Estadisticas 2025'!$C$159:$C$162</c:f>
              <c:numCache>
                <c:formatCode>General</c:formatCode>
                <c:ptCount val="4"/>
                <c:pt idx="0">
                  <c:v>919</c:v>
                </c:pt>
                <c:pt idx="1">
                  <c:v>638</c:v>
                </c:pt>
                <c:pt idx="2">
                  <c:v>97</c:v>
                </c:pt>
                <c:pt idx="3">
                  <c:v>0</c:v>
                </c:pt>
              </c:numCache>
            </c:numRef>
          </c:val>
          <c:extLst>
            <c:ext xmlns:c16="http://schemas.microsoft.com/office/drawing/2014/chart" uri="{C3380CC4-5D6E-409C-BE32-E72D297353CC}">
              <c16:uniqueId val="{00000008-27DC-49D0-9C2B-E5CF31F08F4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9075508550069764"/>
          <c:y val="0.41548338406580965"/>
          <c:w val="0.26283206429637401"/>
          <c:h val="0.28754194863022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R"/>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a:t> 15. Cantidad de bonos</a:t>
            </a:r>
            <a:r>
              <a:rPr lang="es-CR" sz="1200" baseline="0"/>
              <a:t> </a:t>
            </a:r>
            <a:r>
              <a:rPr lang="es-CR" sz="1200"/>
              <a:t>formalizados en el mes</a:t>
            </a:r>
            <a:r>
              <a:rPr lang="es-CR" sz="1200" baseline="0"/>
              <a:t> Febrero 2025/2024</a:t>
            </a:r>
            <a:endParaRPr lang="es-CR" sz="1200"/>
          </a:p>
        </c:rich>
      </c:tx>
      <c:layout>
        <c:manualLayout>
          <c:xMode val="edge"/>
          <c:yMode val="edge"/>
          <c:x val="0.24652070042322455"/>
          <c:y val="4.8506944444444443E-2"/>
        </c:manualLayout>
      </c:layout>
      <c:overlay val="0"/>
      <c:spPr>
        <a:no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17218175952894"/>
          <c:y val="0.23099409722222222"/>
          <c:w val="0.8487466661820231"/>
          <c:h val="0.62789479166666662"/>
        </c:manualLayout>
      </c:layout>
      <c:bar3DChart>
        <c:barDir val="bar"/>
        <c:grouping val="clustered"/>
        <c:varyColors val="0"/>
        <c:ser>
          <c:idx val="1"/>
          <c:order val="0"/>
          <c:tx>
            <c:strRef>
              <c:f>'Estadisticas 2025'!$E$243</c:f>
              <c:strCache>
                <c:ptCount val="1"/>
                <c:pt idx="0">
                  <c:v>Formalizados Febrero 2024</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6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2025'!$E$245:$E$246</c:f>
              <c:numCache>
                <c:formatCode>#\ ##0\ \ \ ;[Red]\(#\ ##0\)</c:formatCode>
                <c:ptCount val="2"/>
                <c:pt idx="0">
                  <c:v>597</c:v>
                </c:pt>
                <c:pt idx="1">
                  <c:v>95</c:v>
                </c:pt>
              </c:numCache>
            </c:numRef>
          </c:val>
          <c:extLst>
            <c:ext xmlns:c16="http://schemas.microsoft.com/office/drawing/2014/chart" uri="{C3380CC4-5D6E-409C-BE32-E72D297353CC}">
              <c16:uniqueId val="{00000001-A5B4-49E1-B5B5-828F170BCC10}"/>
            </c:ext>
          </c:extLst>
        </c:ser>
        <c:ser>
          <c:idx val="0"/>
          <c:order val="1"/>
          <c:tx>
            <c:strRef>
              <c:f>'Estadisticas 2025'!$C$243:$D$243</c:f>
              <c:strCache>
                <c:ptCount val="1"/>
                <c:pt idx="0">
                  <c:v>Formalizados Febrero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7573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2025'!$C$245:$C$246</c:f>
              <c:numCache>
                <c:formatCode>#\ ##0\ \ \ ;[Red]\(#\ ##0\)</c:formatCode>
                <c:ptCount val="2"/>
                <c:pt idx="0">
                  <c:v>644</c:v>
                </c:pt>
                <c:pt idx="1">
                  <c:v>165</c:v>
                </c:pt>
              </c:numCache>
            </c:numRef>
          </c:val>
          <c:extLst>
            <c:ext xmlns:c16="http://schemas.microsoft.com/office/drawing/2014/chart" uri="{C3380CC4-5D6E-409C-BE32-E72D297353CC}">
              <c16:uniqueId val="{00000003-A5B4-49E1-B5B5-828F170BCC10}"/>
            </c:ext>
          </c:extLst>
        </c:ser>
        <c:dLbls>
          <c:showLegendKey val="0"/>
          <c:showVal val="1"/>
          <c:showCatName val="0"/>
          <c:showSerName val="0"/>
          <c:showPercent val="0"/>
          <c:showBubbleSize val="0"/>
        </c:dLbls>
        <c:gapWidth val="150"/>
        <c:shape val="box"/>
        <c:axId val="161468416"/>
        <c:axId val="161469952"/>
        <c:axId val="0"/>
      </c:bar3DChart>
      <c:catAx>
        <c:axId val="161468416"/>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469952"/>
        <c:crosses val="autoZero"/>
        <c:auto val="1"/>
        <c:lblAlgn val="ctr"/>
        <c:lblOffset val="100"/>
        <c:noMultiLvlLbl val="0"/>
      </c:catAx>
      <c:valAx>
        <c:axId val="161469952"/>
        <c:scaling>
          <c:orientation val="minMax"/>
        </c:scaling>
        <c:delete val="1"/>
        <c:axPos val="b"/>
        <c:numFmt formatCode="#\ ##0\ \ \ ;[Red]\(#\ ##0\)" sourceLinked="1"/>
        <c:majorTickMark val="out"/>
        <c:minorTickMark val="none"/>
        <c:tickLblPos val="nextTo"/>
        <c:crossAx val="161468416"/>
        <c:crosses val="autoZero"/>
        <c:crossBetween val="between"/>
      </c:valAx>
      <c:spPr>
        <a:noFill/>
        <a:ln>
          <a:noFill/>
        </a:ln>
        <a:effectLst/>
      </c:spPr>
    </c:plotArea>
    <c:legend>
      <c:legendPos val="t"/>
      <c:layout>
        <c:manualLayout>
          <c:xMode val="edge"/>
          <c:yMode val="edge"/>
          <c:x val="0.13782664600873271"/>
          <c:y val="0.86759825948057234"/>
          <c:w val="0.49603996450068427"/>
          <c:h val="9.585391595086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b="1" i="0" baseline="0">
                <a:effectLst/>
              </a:rPr>
              <a:t> 15. Monto de bono promedio formalizados en el mes Febrero 2025/2024</a:t>
            </a:r>
            <a:endParaRPr lang="es-CR" sz="1200">
              <a:effectLst/>
            </a:endParaRPr>
          </a:p>
        </c:rich>
      </c:tx>
      <c:layout>
        <c:manualLayout>
          <c:xMode val="edge"/>
          <c:yMode val="edge"/>
          <c:x val="0.18002760643823276"/>
          <c:y val="4.7942736390601343E-2"/>
        </c:manualLayout>
      </c:layout>
      <c:overlay val="0"/>
      <c:spPr>
        <a:solidFill>
          <a:sysClr val="window" lastClr="FFFFFF"/>
        </a:solid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444915016690875"/>
          <c:y val="0.25044742541510667"/>
          <c:w val="0.80174067597397014"/>
          <c:h val="0.5659309027777778"/>
        </c:manualLayout>
      </c:layout>
      <c:bar3DChart>
        <c:barDir val="bar"/>
        <c:grouping val="clustered"/>
        <c:varyColors val="0"/>
        <c:ser>
          <c:idx val="0"/>
          <c:order val="0"/>
          <c:tx>
            <c:strRef>
              <c:f>'Estadisticas 2025'!$E$243:$G$243</c:f>
              <c:strCache>
                <c:ptCount val="1"/>
                <c:pt idx="0">
                  <c:v>Formalizados Febrero 2024</c:v>
                </c:pt>
              </c:strCache>
            </c:strRef>
          </c:tx>
          <c:spPr>
            <a:solidFill>
              <a:srgbClr val="9CBC5C"/>
            </a:solidFill>
            <a:ln>
              <a:solidFill>
                <a:schemeClr val="accent3">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857410350670724E-3"/>
                  <c:y val="-8.5287846481876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2-497A-A6B6-068871A04133}"/>
                </c:ext>
              </c:extLst>
            </c:dLbl>
            <c:dLbl>
              <c:idx val="1"/>
              <c:layout>
                <c:manualLayout>
                  <c:x val="3.1104614263310691E-3"/>
                  <c:y val="-2.997364135453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2025'!$B$245:$B$246</c:f>
              <c:strCache>
                <c:ptCount val="2"/>
                <c:pt idx="0">
                  <c:v>Ordinario</c:v>
                </c:pt>
                <c:pt idx="1">
                  <c:v>Art. 59</c:v>
                </c:pt>
              </c:strCache>
            </c:strRef>
          </c:cat>
          <c:val>
            <c:numRef>
              <c:f>'Estadisticas 2025'!$F$245:$F$246</c:f>
              <c:numCache>
                <c:formatCode>"¢"#\ ##0.00\ \ ;[Red]\("¢"#\ ##0.00\)</c:formatCode>
                <c:ptCount val="2"/>
                <c:pt idx="0">
                  <c:v>8.49</c:v>
                </c:pt>
                <c:pt idx="1">
                  <c:v>19.13</c:v>
                </c:pt>
              </c:numCache>
            </c:numRef>
          </c:val>
          <c:extLst>
            <c:ext xmlns:c16="http://schemas.microsoft.com/office/drawing/2014/chart" uri="{C3380CC4-5D6E-409C-BE32-E72D297353CC}">
              <c16:uniqueId val="{00000005-98D2-497A-A6B6-068871A04133}"/>
            </c:ext>
          </c:extLst>
        </c:ser>
        <c:ser>
          <c:idx val="1"/>
          <c:order val="1"/>
          <c:tx>
            <c:strRef>
              <c:f>'Estadisticas 2025'!$C$243:$D$243</c:f>
              <c:strCache>
                <c:ptCount val="1"/>
                <c:pt idx="0">
                  <c:v>Formalizados Febrero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657081162662E-6"/>
                  <c:y val="-1.705756929637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D2-497A-A6B6-068871A04133}"/>
                </c:ext>
              </c:extLst>
            </c:dLbl>
            <c:dLbl>
              <c:idx val="1"/>
              <c:layout>
                <c:manualLayout>
                  <c:x val="1.7281293075774721E-3"/>
                  <c:y val="-8.528784648187633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manualLayout>
                      <c:w val="9.4256500311561769E-2"/>
                      <c:h val="7.3369037825495698E-2"/>
                    </c:manualLayout>
                  </c15:layout>
                </c:ext>
                <c:ext xmlns:c16="http://schemas.microsoft.com/office/drawing/2014/chart" uri="{C3380CC4-5D6E-409C-BE32-E72D297353CC}">
                  <c16:uniqueId val="{00000001-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2025'!$D$245:$D$246</c:f>
              <c:numCache>
                <c:formatCode>"¢"#\ ##0.00\ \ ;[Red]\("¢"#\ ##0.00\)</c:formatCode>
                <c:ptCount val="2"/>
                <c:pt idx="0">
                  <c:v>9.2149270186335404</c:v>
                </c:pt>
                <c:pt idx="1">
                  <c:v>19.584150916484848</c:v>
                </c:pt>
              </c:numCache>
            </c:numRef>
          </c:val>
          <c:extLst>
            <c:ext xmlns:c16="http://schemas.microsoft.com/office/drawing/2014/chart" uri="{C3380CC4-5D6E-409C-BE32-E72D297353CC}">
              <c16:uniqueId val="{00000002-98D2-497A-A6B6-068871A04133}"/>
            </c:ext>
          </c:extLst>
        </c:ser>
        <c:dLbls>
          <c:showLegendKey val="0"/>
          <c:showVal val="1"/>
          <c:showCatName val="0"/>
          <c:showSerName val="0"/>
          <c:showPercent val="0"/>
          <c:showBubbleSize val="0"/>
        </c:dLbls>
        <c:gapWidth val="75"/>
        <c:shape val="box"/>
        <c:axId val="161783168"/>
        <c:axId val="161789056"/>
        <c:axId val="0"/>
      </c:bar3DChart>
      <c:catAx>
        <c:axId val="16178316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9056"/>
        <c:crosses val="autoZero"/>
        <c:auto val="1"/>
        <c:lblAlgn val="ctr"/>
        <c:lblOffset val="100"/>
        <c:noMultiLvlLbl val="0"/>
      </c:catAx>
      <c:valAx>
        <c:axId val="161789056"/>
        <c:scaling>
          <c:orientation val="minMax"/>
        </c:scaling>
        <c:delete val="0"/>
        <c:axPos val="b"/>
        <c:numFmt formatCode="&quot;¢&quot;#\ ##0.00\ \ ;[Red]\(&quot;¢&quot;#\ ##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3168"/>
        <c:crosses val="autoZero"/>
        <c:crossBetween val="between"/>
      </c:valAx>
      <c:spPr>
        <a:noFill/>
        <a:ln>
          <a:noFill/>
        </a:ln>
        <a:effectLst/>
      </c:spPr>
    </c:plotArea>
    <c:legend>
      <c:legendPos val="b"/>
      <c:layout>
        <c:manualLayout>
          <c:xMode val="edge"/>
          <c:yMode val="edge"/>
          <c:x val="0.29540669467874675"/>
          <c:y val="0.89851815058982321"/>
          <c:w val="0.52605617159215168"/>
          <c:h val="7.6198733256156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layout>
        <c:manualLayout>
          <c:xMode val="edge"/>
          <c:yMode val="edge"/>
          <c:x val="0.34152121077582703"/>
          <c:y val="5.4059765966754159E-2"/>
        </c:manualLayout>
      </c:layout>
      <c:overlay val="0"/>
      <c:txPr>
        <a:bodyPr rot="0" vert="horz"/>
        <a:lstStyle/>
        <a:p>
          <a:pPr>
            <a:defRPr sz="1100"/>
          </a:pPr>
          <a:endParaRPr lang="es-CR"/>
        </a:p>
      </c:txPr>
    </c:title>
    <c:autoTitleDeleted val="0"/>
    <c:view3D>
      <c:rotX val="15"/>
      <c:rotY val="20"/>
      <c:rAngAx val="0"/>
    </c:view3D>
    <c:floor>
      <c:thickness val="0"/>
    </c:floor>
    <c:sideWall>
      <c:thickness val="0"/>
      <c:spPr>
        <a:solidFill>
          <a:sysClr val="window" lastClr="FFFFFF"/>
        </a:solidFill>
      </c:spPr>
    </c:sideWall>
    <c:backWall>
      <c:thickness val="0"/>
      <c:spPr>
        <a:solidFill>
          <a:sysClr val="window" lastClr="FFFFFF"/>
        </a:solidFill>
      </c:spPr>
    </c:backWall>
    <c:plotArea>
      <c:layout>
        <c:manualLayout>
          <c:layoutTarget val="inner"/>
          <c:xMode val="edge"/>
          <c:yMode val="edge"/>
          <c:x val="0.18152368812212574"/>
          <c:y val="0.22466711661042368"/>
          <c:w val="0.70992355719025713"/>
          <c:h val="0.56993987453695949"/>
        </c:manualLayout>
      </c:layout>
      <c:bar3DChart>
        <c:barDir val="col"/>
        <c:grouping val="clustered"/>
        <c:varyColors val="0"/>
        <c:ser>
          <c:idx val="0"/>
          <c:order val="0"/>
          <c:tx>
            <c:strRef>
              <c:f>'Estadisticas 2025'!$B$312</c:f>
              <c:strCache>
                <c:ptCount val="1"/>
                <c:pt idx="0">
                  <c:v>18. Bonos Emitidos Programa RAMT</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3.8044396992748786E-3"/>
                  <c:y val="-1.275116442249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7-41C6-81F1-328CF486E5AB}"/>
                </c:ext>
              </c:extLst>
            </c:dLbl>
            <c:dLbl>
              <c:idx val="1"/>
              <c:layout>
                <c:manualLayout>
                  <c:x val="7.5709180420244077E-3"/>
                  <c:y val="2.91177010269762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7-41C6-81F1-328CF486E5AB}"/>
                </c:ext>
              </c:extLst>
            </c:dLbl>
            <c:dLbl>
              <c:idx val="2"/>
              <c:layout>
                <c:manualLayout>
                  <c:x val="1.9197621483755208E-2"/>
                  <c:y val="4.509857903782041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7-41C6-81F1-328CF486E5AB}"/>
                </c:ext>
              </c:extLst>
            </c:dLbl>
            <c:dLbl>
              <c:idx val="3"/>
              <c:layout>
                <c:manualLayout>
                  <c:x val="7.5041325569206929E-3"/>
                  <c:y val="-1.258541029478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67-41C6-81F1-328CF486E5AB}"/>
                </c:ext>
              </c:extLst>
            </c:dLbl>
            <c:dLbl>
              <c:idx val="4"/>
              <c:layout>
                <c:manualLayout>
                  <c:x val="2.1271112297403503E-2"/>
                  <c:y val="-1.69033740411343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7-41C6-81F1-328CF486E5AB}"/>
                </c:ext>
              </c:extLst>
            </c:dLbl>
            <c:dLbl>
              <c:idx val="5"/>
              <c:layout>
                <c:manualLayout>
                  <c:x val="1.91434968933968E-2"/>
                  <c:y val="2.94038577439655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7-41C6-81F1-328CF486E5AB}"/>
                </c:ext>
              </c:extLst>
            </c:dLbl>
            <c:dLbl>
              <c:idx val="6"/>
              <c:layout>
                <c:manualLayout>
                  <c:x val="4.3093553983718138E-3"/>
                  <c:y val="1.1787946913188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7-41C6-81F1-328CF486E5AB}"/>
                </c:ext>
              </c:extLst>
            </c:dLbl>
            <c:dLbl>
              <c:idx val="7"/>
              <c:layout>
                <c:manualLayout>
                  <c:x val="1.2191378620045375E-2"/>
                  <c:y val="9.0489582425514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67-41C6-81F1-328CF486E5AB}"/>
                </c:ext>
              </c:extLst>
            </c:dLbl>
            <c:dLbl>
              <c:idx val="8"/>
              <c:layout>
                <c:manualLayout>
                  <c:x val="1.0384210448270238E-2"/>
                  <c:y val="9.6131323936723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67-41C6-81F1-328CF486E5AB}"/>
                </c:ext>
              </c:extLst>
            </c:dLbl>
            <c:dLbl>
              <c:idx val="9"/>
              <c:layout>
                <c:manualLayout>
                  <c:x val="9.9057713316684799E-3"/>
                  <c:y val="1.082193243027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7-41C6-81F1-328CF486E5AB}"/>
                </c:ext>
              </c:extLst>
            </c:dLbl>
            <c:dLbl>
              <c:idx val="10"/>
              <c:layout>
                <c:manualLayout>
                  <c:x val="9.9057713316684799E-3"/>
                  <c:y val="1.088733864542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67-41C6-81F1-328CF486E5AB}"/>
                </c:ext>
              </c:extLst>
            </c:dLbl>
            <c:dLbl>
              <c:idx val="11"/>
              <c:layout>
                <c:manualLayout>
                  <c:x val="1.58730158730158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7-41C6-81F1-328CF486E5AB}"/>
                </c:ext>
              </c:extLst>
            </c:dLbl>
            <c:spPr>
              <a:noFill/>
              <a:ln>
                <a:noFill/>
              </a:ln>
              <a:effectLst/>
            </c:spPr>
            <c:txPr>
              <a:bodyPr rot="0" vert="horz"/>
              <a:lstStyle/>
              <a:p>
                <a:pPr>
                  <a:defRPr sz="1200" b="1" i="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'Estadisticas 2025'!$B$315:$B$326</c:f>
              <c:strCache>
                <c:ptCount val="2"/>
                <c:pt idx="0">
                  <c:v>Ene</c:v>
                </c:pt>
                <c:pt idx="1">
                  <c:v>Feb</c:v>
                </c:pt>
              </c:strCache>
            </c:strRef>
          </c:cat>
          <c:val>
            <c:numRef>
              <c:f>'Estadisticas 2025'!$C$315:$C$326</c:f>
              <c:numCache>
                <c:formatCode>General</c:formatCode>
                <c:ptCount val="2"/>
                <c:pt idx="0">
                  <c:v>10</c:v>
                </c:pt>
                <c:pt idx="1">
                  <c:v>9</c:v>
                </c:pt>
              </c:numCache>
            </c:numRef>
          </c:val>
          <c:extLst>
            <c:ext xmlns:c16="http://schemas.microsoft.com/office/drawing/2014/chart" uri="{C3380CC4-5D6E-409C-BE32-E72D297353CC}">
              <c16:uniqueId val="{0000000C-6167-41C6-81F1-328CF486E5AB}"/>
            </c:ext>
          </c:extLst>
        </c:ser>
        <c:dLbls>
          <c:showLegendKey val="0"/>
          <c:showVal val="1"/>
          <c:showCatName val="0"/>
          <c:showSerName val="0"/>
          <c:showPercent val="0"/>
          <c:showBubbleSize val="0"/>
        </c:dLbls>
        <c:gapWidth val="150"/>
        <c:shape val="box"/>
        <c:axId val="161485568"/>
        <c:axId val="161488256"/>
        <c:axId val="0"/>
      </c:bar3DChart>
      <c:catAx>
        <c:axId val="161485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488256"/>
        <c:crosses val="autoZero"/>
        <c:auto val="1"/>
        <c:lblAlgn val="ctr"/>
        <c:lblOffset val="100"/>
        <c:noMultiLvlLbl val="0"/>
      </c:catAx>
      <c:valAx>
        <c:axId val="161488256"/>
        <c:scaling>
          <c:orientation val="minMax"/>
          <c:max val="100"/>
          <c:min val="0"/>
        </c:scaling>
        <c:delete val="0"/>
        <c:axPos val="l"/>
        <c:majorGridlines/>
        <c:numFmt formatCode="#,##0" sourceLinked="0"/>
        <c:majorTickMark val="none"/>
        <c:minorTickMark val="none"/>
        <c:tickLblPos val="nextTo"/>
        <c:txPr>
          <a:bodyPr rot="0"/>
          <a:lstStyle/>
          <a:p>
            <a:pPr>
              <a:defRPr/>
            </a:pPr>
            <a:endParaRPr lang="es-CR"/>
          </a:p>
        </c:txPr>
        <c:crossAx val="161485568"/>
        <c:crosses val="autoZero"/>
        <c:crossBetween val="between"/>
      </c:valAx>
    </c:plotArea>
    <c:legend>
      <c:legendPos val="b"/>
      <c:layout>
        <c:manualLayout>
          <c:xMode val="edge"/>
          <c:yMode val="edge"/>
          <c:x val="0.32442079872390922"/>
          <c:y val="0.86527779679713945"/>
          <c:w val="0.35842062693633742"/>
          <c:h val="9.363315120669599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R" sz="1100">
                <a:solidFill>
                  <a:sysClr val="windowText" lastClr="000000"/>
                </a:solidFill>
              </a:rPr>
              <a:t>19.1 Bonos Emitidos por</a:t>
            </a:r>
            <a:r>
              <a:rPr lang="es-CR" sz="1100" baseline="0">
                <a:solidFill>
                  <a:sysClr val="windowText" lastClr="000000"/>
                </a:solidFill>
              </a:rPr>
              <a:t> Entidad Autorizada</a:t>
            </a:r>
            <a:endParaRPr lang="es-CR" sz="1100">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'Estadisticas 2025'!$C$340:$E$340</c:f>
              <c:strCache>
                <c:ptCount val="1"/>
                <c:pt idx="0">
                  <c:v>EMITIDOS DEL 01/01/2025 AL 28/02/2025</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COOPECAJA</c:v>
                </c:pt>
                <c:pt idx="16">
                  <c:v>COOPEMEP R.L.</c:v>
                </c:pt>
                <c:pt idx="17">
                  <c:v>COOPEGRECIA R.L.</c:v>
                </c:pt>
                <c:pt idx="18">
                  <c:v> ASEDEMASA S.A</c:v>
                </c:pt>
                <c:pt idx="19">
                  <c:v> ASECCSS</c:v>
                </c:pt>
                <c:pt idx="20">
                  <c:v>ASEMINA</c:v>
                </c:pt>
                <c:pt idx="21">
                  <c:v>CREDECOOP R.L</c:v>
                </c:pt>
                <c:pt idx="22">
                  <c:v> COOPESPARTA R.L.</c:v>
                </c:pt>
                <c:pt idx="23">
                  <c:v>ASEPANDUIT</c:v>
                </c:pt>
              </c:strCache>
            </c:strRef>
          </c:cat>
          <c:val>
            <c:numRef>
              <c:f>'Estadisticas 2025'!$C$342:$C$365</c:f>
              <c:numCache>
                <c:formatCode>0</c:formatCode>
                <c:ptCount val="24"/>
                <c:pt idx="0">
                  <c:v>110</c:v>
                </c:pt>
                <c:pt idx="1">
                  <c:v>215</c:v>
                </c:pt>
                <c:pt idx="2">
                  <c:v>4</c:v>
                </c:pt>
                <c:pt idx="3">
                  <c:v>14</c:v>
                </c:pt>
                <c:pt idx="4">
                  <c:v>9</c:v>
                </c:pt>
                <c:pt idx="5">
                  <c:v>26</c:v>
                </c:pt>
                <c:pt idx="6">
                  <c:v>75</c:v>
                </c:pt>
                <c:pt idx="7">
                  <c:v>21</c:v>
                </c:pt>
                <c:pt idx="8">
                  <c:v>3</c:v>
                </c:pt>
                <c:pt idx="9">
                  <c:v>33</c:v>
                </c:pt>
                <c:pt idx="10">
                  <c:v>0</c:v>
                </c:pt>
                <c:pt idx="11">
                  <c:v>0</c:v>
                </c:pt>
                <c:pt idx="12">
                  <c:v>2</c:v>
                </c:pt>
                <c:pt idx="13">
                  <c:v>3</c:v>
                </c:pt>
                <c:pt idx="14">
                  <c:v>9</c:v>
                </c:pt>
                <c:pt idx="15">
                  <c:v>6</c:v>
                </c:pt>
                <c:pt idx="16">
                  <c:v>0</c:v>
                </c:pt>
                <c:pt idx="17">
                  <c:v>0</c:v>
                </c:pt>
                <c:pt idx="18">
                  <c:v>0</c:v>
                </c:pt>
                <c:pt idx="19">
                  <c:v>0</c:v>
                </c:pt>
                <c:pt idx="20">
                  <c:v>0</c:v>
                </c:pt>
                <c:pt idx="21">
                  <c:v>0</c:v>
                </c:pt>
                <c:pt idx="22">
                  <c:v>32</c:v>
                </c:pt>
                <c:pt idx="23">
                  <c:v>11</c:v>
                </c:pt>
              </c:numCache>
            </c:numRef>
          </c:val>
          <c:extLst>
            <c:ext xmlns:c16="http://schemas.microsoft.com/office/drawing/2014/chart" uri="{C3380CC4-5D6E-409C-BE32-E72D297353CC}">
              <c16:uniqueId val="{00000000-EBDB-4C2D-9AF1-A92F50B3C0AF}"/>
            </c:ext>
          </c:extLst>
        </c:ser>
        <c:ser>
          <c:idx val="1"/>
          <c:order val="1"/>
          <c:tx>
            <c:strRef>
              <c:f>'Estadisticas 2025'!$K$340:$L$340</c:f>
              <c:strCache>
                <c:ptCount val="1"/>
                <c:pt idx="0">
                  <c:v>EMITIDOS DEL 01/01/2024 AL 29/02/2024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COOPECAJA</c:v>
                </c:pt>
                <c:pt idx="16">
                  <c:v>COOPEMEP R.L.</c:v>
                </c:pt>
                <c:pt idx="17">
                  <c:v>COOPEGRECIA R.L.</c:v>
                </c:pt>
                <c:pt idx="18">
                  <c:v> ASEDEMASA S.A</c:v>
                </c:pt>
                <c:pt idx="19">
                  <c:v> ASECCSS</c:v>
                </c:pt>
                <c:pt idx="20">
                  <c:v>ASEMINA</c:v>
                </c:pt>
                <c:pt idx="21">
                  <c:v>CREDECOOP R.L</c:v>
                </c:pt>
                <c:pt idx="22">
                  <c:v> COOPESPARTA R.L.</c:v>
                </c:pt>
                <c:pt idx="23">
                  <c:v>ASEPANDUIT</c:v>
                </c:pt>
              </c:strCache>
            </c:strRef>
          </c:cat>
          <c:val>
            <c:numRef>
              <c:f>'Estadisticas 2025'!$K$342:$K$365</c:f>
              <c:numCache>
                <c:formatCode>0</c:formatCode>
                <c:ptCount val="24"/>
                <c:pt idx="0">
                  <c:v>277</c:v>
                </c:pt>
                <c:pt idx="1">
                  <c:v>73</c:v>
                </c:pt>
                <c:pt idx="2">
                  <c:v>13</c:v>
                </c:pt>
                <c:pt idx="3">
                  <c:v>2</c:v>
                </c:pt>
                <c:pt idx="4">
                  <c:v>1</c:v>
                </c:pt>
                <c:pt idx="5">
                  <c:v>30</c:v>
                </c:pt>
                <c:pt idx="6">
                  <c:v>19</c:v>
                </c:pt>
                <c:pt idx="7">
                  <c:v>4</c:v>
                </c:pt>
                <c:pt idx="8">
                  <c:v>36</c:v>
                </c:pt>
                <c:pt idx="9">
                  <c:v>8</c:v>
                </c:pt>
                <c:pt idx="10">
                  <c:v>24</c:v>
                </c:pt>
                <c:pt idx="11">
                  <c:v>2</c:v>
                </c:pt>
                <c:pt idx="12">
                  <c:v>3</c:v>
                </c:pt>
                <c:pt idx="13">
                  <c:v>2</c:v>
                </c:pt>
                <c:pt idx="14">
                  <c:v>0</c:v>
                </c:pt>
                <c:pt idx="15">
                  <c:v>6</c:v>
                </c:pt>
                <c:pt idx="16">
                  <c:v>0</c:v>
                </c:pt>
                <c:pt idx="17">
                  <c:v>0</c:v>
                </c:pt>
                <c:pt idx="18">
                  <c:v>2</c:v>
                </c:pt>
                <c:pt idx="19">
                  <c:v>0</c:v>
                </c:pt>
                <c:pt idx="20">
                  <c:v>0</c:v>
                </c:pt>
                <c:pt idx="21">
                  <c:v>0</c:v>
                </c:pt>
                <c:pt idx="22">
                  <c:v>15</c:v>
                </c:pt>
                <c:pt idx="23">
                  <c:v>0</c:v>
                </c:pt>
              </c:numCache>
            </c:numRef>
          </c:val>
          <c:extLst>
            <c:ext xmlns:c16="http://schemas.microsoft.com/office/drawing/2014/chart" uri="{C3380CC4-5D6E-409C-BE32-E72D297353CC}">
              <c16:uniqueId val="{00000001-EBDB-4C2D-9AF1-A92F50B3C0AF}"/>
            </c:ext>
          </c:extLst>
        </c:ser>
        <c:dLbls>
          <c:showLegendKey val="0"/>
          <c:showVal val="0"/>
          <c:showCatName val="0"/>
          <c:showSerName val="0"/>
          <c:showPercent val="0"/>
          <c:showBubbleSize val="0"/>
        </c:dLbls>
        <c:gapWidth val="75"/>
        <c:axId val="161535872"/>
        <c:axId val="161537408"/>
      </c:barChart>
      <c:catAx>
        <c:axId val="161535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7408"/>
        <c:crosses val="autoZero"/>
        <c:auto val="1"/>
        <c:lblAlgn val="ctr"/>
        <c:lblOffset val="100"/>
        <c:noMultiLvlLbl val="0"/>
      </c:catAx>
      <c:valAx>
        <c:axId val="16153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CR" sz="1100">
                <a:solidFill>
                  <a:schemeClr val="tx1"/>
                </a:solidFill>
              </a:rPr>
              <a:t>20.1 Ejecución Presupuesto  - BONO ORDINARIO</a:t>
            </a:r>
            <a:r>
              <a:rPr lang="es-CR" sz="1100" baseline="0">
                <a:solidFill>
                  <a:schemeClr val="tx1"/>
                </a:solidFill>
              </a:rPr>
              <a:t>  Febrero</a:t>
            </a:r>
            <a:r>
              <a:rPr lang="es-CR" sz="1100">
                <a:solidFill>
                  <a:schemeClr val="tx1"/>
                </a:solidFill>
              </a:rPr>
              <a:t> 2025</a:t>
            </a:r>
          </a:p>
        </c:rich>
      </c:tx>
      <c:layout>
        <c:manualLayout>
          <c:xMode val="edge"/>
          <c:yMode val="edge"/>
          <c:x val="0.21271833530790071"/>
          <c:y val="2.4691358024691357E-2"/>
        </c:manualLayout>
      </c:layout>
      <c:overlay val="0"/>
      <c:spPr>
        <a:noFill/>
        <a:ln>
          <a:noFill/>
        </a:ln>
        <a:effectLst/>
      </c:spPr>
    </c:title>
    <c:autoTitleDeleted val="0"/>
    <c:plotArea>
      <c:layout>
        <c:manualLayout>
          <c:layoutTarget val="inner"/>
          <c:xMode val="edge"/>
          <c:yMode val="edge"/>
          <c:x val="0.15819629627940926"/>
          <c:y val="0.17968816525128267"/>
          <c:w val="0.79876433495388899"/>
          <c:h val="0.45611568656753676"/>
        </c:manualLayout>
      </c:layout>
      <c:barChart>
        <c:barDir val="col"/>
        <c:grouping val="clustered"/>
        <c:varyColors val="0"/>
        <c:ser>
          <c:idx val="1"/>
          <c:order val="0"/>
          <c:tx>
            <c:strRef>
              <c:f>'Estadisticas 2025'!$D$489</c:f>
              <c:strCache>
                <c:ptCount val="1"/>
                <c:pt idx="0">
                  <c:v>Ejecución</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2025'!$B$490:$B$495</c:f>
              <c:strCache>
                <c:ptCount val="6"/>
                <c:pt idx="0">
                  <c:v>Compra de Lote y Construcción</c:v>
                </c:pt>
                <c:pt idx="1">
                  <c:v>Contrucción en Lote Propio</c:v>
                </c:pt>
                <c:pt idx="2">
                  <c:v>Compra de Vivienda Existente</c:v>
                </c:pt>
                <c:pt idx="3">
                  <c:v>Segunda Planta</c:v>
                </c:pt>
                <c:pt idx="4">
                  <c:v>Reparación, Ampliación y Mejoras</c:v>
                </c:pt>
                <c:pt idx="5">
                  <c:v>Total</c:v>
                </c:pt>
              </c:strCache>
            </c:strRef>
          </c:cat>
          <c:val>
            <c:numRef>
              <c:f>'Estadisticas 2025'!$D$490:$D$495</c:f>
              <c:numCache>
                <c:formatCode>"₡"#\ ##0.00</c:formatCode>
                <c:ptCount val="6"/>
                <c:pt idx="0">
                  <c:v>699.55</c:v>
                </c:pt>
                <c:pt idx="1">
                  <c:v>1715.796</c:v>
                </c:pt>
                <c:pt idx="2">
                  <c:v>319.274</c:v>
                </c:pt>
                <c:pt idx="3">
                  <c:v>103.89400000000001</c:v>
                </c:pt>
                <c:pt idx="4">
                  <c:v>171.14699999999999</c:v>
                </c:pt>
                <c:pt idx="5">
                  <c:v>3009.6610000000001</c:v>
                </c:pt>
              </c:numCache>
            </c:numRef>
          </c:val>
          <c:extLst>
            <c:ext xmlns:c16="http://schemas.microsoft.com/office/drawing/2014/chart" uri="{C3380CC4-5D6E-409C-BE32-E72D297353CC}">
              <c16:uniqueId val="{00000000-2914-4A4F-B19F-06968CE1DC16}"/>
            </c:ext>
          </c:extLst>
        </c:ser>
        <c:dLbls>
          <c:showLegendKey val="0"/>
          <c:showVal val="0"/>
          <c:showCatName val="0"/>
          <c:showSerName val="0"/>
          <c:showPercent val="0"/>
          <c:showBubbleSize val="0"/>
        </c:dLbls>
        <c:gapWidth val="150"/>
        <c:axId val="161618560"/>
        <c:axId val="161653120"/>
      </c:barChart>
      <c:catAx>
        <c:axId val="161618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53120"/>
        <c:crosses val="autoZero"/>
        <c:auto val="1"/>
        <c:lblAlgn val="ctr"/>
        <c:lblOffset val="100"/>
        <c:noMultiLvlLbl val="0"/>
      </c:catAx>
      <c:valAx>
        <c:axId val="1616531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185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s-CR" sz="1100">
                <a:solidFill>
                  <a:schemeClr val="tx1"/>
                </a:solidFill>
              </a:rPr>
              <a:t>20.2 Ejecución Presupuesto -ARTICULO</a:t>
            </a:r>
            <a:r>
              <a:rPr lang="es-CR" sz="1100" baseline="0">
                <a:solidFill>
                  <a:schemeClr val="tx1"/>
                </a:solidFill>
              </a:rPr>
              <a:t> 59  Febrero 2025</a:t>
            </a:r>
            <a:endParaRPr lang="es-CR" sz="1100">
              <a:solidFill>
                <a:schemeClr val="tx1"/>
              </a:solidFill>
              <a:effectLst/>
            </a:endParaRPr>
          </a:p>
        </c:rich>
      </c:tx>
      <c:layout>
        <c:manualLayout>
          <c:xMode val="edge"/>
          <c:yMode val="edge"/>
          <c:x val="0.27944861657037823"/>
          <c:y val="2.2727272727272728E-2"/>
        </c:manualLayout>
      </c:layout>
      <c:overlay val="0"/>
      <c:spPr>
        <a:noFill/>
        <a:ln>
          <a:noFill/>
        </a:ln>
        <a:effectLst/>
      </c:spPr>
    </c:title>
    <c:autoTitleDeleted val="0"/>
    <c:plotArea>
      <c:layout>
        <c:manualLayout>
          <c:layoutTarget val="inner"/>
          <c:xMode val="edge"/>
          <c:yMode val="edge"/>
          <c:x val="0.13072536065532275"/>
          <c:y val="0.15503084622460778"/>
          <c:w val="0.81698375517690558"/>
          <c:h val="0.44397599817707672"/>
        </c:manualLayout>
      </c:layout>
      <c:barChart>
        <c:barDir val="col"/>
        <c:grouping val="clustered"/>
        <c:varyColors val="0"/>
        <c:ser>
          <c:idx val="1"/>
          <c:order val="0"/>
          <c:tx>
            <c:strRef>
              <c:f>'Estadisticas 2025'!$J$489</c:f>
              <c:strCache>
                <c:ptCount val="1"/>
                <c:pt idx="0">
                  <c:v>Ejecución</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2025'!$H$490:$H$495</c:f>
              <c:strCache>
                <c:ptCount val="6"/>
                <c:pt idx="0">
                  <c:v>Indígenas</c:v>
                </c:pt>
                <c:pt idx="1">
                  <c:v>Autoconstrucción</c:v>
                </c:pt>
                <c:pt idx="2">
                  <c:v>Erradicación de tugurios y/o precarios</c:v>
                </c:pt>
                <c:pt idx="3">
                  <c:v>Vivienda Vertical</c:v>
                </c:pt>
                <c:pt idx="4">
                  <c:v>Situación de Emergencia</c:v>
                </c:pt>
                <c:pt idx="5">
                  <c:v>Extrema Necesidad</c:v>
                </c:pt>
              </c:strCache>
            </c:strRef>
          </c:cat>
          <c:val>
            <c:numRef>
              <c:f>'Estadisticas 2025'!$J$490:$J$495</c:f>
              <c:numCache>
                <c:formatCode>#,##0.00</c:formatCode>
                <c:ptCount val="6"/>
                <c:pt idx="0">
                  <c:v>3222.5472284699999</c:v>
                </c:pt>
                <c:pt idx="1">
                  <c:v>632.27954063000016</c:v>
                </c:pt>
                <c:pt idx="2">
                  <c:v>0</c:v>
                </c:pt>
                <c:pt idx="3">
                  <c:v>18.152577879999999</c:v>
                </c:pt>
                <c:pt idx="4">
                  <c:v>78.099306769999998</c:v>
                </c:pt>
                <c:pt idx="5">
                  <c:v>6211.5079429200014</c:v>
                </c:pt>
              </c:numCache>
            </c:numRef>
          </c:val>
          <c:extLst>
            <c:ext xmlns:c16="http://schemas.microsoft.com/office/drawing/2014/chart" uri="{C3380CC4-5D6E-409C-BE32-E72D297353CC}">
              <c16:uniqueId val="{00000000-CE7F-4CA8-87C3-DE8120754B87}"/>
            </c:ext>
          </c:extLst>
        </c:ser>
        <c:dLbls>
          <c:showLegendKey val="0"/>
          <c:showVal val="0"/>
          <c:showCatName val="0"/>
          <c:showSerName val="0"/>
          <c:showPercent val="0"/>
          <c:showBubbleSize val="0"/>
        </c:dLbls>
        <c:gapWidth val="150"/>
        <c:axId val="161668480"/>
        <c:axId val="161670272"/>
      </c:barChart>
      <c:catAx>
        <c:axId val="161668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70272"/>
        <c:crosses val="autoZero"/>
        <c:auto val="1"/>
        <c:lblAlgn val="ctr"/>
        <c:lblOffset val="100"/>
        <c:noMultiLvlLbl val="0"/>
      </c:catAx>
      <c:valAx>
        <c:axId val="1616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684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7149866904934764"/>
          <c:y val="8.3707309946097694E-2"/>
        </c:manualLayout>
      </c:layout>
      <c:overlay val="0"/>
      <c:txPr>
        <a:bodyPr rot="0" vert="horz"/>
        <a:lstStyle/>
        <a:p>
          <a:pPr>
            <a:defRPr sz="1100"/>
          </a:pPr>
          <a:endParaRPr lang="es-CR"/>
        </a:p>
      </c:tx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0403291077976956"/>
          <c:y val="0.25472562408572169"/>
          <c:w val="0.86408458517153452"/>
          <c:h val="0.50937203272126197"/>
        </c:manualLayout>
      </c:layout>
      <c:bar3DChart>
        <c:barDir val="col"/>
        <c:grouping val="clustered"/>
        <c:varyColors val="0"/>
        <c:ser>
          <c:idx val="0"/>
          <c:order val="0"/>
          <c:tx>
            <c:strRef>
              <c:f>'Estadisticas 2025'!$B$287</c:f>
              <c:strCache>
                <c:ptCount val="1"/>
                <c:pt idx="0">
                  <c:v>17. Bonos Emitidos por Mes</c:v>
                </c:pt>
              </c:strCache>
            </c:strRef>
          </c:tx>
          <c:invertIfNegative val="0"/>
          <c:dLbls>
            <c:dLbl>
              <c:idx val="0"/>
              <c:layout>
                <c:manualLayout>
                  <c:x val="-3.7825059101654845E-3"/>
                  <c:y val="-3.1369318271835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1-4D91-84AC-D06C7504006C}"/>
                </c:ext>
              </c:extLst>
            </c:dLbl>
            <c:dLbl>
              <c:idx val="1"/>
              <c:layout>
                <c:manualLayout>
                  <c:x val="0"/>
                  <c:y val="-9.9007075487135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E1-4D91-84AC-D06C7504006C}"/>
                </c:ext>
              </c:extLst>
            </c:dLbl>
            <c:dLbl>
              <c:idx val="7"/>
              <c:layout>
                <c:manualLayout>
                  <c:x val="1.3730177153263218E-2"/>
                  <c:y val="7.9756034454606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1-4D91-84AC-D06C7504006C}"/>
                </c:ext>
              </c:extLst>
            </c:dLbl>
            <c:spPr>
              <a:noFill/>
              <a:ln>
                <a:noFill/>
              </a:ln>
              <a:effectLst/>
            </c:spPr>
            <c:txPr>
              <a:bodyPr/>
              <a:lstStyle/>
              <a:p>
                <a:pPr>
                  <a:defRPr sz="1050" b="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2025'!$B$291:$B$302</c:f>
              <c:strCache>
                <c:ptCount val="2"/>
                <c:pt idx="0">
                  <c:v>Ene</c:v>
                </c:pt>
                <c:pt idx="1">
                  <c:v>Feb</c:v>
                </c:pt>
              </c:strCache>
            </c:strRef>
          </c:cat>
          <c:val>
            <c:numRef>
              <c:f>'Estadisticas 2025'!$G$291:$G$294</c:f>
              <c:numCache>
                <c:formatCode>#\ ##0\ \ \ ;[Red]\(#\ ##0\)</c:formatCode>
                <c:ptCount val="2"/>
                <c:pt idx="0">
                  <c:v>150</c:v>
                </c:pt>
                <c:pt idx="1">
                  <c:v>442</c:v>
                </c:pt>
              </c:numCache>
            </c:numRef>
          </c:val>
          <c:extLst>
            <c:ext xmlns:c16="http://schemas.microsoft.com/office/drawing/2014/chart" uri="{C3380CC4-5D6E-409C-BE32-E72D297353CC}">
              <c16:uniqueId val="{00000003-EFE1-4D91-84AC-D06C7504006C}"/>
            </c:ext>
          </c:extLst>
        </c:ser>
        <c:dLbls>
          <c:showLegendKey val="0"/>
          <c:showVal val="1"/>
          <c:showCatName val="0"/>
          <c:showSerName val="0"/>
          <c:showPercent val="0"/>
          <c:showBubbleSize val="0"/>
        </c:dLbls>
        <c:gapWidth val="150"/>
        <c:shape val="cylinder"/>
        <c:axId val="113389568"/>
        <c:axId val="113392256"/>
        <c:axId val="0"/>
      </c:bar3DChart>
      <c:catAx>
        <c:axId val="113389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13392256"/>
        <c:crosses val="autoZero"/>
        <c:auto val="1"/>
        <c:lblAlgn val="ctr"/>
        <c:lblOffset val="100"/>
        <c:noMultiLvlLbl val="0"/>
      </c:catAx>
      <c:valAx>
        <c:axId val="113392256"/>
        <c:scaling>
          <c:orientation val="minMax"/>
        </c:scaling>
        <c:delete val="0"/>
        <c:axPos val="l"/>
        <c:majorGridlines/>
        <c:numFmt formatCode="#,##0" sourceLinked="0"/>
        <c:majorTickMark val="none"/>
        <c:minorTickMark val="none"/>
        <c:tickLblPos val="nextTo"/>
        <c:txPr>
          <a:bodyPr rot="0"/>
          <a:lstStyle/>
          <a:p>
            <a:pPr>
              <a:defRPr/>
            </a:pPr>
            <a:endParaRPr lang="es-CR"/>
          </a:p>
        </c:txPr>
        <c:crossAx val="113389568"/>
        <c:crosses val="autoZero"/>
        <c:crossBetween val="between"/>
      </c:valAx>
    </c:plotArea>
    <c:legend>
      <c:legendPos val="b"/>
      <c:layout>
        <c:manualLayout>
          <c:xMode val="edge"/>
          <c:yMode val="edge"/>
          <c:x val="0.35677533925280619"/>
          <c:y val="0.86724211163465403"/>
          <c:w val="0.28266666666666668"/>
          <c:h val="4.793350135408024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100" b="1">
                <a:solidFill>
                  <a:sysClr val="windowText" lastClr="000000"/>
                </a:solidFill>
              </a:defRPr>
            </a:pPr>
            <a:r>
              <a:rPr lang="es-CR" sz="1100" b="1">
                <a:solidFill>
                  <a:sysClr val="windowText" lastClr="000000"/>
                </a:solidFill>
              </a:rPr>
              <a:t>19.2 Bonos Formalizados por Entidad Autorizada</a:t>
            </a:r>
          </a:p>
        </c:rich>
      </c:tx>
      <c:overlay val="0"/>
    </c:title>
    <c:autoTitleDeleted val="0"/>
    <c:plotArea>
      <c:layout>
        <c:manualLayout>
          <c:layoutTarget val="inner"/>
          <c:xMode val="edge"/>
          <c:yMode val="edge"/>
          <c:x val="5.6102575866962642E-2"/>
          <c:y val="9.2959175283812409E-2"/>
          <c:w val="0.92420640908258556"/>
          <c:h val="0.60353376555168292"/>
        </c:manualLayout>
      </c:layout>
      <c:barChart>
        <c:barDir val="col"/>
        <c:grouping val="clustered"/>
        <c:varyColors val="0"/>
        <c:ser>
          <c:idx val="2"/>
          <c:order val="0"/>
          <c:tx>
            <c:strRef>
              <c:f>'Estadisticas 2025'!$F$340:$H$340</c:f>
              <c:strCache>
                <c:ptCount val="1"/>
                <c:pt idx="0">
                  <c:v>FORMALIZADOS DEL 01/01/2025 AL 28/02/2025</c:v>
                </c:pt>
              </c:strCache>
            </c:strRef>
          </c:tx>
          <c:spPr>
            <a:solidFill>
              <a:srgbClr val="0070C0"/>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COOPECAJA</c:v>
                </c:pt>
                <c:pt idx="16">
                  <c:v>COOPEMEP R.L.</c:v>
                </c:pt>
                <c:pt idx="17">
                  <c:v>COOPEGRECIA R.L.</c:v>
                </c:pt>
                <c:pt idx="18">
                  <c:v> ASEDEMASA S.A</c:v>
                </c:pt>
                <c:pt idx="19">
                  <c:v> ASECCSS</c:v>
                </c:pt>
                <c:pt idx="20">
                  <c:v>ASEMINA</c:v>
                </c:pt>
                <c:pt idx="21">
                  <c:v>CREDECOOP R.L</c:v>
                </c:pt>
                <c:pt idx="22">
                  <c:v> COOPESPARTA R.L.</c:v>
                </c:pt>
                <c:pt idx="23">
                  <c:v>ASEPANDUIT</c:v>
                </c:pt>
              </c:strCache>
            </c:strRef>
          </c:cat>
          <c:val>
            <c:numRef>
              <c:f>'Estadisticas 2025'!$F$342:$F$365</c:f>
              <c:numCache>
                <c:formatCode>0</c:formatCode>
                <c:ptCount val="24"/>
                <c:pt idx="0">
                  <c:v>389</c:v>
                </c:pt>
                <c:pt idx="1">
                  <c:v>460</c:v>
                </c:pt>
                <c:pt idx="2">
                  <c:v>2</c:v>
                </c:pt>
                <c:pt idx="3">
                  <c:v>50</c:v>
                </c:pt>
                <c:pt idx="4">
                  <c:v>5</c:v>
                </c:pt>
                <c:pt idx="5">
                  <c:v>64</c:v>
                </c:pt>
                <c:pt idx="6">
                  <c:v>151</c:v>
                </c:pt>
                <c:pt idx="7">
                  <c:v>141</c:v>
                </c:pt>
                <c:pt idx="8">
                  <c:v>118</c:v>
                </c:pt>
                <c:pt idx="9">
                  <c:v>53</c:v>
                </c:pt>
                <c:pt idx="10">
                  <c:v>0</c:v>
                </c:pt>
                <c:pt idx="11">
                  <c:v>4</c:v>
                </c:pt>
                <c:pt idx="12">
                  <c:v>10</c:v>
                </c:pt>
                <c:pt idx="13">
                  <c:v>46</c:v>
                </c:pt>
                <c:pt idx="14">
                  <c:v>14</c:v>
                </c:pt>
                <c:pt idx="15">
                  <c:v>48</c:v>
                </c:pt>
                <c:pt idx="16">
                  <c:v>1</c:v>
                </c:pt>
                <c:pt idx="17">
                  <c:v>2</c:v>
                </c:pt>
                <c:pt idx="18">
                  <c:v>0</c:v>
                </c:pt>
                <c:pt idx="19">
                  <c:v>0</c:v>
                </c:pt>
                <c:pt idx="20">
                  <c:v>0</c:v>
                </c:pt>
                <c:pt idx="21">
                  <c:v>0</c:v>
                </c:pt>
                <c:pt idx="22">
                  <c:v>33</c:v>
                </c:pt>
                <c:pt idx="23">
                  <c:v>29</c:v>
                </c:pt>
              </c:numCache>
            </c:numRef>
          </c:val>
          <c:extLst>
            <c:ext xmlns:c16="http://schemas.microsoft.com/office/drawing/2014/chart" uri="{C3380CC4-5D6E-409C-BE32-E72D297353CC}">
              <c16:uniqueId val="{00000000-6E73-4796-AF17-CDB65AE0EE48}"/>
            </c:ext>
          </c:extLst>
        </c:ser>
        <c:ser>
          <c:idx val="3"/>
          <c:order val="1"/>
          <c:tx>
            <c:strRef>
              <c:f>'Estadisticas 2025'!$M$340:$O$340</c:f>
              <c:strCache>
                <c:ptCount val="1"/>
                <c:pt idx="0">
                  <c:v>FORMALIZADOS DEL 01/01/2024 AL 29/02/2024</c:v>
                </c:pt>
              </c:strCache>
            </c:strRef>
          </c:tx>
          <c:spPr>
            <a:solidFill>
              <a:srgbClr val="9CBC5C"/>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COOPECAJA</c:v>
                </c:pt>
                <c:pt idx="16">
                  <c:v>COOPEMEP R.L.</c:v>
                </c:pt>
                <c:pt idx="17">
                  <c:v>COOPEGRECIA R.L.</c:v>
                </c:pt>
                <c:pt idx="18">
                  <c:v> ASEDEMASA S.A</c:v>
                </c:pt>
                <c:pt idx="19">
                  <c:v> ASECCSS</c:v>
                </c:pt>
                <c:pt idx="20">
                  <c:v>ASEMINA</c:v>
                </c:pt>
                <c:pt idx="21">
                  <c:v>CREDECOOP R.L</c:v>
                </c:pt>
                <c:pt idx="22">
                  <c:v> COOPESPARTA R.L.</c:v>
                </c:pt>
                <c:pt idx="23">
                  <c:v>ASEPANDUIT</c:v>
                </c:pt>
              </c:strCache>
            </c:strRef>
          </c:cat>
          <c:val>
            <c:numRef>
              <c:f>'Estadisticas 2025'!$M$342:$M$365</c:f>
              <c:numCache>
                <c:formatCode>0</c:formatCode>
                <c:ptCount val="24"/>
                <c:pt idx="0">
                  <c:v>435</c:v>
                </c:pt>
                <c:pt idx="1">
                  <c:v>579</c:v>
                </c:pt>
                <c:pt idx="2">
                  <c:v>3</c:v>
                </c:pt>
                <c:pt idx="3">
                  <c:v>18</c:v>
                </c:pt>
                <c:pt idx="4">
                  <c:v>6</c:v>
                </c:pt>
                <c:pt idx="5">
                  <c:v>48</c:v>
                </c:pt>
                <c:pt idx="6">
                  <c:v>82</c:v>
                </c:pt>
                <c:pt idx="7">
                  <c:v>116</c:v>
                </c:pt>
                <c:pt idx="8">
                  <c:v>112</c:v>
                </c:pt>
                <c:pt idx="9">
                  <c:v>51</c:v>
                </c:pt>
                <c:pt idx="10">
                  <c:v>3</c:v>
                </c:pt>
                <c:pt idx="11">
                  <c:v>0</c:v>
                </c:pt>
                <c:pt idx="12">
                  <c:v>16</c:v>
                </c:pt>
                <c:pt idx="13">
                  <c:v>34</c:v>
                </c:pt>
                <c:pt idx="14">
                  <c:v>39</c:v>
                </c:pt>
                <c:pt idx="15">
                  <c:v>44</c:v>
                </c:pt>
                <c:pt idx="16">
                  <c:v>3</c:v>
                </c:pt>
                <c:pt idx="17">
                  <c:v>4</c:v>
                </c:pt>
                <c:pt idx="18">
                  <c:v>1</c:v>
                </c:pt>
                <c:pt idx="19">
                  <c:v>1</c:v>
                </c:pt>
                <c:pt idx="20">
                  <c:v>0</c:v>
                </c:pt>
                <c:pt idx="21">
                  <c:v>0</c:v>
                </c:pt>
                <c:pt idx="22">
                  <c:v>20</c:v>
                </c:pt>
                <c:pt idx="23">
                  <c:v>24</c:v>
                </c:pt>
              </c:numCache>
            </c:numRef>
          </c:val>
          <c:extLst>
            <c:ext xmlns:c16="http://schemas.microsoft.com/office/drawing/2014/chart" uri="{C3380CC4-5D6E-409C-BE32-E72D297353CC}">
              <c16:uniqueId val="{00000001-6E73-4796-AF17-CDB65AE0EE48}"/>
            </c:ext>
          </c:extLst>
        </c:ser>
        <c:dLbls>
          <c:showLegendKey val="0"/>
          <c:showVal val="0"/>
          <c:showCatName val="0"/>
          <c:showSerName val="0"/>
          <c:showPercent val="0"/>
          <c:showBubbleSize val="0"/>
        </c:dLbls>
        <c:gapWidth val="150"/>
        <c:axId val="161696384"/>
        <c:axId val="161702272"/>
      </c:barChart>
      <c:catAx>
        <c:axId val="161696384"/>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702272"/>
        <c:crosses val="autoZero"/>
        <c:auto val="1"/>
        <c:lblAlgn val="ctr"/>
        <c:lblOffset val="100"/>
        <c:noMultiLvlLbl val="0"/>
      </c:catAx>
      <c:valAx>
        <c:axId val="161702272"/>
        <c:scaling>
          <c:orientation val="minMax"/>
        </c:scaling>
        <c:delete val="0"/>
        <c:axPos val="l"/>
        <c:majorGridlines>
          <c:spPr>
            <a:ln>
              <a:solidFill>
                <a:schemeClr val="bg1">
                  <a:lumMod val="85000"/>
                </a:schemeClr>
              </a:solidFill>
            </a:ln>
          </c:spPr>
        </c:majorGridlines>
        <c:numFmt formatCode="0" sourceLinked="1"/>
        <c:majorTickMark val="none"/>
        <c:minorTickMark val="none"/>
        <c:tickLblPos val="nextTo"/>
        <c:txPr>
          <a:bodyPr rot="-60000000" vert="horz"/>
          <a:lstStyle/>
          <a:p>
            <a:pPr>
              <a:defRPr/>
            </a:pPr>
            <a:endParaRPr lang="es-CR"/>
          </a:p>
        </c:txPr>
        <c:crossAx val="161696384"/>
        <c:crosses val="autoZero"/>
        <c:crossBetween val="between"/>
      </c:valAx>
    </c:plotArea>
    <c:legend>
      <c:legendPos val="b"/>
      <c:overlay val="0"/>
      <c:txPr>
        <a:bodyPr rot="0" vert="horz"/>
        <a:lstStyle/>
        <a:p>
          <a:pPr>
            <a:defRPr/>
          </a:pPr>
          <a:endParaRPr lang="es-CR"/>
        </a:p>
      </c:txPr>
    </c:legend>
    <c:plotVisOnly val="1"/>
    <c:dispBlanksAs val="gap"/>
    <c:showDLblsOverMax val="0"/>
  </c:chart>
  <c:spPr>
    <a:ln>
      <a:solidFill>
        <a:schemeClr val="bg1">
          <a:lumMod val="75000"/>
        </a:schemeClr>
      </a:solidFill>
    </a:ln>
  </c:spPr>
  <c:txPr>
    <a:bodyPr/>
    <a:lstStyle/>
    <a:p>
      <a:pPr>
        <a:defRPr sz="1000">
          <a:latin typeface="+mn-lt"/>
        </a:defRPr>
      </a:pPr>
      <a:endParaRPr lang="es-CR"/>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r>
              <a:rPr lang="es-CR" sz="1100" b="1" i="0" u="none" strike="noStrike" kern="1200" baseline="0">
                <a:solidFill>
                  <a:sysClr val="windowText" lastClr="000000"/>
                </a:solidFill>
                <a:latin typeface="+mn-lt"/>
                <a:ea typeface="+mn-ea"/>
                <a:cs typeface="+mn-cs"/>
              </a:rPr>
              <a:t>23. Bonos pagados a nacionales y extranjeros por mes</a:t>
            </a:r>
          </a:p>
        </c:rich>
      </c:tx>
      <c:overlay val="0"/>
      <c:spPr>
        <a:noFill/>
        <a:ln>
          <a:noFill/>
        </a:ln>
        <a:effectLst/>
      </c:spPr>
      <c:txPr>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endParaRPr lang="es-C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w="25400">
          <a:noFill/>
        </a:ln>
        <a:effectLst/>
        <a:sp3d/>
      </c:spPr>
    </c:backWall>
    <c:plotArea>
      <c:layout/>
      <c:bar3DChart>
        <c:barDir val="col"/>
        <c:grouping val="clustered"/>
        <c:varyColors val="0"/>
        <c:ser>
          <c:idx val="0"/>
          <c:order val="0"/>
          <c:tx>
            <c:strRef>
              <c:f>'Estadisticas 2025'!$C$626</c:f>
              <c:strCache>
                <c:ptCount val="1"/>
                <c:pt idx="0">
                  <c:v>Nacional</c:v>
                </c:pt>
              </c:strCache>
            </c:strRef>
          </c:tx>
          <c:spPr>
            <a:solidFill>
              <a:schemeClr val="accent1"/>
            </a:solidFill>
            <a:ln>
              <a:noFill/>
            </a:ln>
            <a:effectLst/>
            <a:sp3d/>
          </c:spPr>
          <c:invertIfNegative val="0"/>
          <c:dLbls>
            <c:dLbl>
              <c:idx val="0"/>
              <c:tx>
                <c:rich>
                  <a:bodyPr/>
                  <a:lstStyle/>
                  <a:p>
                    <a:fld id="{554BC864-EA51-4487-8FFA-BE7492145E8B}"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3F-4808-9178-C2146439F903}"/>
                </c:ext>
              </c:extLst>
            </c:dLbl>
            <c:dLbl>
              <c:idx val="1"/>
              <c:tx>
                <c:rich>
                  <a:bodyPr/>
                  <a:lstStyle/>
                  <a:p>
                    <a:fld id="{09951730-A596-49F5-9159-2B90A9758C3A}"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F-4808-9178-C2146439F903}"/>
                </c:ext>
              </c:extLst>
            </c:dLbl>
            <c:dLbl>
              <c:idx val="6"/>
              <c:tx>
                <c:rich>
                  <a:bodyPr/>
                  <a:lstStyle/>
                  <a:p>
                    <a:r>
                      <a:rPr lang="en-US"/>
                      <a:t>16%</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F-4808-9178-C2146439F9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2025'!$B$627:$B$640</c:f>
              <c:strCache>
                <c:ptCount val="2"/>
                <c:pt idx="0">
                  <c:v>Ene</c:v>
                </c:pt>
                <c:pt idx="1">
                  <c:v>Total</c:v>
                </c:pt>
              </c:strCache>
            </c:strRef>
          </c:cat>
          <c:val>
            <c:numRef>
              <c:f>'Estadisticas 2025'!$C$627:$C$640</c:f>
              <c:numCache>
                <c:formatCode>General</c:formatCode>
                <c:ptCount val="2"/>
                <c:pt idx="0">
                  <c:v>1511</c:v>
                </c:pt>
                <c:pt idx="1">
                  <c:v>1511</c:v>
                </c:pt>
              </c:numCache>
            </c:numRef>
          </c:val>
          <c:extLst>
            <c:ext xmlns:c15="http://schemas.microsoft.com/office/drawing/2012/chart" uri="{02D57815-91ED-43cb-92C2-25804820EDAC}">
              <c15:datalabelsRange>
                <c15:f>'Estadisticas 2025'!$X$627:$X$641</c15:f>
                <c15:dlblRangeCache>
                  <c:ptCount val="3"/>
                  <c:pt idx="0">
                    <c:v>8,6%</c:v>
                  </c:pt>
                  <c:pt idx="2">
                    <c:v>91,4%</c:v>
                  </c:pt>
                </c15:dlblRangeCache>
              </c15:datalabelsRange>
            </c:ext>
            <c:ext xmlns:c16="http://schemas.microsoft.com/office/drawing/2014/chart" uri="{C3380CC4-5D6E-409C-BE32-E72D297353CC}">
              <c16:uniqueId val="{00000000-8780-4D22-88C5-CE5247CAF6CB}"/>
            </c:ext>
          </c:extLst>
        </c:ser>
        <c:ser>
          <c:idx val="1"/>
          <c:order val="1"/>
          <c:tx>
            <c:strRef>
              <c:f>'Estadisticas 2025'!$D$626</c:f>
              <c:strCache>
                <c:ptCount val="1"/>
                <c:pt idx="0">
                  <c:v>Extranjero</c:v>
                </c:pt>
              </c:strCache>
            </c:strRef>
          </c:tx>
          <c:spPr>
            <a:solidFill>
              <a:schemeClr val="accent3">
                <a:lumMod val="75000"/>
              </a:schemeClr>
            </a:solidFill>
            <a:ln>
              <a:noFill/>
            </a:ln>
            <a:effectLst/>
            <a:sp3d/>
          </c:spPr>
          <c:invertIfNegative val="0"/>
          <c:dLbls>
            <c:dLbl>
              <c:idx val="0"/>
              <c:layout>
                <c:manualLayout>
                  <c:x val="1.3497692410819957E-2"/>
                  <c:y val="-1.197543423386054E-16"/>
                </c:manualLayout>
              </c:layout>
              <c:tx>
                <c:rich>
                  <a:bodyPr/>
                  <a:lstStyle/>
                  <a:p>
                    <a:fld id="{74C93923-C4D3-423B-9FAE-2A1845D8E562}"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E3F-4808-9178-C2146439F903}"/>
                </c:ext>
              </c:extLst>
            </c:dLbl>
            <c:dLbl>
              <c:idx val="1"/>
              <c:layout>
                <c:manualLayout>
                  <c:x val="9.6412847799017595E-3"/>
                  <c:y val="-3.26606524775431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E6BC3EB-3123-4660-B447-E83802382A7A}" type="CELLRANGE">
                      <a:rPr lang="en-US"/>
                      <a:pPr>
                        <a:defRPr/>
                      </a:pPr>
                      <a:t>[CELLRANGE]</a:t>
                    </a:fld>
                    <a:endParaRPr lang="es-C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layout>
                    <c:manualLayout>
                      <c:w val="4.1563327331491019E-2"/>
                      <c:h val="4.2409985827334191E-2"/>
                    </c:manualLayout>
                  </c15:layout>
                  <c15:dlblFieldTable/>
                  <c15:showDataLabelsRange val="1"/>
                </c:ext>
                <c:ext xmlns:c16="http://schemas.microsoft.com/office/drawing/2014/chart" uri="{C3380CC4-5D6E-409C-BE32-E72D297353CC}">
                  <c16:uniqueId val="{0000000A-EE3F-4808-9178-C2146439F903}"/>
                </c:ext>
              </c:extLst>
            </c:dLbl>
            <c:dLbl>
              <c:idx val="2"/>
              <c:delete val="1"/>
              <c:extLst>
                <c:ext xmlns:c15="http://schemas.microsoft.com/office/drawing/2012/chart" uri="{CE6537A1-D6FC-4f65-9D91-7224C49458BB}"/>
                <c:ext xmlns:c16="http://schemas.microsoft.com/office/drawing/2014/chart" uri="{C3380CC4-5D6E-409C-BE32-E72D297353CC}">
                  <c16:uniqueId val="{00000009-EE3F-4808-9178-C2146439F903}"/>
                </c:ext>
              </c:extLst>
            </c:dLbl>
            <c:dLbl>
              <c:idx val="3"/>
              <c:delete val="1"/>
              <c:extLst>
                <c:ext xmlns:c15="http://schemas.microsoft.com/office/drawing/2012/chart" uri="{CE6537A1-D6FC-4f65-9D91-7224C49458BB}"/>
                <c:ext xmlns:c16="http://schemas.microsoft.com/office/drawing/2014/chart" uri="{C3380CC4-5D6E-409C-BE32-E72D297353CC}">
                  <c16:uniqueId val="{00000008-EE3F-4808-9178-C2146439F903}"/>
                </c:ext>
              </c:extLst>
            </c:dLbl>
            <c:dLbl>
              <c:idx val="4"/>
              <c:delete val="1"/>
              <c:extLst>
                <c:ext xmlns:c15="http://schemas.microsoft.com/office/drawing/2012/chart" uri="{CE6537A1-D6FC-4f65-9D91-7224C49458BB}"/>
                <c:ext xmlns:c16="http://schemas.microsoft.com/office/drawing/2014/chart" uri="{C3380CC4-5D6E-409C-BE32-E72D297353CC}">
                  <c16:uniqueId val="{00000007-EE3F-4808-9178-C2146439F903}"/>
                </c:ext>
              </c:extLst>
            </c:dLbl>
            <c:dLbl>
              <c:idx val="5"/>
              <c:delete val="1"/>
              <c:extLst>
                <c:ext xmlns:c15="http://schemas.microsoft.com/office/drawing/2012/chart" uri="{CE6537A1-D6FC-4f65-9D91-7224C49458BB}"/>
                <c:ext xmlns:c16="http://schemas.microsoft.com/office/drawing/2014/chart" uri="{C3380CC4-5D6E-409C-BE32-E72D297353CC}">
                  <c16:uniqueId val="{0000000C-EE3F-4808-9178-C2146439F903}"/>
                </c:ext>
              </c:extLst>
            </c:dLbl>
            <c:dLbl>
              <c:idx val="6"/>
              <c:tx>
                <c:rich>
                  <a:bodyPr/>
                  <a:lstStyle/>
                  <a:p>
                    <a:fld id="{37BC52B3-4BB2-4A5A-A251-03DC603FFC6E}" type="CELLRANGE">
                      <a:rPr lang="es-E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C4-47D3-BC32-0CB3FE535225}"/>
                </c:ext>
              </c:extLst>
            </c:dLbl>
            <c:dLbl>
              <c:idx val="7"/>
              <c:delete val="1"/>
              <c:extLst>
                <c:ext xmlns:c15="http://schemas.microsoft.com/office/drawing/2012/chart" uri="{CE6537A1-D6FC-4f65-9D91-7224C49458BB}"/>
                <c:ext xmlns:c16="http://schemas.microsoft.com/office/drawing/2014/chart" uri="{C3380CC4-5D6E-409C-BE32-E72D297353CC}">
                  <c16:uniqueId val="{00000001-FB3F-4674-B98E-9F77F67D3376}"/>
                </c:ext>
              </c:extLst>
            </c:dLbl>
            <c:dLbl>
              <c:idx val="8"/>
              <c:delete val="1"/>
              <c:extLst>
                <c:ext xmlns:c15="http://schemas.microsoft.com/office/drawing/2012/chart" uri="{CE6537A1-D6FC-4f65-9D91-7224C49458BB}"/>
                <c:ext xmlns:c16="http://schemas.microsoft.com/office/drawing/2014/chart" uri="{C3380CC4-5D6E-409C-BE32-E72D297353CC}">
                  <c16:uniqueId val="{00000002-42C5-4B16-8E32-A5EB511D0754}"/>
                </c:ext>
              </c:extLst>
            </c:dLbl>
            <c:dLbl>
              <c:idx val="9"/>
              <c:delete val="1"/>
              <c:extLst>
                <c:ext xmlns:c15="http://schemas.microsoft.com/office/drawing/2012/chart" uri="{CE6537A1-D6FC-4f65-9D91-7224C49458BB}">
                  <c15:layout>
                    <c:manualLayout>
                      <c:w val="5.0273145880441183E-2"/>
                      <c:h val="2.6764841707310274E-2"/>
                    </c:manualLayout>
                  </c15:layout>
                </c:ext>
                <c:ext xmlns:c16="http://schemas.microsoft.com/office/drawing/2014/chart" uri="{C3380CC4-5D6E-409C-BE32-E72D297353CC}">
                  <c16:uniqueId val="{00000002-342D-44D5-A134-E182B7ECFB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2025'!$B$627:$B$640</c:f>
              <c:strCache>
                <c:ptCount val="2"/>
                <c:pt idx="0">
                  <c:v>Ene</c:v>
                </c:pt>
                <c:pt idx="1">
                  <c:v>Total</c:v>
                </c:pt>
              </c:strCache>
            </c:strRef>
          </c:cat>
          <c:val>
            <c:numRef>
              <c:f>'Estadisticas 2025'!$D$627:$D$640</c:f>
              <c:numCache>
                <c:formatCode>General</c:formatCode>
                <c:ptCount val="2"/>
                <c:pt idx="0">
                  <c:v>143</c:v>
                </c:pt>
                <c:pt idx="1">
                  <c:v>143</c:v>
                </c:pt>
              </c:numCache>
            </c:numRef>
          </c:val>
          <c:extLst>
            <c:ext xmlns:c15="http://schemas.microsoft.com/office/drawing/2012/chart" uri="{02D57815-91ED-43cb-92C2-25804820EDAC}">
              <c15:datalabelsRange>
                <c15:f>'Estadisticas 2025'!$Y$627:$Y$641</c15:f>
                <c15:dlblRangeCache>
                  <c:ptCount val="3"/>
                  <c:pt idx="2">
                    <c:v>8,6%</c:v>
                  </c:pt>
                </c15:dlblRangeCache>
              </c15:datalabelsRange>
            </c:ext>
            <c:ext xmlns:c16="http://schemas.microsoft.com/office/drawing/2014/chart" uri="{C3380CC4-5D6E-409C-BE32-E72D297353CC}">
              <c16:uniqueId val="{00000001-8780-4D22-88C5-CE5247CAF6CB}"/>
            </c:ext>
          </c:extLst>
        </c:ser>
        <c:dLbls>
          <c:showLegendKey val="0"/>
          <c:showVal val="0"/>
          <c:showCatName val="0"/>
          <c:showSerName val="0"/>
          <c:showPercent val="0"/>
          <c:showBubbleSize val="0"/>
        </c:dLbls>
        <c:gapWidth val="150"/>
        <c:shape val="box"/>
        <c:axId val="902016192"/>
        <c:axId val="443313424"/>
        <c:axId val="0"/>
      </c:bar3DChart>
      <c:catAx>
        <c:axId val="90201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3313424"/>
        <c:crosses val="autoZero"/>
        <c:auto val="1"/>
        <c:lblAlgn val="ctr"/>
        <c:lblOffset val="100"/>
        <c:noMultiLvlLbl val="0"/>
      </c:catAx>
      <c:valAx>
        <c:axId val="44331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020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a:t>
            </a:r>
            <a:r>
              <a:rPr lang="en-US" sz="1100"/>
              <a:t>14. Bonos Formalizados por Mes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stacked"/>
        <c:varyColors val="0"/>
        <c:ser>
          <c:idx val="0"/>
          <c:order val="0"/>
          <c:tx>
            <c:strRef>
              <c:f>'Estadisticas 2025'!$C$217</c:f>
              <c:strCache>
                <c:ptCount val="1"/>
                <c:pt idx="0">
                  <c:v>    Nº Casos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2025'!$B$218:$B$229</c:f>
              <c:strCache>
                <c:ptCount val="2"/>
                <c:pt idx="0">
                  <c:v>Ene</c:v>
                </c:pt>
                <c:pt idx="1">
                  <c:v>Feb</c:v>
                </c:pt>
              </c:strCache>
            </c:strRef>
          </c:cat>
          <c:val>
            <c:numRef>
              <c:f>'Estadisticas 2025'!$C$218:$C$229</c:f>
              <c:numCache>
                <c:formatCode>#\ ##0\ \ \ ;[Red]\(#\ ##0\)</c:formatCode>
                <c:ptCount val="2"/>
                <c:pt idx="0">
                  <c:v>845</c:v>
                </c:pt>
                <c:pt idx="1">
                  <c:v>809</c:v>
                </c:pt>
              </c:numCache>
            </c:numRef>
          </c:val>
          <c:extLst>
            <c:ext xmlns:c16="http://schemas.microsoft.com/office/drawing/2014/chart" uri="{C3380CC4-5D6E-409C-BE32-E72D297353CC}">
              <c16:uniqueId val="{00000000-8D47-4813-864A-7EBBBD49BEDB}"/>
            </c:ext>
          </c:extLst>
        </c:ser>
        <c:dLbls>
          <c:dLblPos val="ctr"/>
          <c:showLegendKey val="0"/>
          <c:showVal val="1"/>
          <c:showCatName val="0"/>
          <c:showSerName val="0"/>
          <c:showPercent val="0"/>
          <c:showBubbleSize val="0"/>
        </c:dLbls>
        <c:gapWidth val="150"/>
        <c:overlap val="100"/>
        <c:axId val="1080002688"/>
        <c:axId val="1080007280"/>
      </c:barChart>
      <c:catAx>
        <c:axId val="10800026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7280"/>
        <c:crosses val="autoZero"/>
        <c:auto val="1"/>
        <c:lblAlgn val="ctr"/>
        <c:lblOffset val="100"/>
        <c:noMultiLvlLbl val="0"/>
      </c:catAx>
      <c:valAx>
        <c:axId val="1080007280"/>
        <c:scaling>
          <c:orientation val="minMax"/>
        </c:scaling>
        <c:delete val="0"/>
        <c:axPos val="b"/>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alpha val="9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 Bonos Pagados a nacionales y extranjeros por 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'Estadisticas 2025'!$C$626</c:f>
              <c:strCache>
                <c:ptCount val="1"/>
                <c:pt idx="0">
                  <c:v>Nacional</c:v>
                </c:pt>
              </c:strCache>
            </c:strRef>
          </c:tx>
          <c:spPr>
            <a:solidFill>
              <a:schemeClr val="accent1"/>
            </a:solidFill>
            <a:ln>
              <a:noFill/>
            </a:ln>
            <a:effectLst/>
          </c:spPr>
          <c:invertIfNegative val="0"/>
          <c:cat>
            <c:strRef>
              <c:f>'Estadisticas 2025'!$B$627:$B$640</c:f>
              <c:strCache>
                <c:ptCount val="2"/>
                <c:pt idx="0">
                  <c:v>Ene</c:v>
                </c:pt>
                <c:pt idx="1">
                  <c:v>Total</c:v>
                </c:pt>
              </c:strCache>
            </c:strRef>
          </c:cat>
          <c:val>
            <c:numRef>
              <c:f>'Estadisticas 2025'!$C$627:$C$640</c:f>
              <c:numCache>
                <c:formatCode>General</c:formatCode>
                <c:ptCount val="2"/>
                <c:pt idx="0">
                  <c:v>1511</c:v>
                </c:pt>
                <c:pt idx="1">
                  <c:v>1511</c:v>
                </c:pt>
              </c:numCache>
            </c:numRef>
          </c:val>
          <c:extLst>
            <c:ext xmlns:c16="http://schemas.microsoft.com/office/drawing/2014/chart" uri="{C3380CC4-5D6E-409C-BE32-E72D297353CC}">
              <c16:uniqueId val="{00000000-085F-4AE7-964B-3E5774B6B2A5}"/>
            </c:ext>
          </c:extLst>
        </c:ser>
        <c:ser>
          <c:idx val="1"/>
          <c:order val="1"/>
          <c:tx>
            <c:strRef>
              <c:f>'Estadisticas 2025'!$D$626</c:f>
              <c:strCache>
                <c:ptCount val="1"/>
                <c:pt idx="0">
                  <c:v>Extranjero</c:v>
                </c:pt>
              </c:strCache>
            </c:strRef>
          </c:tx>
          <c:spPr>
            <a:solidFill>
              <a:srgbClr val="92D050"/>
            </a:solidFill>
            <a:ln>
              <a:noFill/>
            </a:ln>
            <a:effectLst/>
          </c:spPr>
          <c:invertIfNegative val="0"/>
          <c:cat>
            <c:strRef>
              <c:f>'Estadisticas 2025'!$B$627:$B$640</c:f>
              <c:strCache>
                <c:ptCount val="2"/>
                <c:pt idx="0">
                  <c:v>Ene</c:v>
                </c:pt>
                <c:pt idx="1">
                  <c:v>Total</c:v>
                </c:pt>
              </c:strCache>
            </c:strRef>
          </c:cat>
          <c:val>
            <c:numRef>
              <c:f>'Estadisticas 2025'!$D$627:$D$640</c:f>
              <c:numCache>
                <c:formatCode>General</c:formatCode>
                <c:ptCount val="2"/>
                <c:pt idx="0">
                  <c:v>143</c:v>
                </c:pt>
                <c:pt idx="1">
                  <c:v>143</c:v>
                </c:pt>
              </c:numCache>
            </c:numRef>
          </c:val>
          <c:extLst>
            <c:ext xmlns:c16="http://schemas.microsoft.com/office/drawing/2014/chart" uri="{C3380CC4-5D6E-409C-BE32-E72D297353CC}">
              <c16:uniqueId val="{00000001-085F-4AE7-964B-3E5774B6B2A5}"/>
            </c:ext>
          </c:extLst>
        </c:ser>
        <c:dLbls>
          <c:showLegendKey val="0"/>
          <c:showVal val="0"/>
          <c:showCatName val="0"/>
          <c:showSerName val="0"/>
          <c:showPercent val="0"/>
          <c:showBubbleSize val="0"/>
        </c:dLbls>
        <c:gapWidth val="219"/>
        <c:overlap val="-27"/>
        <c:axId val="447006392"/>
        <c:axId val="447004592"/>
      </c:barChart>
      <c:catAx>
        <c:axId val="44700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4592"/>
        <c:crosses val="autoZero"/>
        <c:auto val="1"/>
        <c:lblAlgn val="ctr"/>
        <c:lblOffset val="100"/>
        <c:noMultiLvlLbl val="0"/>
      </c:catAx>
      <c:valAx>
        <c:axId val="447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6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24.1 Casos formalizados con referencia a meta anual de colocación</a:t>
            </a:r>
          </a:p>
          <a:p>
            <a:pPr>
              <a:defRPr/>
            </a:pPr>
            <a:r>
              <a:rPr lang="es-CR"/>
              <a:t>(EXTREMA NECESIDAD)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5">
                <a:lumMod val="50000"/>
              </a:schemeClr>
            </a:solidFill>
            <a:ln>
              <a:noFill/>
            </a:ln>
            <a:effectLst>
              <a:outerShdw blurRad="40000" dist="23000" dir="5400000" rotWithShape="0">
                <a:srgbClr val="000000">
                  <a:alpha val="35000"/>
                </a:srgbClr>
              </a:outerShdw>
            </a:effectLst>
          </c:spPr>
          <c:invertIfNegative val="0"/>
          <c:dLbls>
            <c:dLbl>
              <c:idx val="0"/>
              <c:layout>
                <c:manualLayout>
                  <c:x val="-3.099794195515694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DE8-B261-7C95805BBB6C}"/>
                </c:ext>
              </c:extLst>
            </c:dLbl>
            <c:dLbl>
              <c:idx val="1"/>
              <c:layout>
                <c:manualLayout>
                  <c:x val="-3.2621643676623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7-4DE8-B261-7C95805BBB6C}"/>
                </c:ext>
              </c:extLst>
            </c:dLbl>
            <c:dLbl>
              <c:idx val="2"/>
              <c:layout>
                <c:manualLayout>
                  <c:x val="-3.0997941955162353E-4"/>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DE8-B261-7C95805BBB6C}"/>
                </c:ext>
              </c:extLst>
            </c:dLbl>
            <c:dLbl>
              <c:idx val="3"/>
              <c:layout>
                <c:manualLayout>
                  <c:x val="-1.88939836679084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7-4DE8-B261-7C95805BBB6C}"/>
                </c:ext>
              </c:extLst>
            </c:dLbl>
            <c:dLbl>
              <c:idx val="4"/>
              <c:layout>
                <c:manualLayout>
                  <c:x val="-1.1016066511099693E-3"/>
                  <c:y val="-7.11471839160299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DE8-B261-7C95805BBB6C}"/>
                </c:ext>
              </c:extLst>
            </c:dLbl>
            <c:dLbl>
              <c:idx val="5"/>
              <c:layout>
                <c:manualLayout>
                  <c:x val="1.0627865813198521E-3"/>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7-4DE8-B261-7C95805BBB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metas'!$C$10:$C$18</c:f>
              <c:numCache>
                <c:formatCode>0</c:formatCode>
                <c:ptCount val="9"/>
                <c:pt idx="0">
                  <c:v>372</c:v>
                </c:pt>
                <c:pt idx="1">
                  <c:v>13</c:v>
                </c:pt>
                <c:pt idx="2">
                  <c:v>209</c:v>
                </c:pt>
                <c:pt idx="3">
                  <c:v>476</c:v>
                </c:pt>
                <c:pt idx="4">
                  <c:v>55</c:v>
                </c:pt>
                <c:pt idx="5">
                  <c:v>1215</c:v>
                </c:pt>
                <c:pt idx="6">
                  <c:v>5</c:v>
                </c:pt>
                <c:pt idx="7">
                  <c:v>1603</c:v>
                </c:pt>
                <c:pt idx="8">
                  <c:v>0</c:v>
                </c:pt>
              </c:numCache>
            </c:numRef>
          </c:val>
          <c:extLst>
            <c:ext xmlns:c16="http://schemas.microsoft.com/office/drawing/2014/chart" uri="{C3380CC4-5D6E-409C-BE32-E72D297353CC}">
              <c16:uniqueId val="{00000006-F237-4DE8-B261-7C95805BBB6C}"/>
            </c:ext>
          </c:extLst>
        </c:ser>
        <c:ser>
          <c:idx val="1"/>
          <c:order val="1"/>
          <c:tx>
            <c:strRef>
              <c:f>'Cumplimiento metas'!$D$9</c:f>
              <c:strCache>
                <c:ptCount val="1"/>
                <c:pt idx="0">
                  <c:v>CASOS FORMALIZADOS 
AL 28/02/2025</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dLbl>
              <c:idx val="0"/>
              <c:layout>
                <c:manualLayout>
                  <c:x val="5.473629840406509E-3"/>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7-4DE8-B261-7C95805BBB6C}"/>
                </c:ext>
              </c:extLst>
            </c:dLbl>
            <c:dLbl>
              <c:idx val="1"/>
              <c:layout>
                <c:manualLayout>
                  <c:x val="6.1449613467170366E-4"/>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DE8-B261-7C95805BBB6C}"/>
                </c:ext>
              </c:extLst>
            </c:dLbl>
            <c:dLbl>
              <c:idx val="2"/>
              <c:layout>
                <c:manualLayout>
                  <c:x val="-5.9043698962214005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37-4DE8-B261-7C95805BBB6C}"/>
                </c:ext>
              </c:extLst>
            </c:dLbl>
            <c:dLbl>
              <c:idx val="3"/>
              <c:layout>
                <c:manualLayout>
                  <c:x val="-4.8415833149015484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37-4DE8-B261-7C95805BBB6C}"/>
                </c:ext>
              </c:extLst>
            </c:dLbl>
            <c:dLbl>
              <c:idx val="4"/>
              <c:layout>
                <c:manualLayout>
                  <c:x val="-3.8632943106398257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37-4DE8-B261-7C95805BBB6C}"/>
                </c:ext>
              </c:extLst>
            </c:dLbl>
            <c:dLbl>
              <c:idx val="5"/>
              <c:layout>
                <c:manualLayout>
                  <c:x val="-4.671890794262115E-3"/>
                  <c:y val="-2.4901514370610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37-4DE8-B261-7C95805BBB6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ysClr val="windowText" lastClr="000000"/>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metas'!$D$10:$D$18</c:f>
              <c:numCache>
                <c:formatCode>0</c:formatCode>
                <c:ptCount val="9"/>
                <c:pt idx="0">
                  <c:v>48</c:v>
                </c:pt>
                <c:pt idx="1">
                  <c:v>4</c:v>
                </c:pt>
                <c:pt idx="2">
                  <c:v>33</c:v>
                </c:pt>
                <c:pt idx="3">
                  <c:v>110</c:v>
                </c:pt>
                <c:pt idx="4">
                  <c:v>29</c:v>
                </c:pt>
                <c:pt idx="5">
                  <c:v>92</c:v>
                </c:pt>
                <c:pt idx="6">
                  <c:v>0</c:v>
                </c:pt>
                <c:pt idx="7">
                  <c:v>163</c:v>
                </c:pt>
                <c:pt idx="8">
                  <c:v>0</c:v>
                </c:pt>
              </c:numCache>
            </c:numRef>
          </c:val>
          <c:extLst>
            <c:ext xmlns:c16="http://schemas.microsoft.com/office/drawing/2014/chart" uri="{C3380CC4-5D6E-409C-BE32-E72D297353CC}">
              <c16:uniqueId val="{0000000D-F237-4DE8-B261-7C95805BBB6C}"/>
            </c:ext>
          </c:extLst>
        </c:ser>
        <c:dLbls>
          <c:showLegendKey val="0"/>
          <c:showVal val="0"/>
          <c:showCatName val="0"/>
          <c:showSerName val="0"/>
          <c:showPercent val="0"/>
          <c:showBubbleSize val="0"/>
        </c:dLbls>
        <c:gapWidth val="75"/>
        <c:overlap val="40"/>
        <c:axId val="5588096"/>
        <c:axId val="5589632"/>
      </c:barChart>
      <c:catAx>
        <c:axId val="55880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9632"/>
        <c:crosses val="autoZero"/>
        <c:auto val="1"/>
        <c:lblAlgn val="ctr"/>
        <c:lblOffset val="100"/>
        <c:noMultiLvlLbl val="0"/>
      </c:catAx>
      <c:valAx>
        <c:axId val="5589632"/>
        <c:scaling>
          <c:orientation val="minMax"/>
          <c:max val="2100"/>
          <c:min val="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8096"/>
        <c:crosses val="autoZero"/>
        <c:crossBetween val="between"/>
        <c:majorUnit val="400"/>
      </c:valAx>
      <c:spPr>
        <a:noFill/>
        <a:ln>
          <a:noFill/>
        </a:ln>
        <a:effectLst/>
      </c:spPr>
    </c:plotArea>
    <c:legend>
      <c:legendPos val="t"/>
      <c:legendEntry>
        <c:idx val="0"/>
        <c:delete val="1"/>
      </c:legendEntry>
      <c:layout>
        <c:manualLayout>
          <c:xMode val="edge"/>
          <c:yMode val="edge"/>
          <c:x val="0.17011314888066281"/>
          <c:y val="0.1923108381250308"/>
          <c:w val="0.67748669569958475"/>
          <c:h val="9.87175580045623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24.2 Casos formalizados con referencia a meta anual de colocación (ORDINARIOS)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1">
                <a:lumMod val="50000"/>
              </a:schemeClr>
            </a:solidFill>
            <a:ln>
              <a:noFill/>
            </a:ln>
            <a:effectLst>
              <a:outerShdw blurRad="40000" dist="23000" dir="5400000" rotWithShape="0">
                <a:srgbClr val="000000">
                  <a:alpha val="35000"/>
                </a:srgbClr>
              </a:outerShdw>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0-4F37-B337-C3D6CFE7CD16}"/>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0-4F37-B337-C3D6CFE7CD1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metas'!$C$22:$C$24</c:f>
              <c:numCache>
                <c:formatCode>0</c:formatCode>
                <c:ptCount val="2"/>
                <c:pt idx="0">
                  <c:v>5524</c:v>
                </c:pt>
                <c:pt idx="1">
                  <c:v>1618</c:v>
                </c:pt>
              </c:numCache>
            </c:numRef>
          </c:val>
          <c:extLst>
            <c:ext xmlns:c16="http://schemas.microsoft.com/office/drawing/2014/chart" uri="{C3380CC4-5D6E-409C-BE32-E72D297353CC}">
              <c16:uniqueId val="{00000002-C9B0-4F37-B337-C3D6CFE7CD16}"/>
            </c:ext>
          </c:extLst>
        </c:ser>
        <c:ser>
          <c:idx val="1"/>
          <c:order val="1"/>
          <c:tx>
            <c:strRef>
              <c:f>'Cumplimiento metas'!$D$9</c:f>
              <c:strCache>
                <c:ptCount val="1"/>
                <c:pt idx="0">
                  <c:v>CASOS FORMALIZADOS 
AL 28/02/2025</c:v>
                </c:pt>
              </c:strCache>
            </c:strRef>
          </c:tx>
          <c:spPr>
            <a:solidFill>
              <a:srgbClr val="0070C0"/>
            </a:solidFill>
            <a:ln>
              <a:noFill/>
            </a:ln>
            <a:effectLst>
              <a:outerShdw blurRad="40000" dist="23000" dir="5400000" rotWithShape="0">
                <a:srgbClr val="000000">
                  <a:alpha val="35000"/>
                </a:srgbClr>
              </a:outerShdw>
            </a:effectLst>
          </c:spPr>
          <c:invertIfNegative val="0"/>
          <c:dLbls>
            <c:dLbl>
              <c:idx val="1"/>
              <c:layout>
                <c:manualLayout>
                  <c:x val="-3.3540191615399575E-2"/>
                  <c:y val="3.557358199360516E-3"/>
                </c:manualLayout>
              </c:layout>
              <c:spPr>
                <a:no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chemeClr val="bg1"/>
                      </a:solidFill>
                      <a:latin typeface="+mn-lt"/>
                      <a:ea typeface="+mn-ea"/>
                      <a:cs typeface="+mn-cs"/>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0-4F37-B337-C3D6CFE7CD16}"/>
                </c:ext>
              </c:extLst>
            </c:dLbl>
            <c:dLbl>
              <c:idx val="2"/>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tx1">
                          <a:lumMod val="50000"/>
                          <a:lumOff val="50000"/>
                        </a:schemeClr>
                      </a:solidFill>
                      <a:latin typeface="+mn-lt"/>
                      <a:ea typeface="+mn-ea"/>
                      <a:cs typeface="+mn-cs"/>
                    </a:defRPr>
                  </a:pPr>
                  <a:endParaRPr lang="es-CR"/>
                </a:p>
              </c:txPr>
              <c:dLblPos val="inEnd"/>
              <c:showLegendKey val="0"/>
              <c:showVal val="1"/>
              <c:showCatName val="0"/>
              <c:showSerName val="0"/>
              <c:showPercent val="0"/>
              <c:showBubbleSize val="0"/>
              <c:extLst>
                <c:ext xmlns:c16="http://schemas.microsoft.com/office/drawing/2014/chart" uri="{C3380CC4-5D6E-409C-BE32-E72D297353CC}">
                  <c16:uniqueId val="{00000000-27EF-4B3C-8D66-0698DD7CC0A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metas'!$D$22:$D$24</c:f>
              <c:numCache>
                <c:formatCode>0</c:formatCode>
                <c:ptCount val="2"/>
                <c:pt idx="0">
                  <c:v>908</c:v>
                </c:pt>
                <c:pt idx="1">
                  <c:v>267</c:v>
                </c:pt>
              </c:numCache>
            </c:numRef>
          </c:val>
          <c:extLst>
            <c:ext xmlns:c16="http://schemas.microsoft.com/office/drawing/2014/chart" uri="{C3380CC4-5D6E-409C-BE32-E72D297353CC}">
              <c16:uniqueId val="{00000004-C9B0-4F37-B337-C3D6CFE7CD16}"/>
            </c:ext>
          </c:extLst>
        </c:ser>
        <c:dLbls>
          <c:showLegendKey val="0"/>
          <c:showVal val="0"/>
          <c:showCatName val="0"/>
          <c:showSerName val="0"/>
          <c:showPercent val="0"/>
          <c:showBubbleSize val="0"/>
        </c:dLbls>
        <c:gapWidth val="100"/>
        <c:axId val="150684416"/>
        <c:axId val="150685952"/>
      </c:barChart>
      <c:catAx>
        <c:axId val="1506844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5952"/>
        <c:crosses val="autoZero"/>
        <c:auto val="1"/>
        <c:lblAlgn val="ctr"/>
        <c:lblOffset val="100"/>
        <c:noMultiLvlLbl val="0"/>
      </c:catAx>
      <c:valAx>
        <c:axId val="150685952"/>
        <c:scaling>
          <c:orientation val="minMax"/>
          <c:max val="700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4416"/>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s-CR" sz="1600"/>
              <a:t>Bonos tramitados a</a:t>
            </a:r>
            <a:r>
              <a:rPr lang="es-CR" sz="1600" baseline="0"/>
              <a:t> Febrero</a:t>
            </a:r>
            <a:r>
              <a:rPr lang="es-CR" sz="1600"/>
              <a:t> de cada año</a:t>
            </a:r>
          </a:p>
        </c:rich>
      </c:tx>
      <c:layout>
        <c:manualLayout>
          <c:xMode val="edge"/>
          <c:yMode val="edge"/>
          <c:x val="0.31081431872326731"/>
          <c:y val="3.0357427458385541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ES"/>
        </a:p>
      </c:txPr>
    </c:title>
    <c:autoTitleDeleted val="0"/>
    <c:plotArea>
      <c:layout>
        <c:manualLayout>
          <c:layoutTarget val="inner"/>
          <c:xMode val="edge"/>
          <c:yMode val="edge"/>
          <c:x val="8.5562657619908819E-2"/>
          <c:y val="0.19948403601448553"/>
          <c:w val="0.89527474487340164"/>
          <c:h val="0.54102096415163292"/>
        </c:manualLayout>
      </c:layout>
      <c:lineChart>
        <c:grouping val="standard"/>
        <c:varyColors val="0"/>
        <c:ser>
          <c:idx val="0"/>
          <c:order val="0"/>
          <c:tx>
            <c:strRef>
              <c:f>'Ejecución bonos Emit y Pagados'!$AF$51</c:f>
              <c:strCache>
                <c:ptCount val="1"/>
                <c:pt idx="0">
                  <c:v> Emitidos</c:v>
                </c:pt>
              </c:strCache>
            </c:strRef>
          </c:tx>
          <c:spPr>
            <a:ln w="19050" cap="rnd" cmpd="sng" algn="ctr">
              <a:solidFill>
                <a:schemeClr val="accent6"/>
              </a:solidFill>
              <a:prstDash val="solid"/>
              <a:round/>
            </a:ln>
            <a:effectLst/>
          </c:spPr>
          <c:marker>
            <c:spPr>
              <a:solidFill>
                <a:schemeClr val="accent6"/>
              </a:solidFill>
              <a:ln w="6350" cap="flat" cmpd="sng" algn="ctr">
                <a:solidFill>
                  <a:schemeClr val="accent6"/>
                </a:solidFill>
                <a:prstDash val="solid"/>
                <a:round/>
              </a:ln>
              <a:effectLst/>
            </c:spPr>
          </c:marker>
          <c:cat>
            <c:numRef>
              <c:f>'Ejecución bonos Emit y Pagados'!$AE$63:$AE$66</c:f>
              <c:numCache>
                <c:formatCode>General</c:formatCode>
                <c:ptCount val="4"/>
                <c:pt idx="0">
                  <c:v>2022</c:v>
                </c:pt>
                <c:pt idx="1">
                  <c:v>2023</c:v>
                </c:pt>
                <c:pt idx="2">
                  <c:v>2024</c:v>
                </c:pt>
                <c:pt idx="3">
                  <c:v>2025</c:v>
                </c:pt>
              </c:numCache>
            </c:numRef>
          </c:cat>
          <c:val>
            <c:numRef>
              <c:f>'Ejecución bonos Emit y Pagados'!$AF$63:$AF$66</c:f>
              <c:numCache>
                <c:formatCode>#,##0</c:formatCode>
                <c:ptCount val="4"/>
                <c:pt idx="0">
                  <c:v>1024</c:v>
                </c:pt>
                <c:pt idx="1">
                  <c:v>1241</c:v>
                </c:pt>
                <c:pt idx="2">
                  <c:v>500</c:v>
                </c:pt>
                <c:pt idx="3">
                  <c:v>592</c:v>
                </c:pt>
              </c:numCache>
            </c:numRef>
          </c:val>
          <c:smooth val="0"/>
          <c:extLst>
            <c:ext xmlns:c16="http://schemas.microsoft.com/office/drawing/2014/chart" uri="{C3380CC4-5D6E-409C-BE32-E72D297353CC}">
              <c16:uniqueId val="{00000000-7D53-474E-956B-6E2F763B4077}"/>
            </c:ext>
          </c:extLst>
        </c:ser>
        <c:ser>
          <c:idx val="1"/>
          <c:order val="1"/>
          <c:tx>
            <c:strRef>
              <c:f>'Ejecución bonos Emit y Pagados'!$AH$51</c:f>
              <c:strCache>
                <c:ptCount val="1"/>
                <c:pt idx="0">
                  <c:v> Pagados</c:v>
                </c:pt>
              </c:strCache>
            </c:strRef>
          </c:tx>
          <c:spPr>
            <a:ln w="19050" cap="rnd" cmpd="sng" algn="ctr">
              <a:solidFill>
                <a:schemeClr val="accent5"/>
              </a:solidFill>
              <a:prstDash val="solid"/>
              <a:round/>
            </a:ln>
            <a:effectLst/>
          </c:spPr>
          <c:marker>
            <c:spPr>
              <a:solidFill>
                <a:schemeClr val="accent5"/>
              </a:solidFill>
              <a:ln w="6350" cap="flat" cmpd="sng" algn="ctr">
                <a:solidFill>
                  <a:schemeClr val="accent5"/>
                </a:solidFill>
                <a:prstDash val="solid"/>
                <a:round/>
              </a:ln>
              <a:effectLst/>
            </c:spPr>
          </c:marker>
          <c:cat>
            <c:numRef>
              <c:f>'Ejecución bonos Emit y Pagados'!$AE$63:$AE$66</c:f>
              <c:numCache>
                <c:formatCode>General</c:formatCode>
                <c:ptCount val="4"/>
                <c:pt idx="0">
                  <c:v>2022</c:v>
                </c:pt>
                <c:pt idx="1">
                  <c:v>2023</c:v>
                </c:pt>
                <c:pt idx="2">
                  <c:v>2024</c:v>
                </c:pt>
                <c:pt idx="3">
                  <c:v>2025</c:v>
                </c:pt>
              </c:numCache>
            </c:numRef>
          </c:cat>
          <c:val>
            <c:numRef>
              <c:f>'Ejecución bonos Emit y Pagados'!$AH$63:$AH$66</c:f>
              <c:numCache>
                <c:formatCode>#,##0</c:formatCode>
                <c:ptCount val="4"/>
                <c:pt idx="0">
                  <c:v>1546</c:v>
                </c:pt>
                <c:pt idx="1">
                  <c:v>1235</c:v>
                </c:pt>
                <c:pt idx="2">
                  <c:v>1639</c:v>
                </c:pt>
                <c:pt idx="3">
                  <c:v>1654</c:v>
                </c:pt>
              </c:numCache>
            </c:numRef>
          </c:val>
          <c:smooth val="0"/>
          <c:extLst>
            <c:ext xmlns:c16="http://schemas.microsoft.com/office/drawing/2014/chart" uri="{C3380CC4-5D6E-409C-BE32-E72D297353CC}">
              <c16:uniqueId val="{00000001-7D53-474E-956B-6E2F763B4077}"/>
            </c:ext>
          </c:extLst>
        </c:ser>
        <c:dLbls>
          <c:showLegendKey val="0"/>
          <c:showVal val="0"/>
          <c:showCatName val="0"/>
          <c:showSerName val="0"/>
          <c:showPercent val="0"/>
          <c:showBubbleSize val="0"/>
        </c:dLbls>
        <c:marker val="1"/>
        <c:smooth val="0"/>
        <c:axId val="231812480"/>
        <c:axId val="231842944"/>
      </c:lineChart>
      <c:catAx>
        <c:axId val="231812480"/>
        <c:scaling>
          <c:orientation val="minMax"/>
        </c:scaling>
        <c:delete val="0"/>
        <c:axPos val="b"/>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ES"/>
          </a:p>
        </c:txPr>
        <c:crossAx val="231842944"/>
        <c:crosses val="autoZero"/>
        <c:auto val="1"/>
        <c:lblAlgn val="ctr"/>
        <c:lblOffset val="100"/>
        <c:noMultiLvlLbl val="0"/>
      </c:catAx>
      <c:valAx>
        <c:axId val="231842944"/>
        <c:scaling>
          <c:orientation val="minMax"/>
          <c:max val="2000"/>
          <c:min val="0"/>
        </c:scaling>
        <c:delete val="0"/>
        <c:axPos val="l"/>
        <c:majorGridlines>
          <c:spPr>
            <a:ln w="6350" cap="flat" cmpd="sng" algn="ctr">
              <a:solidFill>
                <a:schemeClr val="tx1">
                  <a:tint val="75000"/>
                </a:schemeClr>
              </a:solidFill>
              <a:prstDash val="solid"/>
              <a:round/>
            </a:ln>
            <a:effectLst/>
          </c:spPr>
        </c:majorGridlines>
        <c:numFmt formatCode="#,##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ES"/>
          </a:p>
        </c:txPr>
        <c:crossAx val="231812480"/>
        <c:crosses val="autoZero"/>
        <c:crossBetween val="between"/>
        <c:majorUnit val="200"/>
        <c:minorUnit val="50"/>
      </c:valAx>
      <c:spPr>
        <a:noFill/>
        <a:ln>
          <a:noFill/>
        </a:ln>
        <a:effectLst/>
      </c:spPr>
    </c:plotArea>
    <c:legend>
      <c:legendPos val="b"/>
      <c:layout>
        <c:manualLayout>
          <c:xMode val="edge"/>
          <c:yMode val="edge"/>
          <c:x val="0.33526298213107647"/>
          <c:y val="0.89279912382690096"/>
          <c:w val="0.4359971136254171"/>
          <c:h val="9.9230642888962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legend>
    <c:plotVisOnly val="1"/>
    <c:dispBlanksAs val="gap"/>
    <c:showDLblsOverMax val="0"/>
  </c:chart>
  <c:spPr>
    <a:noFill/>
    <a:ln w="6350" cap="flat" cmpd="sng" algn="ctr">
      <a:noFill/>
      <a:prstDash val="solid"/>
      <a:round/>
    </a:ln>
    <a:effectLst/>
  </c:spPr>
  <c:txPr>
    <a:bodyPr/>
    <a:lstStyle/>
    <a:p>
      <a:pPr>
        <a:defRPr/>
      </a:pPr>
      <a:endParaRPr lang="es-E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88435420069935"/>
          <c:y val="5.219785865477487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50"/>
      <c:rAngAx val="0"/>
      <c:perspective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0.11596310052197699"/>
          <c:y val="0.18969232992117396"/>
          <c:w val="0.68256464895972813"/>
          <c:h val="0.71610339557004243"/>
        </c:manualLayout>
      </c:layout>
      <c:pie3DChart>
        <c:varyColors val="1"/>
        <c:ser>
          <c:idx val="0"/>
          <c:order val="0"/>
          <c:tx>
            <c:strRef>
              <c:f>'Estadisticas 2025'!$B$66:$E$66</c:f>
              <c:strCache>
                <c:ptCount val="1"/>
                <c:pt idx="0">
                  <c:v>4. Casos Formalizados por Categoría de Pobreza INEC</c:v>
                </c:pt>
              </c:strCache>
            </c:strRef>
          </c:tx>
          <c:dPt>
            <c:idx val="0"/>
            <c:bubble3D val="0"/>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54B9-417F-A0AF-73EF6949A65C}"/>
              </c:ext>
            </c:extLst>
          </c:dPt>
          <c:dPt>
            <c:idx val="1"/>
            <c:bubble3D val="0"/>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54B9-417F-A0AF-73EF6949A65C}"/>
              </c:ext>
            </c:extLst>
          </c:dPt>
          <c:dPt>
            <c:idx val="2"/>
            <c:bubble3D val="0"/>
            <c:spPr>
              <a:solidFill>
                <a:schemeClr val="accent4">
                  <a:lumMod val="40000"/>
                  <a:lumOff val="60000"/>
                </a:schemeClr>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54B9-417F-A0AF-73EF6949A65C}"/>
              </c:ext>
            </c:extLst>
          </c:dPt>
          <c:dPt>
            <c:idx val="3"/>
            <c:bubble3D val="0"/>
            <c:spPr>
              <a:solidFill>
                <a:schemeClr val="accent6">
                  <a:lumMod val="60000"/>
                </a:schemeClr>
              </a:solidFill>
              <a:ln w="9525" cap="flat" cmpd="sng" algn="ctr">
                <a:solidFill>
                  <a:schemeClr val="accent6">
                    <a:shade val="50000"/>
                    <a:shade val="95000"/>
                    <a:satMod val="105000"/>
                  </a:schemeClr>
                </a:solid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54B9-417F-A0AF-73EF6949A65C}"/>
              </c:ext>
            </c:extLst>
          </c:dPt>
          <c:dLbls>
            <c:dLbl>
              <c:idx val="0"/>
              <c:layout>
                <c:manualLayout>
                  <c:x val="-0.13293202770802084"/>
                  <c:y val="-0.1301847475390970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B9-417F-A0AF-73EF6949A65C}"/>
                </c:ext>
              </c:extLst>
            </c:dLbl>
            <c:dLbl>
              <c:idx val="1"/>
              <c:layout>
                <c:manualLayout>
                  <c:x val="0.10965054859858764"/>
                  <c:y val="-0.213947651438866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B9-417F-A0AF-73EF6949A65C}"/>
                </c:ext>
              </c:extLst>
            </c:dLbl>
            <c:dLbl>
              <c:idx val="2"/>
              <c:layout>
                <c:manualLayout>
                  <c:x val="-2.4727891729728817E-2"/>
                  <c:y val="0.1255365350760019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B9-417F-A0AF-73EF6949A65C}"/>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2025'!$B$69:$B$71</c:f>
              <c:strCache>
                <c:ptCount val="3"/>
                <c:pt idx="0">
                  <c:v>Pobreza Extrema</c:v>
                </c:pt>
                <c:pt idx="1">
                  <c:v>Pobreza</c:v>
                </c:pt>
                <c:pt idx="2">
                  <c:v>No Pobreza</c:v>
                </c:pt>
              </c:strCache>
            </c:strRef>
          </c:cat>
          <c:val>
            <c:numRef>
              <c:f>'Estadisticas 2025'!$C$69:$C$71</c:f>
              <c:numCache>
                <c:formatCode>General</c:formatCode>
                <c:ptCount val="3"/>
                <c:pt idx="0">
                  <c:v>467</c:v>
                </c:pt>
                <c:pt idx="1">
                  <c:v>474</c:v>
                </c:pt>
                <c:pt idx="2">
                  <c:v>713</c:v>
                </c:pt>
              </c:numCache>
            </c:numRef>
          </c:val>
          <c:extLst>
            <c:ext xmlns:c16="http://schemas.microsoft.com/office/drawing/2014/chart" uri="{C3380CC4-5D6E-409C-BE32-E72D297353CC}">
              <c16:uniqueId val="{00000008-54B9-417F-A0AF-73EF6949A65C}"/>
            </c:ext>
          </c:extLst>
        </c:ser>
        <c:dLbls>
          <c:showLegendKey val="0"/>
          <c:showVal val="0"/>
          <c:showCatName val="0"/>
          <c:showSerName val="0"/>
          <c:showPercent val="1"/>
          <c:showBubbleSize val="0"/>
          <c:showLeaderLines val="1"/>
        </c:dLbls>
      </c:pie3DChart>
      <c:spPr>
        <a:noFill/>
        <a:ln>
          <a:noFill/>
        </a:ln>
        <a:effectLst/>
      </c:spPr>
    </c:plotArea>
    <c:legend>
      <c:legendPos val="r"/>
      <c:overlay val="0"/>
      <c:spPr>
        <a:ln>
          <a:noFill/>
        </a:ln>
      </c:spPr>
    </c:legend>
    <c:plotVisOnly val="1"/>
    <c:dispBlanksAs val="zero"/>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alignWithMargins="0"/>
    <c:pageMargins b="1" l="0.75" r="0.75" t="1" header="0" footer="0"/>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100"/>
            </a:pPr>
            <a:r>
              <a:rPr lang="es-CR" sz="1100"/>
              <a:t>9. Casos Formalizados por Género</a:t>
            </a:r>
          </a:p>
        </c:rich>
      </c:tx>
      <c:layout>
        <c:manualLayout>
          <c:xMode val="edge"/>
          <c:yMode val="edge"/>
          <c:x val="0.37125846181080291"/>
          <c:y val="6.8627445403781365E-2"/>
        </c:manualLayout>
      </c:layout>
      <c:overlay val="0"/>
    </c:title>
    <c:autoTitleDeleted val="0"/>
    <c:view3D>
      <c:rotX val="15"/>
      <c:rotY val="0"/>
      <c:rAngAx val="1"/>
    </c:view3D>
    <c:floor>
      <c:thickness val="0"/>
    </c:floor>
    <c:sideWall>
      <c:thickness val="0"/>
    </c:sideWall>
    <c:backWall>
      <c:thickness val="0"/>
    </c:backWall>
    <c:plotArea>
      <c:layout>
        <c:manualLayout>
          <c:layoutTarget val="inner"/>
          <c:xMode val="edge"/>
          <c:yMode val="edge"/>
          <c:x val="9.2475585729412182E-2"/>
          <c:y val="0.33942286543790973"/>
          <c:w val="0.83000494522931467"/>
          <c:h val="0.6410853531576709"/>
        </c:manualLayout>
      </c:layout>
      <c:pie3DChart>
        <c:varyColors val="1"/>
        <c:ser>
          <c:idx val="0"/>
          <c:order val="0"/>
          <c:tx>
            <c:strRef>
              <c:f>'Estadisticas 2025'!$C$141</c:f>
              <c:strCache>
                <c:ptCount val="1"/>
                <c:pt idx="0">
                  <c:v>    Nº Casos</c:v>
                </c:pt>
              </c:strCache>
            </c:strRef>
          </c:tx>
          <c:spPr>
            <a:solidFill>
              <a:schemeClr val="accent2">
                <a:lumMod val="60000"/>
                <a:lumOff val="40000"/>
              </a:schemeClr>
            </a:solidFill>
          </c:spPr>
          <c:dPt>
            <c:idx val="0"/>
            <c:bubble3D val="0"/>
            <c:explosion val="4"/>
            <c:extLst>
              <c:ext xmlns:c16="http://schemas.microsoft.com/office/drawing/2014/chart" uri="{C3380CC4-5D6E-409C-BE32-E72D297353CC}">
                <c16:uniqueId val="{00000000-BEBF-489E-B262-941D8996AD97}"/>
              </c:ext>
            </c:extLst>
          </c:dPt>
          <c:dPt>
            <c:idx val="1"/>
            <c:bubble3D val="0"/>
            <c:spPr>
              <a:solidFill>
                <a:schemeClr val="accent1">
                  <a:lumMod val="60000"/>
                  <a:lumOff val="40000"/>
                </a:schemeClr>
              </a:solidFill>
            </c:spPr>
            <c:extLst>
              <c:ext xmlns:c16="http://schemas.microsoft.com/office/drawing/2014/chart" uri="{C3380CC4-5D6E-409C-BE32-E72D297353CC}">
                <c16:uniqueId val="{00000000-BBE6-4EA8-A47F-F7394CDDC8CF}"/>
              </c:ext>
            </c:extLst>
          </c:dPt>
          <c:dPt>
            <c:idx val="2"/>
            <c:bubble3D val="0"/>
            <c:explosion val="5"/>
            <c:spPr>
              <a:solidFill>
                <a:schemeClr val="accent3">
                  <a:lumMod val="75000"/>
                </a:schemeClr>
              </a:solidFill>
            </c:spPr>
            <c:extLst>
              <c:ext xmlns:c16="http://schemas.microsoft.com/office/drawing/2014/chart" uri="{C3380CC4-5D6E-409C-BE32-E72D297353CC}">
                <c16:uniqueId val="{00000001-BBE6-4EA8-A47F-F7394CDDC8CF}"/>
              </c:ext>
            </c:extLst>
          </c:dPt>
          <c:dPt>
            <c:idx val="3"/>
            <c:bubble3D val="0"/>
            <c:spPr>
              <a:solidFill>
                <a:srgbClr val="FFFF00"/>
              </a:solidFill>
            </c:spPr>
            <c:extLst>
              <c:ext xmlns:c16="http://schemas.microsoft.com/office/drawing/2014/chart" uri="{C3380CC4-5D6E-409C-BE32-E72D297353CC}">
                <c16:uniqueId val="{00000006-70B0-4F85-90A0-9AEC7B685413}"/>
              </c:ext>
            </c:extLst>
          </c:dPt>
          <c:dLbls>
            <c:dLbl>
              <c:idx val="0"/>
              <c:layout>
                <c:manualLayout>
                  <c:x val="-0.19460747554928309"/>
                  <c:y val="-0.18124459302922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EBF-489E-B262-941D8996AD97}"/>
                </c:ext>
              </c:extLst>
            </c:dLbl>
            <c:dLbl>
              <c:idx val="1"/>
              <c:layout>
                <c:manualLayout>
                  <c:x val="2.1543372802830928E-2"/>
                  <c:y val="-0.273330191834128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E6-4EA8-A47F-F7394CDDC8CF}"/>
                </c:ext>
              </c:extLst>
            </c:dLbl>
            <c:spPr>
              <a:noFill/>
              <a:ln>
                <a:noFill/>
              </a:ln>
              <a:effectLst/>
            </c:spPr>
            <c:txPr>
              <a:bodyPr/>
              <a:lstStyle/>
              <a:p>
                <a:pPr>
                  <a:defRPr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2025'!$B$142:$B$145</c:f>
              <c:strCache>
                <c:ptCount val="4"/>
                <c:pt idx="0">
                  <c:v>Femenino</c:v>
                </c:pt>
                <c:pt idx="1">
                  <c:v>No binario</c:v>
                </c:pt>
                <c:pt idx="2">
                  <c:v>Masculino</c:v>
                </c:pt>
                <c:pt idx="3">
                  <c:v>Casa de Maestro</c:v>
                </c:pt>
              </c:strCache>
            </c:strRef>
          </c:cat>
          <c:val>
            <c:numRef>
              <c:f>'Estadisticas 2025'!$C$142:$C$145</c:f>
              <c:numCache>
                <c:formatCode>General</c:formatCode>
                <c:ptCount val="4"/>
                <c:pt idx="0">
                  <c:v>1019</c:v>
                </c:pt>
                <c:pt idx="1">
                  <c:v>21</c:v>
                </c:pt>
                <c:pt idx="2">
                  <c:v>614</c:v>
                </c:pt>
                <c:pt idx="3">
                  <c:v>0</c:v>
                </c:pt>
              </c:numCache>
            </c:numRef>
          </c:val>
          <c:extLst>
            <c:ext xmlns:c16="http://schemas.microsoft.com/office/drawing/2014/chart" uri="{C3380CC4-5D6E-409C-BE32-E72D297353CC}">
              <c16:uniqueId val="{00000001-BEBF-489E-B262-941D8996AD97}"/>
            </c:ext>
          </c:extLst>
        </c:ser>
        <c:dLbls>
          <c:showLegendKey val="0"/>
          <c:showVal val="0"/>
          <c:showCatName val="0"/>
          <c:showSerName val="0"/>
          <c:showPercent val="1"/>
          <c:showBubbleSize val="0"/>
          <c:showLeaderLines val="0"/>
        </c:dLbls>
      </c:pie3DChart>
    </c:plotArea>
    <c:legend>
      <c:legendPos val="t"/>
      <c:layout>
        <c:manualLayout>
          <c:xMode val="edge"/>
          <c:yMode val="edge"/>
          <c:x val="0.78810399708897327"/>
          <c:y val="8.8240446906019926E-2"/>
          <c:w val="0.17818054267047373"/>
          <c:h val="0.24591349585874747"/>
        </c:manualLayout>
      </c:layout>
      <c:overlay val="0"/>
    </c:legend>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14862369915603"/>
          <c:y val="0.22717836019788448"/>
          <c:w val="0.73855809900935809"/>
          <c:h val="0.73427719950541281"/>
        </c:manualLayout>
      </c:layout>
      <c:pie3DChart>
        <c:varyColors val="1"/>
        <c:ser>
          <c:idx val="0"/>
          <c:order val="0"/>
          <c:tx>
            <c:strRef>
              <c:f>'Estadisticas 2025'!$B$11</c:f>
              <c:strCache>
                <c:ptCount val="1"/>
                <c:pt idx="0">
                  <c:v>1. Casos Formalizados por Estrato - Bonos Ordinarios</c:v>
                </c:pt>
              </c:strCache>
            </c:strRef>
          </c:tx>
          <c:explosion val="18"/>
          <c:dPt>
            <c:idx val="0"/>
            <c:bubble3D val="0"/>
            <c:spPr>
              <a:solidFill>
                <a:schemeClr val="accent5">
                  <a:lumMod val="75000"/>
                </a:schemeClr>
              </a:solidFill>
            </c:spPr>
            <c:extLst>
              <c:ext xmlns:c16="http://schemas.microsoft.com/office/drawing/2014/chart" uri="{C3380CC4-5D6E-409C-BE32-E72D297353CC}">
                <c16:uniqueId val="{00000001-0625-463A-93F9-7122E1842525}"/>
              </c:ext>
            </c:extLst>
          </c:dPt>
          <c:dPt>
            <c:idx val="1"/>
            <c:bubble3D val="0"/>
            <c:spPr>
              <a:solidFill>
                <a:schemeClr val="accent6">
                  <a:lumMod val="75000"/>
                </a:schemeClr>
              </a:solidFill>
            </c:spPr>
            <c:extLst>
              <c:ext xmlns:c16="http://schemas.microsoft.com/office/drawing/2014/chart" uri="{C3380CC4-5D6E-409C-BE32-E72D297353CC}">
                <c16:uniqueId val="{00000003-0625-463A-93F9-7122E1842525}"/>
              </c:ext>
            </c:extLst>
          </c:dPt>
          <c:dPt>
            <c:idx val="3"/>
            <c:bubble3D val="0"/>
            <c:spPr>
              <a:solidFill>
                <a:schemeClr val="accent1">
                  <a:lumMod val="60000"/>
                  <a:lumOff val="40000"/>
                </a:schemeClr>
              </a:solidFill>
            </c:spPr>
            <c:extLst>
              <c:ext xmlns:c16="http://schemas.microsoft.com/office/drawing/2014/chart" uri="{C3380CC4-5D6E-409C-BE32-E72D297353CC}">
                <c16:uniqueId val="{00000005-0625-463A-93F9-7122E1842525}"/>
              </c:ext>
            </c:extLst>
          </c:dPt>
          <c:dLbls>
            <c:dLbl>
              <c:idx val="0"/>
              <c:layout>
                <c:manualLayout>
                  <c:x val="-0.15571220063034061"/>
                  <c:y val="-0.190215415608480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5-463A-93F9-7122E1842525}"/>
                </c:ext>
              </c:extLst>
            </c:dLbl>
            <c:dLbl>
              <c:idx val="1"/>
              <c:layout>
                <c:manualLayout>
                  <c:x val="7.2532215724062515E-3"/>
                  <c:y val="-0.152450629816797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5-463A-93F9-7122E1842525}"/>
                </c:ext>
              </c:extLst>
            </c:dLbl>
            <c:dLbl>
              <c:idx val="2"/>
              <c:layout>
                <c:manualLayout>
                  <c:x val="1.9036898001626557E-2"/>
                  <c:y val="-1.4899712218075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5-463A-93F9-7122E1842525}"/>
                </c:ext>
              </c:extLst>
            </c:dLbl>
            <c:dLbl>
              <c:idx val="3"/>
              <c:layout>
                <c:manualLayout>
                  <c:x val="5.4646132587980959E-3"/>
                  <c:y val="-1.29111120313269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5-463A-93F9-7122E1842525}"/>
                </c:ext>
              </c:extLst>
            </c:dLbl>
            <c:dLbl>
              <c:idx val="5"/>
              <c:layout>
                <c:manualLayout>
                  <c:x val="1.9046682046410638E-2"/>
                  <c:y val="-6.26416011881288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5-463A-93F9-7122E1842525}"/>
                </c:ext>
              </c:extLst>
            </c:dLbl>
            <c:dLbl>
              <c:idx val="6"/>
              <c:layout>
                <c:manualLayout>
                  <c:x val="6.4502239109784226E-2"/>
                  <c:y val="-8.33028124894042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5-463A-93F9-7122E1842525}"/>
                </c:ext>
              </c:extLst>
            </c:dLbl>
            <c:spPr>
              <a:noFill/>
              <a:ln>
                <a:noFill/>
              </a:ln>
              <a:effectLst/>
            </c:spPr>
            <c:txPr>
              <a:bodyPr/>
              <a:lstStyle/>
              <a:p>
                <a:pPr>
                  <a:defRPr sz="105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2025'!$B$14:$B$20</c:f>
              <c:strCache>
                <c:ptCount val="7"/>
                <c:pt idx="0">
                  <c:v>Estrato 1</c:v>
                </c:pt>
                <c:pt idx="1">
                  <c:v>Estrato 1.5</c:v>
                </c:pt>
                <c:pt idx="2">
                  <c:v>Estrato 2</c:v>
                </c:pt>
                <c:pt idx="3">
                  <c:v>Estrato 3</c:v>
                </c:pt>
                <c:pt idx="4">
                  <c:v>Estrato 4</c:v>
                </c:pt>
                <c:pt idx="5">
                  <c:v>Estrato 5</c:v>
                </c:pt>
                <c:pt idx="6">
                  <c:v>Estrato 6</c:v>
                </c:pt>
              </c:strCache>
            </c:strRef>
          </c:cat>
          <c:val>
            <c:numRef>
              <c:f>'Estadisticas 2025'!$C$14:$C$20</c:f>
              <c:numCache>
                <c:formatCode>0</c:formatCode>
                <c:ptCount val="7"/>
                <c:pt idx="0">
                  <c:v>635</c:v>
                </c:pt>
                <c:pt idx="1">
                  <c:v>253</c:v>
                </c:pt>
                <c:pt idx="2">
                  <c:v>131</c:v>
                </c:pt>
                <c:pt idx="3">
                  <c:v>171</c:v>
                </c:pt>
                <c:pt idx="4">
                  <c:v>74</c:v>
                </c:pt>
                <c:pt idx="5">
                  <c:v>65</c:v>
                </c:pt>
                <c:pt idx="6">
                  <c:v>26</c:v>
                </c:pt>
              </c:numCache>
            </c:numRef>
          </c:val>
          <c:extLst>
            <c:ext xmlns:c16="http://schemas.microsoft.com/office/drawing/2014/chart" uri="{C3380CC4-5D6E-409C-BE32-E72D297353CC}">
              <c16:uniqueId val="{00000009-0625-463A-93F9-7122E1842525}"/>
            </c:ext>
          </c:extLst>
        </c:ser>
        <c:dLbls>
          <c:showLegendKey val="0"/>
          <c:showVal val="0"/>
          <c:showCatName val="0"/>
          <c:showSerName val="0"/>
          <c:showPercent val="1"/>
          <c:showBubbleSize val="0"/>
          <c:showLeaderLines val="1"/>
        </c:dLbls>
      </c:pie3DChart>
    </c:plotArea>
    <c:legend>
      <c:legendPos val="r"/>
      <c:layout>
        <c:manualLayout>
          <c:xMode val="edge"/>
          <c:yMode val="edge"/>
          <c:x val="0.88571196475867531"/>
          <c:y val="0.28536761773007036"/>
          <c:w val="8.8149926314142868E-2"/>
          <c:h val="0.50898899777447859"/>
        </c:manualLayout>
      </c:layout>
      <c:overlay val="0"/>
      <c:txPr>
        <a:bodyPr/>
        <a:lstStyle/>
        <a:p>
          <a:pPr rtl="0">
            <a:defRPr/>
          </a:pPr>
          <a:endParaRPr lang="es-CR"/>
        </a:p>
      </c:txPr>
    </c:legend>
    <c:plotVisOnly val="1"/>
    <c:dispBlanksAs val="gap"/>
    <c:showDLblsOverMax val="0"/>
  </c:chart>
  <c:txPr>
    <a:bodyPr/>
    <a:lstStyle/>
    <a:p>
      <a:pPr>
        <a:defRPr>
          <a:latin typeface="+mn-lt"/>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64283061610239"/>
          <c:y val="3.4188852280528058E-2"/>
        </c:manualLayout>
      </c:layout>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9.0813987323052292E-2"/>
          <c:y val="0.22719703756436582"/>
          <c:w val="0.73565457466484863"/>
          <c:h val="0.75163830645722318"/>
        </c:manualLayout>
      </c:layout>
      <c:pie3DChart>
        <c:varyColors val="1"/>
        <c:ser>
          <c:idx val="0"/>
          <c:order val="0"/>
          <c:tx>
            <c:strRef>
              <c:f>'Estadisticas 2025'!$B$49:$E$49</c:f>
              <c:strCache>
                <c:ptCount val="1"/>
                <c:pt idx="0">
                  <c:v>3. Casos Formalizados por Estrato Total</c:v>
                </c:pt>
              </c:strCache>
            </c:strRef>
          </c:tx>
          <c:explosion val="26"/>
          <c:dPt>
            <c:idx val="0"/>
            <c:bubble3D val="0"/>
            <c:explosion val="27"/>
            <c:spPr>
              <a:solidFill>
                <a:schemeClr val="accent1">
                  <a:lumMod val="60000"/>
                  <a:lumOff val="40000"/>
                </a:schemeClr>
              </a:solidFill>
            </c:spPr>
            <c:extLst>
              <c:ext xmlns:c16="http://schemas.microsoft.com/office/drawing/2014/chart" uri="{C3380CC4-5D6E-409C-BE32-E72D297353CC}">
                <c16:uniqueId val="{00000001-CF58-47A5-859D-B0DF1EB92C2D}"/>
              </c:ext>
            </c:extLst>
          </c:dPt>
          <c:dPt>
            <c:idx val="1"/>
            <c:bubble3D val="0"/>
            <c:spPr>
              <a:solidFill>
                <a:schemeClr val="accent2">
                  <a:lumMod val="60000"/>
                  <a:lumOff val="40000"/>
                </a:schemeClr>
              </a:solidFill>
            </c:spPr>
            <c:extLst>
              <c:ext xmlns:c16="http://schemas.microsoft.com/office/drawing/2014/chart" uri="{C3380CC4-5D6E-409C-BE32-E72D297353CC}">
                <c16:uniqueId val="{00000003-CF58-47A5-859D-B0DF1EB92C2D}"/>
              </c:ext>
            </c:extLst>
          </c:dPt>
          <c:dPt>
            <c:idx val="3"/>
            <c:bubble3D val="0"/>
            <c:spPr>
              <a:solidFill>
                <a:schemeClr val="accent5">
                  <a:lumMod val="60000"/>
                  <a:lumOff val="40000"/>
                </a:schemeClr>
              </a:solidFill>
            </c:spPr>
            <c:extLst>
              <c:ext xmlns:c16="http://schemas.microsoft.com/office/drawing/2014/chart" uri="{C3380CC4-5D6E-409C-BE32-E72D297353CC}">
                <c16:uniqueId val="{00000005-CF58-47A5-859D-B0DF1EB92C2D}"/>
              </c:ext>
            </c:extLst>
          </c:dPt>
          <c:dLbls>
            <c:dLbl>
              <c:idx val="0"/>
              <c:layout>
                <c:manualLayout>
                  <c:x val="-0.15000967421165287"/>
                  <c:y val="-0.213178523228472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58-47A5-859D-B0DF1EB92C2D}"/>
                </c:ext>
              </c:extLst>
            </c:dLbl>
            <c:dLbl>
              <c:idx val="3"/>
              <c:layout>
                <c:manualLayout>
                  <c:x val="3.3865769403664245E-2"/>
                  <c:y val="4.54793157902769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58-47A5-859D-B0DF1EB92C2D}"/>
                </c:ext>
              </c:extLst>
            </c:dLbl>
            <c:dLbl>
              <c:idx val="4"/>
              <c:layout>
                <c:manualLayout>
                  <c:x val="2.4901854862735936E-2"/>
                  <c:y val="4.9806575099944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60-4336-9B8B-D4A171F02B23}"/>
                </c:ext>
              </c:extLst>
            </c:dLbl>
            <c:dLbl>
              <c:idx val="5"/>
              <c:layout>
                <c:manualLayout>
                  <c:x val="1.6843950790942103E-2"/>
                  <c:y val="4.57094445875891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60-4336-9B8B-D4A171F02B23}"/>
                </c:ext>
              </c:extLst>
            </c:dLbl>
            <c:dLbl>
              <c:idx val="6"/>
              <c:layout>
                <c:manualLayout>
                  <c:x val="6.9128574807391817E-3"/>
                  <c:y val="4.91140939075121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60-4336-9B8B-D4A171F02B23}"/>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numRef>
              <c:f>'Estadisticas 2025'!$B$52:$B$58</c:f>
              <c:numCache>
                <c:formatCode>0.0</c:formatCode>
                <c:ptCount val="7"/>
                <c:pt idx="0" formatCode="0">
                  <c:v>1</c:v>
                </c:pt>
                <c:pt idx="1">
                  <c:v>1.5</c:v>
                </c:pt>
                <c:pt idx="2" formatCode="0">
                  <c:v>2</c:v>
                </c:pt>
                <c:pt idx="3" formatCode="0">
                  <c:v>3</c:v>
                </c:pt>
                <c:pt idx="4" formatCode="0">
                  <c:v>4</c:v>
                </c:pt>
                <c:pt idx="5" formatCode="0">
                  <c:v>5</c:v>
                </c:pt>
                <c:pt idx="6" formatCode="0">
                  <c:v>6</c:v>
                </c:pt>
              </c:numCache>
            </c:numRef>
          </c:cat>
          <c:val>
            <c:numRef>
              <c:f>'Estadisticas 2025'!$C$52:$C$58</c:f>
              <c:numCache>
                <c:formatCode>0</c:formatCode>
                <c:ptCount val="7"/>
                <c:pt idx="0">
                  <c:v>899</c:v>
                </c:pt>
                <c:pt idx="1">
                  <c:v>288</c:v>
                </c:pt>
                <c:pt idx="2">
                  <c:v>131</c:v>
                </c:pt>
                <c:pt idx="3">
                  <c:v>171</c:v>
                </c:pt>
                <c:pt idx="4">
                  <c:v>74</c:v>
                </c:pt>
                <c:pt idx="5">
                  <c:v>65</c:v>
                </c:pt>
                <c:pt idx="6">
                  <c:v>26</c:v>
                </c:pt>
              </c:numCache>
            </c:numRef>
          </c:val>
          <c:extLst>
            <c:ext xmlns:c16="http://schemas.microsoft.com/office/drawing/2014/chart" uri="{C3380CC4-5D6E-409C-BE32-E72D297353CC}">
              <c16:uniqueId val="{00000006-CF58-47A5-859D-B0DF1EB92C2D}"/>
            </c:ext>
          </c:extLst>
        </c:ser>
        <c:dLbls>
          <c:showLegendKey val="0"/>
          <c:showVal val="0"/>
          <c:showCatName val="0"/>
          <c:showSerName val="0"/>
          <c:showPercent val="1"/>
          <c:showBubbleSize val="0"/>
          <c:showLeaderLines val="1"/>
        </c:dLbls>
      </c:pie3DChart>
      <c:spPr>
        <a:solidFill>
          <a:schemeClr val="bg1"/>
        </a:solidFill>
        <a:ln>
          <a:noFill/>
        </a:ln>
      </c:spPr>
    </c:plotArea>
    <c:legend>
      <c:legendPos val="r"/>
      <c:layout>
        <c:manualLayout>
          <c:xMode val="edge"/>
          <c:yMode val="edge"/>
          <c:x val="0.87651662369385264"/>
          <c:y val="0.2961309532091328"/>
          <c:w val="5.1099063644999325E-2"/>
          <c:h val="0.44733655197362016"/>
        </c:manualLayout>
      </c:layout>
      <c:overlay val="0"/>
      <c:txPr>
        <a:bodyPr/>
        <a:lstStyle/>
        <a:p>
          <a:pPr>
            <a:defRPr sz="1050"/>
          </a:pPr>
          <a:endParaRPr lang="es-CR"/>
        </a:p>
      </c:tx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2. Casos Formalizados por Estrato - Bonos Artículo 59</a:t>
            </a:r>
          </a:p>
        </c:rich>
      </c:tx>
      <c:layout>
        <c:manualLayout>
          <c:xMode val="edge"/>
          <c:yMode val="edge"/>
          <c:x val="0.2789468143405151"/>
          <c:y val="5.0377820430705239E-2"/>
        </c:manualLayout>
      </c:layout>
      <c:overlay val="0"/>
    </c:title>
    <c:autoTitleDeleted val="0"/>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83135100106653"/>
          <c:y val="0.22984325546345138"/>
          <c:w val="0.72378650213983875"/>
          <c:h val="0.6864863099723687"/>
        </c:manualLayout>
      </c:layout>
      <c:pie3DChart>
        <c:varyColors val="1"/>
        <c:ser>
          <c:idx val="0"/>
          <c:order val="0"/>
          <c:tx>
            <c:strRef>
              <c:f>'Estadisticas 2025'!$B$29</c:f>
              <c:strCache>
                <c:ptCount val="1"/>
                <c:pt idx="0">
                  <c:v>2. Casos Formalizados por Estrato - Bonos Artículo 59</c:v>
                </c:pt>
              </c:strCache>
            </c:strRef>
          </c:tx>
          <c:explosion val="22"/>
          <c:dPt>
            <c:idx val="0"/>
            <c:bubble3D val="0"/>
            <c:explosion val="12"/>
            <c:spPr>
              <a:solidFill>
                <a:schemeClr val="accent3">
                  <a:lumMod val="75000"/>
                </a:schemeClr>
              </a:solidFill>
              <a:ln>
                <a:noFill/>
              </a:ln>
              <a:effectLst/>
              <a:sp3d/>
            </c:spPr>
            <c:extLst>
              <c:ext xmlns:c16="http://schemas.microsoft.com/office/drawing/2014/chart" uri="{C3380CC4-5D6E-409C-BE32-E72D297353CC}">
                <c16:uniqueId val="{00000001-BB91-4DDB-9912-41DEE7814CA8}"/>
              </c:ext>
            </c:extLst>
          </c:dPt>
          <c:dPt>
            <c:idx val="1"/>
            <c:bubble3D val="0"/>
            <c:explosion val="8"/>
            <c:spPr>
              <a:solidFill>
                <a:schemeClr val="accent5"/>
              </a:solidFill>
              <a:ln>
                <a:noFill/>
              </a:ln>
              <a:effectLst/>
              <a:sp3d/>
            </c:spPr>
            <c:extLst>
              <c:ext xmlns:c16="http://schemas.microsoft.com/office/drawing/2014/chart" uri="{C3380CC4-5D6E-409C-BE32-E72D297353CC}">
                <c16:uniqueId val="{00000003-BB91-4DDB-9912-41DEE7814CA8}"/>
              </c:ext>
            </c:extLst>
          </c:dPt>
          <c:dLbls>
            <c:dLbl>
              <c:idx val="0"/>
              <c:layout>
                <c:manualLayout>
                  <c:x val="-0.11935983963543019"/>
                  <c:y val="-0.211498519341645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91-4DDB-9912-41DEE7814CA8}"/>
                </c:ext>
              </c:extLst>
            </c:dLbl>
            <c:dLbl>
              <c:idx val="1"/>
              <c:layout>
                <c:manualLayout>
                  <c:x val="7.9188076305166666E-2"/>
                  <c:y val="4.71605124340617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91-4DDB-9912-41DEE7814CA8}"/>
                </c:ext>
              </c:extLst>
            </c:dLbl>
            <c:dLbl>
              <c:idx val="2"/>
              <c:layout>
                <c:manualLayout>
                  <c:x val="3.7431180894007099E-2"/>
                  <c:y val="-7.072343632253202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91-4DDB-9912-41DEE7814CA8}"/>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2025'!$B$32:$B$35</c:f>
              <c:strCache>
                <c:ptCount val="3"/>
                <c:pt idx="0">
                  <c:v>Estrato 1</c:v>
                </c:pt>
                <c:pt idx="1">
                  <c:v>Estrato 1.5</c:v>
                </c:pt>
                <c:pt idx="2">
                  <c:v>Estrato 2</c:v>
                </c:pt>
              </c:strCache>
            </c:strRef>
          </c:cat>
          <c:val>
            <c:numRef>
              <c:f>'Estadisticas 2025'!$C$32:$C$35</c:f>
              <c:numCache>
                <c:formatCode>General</c:formatCode>
                <c:ptCount val="3"/>
                <c:pt idx="0">
                  <c:v>264</c:v>
                </c:pt>
                <c:pt idx="1">
                  <c:v>35</c:v>
                </c:pt>
                <c:pt idx="2">
                  <c:v>0</c:v>
                </c:pt>
              </c:numCache>
            </c:numRef>
          </c:val>
          <c:extLst>
            <c:ext xmlns:c16="http://schemas.microsoft.com/office/drawing/2014/chart" uri="{C3380CC4-5D6E-409C-BE32-E72D297353CC}">
              <c16:uniqueId val="{00000005-BB91-4DDB-9912-41DEE7814CA8}"/>
            </c:ext>
          </c:extLst>
        </c:ser>
        <c:dLbls>
          <c:showLegendKey val="0"/>
          <c:showVal val="0"/>
          <c:showCatName val="0"/>
          <c:showSerName val="0"/>
          <c:showPercent val="1"/>
          <c:showBubbleSize val="0"/>
          <c:showLeaderLines val="0"/>
        </c:dLbls>
      </c:pie3DChart>
      <c:spPr>
        <a:noFill/>
        <a:ln w="25400">
          <a:noFill/>
        </a:ln>
        <a:effectLst/>
      </c:spPr>
    </c:plotArea>
    <c:legend>
      <c:legendPos val="r"/>
      <c:layout>
        <c:manualLayout>
          <c:xMode val="edge"/>
          <c:yMode val="edge"/>
          <c:x val="0.79334240617103235"/>
          <c:y val="0.36181932760647567"/>
          <c:w val="0.10502185323510999"/>
          <c:h val="0.27959415233749285"/>
        </c:manualLayout>
      </c:layout>
      <c:overlay val="0"/>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CR" sz="1100"/>
              <a:t>16. Bono promedio de artículo 59 por modalidad de financiamiento </a:t>
            </a:r>
          </a:p>
        </c:rich>
      </c:tx>
      <c:layout>
        <c:manualLayout>
          <c:xMode val="edge"/>
          <c:yMode val="edge"/>
          <c:x val="0.16889789277987141"/>
          <c:y val="4.208671805206407E-2"/>
        </c:manualLayout>
      </c:layout>
      <c:overlay val="0"/>
      <c:spPr>
        <a:noFill/>
        <a:ln>
          <a:noFill/>
        </a:ln>
        <a:effectLst/>
      </c:sp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473191742452881"/>
          <c:y val="0.21537864345904131"/>
          <c:w val="0.73802381102362202"/>
          <c:h val="0.67234065478657268"/>
        </c:manualLayout>
      </c:layout>
      <c:bar3DChart>
        <c:barDir val="bar"/>
        <c:grouping val="clustered"/>
        <c:varyColors val="0"/>
        <c:ser>
          <c:idx val="0"/>
          <c:order val="0"/>
          <c:invertIfNegative val="0"/>
          <c:dPt>
            <c:idx val="0"/>
            <c:invertIfNegative val="0"/>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826-4484-B4F5-6CC6008933DC}"/>
              </c:ext>
            </c:extLst>
          </c:dPt>
          <c:dPt>
            <c:idx val="1"/>
            <c:invertIfNegative val="0"/>
            <c:bubble3D val="0"/>
            <c:explosion val="4"/>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826-4484-B4F5-6CC6008933DC}"/>
              </c:ext>
            </c:extLst>
          </c:dPt>
          <c:dPt>
            <c:idx val="2"/>
            <c:invertIfNegative val="0"/>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826-4484-B4F5-6CC6008933DC}"/>
              </c:ext>
            </c:extLst>
          </c:dPt>
          <c:dLbls>
            <c:dLbl>
              <c:idx val="0"/>
              <c:layout>
                <c:manualLayout>
                  <c:x val="1.7066666666666744E-2"/>
                  <c:y val="3.508771929824561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6-4484-B4F5-6CC6008933DC}"/>
                </c:ext>
              </c:extLst>
            </c:dLbl>
            <c:dLbl>
              <c:idx val="1"/>
              <c:layout>
                <c:manualLayout>
                  <c:x val="1.0666666666666666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6-4484-B4F5-6CC6008933DC}"/>
                </c:ext>
              </c:extLst>
            </c:dLbl>
            <c:dLbl>
              <c:idx val="2"/>
              <c:layout>
                <c:manualLayout>
                  <c:x val="1.9236943621231184E-2"/>
                  <c:y val="0"/>
                </c:manualLayout>
              </c:layout>
              <c:showLegendKey val="0"/>
              <c:showVal val="1"/>
              <c:showCatName val="1"/>
              <c:showSerName val="0"/>
              <c:showPercent val="0"/>
              <c:showBubbleSize val="0"/>
              <c:extLst>
                <c:ext xmlns:c15="http://schemas.microsoft.com/office/drawing/2012/chart" uri="{CE6537A1-D6FC-4f65-9D91-7224C49458BB}">
                  <c15:layout>
                    <c:manualLayout>
                      <c:w val="0.25162461387203255"/>
                      <c:h val="9.6429199648197003E-2"/>
                    </c:manualLayout>
                  </c15:layout>
                </c:ext>
                <c:ext xmlns:c16="http://schemas.microsoft.com/office/drawing/2014/chart" uri="{C3380CC4-5D6E-409C-BE32-E72D297353CC}">
                  <c16:uniqueId val="{00000005-E826-4484-B4F5-6CC6008933DC}"/>
                </c:ext>
              </c:extLst>
            </c:dLbl>
            <c:spPr>
              <a:noFill/>
              <a:ln>
                <a:noFill/>
              </a:ln>
              <a:effectLst/>
            </c:spPr>
            <c:txPr>
              <a:bodyPr/>
              <a:lstStyle/>
              <a:p>
                <a:pPr>
                  <a:defRPr b="1"/>
                </a:pPr>
                <a:endParaRPr lang="es-CR"/>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cat>
            <c:strRef>
              <c:f>'Estadisticas 2025'!$B$271:$B$273</c:f>
              <c:strCache>
                <c:ptCount val="3"/>
                <c:pt idx="0">
                  <c:v>Casos Indigenas</c:v>
                </c:pt>
                <c:pt idx="1">
                  <c:v>Proyectos</c:v>
                </c:pt>
                <c:pt idx="2">
                  <c:v>Casos Individuales</c:v>
                </c:pt>
              </c:strCache>
            </c:strRef>
          </c:cat>
          <c:val>
            <c:numRef>
              <c:f>'Estadisticas 2025'!$D$271:$D$273</c:f>
              <c:numCache>
                <c:formatCode>"¢"#\ ##0.00\ \ ;[Red]\("¢"#\ ##0.00\)</c:formatCode>
                <c:ptCount val="3"/>
                <c:pt idx="0">
                  <c:v>20.191315896266666</c:v>
                </c:pt>
                <c:pt idx="1">
                  <c:v>15.256976679999999</c:v>
                </c:pt>
                <c:pt idx="2">
                  <c:v>19.165025632272723</c:v>
                </c:pt>
              </c:numCache>
            </c:numRef>
          </c:val>
          <c:extLst>
            <c:ext xmlns:c16="http://schemas.microsoft.com/office/drawing/2014/chart" uri="{C3380CC4-5D6E-409C-BE32-E72D297353CC}">
              <c16:uniqueId val="{00000006-E826-4484-B4F5-6CC6008933DC}"/>
            </c:ext>
          </c:extLst>
        </c:ser>
        <c:dLbls>
          <c:showLegendKey val="0"/>
          <c:showVal val="1"/>
          <c:showCatName val="0"/>
          <c:showSerName val="0"/>
          <c:showPercent val="0"/>
          <c:showBubbleSize val="0"/>
        </c:dLbls>
        <c:gapWidth val="95"/>
        <c:gapDepth val="95"/>
        <c:shape val="cylinder"/>
        <c:axId val="133096576"/>
        <c:axId val="76474240"/>
        <c:axId val="0"/>
      </c:bar3DChart>
      <c:valAx>
        <c:axId val="76474240"/>
        <c:scaling>
          <c:orientation val="minMax"/>
        </c:scaling>
        <c:delete val="1"/>
        <c:axPos val="b"/>
        <c:numFmt formatCode="&quot;¢&quot;#\ ##0.00\ \ ;[Red]\(&quot;¢&quot;#\ ##0.00\)" sourceLinked="1"/>
        <c:majorTickMark val="none"/>
        <c:minorTickMark val="none"/>
        <c:tickLblPos val="nextTo"/>
        <c:crossAx val="133096576"/>
        <c:crosses val="autoZero"/>
        <c:crossBetween val="between"/>
      </c:valAx>
      <c:catAx>
        <c:axId val="133096576"/>
        <c:scaling>
          <c:orientation val="minMax"/>
        </c:scaling>
        <c:delete val="0"/>
        <c:axPos val="l"/>
        <c:numFmt formatCode="General" sourceLinked="0"/>
        <c:majorTickMark val="none"/>
        <c:minorTickMark val="none"/>
        <c:tickLblPos val="nextTo"/>
        <c:txPr>
          <a:bodyPr/>
          <a:lstStyle/>
          <a:p>
            <a:pPr>
              <a:defRPr b="1"/>
            </a:pPr>
            <a:endParaRPr lang="es-CR"/>
          </a:p>
        </c:txPr>
        <c:crossAx val="76474240"/>
        <c:crosses val="autoZero"/>
        <c:auto val="1"/>
        <c:lblAlgn val="ctr"/>
        <c:lblOffset val="100"/>
        <c:noMultiLvlLbl val="0"/>
      </c:catAx>
    </c:plotArea>
    <c:legend>
      <c:legendPos val="t"/>
      <c:layout>
        <c:manualLayout>
          <c:xMode val="edge"/>
          <c:yMode val="edge"/>
          <c:x val="0.22906322309711286"/>
          <c:y val="0.87473684210526315"/>
          <c:w val="0.54187355380577429"/>
          <c:h val="6.3448818897637801E-2"/>
        </c:manualLayout>
      </c:layout>
      <c:overlay val="0"/>
    </c:legend>
    <c:plotVisOnly val="1"/>
    <c:dispBlanksAs val="gap"/>
    <c:showDLblsOverMax val="0"/>
  </c:chart>
  <c:spPr>
    <a:ln w="9525" cap="flat" cmpd="sng" algn="ctr">
      <a:solidFill>
        <a:schemeClr val="tx1">
          <a:lumMod val="50000"/>
          <a:lumOff val="50000"/>
        </a:schemeClr>
      </a:solidFill>
      <a:round/>
    </a:ln>
    <a:effectLst/>
  </c:spPr>
  <c:txPr>
    <a:bodyPr/>
    <a:lstStyle/>
    <a:p>
      <a:pPr>
        <a:defRPr sz="10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26487653737630112"/>
          <c:y val="2.73578446080581E-2"/>
        </c:manualLayout>
      </c:layout>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2025'!$B$83</c:f>
              <c:strCache>
                <c:ptCount val="1"/>
                <c:pt idx="0">
                  <c:v>5. Casos Formalizados por Región (BONO ORDINARIO)</c:v>
                </c:pt>
              </c:strCache>
            </c:strRef>
          </c:tx>
          <c:invertIfNegative val="0"/>
          <c:dLbls>
            <c:spPr>
              <a:noFill/>
              <a:ln>
                <a:noFill/>
              </a:ln>
              <a:effectLst/>
            </c:spPr>
            <c:txPr>
              <a:bodyPr/>
              <a:lstStyle/>
              <a:p>
                <a:pPr>
                  <a:defRPr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2025'!$B$86:$B$92</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2025'!$C$86:$C$92</c:f>
              <c:numCache>
                <c:formatCode>General</c:formatCode>
                <c:ptCount val="7"/>
                <c:pt idx="0">
                  <c:v>125</c:v>
                </c:pt>
                <c:pt idx="1">
                  <c:v>131</c:v>
                </c:pt>
                <c:pt idx="2">
                  <c:v>162</c:v>
                </c:pt>
                <c:pt idx="3">
                  <c:v>83</c:v>
                </c:pt>
                <c:pt idx="4">
                  <c:v>301</c:v>
                </c:pt>
                <c:pt idx="5">
                  <c:v>248</c:v>
                </c:pt>
                <c:pt idx="6">
                  <c:v>305</c:v>
                </c:pt>
              </c:numCache>
            </c:numRef>
          </c:val>
          <c:extLst>
            <c:ext xmlns:c16="http://schemas.microsoft.com/office/drawing/2014/chart" uri="{C3380CC4-5D6E-409C-BE32-E72D297353CC}">
              <c16:uniqueId val="{00000000-B4B0-443C-BA7E-D03EAA74A8B4}"/>
            </c:ext>
          </c:extLst>
        </c:ser>
        <c:dLbls>
          <c:showLegendKey val="0"/>
          <c:showVal val="1"/>
          <c:showCatName val="0"/>
          <c:showSerName val="0"/>
          <c:showPercent val="0"/>
          <c:showBubbleSize val="0"/>
        </c:dLbls>
        <c:gapWidth val="150"/>
        <c:axId val="150714624"/>
        <c:axId val="151078016"/>
      </c:barChart>
      <c:catAx>
        <c:axId val="150714624"/>
        <c:scaling>
          <c:orientation val="minMax"/>
        </c:scaling>
        <c:delete val="0"/>
        <c:axPos val="l"/>
        <c:numFmt formatCode="General" sourceLinked="1"/>
        <c:majorTickMark val="out"/>
        <c:minorTickMark val="none"/>
        <c:tickLblPos val="nextTo"/>
        <c:crossAx val="151078016"/>
        <c:crosses val="autoZero"/>
        <c:auto val="1"/>
        <c:lblAlgn val="ctr"/>
        <c:lblOffset val="100"/>
        <c:noMultiLvlLbl val="0"/>
      </c:catAx>
      <c:valAx>
        <c:axId val="151078016"/>
        <c:scaling>
          <c:orientation val="minMax"/>
        </c:scaling>
        <c:delete val="0"/>
        <c:axPos val="b"/>
        <c:majorGridlines/>
        <c:numFmt formatCode="General" sourceLinked="1"/>
        <c:majorTickMark val="out"/>
        <c:minorTickMark val="none"/>
        <c:tickLblPos val="nextTo"/>
        <c:crossAx val="1507146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emf"/><Relationship Id="rId4"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516</xdr:row>
      <xdr:rowOff>0</xdr:rowOff>
    </xdr:from>
    <xdr:to>
      <xdr:col>1</xdr:col>
      <xdr:colOff>19050</xdr:colOff>
      <xdr:row>516</xdr:row>
      <xdr:rowOff>19050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0</xdr:colOff>
      <xdr:row>22</xdr:row>
      <xdr:rowOff>0</xdr:rowOff>
    </xdr:from>
    <xdr:to>
      <xdr:col>23</xdr:col>
      <xdr:colOff>0</xdr:colOff>
      <xdr:row>22</xdr:row>
      <xdr:rowOff>0</xdr:rowOff>
    </xdr:to>
    <xdr:graphicFrame macro="">
      <xdr:nvGraphicFramePr>
        <xdr:cNvPr id="6" name="Gráfico 36">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257175</xdr:colOff>
      <xdr:row>124</xdr:row>
      <xdr:rowOff>0</xdr:rowOff>
    </xdr:from>
    <xdr:to>
      <xdr:col>7</xdr:col>
      <xdr:colOff>323850</xdr:colOff>
      <xdr:row>124</xdr:row>
      <xdr:rowOff>123825</xdr:rowOff>
    </xdr:to>
    <xdr:sp macro="" textlink="">
      <xdr:nvSpPr>
        <xdr:cNvPr id="7" name="Line 37">
          <a:extLst>
            <a:ext uri="{FF2B5EF4-FFF2-40B4-BE49-F238E27FC236}">
              <a16:creationId xmlns:a16="http://schemas.microsoft.com/office/drawing/2014/main" id="{00000000-0008-0000-0100-000007000000}"/>
            </a:ext>
          </a:extLst>
        </xdr:cNvPr>
        <xdr:cNvSpPr>
          <a:spLocks noChangeShapeType="1"/>
        </xdr:cNvSpPr>
      </xdr:nvSpPr>
      <xdr:spPr bwMode="auto">
        <a:xfrm flipH="1" flipV="1">
          <a:off x="5305425" y="28241625"/>
          <a:ext cx="66675" cy="3143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74158</xdr:colOff>
      <xdr:row>283</xdr:row>
      <xdr:rowOff>102396</xdr:rowOff>
    </xdr:from>
    <xdr:to>
      <xdr:col>15</xdr:col>
      <xdr:colOff>295274</xdr:colOff>
      <xdr:row>305</xdr:row>
      <xdr:rowOff>550071</xdr:rowOff>
    </xdr:to>
    <xdr:graphicFrame macro="">
      <xdr:nvGraphicFramePr>
        <xdr:cNvPr id="9" name="Gráfico 42">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292</xdr:row>
      <xdr:rowOff>0</xdr:rowOff>
    </xdr:from>
    <xdr:to>
      <xdr:col>20</xdr:col>
      <xdr:colOff>19050</xdr:colOff>
      <xdr:row>302</xdr:row>
      <xdr:rowOff>19050</xdr:rowOff>
    </xdr:to>
    <xdr:pic>
      <xdr:nvPicPr>
        <xdr:cNvPr id="10" name="Picture 4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1" name="Picture 4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3" name="Picture 4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4" name="Picture 5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5" name="Picture 5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6" name="Picture 52">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7" name="Picture 5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8" name="Picture 5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9" name="Picture 5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0" name="Picture 56">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1" name="Picture 5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2" name="Picture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3" name="Picture 5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4" name="Picture 6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6" name="Picture 6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7" name="Picture 6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8" name="Picture 64">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9" name="Picture 65">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0" name="Picture 6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1" name="Picture 6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2" name="Picture 6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3" name="Picture 7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4" name="Picture 7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5" name="Picture 7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6" name="Picture 7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7" name="Picture 74">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8" name="Picture 7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9" name="Picture 7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0" name="Picture 77">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1" name="Picture 78">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2" name="Picture 79">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3" name="Picture 8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4" name="Picture 8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5" name="Picture 82">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6" name="Picture 8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7" name="Picture 84">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8" name="Picture 8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9" name="Picture 86">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0" name="Picture 8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1" name="Picture 88">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2" name="Picture 89">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3" name="Picture 90">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4" name="Picture 9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5" name="Picture 92">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6" name="Picture 9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7" name="Picture 94">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58" name="Picture 95">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59" name="Picture 96">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0" name="Picture 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1" name="Picture 98">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2" name="Picture 99">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3" name="Picture 100">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4" name="Picture 101">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5" name="Picture 102">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6" name="Picture 103">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7" name="Picture 104">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8" name="Picture 105">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9" name="Picture 106">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0" name="Picture 107">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1" name="Picture 10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2" name="Picture 109">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3" name="Picture 110">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4" name="Picture 111">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5" name="Picture 112">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6" name="Picture 113">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7" name="Picture 114">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8" name="Picture 115">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9" name="Picture 116">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0" name="Picture 117">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1" name="Picture 118">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2" name="Picture 119">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3" name="Picture 120">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4" name="Picture 12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5" name="Picture 122">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6" name="Picture 1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7" name="Picture 12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8" name="Picture 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9" name="Picture 126">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0" name="Picture 127">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1" name="Picture 128">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2" name="Picture 129">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3" name="Picture 130">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4" name="Picture 131">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5" name="Picture 132">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6" name="Picture 133">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7" name="Picture 134">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8" name="Picture 135">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9" name="Picture 13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0" name="Picture 137">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1" name="Picture 138">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2" name="Picture 139">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3" name="Picture 140">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4" name="Picture 14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5" name="Picture 142">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6" name="Picture 143">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7" name="Picture 14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8" name="Picture 145">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9" name="Picture 14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0" name="Picture 14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1" name="Picture 148">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2" name="Picture 149">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3" name="Picture 150">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4" name="Picture 15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5" name="Picture 152">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6" name="Picture 153">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7" name="Picture 15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8" name="Picture 15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9" name="Picture 15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0" name="Picture 157">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1" name="Picture 15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2" name="Picture 159">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3" name="Picture 160">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4" name="Picture 16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5" name="Picture 162">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6" name="Picture 163">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7" name="Picture 164">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8" name="Picture 165">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9" name="Picture 166">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0" name="Picture 16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1" name="Picture 168">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2" name="Picture 16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3" name="Picture 170">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4" name="Picture 171">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5" name="Picture 172">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6" name="Picture 173">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7" name="Picture 17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8" name="Picture 175">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9" name="Picture 176">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0" name="Picture 177">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1" name="Picture 178">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2" name="Picture 179">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3" name="Picture 180">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4" name="Picture 18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5" name="Picture 182">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6" name="Picture 183">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7" name="Picture 184">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8" name="Picture 185">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9" name="Picture 186">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0" name="Picture 187">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1" name="Picture 188">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2" name="Picture 189">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3" name="Picture 190">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4" name="Picture 19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5" name="Picture 192">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6" name="Picture 193">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7" name="Picture 194">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8" name="Picture 195">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9" name="Picture 196">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0" name="Picture 1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1" name="Picture 198">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2" name="Picture 199">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3" name="Picture 200">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4" name="Picture 20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5" name="Picture 202">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6" name="Picture 203">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7" name="Picture 204">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8" name="Picture 20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9" name="Picture 206">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0" name="Picture 20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1" name="Picture 208">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2" name="Picture 209">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3" name="Picture 210">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4" name="Picture 211">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5" name="Picture 212">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6" name="Picture 213">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7" name="Picture 214">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8" name="Picture 215">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9" name="Picture 21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0" name="Picture 217">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1" name="Picture 21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2" name="Picture 219">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3" name="Picture 220">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4" name="Picture 221">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5" name="Picture 222">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6" name="Picture 223">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7" name="Picture 224">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8" name="Picture 225">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9" name="Picture 226">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0" name="Picture 22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1" name="Picture 22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2" name="Picture 229">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3" name="Picture 23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4" name="Picture 23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5" name="Picture 232">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6" name="Picture 233">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7" name="Picture 234">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8" name="Picture 235">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9" name="Picture 236">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0" name="Picture 237">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1" name="Picture 238">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2" name="Picture 239">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3" name="Picture 240">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4" name="Picture 24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5" name="Picture 24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6" name="Picture 243">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7" name="Picture 244">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8" name="Picture 24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9" name="Picture 246">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0" name="Picture 24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1" name="Picture 248">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2" name="Picture 249">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3" name="Picture 250">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4" name="Picture 25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5" name="Picture 252">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6" name="Picture 254">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7" name="Picture 25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8" name="Picture 256">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9" name="Picture 257">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0" name="Picture 258">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1" name="Picture 259">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2" name="Picture 260">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3" name="Picture 26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4" name="Picture 262">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5" name="Picture 263">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6" name="Picture 264">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7" name="Picture 265">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8" name="Picture 266">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9" name="Picture 267">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0" name="Picture 268">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1" name="Picture 269">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2" name="Picture 270">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3" name="Picture 27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4" name="Picture 272">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5" name="Picture 273">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6" name="Picture 274">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7" name="Picture 275">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8" name="Picture 276">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9" name="Picture 277">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0" name="Picture 278">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1" name="Picture 279">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2" name="Picture 280">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3" name="Picture 28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4" name="Picture 282">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5" name="Picture 283">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6" name="Picture 284">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7" name="Picture 285">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8" name="Picture 286">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9" name="Picture 287">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0" name="Picture 288">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1" name="Picture 289">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2" name="Picture 290">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3" name="Picture 291">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4" name="Picture 292">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5" name="Picture 293">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6" name="Picture 294">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7" name="Picture 295">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8" name="Picture 296">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9" name="Picture 297">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60" name="Picture 298">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61" name="Picture 299">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2" name="Picture 300">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3" name="Picture 30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4" name="Picture 302">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5" name="Picture 303">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6" name="Picture 304">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7" name="Picture 305">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8" name="Picture 306">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9" name="Picture 307">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0" name="Picture 308">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1" name="Picture 309">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2" name="Picture 310">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3" name="Picture 311">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4" name="Picture 312">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5" name="Picture 313">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6" name="Picture 314">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7" name="Picture 315">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8" name="Picture 316">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9" name="Picture 317">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0" name="Picture 318">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1" name="Picture 319">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2" name="Picture 320">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3" name="Picture 321">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4" name="Picture 322">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5" name="Picture 323">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6" name="Picture 324">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7" name="Picture 325">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8" name="Picture 326">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9" name="Picture 327">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0" name="Picture 328">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1" name="Picture 329">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2" name="Picture 330">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3" name="Picture 331">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4" name="Picture 332">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5" name="Picture 333">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6" name="Picture 334">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7" name="Picture 335">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8" name="Picture 336">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9" name="Picture 33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0" name="Picture 338">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1" name="Picture 339">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2" name="Picture 340">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3" name="Picture 34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4" name="Picture 342">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5" name="Picture 343">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6" name="Picture 344">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7" name="Picture 345">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8" name="Picture 349">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9" name="Picture 350">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0" name="Picture 351">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1" name="Picture 352">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2" name="Picture 353">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3" name="Picture 354">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4" name="Picture 355">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5" name="Picture 356">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6" name="Picture 357">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7" name="Picture 358">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8" name="Picture 359">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9" name="Picture 360">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0" name="Picture 361">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1" name="Picture 362">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2" name="Picture 363">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3" name="Picture 364">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4" name="Picture 365">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5" name="Picture 366">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6" name="Picture 367">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7" name="Picture 368">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8" name="Picture 369">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9" name="Picture 370">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0" name="Picture 371">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1" name="Picture 372">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2" name="Picture 373">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3" name="Picture 374">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4" name="Picture 375">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5" name="Picture 376">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6" name="Picture 377">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7" name="Picture 378">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8" name="Picture 379">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9" name="Picture 380">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0" name="Picture 381">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1" name="Picture 382">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2" name="Picture 383">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3" name="Picture 384">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4" name="Picture 385">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5" name="Picture 386">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6" name="Picture 387">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7" name="Picture 388">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8" name="Picture 389">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9" name="Picture 390">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0" name="Picture 391">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1" name="Picture 392">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2" name="Picture 393">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3" name="Picture 394">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64</xdr:row>
      <xdr:rowOff>168659</xdr:rowOff>
    </xdr:from>
    <xdr:to>
      <xdr:col>12</xdr:col>
      <xdr:colOff>457200</xdr:colOff>
      <xdr:row>80</xdr:row>
      <xdr:rowOff>0</xdr:rowOff>
    </xdr:to>
    <xdr:graphicFrame macro="">
      <xdr:nvGraphicFramePr>
        <xdr:cNvPr id="354" name="Gráfico 8">
          <a:extLst>
            <a:ext uri="{FF2B5EF4-FFF2-40B4-BE49-F238E27FC236}">
              <a16:creationId xmlns:a16="http://schemas.microsoft.com/office/drawing/2014/main" id="{00000000-0008-0000-0100-00006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516</xdr:row>
      <xdr:rowOff>0</xdr:rowOff>
    </xdr:from>
    <xdr:to>
      <xdr:col>1</xdr:col>
      <xdr:colOff>19050</xdr:colOff>
      <xdr:row>516</xdr:row>
      <xdr:rowOff>19050</xdr:rowOff>
    </xdr:to>
    <xdr:pic>
      <xdr:nvPicPr>
        <xdr:cNvPr id="355" name="Picture 1">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6" name="Picture 2">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7" name="Picture 1">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8" name="Picture 2">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9" name="Picture 1">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0" name="Picture 2">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1" name="Picture 1">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2" name="Picture 2">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3" name="Picture 1">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4" name="Picture 2">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5" name="Picture 1">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6" name="Picture 2">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7" name="Picture 1">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8" name="Picture 2">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9" name="Picture 1">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0" name="Picture 2">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304800</xdr:colOff>
      <xdr:row>516</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28474988"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8</xdr:col>
      <xdr:colOff>408402</xdr:colOff>
      <xdr:row>218</xdr:row>
      <xdr:rowOff>127592</xdr:rowOff>
    </xdr:from>
    <xdr:to>
      <xdr:col>9</xdr:col>
      <xdr:colOff>409251</xdr:colOff>
      <xdr:row>219</xdr:row>
      <xdr:rowOff>127045</xdr:rowOff>
    </xdr:to>
    <xdr:sp macro="" textlink="">
      <xdr:nvSpPr>
        <xdr:cNvPr id="372" name="Text Box 2">
          <a:extLst>
            <a:ext uri="{FF2B5EF4-FFF2-40B4-BE49-F238E27FC236}">
              <a16:creationId xmlns:a16="http://schemas.microsoft.com/office/drawing/2014/main" id="{00000000-0008-0000-0100-000074010000}"/>
            </a:ext>
          </a:extLst>
        </xdr:cNvPr>
        <xdr:cNvSpPr txBox="1">
          <a:spLocks noChangeArrowheads="1"/>
        </xdr:cNvSpPr>
      </xdr:nvSpPr>
      <xdr:spPr bwMode="auto">
        <a:xfrm>
          <a:off x="8457027" y="51638792"/>
          <a:ext cx="839049" cy="1899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412746</xdr:colOff>
      <xdr:row>219</xdr:row>
      <xdr:rowOff>145520</xdr:rowOff>
    </xdr:from>
    <xdr:to>
      <xdr:col>9</xdr:col>
      <xdr:colOff>323772</xdr:colOff>
      <xdr:row>220</xdr:row>
      <xdr:rowOff>148388</xdr:rowOff>
    </xdr:to>
    <xdr:sp macro="" textlink="">
      <xdr:nvSpPr>
        <xdr:cNvPr id="373" name="Text Box 2">
          <a:extLst>
            <a:ext uri="{FF2B5EF4-FFF2-40B4-BE49-F238E27FC236}">
              <a16:creationId xmlns:a16="http://schemas.microsoft.com/office/drawing/2014/main" id="{00000000-0008-0000-0100-000075010000}"/>
            </a:ext>
          </a:extLst>
        </xdr:cNvPr>
        <xdr:cNvSpPr txBox="1">
          <a:spLocks noChangeArrowheads="1"/>
        </xdr:cNvSpPr>
      </xdr:nvSpPr>
      <xdr:spPr bwMode="auto">
        <a:xfrm>
          <a:off x="8461371" y="51847220"/>
          <a:ext cx="749226" cy="449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451246</xdr:colOff>
      <xdr:row>220</xdr:row>
      <xdr:rowOff>97942</xdr:rowOff>
    </xdr:from>
    <xdr:to>
      <xdr:col>9</xdr:col>
      <xdr:colOff>388291</xdr:colOff>
      <xdr:row>221</xdr:row>
      <xdr:rowOff>140601</xdr:rowOff>
    </xdr:to>
    <xdr:sp macro="" textlink="">
      <xdr:nvSpPr>
        <xdr:cNvPr id="374" name="Text Box 2">
          <a:extLst>
            <a:ext uri="{FF2B5EF4-FFF2-40B4-BE49-F238E27FC236}">
              <a16:creationId xmlns:a16="http://schemas.microsoft.com/office/drawing/2014/main" id="{00000000-0008-0000-0100-000076010000}"/>
            </a:ext>
          </a:extLst>
        </xdr:cNvPr>
        <xdr:cNvSpPr txBox="1">
          <a:spLocks noChangeArrowheads="1"/>
        </xdr:cNvSpPr>
      </xdr:nvSpPr>
      <xdr:spPr bwMode="auto">
        <a:xfrm>
          <a:off x="8499871" y="51892200"/>
          <a:ext cx="77524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editAs="oneCell">
    <xdr:from>
      <xdr:col>1</xdr:col>
      <xdr:colOff>0</xdr:colOff>
      <xdr:row>516</xdr:row>
      <xdr:rowOff>0</xdr:rowOff>
    </xdr:from>
    <xdr:to>
      <xdr:col>1</xdr:col>
      <xdr:colOff>19050</xdr:colOff>
      <xdr:row>516</xdr:row>
      <xdr:rowOff>19050</xdr:rowOff>
    </xdr:to>
    <xdr:pic>
      <xdr:nvPicPr>
        <xdr:cNvPr id="375" name="Picture 1">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6" name="Picture 2">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7" name="Picture 1">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8" name="Picture 2">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79" name="Picture 1">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80" name="Picture 2">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1" name="Picture 1">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2" name="Picture 2">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3" name="Picture 1">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4" name="Picture 2">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85" name="Picture 1">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86" name="Picture 2">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7" name="Picture 1">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8" name="Picture 2">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9" name="Picture 1">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90" name="Picture 2">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91" name="Picture 1">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92" name="Picture 2">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3" name="Picture 1">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4" name="Picture 2">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5" name="Picture 1">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6" name="Picture 2">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7" name="Picture 1">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8" name="Picture 2">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99" name="Picture 1">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0" name="Picture 2">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1" name="Picture 1">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2" name="Picture 2">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3" name="Picture 1">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4" name="Picture 2">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5" name="Picture 1">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6" name="Picture 2">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7" name="Picture 1">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8" name="Picture 2">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9" name="Picture 1">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0" name="Picture 2">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1" name="Picture 1">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2" name="Picture 2">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3" name="Picture 1">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4" name="Picture 2">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5" name="Picture 1">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6" name="Picture 2">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7" name="Picture 1">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8" name="Picture 2">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9" name="Picture 1">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20" name="Picture 2">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500</xdr:row>
      <xdr:rowOff>0</xdr:rowOff>
    </xdr:from>
    <xdr:to>
      <xdr:col>14</xdr:col>
      <xdr:colOff>19050</xdr:colOff>
      <xdr:row>500</xdr:row>
      <xdr:rowOff>19050</xdr:rowOff>
    </xdr:to>
    <xdr:pic>
      <xdr:nvPicPr>
        <xdr:cNvPr id="421" name="Picture 1">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500</xdr:row>
      <xdr:rowOff>0</xdr:rowOff>
    </xdr:from>
    <xdr:to>
      <xdr:col>14</xdr:col>
      <xdr:colOff>19050</xdr:colOff>
      <xdr:row>500</xdr:row>
      <xdr:rowOff>19050</xdr:rowOff>
    </xdr:to>
    <xdr:pic>
      <xdr:nvPicPr>
        <xdr:cNvPr id="422" name="Picture 2">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3" name="Picture 1">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4" name="Picture 2">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5" name="Picture 1">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6" name="Picture 2">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27" name="Picture 1">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28" name="Picture 2">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29" name="Picture 1">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0" name="Picture 2">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1" name="Picture 1">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2" name="Picture 2">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33" name="Picture 1">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34" name="Picture 2">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5" name="Picture 1">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6" name="Picture 2">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7" name="Picture 1">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8" name="Picture 2">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304800</xdr:colOff>
      <xdr:row>516</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21</xdr:col>
      <xdr:colOff>0</xdr:colOff>
      <xdr:row>516</xdr:row>
      <xdr:rowOff>0</xdr:rowOff>
    </xdr:from>
    <xdr:to>
      <xdr:col>21</xdr:col>
      <xdr:colOff>19050</xdr:colOff>
      <xdr:row>516</xdr:row>
      <xdr:rowOff>19050</xdr:rowOff>
    </xdr:to>
    <xdr:pic>
      <xdr:nvPicPr>
        <xdr:cNvPr id="440" name="Picture 1">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41" name="Picture 2">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3" name="Picture 12">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4" name="Picture 13">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5" name="Picture 12">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6" name="Picture 1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378379</xdr:colOff>
      <xdr:row>137</xdr:row>
      <xdr:rowOff>171450</xdr:rowOff>
    </xdr:from>
    <xdr:to>
      <xdr:col>11</xdr:col>
      <xdr:colOff>920751</xdr:colOff>
      <xdr:row>149</xdr:row>
      <xdr:rowOff>103188</xdr:rowOff>
    </xdr:to>
    <xdr:graphicFrame macro="">
      <xdr:nvGraphicFramePr>
        <xdr:cNvPr id="447" name="446 Gráfico">
          <a:extLst>
            <a:ext uri="{FF2B5EF4-FFF2-40B4-BE49-F238E27FC236}">
              <a16:creationId xmlns:a16="http://schemas.microsoft.com/office/drawing/2014/main" id="{00000000-0008-0000-0100-0000B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22566</xdr:colOff>
      <xdr:row>5</xdr:row>
      <xdr:rowOff>108176</xdr:rowOff>
    </xdr:from>
    <xdr:to>
      <xdr:col>11</xdr:col>
      <xdr:colOff>1119189</xdr:colOff>
      <xdr:row>21</xdr:row>
      <xdr:rowOff>33858</xdr:rowOff>
    </xdr:to>
    <xdr:graphicFrame macro="">
      <xdr:nvGraphicFramePr>
        <xdr:cNvPr id="448" name="447 Gráfico">
          <a:extLst>
            <a:ext uri="{FF2B5EF4-FFF2-40B4-BE49-F238E27FC236}">
              <a16:creationId xmlns:a16="http://schemas.microsoft.com/office/drawing/2014/main" id="{00000000-0008-0000-0100-0000C001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23</xdr:col>
      <xdr:colOff>0</xdr:colOff>
      <xdr:row>291</xdr:row>
      <xdr:rowOff>0</xdr:rowOff>
    </xdr:from>
    <xdr:ext cx="19050" cy="19050"/>
    <xdr:pic>
      <xdr:nvPicPr>
        <xdr:cNvPr id="449" name="Picture 12">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291</xdr:row>
      <xdr:rowOff>0</xdr:rowOff>
    </xdr:from>
    <xdr:ext cx="19050" cy="19050"/>
    <xdr:pic>
      <xdr:nvPicPr>
        <xdr:cNvPr id="450" name="Picture 13">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577748</xdr:colOff>
      <xdr:row>43</xdr:row>
      <xdr:rowOff>171530</xdr:rowOff>
    </xdr:from>
    <xdr:to>
      <xdr:col>12</xdr:col>
      <xdr:colOff>485775</xdr:colOff>
      <xdr:row>60</xdr:row>
      <xdr:rowOff>28575</xdr:rowOff>
    </xdr:to>
    <xdr:graphicFrame macro="">
      <xdr:nvGraphicFramePr>
        <xdr:cNvPr id="451" name="450 Gráfico">
          <a:extLst>
            <a:ext uri="{FF2B5EF4-FFF2-40B4-BE49-F238E27FC236}">
              <a16:creationId xmlns:a16="http://schemas.microsoft.com/office/drawing/2014/main" id="{00000000-0008-0000-0100-0000C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0</xdr:colOff>
      <xdr:row>516</xdr:row>
      <xdr:rowOff>0</xdr:rowOff>
    </xdr:from>
    <xdr:ext cx="19050" cy="19050"/>
    <xdr:pic>
      <xdr:nvPicPr>
        <xdr:cNvPr id="452" name="Picture 1">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3" name="Picture 2">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4" name="Picture 1">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5" name="Picture 2">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6" name="Picture 1">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7" name="Picture 2">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8" name="Picture 1">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9" name="Picture 2">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0" name="Picture 1">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1" name="Picture 2">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2" name="Picture 1">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3" name="Picture 2">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4" name="Picture 1">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5" name="Picture 2">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6" name="Picture 1">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7" name="Picture 2">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8" name="Picture 1">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9" name="Picture 2">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0" name="Picture 1">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1" name="Picture 2">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2" name="Picture 1">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3" name="Picture 2">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4" name="Picture 1">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5" name="Picture 2">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6" name="Picture 1">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7" name="Picture 2">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8" name="Picture 1">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9" name="Picture 2">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0" name="Picture 1">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1" name="Picture 2">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2" name="Picture 1">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3" name="Picture 2">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485" name="Picture 1">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6" name="Picture 2">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7" name="Picture 1">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8" name="Picture 2">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89" name="Picture 1">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0" name="Picture 2">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1" name="Picture 1">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2" name="Picture 2">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3" name="Picture 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4" name="Picture 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5" name="Picture 1">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6" name="Picture 2">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7" name="Picture 1">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8" name="Picture 2">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9" name="Picture 1">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0" name="Picture 2">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1" name="Picture 1">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2" name="Picture 2">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3" name="Picture 1">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4" name="Picture 2">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5" name="Picture 1">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6" name="Picture 2">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7" name="Picture 1">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8" name="Picture 2">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9" name="Picture 1">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0" name="Picture 2">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1" name="Picture 1">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2" name="Picture 2">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3" name="Picture 1">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4" name="Picture 2">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5" name="Picture 1">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6" name="Picture 2">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18" name="Picture 1">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9" name="Picture 2">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0" name="Picture 1">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1" name="Picture 2">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2" name="Picture 1">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3" name="Picture 2">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4" name="Picture 1">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5" name="Picture 2">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6" name="Picture 1">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7" name="Picture 2">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8" name="Picture 1">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9" name="Picture 2">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0" name="Picture 1">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1" name="Picture 2">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2" name="Picture 1">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3" name="Picture 2">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4" name="Picture 1">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5" name="Picture 2">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6" name="Picture 1">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7" name="Picture 2">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8" name="Picture 1">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9" name="Picture 2">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0" name="Picture 1">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1" name="Picture 2">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2" name="Picture 1">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3" name="Picture 2">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4" name="Picture 1">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5" name="Picture 2">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6" name="Picture 1">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7" name="Picture 2">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8" name="Picture 1">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9" name="Picture 2">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51" name="Picture 1">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2" name="Picture 2">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3" name="Picture 1">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4" name="Picture 2">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5" name="Picture 1">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6" name="Picture 2">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7" name="Picture 1">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8" name="Picture 2">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9" name="Picture 1">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0" name="Picture 2">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1" name="Picture 1">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2" name="Picture 2">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3" name="Picture 1">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4" name="Picture 2">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5" name="Picture 1">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6" name="Picture 2">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7" name="Picture 1">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8" name="Picture 2">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9" name="Picture 1">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0" name="Picture 2">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1" name="Picture 1">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2" name="Picture 2">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3" name="Picture 1">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4" name="Picture 2">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5" name="Picture 1">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6" name="Picture 2">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7" name="Picture 1">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8" name="Picture 2">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9" name="Picture 1">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0" name="Picture 2">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1" name="Picture 1">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2" name="Picture 2">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84" name="Picture 1">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5" name="Picture 2">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6" name="Picture 1">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7" name="Picture 2">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88" name="Picture 1">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89" name="Picture 2">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90" name="Picture 1">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91" name="Picture 2">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2" name="Picture 1">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3" name="Picture 2">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4" name="Picture 1">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5" name="Picture 2">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6" name="Picture 1">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7" name="Picture 2">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8" name="Picture 1">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9" name="Picture 2">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0" name="Picture 1">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1" name="Picture 2">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2" name="Picture 1">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3" name="Picture 2">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4" name="Picture 1">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5" name="Picture 2">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6" name="Picture 1">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7" name="Picture 2">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8" name="Picture 1">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9" name="Picture 2">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0" name="Picture 1">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1" name="Picture 2">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2" name="Picture 1">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3" name="Picture 2">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4" name="Picture 1">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5" name="Picture 2">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17" name="Picture 1">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8" name="Picture 2">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9" name="Picture 1">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0" name="Picture 2">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1" name="Picture 1">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2" name="Picture 2">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3" name="Picture 1">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4" name="Picture 2">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5" name="Picture 1">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6" name="Picture 2">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7" name="Picture 1">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8" name="Picture 2">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9" name="Picture 1">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0" name="Picture 2">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1" name="Picture 1">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2" name="Picture 2">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3" name="Picture 1">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4" name="Picture 2">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5" name="Picture 1">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6" name="Picture 2">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7" name="Picture 1">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8" name="Picture 2">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9" name="Picture 1">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0" name="Picture 2">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1" name="Picture 1">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2" name="Picture 2">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3" name="Picture 1">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4" name="Picture 2">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5" name="Picture 1">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6" name="Picture 2">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7" name="Picture 1">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8" name="Picture 2">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50" name="Picture 1">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1" name="Picture 2">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2" name="Picture 1">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3" name="Picture 2">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4" name="Picture 1">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5" name="Picture 2">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6" name="Picture 1">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7" name="Picture 2">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8" name="Picture 1">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9" name="Picture 2">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0" name="Picture 1">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1" name="Picture 2">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2" name="Picture 1">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3" name="Picture 2">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4" name="Picture 1">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5" name="Picture 2">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6" name="Picture 1">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7" name="Picture 2">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8" name="Picture 1">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9" name="Picture 2">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0" name="Picture 1">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1" name="Picture 2">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2" name="Picture 1">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3" name="Picture 2">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4" name="Picture 1">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5" name="Picture 2">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6" name="Picture 1">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7" name="Picture 2">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8" name="Picture 1">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9" name="Picture 2">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0" name="Picture 1">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1" name="Picture 2">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83" name="Picture 1">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4" name="Picture 2">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5" name="Picture 1">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6" name="Picture 2">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7" name="Picture 1">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8" name="Picture 2">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9" name="Picture 1">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90" name="Picture 2">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1" name="Picture 1">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2" name="Picture 2">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3" name="Picture 1">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4" name="Picture 2">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5" name="Picture 1">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6" name="Picture 2">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7" name="Picture 1">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8" name="Picture 2">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9" name="Picture 1">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0" name="Picture 2">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1" name="Picture 1">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2" name="Picture 2">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3" name="Picture 1">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4" name="Picture 2">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5" name="Picture 1">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6" name="Picture 2">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7" name="Picture 1">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8" name="Picture 2">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9" name="Picture 1">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0" name="Picture 2">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1" name="Picture 1">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2" name="Picture 2">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3" name="Picture 1">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4" name="Picture 2">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16" name="Picture 1">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7" name="Picture 2">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8" name="Picture 1">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9" name="Picture 2">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0" name="Picture 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1" name="Picture 2">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2" name="Picture 1">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3" name="Picture 2">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4" name="Picture 1">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5" name="Picture 2">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6" name="Picture 1">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7" name="Picture 2">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8" name="Picture 1">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9" name="Picture 2">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0" name="Picture 1">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1" name="Picture 2">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2" name="Picture 1">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3" name="Picture 2">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4" name="Picture 1">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5" name="Picture 2">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6" name="Picture 1">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7" name="Picture 2">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8" name="Picture 1">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9" name="Picture 2">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0" name="Picture 1">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1" name="Picture 2">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2" name="Picture 1">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3" name="Picture 2">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4" name="Picture 1">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5" name="Picture 2">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6" name="Picture 1">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7" name="Picture 2">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49" name="Picture 1">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0" name="Picture 2">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1" name="Picture 1">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2" name="Picture 2">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3" name="Picture 1">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4" name="Picture 2">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5" name="Picture 1">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6" name="Picture 2">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7" name="Picture 1">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8" name="Picture 2">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9" name="Picture 1">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0" name="Picture 2">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1" name="Picture 1">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2" name="Picture 2">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3" name="Picture 1">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4" name="Picture 2">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5" name="Picture 1">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6" name="Picture 2">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7" name="Picture 1">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8" name="Picture 2">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9" name="Picture 1">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0" name="Picture 2">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1" name="Picture 1">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2" name="Picture 2">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3" name="Picture 1">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4" name="Picture 2">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5" name="Picture 1">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6" name="Picture 2">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7" name="Picture 1">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8" name="Picture 2">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9" name="Picture 1">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0" name="Picture 2">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82" name="Picture 1">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3" name="Picture 2">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4" name="Picture 1">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5" name="Picture 2">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6" name="Picture 1">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7" name="Picture 2">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8" name="Picture 1">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9" name="Picture 2">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0" name="Picture 1">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1" name="Picture 2">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2" name="Picture 1">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3" name="Picture 2">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4" name="Picture 1">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5" name="Picture 2">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6" name="Picture 1">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7" name="Picture 2">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8" name="Picture 1">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9" name="Picture 2">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0" name="Picture 1">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1" name="Picture 2">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2" name="Picture 1">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3" name="Picture 2">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4" name="Picture 1">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5" name="Picture 2">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6" name="Picture 1">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7" name="Picture 2">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8" name="Picture 1">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9" name="Picture 2">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0" name="Picture 1">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1" name="Picture 2">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2" name="Picture 1">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3" name="Picture 2">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15" name="Picture 1">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6" name="Picture 2">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7" name="Picture 1">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8" name="Picture 2">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19" name="Picture 1">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0" name="Picture 2">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1" name="Picture 1">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2" name="Picture 2">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3" name="Picture 1">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4" name="Picture 2">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5" name="Picture 1">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6" name="Picture 2">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7" name="Picture 1">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8" name="Picture 2">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9" name="Picture 1">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0" name="Picture 2">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1" name="Picture 1">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2" name="Picture 2">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3" name="Picture 1">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4" name="Picture 2">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5" name="Picture 1">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6" name="Picture 2">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7" name="Picture 1">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8" name="Picture 2">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9" name="Picture 1">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0" name="Picture 2">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1" name="Picture 1">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2" name="Picture 2">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3" name="Picture 1">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4" name="Picture 2">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5" name="Picture 1">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6" name="Picture 2">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48" name="Picture 1">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9" name="Picture 2">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0" name="Picture 1">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1" name="Picture 2">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2" name="Picture 1">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3" name="Picture 2">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4" name="Picture 1">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5" name="Picture 2">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6" name="Picture 1">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7" name="Picture 2">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8" name="Picture 1">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9" name="Picture 2">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0" name="Picture 1">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1" name="Picture 2">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2" name="Picture 1">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3" name="Picture 2">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4" name="Picture 1">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5" name="Picture 2">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6" name="Picture 1">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7" name="Picture 2">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8" name="Picture 1">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9" name="Picture 2">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0" name="Picture 1">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1" name="Picture 2">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2" name="Picture 1">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3" name="Picture 2">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4" name="Picture 1">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5" name="Picture 2">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6" name="Picture 1">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7" name="Picture 2">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8" name="Picture 1">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9" name="Picture 2">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81" name="Picture 1">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2" name="Picture 2">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3" name="Picture 1">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4" name="Picture 2">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5" name="Picture 1">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6" name="Picture 2">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7" name="Picture 1">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8" name="Picture 2">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9" name="Picture 1">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0" name="Picture 2">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1" name="Picture 1">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2" name="Picture 2">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3" name="Picture 1">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4" name="Picture 2">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5" name="Picture 1">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6" name="Picture 2">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7" name="Picture 1">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8" name="Picture 2">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9" name="Picture 1">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0" name="Picture 2">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1" name="Picture 1">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2" name="Picture 2">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3" name="Picture 1">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4" name="Picture 2">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5" name="Picture 1">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6" name="Picture 2">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7" name="Picture 1">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8" name="Picture 2">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9" name="Picture 1">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0" name="Picture 2">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1" name="Picture 1">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2" name="Picture 2">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14" name="Picture 1">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5" name="Picture 2">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6" name="Picture 1">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7" name="Picture 2">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18" name="Picture 1">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19" name="Picture 2">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20" name="Picture 1">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21" name="Picture 2">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2" name="Picture 1">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3" name="Picture 2">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4" name="Picture 1">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5" name="Picture 2">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6" name="Picture 1">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7" name="Picture 2">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8" name="Picture 1">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9" name="Picture 2">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0" name="Picture 1">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1" name="Picture 2">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2" name="Picture 1">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3" name="Picture 2">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4" name="Picture 1">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5" name="Picture 2">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6" name="Picture 1">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7" name="Picture 2">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8" name="Picture 1">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9" name="Picture 2">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0" name="Picture 1">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1" name="Picture 2">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2" name="Picture 1">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3" name="Picture 2">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4" name="Picture 1">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5" name="Picture 2">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47" name="Picture 1">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8" name="Picture 2">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9" name="Picture 1">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0" name="Picture 2">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1" name="Picture 1">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2" name="Picture 2">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3" name="Picture 1">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4" name="Picture 2">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5" name="Picture 1">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6" name="Picture 2">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7" name="Picture 1">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8" name="Picture 2">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9" name="Picture 1">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0" name="Picture 2">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1" name="Picture 1">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2" name="Picture 2">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3" name="Picture 1">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4" name="Picture 2">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5" name="Picture 1">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6" name="Picture 2">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7" name="Picture 1">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8" name="Picture 2">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9" name="Picture 1">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0" name="Picture 2">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1" name="Picture 1">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2" name="Picture 2">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3" name="Picture 1">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4" name="Picture 2">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5" name="Picture 1">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6" name="Picture 2">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7" name="Picture 1">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8" name="Picture 2">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79" name="978 CuadroTexto">
          <a:extLst>
            <a:ext uri="{FF2B5EF4-FFF2-40B4-BE49-F238E27FC236}">
              <a16:creationId xmlns:a16="http://schemas.microsoft.com/office/drawing/2014/main" id="{00000000-0008-0000-0100-0000D3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80" name="Picture 1">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1" name="Picture 2">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2" name="Picture 1">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3" name="Picture 2">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4" name="Picture 1">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5" name="Picture 2">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6" name="Picture 1">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7" name="Picture 2">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8" name="Picture 1">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9" name="Picture 2">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0" name="Picture 1">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1" name="Picture 2">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2" name="Picture 1">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3" name="Picture 2">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4" name="Picture 1">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5" name="Picture 2">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6" name="Picture 1">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7" name="Picture 2">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8" name="Picture 1">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9" name="Picture 2">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0" name="Picture 1">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1" name="Picture 2">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2" name="Picture 1">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3" name="Picture 2">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4" name="Picture 1">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5" name="Picture 2">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6" name="Picture 1">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7" name="Picture 2">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8" name="Picture 1">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9" name="Picture 2">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0" name="Picture 1">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1" name="Picture 2">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12" name="1011 CuadroTexto">
          <a:extLst>
            <a:ext uri="{FF2B5EF4-FFF2-40B4-BE49-F238E27FC236}">
              <a16:creationId xmlns:a16="http://schemas.microsoft.com/office/drawing/2014/main" id="{00000000-0008-0000-0100-0000F4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13" name="Picture 1">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4" name="Picture 2">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5" name="Picture 1">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6" name="Picture 2">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7" name="Picture 1">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8" name="Picture 2">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9" name="Picture 1">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20" name="Picture 2">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1" name="Picture 1">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2" name="Picture 2">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3" name="Picture 1">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4" name="Picture 2">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6" name="Picture 2">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7" name="Picture 1">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8" name="Picture 2">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9" name="Picture 1">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0" name="Picture 2">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1" name="Picture 1">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2" name="Picture 2">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3" name="Picture 1">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4" name="Picture 2">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5" name="Picture 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6" name="Picture 2">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7" name="Picture 1">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8" name="Picture 2">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9" name="Picture 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0" name="Picture 2">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1" name="Picture 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2" name="Picture 2">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3" name="Picture 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4" name="Picture 2">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45" name="1044 CuadroTexto">
          <a:extLst>
            <a:ext uri="{FF2B5EF4-FFF2-40B4-BE49-F238E27FC236}">
              <a16:creationId xmlns:a16="http://schemas.microsoft.com/office/drawing/2014/main" id="{00000000-0008-0000-0100-000015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46" name="Picture 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7" name="Picture 2">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8" name="Picture 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9" name="Picture 2">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0" name="Picture 1">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1" name="Picture 2">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2" name="Picture 1">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3" name="Picture 2">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4" name="Picture 1">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5" name="Picture 2">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6" name="Picture 1">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7" name="Picture 2">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8" name="Picture 1">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9" name="Picture 2">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0" name="Picture 1">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1" name="Picture 2">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2" name="Picture 1">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3" name="Picture 2">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5" name="Picture 2">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6" name="Picture 1">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7" name="Picture 2">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8" name="Picture 1">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9" name="Picture 2">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0" name="Picture 1">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1" name="Picture 2">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2" name="Picture 1">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3" name="Picture 2">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4" name="Picture 1">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5" name="Picture 2">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6" name="Picture 1">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7" name="Picture 2">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78" name="1077 CuadroTexto">
          <a:extLst>
            <a:ext uri="{FF2B5EF4-FFF2-40B4-BE49-F238E27FC236}">
              <a16:creationId xmlns:a16="http://schemas.microsoft.com/office/drawing/2014/main" id="{00000000-0008-0000-0100-000036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79" name="Picture 1">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0" name="Picture 2">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1" name="Picture 1">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2" name="Picture 2">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3" name="Picture 1">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4" name="Picture 2">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5" name="Picture 1">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6" name="Picture 2">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7" name="Picture 1">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8" name="Picture 2">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9" name="Picture 1">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0" name="Picture 2">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1" name="Picture 1">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2" name="Picture 2">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3" name="Picture 1">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4" name="Picture 2">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5" name="Picture 1">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6" name="Picture 2">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7" name="Picture 1">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8" name="Picture 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9" name="Picture 1">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0" name="Picture 2">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1" name="Picture 1">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2" name="Picture 2">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3" name="Picture 1">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4" name="Picture 2">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5" name="Picture 1">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6" name="Picture 2">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7" name="Picture 1">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8" name="Picture 2">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9" name="Picture 1">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0" name="Picture 2">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11" name="1110 CuadroTexto">
          <a:extLst>
            <a:ext uri="{FF2B5EF4-FFF2-40B4-BE49-F238E27FC236}">
              <a16:creationId xmlns:a16="http://schemas.microsoft.com/office/drawing/2014/main" id="{00000000-0008-0000-0100-000057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12" name="Picture 1">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3" name="Picture 2">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4" name="Picture 1">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5" name="Picture 2">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6" name="Picture 1">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7" name="Picture 2">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8" name="Picture 1">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9" name="Picture 2">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0" name="Picture 1">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1" name="Picture 2">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2" name="Picture 1">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3" name="Picture 2">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4" name="Picture 1">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5" name="Picture 2">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6" name="Picture 1">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7" name="Picture 2">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8" name="Picture 1">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9" name="Picture 2">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0" name="Picture 1">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1" name="Picture 2">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2" name="Picture 1">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3" name="Picture 2">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4" name="Picture 1">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5" name="Picture 2">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6" name="Picture 1">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7" name="Picture 2">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8" name="Picture 1">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9" name="Picture 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0" name="Picture 1">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1" name="Picture 2">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2" name="Picture 1">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3" name="Picture 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44" name="1143 CuadroTexto">
          <a:extLst>
            <a:ext uri="{FF2B5EF4-FFF2-40B4-BE49-F238E27FC236}">
              <a16:creationId xmlns:a16="http://schemas.microsoft.com/office/drawing/2014/main" id="{00000000-0008-0000-0100-000078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45" name="Picture 1">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6" name="Picture 2">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7" name="Picture 1">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8" name="Picture 2">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49" name="Picture 1">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0" name="Picture 2">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1" name="Picture 1">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2" name="Picture 2">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3" name="Picture 1">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4" name="Picture 2">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5" name="Picture 1">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6" name="Picture 2">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7" name="Picture 1">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8" name="Picture 2">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9" name="Picture 1">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0" name="Picture 2">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1" name="Picture 1">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2" name="Picture 2">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3" name="Picture 1">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4" name="Picture 2">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5" name="Picture 1">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6" name="Picture 2">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7" name="Picture 1">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8" name="Picture 2">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9" name="Picture 1">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0" name="Picture 2">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1" name="Picture 1">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2" name="Picture 2">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3" name="Picture 1">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4" name="Picture 2">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5" name="Picture 1">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6" name="Picture 2">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77" name="1176 CuadroTexto">
          <a:extLst>
            <a:ext uri="{FF2B5EF4-FFF2-40B4-BE49-F238E27FC236}">
              <a16:creationId xmlns:a16="http://schemas.microsoft.com/office/drawing/2014/main" id="{00000000-0008-0000-0100-000099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78" name="Picture 1">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9" name="Picture 2">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0" name="Picture 1">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1" name="Picture 2">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2" name="Picture 1">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3" name="Picture 2">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4" name="Picture 1">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5" name="Picture 2">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6" name="Picture 1">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7" name="Picture 2">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8" name="Picture 1">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9" name="Picture 2">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0" name="Picture 1">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1" name="Picture 2">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2" name="Picture 1">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3" name="Picture 2">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4" name="Picture 1">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5" name="Picture 2">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6" name="Picture 1">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7" name="Picture 2">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8" name="Picture 1">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9" name="Picture 2">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0" name="Picture 1">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1" name="Picture 2">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2" name="Picture 1">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3" name="Picture 2">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4" name="Picture 1">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5" name="Picture 2">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6" name="Picture 1">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7" name="Picture 2">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8" name="Picture 1">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9" name="Picture 2">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10" name="1209 CuadroTexto">
          <a:extLst>
            <a:ext uri="{FF2B5EF4-FFF2-40B4-BE49-F238E27FC236}">
              <a16:creationId xmlns:a16="http://schemas.microsoft.com/office/drawing/2014/main" id="{00000000-0008-0000-0100-0000BA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11" name="Picture 1">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2" name="Picture 2">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3" name="Picture 1">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4" name="Picture 2">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5" name="Picture 1">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6" name="Picture 2">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7" name="Picture 1">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8" name="Picture 2">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9" name="Picture 1">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0" name="Picture 2">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1" name="Picture 1">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2" name="Picture 2">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3" name="Picture 1">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4" name="Picture 2">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5" name="Picture 1">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6" name="Picture 2">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7" name="Picture 1">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8" name="Picture 2">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9" name="Picture 1">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0" name="Picture 2">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1" name="Picture 1">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2" name="Picture 2">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3" name="Picture 1">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4" name="Picture 2">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5" name="Picture 1">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6" name="Picture 2">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7" name="Picture 1">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8" name="Picture 2">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9" name="Picture 1">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0" name="Picture 2">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1" name="Picture 1">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2" name="Picture 2">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43" name="1242 CuadroTexto">
          <a:extLst>
            <a:ext uri="{FF2B5EF4-FFF2-40B4-BE49-F238E27FC236}">
              <a16:creationId xmlns:a16="http://schemas.microsoft.com/office/drawing/2014/main" id="{00000000-0008-0000-0100-0000DB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44" name="Picture 1">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5" name="Picture 2">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6" name="Picture 1">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7" name="Picture 2">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48" name="Picture 1">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49" name="Picture 2">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50" name="Picture 1">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51" name="Picture 2">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2" name="Picture 1">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3" name="Picture 2">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4" name="Picture 1">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5" name="Picture 2">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6" name="Picture 1">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7" name="Picture 2">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8" name="Picture 1">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9" name="Picture 2">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0" name="Picture 1">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1" name="Picture 2">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2" name="Picture 1">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3" name="Picture 2">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4" name="Picture 1">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5" name="Picture 2">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6" name="Picture 1">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7" name="Picture 2">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8" name="Picture 1">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9" name="Picture 2">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0" name="Picture 1">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1" name="Picture 2">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2" name="Picture 1">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3" name="Picture 2">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4" name="Picture 1">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5" name="Picture 2">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76" name="1275 CuadroTexto">
          <a:extLst>
            <a:ext uri="{FF2B5EF4-FFF2-40B4-BE49-F238E27FC236}">
              <a16:creationId xmlns:a16="http://schemas.microsoft.com/office/drawing/2014/main" id="{00000000-0008-0000-0100-0000FC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77" name="Picture 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8" name="Picture 2">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9" name="Picture 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0" name="Picture 2">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1" name="Picture 1">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2" name="Picture 2">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3" name="Picture 1">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4" name="Picture 2">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5" name="Picture 1">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6" name="Picture 2">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7" name="Picture 1">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8" name="Picture 2">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9" name="Picture 1">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0" name="Picture 2">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1" name="Picture 1">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2" name="Picture 2">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3" name="Picture 1">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4" name="Picture 2">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5" name="Picture 1">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6" name="Picture 2">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7" name="Picture 1">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8" name="Picture 2">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9" name="Picture 1">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0" name="Picture 2">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1" name="Picture 1">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2" name="Picture 2">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3" name="Picture 1">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4" name="Picture 2">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5" name="Picture 1">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6" name="Picture 2">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7" name="Picture 1">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8" name="Picture 2">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309" name="1308 CuadroTexto">
          <a:extLst>
            <a:ext uri="{FF2B5EF4-FFF2-40B4-BE49-F238E27FC236}">
              <a16:creationId xmlns:a16="http://schemas.microsoft.com/office/drawing/2014/main" id="{00000000-0008-0000-0100-00001D05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9</xdr:col>
      <xdr:colOff>607111</xdr:colOff>
      <xdr:row>219</xdr:row>
      <xdr:rowOff>186386</xdr:rowOff>
    </xdr:from>
    <xdr:to>
      <xdr:col>11</xdr:col>
      <xdr:colOff>56889</xdr:colOff>
      <xdr:row>221</xdr:row>
      <xdr:rowOff>94876</xdr:rowOff>
    </xdr:to>
    <xdr:sp macro="" textlink="">
      <xdr:nvSpPr>
        <xdr:cNvPr id="1310" name="Text Box 2">
          <a:extLst>
            <a:ext uri="{FF2B5EF4-FFF2-40B4-BE49-F238E27FC236}">
              <a16:creationId xmlns:a16="http://schemas.microsoft.com/office/drawing/2014/main" id="{00000000-0008-0000-0100-00001E050000}"/>
            </a:ext>
          </a:extLst>
        </xdr:cNvPr>
        <xdr:cNvSpPr txBox="1">
          <a:spLocks noChangeArrowheads="1"/>
        </xdr:cNvSpPr>
      </xdr:nvSpPr>
      <xdr:spPr bwMode="auto">
        <a:xfrm rot="10800000" flipV="1">
          <a:off x="9493936" y="51888086"/>
          <a:ext cx="1059764" cy="41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s-CR" sz="1200" b="1" i="0" u="none" strike="noStrike" kern="1200" baseline="0">
              <a:solidFill>
                <a:schemeClr val="bg1"/>
              </a:solidFill>
              <a:latin typeface="Garamond" pitchFamily="18" charset="0"/>
              <a:cs typeface="Arial"/>
            </a:rPr>
            <a:t>Fbrero</a:t>
          </a:r>
          <a:endParaRPr lang="es-CR" sz="1200" b="1">
            <a:solidFill>
              <a:schemeClr val="bg1"/>
            </a:solidFill>
          </a:endParaRPr>
        </a:p>
      </xdr:txBody>
    </xdr:sp>
    <xdr:clientData/>
  </xdr:twoCellAnchor>
  <xdr:oneCellAnchor>
    <xdr:from>
      <xdr:col>26</xdr:col>
      <xdr:colOff>0</xdr:colOff>
      <xdr:row>217</xdr:row>
      <xdr:rowOff>0</xdr:rowOff>
    </xdr:from>
    <xdr:ext cx="19050" cy="19050"/>
    <xdr:pic>
      <xdr:nvPicPr>
        <xdr:cNvPr id="1311" name="Picture 12">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217</xdr:row>
      <xdr:rowOff>0</xdr:rowOff>
    </xdr:from>
    <xdr:ext cx="19050" cy="19050"/>
    <xdr:pic>
      <xdr:nvPicPr>
        <xdr:cNvPr id="1312" name="Picture 13">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3" name="Picture 12">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4" name="Picture 13">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5" name="Picture 12">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6" name="Picture 13">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7" name="Picture 12">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8" name="Picture 13">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590550</xdr:colOff>
      <xdr:row>23</xdr:row>
      <xdr:rowOff>95250</xdr:rowOff>
    </xdr:from>
    <xdr:to>
      <xdr:col>12</xdr:col>
      <xdr:colOff>0</xdr:colOff>
      <xdr:row>42</xdr:row>
      <xdr:rowOff>1</xdr:rowOff>
    </xdr:to>
    <xdr:graphicFrame macro="">
      <xdr:nvGraphicFramePr>
        <xdr:cNvPr id="1319" name="1318 Gráfico">
          <a:extLst>
            <a:ext uri="{FF2B5EF4-FFF2-40B4-BE49-F238E27FC236}">
              <a16:creationId xmlns:a16="http://schemas.microsoft.com/office/drawing/2014/main" id="{00000000-0008-0000-0100-00002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23</xdr:col>
      <xdr:colOff>0</xdr:colOff>
      <xdr:row>218</xdr:row>
      <xdr:rowOff>0</xdr:rowOff>
    </xdr:from>
    <xdr:ext cx="19050" cy="19050"/>
    <xdr:pic>
      <xdr:nvPicPr>
        <xdr:cNvPr id="1320" name="Picture 12">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218</xdr:row>
      <xdr:rowOff>0</xdr:rowOff>
    </xdr:from>
    <xdr:ext cx="19050" cy="19050"/>
    <xdr:pic>
      <xdr:nvPicPr>
        <xdr:cNvPr id="1321" name="Picture 13">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2" name="Picture 12">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3" name="Picture 13">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123824</xdr:colOff>
      <xdr:row>266</xdr:row>
      <xdr:rowOff>57150</xdr:rowOff>
    </xdr:from>
    <xdr:to>
      <xdr:col>11</xdr:col>
      <xdr:colOff>333375</xdr:colOff>
      <xdr:row>282</xdr:row>
      <xdr:rowOff>123825</xdr:rowOff>
    </xdr:to>
    <xdr:graphicFrame macro="">
      <xdr:nvGraphicFramePr>
        <xdr:cNvPr id="1324" name="1323 Gráfico">
          <a:extLst>
            <a:ext uri="{FF2B5EF4-FFF2-40B4-BE49-F238E27FC236}">
              <a16:creationId xmlns:a16="http://schemas.microsoft.com/office/drawing/2014/main" id="{00000000-0008-0000-0100-00002C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590550</xdr:colOff>
      <xdr:row>82</xdr:row>
      <xdr:rowOff>84604</xdr:rowOff>
    </xdr:from>
    <xdr:to>
      <xdr:col>12</xdr:col>
      <xdr:colOff>923925</xdr:colOff>
      <xdr:row>92</xdr:row>
      <xdr:rowOff>142875</xdr:rowOff>
    </xdr:to>
    <xdr:graphicFrame macro="">
      <xdr:nvGraphicFramePr>
        <xdr:cNvPr id="1325" name="1 Gráfico">
          <a:extLst>
            <a:ext uri="{FF2B5EF4-FFF2-40B4-BE49-F238E27FC236}">
              <a16:creationId xmlns:a16="http://schemas.microsoft.com/office/drawing/2014/main" id="{00000000-0008-0000-0100-00002D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560293</xdr:colOff>
      <xdr:row>96</xdr:row>
      <xdr:rowOff>92822</xdr:rowOff>
    </xdr:from>
    <xdr:to>
      <xdr:col>12</xdr:col>
      <xdr:colOff>866775</xdr:colOff>
      <xdr:row>105</xdr:row>
      <xdr:rowOff>345147</xdr:rowOff>
    </xdr:to>
    <xdr:graphicFrame macro="">
      <xdr:nvGraphicFramePr>
        <xdr:cNvPr id="1326" name="1 Gráfico">
          <a:extLst>
            <a:ext uri="{FF2B5EF4-FFF2-40B4-BE49-F238E27FC236}">
              <a16:creationId xmlns:a16="http://schemas.microsoft.com/office/drawing/2014/main" id="{00000000-0008-0000-0100-00002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556558</xdr:colOff>
      <xdr:row>110</xdr:row>
      <xdr:rowOff>142875</xdr:rowOff>
    </xdr:from>
    <xdr:to>
      <xdr:col>12</xdr:col>
      <xdr:colOff>847725</xdr:colOff>
      <xdr:row>121</xdr:row>
      <xdr:rowOff>73965</xdr:rowOff>
    </xdr:to>
    <xdr:graphicFrame macro="">
      <xdr:nvGraphicFramePr>
        <xdr:cNvPr id="1327" name="1 Gráfico">
          <a:extLst>
            <a:ext uri="{FF2B5EF4-FFF2-40B4-BE49-F238E27FC236}">
              <a16:creationId xmlns:a16="http://schemas.microsoft.com/office/drawing/2014/main" id="{00000000-0008-0000-0100-00002F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541162</xdr:colOff>
      <xdr:row>124</xdr:row>
      <xdr:rowOff>47625</xdr:rowOff>
    </xdr:from>
    <xdr:to>
      <xdr:col>12</xdr:col>
      <xdr:colOff>861662</xdr:colOff>
      <xdr:row>134</xdr:row>
      <xdr:rowOff>266700</xdr:rowOff>
    </xdr:to>
    <xdr:graphicFrame macro="">
      <xdr:nvGraphicFramePr>
        <xdr:cNvPr id="1328" name="1327 Gráfico">
          <a:extLst>
            <a:ext uri="{FF2B5EF4-FFF2-40B4-BE49-F238E27FC236}">
              <a16:creationId xmlns:a16="http://schemas.microsoft.com/office/drawing/2014/main" id="{00000000-0008-0000-0100-00003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510385</xdr:colOff>
      <xdr:row>155</xdr:row>
      <xdr:rowOff>28575</xdr:rowOff>
    </xdr:from>
    <xdr:to>
      <xdr:col>12</xdr:col>
      <xdr:colOff>838200</xdr:colOff>
      <xdr:row>167</xdr:row>
      <xdr:rowOff>28575</xdr:rowOff>
    </xdr:to>
    <xdr:graphicFrame macro="">
      <xdr:nvGraphicFramePr>
        <xdr:cNvPr id="1329" name="1328 Gráfico">
          <a:extLst>
            <a:ext uri="{FF2B5EF4-FFF2-40B4-BE49-F238E27FC236}">
              <a16:creationId xmlns:a16="http://schemas.microsoft.com/office/drawing/2014/main" id="{00000000-0008-0000-0100-000031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157159</xdr:colOff>
      <xdr:row>248</xdr:row>
      <xdr:rowOff>76198</xdr:rowOff>
    </xdr:from>
    <xdr:to>
      <xdr:col>6</xdr:col>
      <xdr:colOff>623885</xdr:colOff>
      <xdr:row>263</xdr:row>
      <xdr:rowOff>23811</xdr:rowOff>
    </xdr:to>
    <xdr:graphicFrame macro="">
      <xdr:nvGraphicFramePr>
        <xdr:cNvPr id="1331" name="1330 Gráfico">
          <a:extLst>
            <a:ext uri="{FF2B5EF4-FFF2-40B4-BE49-F238E27FC236}">
              <a16:creationId xmlns:a16="http://schemas.microsoft.com/office/drawing/2014/main" id="{00000000-0008-0000-0100-000033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736247</xdr:colOff>
      <xdr:row>248</xdr:row>
      <xdr:rowOff>110155</xdr:rowOff>
    </xdr:from>
    <xdr:to>
      <xdr:col>12</xdr:col>
      <xdr:colOff>307622</xdr:colOff>
      <xdr:row>263</xdr:row>
      <xdr:rowOff>87930</xdr:rowOff>
    </xdr:to>
    <xdr:graphicFrame macro="">
      <xdr:nvGraphicFramePr>
        <xdr:cNvPr id="1332" name="1387 Gráfico">
          <a:extLst>
            <a:ext uri="{FF2B5EF4-FFF2-40B4-BE49-F238E27FC236}">
              <a16:creationId xmlns:a16="http://schemas.microsoft.com/office/drawing/2014/main" id="{00000000-0008-0000-0100-000034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102392</xdr:colOff>
      <xdr:row>307</xdr:row>
      <xdr:rowOff>178594</xdr:rowOff>
    </xdr:from>
    <xdr:to>
      <xdr:col>12</xdr:col>
      <xdr:colOff>678656</xdr:colOff>
      <xdr:row>335</xdr:row>
      <xdr:rowOff>166688</xdr:rowOff>
    </xdr:to>
    <xdr:graphicFrame macro="">
      <xdr:nvGraphicFramePr>
        <xdr:cNvPr id="1333" name="Gráfico 42">
          <a:extLst>
            <a:ext uri="{FF2B5EF4-FFF2-40B4-BE49-F238E27FC236}">
              <a16:creationId xmlns:a16="http://schemas.microsoft.com/office/drawing/2014/main" id="{00000000-0008-0000-0100-00003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2722</xdr:colOff>
      <xdr:row>370</xdr:row>
      <xdr:rowOff>104775</xdr:rowOff>
    </xdr:from>
    <xdr:to>
      <xdr:col>11</xdr:col>
      <xdr:colOff>561974</xdr:colOff>
      <xdr:row>392</xdr:row>
      <xdr:rowOff>142875</xdr:rowOff>
    </xdr:to>
    <xdr:graphicFrame macro="">
      <xdr:nvGraphicFramePr>
        <xdr:cNvPr id="1334" name="Gráfico 4">
          <a:extLst>
            <a:ext uri="{FF2B5EF4-FFF2-40B4-BE49-F238E27FC236}">
              <a16:creationId xmlns:a16="http://schemas.microsoft.com/office/drawing/2014/main" id="{00000000-0008-0000-0100-000036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32657</xdr:colOff>
      <xdr:row>497</xdr:row>
      <xdr:rowOff>142875</xdr:rowOff>
    </xdr:from>
    <xdr:to>
      <xdr:col>6</xdr:col>
      <xdr:colOff>38100</xdr:colOff>
      <xdr:row>513</xdr:row>
      <xdr:rowOff>85725</xdr:rowOff>
    </xdr:to>
    <xdr:graphicFrame macro="">
      <xdr:nvGraphicFramePr>
        <xdr:cNvPr id="1335" name="Gráfico 5">
          <a:extLst>
            <a:ext uri="{FF2B5EF4-FFF2-40B4-BE49-F238E27FC236}">
              <a16:creationId xmlns:a16="http://schemas.microsoft.com/office/drawing/2014/main" id="{00000000-0008-0000-0100-00003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118042</xdr:colOff>
      <xdr:row>497</xdr:row>
      <xdr:rowOff>130176</xdr:rowOff>
    </xdr:from>
    <xdr:to>
      <xdr:col>11</xdr:col>
      <xdr:colOff>700881</xdr:colOff>
      <xdr:row>513</xdr:row>
      <xdr:rowOff>109538</xdr:rowOff>
    </xdr:to>
    <xdr:graphicFrame macro="">
      <xdr:nvGraphicFramePr>
        <xdr:cNvPr id="1336" name="Gráfico 1343">
          <a:extLst>
            <a:ext uri="{FF2B5EF4-FFF2-40B4-BE49-F238E27FC236}">
              <a16:creationId xmlns:a16="http://schemas.microsoft.com/office/drawing/2014/main" id="{00000000-0008-0000-0100-000038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393</xdr:row>
      <xdr:rowOff>104774</xdr:rowOff>
    </xdr:from>
    <xdr:to>
      <xdr:col>11</xdr:col>
      <xdr:colOff>561975</xdr:colOff>
      <xdr:row>418</xdr:row>
      <xdr:rowOff>9524</xdr:rowOff>
    </xdr:to>
    <xdr:graphicFrame macro="">
      <xdr:nvGraphicFramePr>
        <xdr:cNvPr id="1337" name="Gráfico 4">
          <a:extLst>
            <a:ext uri="{FF2B5EF4-FFF2-40B4-BE49-F238E27FC236}">
              <a16:creationId xmlns:a16="http://schemas.microsoft.com/office/drawing/2014/main" id="{00000000-0008-0000-0100-000039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26</xdr:col>
      <xdr:colOff>0</xdr:colOff>
      <xdr:row>221</xdr:row>
      <xdr:rowOff>0</xdr:rowOff>
    </xdr:from>
    <xdr:ext cx="19050" cy="19050"/>
    <xdr:pic>
      <xdr:nvPicPr>
        <xdr:cNvPr id="1338" name="Picture 12">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39" name="Picture 13">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0" name="Picture 12">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1" name="Picture 13">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2" name="Picture 12">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3" name="Picture 13">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624</xdr:row>
      <xdr:rowOff>6239</xdr:rowOff>
    </xdr:from>
    <xdr:to>
      <xdr:col>4</xdr:col>
      <xdr:colOff>0</xdr:colOff>
      <xdr:row>652</xdr:row>
      <xdr:rowOff>88827</xdr:rowOff>
    </xdr:to>
    <xdr:graphicFrame macro="">
      <xdr:nvGraphicFramePr>
        <xdr:cNvPr id="4" name="Gráfico 3">
          <a:extLst>
            <a:ext uri="{FF2B5EF4-FFF2-40B4-BE49-F238E27FC236}">
              <a16:creationId xmlns:a16="http://schemas.microsoft.com/office/drawing/2014/main" id="{AAD2611E-15A6-4C09-BD33-34EA981FF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202406</xdr:colOff>
      <xdr:row>214</xdr:row>
      <xdr:rowOff>255586</xdr:rowOff>
    </xdr:from>
    <xdr:to>
      <xdr:col>10</xdr:col>
      <xdr:colOff>631031</xdr:colOff>
      <xdr:row>235</xdr:row>
      <xdr:rowOff>119062</xdr:rowOff>
    </xdr:to>
    <xdr:graphicFrame macro="">
      <xdr:nvGraphicFramePr>
        <xdr:cNvPr id="8" name="Gráfico 7">
          <a:extLst>
            <a:ext uri="{FF2B5EF4-FFF2-40B4-BE49-F238E27FC236}">
              <a16:creationId xmlns:a16="http://schemas.microsoft.com/office/drawing/2014/main" id="{F86665DB-B214-740F-EF92-256EEC750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834571</xdr:colOff>
      <xdr:row>620</xdr:row>
      <xdr:rowOff>156935</xdr:rowOff>
    </xdr:from>
    <xdr:to>
      <xdr:col>7</xdr:col>
      <xdr:colOff>907142</xdr:colOff>
      <xdr:row>647</xdr:row>
      <xdr:rowOff>124278</xdr:rowOff>
    </xdr:to>
    <xdr:graphicFrame macro="">
      <xdr:nvGraphicFramePr>
        <xdr:cNvPr id="5" name="Gráfico 4">
          <a:extLst>
            <a:ext uri="{FF2B5EF4-FFF2-40B4-BE49-F238E27FC236}">
              <a16:creationId xmlns:a16="http://schemas.microsoft.com/office/drawing/2014/main" id="{14A08783-115F-B444-A474-80723E193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148545</xdr:colOff>
      <xdr:row>0</xdr:row>
      <xdr:rowOff>153836</xdr:rowOff>
    </xdr:from>
    <xdr:to>
      <xdr:col>11</xdr:col>
      <xdr:colOff>1408339</xdr:colOff>
      <xdr:row>4</xdr:row>
      <xdr:rowOff>99787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30A02E-A6AE-4A45-9BD6-217D73CA5724}"/>
            </a:ext>
          </a:extLst>
        </xdr:cNvPr>
        <xdr:cNvSpPr/>
      </xdr:nvSpPr>
      <xdr:spPr>
        <a:xfrm>
          <a:off x="15370402" y="153836"/>
          <a:ext cx="1259794" cy="57188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182966</xdr:colOff>
      <xdr:row>0</xdr:row>
      <xdr:rowOff>103187</xdr:rowOff>
    </xdr:from>
    <xdr:to>
      <xdr:col>11</xdr:col>
      <xdr:colOff>1253090</xdr:colOff>
      <xdr:row>3</xdr:row>
      <xdr:rowOff>7938</xdr:rowOff>
    </xdr:to>
    <xdr:pic>
      <xdr:nvPicPr>
        <xdr:cNvPr id="2" name="Imagen 1">
          <a:hlinkClick xmlns:r="http://schemas.openxmlformats.org/officeDocument/2006/relationships" r:id="rId1"/>
          <a:extLst>
            <a:ext uri="{FF2B5EF4-FFF2-40B4-BE49-F238E27FC236}">
              <a16:creationId xmlns:a16="http://schemas.microsoft.com/office/drawing/2014/main" id="{70C11260-698F-4C66-AD3F-60731096D9CA}"/>
            </a:ext>
          </a:extLst>
        </xdr:cNvPr>
        <xdr:cNvPicPr>
          <a:picLocks noChangeAspect="1"/>
        </xdr:cNvPicPr>
      </xdr:nvPicPr>
      <xdr:blipFill>
        <a:blip xmlns:r="http://schemas.openxmlformats.org/officeDocument/2006/relationships" r:embed="rId2"/>
        <a:stretch>
          <a:fillRect/>
        </a:stretch>
      </xdr:blipFill>
      <xdr:spPr>
        <a:xfrm>
          <a:off x="14089466" y="103187"/>
          <a:ext cx="1070124" cy="3810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222250</xdr:colOff>
      <xdr:row>1</xdr:row>
      <xdr:rowOff>21545</xdr:rowOff>
    </xdr:from>
    <xdr:to>
      <xdr:col>11</xdr:col>
      <xdr:colOff>1241653</xdr:colOff>
      <xdr:row>4</xdr:row>
      <xdr:rowOff>79375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9A0828-6FB1-4F6C-A7D2-E8CDBE16878B}"/>
            </a:ext>
          </a:extLst>
        </xdr:cNvPr>
        <xdr:cNvSpPr/>
      </xdr:nvSpPr>
      <xdr:spPr>
        <a:xfrm>
          <a:off x="13954125" y="180295"/>
          <a:ext cx="1019403" cy="4943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49742</xdr:colOff>
      <xdr:row>0</xdr:row>
      <xdr:rowOff>72493</xdr:rowOff>
    </xdr:from>
    <xdr:to>
      <xdr:col>11</xdr:col>
      <xdr:colOff>1158875</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C591D7-FE38-4EF3-9AC4-D01C075FA20D}"/>
            </a:ext>
          </a:extLst>
        </xdr:cNvPr>
        <xdr:cNvSpPr/>
      </xdr:nvSpPr>
      <xdr:spPr>
        <a:xfrm>
          <a:off x="14773805" y="72493"/>
          <a:ext cx="1109133" cy="54663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76824</xdr:colOff>
      <xdr:row>0</xdr:row>
      <xdr:rowOff>119648</xdr:rowOff>
    </xdr:from>
    <xdr:to>
      <xdr:col>30</xdr:col>
      <xdr:colOff>439450</xdr:colOff>
      <xdr:row>4</xdr:row>
      <xdr:rowOff>7938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F791473-649B-469A-ABDF-696311BCE615}"/>
            </a:ext>
          </a:extLst>
        </xdr:cNvPr>
        <xdr:cNvSpPr/>
      </xdr:nvSpPr>
      <xdr:spPr>
        <a:xfrm>
          <a:off x="13467387" y="119648"/>
          <a:ext cx="1211938" cy="58679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210346</xdr:colOff>
      <xdr:row>0</xdr:row>
      <xdr:rowOff>130968</xdr:rowOff>
    </xdr:from>
    <xdr:to>
      <xdr:col>5</xdr:col>
      <xdr:colOff>365126</xdr:colOff>
      <xdr:row>3</xdr:row>
      <xdr:rowOff>158750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B01E09A-56D8-4DBD-993C-C5F36C49BA53}"/>
            </a:ext>
          </a:extLst>
        </xdr:cNvPr>
        <xdr:cNvSpPr/>
      </xdr:nvSpPr>
      <xdr:spPr>
        <a:xfrm>
          <a:off x="5853909" y="130968"/>
          <a:ext cx="1043780" cy="52784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174626</xdr:colOff>
      <xdr:row>0</xdr:row>
      <xdr:rowOff>109537</xdr:rowOff>
    </xdr:from>
    <xdr:to>
      <xdr:col>8</xdr:col>
      <xdr:colOff>547688</xdr:colOff>
      <xdr:row>4</xdr:row>
      <xdr:rowOff>90487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7F0AFC5-670C-4CAE-8DFD-01B5584C5D90}"/>
            </a:ext>
          </a:extLst>
        </xdr:cNvPr>
        <xdr:cNvSpPr/>
      </xdr:nvSpPr>
      <xdr:spPr>
        <a:xfrm>
          <a:off x="10525126" y="109537"/>
          <a:ext cx="1174750"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428626</xdr:colOff>
      <xdr:row>0</xdr:row>
      <xdr:rowOff>154517</xdr:rowOff>
    </xdr:from>
    <xdr:to>
      <xdr:col>5</xdr:col>
      <xdr:colOff>128059</xdr:colOff>
      <xdr:row>4</xdr:row>
      <xdr:rowOff>135467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8E7BFB6-CD7C-4675-84E1-CCB99C50C316}"/>
            </a:ext>
          </a:extLst>
        </xdr:cNvPr>
        <xdr:cNvSpPr/>
      </xdr:nvSpPr>
      <xdr:spPr>
        <a:xfrm>
          <a:off x="9153526" y="154517"/>
          <a:ext cx="1185333" cy="6286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19050</xdr:colOff>
      <xdr:row>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 name="Picture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 name="Picture 4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 name="Picture 49">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 name="Picture 5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 name="Picture 51">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 name="Picture 52">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 name="Picture 5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 name="Picture 54">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 name="Picture 55">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 name="Picture 5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 name="Picture 57">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 name="Picture 58">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 name="Picture 5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 name="Picture 6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 name="Picture 62">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 name="Picture 63">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 name="Picture 64">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 name="Picture 65">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 name="Picture 67">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 name="Picture 68">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 name="Picture 6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 name="Picture 70">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 name="Picture 71">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 name="Picture 7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6" name="Picture 73">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7" name="Picture 7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8" name="Picture 75">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9" name="Picture 7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0" name="Picture 7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1" name="Picture 78">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 name="Picture 7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3" name="Picture 8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 name="Picture 8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5" name="Picture 8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6" name="Picture 83">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7" name="Picture 84">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8" name="Picture 85">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9" name="Picture 86">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0" name="Picture 87">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1" name="Picture 88">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2" name="Picture 8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3" name="Picture 90">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4" name="Picture 91">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5" name="Picture 92">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6" name="Picture 93">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7" name="Picture 94">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8" name="Picture 95">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9" name="Picture 9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0" name="Picture 97">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1" name="Picture 9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2" name="Picture 99">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3" name="Picture 10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4" name="Picture 101">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5" name="Picture 102">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6" name="Picture 103">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7" name="Picture 104">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8" name="Picture 105">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9" name="Picture 106">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0" name="Picture 107">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1" name="Picture 10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2" name="Picture 10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3" name="Picture 11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4" name="Picture 11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5" name="Picture 11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6" name="Picture 113">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7" name="Picture 114">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8" name="Picture 115">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9" name="Picture 116">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0" name="Picture 117">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1" name="Picture 11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2" name="Picture 119">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3" name="Picture 120">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4" name="Picture 121">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5" name="Picture 122">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6" name="Picture 123">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7" name="Picture 124">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8" name="Picture 125">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9" name="Picture 126">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0" name="Picture 127">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1" name="Picture 128">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2" name="Picture 129">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3" name="Picture 130">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4" name="Picture 131">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5" name="Picture 13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6" name="Picture 133">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7" name="Picture 134">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8" name="Picture 135">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9" name="Picture 136">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0" name="Picture 137">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1" name="Picture 138">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2" name="Picture 13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3" name="Picture 14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4" name="Picture 141">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5" name="Picture 142">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6" name="Picture 143">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7" name="Picture 144">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8" name="Picture 145">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9" name="Picture 146">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0" name="Picture 147">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1" name="Picture 148">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2" name="Picture 149">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3" name="Picture 150">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4" name="Picture 151">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5" name="Picture 152">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6" name="Picture 153">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7" name="Picture 154">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8" name="Picture 155">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9" name="Picture 156">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0" name="Picture 157">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1" name="Picture 158">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2" name="Picture 159">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3" name="Picture 160">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4" name="Picture 161">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5" name="Picture 162">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6" name="Picture 163">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7" name="Picture 164">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8" name="Picture 165">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9" name="Picture 166">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0" name="Picture 167">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1" name="Picture 168">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2" name="Picture 169">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3" name="Picture 17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4" name="Picture 171">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5" name="Picture 17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6" name="Picture 173">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7" name="Picture 174">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8" name="Picture 175">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9" name="Picture 176">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0" name="Picture 17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1" name="Picture 178">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2" name="Picture 179">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3" name="Picture 18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4" name="Picture 181">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5" name="Picture 182">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6" name="Picture 183">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7" name="Picture 184">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8" name="Picture 185">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9" name="Picture 186">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0" name="Picture 187">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1" name="Picture 18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2" name="Picture 189">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3" name="Picture 19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4" name="Picture 191">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5" name="Picture 192">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6" name="Picture 193">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7" name="Picture 194">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8" name="Picture 195">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9" name="Picture 196">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0" name="Picture 197">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1" name="Picture 198">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2" name="Picture 199">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3" name="Picture 200">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4" name="Picture 20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5" name="Picture 20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6" name="Picture 20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7" name="Picture 204">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8" name="Picture 20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9" name="Picture 206">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0" name="Picture 207">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1" name="Picture 208">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2" name="Picture 209">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3" name="Picture 210">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4" name="Picture 211">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5" name="Picture 212">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6" name="Picture 213">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7" name="Picture 214">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8" name="Picture 215">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9" name="Picture 216">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0" name="Picture 217">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1" name="Picture 218">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2" name="Picture 219">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3" name="Picture 220">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4" name="Picture 221">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5" name="Picture 22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6" name="Picture 223">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7" name="Picture 224">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8" name="Picture 225">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9" name="Picture 226">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0" name="Picture 227">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1" name="Picture 228">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2" name="Picture 229">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3" name="Picture 230">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4" name="Picture 231">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5" name="Picture 232">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6" name="Picture 233">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7" name="Picture 234">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8" name="Picture 235">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9" name="Picture 236">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0" name="Picture 237">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1" name="Picture 238">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2" name="Picture 239">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3" name="Picture 240">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4" name="Picture 241">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5" name="Picture 242">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6" name="Picture 243">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7" name="Picture 244">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8" name="Picture 245">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9" name="Picture 246">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0" name="Picture 247">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1" name="Picture 248">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2" name="Picture 249">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3" name="Picture 250">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4" name="Picture 251">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5" name="Picture 252">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6" name="Picture 254">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7" name="Picture 255">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8" name="Picture 256">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9" name="Picture 257">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0" name="Picture 258">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1" name="Picture 259">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2" name="Picture 260">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3" name="Picture 261">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4" name="Picture 262">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5" name="Picture 263">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6" name="Picture 264">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7" name="Picture 265">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8" name="Picture 266">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9" name="Picture 267">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0" name="Picture 268">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1" name="Picture 269">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2" name="Picture 270">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3" name="Picture 271">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4" name="Picture 272">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5" name="Picture 273">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6" name="Picture 274">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7" name="Picture 275">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8" name="Picture 276">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9" name="Picture 27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0" name="Picture 278">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1" name="Picture 279">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2" name="Picture 280">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3" name="Picture 281">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4" name="Picture 282">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5" name="Picture 283">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6" name="Picture 284">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7" name="Picture 285">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8" name="Picture 286">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9" name="Picture 287">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0" name="Picture 288">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1" name="Picture 289">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2" name="Picture 290">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3" name="Picture 291">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4" name="Picture 292">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5" name="Picture 293">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6" name="Picture 294">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7" name="Picture 295">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8" name="Picture 296">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9" name="Pictur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0" name="Picture 298">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1" name="Picture 299">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2" name="Picture 300">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3" name="Picture 301">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4" name="Picture 302">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5" name="Picture 303">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6" name="Picture 304">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7" name="Picture 305">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8" name="Picture 306">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9" name="Picture 307">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0" name="Picture 308">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1" name="Picture 309">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2" name="Picture 310">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3" name="Picture 311">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4" name="Picture 312">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5" name="Picture 313">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6" name="Picture 314">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7" name="Picture 315">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8" name="Picture 316">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9" name="Picture 31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0" name="Picture 318">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1" name="Picture 319">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2" name="Picture 320">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3" name="Picture 321">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4" name="Picture 322">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5" name="Picture 323">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6" name="Picture 324">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7" name="Picture 325">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8" name="Picture 326">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9" name="Picture 327">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0" name="Picture 328">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1" name="Picture 329">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2" name="Picture 330">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3" name="Picture 33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4" name="Picture 332">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5" name="Picture 333">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6" name="Picture 334">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7" name="Picture 335">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8" name="Picture 336">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9" name="Picture 33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0" name="Picture 338">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1" name="Picture 339">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2" name="Picture 340">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3" name="Picture 341">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4" name="Picture 342">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5" name="Picture 343">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6" name="Picture 344">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7" name="Picture 345">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8" name="Picture 349">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9" name="Picture 350">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0" name="Picture 351">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1" name="Picture 352">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2" name="Picture 353">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3" name="Picture 354">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4" name="Picture 355">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5" name="Picture 356">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6" name="Picture 357">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7" name="Picture 358">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8" name="Picture 359">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9" name="Picture 360">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0" name="Picture 36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1" name="Picture 362">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2" name="Picture 363">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3" name="Picture 364">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4" name="Picture 365">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5" name="Picture 366">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6" name="Picture 367">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7" name="Picture 368">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8" name="Picture 369">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9" name="Picture 370">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0" name="Picture 371">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1" name="Picture 372">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2" name="Picture 373">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3" name="Picture 374">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4" name="Picture 375">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5" name="Picture 376">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6" name="Picture 377">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7" name="Picture 378">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8" name="Picture 379">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9" name="Picture 380">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0" name="Picture 381">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1" name="Picture 382">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2" name="Picture 383">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3" name="Picture 384">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4" name="Picture 385">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5" name="Picture 386">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6" name="Picture 387">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7" name="Picture 388">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8" name="Picture 389">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9" name="Picture 390">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0" name="Picture 391">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1" name="Picture 392">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2" name="Picture 393">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3" name="Picture 394">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5" name="Picture 1">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6" name="Picture 2">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7" name="Picture 1">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8" name="Picture 2">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9" name="Picture 1">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0" name="Picture 2">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1" name="Picture 1">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2" name="Picture 2">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3" name="Picture 1">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4" name="Picture 2">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5" name="Picture 1">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6" name="Picture 2">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7" name="Picture 1">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8" name="Picture 2">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9" name="Picture 1">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0" name="Picture 2">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304800</xdr:colOff>
      <xdr:row>5</xdr:row>
      <xdr:rowOff>0</xdr:rowOff>
    </xdr:from>
    <xdr:ext cx="184731" cy="264560"/>
    <xdr:sp macro="" textlink="">
      <xdr:nvSpPr>
        <xdr:cNvPr id="371" name="384 CuadroTexto">
          <a:extLst>
            <a:ext uri="{FF2B5EF4-FFF2-40B4-BE49-F238E27FC236}">
              <a16:creationId xmlns:a16="http://schemas.microsoft.com/office/drawing/2014/main" id="{00000000-0008-0000-0200-000073010000}"/>
            </a:ext>
          </a:extLst>
        </xdr:cNvPr>
        <xdr:cNvSpPr txBox="1"/>
      </xdr:nvSpPr>
      <xdr:spPr>
        <a:xfrm>
          <a:off x="14497050" y="10988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xdr:col>
      <xdr:colOff>0</xdr:colOff>
      <xdr:row>5</xdr:row>
      <xdr:rowOff>0</xdr:rowOff>
    </xdr:from>
    <xdr:to>
      <xdr:col>1</xdr:col>
      <xdr:colOff>19050</xdr:colOff>
      <xdr:row>5</xdr:row>
      <xdr:rowOff>19050</xdr:rowOff>
    </xdr:to>
    <xdr:pic>
      <xdr:nvPicPr>
        <xdr:cNvPr id="375" name="Picture 1">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6" name="Picture 2">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7" name="Picture 1">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8" name="Picture 2">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79" name="Picture 1">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80" name="Picture 2">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1" name="Picture 1">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2" name="Picture 2">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3" name="Picture 1">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4" name="Picture 2">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5" name="Picture 1">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6" name="Picture 2">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7" name="Picture 1">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8" name="Picture 2">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9" name="Picture 1">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90" name="Picture 2">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1" name="Picture 1">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2" name="Picture 2">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3" name="Picture 1">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4" name="Picture 2">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5" name="Picture 1">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6" name="Picture 2">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7" name="Picture 1">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8" name="Picture 2">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99" name="Picture 1">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0" name="Picture 2">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1" name="Picture 1">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2" name="Picture 2">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3" name="Picture 1">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4" name="Picture 2">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5" name="Picture 1">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6" name="Picture 2">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7" name="Picture 1">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8" name="Picture 2">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9" name="Picture 1">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0" name="Picture 2">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1" name="Picture 1">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2" name="Picture 2">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3" name="Picture 1">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4" name="Picture 2">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5" name="Picture 1">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6" name="Picture 2">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7" name="Picture 1">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8" name="Picture 2">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9" name="Picture 1">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0" name="Picture 2">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1" name="Picture 1">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2" name="Picture 2">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3" name="Picture 1">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4" name="Picture 2">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5" name="Picture 1">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6" name="Picture 2">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7" name="Picture 1">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8" name="Picture 2">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9" name="Picture 1">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0" name="Picture 2">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1" name="Picture 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2" name="Picture 2">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3" name="Picture 1">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4" name="Picture 2">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5" name="Picture 1">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6" name="Picture 2">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7" name="Picture 1">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8" name="Picture 2">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304800</xdr:colOff>
      <xdr:row>7</xdr:row>
      <xdr:rowOff>0</xdr:rowOff>
    </xdr:from>
    <xdr:ext cx="184731" cy="264560"/>
    <xdr:sp macro="" textlink="">
      <xdr:nvSpPr>
        <xdr:cNvPr id="439" name="454 CuadroTexto">
          <a:extLst>
            <a:ext uri="{FF2B5EF4-FFF2-40B4-BE49-F238E27FC236}">
              <a16:creationId xmlns:a16="http://schemas.microsoft.com/office/drawing/2014/main" id="{00000000-0008-0000-0200-0000B7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11</xdr:col>
      <xdr:colOff>0</xdr:colOff>
      <xdr:row>5</xdr:row>
      <xdr:rowOff>0</xdr:rowOff>
    </xdr:from>
    <xdr:to>
      <xdr:col>11</xdr:col>
      <xdr:colOff>19050</xdr:colOff>
      <xdr:row>5</xdr:row>
      <xdr:rowOff>19050</xdr:rowOff>
    </xdr:to>
    <xdr:pic>
      <xdr:nvPicPr>
        <xdr:cNvPr id="440" name="Picture 1">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1" name="Picture 2">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3" name="Picture 1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4" name="Picture 1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5" name="Picture 12">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6" name="Picture 13">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5</xdr:row>
      <xdr:rowOff>0</xdr:rowOff>
    </xdr:from>
    <xdr:ext cx="19050" cy="19050"/>
    <xdr:pic>
      <xdr:nvPicPr>
        <xdr:cNvPr id="449" name="Picture 12">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450" name="Picture 13">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xdr:row>
      <xdr:rowOff>0</xdr:rowOff>
    </xdr:from>
    <xdr:ext cx="19050" cy="19050"/>
    <xdr:pic>
      <xdr:nvPicPr>
        <xdr:cNvPr id="452" name="Picture 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3" name="Picture 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4" name="Picture 1">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5" name="Picture 2">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6" name="Picture 1">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7" name="Picture 2">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8" name="Picture 1">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9" name="Picture 2">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0" name="Picture 1">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1" name="Picture 2">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2" name="Picture 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3" name="Picture 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4" name="Picture 1">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5" name="Picture 2">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6" name="Picture 1">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7" name="Picture 2">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8" name="Picture 1">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9" name="Picture 2">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0" name="Picture 1">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1" name="Picture 2">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2" name="Picture 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3" name="Picture 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4" name="Picture 1">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5" name="Picture 2">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6" name="Picture 1">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7" name="Picture 2">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8" name="Picture 1">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9" name="Picture 2">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0" name="Picture 1">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1" name="Picture 2">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2" name="Picture 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3" name="Picture 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484" name="502 CuadroTexto">
          <a:extLst>
            <a:ext uri="{FF2B5EF4-FFF2-40B4-BE49-F238E27FC236}">
              <a16:creationId xmlns:a16="http://schemas.microsoft.com/office/drawing/2014/main" id="{00000000-0008-0000-0200-0000E4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485" name="Picture 1">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6" name="Picture 2">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7" name="Picture 1">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8" name="Picture 2">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89" name="Picture 1">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0" name="Picture 2">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1" name="Picture 1">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2" name="Picture 2">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3" name="Picture 1">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4" name="Picture 2">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5" name="Picture 1">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6" name="Picture 2">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7" name="Picture 1">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8" name="Picture 2">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9" name="Picture 1">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0" name="Picture 2">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1" name="Picture 1">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2" name="Picture 2">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3" name="Picture 1">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4" name="Picture 2">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5" name="Picture 1">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6" name="Picture 2">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7" name="Picture 1">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8" name="Picture 2">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9" name="Picture 1">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0" name="Picture 2">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1" name="Picture 1">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2" name="Picture 2">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3" name="Picture 1">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4" name="Picture 2">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5" name="Picture 1">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6" name="Picture 2">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17" name="535 CuadroTexto">
          <a:extLst>
            <a:ext uri="{FF2B5EF4-FFF2-40B4-BE49-F238E27FC236}">
              <a16:creationId xmlns:a16="http://schemas.microsoft.com/office/drawing/2014/main" id="{00000000-0008-0000-0200-000005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18" name="Picture 1">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9" name="Picture 2">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0" name="Picture 1">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1" name="Picture 2">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2" name="Picture 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3" name="Picture 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4" name="Picture 1">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5" name="Picture 2">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6" name="Picture 1">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7" name="Picture 2">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8" name="Picture 1">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9" name="Picture 2">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0" name="Picture 1">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1" name="Picture 2">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2" name="Picture 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3" name="Picture 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4" name="Picture 1">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5" name="Picture 2">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6" name="Picture 1">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7" name="Picture 2">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8" name="Picture 1">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9" name="Picture 2">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0" name="Picture 1">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1" name="Picture 2">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2" name="Picture 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3" name="Picture 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4" name="Picture 1">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5" name="Picture 2">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6" name="Picture 1">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7" name="Picture 2">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8" name="Picture 1">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9" name="Picture 2">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50" name="568 CuadroTexto">
          <a:extLst>
            <a:ext uri="{FF2B5EF4-FFF2-40B4-BE49-F238E27FC236}">
              <a16:creationId xmlns:a16="http://schemas.microsoft.com/office/drawing/2014/main" id="{00000000-0008-0000-0200-000026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51" name="Picture 1">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2" name="Picture 2">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3" name="Picture 1">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4" name="Picture 2">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5" name="Picture 1">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6" name="Picture 2">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7" name="Picture 1">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8" name="Picture 2">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9" name="Picture 1">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0" name="Picture 2">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1" name="Picture 1">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2" name="Picture 2">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3" name="Picture 1">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4" name="Picture 2">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5" name="Picture 1">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6" name="Picture 2">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7" name="Picture 1">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8" name="Picture 2">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9" name="Picture 1">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0" name="Picture 2">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1" name="Picture 1">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2" name="Picture 2">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3" name="Picture 1">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4" name="Picture 2">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5" name="Picture 1">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6" name="Picture 2">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7" name="Picture 1">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8" name="Picture 2">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9" name="Picture 1">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0" name="Picture 2">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1" name="Picture 1">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2" name="Picture 2">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83" name="601 CuadroTexto">
          <a:extLst>
            <a:ext uri="{FF2B5EF4-FFF2-40B4-BE49-F238E27FC236}">
              <a16:creationId xmlns:a16="http://schemas.microsoft.com/office/drawing/2014/main" id="{00000000-0008-0000-0200-000047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84" name="Picture 1">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5" name="Picture 2">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6" name="Picture 1">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7" name="Picture 2">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8" name="Picture 1">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9" name="Picture 2">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0" name="Picture 1">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1" name="Picture 2">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2" name="Picture 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3" name="Picture 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4" name="Picture 1">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5" name="Picture 2">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6" name="Picture 1">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7" name="Picture 2">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8" name="Picture 1">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9" name="Picture 2">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0" name="Picture 1">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1" name="Picture 2">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2" name="Picture 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3" name="Picture 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4" name="Picture 1">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5" name="Picture 2">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6" name="Picture 1">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7" name="Picture 2">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8" name="Picture 1">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9" name="Picture 2">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0" name="Picture 1">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1" name="Picture 2">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2" name="Picture 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3" name="Picture 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4" name="Picture 1">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5" name="Picture 2">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16" name="634 CuadroTexto">
          <a:extLst>
            <a:ext uri="{FF2B5EF4-FFF2-40B4-BE49-F238E27FC236}">
              <a16:creationId xmlns:a16="http://schemas.microsoft.com/office/drawing/2014/main" id="{00000000-0008-0000-0200-000068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617" name="Picture 1">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8" name="Picture 2">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9" name="Picture 1">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0" name="Picture 2">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1" name="Picture 1">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2" name="Picture 2">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3" name="Picture 1">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4" name="Picture 2">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5" name="Picture 1">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6" name="Picture 2">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7" name="Picture 1">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8" name="Picture 2">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9" name="Picture 1">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0" name="Picture 2">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1" name="Picture 1">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2" name="Picture 2">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3" name="Picture 1">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4" name="Picture 2">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5" name="Picture 1">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6" name="Picture 2">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7" name="Picture 1">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8" name="Picture 2">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9" name="Picture 1">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0" name="Picture 2">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1" name="Picture 1">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2" name="Picture 2">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3" name="Picture 1">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4" name="Picture 2">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5" name="Picture 1">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6" name="Picture 2">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7" name="Picture 1">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8" name="Picture 2">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49" name="667 CuadroTexto">
          <a:extLst>
            <a:ext uri="{FF2B5EF4-FFF2-40B4-BE49-F238E27FC236}">
              <a16:creationId xmlns:a16="http://schemas.microsoft.com/office/drawing/2014/main" id="{00000000-0008-0000-0200-000089020000}"/>
            </a:ext>
          </a:extLst>
        </xdr:cNvPr>
        <xdr:cNvSpPr txBox="1"/>
      </xdr:nvSpPr>
      <xdr:spPr>
        <a:xfrm>
          <a:off x="15554325" y="1104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9</xdr:row>
      <xdr:rowOff>0</xdr:rowOff>
    </xdr:from>
    <xdr:ext cx="19050" cy="19050"/>
    <xdr:pic>
      <xdr:nvPicPr>
        <xdr:cNvPr id="650" name="Picture 1">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1" name="Picture 2">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2" name="Picture 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3" name="Picture 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4" name="Picture 1">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5" name="Picture 2">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6" name="Picture 1">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7" name="Picture 2">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8" name="Picture 1">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9" name="Picture 2">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0" name="Picture 1">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1" name="Picture 2">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2" name="Picture 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3" name="Picture 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4" name="Picture 1">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5" name="Picture 2">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6" name="Picture 1">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7" name="Picture 2">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8" name="Picture 1">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9" name="Picture 2">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0" name="Picture 1">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1" name="Picture 2">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2" name="Picture 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3" name="Picture 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4" name="Picture 1">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5" name="Picture 2">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6" name="Picture 1">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7" name="Picture 2">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8" name="Picture 1">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9" name="Picture 2">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0" name="Picture 1">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1" name="Picture 2">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9</xdr:row>
      <xdr:rowOff>0</xdr:rowOff>
    </xdr:from>
    <xdr:ext cx="184731" cy="264560"/>
    <xdr:sp macro="" textlink="">
      <xdr:nvSpPr>
        <xdr:cNvPr id="682" name="700 CuadroTexto">
          <a:extLst>
            <a:ext uri="{FF2B5EF4-FFF2-40B4-BE49-F238E27FC236}">
              <a16:creationId xmlns:a16="http://schemas.microsoft.com/office/drawing/2014/main" id="{00000000-0008-0000-0200-0000AA020000}"/>
            </a:ext>
          </a:extLst>
        </xdr:cNvPr>
        <xdr:cNvSpPr txBox="1"/>
      </xdr:nvSpPr>
      <xdr:spPr>
        <a:xfrm>
          <a:off x="155543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10</xdr:row>
      <xdr:rowOff>0</xdr:rowOff>
    </xdr:from>
    <xdr:ext cx="19050" cy="19050"/>
    <xdr:pic>
      <xdr:nvPicPr>
        <xdr:cNvPr id="683" name="Picture 1">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4" name="Picture 2">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5" name="Picture 1">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6" name="Picture 2">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7" name="Picture 1">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8" name="Picture 2">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9" name="Picture 1">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90" name="Picture 2">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1" name="Picture 1">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2" name="Picture 2">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3" name="Picture 1">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4" name="Picture 2">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5" name="Picture 1">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6" name="Picture 2">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7" name="Picture 1">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8" name="Picture 2">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9" name="Picture 1">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0" name="Picture 2">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1" name="Picture 1">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2" name="Picture 2">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3" name="Picture 1">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4" name="Picture 2">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5" name="Picture 1">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6" name="Picture 2">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7" name="Picture 1">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8" name="Picture 2">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9" name="Picture 1">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0" name="Picture 2">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1" name="Picture 1">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2" name="Picture 2">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3" name="Picture 1">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4" name="Picture 2">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10</xdr:row>
      <xdr:rowOff>0</xdr:rowOff>
    </xdr:from>
    <xdr:ext cx="184731" cy="264560"/>
    <xdr:sp macro="" textlink="">
      <xdr:nvSpPr>
        <xdr:cNvPr id="715" name="733 CuadroTexto">
          <a:extLst>
            <a:ext uri="{FF2B5EF4-FFF2-40B4-BE49-F238E27FC236}">
              <a16:creationId xmlns:a16="http://schemas.microsoft.com/office/drawing/2014/main" id="{00000000-0008-0000-0200-0000CB020000}"/>
            </a:ext>
          </a:extLst>
        </xdr:cNvPr>
        <xdr:cNvSpPr txBox="1"/>
      </xdr:nvSpPr>
      <xdr:spPr>
        <a:xfrm>
          <a:off x="15554325" y="11180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12</xdr:row>
      <xdr:rowOff>0</xdr:rowOff>
    </xdr:from>
    <xdr:ext cx="19050" cy="19050"/>
    <xdr:pic>
      <xdr:nvPicPr>
        <xdr:cNvPr id="716" name="Picture 1">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7" name="Picture 2">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8" name="Picture 1">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9" name="Picture 2">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0" name="Picture 1">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1" name="Picture 2">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2" name="Picture 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3" name="Picture 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4" name="Picture 1">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5" name="Picture 2">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6" name="Picture 1">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7" name="Picture 2">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8" name="Picture 1">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9" name="Picture 2">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0" name="Picture 1">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1" name="Picture 2">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2" name="Picture 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3" name="Picture 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4" name="Picture 1">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5" name="Picture 2">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6" name="Picture 1">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7" name="Picture 2">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8" name="Picture 1">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9" name="Picture 2">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0" name="Picture 1">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1" name="Picture 2">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2" name="Picture 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3" name="Picture 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4" name="Picture 1">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5" name="Picture 2">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6" name="Picture 1">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7" name="Picture 2">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12</xdr:row>
      <xdr:rowOff>0</xdr:rowOff>
    </xdr:from>
    <xdr:ext cx="184731" cy="264560"/>
    <xdr:sp macro="" textlink="">
      <xdr:nvSpPr>
        <xdr:cNvPr id="748" name="766 CuadroTexto">
          <a:extLst>
            <a:ext uri="{FF2B5EF4-FFF2-40B4-BE49-F238E27FC236}">
              <a16:creationId xmlns:a16="http://schemas.microsoft.com/office/drawing/2014/main" id="{00000000-0008-0000-0200-0000EC020000}"/>
            </a:ext>
          </a:extLst>
        </xdr:cNvPr>
        <xdr:cNvSpPr txBox="1"/>
      </xdr:nvSpPr>
      <xdr:spPr>
        <a:xfrm>
          <a:off x="15554325" y="11224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14</xdr:row>
      <xdr:rowOff>0</xdr:rowOff>
    </xdr:from>
    <xdr:ext cx="19050" cy="19050"/>
    <xdr:pic>
      <xdr:nvPicPr>
        <xdr:cNvPr id="749" name="Picture 1">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0" name="Picture 2">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1" name="Picture 1">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2" name="Picture 2">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3" name="Picture 1">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4" name="Picture 2">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5" name="Picture 1">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6" name="Picture 2">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7" name="Picture 1">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8" name="Picture 2">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9" name="Picture 1">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0" name="Picture 2">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1" name="Picture 1">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2" name="Picture 2">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3" name="Picture 1">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4" name="Picture 2">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5" name="Picture 1">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6" name="Picture 2">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7" name="Picture 1">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8" name="Picture 2">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9" name="Picture 1">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0" name="Picture 2">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1" name="Picture 1">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2" name="Picture 2">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3" name="Picture 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4" name="Picture 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5" name="Picture 1">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6" name="Picture 2">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7" name="Picture 1">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8" name="Picture 2">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9" name="Picture 1">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80" name="Picture 2">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14</xdr:row>
      <xdr:rowOff>0</xdr:rowOff>
    </xdr:from>
    <xdr:ext cx="184731" cy="264560"/>
    <xdr:sp macro="" textlink="">
      <xdr:nvSpPr>
        <xdr:cNvPr id="781" name="799 CuadroTexto">
          <a:extLst>
            <a:ext uri="{FF2B5EF4-FFF2-40B4-BE49-F238E27FC236}">
              <a16:creationId xmlns:a16="http://schemas.microsoft.com/office/drawing/2014/main" id="{00000000-0008-0000-0200-00000D030000}"/>
            </a:ext>
          </a:extLst>
        </xdr:cNvPr>
        <xdr:cNvSpPr txBox="1"/>
      </xdr:nvSpPr>
      <xdr:spPr>
        <a:xfrm>
          <a:off x="15554325" y="11268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17</xdr:row>
      <xdr:rowOff>0</xdr:rowOff>
    </xdr:from>
    <xdr:ext cx="19050" cy="19050"/>
    <xdr:pic>
      <xdr:nvPicPr>
        <xdr:cNvPr id="782" name="Picture 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3" name="Picture 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4" name="Picture 1">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5" name="Picture 2">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6" name="Picture 1">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8" name="Picture 1">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9" name="Picture 2">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0" name="Picture 1">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1" name="Picture 2">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2" name="Picture 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3" name="Picture 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4" name="Picture 1">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5" name="Picture 2">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6" name="Picture 1">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7" name="Picture 2">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8" name="Picture 1">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9" name="Picture 2">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0" name="Picture 1">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1" name="Picture 2">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2" name="Picture 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3" name="Picture 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4" name="Picture 1">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5" name="Picture 2">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6" name="Picture 1">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7" name="Picture 2">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8" name="Picture 1">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9" name="Picture 2">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0" name="Picture 1">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1" name="Picture 2">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2" name="Picture 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3" name="Picture 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17</xdr:row>
      <xdr:rowOff>0</xdr:rowOff>
    </xdr:from>
    <xdr:ext cx="184731" cy="264560"/>
    <xdr:sp macro="" textlink="">
      <xdr:nvSpPr>
        <xdr:cNvPr id="814" name="832 CuadroTexto">
          <a:extLst>
            <a:ext uri="{FF2B5EF4-FFF2-40B4-BE49-F238E27FC236}">
              <a16:creationId xmlns:a16="http://schemas.microsoft.com/office/drawing/2014/main" id="{00000000-0008-0000-0200-00002E030000}"/>
            </a:ext>
          </a:extLst>
        </xdr:cNvPr>
        <xdr:cNvSpPr txBox="1"/>
      </xdr:nvSpPr>
      <xdr:spPr>
        <a:xfrm>
          <a:off x="15554325" y="11311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18</xdr:row>
      <xdr:rowOff>0</xdr:rowOff>
    </xdr:from>
    <xdr:ext cx="19050" cy="19050"/>
    <xdr:pic>
      <xdr:nvPicPr>
        <xdr:cNvPr id="815" name="Picture 1">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6" name="Picture 2">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7" name="Picture 1">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8" name="Picture 2">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19" name="Picture 1">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0" name="Picture 2">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1" name="Picture 1">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2" name="Picture 2">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3" name="Picture 1">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4" name="Picture 2">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5" name="Picture 1">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6" name="Picture 2">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7" name="Picture 1">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8" name="Picture 2">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9" name="Picture 1">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0" name="Picture 2">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1" name="Picture 1">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2" name="Picture 2">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3" name="Picture 1">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4" name="Picture 2">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5" name="Picture 1">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6" name="Picture 2">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7" name="Picture 1">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8" name="Picture 2">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9" name="Picture 1">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0" name="Picture 2">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1" name="Picture 1">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2" name="Picture 2">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3" name="Picture 1">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4" name="Picture 2">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5" name="Picture 1">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6" name="Picture 2">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18</xdr:row>
      <xdr:rowOff>0</xdr:rowOff>
    </xdr:from>
    <xdr:ext cx="184731" cy="264560"/>
    <xdr:sp macro="" textlink="">
      <xdr:nvSpPr>
        <xdr:cNvPr id="847" name="865 CuadroTexto">
          <a:extLst>
            <a:ext uri="{FF2B5EF4-FFF2-40B4-BE49-F238E27FC236}">
              <a16:creationId xmlns:a16="http://schemas.microsoft.com/office/drawing/2014/main" id="{00000000-0008-0000-0200-00004F030000}"/>
            </a:ext>
          </a:extLst>
        </xdr:cNvPr>
        <xdr:cNvSpPr txBox="1"/>
      </xdr:nvSpPr>
      <xdr:spPr>
        <a:xfrm>
          <a:off x="15554325" y="1135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20</xdr:row>
      <xdr:rowOff>0</xdr:rowOff>
    </xdr:from>
    <xdr:ext cx="19050" cy="19050"/>
    <xdr:pic>
      <xdr:nvPicPr>
        <xdr:cNvPr id="848" name="Picture 1">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49" name="Picture 2">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0" name="Picture 1">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1" name="Picture 2">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2" name="Picture 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3" name="Picture 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4" name="Picture 1">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5" name="Picture 2">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6" name="Picture 1">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7" name="Picture 2">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8" name="Picture 1">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9" name="Picture 2">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0" name="Picture 1">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1" name="Picture 2">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2" name="Picture 1">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3" name="Picture 2">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4" name="Picture 1">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5" name="Picture 2">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6" name="Picture 1">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7" name="Picture 2">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8" name="Picture 1">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9" name="Picture 2">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0" name="Picture 1">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1" name="Picture 2">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2" name="Picture 1">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3" name="Picture 2">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4" name="Picture 1">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5" name="Picture 2">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6" name="Picture 1">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7" name="Picture 2">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8" name="Picture 1">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9" name="Picture 2">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20</xdr:row>
      <xdr:rowOff>0</xdr:rowOff>
    </xdr:from>
    <xdr:ext cx="184731" cy="264560"/>
    <xdr:sp macro="" textlink="">
      <xdr:nvSpPr>
        <xdr:cNvPr id="880" name="898 CuadroTexto">
          <a:extLst>
            <a:ext uri="{FF2B5EF4-FFF2-40B4-BE49-F238E27FC236}">
              <a16:creationId xmlns:a16="http://schemas.microsoft.com/office/drawing/2014/main" id="{00000000-0008-0000-0200-000070030000}"/>
            </a:ext>
          </a:extLst>
        </xdr:cNvPr>
        <xdr:cNvSpPr txBox="1"/>
      </xdr:nvSpPr>
      <xdr:spPr>
        <a:xfrm>
          <a:off x="15554325" y="1144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21</xdr:row>
      <xdr:rowOff>0</xdr:rowOff>
    </xdr:from>
    <xdr:ext cx="19050" cy="19050"/>
    <xdr:pic>
      <xdr:nvPicPr>
        <xdr:cNvPr id="881" name="Picture 1">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2" name="Picture 2">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3" name="Picture 1">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4" name="Picture 2">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5" name="Picture 1">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6" name="Picture 2">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7" name="Picture 1">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8" name="Picture 2">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9" name="Picture 1">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0" name="Picture 2">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1" name="Picture 1">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2" name="Picture 2">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3" name="Picture 1">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4" name="Picture 2">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5" name="Picture 1">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6" name="Picture 2">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7" name="Picture 1">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8" name="Picture 2">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9" name="Picture 1">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0" name="Picture 2">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1" name="Picture 1">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2" name="Picture 2">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3" name="Picture 1">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4" name="Picture 2">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5" name="Picture 1">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6" name="Picture 2">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7" name="Picture 1">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8" name="Picture 2">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9" name="Picture 1">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0" name="Picture 2">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1" name="Picture 1">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2" name="Picture 2">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21</xdr:row>
      <xdr:rowOff>0</xdr:rowOff>
    </xdr:from>
    <xdr:ext cx="184731" cy="264560"/>
    <xdr:sp macro="" textlink="">
      <xdr:nvSpPr>
        <xdr:cNvPr id="913" name="931 CuadroTexto">
          <a:extLst>
            <a:ext uri="{FF2B5EF4-FFF2-40B4-BE49-F238E27FC236}">
              <a16:creationId xmlns:a16="http://schemas.microsoft.com/office/drawing/2014/main" id="{00000000-0008-0000-0200-000091030000}"/>
            </a:ext>
          </a:extLst>
        </xdr:cNvPr>
        <xdr:cNvSpPr txBox="1"/>
      </xdr:nvSpPr>
      <xdr:spPr>
        <a:xfrm>
          <a:off x="15554325" y="1148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22</xdr:row>
      <xdr:rowOff>0</xdr:rowOff>
    </xdr:from>
    <xdr:ext cx="19050" cy="19050"/>
    <xdr:pic>
      <xdr:nvPicPr>
        <xdr:cNvPr id="914" name="Picture 1">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5" name="Picture 2">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6" name="Picture 1">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7" name="Picture 2">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8" name="Picture 1">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9" name="Picture 2">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0" name="Picture 1">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1" name="Picture 2">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2" name="Picture 1">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3" name="Picture 2">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4" name="Picture 1">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5" name="Picture 2">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6" name="Picture 1">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7" name="Picture 2">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8" name="Picture 1">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9" name="Picture 2">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0" name="Picture 1">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1" name="Picture 2">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2" name="Picture 1">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3" name="Picture 2">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4" name="Picture 1">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5" name="Picture 2">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6" name="Picture 1">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7" name="Picture 2">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8" name="Picture 1">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9" name="Picture 2">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0" name="Picture 1">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1" name="Picture 2">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2" name="Picture 1">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3" name="Picture 2">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4" name="Picture 1">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5" name="Picture 2">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22</xdr:row>
      <xdr:rowOff>0</xdr:rowOff>
    </xdr:from>
    <xdr:ext cx="184731" cy="264560"/>
    <xdr:sp macro="" textlink="">
      <xdr:nvSpPr>
        <xdr:cNvPr id="946" name="964 CuadroTexto">
          <a:extLst>
            <a:ext uri="{FF2B5EF4-FFF2-40B4-BE49-F238E27FC236}">
              <a16:creationId xmlns:a16="http://schemas.microsoft.com/office/drawing/2014/main" id="{00000000-0008-0000-0200-0000B2030000}"/>
            </a:ext>
          </a:extLst>
        </xdr:cNvPr>
        <xdr:cNvSpPr txBox="1"/>
      </xdr:nvSpPr>
      <xdr:spPr>
        <a:xfrm>
          <a:off x="15554325" y="1153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24</xdr:row>
      <xdr:rowOff>0</xdr:rowOff>
    </xdr:from>
    <xdr:ext cx="19050" cy="19050"/>
    <xdr:pic>
      <xdr:nvPicPr>
        <xdr:cNvPr id="947" name="Picture 1">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8" name="Picture 2">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9" name="Picture 1">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0" name="Picture 2">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1" name="Picture 1">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2" name="Picture 2">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3" name="Picture 1">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4" name="Picture 2">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5" name="Picture 1">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6" name="Picture 2">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7" name="Picture 1">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8" name="Picture 2">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9" name="Picture 1">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0" name="Picture 2">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1" name="Picture 1">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2" name="Picture 2">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3" name="Picture 1">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4" name="Picture 2">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5" name="Picture 1">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6" name="Picture 2">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7" name="Picture 1">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8" name="Picture 2">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9" name="Picture 1">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0" name="Picture 2">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1" name="Picture 1">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2" name="Picture 2">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3" name="Picture 1">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4" name="Picture 2">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5" name="Picture 1">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6" name="Picture 2">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7" name="Picture 1">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8" name="Picture 2">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24</xdr:row>
      <xdr:rowOff>0</xdr:rowOff>
    </xdr:from>
    <xdr:ext cx="184731" cy="264560"/>
    <xdr:sp macro="" textlink="">
      <xdr:nvSpPr>
        <xdr:cNvPr id="979" name="997 CuadroTexto">
          <a:extLst>
            <a:ext uri="{FF2B5EF4-FFF2-40B4-BE49-F238E27FC236}">
              <a16:creationId xmlns:a16="http://schemas.microsoft.com/office/drawing/2014/main" id="{00000000-0008-0000-0200-0000D3030000}"/>
            </a:ext>
          </a:extLst>
        </xdr:cNvPr>
        <xdr:cNvSpPr txBox="1"/>
      </xdr:nvSpPr>
      <xdr:spPr>
        <a:xfrm>
          <a:off x="15554325" y="1157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25</xdr:row>
      <xdr:rowOff>0</xdr:rowOff>
    </xdr:from>
    <xdr:ext cx="19050" cy="19050"/>
    <xdr:pic>
      <xdr:nvPicPr>
        <xdr:cNvPr id="980" name="Picture 1">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1" name="Picture 2">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2" name="Picture 1">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3" name="Picture 2">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4" name="Picture 1">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5" name="Picture 2">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6" name="Picture 1">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7" name="Picture 2">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8" name="Picture 1">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9" name="Picture 2">
          <a:extLst>
            <a:ext uri="{FF2B5EF4-FFF2-40B4-BE49-F238E27FC236}">
              <a16:creationId xmlns:a16="http://schemas.microsoft.com/office/drawing/2014/main" id="{00000000-0008-0000-02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0" name="Picture 1">
          <a:extLst>
            <a:ext uri="{FF2B5EF4-FFF2-40B4-BE49-F238E27FC236}">
              <a16:creationId xmlns:a16="http://schemas.microsoft.com/office/drawing/2014/main" id="{00000000-0008-0000-02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1" name="Picture 2">
          <a:extLst>
            <a:ext uri="{FF2B5EF4-FFF2-40B4-BE49-F238E27FC236}">
              <a16:creationId xmlns:a16="http://schemas.microsoft.com/office/drawing/2014/main" id="{00000000-0008-0000-02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2" name="Picture 1">
          <a:extLst>
            <a:ext uri="{FF2B5EF4-FFF2-40B4-BE49-F238E27FC236}">
              <a16:creationId xmlns:a16="http://schemas.microsoft.com/office/drawing/2014/main" id="{00000000-0008-0000-02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3" name="Picture 2">
          <a:extLst>
            <a:ext uri="{FF2B5EF4-FFF2-40B4-BE49-F238E27FC236}">
              <a16:creationId xmlns:a16="http://schemas.microsoft.com/office/drawing/2014/main" id="{00000000-0008-0000-02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4" name="Picture 1">
          <a:extLst>
            <a:ext uri="{FF2B5EF4-FFF2-40B4-BE49-F238E27FC236}">
              <a16:creationId xmlns:a16="http://schemas.microsoft.com/office/drawing/2014/main" id="{00000000-0008-0000-02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5" name="Picture 2">
          <a:extLst>
            <a:ext uri="{FF2B5EF4-FFF2-40B4-BE49-F238E27FC236}">
              <a16:creationId xmlns:a16="http://schemas.microsoft.com/office/drawing/2014/main" id="{00000000-0008-0000-02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6" name="Picture 1">
          <a:extLst>
            <a:ext uri="{FF2B5EF4-FFF2-40B4-BE49-F238E27FC236}">
              <a16:creationId xmlns:a16="http://schemas.microsoft.com/office/drawing/2014/main" id="{00000000-0008-0000-02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7" name="Picture 2">
          <a:extLst>
            <a:ext uri="{FF2B5EF4-FFF2-40B4-BE49-F238E27FC236}">
              <a16:creationId xmlns:a16="http://schemas.microsoft.com/office/drawing/2014/main" id="{00000000-0008-0000-02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8" name="Picture 1">
          <a:extLst>
            <a:ext uri="{FF2B5EF4-FFF2-40B4-BE49-F238E27FC236}">
              <a16:creationId xmlns:a16="http://schemas.microsoft.com/office/drawing/2014/main" id="{00000000-0008-0000-02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9" name="Picture 2">
          <a:extLst>
            <a:ext uri="{FF2B5EF4-FFF2-40B4-BE49-F238E27FC236}">
              <a16:creationId xmlns:a16="http://schemas.microsoft.com/office/drawing/2014/main" id="{00000000-0008-0000-02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0" name="Picture 1">
          <a:extLst>
            <a:ext uri="{FF2B5EF4-FFF2-40B4-BE49-F238E27FC236}">
              <a16:creationId xmlns:a16="http://schemas.microsoft.com/office/drawing/2014/main" id="{00000000-0008-0000-02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1" name="Picture 2">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2" name="Picture 1">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3" name="Picture 2">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4" name="Picture 1">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5" name="Picture 2">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6" name="Picture 1">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7" name="Picture 2">
          <a:extLst>
            <a:ext uri="{FF2B5EF4-FFF2-40B4-BE49-F238E27FC236}">
              <a16:creationId xmlns:a16="http://schemas.microsoft.com/office/drawing/2014/main" id="{00000000-0008-0000-02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8" name="Picture 1">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9" name="Picture 2">
          <a:extLst>
            <a:ext uri="{FF2B5EF4-FFF2-40B4-BE49-F238E27FC236}">
              <a16:creationId xmlns:a16="http://schemas.microsoft.com/office/drawing/2014/main" id="{00000000-0008-0000-02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0" name="Picture 1">
          <a:extLst>
            <a:ext uri="{FF2B5EF4-FFF2-40B4-BE49-F238E27FC236}">
              <a16:creationId xmlns:a16="http://schemas.microsoft.com/office/drawing/2014/main" id="{00000000-0008-0000-02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1" name="Picture 2">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25</xdr:row>
      <xdr:rowOff>0</xdr:rowOff>
    </xdr:from>
    <xdr:ext cx="184731" cy="264560"/>
    <xdr:sp macro="" textlink="">
      <xdr:nvSpPr>
        <xdr:cNvPr id="1012" name="1030 CuadroTexto">
          <a:extLst>
            <a:ext uri="{FF2B5EF4-FFF2-40B4-BE49-F238E27FC236}">
              <a16:creationId xmlns:a16="http://schemas.microsoft.com/office/drawing/2014/main" id="{00000000-0008-0000-0200-0000F4030000}"/>
            </a:ext>
          </a:extLst>
        </xdr:cNvPr>
        <xdr:cNvSpPr txBox="1"/>
      </xdr:nvSpPr>
      <xdr:spPr>
        <a:xfrm>
          <a:off x="15554325" y="1161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26</xdr:row>
      <xdr:rowOff>0</xdr:rowOff>
    </xdr:from>
    <xdr:ext cx="19050" cy="19050"/>
    <xdr:pic>
      <xdr:nvPicPr>
        <xdr:cNvPr id="1013" name="Picture 1">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4" name="Picture 2">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5" name="Picture 1">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6" name="Picture 2">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7" name="Picture 1">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8" name="Picture 2">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9" name="Picture 1">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20" name="Picture 2">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1" name="Picture 1">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2" name="Picture 2">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3" name="Picture 1">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4" name="Picture 2">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5" name="Picture 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6" name="Picture 2">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7" name="Picture 1">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8" name="Picture 2">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9" name="Picture 1">
          <a:extLst>
            <a:ext uri="{FF2B5EF4-FFF2-40B4-BE49-F238E27FC236}">
              <a16:creationId xmlns:a16="http://schemas.microsoft.com/office/drawing/2014/main" id="{00000000-0008-0000-02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0" name="Picture 2">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1" name="Picture 1">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2" name="Picture 2">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3" name="Picture 1">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4" name="Picture 2">
          <a:extLst>
            <a:ext uri="{FF2B5EF4-FFF2-40B4-BE49-F238E27FC236}">
              <a16:creationId xmlns:a16="http://schemas.microsoft.com/office/drawing/2014/main" id="{00000000-0008-0000-02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5" name="Picture 1">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6" name="Picture 2">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7" name="Picture 1">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8" name="Picture 2">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9" name="Picture 1">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0" name="Picture 2">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1" name="Picture 1">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2" name="Picture 2">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3" name="Picture 1">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4" name="Picture 2">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26</xdr:row>
      <xdr:rowOff>0</xdr:rowOff>
    </xdr:from>
    <xdr:ext cx="184731" cy="264560"/>
    <xdr:sp macro="" textlink="">
      <xdr:nvSpPr>
        <xdr:cNvPr id="1045" name="1063 CuadroTexto">
          <a:extLst>
            <a:ext uri="{FF2B5EF4-FFF2-40B4-BE49-F238E27FC236}">
              <a16:creationId xmlns:a16="http://schemas.microsoft.com/office/drawing/2014/main" id="{00000000-0008-0000-0200-000015040000}"/>
            </a:ext>
          </a:extLst>
        </xdr:cNvPr>
        <xdr:cNvSpPr txBox="1"/>
      </xdr:nvSpPr>
      <xdr:spPr>
        <a:xfrm>
          <a:off x="15554325" y="1164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27</xdr:row>
      <xdr:rowOff>0</xdr:rowOff>
    </xdr:from>
    <xdr:ext cx="19050" cy="19050"/>
    <xdr:pic>
      <xdr:nvPicPr>
        <xdr:cNvPr id="1046" name="Picture 1">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7" name="Picture 2">
          <a:extLst>
            <a:ext uri="{FF2B5EF4-FFF2-40B4-BE49-F238E27FC236}">
              <a16:creationId xmlns:a16="http://schemas.microsoft.com/office/drawing/2014/main" id="{00000000-0008-0000-02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8" name="Picture 1">
          <a:extLst>
            <a:ext uri="{FF2B5EF4-FFF2-40B4-BE49-F238E27FC236}">
              <a16:creationId xmlns:a16="http://schemas.microsoft.com/office/drawing/2014/main" id="{00000000-0008-0000-02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9" name="Picture 2">
          <a:extLst>
            <a:ext uri="{FF2B5EF4-FFF2-40B4-BE49-F238E27FC236}">
              <a16:creationId xmlns:a16="http://schemas.microsoft.com/office/drawing/2014/main" id="{00000000-0008-0000-02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0" name="Picture 1">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1" name="Picture 2">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2" name="Picture 1">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3" name="Picture 2">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4" name="Picture 1">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5" name="Picture 2">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6" name="Picture 1">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7" name="Picture 2">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8" name="Picture 1">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9" name="Picture 2">
          <a:extLst>
            <a:ext uri="{FF2B5EF4-FFF2-40B4-BE49-F238E27FC236}">
              <a16:creationId xmlns:a16="http://schemas.microsoft.com/office/drawing/2014/main" id="{00000000-0008-0000-02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0" name="Picture 1">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1" name="Picture 2">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2" name="Picture 1">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3" name="Picture 2">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4" name="Picture 1">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5" name="Picture 2">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6" name="Picture 1">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7" name="Picture 2">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8" name="Picture 1">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9" name="Picture 2">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0" name="Picture 1">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1" name="Picture 2">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2" name="Picture 1">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3" name="Picture 2">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4" name="Picture 1">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5" name="Picture 2">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6" name="Picture 1">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7" name="Picture 2">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27</xdr:row>
      <xdr:rowOff>0</xdr:rowOff>
    </xdr:from>
    <xdr:ext cx="184731" cy="264560"/>
    <xdr:sp macro="" textlink="">
      <xdr:nvSpPr>
        <xdr:cNvPr id="1078" name="1096 CuadroTexto">
          <a:extLst>
            <a:ext uri="{FF2B5EF4-FFF2-40B4-BE49-F238E27FC236}">
              <a16:creationId xmlns:a16="http://schemas.microsoft.com/office/drawing/2014/main" id="{00000000-0008-0000-0200-000036040000}"/>
            </a:ext>
          </a:extLst>
        </xdr:cNvPr>
        <xdr:cNvSpPr txBox="1"/>
      </xdr:nvSpPr>
      <xdr:spPr>
        <a:xfrm>
          <a:off x="15554325" y="1168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28</xdr:row>
      <xdr:rowOff>0</xdr:rowOff>
    </xdr:from>
    <xdr:ext cx="19050" cy="19050"/>
    <xdr:pic>
      <xdr:nvPicPr>
        <xdr:cNvPr id="1079" name="Picture 1">
          <a:extLst>
            <a:ext uri="{FF2B5EF4-FFF2-40B4-BE49-F238E27FC236}">
              <a16:creationId xmlns:a16="http://schemas.microsoft.com/office/drawing/2014/main" id="{00000000-0008-0000-02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0" name="Picture 2">
          <a:extLst>
            <a:ext uri="{FF2B5EF4-FFF2-40B4-BE49-F238E27FC236}">
              <a16:creationId xmlns:a16="http://schemas.microsoft.com/office/drawing/2014/main" id="{00000000-0008-0000-02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1" name="Picture 1">
          <a:extLst>
            <a:ext uri="{FF2B5EF4-FFF2-40B4-BE49-F238E27FC236}">
              <a16:creationId xmlns:a16="http://schemas.microsoft.com/office/drawing/2014/main" id="{00000000-0008-0000-02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2" name="Picture 2">
          <a:extLst>
            <a:ext uri="{FF2B5EF4-FFF2-40B4-BE49-F238E27FC236}">
              <a16:creationId xmlns:a16="http://schemas.microsoft.com/office/drawing/2014/main" id="{00000000-0008-0000-02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3" name="Picture 1">
          <a:extLst>
            <a:ext uri="{FF2B5EF4-FFF2-40B4-BE49-F238E27FC236}">
              <a16:creationId xmlns:a16="http://schemas.microsoft.com/office/drawing/2014/main" id="{00000000-0008-0000-02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4" name="Picture 2">
          <a:extLst>
            <a:ext uri="{FF2B5EF4-FFF2-40B4-BE49-F238E27FC236}">
              <a16:creationId xmlns:a16="http://schemas.microsoft.com/office/drawing/2014/main" id="{00000000-0008-0000-02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5" name="Picture 1">
          <a:extLst>
            <a:ext uri="{FF2B5EF4-FFF2-40B4-BE49-F238E27FC236}">
              <a16:creationId xmlns:a16="http://schemas.microsoft.com/office/drawing/2014/main" id="{00000000-0008-0000-02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6" name="Picture 2">
          <a:extLst>
            <a:ext uri="{FF2B5EF4-FFF2-40B4-BE49-F238E27FC236}">
              <a16:creationId xmlns:a16="http://schemas.microsoft.com/office/drawing/2014/main" id="{00000000-0008-0000-02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7" name="Picture 1">
          <a:extLst>
            <a:ext uri="{FF2B5EF4-FFF2-40B4-BE49-F238E27FC236}">
              <a16:creationId xmlns:a16="http://schemas.microsoft.com/office/drawing/2014/main" id="{00000000-0008-0000-02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8" name="Picture 2">
          <a:extLst>
            <a:ext uri="{FF2B5EF4-FFF2-40B4-BE49-F238E27FC236}">
              <a16:creationId xmlns:a16="http://schemas.microsoft.com/office/drawing/2014/main" id="{00000000-0008-0000-02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9" name="Picture 1">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0" name="Picture 2">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1" name="Picture 1">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2" name="Picture 2">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3" name="Picture 1">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4" name="Picture 2">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5" name="Picture 1">
          <a:extLst>
            <a:ext uri="{FF2B5EF4-FFF2-40B4-BE49-F238E27FC236}">
              <a16:creationId xmlns:a16="http://schemas.microsoft.com/office/drawing/2014/main" id="{00000000-0008-0000-02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6" name="Picture 2">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7" name="Picture 1">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8" name="Picture 2">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9" name="Picture 1">
          <a:extLst>
            <a:ext uri="{FF2B5EF4-FFF2-40B4-BE49-F238E27FC236}">
              <a16:creationId xmlns:a16="http://schemas.microsoft.com/office/drawing/2014/main" id="{00000000-0008-0000-02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0" name="Picture 2">
          <a:extLst>
            <a:ext uri="{FF2B5EF4-FFF2-40B4-BE49-F238E27FC236}">
              <a16:creationId xmlns:a16="http://schemas.microsoft.com/office/drawing/2014/main" id="{00000000-0008-0000-02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1" name="Picture 1">
          <a:extLst>
            <a:ext uri="{FF2B5EF4-FFF2-40B4-BE49-F238E27FC236}">
              <a16:creationId xmlns:a16="http://schemas.microsoft.com/office/drawing/2014/main" id="{00000000-0008-0000-02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2" name="Picture 2">
          <a:extLst>
            <a:ext uri="{FF2B5EF4-FFF2-40B4-BE49-F238E27FC236}">
              <a16:creationId xmlns:a16="http://schemas.microsoft.com/office/drawing/2014/main" id="{00000000-0008-0000-02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3" name="Picture 1">
          <a:extLst>
            <a:ext uri="{FF2B5EF4-FFF2-40B4-BE49-F238E27FC236}">
              <a16:creationId xmlns:a16="http://schemas.microsoft.com/office/drawing/2014/main" id="{00000000-0008-0000-02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4" name="Picture 2">
          <a:extLst>
            <a:ext uri="{FF2B5EF4-FFF2-40B4-BE49-F238E27FC236}">
              <a16:creationId xmlns:a16="http://schemas.microsoft.com/office/drawing/2014/main" id="{00000000-0008-0000-02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5" name="Picture 1">
          <a:extLst>
            <a:ext uri="{FF2B5EF4-FFF2-40B4-BE49-F238E27FC236}">
              <a16:creationId xmlns:a16="http://schemas.microsoft.com/office/drawing/2014/main" id="{00000000-0008-0000-02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6" name="Picture 2">
          <a:extLst>
            <a:ext uri="{FF2B5EF4-FFF2-40B4-BE49-F238E27FC236}">
              <a16:creationId xmlns:a16="http://schemas.microsoft.com/office/drawing/2014/main" id="{00000000-0008-0000-02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7" name="Picture 1">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8" name="Picture 2">
          <a:extLst>
            <a:ext uri="{FF2B5EF4-FFF2-40B4-BE49-F238E27FC236}">
              <a16:creationId xmlns:a16="http://schemas.microsoft.com/office/drawing/2014/main" id="{00000000-0008-0000-02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9" name="Picture 1">
          <a:extLst>
            <a:ext uri="{FF2B5EF4-FFF2-40B4-BE49-F238E27FC236}">
              <a16:creationId xmlns:a16="http://schemas.microsoft.com/office/drawing/2014/main" id="{00000000-0008-0000-02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10" name="Picture 2">
          <a:extLst>
            <a:ext uri="{FF2B5EF4-FFF2-40B4-BE49-F238E27FC236}">
              <a16:creationId xmlns:a16="http://schemas.microsoft.com/office/drawing/2014/main" id="{00000000-0008-0000-02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28</xdr:row>
      <xdr:rowOff>0</xdr:rowOff>
    </xdr:from>
    <xdr:ext cx="184731" cy="264560"/>
    <xdr:sp macro="" textlink="">
      <xdr:nvSpPr>
        <xdr:cNvPr id="1111" name="1129 CuadroTexto">
          <a:extLst>
            <a:ext uri="{FF2B5EF4-FFF2-40B4-BE49-F238E27FC236}">
              <a16:creationId xmlns:a16="http://schemas.microsoft.com/office/drawing/2014/main" id="{00000000-0008-0000-0200-000057040000}"/>
            </a:ext>
          </a:extLst>
        </xdr:cNvPr>
        <xdr:cNvSpPr txBox="1"/>
      </xdr:nvSpPr>
      <xdr:spPr>
        <a:xfrm>
          <a:off x="15554325" y="117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29</xdr:row>
      <xdr:rowOff>0</xdr:rowOff>
    </xdr:from>
    <xdr:ext cx="19050" cy="19050"/>
    <xdr:pic>
      <xdr:nvPicPr>
        <xdr:cNvPr id="1112" name="Picture 1">
          <a:extLst>
            <a:ext uri="{FF2B5EF4-FFF2-40B4-BE49-F238E27FC236}">
              <a16:creationId xmlns:a16="http://schemas.microsoft.com/office/drawing/2014/main" id="{00000000-0008-0000-02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3" name="Picture 2">
          <a:extLst>
            <a:ext uri="{FF2B5EF4-FFF2-40B4-BE49-F238E27FC236}">
              <a16:creationId xmlns:a16="http://schemas.microsoft.com/office/drawing/2014/main" id="{00000000-0008-0000-02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4" name="Picture 1">
          <a:extLst>
            <a:ext uri="{FF2B5EF4-FFF2-40B4-BE49-F238E27FC236}">
              <a16:creationId xmlns:a16="http://schemas.microsoft.com/office/drawing/2014/main" id="{00000000-0008-0000-02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5" name="Picture 2">
          <a:extLst>
            <a:ext uri="{FF2B5EF4-FFF2-40B4-BE49-F238E27FC236}">
              <a16:creationId xmlns:a16="http://schemas.microsoft.com/office/drawing/2014/main" id="{00000000-0008-0000-02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6" name="Picture 1">
          <a:extLst>
            <a:ext uri="{FF2B5EF4-FFF2-40B4-BE49-F238E27FC236}">
              <a16:creationId xmlns:a16="http://schemas.microsoft.com/office/drawing/2014/main" id="{00000000-0008-0000-02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7" name="Picture 2">
          <a:extLst>
            <a:ext uri="{FF2B5EF4-FFF2-40B4-BE49-F238E27FC236}">
              <a16:creationId xmlns:a16="http://schemas.microsoft.com/office/drawing/2014/main" id="{00000000-0008-0000-02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8" name="Picture 1">
          <a:extLst>
            <a:ext uri="{FF2B5EF4-FFF2-40B4-BE49-F238E27FC236}">
              <a16:creationId xmlns:a16="http://schemas.microsoft.com/office/drawing/2014/main" id="{00000000-0008-0000-02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9" name="Picture 2">
          <a:extLst>
            <a:ext uri="{FF2B5EF4-FFF2-40B4-BE49-F238E27FC236}">
              <a16:creationId xmlns:a16="http://schemas.microsoft.com/office/drawing/2014/main" id="{00000000-0008-0000-02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0" name="Picture 1">
          <a:extLst>
            <a:ext uri="{FF2B5EF4-FFF2-40B4-BE49-F238E27FC236}">
              <a16:creationId xmlns:a16="http://schemas.microsoft.com/office/drawing/2014/main" id="{00000000-0008-0000-02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1" name="Picture 2">
          <a:extLst>
            <a:ext uri="{FF2B5EF4-FFF2-40B4-BE49-F238E27FC236}">
              <a16:creationId xmlns:a16="http://schemas.microsoft.com/office/drawing/2014/main" id="{00000000-0008-0000-02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2" name="Picture 1">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3" name="Picture 2">
          <a:extLst>
            <a:ext uri="{FF2B5EF4-FFF2-40B4-BE49-F238E27FC236}">
              <a16:creationId xmlns:a16="http://schemas.microsoft.com/office/drawing/2014/main" id="{00000000-0008-0000-02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4" name="Picture 1">
          <a:extLst>
            <a:ext uri="{FF2B5EF4-FFF2-40B4-BE49-F238E27FC236}">
              <a16:creationId xmlns:a16="http://schemas.microsoft.com/office/drawing/2014/main" id="{00000000-0008-0000-02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5" name="Picture 2">
          <a:extLst>
            <a:ext uri="{FF2B5EF4-FFF2-40B4-BE49-F238E27FC236}">
              <a16:creationId xmlns:a16="http://schemas.microsoft.com/office/drawing/2014/main" id="{00000000-0008-0000-02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6" name="Picture 1">
          <a:extLst>
            <a:ext uri="{FF2B5EF4-FFF2-40B4-BE49-F238E27FC236}">
              <a16:creationId xmlns:a16="http://schemas.microsoft.com/office/drawing/2014/main" id="{00000000-0008-0000-02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7" name="Picture 2">
          <a:extLst>
            <a:ext uri="{FF2B5EF4-FFF2-40B4-BE49-F238E27FC236}">
              <a16:creationId xmlns:a16="http://schemas.microsoft.com/office/drawing/2014/main" id="{00000000-0008-0000-02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8" name="Picture 1">
          <a:extLst>
            <a:ext uri="{FF2B5EF4-FFF2-40B4-BE49-F238E27FC236}">
              <a16:creationId xmlns:a16="http://schemas.microsoft.com/office/drawing/2014/main" id="{00000000-0008-0000-02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9" name="Picture 2">
          <a:extLst>
            <a:ext uri="{FF2B5EF4-FFF2-40B4-BE49-F238E27FC236}">
              <a16:creationId xmlns:a16="http://schemas.microsoft.com/office/drawing/2014/main" id="{00000000-0008-0000-02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0" name="Picture 1">
          <a:extLst>
            <a:ext uri="{FF2B5EF4-FFF2-40B4-BE49-F238E27FC236}">
              <a16:creationId xmlns:a16="http://schemas.microsoft.com/office/drawing/2014/main" id="{00000000-0008-0000-02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1" name="Picture 2">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2" name="Picture 1">
          <a:extLst>
            <a:ext uri="{FF2B5EF4-FFF2-40B4-BE49-F238E27FC236}">
              <a16:creationId xmlns:a16="http://schemas.microsoft.com/office/drawing/2014/main" id="{00000000-0008-0000-02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3" name="Picture 2">
          <a:extLst>
            <a:ext uri="{FF2B5EF4-FFF2-40B4-BE49-F238E27FC236}">
              <a16:creationId xmlns:a16="http://schemas.microsoft.com/office/drawing/2014/main" id="{00000000-0008-0000-02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4" name="Picture 1">
          <a:extLst>
            <a:ext uri="{FF2B5EF4-FFF2-40B4-BE49-F238E27FC236}">
              <a16:creationId xmlns:a16="http://schemas.microsoft.com/office/drawing/2014/main" id="{00000000-0008-0000-02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5" name="Picture 2">
          <a:extLst>
            <a:ext uri="{FF2B5EF4-FFF2-40B4-BE49-F238E27FC236}">
              <a16:creationId xmlns:a16="http://schemas.microsoft.com/office/drawing/2014/main" id="{00000000-0008-0000-02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6" name="Picture 1">
          <a:extLst>
            <a:ext uri="{FF2B5EF4-FFF2-40B4-BE49-F238E27FC236}">
              <a16:creationId xmlns:a16="http://schemas.microsoft.com/office/drawing/2014/main" id="{00000000-0008-0000-02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7" name="Picture 2">
          <a:extLst>
            <a:ext uri="{FF2B5EF4-FFF2-40B4-BE49-F238E27FC236}">
              <a16:creationId xmlns:a16="http://schemas.microsoft.com/office/drawing/2014/main" id="{00000000-0008-0000-02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8" name="Picture 1">
          <a:extLst>
            <a:ext uri="{FF2B5EF4-FFF2-40B4-BE49-F238E27FC236}">
              <a16:creationId xmlns:a16="http://schemas.microsoft.com/office/drawing/2014/main" id="{00000000-0008-0000-02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9" name="Picture 2">
          <a:extLst>
            <a:ext uri="{FF2B5EF4-FFF2-40B4-BE49-F238E27FC236}">
              <a16:creationId xmlns:a16="http://schemas.microsoft.com/office/drawing/2014/main" id="{00000000-0008-0000-02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0" name="Picture 1">
          <a:extLst>
            <a:ext uri="{FF2B5EF4-FFF2-40B4-BE49-F238E27FC236}">
              <a16:creationId xmlns:a16="http://schemas.microsoft.com/office/drawing/2014/main" id="{00000000-0008-0000-02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1" name="Picture 2">
          <a:extLst>
            <a:ext uri="{FF2B5EF4-FFF2-40B4-BE49-F238E27FC236}">
              <a16:creationId xmlns:a16="http://schemas.microsoft.com/office/drawing/2014/main" id="{00000000-0008-0000-02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2" name="Picture 1">
          <a:extLst>
            <a:ext uri="{FF2B5EF4-FFF2-40B4-BE49-F238E27FC236}">
              <a16:creationId xmlns:a16="http://schemas.microsoft.com/office/drawing/2014/main" id="{00000000-0008-0000-02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3" name="Picture 2">
          <a:extLst>
            <a:ext uri="{FF2B5EF4-FFF2-40B4-BE49-F238E27FC236}">
              <a16:creationId xmlns:a16="http://schemas.microsoft.com/office/drawing/2014/main" id="{00000000-0008-0000-02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29</xdr:row>
      <xdr:rowOff>0</xdr:rowOff>
    </xdr:from>
    <xdr:ext cx="184731" cy="264560"/>
    <xdr:sp macro="" textlink="">
      <xdr:nvSpPr>
        <xdr:cNvPr id="1144" name="1162 CuadroTexto">
          <a:extLst>
            <a:ext uri="{FF2B5EF4-FFF2-40B4-BE49-F238E27FC236}">
              <a16:creationId xmlns:a16="http://schemas.microsoft.com/office/drawing/2014/main" id="{00000000-0008-0000-0200-000078040000}"/>
            </a:ext>
          </a:extLst>
        </xdr:cNvPr>
        <xdr:cNvSpPr txBox="1"/>
      </xdr:nvSpPr>
      <xdr:spPr>
        <a:xfrm>
          <a:off x="15554325" y="1174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30</xdr:row>
      <xdr:rowOff>0</xdr:rowOff>
    </xdr:from>
    <xdr:ext cx="19050" cy="19050"/>
    <xdr:pic>
      <xdr:nvPicPr>
        <xdr:cNvPr id="1145" name="Picture 1">
          <a:extLst>
            <a:ext uri="{FF2B5EF4-FFF2-40B4-BE49-F238E27FC236}">
              <a16:creationId xmlns:a16="http://schemas.microsoft.com/office/drawing/2014/main" id="{00000000-0008-0000-02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6" name="Picture 2">
          <a:extLst>
            <a:ext uri="{FF2B5EF4-FFF2-40B4-BE49-F238E27FC236}">
              <a16:creationId xmlns:a16="http://schemas.microsoft.com/office/drawing/2014/main" id="{00000000-0008-0000-02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7" name="Picture 1">
          <a:extLst>
            <a:ext uri="{FF2B5EF4-FFF2-40B4-BE49-F238E27FC236}">
              <a16:creationId xmlns:a16="http://schemas.microsoft.com/office/drawing/2014/main" id="{00000000-0008-0000-02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8" name="Picture 2">
          <a:extLst>
            <a:ext uri="{FF2B5EF4-FFF2-40B4-BE49-F238E27FC236}">
              <a16:creationId xmlns:a16="http://schemas.microsoft.com/office/drawing/2014/main" id="{00000000-0008-0000-02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49" name="Picture 1">
          <a:extLst>
            <a:ext uri="{FF2B5EF4-FFF2-40B4-BE49-F238E27FC236}">
              <a16:creationId xmlns:a16="http://schemas.microsoft.com/office/drawing/2014/main" id="{00000000-0008-0000-02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0" name="Picture 2">
          <a:extLst>
            <a:ext uri="{FF2B5EF4-FFF2-40B4-BE49-F238E27FC236}">
              <a16:creationId xmlns:a16="http://schemas.microsoft.com/office/drawing/2014/main" id="{00000000-0008-0000-02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1" name="Picture 1">
          <a:extLst>
            <a:ext uri="{FF2B5EF4-FFF2-40B4-BE49-F238E27FC236}">
              <a16:creationId xmlns:a16="http://schemas.microsoft.com/office/drawing/2014/main" id="{00000000-0008-0000-02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2" name="Picture 2">
          <a:extLst>
            <a:ext uri="{FF2B5EF4-FFF2-40B4-BE49-F238E27FC236}">
              <a16:creationId xmlns:a16="http://schemas.microsoft.com/office/drawing/2014/main" id="{00000000-0008-0000-02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3" name="Picture 1">
          <a:extLst>
            <a:ext uri="{FF2B5EF4-FFF2-40B4-BE49-F238E27FC236}">
              <a16:creationId xmlns:a16="http://schemas.microsoft.com/office/drawing/2014/main" id="{00000000-0008-0000-02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4" name="Picture 2">
          <a:extLst>
            <a:ext uri="{FF2B5EF4-FFF2-40B4-BE49-F238E27FC236}">
              <a16:creationId xmlns:a16="http://schemas.microsoft.com/office/drawing/2014/main" id="{00000000-0008-0000-02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5" name="Picture 1">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6" name="Picture 2">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7" name="Picture 1">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8" name="Picture 2">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9" name="Picture 1">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0" name="Picture 2">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1" name="Picture 1">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2" name="Picture 2">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3" name="Picture 1">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4" name="Picture 2">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5" name="Picture 1">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6" name="Picture 2">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7" name="Picture 1">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8" name="Picture 2">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9" name="Picture 1">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0" name="Picture 2">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1" name="Picture 1">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2" name="Picture 2">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3" name="Picture 1">
          <a:extLst>
            <a:ext uri="{FF2B5EF4-FFF2-40B4-BE49-F238E27FC236}">
              <a16:creationId xmlns:a16="http://schemas.microsoft.com/office/drawing/2014/main" id="{00000000-0008-0000-02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4" name="Picture 2">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5" name="Picture 1">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6" name="Picture 2">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30</xdr:row>
      <xdr:rowOff>0</xdr:rowOff>
    </xdr:from>
    <xdr:ext cx="184731" cy="264560"/>
    <xdr:sp macro="" textlink="">
      <xdr:nvSpPr>
        <xdr:cNvPr id="1177" name="1195 CuadroTexto">
          <a:extLst>
            <a:ext uri="{FF2B5EF4-FFF2-40B4-BE49-F238E27FC236}">
              <a16:creationId xmlns:a16="http://schemas.microsoft.com/office/drawing/2014/main" id="{00000000-0008-0000-0200-000099040000}"/>
            </a:ext>
          </a:extLst>
        </xdr:cNvPr>
        <xdr:cNvSpPr txBox="1"/>
      </xdr:nvSpPr>
      <xdr:spPr>
        <a:xfrm>
          <a:off x="15554325" y="1176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178" name="Picture 1">
          <a:extLst>
            <a:ext uri="{FF2B5EF4-FFF2-40B4-BE49-F238E27FC236}">
              <a16:creationId xmlns:a16="http://schemas.microsoft.com/office/drawing/2014/main" id="{00000000-0008-0000-02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79" name="Picture 2">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0" name="Picture 1">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1" name="Picture 2">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2" name="Picture 1">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3" name="Picture 2">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4" name="Picture 1">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5" name="Picture 2">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7" name="Picture 2">
          <a:extLst>
            <a:ext uri="{FF2B5EF4-FFF2-40B4-BE49-F238E27FC236}">
              <a16:creationId xmlns:a16="http://schemas.microsoft.com/office/drawing/2014/main" id="{00000000-0008-0000-02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8" name="Picture 1">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9" name="Picture 2">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0" name="Picture 1">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1" name="Picture 2">
          <a:extLst>
            <a:ext uri="{FF2B5EF4-FFF2-40B4-BE49-F238E27FC236}">
              <a16:creationId xmlns:a16="http://schemas.microsoft.com/office/drawing/2014/main" id="{00000000-0008-0000-02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2" name="Picture 1">
          <a:extLst>
            <a:ext uri="{FF2B5EF4-FFF2-40B4-BE49-F238E27FC236}">
              <a16:creationId xmlns:a16="http://schemas.microsoft.com/office/drawing/2014/main" id="{00000000-0008-0000-02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3" name="Picture 2">
          <a:extLst>
            <a:ext uri="{FF2B5EF4-FFF2-40B4-BE49-F238E27FC236}">
              <a16:creationId xmlns:a16="http://schemas.microsoft.com/office/drawing/2014/main" id="{00000000-0008-0000-02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4" name="Picture 1">
          <a:extLst>
            <a:ext uri="{FF2B5EF4-FFF2-40B4-BE49-F238E27FC236}">
              <a16:creationId xmlns:a16="http://schemas.microsoft.com/office/drawing/2014/main" id="{00000000-0008-0000-02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5" name="Picture 2">
          <a:extLst>
            <a:ext uri="{FF2B5EF4-FFF2-40B4-BE49-F238E27FC236}">
              <a16:creationId xmlns:a16="http://schemas.microsoft.com/office/drawing/2014/main" id="{00000000-0008-0000-02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6" name="Picture 1">
          <a:extLst>
            <a:ext uri="{FF2B5EF4-FFF2-40B4-BE49-F238E27FC236}">
              <a16:creationId xmlns:a16="http://schemas.microsoft.com/office/drawing/2014/main" id="{00000000-0008-0000-02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7" name="Picture 2">
          <a:extLst>
            <a:ext uri="{FF2B5EF4-FFF2-40B4-BE49-F238E27FC236}">
              <a16:creationId xmlns:a16="http://schemas.microsoft.com/office/drawing/2014/main" id="{00000000-0008-0000-02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8" name="Picture 1">
          <a:extLst>
            <a:ext uri="{FF2B5EF4-FFF2-40B4-BE49-F238E27FC236}">
              <a16:creationId xmlns:a16="http://schemas.microsoft.com/office/drawing/2014/main" id="{00000000-0008-0000-02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9" name="Picture 2">
          <a:extLst>
            <a:ext uri="{FF2B5EF4-FFF2-40B4-BE49-F238E27FC236}">
              <a16:creationId xmlns:a16="http://schemas.microsoft.com/office/drawing/2014/main" id="{00000000-0008-0000-02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0" name="Picture 1">
          <a:extLst>
            <a:ext uri="{FF2B5EF4-FFF2-40B4-BE49-F238E27FC236}">
              <a16:creationId xmlns:a16="http://schemas.microsoft.com/office/drawing/2014/main" id="{00000000-0008-0000-02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1" name="Picture 2">
          <a:extLst>
            <a:ext uri="{FF2B5EF4-FFF2-40B4-BE49-F238E27FC236}">
              <a16:creationId xmlns:a16="http://schemas.microsoft.com/office/drawing/2014/main" id="{00000000-0008-0000-02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2" name="Picture 1">
          <a:extLst>
            <a:ext uri="{FF2B5EF4-FFF2-40B4-BE49-F238E27FC236}">
              <a16:creationId xmlns:a16="http://schemas.microsoft.com/office/drawing/2014/main" id="{00000000-0008-0000-02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3" name="Picture 2">
          <a:extLst>
            <a:ext uri="{FF2B5EF4-FFF2-40B4-BE49-F238E27FC236}">
              <a16:creationId xmlns:a16="http://schemas.microsoft.com/office/drawing/2014/main" id="{00000000-0008-0000-02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4" name="Picture 1">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5" name="Picture 2">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6" name="Picture 1">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7" name="Picture 2">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8" name="Picture 1">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9" name="Picture 2">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10" name="1228 CuadroTexto">
          <a:extLst>
            <a:ext uri="{FF2B5EF4-FFF2-40B4-BE49-F238E27FC236}">
              <a16:creationId xmlns:a16="http://schemas.microsoft.com/office/drawing/2014/main" id="{00000000-0008-0000-0200-0000BA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11" name="Picture 1">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2" name="Picture 2">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3" name="Picture 1">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4" name="Picture 2">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5" name="Picture 1">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6" name="Picture 2">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7" name="Picture 1">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8" name="Picture 2">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9" name="Picture 1">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0" name="Picture 2">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1" name="Picture 1">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2" name="Picture 2">
          <a:extLst>
            <a:ext uri="{FF2B5EF4-FFF2-40B4-BE49-F238E27FC236}">
              <a16:creationId xmlns:a16="http://schemas.microsoft.com/office/drawing/2014/main" id="{00000000-0008-0000-02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3" name="Picture 1">
          <a:extLst>
            <a:ext uri="{FF2B5EF4-FFF2-40B4-BE49-F238E27FC236}">
              <a16:creationId xmlns:a16="http://schemas.microsoft.com/office/drawing/2014/main" id="{00000000-0008-0000-02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4" name="Picture 2">
          <a:extLst>
            <a:ext uri="{FF2B5EF4-FFF2-40B4-BE49-F238E27FC236}">
              <a16:creationId xmlns:a16="http://schemas.microsoft.com/office/drawing/2014/main" id="{00000000-0008-0000-02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5" name="Picture 1">
          <a:extLst>
            <a:ext uri="{FF2B5EF4-FFF2-40B4-BE49-F238E27FC236}">
              <a16:creationId xmlns:a16="http://schemas.microsoft.com/office/drawing/2014/main" id="{00000000-0008-0000-02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6" name="Picture 2">
          <a:extLst>
            <a:ext uri="{FF2B5EF4-FFF2-40B4-BE49-F238E27FC236}">
              <a16:creationId xmlns:a16="http://schemas.microsoft.com/office/drawing/2014/main" id="{00000000-0008-0000-02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7" name="Picture 1">
          <a:extLst>
            <a:ext uri="{FF2B5EF4-FFF2-40B4-BE49-F238E27FC236}">
              <a16:creationId xmlns:a16="http://schemas.microsoft.com/office/drawing/2014/main" id="{00000000-0008-0000-02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8" name="Picture 2">
          <a:extLst>
            <a:ext uri="{FF2B5EF4-FFF2-40B4-BE49-F238E27FC236}">
              <a16:creationId xmlns:a16="http://schemas.microsoft.com/office/drawing/2014/main" id="{00000000-0008-0000-02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9" name="Picture 1">
          <a:extLst>
            <a:ext uri="{FF2B5EF4-FFF2-40B4-BE49-F238E27FC236}">
              <a16:creationId xmlns:a16="http://schemas.microsoft.com/office/drawing/2014/main" id="{00000000-0008-0000-02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0" name="Picture 2">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1" name="Picture 1">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2" name="Picture 2">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3" name="Picture 1">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4" name="Picture 2">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5" name="Picture 1">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6" name="Picture 2">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7" name="Picture 1">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8" name="Picture 2">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9" name="Picture 1">
          <a:extLst>
            <a:ext uri="{FF2B5EF4-FFF2-40B4-BE49-F238E27FC236}">
              <a16:creationId xmlns:a16="http://schemas.microsoft.com/office/drawing/2014/main" id="{00000000-0008-0000-02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0" name="Picture 2">
          <a:extLst>
            <a:ext uri="{FF2B5EF4-FFF2-40B4-BE49-F238E27FC236}">
              <a16:creationId xmlns:a16="http://schemas.microsoft.com/office/drawing/2014/main" id="{00000000-0008-0000-02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1" name="Picture 1">
          <a:extLst>
            <a:ext uri="{FF2B5EF4-FFF2-40B4-BE49-F238E27FC236}">
              <a16:creationId xmlns:a16="http://schemas.microsoft.com/office/drawing/2014/main" id="{00000000-0008-0000-02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2" name="Picture 2">
          <a:extLst>
            <a:ext uri="{FF2B5EF4-FFF2-40B4-BE49-F238E27FC236}">
              <a16:creationId xmlns:a16="http://schemas.microsoft.com/office/drawing/2014/main" id="{00000000-0008-0000-02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43" name="1261 CuadroTexto">
          <a:extLst>
            <a:ext uri="{FF2B5EF4-FFF2-40B4-BE49-F238E27FC236}">
              <a16:creationId xmlns:a16="http://schemas.microsoft.com/office/drawing/2014/main" id="{00000000-0008-0000-0200-0000DB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44" name="Picture 1">
          <a:extLst>
            <a:ext uri="{FF2B5EF4-FFF2-40B4-BE49-F238E27FC236}">
              <a16:creationId xmlns:a16="http://schemas.microsoft.com/office/drawing/2014/main" id="{00000000-0008-0000-02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5" name="Picture 2">
          <a:extLst>
            <a:ext uri="{FF2B5EF4-FFF2-40B4-BE49-F238E27FC236}">
              <a16:creationId xmlns:a16="http://schemas.microsoft.com/office/drawing/2014/main" id="{00000000-0008-0000-02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6" name="Picture 1">
          <a:extLst>
            <a:ext uri="{FF2B5EF4-FFF2-40B4-BE49-F238E27FC236}">
              <a16:creationId xmlns:a16="http://schemas.microsoft.com/office/drawing/2014/main" id="{00000000-0008-0000-02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7" name="Picture 2">
          <a:extLst>
            <a:ext uri="{FF2B5EF4-FFF2-40B4-BE49-F238E27FC236}">
              <a16:creationId xmlns:a16="http://schemas.microsoft.com/office/drawing/2014/main" id="{00000000-0008-0000-02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8" name="Picture 1">
          <a:extLst>
            <a:ext uri="{FF2B5EF4-FFF2-40B4-BE49-F238E27FC236}">
              <a16:creationId xmlns:a16="http://schemas.microsoft.com/office/drawing/2014/main" id="{00000000-0008-0000-02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9" name="Picture 2">
          <a:extLst>
            <a:ext uri="{FF2B5EF4-FFF2-40B4-BE49-F238E27FC236}">
              <a16:creationId xmlns:a16="http://schemas.microsoft.com/office/drawing/2014/main" id="{00000000-0008-0000-02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0" name="Picture 1">
          <a:extLst>
            <a:ext uri="{FF2B5EF4-FFF2-40B4-BE49-F238E27FC236}">
              <a16:creationId xmlns:a16="http://schemas.microsoft.com/office/drawing/2014/main" id="{00000000-0008-0000-02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1" name="Picture 2">
          <a:extLst>
            <a:ext uri="{FF2B5EF4-FFF2-40B4-BE49-F238E27FC236}">
              <a16:creationId xmlns:a16="http://schemas.microsoft.com/office/drawing/2014/main" id="{00000000-0008-0000-02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2" name="Picture 1">
          <a:extLst>
            <a:ext uri="{FF2B5EF4-FFF2-40B4-BE49-F238E27FC236}">
              <a16:creationId xmlns:a16="http://schemas.microsoft.com/office/drawing/2014/main" id="{00000000-0008-0000-02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3" name="Picture 2">
          <a:extLst>
            <a:ext uri="{FF2B5EF4-FFF2-40B4-BE49-F238E27FC236}">
              <a16:creationId xmlns:a16="http://schemas.microsoft.com/office/drawing/2014/main" id="{00000000-0008-0000-02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4" name="Picture 1">
          <a:extLst>
            <a:ext uri="{FF2B5EF4-FFF2-40B4-BE49-F238E27FC236}">
              <a16:creationId xmlns:a16="http://schemas.microsoft.com/office/drawing/2014/main" id="{00000000-0008-0000-02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5" name="Picture 2">
          <a:extLst>
            <a:ext uri="{FF2B5EF4-FFF2-40B4-BE49-F238E27FC236}">
              <a16:creationId xmlns:a16="http://schemas.microsoft.com/office/drawing/2014/main" id="{00000000-0008-0000-02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6" name="Picture 1">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7" name="Picture 2">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8" name="Picture 1">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9" name="Picture 2">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0" name="Picture 1">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2" name="Picture 1">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3" name="Picture 2">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4" name="Picture 1">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5" name="Picture 2">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6" name="Picture 1">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7" name="Picture 2">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8" name="Picture 1">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9" name="Picture 2">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0" name="Picture 1">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1" name="Picture 2">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2" name="Picture 1">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3" name="Picture 2">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4" name="Picture 1">
          <a:extLst>
            <a:ext uri="{FF2B5EF4-FFF2-40B4-BE49-F238E27FC236}">
              <a16:creationId xmlns:a16="http://schemas.microsoft.com/office/drawing/2014/main" id="{00000000-0008-0000-02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5" name="Picture 2">
          <a:extLst>
            <a:ext uri="{FF2B5EF4-FFF2-40B4-BE49-F238E27FC236}">
              <a16:creationId xmlns:a16="http://schemas.microsoft.com/office/drawing/2014/main" id="{00000000-0008-0000-02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76" name="1294 CuadroTexto">
          <a:extLst>
            <a:ext uri="{FF2B5EF4-FFF2-40B4-BE49-F238E27FC236}">
              <a16:creationId xmlns:a16="http://schemas.microsoft.com/office/drawing/2014/main" id="{00000000-0008-0000-0200-0000FC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77" name="Picture 1">
          <a:extLst>
            <a:ext uri="{FF2B5EF4-FFF2-40B4-BE49-F238E27FC236}">
              <a16:creationId xmlns:a16="http://schemas.microsoft.com/office/drawing/2014/main" id="{00000000-0008-0000-02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8" name="Picture 2">
          <a:extLst>
            <a:ext uri="{FF2B5EF4-FFF2-40B4-BE49-F238E27FC236}">
              <a16:creationId xmlns:a16="http://schemas.microsoft.com/office/drawing/2014/main" id="{00000000-0008-0000-02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9" name="Picture 1">
          <a:extLst>
            <a:ext uri="{FF2B5EF4-FFF2-40B4-BE49-F238E27FC236}">
              <a16:creationId xmlns:a16="http://schemas.microsoft.com/office/drawing/2014/main" id="{00000000-0008-0000-02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0" name="Picture 2">
          <a:extLst>
            <a:ext uri="{FF2B5EF4-FFF2-40B4-BE49-F238E27FC236}">
              <a16:creationId xmlns:a16="http://schemas.microsoft.com/office/drawing/2014/main" id="{00000000-0008-0000-02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1" name="Picture 1">
          <a:extLst>
            <a:ext uri="{FF2B5EF4-FFF2-40B4-BE49-F238E27FC236}">
              <a16:creationId xmlns:a16="http://schemas.microsoft.com/office/drawing/2014/main" id="{00000000-0008-0000-02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2" name="Picture 2">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3" name="Picture 1">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4" name="Picture 2">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5" name="Picture 1">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6" name="Picture 2">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7" name="Picture 1">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8" name="Picture 2">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9" name="Picture 1">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0" name="Picture 2">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1" name="Picture 1">
          <a:extLst>
            <a:ext uri="{FF2B5EF4-FFF2-40B4-BE49-F238E27FC236}">
              <a16:creationId xmlns:a16="http://schemas.microsoft.com/office/drawing/2014/main" id="{00000000-0008-0000-02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2" name="Picture 2">
          <a:extLst>
            <a:ext uri="{FF2B5EF4-FFF2-40B4-BE49-F238E27FC236}">
              <a16:creationId xmlns:a16="http://schemas.microsoft.com/office/drawing/2014/main" id="{00000000-0008-0000-02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3" name="Picture 1">
          <a:extLst>
            <a:ext uri="{FF2B5EF4-FFF2-40B4-BE49-F238E27FC236}">
              <a16:creationId xmlns:a16="http://schemas.microsoft.com/office/drawing/2014/main" id="{00000000-0008-0000-02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4" name="Picture 2">
          <a:extLst>
            <a:ext uri="{FF2B5EF4-FFF2-40B4-BE49-F238E27FC236}">
              <a16:creationId xmlns:a16="http://schemas.microsoft.com/office/drawing/2014/main" id="{00000000-0008-0000-02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5" name="Picture 1">
          <a:extLst>
            <a:ext uri="{FF2B5EF4-FFF2-40B4-BE49-F238E27FC236}">
              <a16:creationId xmlns:a16="http://schemas.microsoft.com/office/drawing/2014/main" id="{00000000-0008-0000-02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6" name="Picture 2">
          <a:extLst>
            <a:ext uri="{FF2B5EF4-FFF2-40B4-BE49-F238E27FC236}">
              <a16:creationId xmlns:a16="http://schemas.microsoft.com/office/drawing/2014/main" id="{00000000-0008-0000-02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7" name="Picture 1">
          <a:extLst>
            <a:ext uri="{FF2B5EF4-FFF2-40B4-BE49-F238E27FC236}">
              <a16:creationId xmlns:a16="http://schemas.microsoft.com/office/drawing/2014/main" id="{00000000-0008-0000-02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8" name="Picture 2">
          <a:extLst>
            <a:ext uri="{FF2B5EF4-FFF2-40B4-BE49-F238E27FC236}">
              <a16:creationId xmlns:a16="http://schemas.microsoft.com/office/drawing/2014/main" id="{00000000-0008-0000-02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9" name="Picture 1">
          <a:extLst>
            <a:ext uri="{FF2B5EF4-FFF2-40B4-BE49-F238E27FC236}">
              <a16:creationId xmlns:a16="http://schemas.microsoft.com/office/drawing/2014/main" id="{00000000-0008-0000-02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0" name="Picture 2">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1" name="Picture 1">
          <a:extLst>
            <a:ext uri="{FF2B5EF4-FFF2-40B4-BE49-F238E27FC236}">
              <a16:creationId xmlns:a16="http://schemas.microsoft.com/office/drawing/2014/main" id="{00000000-0008-0000-02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2" name="Picture 2">
          <a:extLst>
            <a:ext uri="{FF2B5EF4-FFF2-40B4-BE49-F238E27FC236}">
              <a16:creationId xmlns:a16="http://schemas.microsoft.com/office/drawing/2014/main" id="{00000000-0008-0000-02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3" name="Picture 1">
          <a:extLst>
            <a:ext uri="{FF2B5EF4-FFF2-40B4-BE49-F238E27FC236}">
              <a16:creationId xmlns:a16="http://schemas.microsoft.com/office/drawing/2014/main" id="{00000000-0008-0000-02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4" name="Picture 2">
          <a:extLst>
            <a:ext uri="{FF2B5EF4-FFF2-40B4-BE49-F238E27FC236}">
              <a16:creationId xmlns:a16="http://schemas.microsoft.com/office/drawing/2014/main" id="{00000000-0008-0000-02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5" name="Picture 1">
          <a:extLst>
            <a:ext uri="{FF2B5EF4-FFF2-40B4-BE49-F238E27FC236}">
              <a16:creationId xmlns:a16="http://schemas.microsoft.com/office/drawing/2014/main" id="{00000000-0008-0000-02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6" name="Picture 2">
          <a:extLst>
            <a:ext uri="{FF2B5EF4-FFF2-40B4-BE49-F238E27FC236}">
              <a16:creationId xmlns:a16="http://schemas.microsoft.com/office/drawing/2014/main" id="{00000000-0008-0000-02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7" name="Picture 1">
          <a:extLst>
            <a:ext uri="{FF2B5EF4-FFF2-40B4-BE49-F238E27FC236}">
              <a16:creationId xmlns:a16="http://schemas.microsoft.com/office/drawing/2014/main" id="{00000000-0008-0000-02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8" name="Picture 2">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309" name="1327 CuadroTexto">
          <a:extLst>
            <a:ext uri="{FF2B5EF4-FFF2-40B4-BE49-F238E27FC236}">
              <a16:creationId xmlns:a16="http://schemas.microsoft.com/office/drawing/2014/main" id="{00000000-0008-0000-0200-00001D05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17</xdr:col>
      <xdr:colOff>0</xdr:colOff>
      <xdr:row>5</xdr:row>
      <xdr:rowOff>0</xdr:rowOff>
    </xdr:from>
    <xdr:ext cx="19050" cy="19050"/>
    <xdr:pic>
      <xdr:nvPicPr>
        <xdr:cNvPr id="1311" name="Picture 12">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2" name="Picture 13">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3" name="Picture 12">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4" name="Picture 13">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5" name="Picture 12">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6" name="Picture 13">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7" name="Picture 12">
          <a:extLst>
            <a:ext uri="{FF2B5EF4-FFF2-40B4-BE49-F238E27FC236}">
              <a16:creationId xmlns:a16="http://schemas.microsoft.com/office/drawing/2014/main" id="{00000000-0008-0000-02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8" name="Picture 13">
          <a:extLst>
            <a:ext uri="{FF2B5EF4-FFF2-40B4-BE49-F238E27FC236}">
              <a16:creationId xmlns:a16="http://schemas.microsoft.com/office/drawing/2014/main" id="{00000000-0008-0000-02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0" name="Picture 12">
          <a:extLst>
            <a:ext uri="{FF2B5EF4-FFF2-40B4-BE49-F238E27FC236}">
              <a16:creationId xmlns:a16="http://schemas.microsoft.com/office/drawing/2014/main" id="{00000000-0008-0000-02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1" name="Picture 13">
          <a:extLst>
            <a:ext uri="{FF2B5EF4-FFF2-40B4-BE49-F238E27FC236}">
              <a16:creationId xmlns:a16="http://schemas.microsoft.com/office/drawing/2014/main" id="{00000000-0008-0000-02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2" name="Picture 12">
          <a:extLst>
            <a:ext uri="{FF2B5EF4-FFF2-40B4-BE49-F238E27FC236}">
              <a16:creationId xmlns:a16="http://schemas.microsoft.com/office/drawing/2014/main" id="{00000000-0008-0000-02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3" name="Picture 13">
          <a:extLst>
            <a:ext uri="{FF2B5EF4-FFF2-40B4-BE49-F238E27FC236}">
              <a16:creationId xmlns:a16="http://schemas.microsoft.com/office/drawing/2014/main" id="{00000000-0008-0000-02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248557</xdr:colOff>
      <xdr:row>28</xdr:row>
      <xdr:rowOff>3172</xdr:rowOff>
    </xdr:from>
    <xdr:to>
      <xdr:col>4</xdr:col>
      <xdr:colOff>1908629</xdr:colOff>
      <xdr:row>50</xdr:row>
      <xdr:rowOff>10886</xdr:rowOff>
    </xdr:to>
    <xdr:graphicFrame macro="">
      <xdr:nvGraphicFramePr>
        <xdr:cNvPr id="1338" name="Gráfico 1337">
          <a:extLst>
            <a:ext uri="{FF2B5EF4-FFF2-40B4-BE49-F238E27FC236}">
              <a16:creationId xmlns:a16="http://schemas.microsoft.com/office/drawing/2014/main" id="{00000000-0008-0000-0200-00003A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255361</xdr:colOff>
      <xdr:row>50</xdr:row>
      <xdr:rowOff>99785</xdr:rowOff>
    </xdr:from>
    <xdr:to>
      <xdr:col>4</xdr:col>
      <xdr:colOff>1915433</xdr:colOff>
      <xdr:row>72</xdr:row>
      <xdr:rowOff>107500</xdr:rowOff>
    </xdr:to>
    <xdr:graphicFrame macro="">
      <xdr:nvGraphicFramePr>
        <xdr:cNvPr id="1339" name="Gráfico 1338">
          <a:extLst>
            <a:ext uri="{FF2B5EF4-FFF2-40B4-BE49-F238E27FC236}">
              <a16:creationId xmlns:a16="http://schemas.microsoft.com/office/drawing/2014/main" id="{00000000-0008-0000-0200-00003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100012</xdr:colOff>
      <xdr:row>0</xdr:row>
      <xdr:rowOff>123825</xdr:rowOff>
    </xdr:from>
    <xdr:to>
      <xdr:col>7</xdr:col>
      <xdr:colOff>111125</xdr:colOff>
      <xdr:row>3</xdr:row>
      <xdr:rowOff>71439</xdr:rowOff>
    </xdr:to>
    <xdr:sp macro="" textlink="">
      <xdr:nvSpPr>
        <xdr:cNvPr id="1310" name="1309 Flecha izquierda">
          <a:hlinkClick xmlns:r="http://schemas.openxmlformats.org/officeDocument/2006/relationships" r:id="rId4"/>
          <a:extLst>
            <a:ext uri="{FF2B5EF4-FFF2-40B4-BE49-F238E27FC236}">
              <a16:creationId xmlns:a16="http://schemas.microsoft.com/office/drawing/2014/main" id="{00000000-0008-0000-0200-00001E050000}"/>
            </a:ext>
          </a:extLst>
        </xdr:cNvPr>
        <xdr:cNvSpPr/>
      </xdr:nvSpPr>
      <xdr:spPr>
        <a:xfrm>
          <a:off x="10164762" y="123825"/>
          <a:ext cx="1098551" cy="5191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197302</xdr:colOff>
      <xdr:row>1</xdr:row>
      <xdr:rowOff>130969</xdr:rowOff>
    </xdr:from>
    <xdr:to>
      <xdr:col>30</xdr:col>
      <xdr:colOff>557892</xdr:colOff>
      <xdr:row>5</xdr:row>
      <xdr:rowOff>54430</xdr:rowOff>
    </xdr:to>
    <xdr:sp macro="" textlink="">
      <xdr:nvSpPr>
        <xdr:cNvPr id="2" name="1309 Flecha izquierda">
          <a:hlinkClick xmlns:r="http://schemas.openxmlformats.org/officeDocument/2006/relationships" r:id="rId1"/>
          <a:extLst>
            <a:ext uri="{FF2B5EF4-FFF2-40B4-BE49-F238E27FC236}">
              <a16:creationId xmlns:a16="http://schemas.microsoft.com/office/drawing/2014/main" id="{77868588-797B-4B1F-A61E-BF7BADF631CD}"/>
            </a:ext>
          </a:extLst>
        </xdr:cNvPr>
        <xdr:cNvSpPr/>
      </xdr:nvSpPr>
      <xdr:spPr>
        <a:xfrm>
          <a:off x="13913302" y="280648"/>
          <a:ext cx="1394733" cy="75349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469899</xdr:colOff>
      <xdr:row>0</xdr:row>
      <xdr:rowOff>0</xdr:rowOff>
    </xdr:from>
    <xdr:to>
      <xdr:col>21</xdr:col>
      <xdr:colOff>182563</xdr:colOff>
      <xdr:row>2</xdr:row>
      <xdr:rowOff>134938</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CFB19BE1-5AFF-4F68-813D-D224B6C2F149}"/>
            </a:ext>
          </a:extLst>
        </xdr:cNvPr>
        <xdr:cNvSpPr/>
      </xdr:nvSpPr>
      <xdr:spPr>
        <a:xfrm>
          <a:off x="19980274" y="0"/>
          <a:ext cx="1316039" cy="65881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40028</xdr:colOff>
      <xdr:row>2</xdr:row>
      <xdr:rowOff>48079</xdr:rowOff>
    </xdr:from>
    <xdr:to>
      <xdr:col>11</xdr:col>
      <xdr:colOff>196849</xdr:colOff>
      <xdr:row>5</xdr:row>
      <xdr:rowOff>73479</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2A5193D-5F21-4B0C-94FE-1AC4FC36EA1E}"/>
            </a:ext>
          </a:extLst>
        </xdr:cNvPr>
        <xdr:cNvSpPr/>
      </xdr:nvSpPr>
      <xdr:spPr>
        <a:xfrm>
          <a:off x="15857878" y="378279"/>
          <a:ext cx="956921" cy="50800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78</xdr:col>
      <xdr:colOff>619125</xdr:colOff>
      <xdr:row>2</xdr:row>
      <xdr:rowOff>19050</xdr:rowOff>
    </xdr:from>
    <xdr:to>
      <xdr:col>82</xdr:col>
      <xdr:colOff>180975</xdr:colOff>
      <xdr:row>6</xdr:row>
      <xdr:rowOff>47625</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1983F91C-B9BA-4AA9-A7E0-DA52E2788C8C}"/>
            </a:ext>
          </a:extLst>
        </xdr:cNvPr>
        <xdr:cNvSpPr/>
      </xdr:nvSpPr>
      <xdr:spPr>
        <a:xfrm>
          <a:off x="70843775" y="349250"/>
          <a:ext cx="2762250" cy="6445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455797</xdr:colOff>
      <xdr:row>1</xdr:row>
      <xdr:rowOff>123826</xdr:rowOff>
    </xdr:from>
    <xdr:to>
      <xdr:col>67</xdr:col>
      <xdr:colOff>704851</xdr:colOff>
      <xdr:row>4</xdr:row>
      <xdr:rowOff>276226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968F93ED-98CD-46F9-8AB4-B8AAF8A29665}"/>
            </a:ext>
          </a:extLst>
        </xdr:cNvPr>
        <xdr:cNvSpPr/>
      </xdr:nvSpPr>
      <xdr:spPr>
        <a:xfrm>
          <a:off x="55522997" y="295276"/>
          <a:ext cx="1049154" cy="6667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13</xdr:col>
      <xdr:colOff>166443</xdr:colOff>
      <xdr:row>0</xdr:row>
      <xdr:rowOff>166369</xdr:rowOff>
    </xdr:from>
    <xdr:to>
      <xdr:col>14</xdr:col>
      <xdr:colOff>277812</xdr:colOff>
      <xdr:row>3</xdr:row>
      <xdr:rowOff>134842</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9E1D119-B22F-4218-915E-58358F096324}"/>
            </a:ext>
          </a:extLst>
        </xdr:cNvPr>
        <xdr:cNvSpPr/>
      </xdr:nvSpPr>
      <xdr:spPr>
        <a:xfrm>
          <a:off x="12828343" y="166369"/>
          <a:ext cx="911469" cy="482823"/>
        </a:xfrm>
        <a:prstGeom prst="lef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solidFill>
                <a:schemeClr val="accent1">
                  <a:lumMod val="75000"/>
                </a:schemeClr>
              </a:solidFill>
            </a:rPr>
            <a:t>Ir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50</xdr:col>
      <xdr:colOff>0</xdr:colOff>
      <xdr:row>11</xdr:row>
      <xdr:rowOff>0</xdr:rowOff>
    </xdr:from>
    <xdr:to>
      <xdr:col>50</xdr:col>
      <xdr:colOff>8890</xdr:colOff>
      <xdr:row>11</xdr:row>
      <xdr:rowOff>8890</xdr:rowOff>
    </xdr:to>
    <xdr:pic>
      <xdr:nvPicPr>
        <xdr:cNvPr id="2" name="Picture 12">
          <a:extLst>
            <a:ext uri="{FF2B5EF4-FFF2-40B4-BE49-F238E27FC236}">
              <a16:creationId xmlns:a16="http://schemas.microsoft.com/office/drawing/2014/main" id="{01B46CE3-3952-48CF-BD8F-98D28920F2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3" name="Picture 13">
          <a:extLst>
            <a:ext uri="{FF2B5EF4-FFF2-40B4-BE49-F238E27FC236}">
              <a16:creationId xmlns:a16="http://schemas.microsoft.com/office/drawing/2014/main" id="{DF36B892-BA03-468B-8B62-1B68825165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4" name="Picture 12">
          <a:extLst>
            <a:ext uri="{FF2B5EF4-FFF2-40B4-BE49-F238E27FC236}">
              <a16:creationId xmlns:a16="http://schemas.microsoft.com/office/drawing/2014/main" id="{91B66DC8-DF3D-400F-9481-70153312FC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5" name="Picture 13">
          <a:extLst>
            <a:ext uri="{FF2B5EF4-FFF2-40B4-BE49-F238E27FC236}">
              <a16:creationId xmlns:a16="http://schemas.microsoft.com/office/drawing/2014/main" id="{13923872-FDFD-4236-B00D-B3DC4DAF53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6" name="Picture 17">
          <a:extLst>
            <a:ext uri="{FF2B5EF4-FFF2-40B4-BE49-F238E27FC236}">
              <a16:creationId xmlns:a16="http://schemas.microsoft.com/office/drawing/2014/main" id="{5089C393-855B-40F5-8E9E-31792E61F3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7" name="Picture 18">
          <a:extLst>
            <a:ext uri="{FF2B5EF4-FFF2-40B4-BE49-F238E27FC236}">
              <a16:creationId xmlns:a16="http://schemas.microsoft.com/office/drawing/2014/main" id="{9998BCD8-710A-4F41-A43E-0E1B66C93C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8" name="Picture 12">
          <a:extLst>
            <a:ext uri="{FF2B5EF4-FFF2-40B4-BE49-F238E27FC236}">
              <a16:creationId xmlns:a16="http://schemas.microsoft.com/office/drawing/2014/main" id="{018D4617-5B7C-4635-A73F-BCBE2EF98F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9" name="Picture 13">
          <a:extLst>
            <a:ext uri="{FF2B5EF4-FFF2-40B4-BE49-F238E27FC236}">
              <a16:creationId xmlns:a16="http://schemas.microsoft.com/office/drawing/2014/main" id="{C9D89496-9F43-411F-B2A2-1E900E7153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10" name="Picture 12">
          <a:extLst>
            <a:ext uri="{FF2B5EF4-FFF2-40B4-BE49-F238E27FC236}">
              <a16:creationId xmlns:a16="http://schemas.microsoft.com/office/drawing/2014/main" id="{0ABEADE6-D6AF-4951-9B7B-68DB2ACE0D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11" name="Picture 13">
          <a:extLst>
            <a:ext uri="{FF2B5EF4-FFF2-40B4-BE49-F238E27FC236}">
              <a16:creationId xmlns:a16="http://schemas.microsoft.com/office/drawing/2014/main" id="{A493CB70-999B-40E6-953B-CA2A336E91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12" name="Picture 17">
          <a:extLst>
            <a:ext uri="{FF2B5EF4-FFF2-40B4-BE49-F238E27FC236}">
              <a16:creationId xmlns:a16="http://schemas.microsoft.com/office/drawing/2014/main" id="{E84116A2-1AA5-4F32-AECC-931C727EB0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13" name="Picture 18">
          <a:extLst>
            <a:ext uri="{FF2B5EF4-FFF2-40B4-BE49-F238E27FC236}">
              <a16:creationId xmlns:a16="http://schemas.microsoft.com/office/drawing/2014/main" id="{51A7388F-2181-422C-8176-533F0ACE97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14" name="Picture 12">
          <a:extLst>
            <a:ext uri="{FF2B5EF4-FFF2-40B4-BE49-F238E27FC236}">
              <a16:creationId xmlns:a16="http://schemas.microsoft.com/office/drawing/2014/main" id="{19CD9AC5-7F1B-48BC-A9EC-F8A750C11D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15" name="Picture 13">
          <a:extLst>
            <a:ext uri="{FF2B5EF4-FFF2-40B4-BE49-F238E27FC236}">
              <a16:creationId xmlns:a16="http://schemas.microsoft.com/office/drawing/2014/main" id="{78CFE198-F3F1-4B4B-B9FC-2AF5319A04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16" name="Picture 12">
          <a:extLst>
            <a:ext uri="{FF2B5EF4-FFF2-40B4-BE49-F238E27FC236}">
              <a16:creationId xmlns:a16="http://schemas.microsoft.com/office/drawing/2014/main" id="{A8DC3225-17F3-4AD1-B2BE-401799CF86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17" name="Picture 13">
          <a:extLst>
            <a:ext uri="{FF2B5EF4-FFF2-40B4-BE49-F238E27FC236}">
              <a16:creationId xmlns:a16="http://schemas.microsoft.com/office/drawing/2014/main" id="{64E06356-EF85-4671-9507-FF9126CE85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18" name="Picture 12">
          <a:extLst>
            <a:ext uri="{FF2B5EF4-FFF2-40B4-BE49-F238E27FC236}">
              <a16:creationId xmlns:a16="http://schemas.microsoft.com/office/drawing/2014/main" id="{9087F4BB-507A-4D52-8CC7-77AC76CF2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9" name="Picture 13">
          <a:extLst>
            <a:ext uri="{FF2B5EF4-FFF2-40B4-BE49-F238E27FC236}">
              <a16:creationId xmlns:a16="http://schemas.microsoft.com/office/drawing/2014/main" id="{6993BA33-6F61-4616-8532-F73EB79FEA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0" name="Picture 12">
          <a:extLst>
            <a:ext uri="{FF2B5EF4-FFF2-40B4-BE49-F238E27FC236}">
              <a16:creationId xmlns:a16="http://schemas.microsoft.com/office/drawing/2014/main" id="{2A3196EB-FDF6-4F79-B274-A5FECCFDF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1" name="Picture 13">
          <a:extLst>
            <a:ext uri="{FF2B5EF4-FFF2-40B4-BE49-F238E27FC236}">
              <a16:creationId xmlns:a16="http://schemas.microsoft.com/office/drawing/2014/main" id="{70A5CF54-0F94-430D-9DDD-5D665864CB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28</xdr:row>
      <xdr:rowOff>180974</xdr:rowOff>
    </xdr:from>
    <xdr:to>
      <xdr:col>46</xdr:col>
      <xdr:colOff>495300</xdr:colOff>
      <xdr:row>47</xdr:row>
      <xdr:rowOff>19049</xdr:rowOff>
    </xdr:to>
    <xdr:graphicFrame macro="">
      <xdr:nvGraphicFramePr>
        <xdr:cNvPr id="22" name="21 Gráfico">
          <a:extLst>
            <a:ext uri="{FF2B5EF4-FFF2-40B4-BE49-F238E27FC236}">
              <a16:creationId xmlns:a16="http://schemas.microsoft.com/office/drawing/2014/main" id="{2A1EED26-006B-462A-9586-A8C92DF2F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50</xdr:col>
      <xdr:colOff>0</xdr:colOff>
      <xdr:row>11</xdr:row>
      <xdr:rowOff>0</xdr:rowOff>
    </xdr:from>
    <xdr:ext cx="19050" cy="19050"/>
    <xdr:pic>
      <xdr:nvPicPr>
        <xdr:cNvPr id="23" name="Picture 12">
          <a:extLst>
            <a:ext uri="{FF2B5EF4-FFF2-40B4-BE49-F238E27FC236}">
              <a16:creationId xmlns:a16="http://schemas.microsoft.com/office/drawing/2014/main" id="{152536FF-1F53-4F34-AD09-95890DE8D5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4" name="Picture 13">
          <a:extLst>
            <a:ext uri="{FF2B5EF4-FFF2-40B4-BE49-F238E27FC236}">
              <a16:creationId xmlns:a16="http://schemas.microsoft.com/office/drawing/2014/main" id="{BD5C039C-E519-422C-B1E6-24E1DE9B82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5" name="Picture 12">
          <a:extLst>
            <a:ext uri="{FF2B5EF4-FFF2-40B4-BE49-F238E27FC236}">
              <a16:creationId xmlns:a16="http://schemas.microsoft.com/office/drawing/2014/main" id="{35637EAC-FA0A-4D72-8457-2FDF6ED3B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6" name="Picture 13">
          <a:extLst>
            <a:ext uri="{FF2B5EF4-FFF2-40B4-BE49-F238E27FC236}">
              <a16:creationId xmlns:a16="http://schemas.microsoft.com/office/drawing/2014/main" id="{1BA4EE1F-38E8-41D4-99DC-7E5F96006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7" name="Picture 12">
          <a:extLst>
            <a:ext uri="{FF2B5EF4-FFF2-40B4-BE49-F238E27FC236}">
              <a16:creationId xmlns:a16="http://schemas.microsoft.com/office/drawing/2014/main" id="{D85A083C-E563-4437-88AB-EE237ED0F3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8" name="Picture 13">
          <a:extLst>
            <a:ext uri="{FF2B5EF4-FFF2-40B4-BE49-F238E27FC236}">
              <a16:creationId xmlns:a16="http://schemas.microsoft.com/office/drawing/2014/main" id="{72163734-2CCF-40BF-8A6F-68F838E01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9" name="Picture 12">
          <a:extLst>
            <a:ext uri="{FF2B5EF4-FFF2-40B4-BE49-F238E27FC236}">
              <a16:creationId xmlns:a16="http://schemas.microsoft.com/office/drawing/2014/main" id="{3B840BEA-206B-4E83-BAFF-3B9B156BFC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0" name="Picture 13">
          <a:extLst>
            <a:ext uri="{FF2B5EF4-FFF2-40B4-BE49-F238E27FC236}">
              <a16:creationId xmlns:a16="http://schemas.microsoft.com/office/drawing/2014/main" id="{70F9CC62-8B64-48CF-9E5A-AB7B25264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1" name="Picture 12">
          <a:extLst>
            <a:ext uri="{FF2B5EF4-FFF2-40B4-BE49-F238E27FC236}">
              <a16:creationId xmlns:a16="http://schemas.microsoft.com/office/drawing/2014/main" id="{EA071215-9047-4DC7-84C5-003C670554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2" name="Picture 13">
          <a:extLst>
            <a:ext uri="{FF2B5EF4-FFF2-40B4-BE49-F238E27FC236}">
              <a16:creationId xmlns:a16="http://schemas.microsoft.com/office/drawing/2014/main" id="{2B45831F-443F-4D6B-9331-1E0B2A133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3" name="Picture 12">
          <a:extLst>
            <a:ext uri="{FF2B5EF4-FFF2-40B4-BE49-F238E27FC236}">
              <a16:creationId xmlns:a16="http://schemas.microsoft.com/office/drawing/2014/main" id="{6B75559C-0649-464C-B7C1-AF7A1F7C7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4" name="Picture 13">
          <a:extLst>
            <a:ext uri="{FF2B5EF4-FFF2-40B4-BE49-F238E27FC236}">
              <a16:creationId xmlns:a16="http://schemas.microsoft.com/office/drawing/2014/main" id="{306309C7-E83C-47D8-A1A9-504FAD9D5F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5" name="Picture 12">
          <a:extLst>
            <a:ext uri="{FF2B5EF4-FFF2-40B4-BE49-F238E27FC236}">
              <a16:creationId xmlns:a16="http://schemas.microsoft.com/office/drawing/2014/main" id="{52B60F4C-2461-459F-BE1A-F696FCFB87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6" name="Picture 13">
          <a:extLst>
            <a:ext uri="{FF2B5EF4-FFF2-40B4-BE49-F238E27FC236}">
              <a16:creationId xmlns:a16="http://schemas.microsoft.com/office/drawing/2014/main" id="{A7872E40-BE50-4F92-9569-DFF847C63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7" name="Picture 12">
          <a:extLst>
            <a:ext uri="{FF2B5EF4-FFF2-40B4-BE49-F238E27FC236}">
              <a16:creationId xmlns:a16="http://schemas.microsoft.com/office/drawing/2014/main" id="{9905D28C-66DA-4ACD-BAAA-D91D894FA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8" name="Picture 13">
          <a:extLst>
            <a:ext uri="{FF2B5EF4-FFF2-40B4-BE49-F238E27FC236}">
              <a16:creationId xmlns:a16="http://schemas.microsoft.com/office/drawing/2014/main" id="{7CBB37DC-952E-4805-9FE5-73B6179DCC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9" name="Picture 12">
          <a:extLst>
            <a:ext uri="{FF2B5EF4-FFF2-40B4-BE49-F238E27FC236}">
              <a16:creationId xmlns:a16="http://schemas.microsoft.com/office/drawing/2014/main" id="{8C30E2D3-303F-454B-A4DC-93B892E49C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0" name="Picture 13">
          <a:extLst>
            <a:ext uri="{FF2B5EF4-FFF2-40B4-BE49-F238E27FC236}">
              <a16:creationId xmlns:a16="http://schemas.microsoft.com/office/drawing/2014/main" id="{AA5B90D5-ABC8-4A9C-A6EF-8684E2F343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1" name="Picture 12">
          <a:extLst>
            <a:ext uri="{FF2B5EF4-FFF2-40B4-BE49-F238E27FC236}">
              <a16:creationId xmlns:a16="http://schemas.microsoft.com/office/drawing/2014/main" id="{71B7BB7B-7D95-49ED-B206-41333E765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2" name="Picture 13">
          <a:extLst>
            <a:ext uri="{FF2B5EF4-FFF2-40B4-BE49-F238E27FC236}">
              <a16:creationId xmlns:a16="http://schemas.microsoft.com/office/drawing/2014/main" id="{77EE744D-F4D8-4DB1-B454-B184926412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3" name="Picture 12">
          <a:extLst>
            <a:ext uri="{FF2B5EF4-FFF2-40B4-BE49-F238E27FC236}">
              <a16:creationId xmlns:a16="http://schemas.microsoft.com/office/drawing/2014/main" id="{4EE7F5E7-28A3-403A-BB57-BE6ABAAE42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4" name="Picture 13">
          <a:extLst>
            <a:ext uri="{FF2B5EF4-FFF2-40B4-BE49-F238E27FC236}">
              <a16:creationId xmlns:a16="http://schemas.microsoft.com/office/drawing/2014/main" id="{BB70924C-A891-427F-818A-DD7F047561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5" name="Picture 12">
          <a:extLst>
            <a:ext uri="{FF2B5EF4-FFF2-40B4-BE49-F238E27FC236}">
              <a16:creationId xmlns:a16="http://schemas.microsoft.com/office/drawing/2014/main" id="{F7C0AA19-56F0-43CE-9B45-959FB53A9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6" name="Picture 13">
          <a:extLst>
            <a:ext uri="{FF2B5EF4-FFF2-40B4-BE49-F238E27FC236}">
              <a16:creationId xmlns:a16="http://schemas.microsoft.com/office/drawing/2014/main" id="{576F6F6C-5C6E-4503-96B9-2F176CE393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7" name="Picture 12">
          <a:extLst>
            <a:ext uri="{FF2B5EF4-FFF2-40B4-BE49-F238E27FC236}">
              <a16:creationId xmlns:a16="http://schemas.microsoft.com/office/drawing/2014/main" id="{7809EC89-5A9A-4DAA-991D-C617D5139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8" name="Picture 13">
          <a:extLst>
            <a:ext uri="{FF2B5EF4-FFF2-40B4-BE49-F238E27FC236}">
              <a16:creationId xmlns:a16="http://schemas.microsoft.com/office/drawing/2014/main" id="{54299046-27F9-4F8E-BD48-2E0212966B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9" name="Picture 12">
          <a:extLst>
            <a:ext uri="{FF2B5EF4-FFF2-40B4-BE49-F238E27FC236}">
              <a16:creationId xmlns:a16="http://schemas.microsoft.com/office/drawing/2014/main" id="{01AF6905-C107-4A71-AC17-54C11015C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50" name="Picture 13">
          <a:extLst>
            <a:ext uri="{FF2B5EF4-FFF2-40B4-BE49-F238E27FC236}">
              <a16:creationId xmlns:a16="http://schemas.microsoft.com/office/drawing/2014/main" id="{704A59E0-10AE-4F6B-AD8F-F218E387C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50</xdr:col>
      <xdr:colOff>0</xdr:colOff>
      <xdr:row>11</xdr:row>
      <xdr:rowOff>0</xdr:rowOff>
    </xdr:from>
    <xdr:to>
      <xdr:col>50</xdr:col>
      <xdr:colOff>8890</xdr:colOff>
      <xdr:row>11</xdr:row>
      <xdr:rowOff>8890</xdr:rowOff>
    </xdr:to>
    <xdr:pic>
      <xdr:nvPicPr>
        <xdr:cNvPr id="51" name="Picture 12">
          <a:extLst>
            <a:ext uri="{FF2B5EF4-FFF2-40B4-BE49-F238E27FC236}">
              <a16:creationId xmlns:a16="http://schemas.microsoft.com/office/drawing/2014/main" id="{608D6DBB-D7D9-4B82-B315-BC6C94918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52" name="Picture 13">
          <a:extLst>
            <a:ext uri="{FF2B5EF4-FFF2-40B4-BE49-F238E27FC236}">
              <a16:creationId xmlns:a16="http://schemas.microsoft.com/office/drawing/2014/main" id="{411C7329-9296-40B9-A409-5ABC512FC3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53" name="Picture 12">
          <a:extLst>
            <a:ext uri="{FF2B5EF4-FFF2-40B4-BE49-F238E27FC236}">
              <a16:creationId xmlns:a16="http://schemas.microsoft.com/office/drawing/2014/main" id="{EE94B92E-F53C-43D9-B379-44D5528AE6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54" name="Picture 13">
          <a:extLst>
            <a:ext uri="{FF2B5EF4-FFF2-40B4-BE49-F238E27FC236}">
              <a16:creationId xmlns:a16="http://schemas.microsoft.com/office/drawing/2014/main" id="{E4FF4B91-5B62-49B9-B375-505B7EF4B8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55" name="Picture 17">
          <a:extLst>
            <a:ext uri="{FF2B5EF4-FFF2-40B4-BE49-F238E27FC236}">
              <a16:creationId xmlns:a16="http://schemas.microsoft.com/office/drawing/2014/main" id="{E522085F-AE95-4099-B195-3691A32B5A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56" name="Picture 18">
          <a:extLst>
            <a:ext uri="{FF2B5EF4-FFF2-40B4-BE49-F238E27FC236}">
              <a16:creationId xmlns:a16="http://schemas.microsoft.com/office/drawing/2014/main" id="{8B15D488-18FB-4099-A44E-193C8F9F19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57" name="Picture 12">
          <a:extLst>
            <a:ext uri="{FF2B5EF4-FFF2-40B4-BE49-F238E27FC236}">
              <a16:creationId xmlns:a16="http://schemas.microsoft.com/office/drawing/2014/main" id="{7AC567EA-01CC-4348-B28E-F092F2D826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58" name="Picture 13">
          <a:extLst>
            <a:ext uri="{FF2B5EF4-FFF2-40B4-BE49-F238E27FC236}">
              <a16:creationId xmlns:a16="http://schemas.microsoft.com/office/drawing/2014/main" id="{DB32BE12-06C3-4222-8C8E-F9527EF079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59" name="Picture 12">
          <a:extLst>
            <a:ext uri="{FF2B5EF4-FFF2-40B4-BE49-F238E27FC236}">
              <a16:creationId xmlns:a16="http://schemas.microsoft.com/office/drawing/2014/main" id="{802D45E4-F550-4F80-A910-1797F239A6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60" name="Picture 13">
          <a:extLst>
            <a:ext uri="{FF2B5EF4-FFF2-40B4-BE49-F238E27FC236}">
              <a16:creationId xmlns:a16="http://schemas.microsoft.com/office/drawing/2014/main" id="{F9C3F43A-B89B-4961-B9CB-4C7271430D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61" name="Picture 17">
          <a:extLst>
            <a:ext uri="{FF2B5EF4-FFF2-40B4-BE49-F238E27FC236}">
              <a16:creationId xmlns:a16="http://schemas.microsoft.com/office/drawing/2014/main" id="{2FA2049A-35B9-487C-8976-FA9C85D470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62" name="Picture 18">
          <a:extLst>
            <a:ext uri="{FF2B5EF4-FFF2-40B4-BE49-F238E27FC236}">
              <a16:creationId xmlns:a16="http://schemas.microsoft.com/office/drawing/2014/main" id="{0E4A60EF-3692-49A1-9F82-C39C49BC43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63" name="Picture 12">
          <a:extLst>
            <a:ext uri="{FF2B5EF4-FFF2-40B4-BE49-F238E27FC236}">
              <a16:creationId xmlns:a16="http://schemas.microsoft.com/office/drawing/2014/main" id="{7BDEAA9C-24D7-4778-B7F0-50FFC15ADA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8890</xdr:colOff>
      <xdr:row>11</xdr:row>
      <xdr:rowOff>8890</xdr:rowOff>
    </xdr:to>
    <xdr:pic>
      <xdr:nvPicPr>
        <xdr:cNvPr id="64" name="Picture 13">
          <a:extLst>
            <a:ext uri="{FF2B5EF4-FFF2-40B4-BE49-F238E27FC236}">
              <a16:creationId xmlns:a16="http://schemas.microsoft.com/office/drawing/2014/main" id="{238F301C-4CD5-435F-9018-E22E431415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17145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65" name="Picture 12">
          <a:extLst>
            <a:ext uri="{FF2B5EF4-FFF2-40B4-BE49-F238E27FC236}">
              <a16:creationId xmlns:a16="http://schemas.microsoft.com/office/drawing/2014/main" id="{342B9784-C62D-43C2-BCD4-A98E299C38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8890</xdr:colOff>
      <xdr:row>32</xdr:row>
      <xdr:rowOff>8890</xdr:rowOff>
    </xdr:to>
    <xdr:pic>
      <xdr:nvPicPr>
        <xdr:cNvPr id="66" name="Picture 13">
          <a:extLst>
            <a:ext uri="{FF2B5EF4-FFF2-40B4-BE49-F238E27FC236}">
              <a16:creationId xmlns:a16="http://schemas.microsoft.com/office/drawing/2014/main" id="{F7C1E146-8676-4DDB-B3B8-0353976B0E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950" y="561975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67" name="Picture 12">
          <a:extLst>
            <a:ext uri="{FF2B5EF4-FFF2-40B4-BE49-F238E27FC236}">
              <a16:creationId xmlns:a16="http://schemas.microsoft.com/office/drawing/2014/main" id="{F8B2DC0B-2516-4B82-94EC-C7B2938FE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68" name="Picture 13">
          <a:extLst>
            <a:ext uri="{FF2B5EF4-FFF2-40B4-BE49-F238E27FC236}">
              <a16:creationId xmlns:a16="http://schemas.microsoft.com/office/drawing/2014/main" id="{C60D58AE-889E-429A-94F3-182B0CA5C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69" name="Picture 12">
          <a:extLst>
            <a:ext uri="{FF2B5EF4-FFF2-40B4-BE49-F238E27FC236}">
              <a16:creationId xmlns:a16="http://schemas.microsoft.com/office/drawing/2014/main" id="{31ECA820-DD49-456A-A7DF-E43F00CD95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0" name="Picture 13">
          <a:extLst>
            <a:ext uri="{FF2B5EF4-FFF2-40B4-BE49-F238E27FC236}">
              <a16:creationId xmlns:a16="http://schemas.microsoft.com/office/drawing/2014/main" id="{78AC78E5-331C-417F-92C9-544397E2F9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1" name="Picture 12">
          <a:extLst>
            <a:ext uri="{FF2B5EF4-FFF2-40B4-BE49-F238E27FC236}">
              <a16:creationId xmlns:a16="http://schemas.microsoft.com/office/drawing/2014/main" id="{C56967E0-0424-47EC-B226-6CD9D5FD30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2" name="Picture 13">
          <a:extLst>
            <a:ext uri="{FF2B5EF4-FFF2-40B4-BE49-F238E27FC236}">
              <a16:creationId xmlns:a16="http://schemas.microsoft.com/office/drawing/2014/main" id="{7BD2E27E-3A3E-4CF2-BEEC-114B4404C6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3" name="Picture 12">
          <a:extLst>
            <a:ext uri="{FF2B5EF4-FFF2-40B4-BE49-F238E27FC236}">
              <a16:creationId xmlns:a16="http://schemas.microsoft.com/office/drawing/2014/main" id="{D9214D27-82FD-4EDB-8B06-7C32C358B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4" name="Picture 13">
          <a:extLst>
            <a:ext uri="{FF2B5EF4-FFF2-40B4-BE49-F238E27FC236}">
              <a16:creationId xmlns:a16="http://schemas.microsoft.com/office/drawing/2014/main" id="{0993140E-6F41-40FD-8CD0-D5613551F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5" name="Picture 12">
          <a:extLst>
            <a:ext uri="{FF2B5EF4-FFF2-40B4-BE49-F238E27FC236}">
              <a16:creationId xmlns:a16="http://schemas.microsoft.com/office/drawing/2014/main" id="{D78358CE-887F-409B-82CB-F8F6D033B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6" name="Picture 13">
          <a:extLst>
            <a:ext uri="{FF2B5EF4-FFF2-40B4-BE49-F238E27FC236}">
              <a16:creationId xmlns:a16="http://schemas.microsoft.com/office/drawing/2014/main" id="{46075219-1A56-4D98-8E97-FCDDD1E15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7" name="Picture 12">
          <a:extLst>
            <a:ext uri="{FF2B5EF4-FFF2-40B4-BE49-F238E27FC236}">
              <a16:creationId xmlns:a16="http://schemas.microsoft.com/office/drawing/2014/main" id="{B044A36B-A956-4920-8823-D669F44F0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8" name="Picture 13">
          <a:extLst>
            <a:ext uri="{FF2B5EF4-FFF2-40B4-BE49-F238E27FC236}">
              <a16:creationId xmlns:a16="http://schemas.microsoft.com/office/drawing/2014/main" id="{EC80B951-EB80-43EE-8CC7-C4059B84A0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9" name="Picture 12">
          <a:extLst>
            <a:ext uri="{FF2B5EF4-FFF2-40B4-BE49-F238E27FC236}">
              <a16:creationId xmlns:a16="http://schemas.microsoft.com/office/drawing/2014/main" id="{DB274DED-EB8B-428F-83A5-CD2C9F70C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0" name="Picture 13">
          <a:extLst>
            <a:ext uri="{FF2B5EF4-FFF2-40B4-BE49-F238E27FC236}">
              <a16:creationId xmlns:a16="http://schemas.microsoft.com/office/drawing/2014/main" id="{2C59F4C7-CA4E-4567-AE09-8017E34744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1" name="Picture 12">
          <a:extLst>
            <a:ext uri="{FF2B5EF4-FFF2-40B4-BE49-F238E27FC236}">
              <a16:creationId xmlns:a16="http://schemas.microsoft.com/office/drawing/2014/main" id="{2C09CD85-1499-4D04-951B-A3590734BC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2" name="Picture 13">
          <a:extLst>
            <a:ext uri="{FF2B5EF4-FFF2-40B4-BE49-F238E27FC236}">
              <a16:creationId xmlns:a16="http://schemas.microsoft.com/office/drawing/2014/main" id="{46DB9D01-2FDE-4637-9C18-0DD75AE59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3" name="Picture 12">
          <a:extLst>
            <a:ext uri="{FF2B5EF4-FFF2-40B4-BE49-F238E27FC236}">
              <a16:creationId xmlns:a16="http://schemas.microsoft.com/office/drawing/2014/main" id="{5D3EB6FF-BC5C-498E-89C1-6F8CAB5DD6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4" name="Picture 13">
          <a:extLst>
            <a:ext uri="{FF2B5EF4-FFF2-40B4-BE49-F238E27FC236}">
              <a16:creationId xmlns:a16="http://schemas.microsoft.com/office/drawing/2014/main" id="{84388073-31B6-4059-9676-0A3C1B615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5" name="Picture 12">
          <a:extLst>
            <a:ext uri="{FF2B5EF4-FFF2-40B4-BE49-F238E27FC236}">
              <a16:creationId xmlns:a16="http://schemas.microsoft.com/office/drawing/2014/main" id="{68801192-1DB6-43BF-8AE9-BE1FD18FA1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6" name="Picture 13">
          <a:extLst>
            <a:ext uri="{FF2B5EF4-FFF2-40B4-BE49-F238E27FC236}">
              <a16:creationId xmlns:a16="http://schemas.microsoft.com/office/drawing/2014/main" id="{BA41B25C-D9E9-42E9-B412-29F976217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7" name="Picture 12">
          <a:extLst>
            <a:ext uri="{FF2B5EF4-FFF2-40B4-BE49-F238E27FC236}">
              <a16:creationId xmlns:a16="http://schemas.microsoft.com/office/drawing/2014/main" id="{435E6DE9-9FF6-4EAF-84A3-57468AADE2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8" name="Picture 13">
          <a:extLst>
            <a:ext uri="{FF2B5EF4-FFF2-40B4-BE49-F238E27FC236}">
              <a16:creationId xmlns:a16="http://schemas.microsoft.com/office/drawing/2014/main" id="{9DC59036-8577-4407-9FAD-3EC13DDBF2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9" name="Picture 12">
          <a:extLst>
            <a:ext uri="{FF2B5EF4-FFF2-40B4-BE49-F238E27FC236}">
              <a16:creationId xmlns:a16="http://schemas.microsoft.com/office/drawing/2014/main" id="{C559FC95-CC7B-42A0-82ED-581EF9A7B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0" name="Picture 13">
          <a:extLst>
            <a:ext uri="{FF2B5EF4-FFF2-40B4-BE49-F238E27FC236}">
              <a16:creationId xmlns:a16="http://schemas.microsoft.com/office/drawing/2014/main" id="{1E0DB44B-7F4F-408B-B038-946B256529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1" name="Picture 12">
          <a:extLst>
            <a:ext uri="{FF2B5EF4-FFF2-40B4-BE49-F238E27FC236}">
              <a16:creationId xmlns:a16="http://schemas.microsoft.com/office/drawing/2014/main" id="{8ADF9125-4552-4353-B9C6-83F2852093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2" name="Picture 13">
          <a:extLst>
            <a:ext uri="{FF2B5EF4-FFF2-40B4-BE49-F238E27FC236}">
              <a16:creationId xmlns:a16="http://schemas.microsoft.com/office/drawing/2014/main" id="{369FC1A5-A14A-4F97-9C16-44ADB82E6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3" name="Picture 12">
          <a:extLst>
            <a:ext uri="{FF2B5EF4-FFF2-40B4-BE49-F238E27FC236}">
              <a16:creationId xmlns:a16="http://schemas.microsoft.com/office/drawing/2014/main" id="{224D07A3-CDEA-490F-A8D4-07462DFAF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4" name="Picture 13">
          <a:extLst>
            <a:ext uri="{FF2B5EF4-FFF2-40B4-BE49-F238E27FC236}">
              <a16:creationId xmlns:a16="http://schemas.microsoft.com/office/drawing/2014/main" id="{F778C30C-7A2C-4A68-A7BE-6EAEA07B4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5" name="Picture 12">
          <a:extLst>
            <a:ext uri="{FF2B5EF4-FFF2-40B4-BE49-F238E27FC236}">
              <a16:creationId xmlns:a16="http://schemas.microsoft.com/office/drawing/2014/main" id="{71E69F29-A0F7-41B6-AB44-BB27F79154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6" name="Picture 13">
          <a:extLst>
            <a:ext uri="{FF2B5EF4-FFF2-40B4-BE49-F238E27FC236}">
              <a16:creationId xmlns:a16="http://schemas.microsoft.com/office/drawing/2014/main" id="{D86BD3DD-716F-4DC5-AA6C-6B6CE1BF06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7" name="Picture 12">
          <a:extLst>
            <a:ext uri="{FF2B5EF4-FFF2-40B4-BE49-F238E27FC236}">
              <a16:creationId xmlns:a16="http://schemas.microsoft.com/office/drawing/2014/main" id="{2B6DC121-7C1E-4778-A3B0-488F15747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8" name="Picture 13">
          <a:extLst>
            <a:ext uri="{FF2B5EF4-FFF2-40B4-BE49-F238E27FC236}">
              <a16:creationId xmlns:a16="http://schemas.microsoft.com/office/drawing/2014/main" id="{592725EB-3AED-4414-B6EB-EA7443B5A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9" name="Picture 12">
          <a:extLst>
            <a:ext uri="{FF2B5EF4-FFF2-40B4-BE49-F238E27FC236}">
              <a16:creationId xmlns:a16="http://schemas.microsoft.com/office/drawing/2014/main" id="{81FD576B-4F59-4690-84C9-E6EE4270B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0" name="Picture 13">
          <a:extLst>
            <a:ext uri="{FF2B5EF4-FFF2-40B4-BE49-F238E27FC236}">
              <a16:creationId xmlns:a16="http://schemas.microsoft.com/office/drawing/2014/main" id="{995A6266-8A03-43F6-8C73-3F65FE2032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1" name="Picture 12">
          <a:extLst>
            <a:ext uri="{FF2B5EF4-FFF2-40B4-BE49-F238E27FC236}">
              <a16:creationId xmlns:a16="http://schemas.microsoft.com/office/drawing/2014/main" id="{E0F83D2B-CE3D-4C13-95EA-226EE1AE4C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2" name="Picture 13">
          <a:extLst>
            <a:ext uri="{FF2B5EF4-FFF2-40B4-BE49-F238E27FC236}">
              <a16:creationId xmlns:a16="http://schemas.microsoft.com/office/drawing/2014/main" id="{15388474-311E-498A-8467-3F1ADBD67B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3" name="Picture 12">
          <a:extLst>
            <a:ext uri="{FF2B5EF4-FFF2-40B4-BE49-F238E27FC236}">
              <a16:creationId xmlns:a16="http://schemas.microsoft.com/office/drawing/2014/main" id="{7FF56E50-8E0B-4FDD-87CA-255D282B62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4" name="Picture 13">
          <a:extLst>
            <a:ext uri="{FF2B5EF4-FFF2-40B4-BE49-F238E27FC236}">
              <a16:creationId xmlns:a16="http://schemas.microsoft.com/office/drawing/2014/main" id="{3FCDC8A1-B251-4BE9-929A-29819A159D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5" name="Picture 12">
          <a:extLst>
            <a:ext uri="{FF2B5EF4-FFF2-40B4-BE49-F238E27FC236}">
              <a16:creationId xmlns:a16="http://schemas.microsoft.com/office/drawing/2014/main" id="{C04ED4D9-4398-4897-B25A-102A3BA4E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6" name="Picture 13">
          <a:extLst>
            <a:ext uri="{FF2B5EF4-FFF2-40B4-BE49-F238E27FC236}">
              <a16:creationId xmlns:a16="http://schemas.microsoft.com/office/drawing/2014/main" id="{C9CEDE8E-9259-4121-B73A-A3C1640B5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7" name="Picture 12">
          <a:extLst>
            <a:ext uri="{FF2B5EF4-FFF2-40B4-BE49-F238E27FC236}">
              <a16:creationId xmlns:a16="http://schemas.microsoft.com/office/drawing/2014/main" id="{F3D735A1-9738-4773-A4CC-79DA35D0DE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8" name="Picture 13">
          <a:extLst>
            <a:ext uri="{FF2B5EF4-FFF2-40B4-BE49-F238E27FC236}">
              <a16:creationId xmlns:a16="http://schemas.microsoft.com/office/drawing/2014/main" id="{F79BD7FB-92B8-44F5-AA52-D6A8AFA0D0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9" name="Picture 12">
          <a:extLst>
            <a:ext uri="{FF2B5EF4-FFF2-40B4-BE49-F238E27FC236}">
              <a16:creationId xmlns:a16="http://schemas.microsoft.com/office/drawing/2014/main" id="{5D30A192-0435-490B-AD39-30568F087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0" name="Picture 13">
          <a:extLst>
            <a:ext uri="{FF2B5EF4-FFF2-40B4-BE49-F238E27FC236}">
              <a16:creationId xmlns:a16="http://schemas.microsoft.com/office/drawing/2014/main" id="{BACA735B-CF4E-480D-A9DE-F2F651F3C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1" name="Picture 12">
          <a:extLst>
            <a:ext uri="{FF2B5EF4-FFF2-40B4-BE49-F238E27FC236}">
              <a16:creationId xmlns:a16="http://schemas.microsoft.com/office/drawing/2014/main" id="{C7B1B69D-69C5-4831-B614-585736CE1F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2" name="Picture 13">
          <a:extLst>
            <a:ext uri="{FF2B5EF4-FFF2-40B4-BE49-F238E27FC236}">
              <a16:creationId xmlns:a16="http://schemas.microsoft.com/office/drawing/2014/main" id="{6C099C1D-F2DA-4A8C-80C0-D0F7DD6A52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3" name="Picture 12">
          <a:extLst>
            <a:ext uri="{FF2B5EF4-FFF2-40B4-BE49-F238E27FC236}">
              <a16:creationId xmlns:a16="http://schemas.microsoft.com/office/drawing/2014/main" id="{6C79E905-175A-41CC-976E-BEDECD407B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4" name="Picture 13">
          <a:extLst>
            <a:ext uri="{FF2B5EF4-FFF2-40B4-BE49-F238E27FC236}">
              <a16:creationId xmlns:a16="http://schemas.microsoft.com/office/drawing/2014/main" id="{7DA3B037-2CFC-4FC3-A996-40193BD03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695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1006</xdr:colOff>
      <xdr:row>1</xdr:row>
      <xdr:rowOff>96384</xdr:rowOff>
    </xdr:from>
    <xdr:to>
      <xdr:col>24</xdr:col>
      <xdr:colOff>210911</xdr:colOff>
      <xdr:row>4</xdr:row>
      <xdr:rowOff>96384</xdr:rowOff>
    </xdr:to>
    <xdr:sp macro="" textlink="">
      <xdr:nvSpPr>
        <xdr:cNvPr id="115" name="1 Flecha izquierda">
          <a:hlinkClick xmlns:r="http://schemas.openxmlformats.org/officeDocument/2006/relationships" r:id="rId3"/>
          <a:extLst>
            <a:ext uri="{FF2B5EF4-FFF2-40B4-BE49-F238E27FC236}">
              <a16:creationId xmlns:a16="http://schemas.microsoft.com/office/drawing/2014/main" id="{0F083130-FF9B-41D9-B3E9-7D871891B50A}"/>
            </a:ext>
          </a:extLst>
        </xdr:cNvPr>
        <xdr:cNvSpPr/>
      </xdr:nvSpPr>
      <xdr:spPr>
        <a:xfrm>
          <a:off x="1270000" y="280534"/>
          <a:ext cx="0" cy="5524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50</xdr:col>
      <xdr:colOff>87313</xdr:colOff>
      <xdr:row>0</xdr:row>
      <xdr:rowOff>174626</xdr:rowOff>
    </xdr:from>
    <xdr:to>
      <xdr:col>51</xdr:col>
      <xdr:colOff>289280</xdr:colOff>
      <xdr:row>3</xdr:row>
      <xdr:rowOff>174625</xdr:rowOff>
    </xdr:to>
    <xdr:sp macro="" textlink="">
      <xdr:nvSpPr>
        <xdr:cNvPr id="116" name="1 Flecha izquierda">
          <a:hlinkClick xmlns:r="http://schemas.openxmlformats.org/officeDocument/2006/relationships" r:id="rId3"/>
          <a:extLst>
            <a:ext uri="{FF2B5EF4-FFF2-40B4-BE49-F238E27FC236}">
              <a16:creationId xmlns:a16="http://schemas.microsoft.com/office/drawing/2014/main" id="{248279CC-FA7C-453C-8D4D-C05FA6F1ACA2}"/>
            </a:ext>
          </a:extLst>
        </xdr:cNvPr>
        <xdr:cNvSpPr/>
      </xdr:nvSpPr>
      <xdr:spPr>
        <a:xfrm>
          <a:off x="13790613" y="174626"/>
          <a:ext cx="963967" cy="552449"/>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195264</xdr:colOff>
      <xdr:row>0</xdr:row>
      <xdr:rowOff>52388</xdr:rowOff>
    </xdr:from>
    <xdr:to>
      <xdr:col>5</xdr:col>
      <xdr:colOff>1361516</xdr:colOff>
      <xdr:row>2</xdr:row>
      <xdr:rowOff>182562</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92FEE2D-B593-497B-8D54-48A849AE5AE8}"/>
            </a:ext>
          </a:extLst>
        </xdr:cNvPr>
        <xdr:cNvSpPr/>
      </xdr:nvSpPr>
      <xdr:spPr>
        <a:xfrm>
          <a:off x="9204327" y="52388"/>
          <a:ext cx="1166252" cy="50323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161924</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320B0778-0836-4719-BE86-981EBC2B8BEB}"/>
            </a:ext>
          </a:extLst>
        </xdr:cNvPr>
        <xdr:cNvSpPr/>
      </xdr:nvSpPr>
      <xdr:spPr>
        <a:xfrm>
          <a:off x="38128575" y="38099"/>
          <a:ext cx="66675" cy="6762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399520</xdr:colOff>
      <xdr:row>2</xdr:row>
      <xdr:rowOff>107155</xdr:rowOff>
    </xdr:from>
    <xdr:to>
      <xdr:col>9</xdr:col>
      <xdr:colOff>642938</xdr:colOff>
      <xdr:row>5</xdr:row>
      <xdr:rowOff>388938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941020" y="488155"/>
          <a:ext cx="1434043" cy="78978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t>
          </a:r>
          <a:r>
            <a:rPr lang="es-CR" sz="1400" b="1" baseline="0">
              <a:solidFill>
                <a:schemeClr val="accent1">
                  <a:lumMod val="75000"/>
                </a:schemeClr>
              </a:solidFill>
            </a:rPr>
            <a:t>al</a:t>
          </a:r>
          <a:r>
            <a:rPr lang="es-CR" sz="1200" b="1" baseline="0">
              <a:solidFill>
                <a:schemeClr val="accent1">
                  <a:lumMod val="75000"/>
                </a:schemeClr>
              </a:solidFill>
            </a:rPr>
            <a:t> índice</a:t>
          </a:r>
          <a:endParaRPr lang="es-CR" sz="12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842DDA91-F2A2-4FF2-B7FA-767C225A7218}"/>
            </a:ext>
          </a:extLst>
        </xdr:cNvPr>
        <xdr:cNvSpPr/>
      </xdr:nvSpPr>
      <xdr:spPr>
        <a:xfrm>
          <a:off x="9972675" y="238124"/>
          <a:ext cx="1181100" cy="6953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Datos%20de%20familia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osleiva\Configuraci&#243;n%20local\Archivos%20temporales%20de%20Internet\OLKFB\Datos%20de%20familias%20TERCER%20gr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f_inst_Unidad/Dpto.%20Analisis%20y%20Control/Presupuesto/Informes%202025/Ejecuci&#243;n%20Base%20Efectivo%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yac/Configuraci&#243;n%20local/Archivos%20temporales%20de%20Internet/OLK31/LIBRO%20GENERAL%20INFORMACION%204%20CASOS%20LOMAS%20DE%20DESAMPAR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c\Configuraci&#243;n%20local\Archivos%20temporales%20de%20Internet\OLK31\LIBRO%20GENERAL%20INFORMACION%204%20CASOS%20LOMAS%20DE%20DESAMPARAD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lfla/Configuraci&#243;n%20local/Archivos%20temporales%20de%20Internet/OLK2E/LIBRO%20GENERAL%20INFORMACION%20SE&#209;OR%20DEL%20TRIUNF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SE&#209;OR%20DEL%20TRIUNF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lfla/Configuraci&#243;n%20local/Archivos%20temporales%20de%20Internet/OLK2E/LIBRO%20GENERAL%20INFORMACION%20UJARR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UJAR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C4" t="str">
            <v>Hernandez Carrillo Jose Antonio</v>
          </cell>
          <cell r="D4">
            <v>502310313</v>
          </cell>
        </row>
        <row r="5">
          <cell r="C5" t="str">
            <v xml:space="preserve">Gómez Gómez Luis Ramón </v>
          </cell>
          <cell r="D5">
            <v>501950719</v>
          </cell>
        </row>
        <row r="6">
          <cell r="C6" t="str">
            <v>Alvarado Perez Vinicio</v>
          </cell>
          <cell r="D6">
            <v>501270902</v>
          </cell>
        </row>
        <row r="7">
          <cell r="C7" t="str">
            <v>Alvarado Perez Hortensia</v>
          </cell>
          <cell r="D7">
            <v>500830232</v>
          </cell>
        </row>
        <row r="8">
          <cell r="C8" t="str">
            <v>Venegas Chinchilla Crispín</v>
          </cell>
          <cell r="D8">
            <v>600480727</v>
          </cell>
        </row>
        <row r="9">
          <cell r="C9" t="str">
            <v>Alvarado Castillo Ronald</v>
          </cell>
          <cell r="D9">
            <v>503350785</v>
          </cell>
        </row>
        <row r="10">
          <cell r="C10" t="str">
            <v>Gutierrez Sánchez Beinyr</v>
          </cell>
          <cell r="D10">
            <v>503090677</v>
          </cell>
        </row>
        <row r="11">
          <cell r="C11" t="str">
            <v>Villalobos Sancho Lourdes</v>
          </cell>
          <cell r="D11">
            <v>601640835</v>
          </cell>
        </row>
        <row r="12">
          <cell r="C12" t="str">
            <v>Román Mora Jose Manuel</v>
          </cell>
          <cell r="D12">
            <v>107640289</v>
          </cell>
        </row>
        <row r="13">
          <cell r="C13" t="str">
            <v>Campos Carmona José</v>
          </cell>
          <cell r="D13">
            <v>110460036</v>
          </cell>
        </row>
        <row r="14">
          <cell r="C14" t="str">
            <v>Guevara Guevara José</v>
          </cell>
          <cell r="D14">
            <v>501090449</v>
          </cell>
        </row>
        <row r="15">
          <cell r="C15" t="str">
            <v>Gómez Obregón Mª de los Ángeles</v>
          </cell>
          <cell r="D15">
            <v>503190418</v>
          </cell>
        </row>
        <row r="16">
          <cell r="C16" t="str">
            <v>Anchia Torres Anais</v>
          </cell>
          <cell r="D16">
            <v>502470507</v>
          </cell>
        </row>
        <row r="17">
          <cell r="C17" t="str">
            <v>Fonseca Sequeira Maria Grace</v>
          </cell>
          <cell r="D17">
            <v>503370997</v>
          </cell>
        </row>
        <row r="18">
          <cell r="C18" t="str">
            <v>Sequeira Carrillo Gerardo</v>
          </cell>
          <cell r="D18">
            <v>502920257</v>
          </cell>
        </row>
        <row r="19">
          <cell r="C19" t="str">
            <v>Sequeira Carrillo Keyla Patricia</v>
          </cell>
          <cell r="D19">
            <v>503260475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D4" t="str">
            <v>Matarrita Gómez Víctor</v>
          </cell>
          <cell r="E4">
            <v>701280352</v>
          </cell>
        </row>
        <row r="5">
          <cell r="D5" t="str">
            <v>Aguirre Escobar María</v>
          </cell>
          <cell r="E5">
            <v>603490222</v>
          </cell>
        </row>
        <row r="6">
          <cell r="D6" t="str">
            <v>Salas Leiva Flor María</v>
          </cell>
          <cell r="E6">
            <v>900620785</v>
          </cell>
        </row>
        <row r="7">
          <cell r="D7" t="str">
            <v>Gómez Zuñiga Huber Aurelio</v>
          </cell>
          <cell r="E7">
            <v>603310700</v>
          </cell>
        </row>
        <row r="8">
          <cell r="D8" t="str">
            <v>Calderón Marín Luis</v>
          </cell>
          <cell r="E8">
            <v>503040317</v>
          </cell>
        </row>
        <row r="9">
          <cell r="D9" t="str">
            <v>Zuñiga Rojas Randall</v>
          </cell>
          <cell r="E9">
            <v>108060951</v>
          </cell>
        </row>
        <row r="10">
          <cell r="D10" t="str">
            <v>Valverde Villalobos Maribel</v>
          </cell>
          <cell r="E10">
            <v>602930910</v>
          </cell>
        </row>
        <row r="11">
          <cell r="D11" t="str">
            <v>Zuñiga Gutierrez Balbina</v>
          </cell>
          <cell r="E11">
            <v>502220928</v>
          </cell>
        </row>
        <row r="12">
          <cell r="D12" t="str">
            <v>Chaves Villalobos Yerlin</v>
          </cell>
          <cell r="E12">
            <v>503190213</v>
          </cell>
        </row>
        <row r="13">
          <cell r="D13" t="str">
            <v>Rojas Gómez Alicia</v>
          </cell>
          <cell r="E13">
            <v>602830814</v>
          </cell>
        </row>
        <row r="14">
          <cell r="D14" t="str">
            <v>Rodríguez Sequeira Susana</v>
          </cell>
          <cell r="E14">
            <v>109890920</v>
          </cell>
        </row>
        <row r="15">
          <cell r="D15" t="str">
            <v>Villaverde Carbajo Ricardo</v>
          </cell>
          <cell r="E15" t="str">
            <v>160400045317</v>
          </cell>
        </row>
        <row r="16">
          <cell r="D16" t="str">
            <v>Rojas Gómez Ana</v>
          </cell>
          <cell r="E16">
            <v>602040562</v>
          </cell>
        </row>
        <row r="17">
          <cell r="D17" t="str">
            <v>Chavarría Berrocal Ronald</v>
          </cell>
          <cell r="E17">
            <v>603440055</v>
          </cell>
        </row>
        <row r="18">
          <cell r="D18" t="str">
            <v>Rodríguez Sequeira Araceli</v>
          </cell>
          <cell r="E18">
            <v>601840460</v>
          </cell>
        </row>
        <row r="19">
          <cell r="D19" t="str">
            <v>Narváez Sosa Didier</v>
          </cell>
          <cell r="E19">
            <v>602940559</v>
          </cell>
        </row>
        <row r="20">
          <cell r="D20" t="str">
            <v>Artavia Jiménez Emilce</v>
          </cell>
          <cell r="E20">
            <v>600810516</v>
          </cell>
        </row>
        <row r="21">
          <cell r="D21" t="str">
            <v>Chacón Bermúdez Víctor</v>
          </cell>
          <cell r="E21">
            <v>602390665</v>
          </cell>
        </row>
        <row r="22">
          <cell r="D22" t="str">
            <v>Solís Luna José</v>
          </cell>
          <cell r="E22">
            <v>602640905</v>
          </cell>
        </row>
        <row r="23">
          <cell r="D23" t="str">
            <v>Zuñiga Gutierrez Silvia</v>
          </cell>
          <cell r="E23">
            <v>701670484</v>
          </cell>
        </row>
        <row r="24">
          <cell r="D24" t="str">
            <v>Porras Tenorio Geraldine</v>
          </cell>
          <cell r="E24">
            <v>603840231</v>
          </cell>
        </row>
        <row r="25">
          <cell r="D25" t="str">
            <v>Montero Arce Carlos</v>
          </cell>
          <cell r="E25">
            <v>108650710</v>
          </cell>
        </row>
        <row r="26">
          <cell r="D26" t="str">
            <v>Ramirez Montiel Juan</v>
          </cell>
          <cell r="E26">
            <v>603600175</v>
          </cell>
        </row>
        <row r="27">
          <cell r="D27" t="str">
            <v>Reyes Umaña Patricia</v>
          </cell>
          <cell r="E27">
            <v>603380173</v>
          </cell>
        </row>
        <row r="28">
          <cell r="D28" t="str">
            <v>Chavarría Salazar Carlos</v>
          </cell>
          <cell r="E28">
            <v>109040531</v>
          </cell>
        </row>
        <row r="29">
          <cell r="D29" t="str">
            <v>Rojas Gómez Jorge</v>
          </cell>
          <cell r="E29">
            <v>602410160</v>
          </cell>
        </row>
        <row r="30">
          <cell r="D30" t="str">
            <v>Núñez Borbón Lilliana</v>
          </cell>
          <cell r="E30">
            <v>603070744</v>
          </cell>
        </row>
        <row r="31">
          <cell r="D31" t="str">
            <v>Obando Aguilar Leticia</v>
          </cell>
          <cell r="E31">
            <v>602740969</v>
          </cell>
        </row>
        <row r="32">
          <cell r="D32" t="str">
            <v>Parra López Deinor</v>
          </cell>
          <cell r="E32">
            <v>503590560</v>
          </cell>
        </row>
        <row r="33">
          <cell r="D33" t="str">
            <v>Parra  Parra Rosa</v>
          </cell>
          <cell r="E33">
            <v>602550888</v>
          </cell>
        </row>
        <row r="34">
          <cell r="D34" t="str">
            <v>Morales Vargas Beatriz</v>
          </cell>
          <cell r="E34">
            <v>602650106</v>
          </cell>
        </row>
        <row r="35">
          <cell r="D35" t="str">
            <v>Acuña Retana Olga</v>
          </cell>
          <cell r="E35">
            <v>104660983</v>
          </cell>
        </row>
        <row r="36">
          <cell r="D36" t="str">
            <v>Gómez Reyes Pedro</v>
          </cell>
          <cell r="E36">
            <v>601280251</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2024 Efectivo Dic-24"/>
      <sheetName val="Disp"/>
      <sheetName val="Pres 2024 Efectivo Ene-25"/>
      <sheetName val="Consultas access"/>
      <sheetName val="Pres 2024 Efectivo Feb-25"/>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Villalobos Piedra Josue" id="{420C1747-EA8A-4F21-A97B-B04D59B7539F}" userId="S::josvillalobos@banhvi.fi.cr::9f4c1dcc-a0fb-4a3e-be4b-c0e29a02c1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rales Fonseca Karina" refreshedDate="45729.354761111113" createdVersion="8" refreshedVersion="8" minRefreshableVersion="3" recordCount="382" xr:uid="{4B55D245-4EB4-4B28-AD2A-4D40C82BF4D8}">
  <cacheSource type="worksheet">
    <worksheetSource ref="B1:I383" sheet="Resumen"/>
  </cacheSource>
  <cacheFields count="8">
    <cacheField name="ENTIDAD" numFmtId="0">
      <sharedItems containsSemiMixedTypes="0" containsString="0" containsNumber="1" containsInteger="1" minValue="4" maxValue="121" count="16">
        <n v="4"/>
        <n v="22"/>
        <n v="26"/>
        <n v="27"/>
        <n v="28"/>
        <n v="32"/>
        <n v="87"/>
        <n v="88"/>
        <n v="92"/>
        <n v="93"/>
        <n v="96"/>
        <n v="101"/>
        <n v="116"/>
        <n v="121"/>
        <n v="117"/>
        <n v="14"/>
      </sharedItems>
    </cacheField>
    <cacheField name="NOM_PROVINCIA" numFmtId="0">
      <sharedItems count="7">
        <s v="SAN JOSÉ"/>
        <s v="ALAJUELA"/>
        <s v="CARTAGO"/>
        <s v="HEREDIA"/>
        <s v="GUANACASTE"/>
        <s v="PUNTARENAS"/>
        <s v="LIMÓN"/>
      </sharedItems>
    </cacheField>
    <cacheField name="NOM_CANTON" numFmtId="0">
      <sharedItems count="67">
        <s v="DESAMPARADOS"/>
        <s v="TARRAZÚ"/>
        <s v="ASERRÍ"/>
        <s v="GOICOECHEA"/>
        <s v="PÉREZ ZELEDÓN"/>
        <s v="ALAJUELA"/>
        <s v="POÁS"/>
        <s v="OROTINA"/>
        <s v="SAN CARLOS"/>
        <s v="CARTAGO"/>
        <s v="PARAÍSO"/>
        <s v="LA UNIÓN"/>
        <s v="TURRIALBA"/>
        <s v="ALVARADO"/>
        <s v="OREAMUNO"/>
        <s v="HEREDIA"/>
        <s v="SARAPIQUÍ"/>
        <s v="ABANGARES"/>
        <s v="LA CRUZ"/>
        <s v="PUNTARENAS"/>
        <s v="MONTES DE ORO"/>
        <s v="LIMÓN"/>
        <s v="POCOCÍ"/>
        <s v="SIQUIRRES"/>
        <s v="MATINA"/>
        <s v="MORA"/>
        <s v="GRECIA"/>
        <s v="SAN PABLO"/>
        <s v="BUENOS AIRES"/>
        <s v="JIMÉNEZ"/>
        <s v="ALAJUELITA"/>
        <s v="VÁZQUEZ DE CORONADO"/>
        <s v="MORAVIA"/>
        <s v="SANTA BÁRBARA"/>
        <s v="BAGACES"/>
        <s v="CARRILLO"/>
        <s v="CAÑAS"/>
        <s v="TILARÁN"/>
        <s v="ATENAS"/>
        <s v="UPALA"/>
        <s v="GUATUSO"/>
        <s v="LIBERIA"/>
        <s v="NICOYA"/>
        <s v="SANTA CRUZ"/>
        <s v="HOJANCHA"/>
        <s v="ESPARZA"/>
        <s v="COTO BRUS"/>
        <s v="ACOSTA"/>
        <s v="SAN RAMÓN"/>
        <s v="OSA"/>
        <s v="GARABITO"/>
        <s v="DOTA"/>
        <s v="SAN JOSÉ"/>
        <s v="PURISCAL"/>
        <s v="NARANJO"/>
        <s v="PALMARES"/>
        <s v="SARCHÍ  (VALVERDE VEGA)"/>
        <s v="LOS CHILES"/>
        <s v="SAN RAFAEL"/>
        <s v="CORREDORES"/>
        <s v="TALAMANCA"/>
        <s v="GUÁCIMO"/>
        <s v="ZARCERO"/>
        <s v="NANDAYURE"/>
        <s v="GOLFITO"/>
        <s v="PUERTO JIMÉNEZ"/>
        <s v="PARRITA"/>
      </sharedItems>
    </cacheField>
    <cacheField name="NOM_DISTRITO" numFmtId="0">
      <sharedItems count="177">
        <s v="DESAMPARADOS"/>
        <s v="SAN MARCOS"/>
        <s v="VUELTA DE JORCO"/>
        <s v="IPÍS"/>
        <s v="DANIEL FLORES"/>
        <s v="SAN RAFAEL"/>
        <s v="OROTINA"/>
        <s v="FLORENCIA"/>
        <s v="AGUACALIENTE O SAN FRANCISCO"/>
        <s v="GUADALUPE O ARENILLA"/>
        <s v="DULCE NOMBRE"/>
        <s v="PARAÍSO"/>
        <s v="LLANOS DE SANTA LUCÍA"/>
        <s v="CONCEPCIÓN"/>
        <s v="SANTA TERESITA"/>
        <s v="CERVANTES"/>
        <s v="SAN FRANCISCO"/>
        <s v="LAS HORQUETAS"/>
        <s v="LAS JUNTAS"/>
        <s v="LA GARITA"/>
        <s v="EL ROBLE"/>
        <s v="MIRAMAR"/>
        <s v="LIMÓN"/>
        <s v="GUÁPILES"/>
        <s v="JIMÉNEZ"/>
        <s v="RITA"/>
        <s v="ROXANA"/>
        <s v="CARIARI"/>
        <s v="FLORIDA"/>
        <s v="BATÁN"/>
        <s v="CARRANDI"/>
        <s v="TABARCIA"/>
        <s v="SAN ISIDRO DE EL GENERAL"/>
        <s v="GRECIA"/>
        <s v="SAN PABLO"/>
        <s v="LA VIRGEN"/>
        <s v="BRUNKA"/>
        <s v="ASERRÍ"/>
        <s v="PEJIBAYE"/>
        <s v="TAYUTIC"/>
        <s v="SAN RAFAEL ARRIBA"/>
        <s v="SAN FELIPE"/>
        <s v="SAN ISIDRO"/>
        <s v="SAN VICENTE"/>
        <s v="LA TRINIDAD"/>
        <s v="GUÁCIMA"/>
        <s v="SAN ROQUE"/>
        <s v="PUENTE DE PIEDRA"/>
        <s v="SAN PEDRO"/>
        <s v="CARRILLOS"/>
        <s v="QUESADA"/>
        <s v="VENECIA"/>
        <s v="JESÚS"/>
        <s v="MOGOTE"/>
        <s v="SARDINAL"/>
        <s v="CAÑAS"/>
        <s v="TILARÁN"/>
        <s v="SANTA ROSA"/>
        <s v="COYOLAR"/>
        <s v="UPALA"/>
        <s v="SAN JOSÉ O PIZOTE"/>
        <s v="BUENAVISTA"/>
        <s v="PUERTO VIEJO"/>
        <s v="LIBERIA"/>
        <s v="CURUBANDÉ"/>
        <s v="NICOYA"/>
        <s v="SAN ANTONIO"/>
        <s v="QUEBRADA HONDA"/>
        <s v="SÁMARA"/>
        <s v="SANTA CRUZ"/>
        <s v="VEINTISIETE DE ABRIL"/>
        <s v="FILADELFIA"/>
        <s v="SANTA CECILIA"/>
        <s v="MATAMBÚ"/>
        <s v="PAQUERA"/>
        <s v="SAN JERÓNIMO"/>
        <s v="POTRERO GRANDE"/>
        <s v="AGUABUENA"/>
        <s v="MATINA"/>
        <s v="GUAITIL VILLA"/>
        <s v="PALMICHAL"/>
        <s v="VOLIO"/>
        <s v="HOJANCHA"/>
        <s v="MONTE ROMO"/>
        <s v="DIRIÁ"/>
        <s v="SAN VITO"/>
        <s v="RIVAS"/>
        <s v="CAJÓN"/>
        <s v="PEÑAS BLANCAS"/>
        <s v="LEPANTO"/>
        <s v="CÓBANO"/>
        <s v="BIOLLEY"/>
        <s v="PUERTO CORTÉS"/>
        <s v="PIEDRAS BLANCAS"/>
        <s v="PITTIER"/>
        <s v="TÁRCOLES"/>
        <s v="FRAILES"/>
        <s v="SAN LORENZO"/>
        <s v="SANTA MARÍA"/>
        <s v="PAVAS"/>
        <s v="HATILLO"/>
        <s v="SANTIAGO"/>
        <s v="DULCE NOMBRE DE JESÚS"/>
        <s v="ALAJUELA"/>
        <s v="SAN JOSÉ"/>
        <s v="RÍO SEGUNDO"/>
        <s v="TAMBOR"/>
        <s v="ÁNGELES"/>
        <s v="ALFARO"/>
        <s v="CIRRÍ SUR"/>
        <s v="BUENOS AIRES"/>
        <s v="ESQUÍPULAS"/>
        <s v="LA GRANJA"/>
        <s v="AGUAS ZARCAS"/>
        <s v="PITAL"/>
        <s v="LA PALMERA"/>
        <s v="CUTRIS"/>
        <s v="POCOSOL"/>
        <s v="SARCHÍ SUR"/>
        <s v="DOS RÍOS"/>
        <s v="EL AMPARO"/>
        <s v="PAVONES"/>
        <s v="TUIS"/>
        <s v="ULLOA"/>
        <s v="BAGACES"/>
        <s v="LA FORTUNA"/>
        <s v="LA CRUZ"/>
        <s v="GUACIMAL"/>
        <s v="BARRANCA"/>
        <s v="ACAPULCO"/>
        <s v="SAN JUAN GRANDE"/>
        <s v="PALMAR"/>
        <s v="SABALITO"/>
        <s v="LAUREL"/>
        <s v="RÍO BLANCO"/>
        <s v="SIQUIRRES"/>
        <s v="ALEGRÍA"/>
        <s v="BRATSI"/>
        <s v="GUÁCIMO"/>
        <s v="POCORA"/>
        <s v="RÍO JIMÉNEZ"/>
        <s v="TAPESCO"/>
        <s v="SANTA RITA"/>
        <s v="PILAS"/>
        <s v="BELÉN"/>
        <s v="CHIRRIPÓ"/>
        <s v="VALLE LA ESTRELLA"/>
        <s v="CHIRA"/>
        <s v="MACACONA"/>
        <s v="AGUAS CLARAS"/>
        <s v="ARENAL"/>
        <s v="VOLCÁN"/>
        <s v="GUAYCARÁ"/>
        <s v="CANOAS"/>
        <s v="PUERTO JIMÉNEZ"/>
        <s v="LA COLONIA"/>
        <s v="PALMIRA"/>
        <s v="BOLSÓN"/>
        <s v="TURRIALBA"/>
        <s v="PORVENIR"/>
        <s v="MATAMA"/>
        <s v="SAN MIGUEL"/>
        <s v="MERCEDES SUR"/>
        <s v="EL GENERAL"/>
        <s v="RÍO NUEVO"/>
        <s v="PIEDADES NORTE"/>
        <s v="LA TIGRA"/>
        <s v="YOLILLAL"/>
        <s v="LOS CHILES"/>
        <s v="KATIRA"/>
        <s v="JUAN VIÑAS"/>
        <s v="LA SUIZA"/>
        <s v="CARTAGENA"/>
        <s v="PAVÓN"/>
        <s v="PARRITA"/>
        <s v="EL CAIRO"/>
        <s v="CANGREJAL"/>
      </sharedItems>
    </cacheField>
    <cacheField name="MTO_BONO" numFmtId="0">
      <sharedItems containsSemiMixedTypes="0" containsString="0" containsNumber="1" minValue="4437500" maxValue="29370053.59"/>
    </cacheField>
    <cacheField name="SOLUCION" numFmtId="0">
      <sharedItems containsSemiMixedTypes="0" containsString="0" containsNumber="1" minValue="7516776" maxValue="65890201.039999999"/>
    </cacheField>
    <cacheField name="ORD" numFmtId="0">
      <sharedItems containsString="0" containsBlank="1" containsNumber="1" containsInteger="1" minValue="1" maxValue="24"/>
    </cacheField>
    <cacheField name="ART59" numFmtId="0">
      <sharedItems containsString="0" containsBlank="1" containsNumber="1" containsInteger="1" minValue="1" maxValue="1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2">
  <r>
    <x v="0"/>
    <x v="0"/>
    <x v="0"/>
    <x v="0"/>
    <n v="9201000"/>
    <n v="33429000"/>
    <n v="1"/>
    <m/>
  </r>
  <r>
    <x v="0"/>
    <x v="0"/>
    <x v="1"/>
    <x v="1"/>
    <n v="9188000"/>
    <n v="31118000"/>
    <n v="1"/>
    <m/>
  </r>
  <r>
    <x v="0"/>
    <x v="0"/>
    <x v="2"/>
    <x v="2"/>
    <n v="8329000"/>
    <n v="34818000"/>
    <n v="1"/>
    <m/>
  </r>
  <r>
    <x v="0"/>
    <x v="0"/>
    <x v="3"/>
    <x v="3"/>
    <n v="9085000"/>
    <n v="41155000"/>
    <n v="1"/>
    <m/>
  </r>
  <r>
    <x v="0"/>
    <x v="0"/>
    <x v="4"/>
    <x v="4"/>
    <n v="9018000"/>
    <n v="29363333.333333299"/>
    <n v="3"/>
    <m/>
  </r>
  <r>
    <x v="0"/>
    <x v="1"/>
    <x v="5"/>
    <x v="0"/>
    <n v="7909000"/>
    <n v="45909000"/>
    <n v="1"/>
    <m/>
  </r>
  <r>
    <x v="0"/>
    <x v="1"/>
    <x v="6"/>
    <x v="5"/>
    <n v="8028000"/>
    <n v="27801750"/>
    <n v="2"/>
    <m/>
  </r>
  <r>
    <x v="0"/>
    <x v="1"/>
    <x v="7"/>
    <x v="6"/>
    <n v="7951000"/>
    <n v="42290000"/>
    <n v="1"/>
    <m/>
  </r>
  <r>
    <x v="0"/>
    <x v="1"/>
    <x v="8"/>
    <x v="7"/>
    <n v="9260000"/>
    <n v="19904119.899999999"/>
    <n v="1"/>
    <m/>
  </r>
  <r>
    <x v="0"/>
    <x v="2"/>
    <x v="9"/>
    <x v="8"/>
    <n v="9195000"/>
    <n v="20958868.190000001"/>
    <n v="1"/>
    <m/>
  </r>
  <r>
    <x v="0"/>
    <x v="2"/>
    <x v="9"/>
    <x v="9"/>
    <n v="6860000"/>
    <n v="65890201.039999999"/>
    <n v="1"/>
    <m/>
  </r>
  <r>
    <x v="0"/>
    <x v="2"/>
    <x v="9"/>
    <x v="10"/>
    <n v="7322000"/>
    <n v="47400000"/>
    <n v="1"/>
    <m/>
  </r>
  <r>
    <x v="0"/>
    <x v="2"/>
    <x v="10"/>
    <x v="11"/>
    <n v="7531500"/>
    <n v="38426867.880000003"/>
    <n v="2"/>
    <m/>
  </r>
  <r>
    <x v="0"/>
    <x v="2"/>
    <x v="10"/>
    <x v="12"/>
    <n v="7755333.3333333302"/>
    <n v="37436000"/>
    <n v="3"/>
    <m/>
  </r>
  <r>
    <x v="0"/>
    <x v="2"/>
    <x v="11"/>
    <x v="13"/>
    <n v="8959000"/>
    <n v="24159112.739999998"/>
    <n v="1"/>
    <m/>
  </r>
  <r>
    <x v="0"/>
    <x v="2"/>
    <x v="12"/>
    <x v="14"/>
    <n v="9267000"/>
    <n v="21500000"/>
    <n v="1"/>
    <m/>
  </r>
  <r>
    <x v="0"/>
    <x v="2"/>
    <x v="13"/>
    <x v="15"/>
    <n v="7531500"/>
    <n v="34444359.090000004"/>
    <n v="2"/>
    <m/>
  </r>
  <r>
    <x v="0"/>
    <x v="2"/>
    <x v="14"/>
    <x v="5"/>
    <n v="8539000"/>
    <n v="46949000"/>
    <n v="1"/>
    <m/>
  </r>
  <r>
    <x v="0"/>
    <x v="3"/>
    <x v="15"/>
    <x v="16"/>
    <n v="7196000"/>
    <n v="57300000"/>
    <n v="1"/>
    <m/>
  </r>
  <r>
    <x v="0"/>
    <x v="3"/>
    <x v="16"/>
    <x v="17"/>
    <n v="9221000"/>
    <n v="21071445.469999999"/>
    <n v="1"/>
    <m/>
  </r>
  <r>
    <x v="0"/>
    <x v="4"/>
    <x v="17"/>
    <x v="18"/>
    <n v="9254000"/>
    <n v="18904000"/>
    <n v="1"/>
    <m/>
  </r>
  <r>
    <x v="0"/>
    <x v="4"/>
    <x v="18"/>
    <x v="19"/>
    <n v="7909000"/>
    <n v="45109000"/>
    <n v="1"/>
    <m/>
  </r>
  <r>
    <x v="0"/>
    <x v="5"/>
    <x v="19"/>
    <x v="20"/>
    <n v="6881000"/>
    <n v="25185040.329999998"/>
    <n v="2"/>
    <m/>
  </r>
  <r>
    <x v="0"/>
    <x v="5"/>
    <x v="20"/>
    <x v="21"/>
    <n v="9214000"/>
    <n v="27120000"/>
    <n v="1"/>
    <m/>
  </r>
  <r>
    <x v="0"/>
    <x v="6"/>
    <x v="21"/>
    <x v="22"/>
    <n v="9085000"/>
    <n v="23185000"/>
    <n v="1"/>
    <m/>
  </r>
  <r>
    <x v="0"/>
    <x v="6"/>
    <x v="22"/>
    <x v="23"/>
    <n v="7405500"/>
    <n v="25922242.225000001"/>
    <n v="2"/>
    <m/>
  </r>
  <r>
    <x v="0"/>
    <x v="6"/>
    <x v="22"/>
    <x v="24"/>
    <n v="7977333.3333333302"/>
    <n v="25167367.9766667"/>
    <n v="3"/>
    <m/>
  </r>
  <r>
    <x v="0"/>
    <x v="6"/>
    <x v="22"/>
    <x v="25"/>
    <n v="9254000"/>
    <n v="21459000"/>
    <n v="1"/>
    <m/>
  </r>
  <r>
    <x v="0"/>
    <x v="6"/>
    <x v="22"/>
    <x v="26"/>
    <n v="9175000"/>
    <n v="23734000"/>
    <n v="1"/>
    <m/>
  </r>
  <r>
    <x v="0"/>
    <x v="6"/>
    <x v="22"/>
    <x v="27"/>
    <n v="9241000"/>
    <n v="20791000"/>
    <n v="1"/>
    <m/>
  </r>
  <r>
    <x v="0"/>
    <x v="6"/>
    <x v="23"/>
    <x v="28"/>
    <n v="7657000"/>
    <n v="28371516.780000001"/>
    <n v="1"/>
    <m/>
  </r>
  <r>
    <x v="0"/>
    <x v="6"/>
    <x v="24"/>
    <x v="29"/>
    <n v="9267000"/>
    <n v="18621000"/>
    <n v="1"/>
    <m/>
  </r>
  <r>
    <x v="0"/>
    <x v="6"/>
    <x v="24"/>
    <x v="30"/>
    <n v="9247000"/>
    <n v="18752000"/>
    <n v="1"/>
    <m/>
  </r>
  <r>
    <x v="1"/>
    <x v="0"/>
    <x v="25"/>
    <x v="31"/>
    <n v="6818000"/>
    <n v="53754000"/>
    <n v="1"/>
    <m/>
  </r>
  <r>
    <x v="1"/>
    <x v="0"/>
    <x v="4"/>
    <x v="32"/>
    <n v="7447500"/>
    <n v="41572846.844999999"/>
    <n v="2"/>
    <m/>
  </r>
  <r>
    <x v="1"/>
    <x v="0"/>
    <x v="4"/>
    <x v="4"/>
    <n v="7741500"/>
    <n v="24930000"/>
    <n v="2"/>
    <m/>
  </r>
  <r>
    <x v="1"/>
    <x v="1"/>
    <x v="26"/>
    <x v="33"/>
    <n v="9221000"/>
    <n v="20421000"/>
    <n v="1"/>
    <m/>
  </r>
  <r>
    <x v="1"/>
    <x v="2"/>
    <x v="9"/>
    <x v="8"/>
    <n v="7741000"/>
    <n v="58191000"/>
    <n v="1"/>
    <m/>
  </r>
  <r>
    <x v="1"/>
    <x v="3"/>
    <x v="27"/>
    <x v="34"/>
    <n v="7951000"/>
    <n v="38750000"/>
    <n v="1"/>
    <m/>
  </r>
  <r>
    <x v="1"/>
    <x v="3"/>
    <x v="16"/>
    <x v="35"/>
    <n v="7657000"/>
    <n v="45757003"/>
    <n v="1"/>
    <m/>
  </r>
  <r>
    <x v="1"/>
    <x v="5"/>
    <x v="28"/>
    <x v="36"/>
    <n v="9208000"/>
    <n v="21208000"/>
    <n v="1"/>
    <m/>
  </r>
  <r>
    <x v="2"/>
    <x v="0"/>
    <x v="1"/>
    <x v="1"/>
    <n v="7448000"/>
    <n v="31256641.32"/>
    <n v="1"/>
    <m/>
  </r>
  <r>
    <x v="2"/>
    <x v="0"/>
    <x v="2"/>
    <x v="37"/>
    <n v="8917000"/>
    <n v="22501410.920000002"/>
    <n v="1"/>
    <m/>
  </r>
  <r>
    <x v="2"/>
    <x v="1"/>
    <x v="5"/>
    <x v="0"/>
    <n v="7280000"/>
    <n v="46272257.960000001"/>
    <n v="1"/>
    <m/>
  </r>
  <r>
    <x v="2"/>
    <x v="1"/>
    <x v="8"/>
    <x v="7"/>
    <n v="8287000"/>
    <n v="33028883.870000001"/>
    <n v="1"/>
    <m/>
  </r>
  <r>
    <x v="2"/>
    <x v="2"/>
    <x v="29"/>
    <x v="38"/>
    <n v="8161000"/>
    <n v="36158364.710000001"/>
    <n v="1"/>
    <m/>
  </r>
  <r>
    <x v="2"/>
    <x v="2"/>
    <x v="12"/>
    <x v="39"/>
    <n v="8975000"/>
    <n v="9394822.9199999999"/>
    <n v="2"/>
    <m/>
  </r>
  <r>
    <x v="2"/>
    <x v="5"/>
    <x v="19"/>
    <x v="20"/>
    <n v="9182000"/>
    <n v="19342237.420000002"/>
    <n v="1"/>
    <m/>
  </r>
  <r>
    <x v="2"/>
    <x v="6"/>
    <x v="22"/>
    <x v="24"/>
    <n v="6356000"/>
    <n v="22251858.010000002"/>
    <n v="1"/>
    <m/>
  </r>
  <r>
    <x v="3"/>
    <x v="0"/>
    <x v="0"/>
    <x v="40"/>
    <n v="6440000"/>
    <n v="50512000"/>
    <n v="1"/>
    <m/>
  </r>
  <r>
    <x v="3"/>
    <x v="0"/>
    <x v="30"/>
    <x v="13"/>
    <n v="9267000"/>
    <n v="31243000"/>
    <n v="1"/>
    <m/>
  </r>
  <r>
    <x v="3"/>
    <x v="0"/>
    <x v="30"/>
    <x v="41"/>
    <n v="7280000"/>
    <n v="48438000"/>
    <n v="1"/>
    <m/>
  </r>
  <r>
    <x v="3"/>
    <x v="0"/>
    <x v="31"/>
    <x v="42"/>
    <n v="7406000"/>
    <n v="59380000"/>
    <n v="1"/>
    <m/>
  </r>
  <r>
    <x v="3"/>
    <x v="0"/>
    <x v="32"/>
    <x v="43"/>
    <n v="8329000"/>
    <n v="42752000"/>
    <n v="1"/>
    <m/>
  </r>
  <r>
    <x v="3"/>
    <x v="0"/>
    <x v="32"/>
    <x v="44"/>
    <n v="7070000"/>
    <n v="20430000"/>
    <n v="1"/>
    <m/>
  </r>
  <r>
    <x v="3"/>
    <x v="1"/>
    <x v="5"/>
    <x v="45"/>
    <n v="7448000"/>
    <n v="53522000"/>
    <n v="1"/>
    <m/>
  </r>
  <r>
    <x v="3"/>
    <x v="1"/>
    <x v="26"/>
    <x v="42"/>
    <n v="9208000"/>
    <n v="24443000"/>
    <n v="1"/>
    <m/>
  </r>
  <r>
    <x v="3"/>
    <x v="1"/>
    <x v="26"/>
    <x v="46"/>
    <n v="9227000"/>
    <n v="20482000"/>
    <n v="1"/>
    <m/>
  </r>
  <r>
    <x v="3"/>
    <x v="1"/>
    <x v="26"/>
    <x v="47"/>
    <n v="6230000"/>
    <n v="43713000"/>
    <n v="1"/>
    <m/>
  </r>
  <r>
    <x v="3"/>
    <x v="1"/>
    <x v="6"/>
    <x v="48"/>
    <n v="8119000"/>
    <n v="44471000"/>
    <n v="1"/>
    <m/>
  </r>
  <r>
    <x v="3"/>
    <x v="1"/>
    <x v="6"/>
    <x v="49"/>
    <n v="7238000"/>
    <n v="45443000"/>
    <n v="1"/>
    <m/>
  </r>
  <r>
    <x v="3"/>
    <x v="1"/>
    <x v="8"/>
    <x v="50"/>
    <n v="8613500"/>
    <n v="30547000"/>
    <n v="2"/>
    <m/>
  </r>
  <r>
    <x v="3"/>
    <x v="1"/>
    <x v="8"/>
    <x v="51"/>
    <n v="9260000"/>
    <n v="21101000"/>
    <n v="1"/>
    <m/>
  </r>
  <r>
    <x v="3"/>
    <x v="2"/>
    <x v="9"/>
    <x v="8"/>
    <n v="7322000"/>
    <n v="56093000"/>
    <n v="1"/>
    <m/>
  </r>
  <r>
    <x v="3"/>
    <x v="2"/>
    <x v="10"/>
    <x v="12"/>
    <n v="7825000"/>
    <n v="46425000"/>
    <n v="1"/>
    <m/>
  </r>
  <r>
    <x v="3"/>
    <x v="3"/>
    <x v="33"/>
    <x v="52"/>
    <n v="8161000"/>
    <n v="60075000"/>
    <n v="1"/>
    <m/>
  </r>
  <r>
    <x v="3"/>
    <x v="3"/>
    <x v="16"/>
    <x v="35"/>
    <n v="8539000"/>
    <n v="20842000"/>
    <n v="1"/>
    <m/>
  </r>
  <r>
    <x v="3"/>
    <x v="4"/>
    <x v="34"/>
    <x v="53"/>
    <n v="9267000"/>
    <n v="25194000"/>
    <n v="1"/>
    <m/>
  </r>
  <r>
    <x v="3"/>
    <x v="4"/>
    <x v="35"/>
    <x v="54"/>
    <n v="8623000"/>
    <n v="16107000"/>
    <n v="1"/>
    <m/>
  </r>
  <r>
    <x v="3"/>
    <x v="4"/>
    <x v="36"/>
    <x v="55"/>
    <n v="6398000"/>
    <n v="45468000"/>
    <n v="1"/>
    <m/>
  </r>
  <r>
    <x v="3"/>
    <x v="4"/>
    <x v="37"/>
    <x v="56"/>
    <n v="9043000"/>
    <n v="26511000"/>
    <n v="1"/>
    <m/>
  </r>
  <r>
    <x v="3"/>
    <x v="4"/>
    <x v="37"/>
    <x v="57"/>
    <n v="8413000"/>
    <n v="46419000"/>
    <n v="1"/>
    <m/>
  </r>
  <r>
    <x v="3"/>
    <x v="6"/>
    <x v="22"/>
    <x v="23"/>
    <n v="7909000"/>
    <n v="44074000"/>
    <n v="1"/>
    <m/>
  </r>
  <r>
    <x v="4"/>
    <x v="1"/>
    <x v="38"/>
    <x v="52"/>
    <n v="8350000"/>
    <n v="29538682.704999998"/>
    <n v="2"/>
    <m/>
  </r>
  <r>
    <x v="4"/>
    <x v="1"/>
    <x v="7"/>
    <x v="58"/>
    <n v="13891500"/>
    <n v="14383043.115"/>
    <n v="2"/>
    <m/>
  </r>
  <r>
    <x v="4"/>
    <x v="1"/>
    <x v="39"/>
    <x v="59"/>
    <n v="13950000"/>
    <n v="14349356.4"/>
    <n v="1"/>
    <m/>
  </r>
  <r>
    <x v="4"/>
    <x v="1"/>
    <x v="39"/>
    <x v="60"/>
    <n v="13950000"/>
    <n v="14322152.5"/>
    <n v="1"/>
    <m/>
  </r>
  <r>
    <x v="4"/>
    <x v="1"/>
    <x v="40"/>
    <x v="61"/>
    <n v="8730500"/>
    <n v="9581404.6500000004"/>
    <n v="2"/>
    <m/>
  </r>
  <r>
    <x v="4"/>
    <x v="3"/>
    <x v="16"/>
    <x v="62"/>
    <n v="9273000"/>
    <n v="9605670.8300000001"/>
    <n v="1"/>
    <m/>
  </r>
  <r>
    <x v="4"/>
    <x v="4"/>
    <x v="41"/>
    <x v="63"/>
    <n v="9283500"/>
    <n v="9605789.4800000004"/>
    <n v="2"/>
    <m/>
  </r>
  <r>
    <x v="4"/>
    <x v="4"/>
    <x v="41"/>
    <x v="64"/>
    <n v="9300000"/>
    <n v="9605975.9299999997"/>
    <n v="1"/>
    <m/>
  </r>
  <r>
    <x v="4"/>
    <x v="4"/>
    <x v="42"/>
    <x v="65"/>
    <n v="9273500"/>
    <n v="9605676.4800000004"/>
    <n v="2"/>
    <m/>
  </r>
  <r>
    <x v="4"/>
    <x v="4"/>
    <x v="42"/>
    <x v="66"/>
    <n v="6975000"/>
    <n v="9605975.6974999998"/>
    <n v="4"/>
    <m/>
  </r>
  <r>
    <x v="4"/>
    <x v="4"/>
    <x v="42"/>
    <x v="67"/>
    <n v="12554000"/>
    <n v="14371707.800000001"/>
    <n v="1"/>
    <m/>
  </r>
  <r>
    <x v="4"/>
    <x v="4"/>
    <x v="42"/>
    <x v="68"/>
    <n v="9300000"/>
    <n v="9571793.4299999997"/>
    <n v="1"/>
    <m/>
  </r>
  <r>
    <x v="4"/>
    <x v="4"/>
    <x v="43"/>
    <x v="69"/>
    <n v="9290000"/>
    <n v="9588771.6799999997"/>
    <n v="2"/>
    <m/>
  </r>
  <r>
    <x v="4"/>
    <x v="4"/>
    <x v="43"/>
    <x v="70"/>
    <n v="9300000"/>
    <n v="9587840"/>
    <n v="1"/>
    <m/>
  </r>
  <r>
    <x v="4"/>
    <x v="4"/>
    <x v="35"/>
    <x v="71"/>
    <n v="9300000"/>
    <n v="9605975.9299999997"/>
    <n v="1"/>
    <m/>
  </r>
  <r>
    <x v="4"/>
    <x v="4"/>
    <x v="18"/>
    <x v="72"/>
    <n v="9300000"/>
    <n v="9605975.9299999997"/>
    <n v="1"/>
    <m/>
  </r>
  <r>
    <x v="4"/>
    <x v="4"/>
    <x v="44"/>
    <x v="73"/>
    <n v="9300000"/>
    <n v="9587840"/>
    <n v="1"/>
    <m/>
  </r>
  <r>
    <x v="4"/>
    <x v="5"/>
    <x v="19"/>
    <x v="74"/>
    <n v="9300000"/>
    <n v="9605975.9299999997"/>
    <n v="1"/>
    <m/>
  </r>
  <r>
    <x v="4"/>
    <x v="5"/>
    <x v="19"/>
    <x v="20"/>
    <n v="8749000"/>
    <n v="9599749.6300000008"/>
    <n v="1"/>
    <m/>
  </r>
  <r>
    <x v="4"/>
    <x v="5"/>
    <x v="45"/>
    <x v="75"/>
    <n v="9300000"/>
    <n v="9605975.9299999997"/>
    <n v="1"/>
    <m/>
  </r>
  <r>
    <x v="4"/>
    <x v="5"/>
    <x v="28"/>
    <x v="76"/>
    <n v="9285791.6666666698"/>
    <n v="9586255.1750000007"/>
    <n v="24"/>
    <m/>
  </r>
  <r>
    <x v="4"/>
    <x v="5"/>
    <x v="46"/>
    <x v="77"/>
    <n v="9300000"/>
    <n v="9605975.9299999997"/>
    <n v="1"/>
    <m/>
  </r>
  <r>
    <x v="4"/>
    <x v="6"/>
    <x v="22"/>
    <x v="25"/>
    <n v="9296500"/>
    <n v="9608283"/>
    <n v="2"/>
    <m/>
  </r>
  <r>
    <x v="4"/>
    <x v="6"/>
    <x v="22"/>
    <x v="26"/>
    <n v="11625000"/>
    <n v="11992821.449999999"/>
    <n v="2"/>
    <m/>
  </r>
  <r>
    <x v="4"/>
    <x v="6"/>
    <x v="22"/>
    <x v="27"/>
    <n v="9300000"/>
    <n v="9618040.7100000009"/>
    <n v="1"/>
    <m/>
  </r>
  <r>
    <x v="4"/>
    <x v="6"/>
    <x v="24"/>
    <x v="78"/>
    <n v="9214000"/>
    <n v="9605004.1300000008"/>
    <n v="1"/>
    <m/>
  </r>
  <r>
    <x v="4"/>
    <x v="6"/>
    <x v="24"/>
    <x v="30"/>
    <n v="9300000"/>
    <n v="9605975.9299999997"/>
    <n v="1"/>
    <m/>
  </r>
  <r>
    <x v="5"/>
    <x v="0"/>
    <x v="47"/>
    <x v="79"/>
    <n v="8203000"/>
    <n v="24205848.77"/>
    <n v="1"/>
    <m/>
  </r>
  <r>
    <x v="5"/>
    <x v="0"/>
    <x v="47"/>
    <x v="80"/>
    <n v="7196000"/>
    <n v="25021760.109999999"/>
    <n v="1"/>
    <m/>
  </r>
  <r>
    <x v="5"/>
    <x v="0"/>
    <x v="4"/>
    <x v="32"/>
    <n v="7531000"/>
    <n v="20519967.73"/>
    <n v="1"/>
    <m/>
  </r>
  <r>
    <x v="5"/>
    <x v="1"/>
    <x v="48"/>
    <x v="81"/>
    <n v="8371000"/>
    <n v="25231734.699999999"/>
    <n v="1"/>
    <m/>
  </r>
  <r>
    <x v="5"/>
    <x v="1"/>
    <x v="8"/>
    <x v="50"/>
    <n v="8665000"/>
    <n v="22326580.140000001"/>
    <n v="1"/>
    <m/>
  </r>
  <r>
    <x v="5"/>
    <x v="4"/>
    <x v="42"/>
    <x v="65"/>
    <n v="8707000"/>
    <n v="24162837.73"/>
    <n v="1"/>
    <m/>
  </r>
  <r>
    <x v="5"/>
    <x v="4"/>
    <x v="44"/>
    <x v="82"/>
    <n v="6566000"/>
    <n v="21391583.120000001"/>
    <n v="1"/>
    <m/>
  </r>
  <r>
    <x v="5"/>
    <x v="4"/>
    <x v="44"/>
    <x v="83"/>
    <n v="6818000"/>
    <n v="20855049.059999999"/>
    <n v="1"/>
    <m/>
  </r>
  <r>
    <x v="6"/>
    <x v="4"/>
    <x v="43"/>
    <x v="84"/>
    <n v="7112000"/>
    <n v="17984021.960000001"/>
    <n v="1"/>
    <m/>
  </r>
  <r>
    <x v="6"/>
    <x v="4"/>
    <x v="35"/>
    <x v="71"/>
    <n v="13950000"/>
    <n v="14095693.5"/>
    <n v="1"/>
    <m/>
  </r>
  <r>
    <x v="6"/>
    <x v="5"/>
    <x v="46"/>
    <x v="85"/>
    <n v="9234000"/>
    <n v="9605975"/>
    <n v="1"/>
    <m/>
  </r>
  <r>
    <x v="7"/>
    <x v="0"/>
    <x v="4"/>
    <x v="86"/>
    <n v="9293000"/>
    <n v="9620978.5999999996"/>
    <n v="1"/>
    <m/>
  </r>
  <r>
    <x v="7"/>
    <x v="0"/>
    <x v="4"/>
    <x v="38"/>
    <n v="9300000"/>
    <n v="9620978.5999999996"/>
    <n v="1"/>
    <m/>
  </r>
  <r>
    <x v="7"/>
    <x v="0"/>
    <x v="4"/>
    <x v="87"/>
    <n v="6916250"/>
    <n v="10080700.272500001"/>
    <n v="4"/>
    <m/>
  </r>
  <r>
    <x v="7"/>
    <x v="1"/>
    <x v="48"/>
    <x v="88"/>
    <n v="9300000"/>
    <n v="9620978.5999999996"/>
    <n v="1"/>
    <m/>
  </r>
  <r>
    <x v="7"/>
    <x v="5"/>
    <x v="19"/>
    <x v="89"/>
    <n v="8791000"/>
    <n v="9617701.5999999996"/>
    <n v="1"/>
    <m/>
  </r>
  <r>
    <x v="7"/>
    <x v="5"/>
    <x v="19"/>
    <x v="74"/>
    <n v="9300000"/>
    <n v="9620978.5999999996"/>
    <n v="1"/>
    <m/>
  </r>
  <r>
    <x v="7"/>
    <x v="5"/>
    <x v="19"/>
    <x v="90"/>
    <n v="9300000"/>
    <n v="9620978.5999999996"/>
    <n v="1"/>
    <m/>
  </r>
  <r>
    <x v="7"/>
    <x v="5"/>
    <x v="28"/>
    <x v="91"/>
    <n v="8749000"/>
    <n v="9617701.5999999996"/>
    <n v="1"/>
    <m/>
  </r>
  <r>
    <x v="7"/>
    <x v="5"/>
    <x v="49"/>
    <x v="92"/>
    <n v="9300000"/>
    <n v="9620978.5999999996"/>
    <n v="1"/>
    <m/>
  </r>
  <r>
    <x v="7"/>
    <x v="5"/>
    <x v="49"/>
    <x v="93"/>
    <n v="9300000"/>
    <n v="9620978.5999999996"/>
    <n v="1"/>
    <m/>
  </r>
  <r>
    <x v="7"/>
    <x v="5"/>
    <x v="46"/>
    <x v="94"/>
    <n v="9300000"/>
    <n v="9620978.5999999996"/>
    <n v="1"/>
    <m/>
  </r>
  <r>
    <x v="7"/>
    <x v="5"/>
    <x v="50"/>
    <x v="95"/>
    <n v="9260000"/>
    <n v="9946706.2400000002"/>
    <n v="1"/>
    <m/>
  </r>
  <r>
    <x v="8"/>
    <x v="0"/>
    <x v="0"/>
    <x v="96"/>
    <n v="9300000"/>
    <n v="9510000"/>
    <n v="1"/>
    <m/>
  </r>
  <r>
    <x v="8"/>
    <x v="0"/>
    <x v="1"/>
    <x v="97"/>
    <n v="9293000"/>
    <n v="9521000"/>
    <n v="1"/>
    <m/>
  </r>
  <r>
    <x v="8"/>
    <x v="0"/>
    <x v="51"/>
    <x v="98"/>
    <n v="9300000"/>
    <n v="9520000"/>
    <n v="1"/>
    <m/>
  </r>
  <r>
    <x v="9"/>
    <x v="0"/>
    <x v="52"/>
    <x v="99"/>
    <n v="8203000"/>
    <n v="38750000"/>
    <n v="1"/>
    <m/>
  </r>
  <r>
    <x v="9"/>
    <x v="0"/>
    <x v="52"/>
    <x v="100"/>
    <n v="9188000"/>
    <n v="33100000"/>
    <n v="1"/>
    <m/>
  </r>
  <r>
    <x v="9"/>
    <x v="0"/>
    <x v="0"/>
    <x v="40"/>
    <n v="8245000"/>
    <n v="20030000"/>
    <n v="1"/>
    <m/>
  </r>
  <r>
    <x v="9"/>
    <x v="0"/>
    <x v="53"/>
    <x v="101"/>
    <n v="13542000"/>
    <n v="25536360.039999999"/>
    <n v="1"/>
    <m/>
  </r>
  <r>
    <x v="9"/>
    <x v="0"/>
    <x v="31"/>
    <x v="102"/>
    <n v="7448000"/>
    <n v="30175000"/>
    <n v="1"/>
    <m/>
  </r>
  <r>
    <x v="9"/>
    <x v="0"/>
    <x v="51"/>
    <x v="98"/>
    <n v="9260000"/>
    <n v="9600000"/>
    <n v="1"/>
    <m/>
  </r>
  <r>
    <x v="9"/>
    <x v="0"/>
    <x v="4"/>
    <x v="32"/>
    <n v="8545142.8571428601"/>
    <n v="21451014.428571399"/>
    <n v="7"/>
    <m/>
  </r>
  <r>
    <x v="9"/>
    <x v="0"/>
    <x v="4"/>
    <x v="4"/>
    <n v="8985250"/>
    <n v="16984878.247499999"/>
    <n v="4"/>
    <m/>
  </r>
  <r>
    <x v="9"/>
    <x v="0"/>
    <x v="4"/>
    <x v="86"/>
    <n v="9300000"/>
    <n v="9600000"/>
    <n v="1"/>
    <m/>
  </r>
  <r>
    <x v="9"/>
    <x v="0"/>
    <x v="4"/>
    <x v="48"/>
    <n v="9280000"/>
    <n v="9550000"/>
    <n v="1"/>
    <m/>
  </r>
  <r>
    <x v="9"/>
    <x v="0"/>
    <x v="4"/>
    <x v="87"/>
    <n v="8161000"/>
    <n v="11720938"/>
    <n v="1"/>
    <m/>
  </r>
  <r>
    <x v="9"/>
    <x v="1"/>
    <x v="5"/>
    <x v="103"/>
    <n v="8376000"/>
    <n v="8626528"/>
    <n v="1"/>
    <m/>
  </r>
  <r>
    <x v="9"/>
    <x v="1"/>
    <x v="5"/>
    <x v="104"/>
    <n v="6692000"/>
    <n v="40200000"/>
    <n v="1"/>
    <m/>
  </r>
  <r>
    <x v="9"/>
    <x v="1"/>
    <x v="5"/>
    <x v="105"/>
    <n v="11608500"/>
    <n v="11872345.75"/>
    <n v="2"/>
    <m/>
  </r>
  <r>
    <x v="9"/>
    <x v="1"/>
    <x v="5"/>
    <x v="106"/>
    <n v="7531000"/>
    <n v="51100000"/>
    <n v="1"/>
    <m/>
  </r>
  <r>
    <x v="9"/>
    <x v="1"/>
    <x v="48"/>
    <x v="107"/>
    <n v="9102000"/>
    <n v="9352168.0299999993"/>
    <n v="1"/>
    <m/>
  </r>
  <r>
    <x v="9"/>
    <x v="1"/>
    <x v="48"/>
    <x v="108"/>
    <n v="8959000"/>
    <n v="34004182.909999996"/>
    <n v="1"/>
    <m/>
  </r>
  <r>
    <x v="9"/>
    <x v="1"/>
    <x v="48"/>
    <x v="81"/>
    <n v="9022500"/>
    <n v="23472486.484999999"/>
    <n v="2"/>
    <m/>
  </r>
  <r>
    <x v="9"/>
    <x v="1"/>
    <x v="48"/>
    <x v="88"/>
    <n v="7888000"/>
    <n v="29427097.219999999"/>
    <n v="2"/>
    <m/>
  </r>
  <r>
    <x v="9"/>
    <x v="1"/>
    <x v="26"/>
    <x v="104"/>
    <n v="9300000"/>
    <n v="17476461.109999999"/>
    <n v="1"/>
    <m/>
  </r>
  <r>
    <x v="9"/>
    <x v="1"/>
    <x v="26"/>
    <x v="46"/>
    <n v="7951000"/>
    <n v="17773000"/>
    <n v="1"/>
    <m/>
  </r>
  <r>
    <x v="9"/>
    <x v="1"/>
    <x v="26"/>
    <x v="47"/>
    <n v="4437500"/>
    <n v="13461009.630000001"/>
    <n v="2"/>
    <m/>
  </r>
  <r>
    <x v="9"/>
    <x v="1"/>
    <x v="38"/>
    <x v="52"/>
    <n v="8245000"/>
    <n v="43200000"/>
    <n v="1"/>
    <m/>
  </r>
  <r>
    <x v="9"/>
    <x v="1"/>
    <x v="54"/>
    <x v="109"/>
    <n v="6776000"/>
    <n v="17630000.739999998"/>
    <n v="1"/>
    <m/>
  </r>
  <r>
    <x v="9"/>
    <x v="1"/>
    <x v="55"/>
    <x v="110"/>
    <n v="8245000"/>
    <n v="33964539.869999997"/>
    <n v="1"/>
    <m/>
  </r>
  <r>
    <x v="9"/>
    <x v="1"/>
    <x v="55"/>
    <x v="101"/>
    <n v="6776000"/>
    <n v="28505150"/>
    <n v="1"/>
    <m/>
  </r>
  <r>
    <x v="9"/>
    <x v="1"/>
    <x v="55"/>
    <x v="111"/>
    <n v="8455000"/>
    <n v="14525604.984999999"/>
    <n v="2"/>
    <m/>
  </r>
  <r>
    <x v="9"/>
    <x v="1"/>
    <x v="55"/>
    <x v="112"/>
    <n v="7195500"/>
    <n v="30880924.23"/>
    <n v="2"/>
    <m/>
  </r>
  <r>
    <x v="9"/>
    <x v="1"/>
    <x v="6"/>
    <x v="49"/>
    <n v="6230000"/>
    <n v="37425000"/>
    <n v="1"/>
    <m/>
  </r>
  <r>
    <x v="9"/>
    <x v="1"/>
    <x v="7"/>
    <x v="6"/>
    <n v="9017666.6666666698"/>
    <n v="22391333.333333299"/>
    <n v="3"/>
    <m/>
  </r>
  <r>
    <x v="9"/>
    <x v="1"/>
    <x v="8"/>
    <x v="50"/>
    <n v="9240666.6666666698"/>
    <n v="22679047.0466667"/>
    <n v="3"/>
    <m/>
  </r>
  <r>
    <x v="9"/>
    <x v="1"/>
    <x v="8"/>
    <x v="7"/>
    <n v="9267000"/>
    <n v="10504153.380000001"/>
    <n v="1"/>
    <m/>
  </r>
  <r>
    <x v="9"/>
    <x v="1"/>
    <x v="8"/>
    <x v="113"/>
    <n v="8390500"/>
    <n v="25725500"/>
    <n v="2"/>
    <m/>
  </r>
  <r>
    <x v="9"/>
    <x v="1"/>
    <x v="8"/>
    <x v="114"/>
    <n v="8369666.6666666698"/>
    <n v="12478024.0233333"/>
    <n v="3"/>
    <m/>
  </r>
  <r>
    <x v="9"/>
    <x v="1"/>
    <x v="8"/>
    <x v="115"/>
    <n v="8665000"/>
    <n v="19543000"/>
    <n v="1"/>
    <m/>
  </r>
  <r>
    <x v="9"/>
    <x v="1"/>
    <x v="8"/>
    <x v="116"/>
    <n v="9300000"/>
    <n v="9650000"/>
    <n v="1"/>
    <m/>
  </r>
  <r>
    <x v="9"/>
    <x v="1"/>
    <x v="8"/>
    <x v="117"/>
    <n v="10424500"/>
    <n v="22456181.842500001"/>
    <n v="4"/>
    <m/>
  </r>
  <r>
    <x v="9"/>
    <x v="1"/>
    <x v="56"/>
    <x v="118"/>
    <n v="9234000"/>
    <n v="22119002.93"/>
    <n v="1"/>
    <m/>
  </r>
  <r>
    <x v="9"/>
    <x v="1"/>
    <x v="39"/>
    <x v="119"/>
    <n v="9085000"/>
    <n v="9550000"/>
    <n v="1"/>
    <m/>
  </r>
  <r>
    <x v="9"/>
    <x v="1"/>
    <x v="57"/>
    <x v="120"/>
    <n v="9127000"/>
    <n v="12137192.810000001"/>
    <n v="1"/>
    <m/>
  </r>
  <r>
    <x v="9"/>
    <x v="2"/>
    <x v="12"/>
    <x v="121"/>
    <n v="9300000"/>
    <n v="9550000"/>
    <n v="1"/>
    <m/>
  </r>
  <r>
    <x v="9"/>
    <x v="2"/>
    <x v="12"/>
    <x v="122"/>
    <n v="9273000"/>
    <n v="9649949.7699999996"/>
    <n v="1"/>
    <m/>
  </r>
  <r>
    <x v="9"/>
    <x v="3"/>
    <x v="15"/>
    <x v="123"/>
    <n v="7216000"/>
    <n v="7516776"/>
    <n v="1"/>
    <m/>
  </r>
  <r>
    <x v="9"/>
    <x v="3"/>
    <x v="58"/>
    <x v="13"/>
    <n v="7448000"/>
    <n v="26395000"/>
    <n v="1"/>
    <m/>
  </r>
  <r>
    <x v="9"/>
    <x v="3"/>
    <x v="16"/>
    <x v="62"/>
    <n v="9273000"/>
    <n v="18973000"/>
    <n v="1"/>
    <m/>
  </r>
  <r>
    <x v="9"/>
    <x v="4"/>
    <x v="41"/>
    <x v="63"/>
    <n v="9260000"/>
    <n v="9550000"/>
    <n v="1"/>
    <m/>
  </r>
  <r>
    <x v="9"/>
    <x v="4"/>
    <x v="34"/>
    <x v="124"/>
    <n v="9300000"/>
    <n v="9550000"/>
    <n v="1"/>
    <m/>
  </r>
  <r>
    <x v="9"/>
    <x v="4"/>
    <x v="34"/>
    <x v="125"/>
    <n v="9227000"/>
    <n v="9600004.4000000004"/>
    <n v="1"/>
    <m/>
  </r>
  <r>
    <x v="9"/>
    <x v="4"/>
    <x v="34"/>
    <x v="53"/>
    <n v="7699000"/>
    <n v="19284000"/>
    <n v="1"/>
    <m/>
  </r>
  <r>
    <x v="9"/>
    <x v="4"/>
    <x v="36"/>
    <x v="55"/>
    <n v="9182000"/>
    <n v="18600000"/>
    <n v="1"/>
    <m/>
  </r>
  <r>
    <x v="9"/>
    <x v="4"/>
    <x v="17"/>
    <x v="18"/>
    <n v="9195666.6666666698"/>
    <n v="11983334.800000001"/>
    <n v="3"/>
    <m/>
  </r>
  <r>
    <x v="9"/>
    <x v="4"/>
    <x v="37"/>
    <x v="57"/>
    <n v="8670000"/>
    <n v="10925000"/>
    <n v="2"/>
    <m/>
  </r>
  <r>
    <x v="9"/>
    <x v="4"/>
    <x v="18"/>
    <x v="126"/>
    <n v="9300000"/>
    <n v="9600000"/>
    <n v="1"/>
    <m/>
  </r>
  <r>
    <x v="9"/>
    <x v="5"/>
    <x v="19"/>
    <x v="89"/>
    <n v="9182000"/>
    <n v="18450000"/>
    <n v="1"/>
    <m/>
  </r>
  <r>
    <x v="9"/>
    <x v="5"/>
    <x v="19"/>
    <x v="74"/>
    <n v="9300000"/>
    <n v="9600000"/>
    <n v="1"/>
    <m/>
  </r>
  <r>
    <x v="9"/>
    <x v="5"/>
    <x v="19"/>
    <x v="127"/>
    <n v="9300000"/>
    <n v="9600000"/>
    <n v="1"/>
    <m/>
  </r>
  <r>
    <x v="9"/>
    <x v="5"/>
    <x v="19"/>
    <x v="128"/>
    <n v="9085000"/>
    <n v="23280000"/>
    <n v="1"/>
    <m/>
  </r>
  <r>
    <x v="9"/>
    <x v="5"/>
    <x v="19"/>
    <x v="129"/>
    <n v="9247000"/>
    <n v="18247000"/>
    <n v="1"/>
    <m/>
  </r>
  <r>
    <x v="9"/>
    <x v="5"/>
    <x v="45"/>
    <x v="130"/>
    <n v="9208000"/>
    <n v="20100000"/>
    <n v="1"/>
    <m/>
  </r>
  <r>
    <x v="9"/>
    <x v="5"/>
    <x v="28"/>
    <x v="110"/>
    <n v="10750333.3333333"/>
    <n v="15117000"/>
    <n v="3"/>
    <m/>
  </r>
  <r>
    <x v="9"/>
    <x v="5"/>
    <x v="28"/>
    <x v="91"/>
    <n v="9260000"/>
    <n v="9550000"/>
    <n v="1"/>
    <m/>
  </r>
  <r>
    <x v="9"/>
    <x v="5"/>
    <x v="49"/>
    <x v="92"/>
    <n v="6955666.6666666698"/>
    <n v="10389305.633333299"/>
    <n v="3"/>
    <m/>
  </r>
  <r>
    <x v="9"/>
    <x v="5"/>
    <x v="49"/>
    <x v="131"/>
    <n v="9300000"/>
    <n v="9550000"/>
    <n v="1"/>
    <m/>
  </r>
  <r>
    <x v="9"/>
    <x v="5"/>
    <x v="49"/>
    <x v="93"/>
    <n v="9300000"/>
    <n v="10042000"/>
    <n v="1"/>
    <m/>
  </r>
  <r>
    <x v="9"/>
    <x v="5"/>
    <x v="46"/>
    <x v="85"/>
    <n v="9175000"/>
    <n v="26000000"/>
    <n v="1"/>
    <m/>
  </r>
  <r>
    <x v="9"/>
    <x v="5"/>
    <x v="46"/>
    <x v="132"/>
    <n v="4650000"/>
    <n v="9600000"/>
    <n v="2"/>
    <m/>
  </r>
  <r>
    <x v="9"/>
    <x v="5"/>
    <x v="59"/>
    <x v="133"/>
    <n v="9300000"/>
    <n v="9700000"/>
    <n v="2"/>
    <m/>
  </r>
  <r>
    <x v="9"/>
    <x v="6"/>
    <x v="21"/>
    <x v="134"/>
    <n v="9221000"/>
    <n v="23760000"/>
    <n v="1"/>
    <m/>
  </r>
  <r>
    <x v="9"/>
    <x v="6"/>
    <x v="22"/>
    <x v="23"/>
    <n v="9267000"/>
    <n v="13657762.869999999"/>
    <n v="1"/>
    <m/>
  </r>
  <r>
    <x v="9"/>
    <x v="6"/>
    <x v="22"/>
    <x v="24"/>
    <n v="9260000"/>
    <n v="23725000"/>
    <n v="1"/>
    <m/>
  </r>
  <r>
    <x v="9"/>
    <x v="6"/>
    <x v="22"/>
    <x v="27"/>
    <n v="9300000"/>
    <n v="9575000"/>
    <n v="2"/>
    <m/>
  </r>
  <r>
    <x v="9"/>
    <x v="6"/>
    <x v="23"/>
    <x v="135"/>
    <n v="9175000"/>
    <n v="30650000"/>
    <n v="1"/>
    <m/>
  </r>
  <r>
    <x v="9"/>
    <x v="6"/>
    <x v="23"/>
    <x v="136"/>
    <n v="11370500"/>
    <n v="13925500"/>
    <n v="2"/>
    <m/>
  </r>
  <r>
    <x v="9"/>
    <x v="6"/>
    <x v="60"/>
    <x v="137"/>
    <n v="9273000"/>
    <n v="9578819.4199999999"/>
    <n v="1"/>
    <m/>
  </r>
  <r>
    <x v="9"/>
    <x v="6"/>
    <x v="24"/>
    <x v="78"/>
    <n v="8917000"/>
    <n v="14515336.960000001"/>
    <n v="1"/>
    <m/>
  </r>
  <r>
    <x v="9"/>
    <x v="6"/>
    <x v="24"/>
    <x v="29"/>
    <n v="6776000"/>
    <n v="17401000"/>
    <n v="1"/>
    <m/>
  </r>
  <r>
    <x v="9"/>
    <x v="6"/>
    <x v="61"/>
    <x v="138"/>
    <n v="9260000"/>
    <n v="9550000"/>
    <n v="1"/>
    <m/>
  </r>
  <r>
    <x v="9"/>
    <x v="6"/>
    <x v="61"/>
    <x v="139"/>
    <n v="8940500"/>
    <n v="12812500"/>
    <n v="2"/>
    <m/>
  </r>
  <r>
    <x v="9"/>
    <x v="6"/>
    <x v="61"/>
    <x v="140"/>
    <n v="8917000"/>
    <n v="9293000"/>
    <n v="1"/>
    <m/>
  </r>
  <r>
    <x v="10"/>
    <x v="4"/>
    <x v="37"/>
    <x v="56"/>
    <n v="8245000"/>
    <n v="34571535.225000001"/>
    <n v="2"/>
    <m/>
  </r>
  <r>
    <x v="11"/>
    <x v="1"/>
    <x v="8"/>
    <x v="50"/>
    <n v="9260000"/>
    <n v="9560000"/>
    <n v="1"/>
    <m/>
  </r>
  <r>
    <x v="11"/>
    <x v="2"/>
    <x v="12"/>
    <x v="14"/>
    <n v="9300000"/>
    <n v="9560000"/>
    <n v="1"/>
    <m/>
  </r>
  <r>
    <x v="11"/>
    <x v="3"/>
    <x v="16"/>
    <x v="62"/>
    <n v="8581000"/>
    <n v="8866000"/>
    <n v="1"/>
    <m/>
  </r>
  <r>
    <x v="11"/>
    <x v="3"/>
    <x v="16"/>
    <x v="17"/>
    <n v="13950000"/>
    <n v="14335000"/>
    <n v="1"/>
    <m/>
  </r>
  <r>
    <x v="12"/>
    <x v="1"/>
    <x v="48"/>
    <x v="108"/>
    <n v="9201000"/>
    <n v="9466650.4199999999"/>
    <n v="1"/>
    <m/>
  </r>
  <r>
    <x v="12"/>
    <x v="1"/>
    <x v="48"/>
    <x v="88"/>
    <n v="8628000"/>
    <n v="9466650.4199999999"/>
    <n v="2"/>
    <m/>
  </r>
  <r>
    <x v="12"/>
    <x v="1"/>
    <x v="48"/>
    <x v="97"/>
    <n v="9221000"/>
    <n v="9466650.4199999999"/>
    <n v="1"/>
    <m/>
  </r>
  <r>
    <x v="12"/>
    <x v="1"/>
    <x v="62"/>
    <x v="141"/>
    <n v="13950000"/>
    <n v="14213415.18"/>
    <n v="1"/>
    <m/>
  </r>
  <r>
    <x v="12"/>
    <x v="1"/>
    <x v="40"/>
    <x v="5"/>
    <n v="9286000"/>
    <n v="9466650.4199999999"/>
    <n v="1"/>
    <m/>
  </r>
  <r>
    <x v="12"/>
    <x v="3"/>
    <x v="16"/>
    <x v="17"/>
    <n v="9300000"/>
    <n v="9466650.4199999999"/>
    <n v="4"/>
    <m/>
  </r>
  <r>
    <x v="12"/>
    <x v="4"/>
    <x v="41"/>
    <x v="63"/>
    <n v="7750000"/>
    <n v="12622200.560000001"/>
    <n v="3"/>
    <m/>
  </r>
  <r>
    <x v="12"/>
    <x v="4"/>
    <x v="63"/>
    <x v="142"/>
    <n v="4650000"/>
    <n v="9466650.4199999999"/>
    <n v="2"/>
    <m/>
  </r>
  <r>
    <x v="12"/>
    <x v="4"/>
    <x v="63"/>
    <x v="34"/>
    <n v="9300000"/>
    <n v="9466650.4199999999"/>
    <n v="1"/>
    <m/>
  </r>
  <r>
    <x v="12"/>
    <x v="5"/>
    <x v="19"/>
    <x v="74"/>
    <n v="9300000"/>
    <n v="9466650.4199999999"/>
    <n v="1"/>
    <m/>
  </r>
  <r>
    <x v="12"/>
    <x v="5"/>
    <x v="45"/>
    <x v="130"/>
    <n v="9300000"/>
    <n v="9466650.4199999999"/>
    <n v="1"/>
    <m/>
  </r>
  <r>
    <x v="12"/>
    <x v="5"/>
    <x v="28"/>
    <x v="110"/>
    <n v="9300000"/>
    <n v="9466650.4199999999"/>
    <n v="3"/>
    <m/>
  </r>
  <r>
    <x v="12"/>
    <x v="5"/>
    <x v="28"/>
    <x v="76"/>
    <n v="9300000"/>
    <n v="9466650.4199999999"/>
    <n v="4"/>
    <m/>
  </r>
  <r>
    <x v="12"/>
    <x v="5"/>
    <x v="28"/>
    <x v="143"/>
    <n v="9293000"/>
    <n v="9466650.4199999999"/>
    <n v="1"/>
    <m/>
  </r>
  <r>
    <x v="13"/>
    <x v="1"/>
    <x v="8"/>
    <x v="7"/>
    <n v="9254000"/>
    <n v="10198071.09"/>
    <n v="1"/>
    <m/>
  </r>
  <r>
    <x v="13"/>
    <x v="1"/>
    <x v="8"/>
    <x v="113"/>
    <n v="9280000"/>
    <n v="9644931.5"/>
    <n v="1"/>
    <m/>
  </r>
  <r>
    <x v="13"/>
    <x v="1"/>
    <x v="8"/>
    <x v="117"/>
    <n v="8917000"/>
    <n v="9641778.8000000007"/>
    <n v="1"/>
    <m/>
  </r>
  <r>
    <x v="13"/>
    <x v="1"/>
    <x v="39"/>
    <x v="59"/>
    <n v="9300000"/>
    <n v="9645157.5"/>
    <n v="1"/>
    <m/>
  </r>
  <r>
    <x v="13"/>
    <x v="1"/>
    <x v="40"/>
    <x v="5"/>
    <n v="9201000"/>
    <n v="9643971"/>
    <n v="1"/>
    <m/>
  </r>
  <r>
    <x v="13"/>
    <x v="4"/>
    <x v="42"/>
    <x v="65"/>
    <n v="9300000"/>
    <n v="9645157.5"/>
    <n v="1"/>
    <m/>
  </r>
  <r>
    <x v="13"/>
    <x v="4"/>
    <x v="35"/>
    <x v="144"/>
    <n v="13950000"/>
    <n v="14422720"/>
    <n v="1"/>
    <m/>
  </r>
  <r>
    <x v="13"/>
    <x v="6"/>
    <x v="22"/>
    <x v="27"/>
    <n v="4650000"/>
    <n v="9452988"/>
    <n v="2"/>
    <m/>
  </r>
  <r>
    <x v="0"/>
    <x v="2"/>
    <x v="12"/>
    <x v="121"/>
    <n v="17376792.140000001"/>
    <n v="17479860.77"/>
    <m/>
    <n v="2"/>
  </r>
  <r>
    <x v="0"/>
    <x v="6"/>
    <x v="24"/>
    <x v="30"/>
    <n v="13504080.949999999"/>
    <n v="13641687.07"/>
    <m/>
    <n v="1"/>
  </r>
  <r>
    <x v="1"/>
    <x v="2"/>
    <x v="12"/>
    <x v="145"/>
    <n v="20205406.898880001"/>
    <n v="20205406.898880001"/>
    <m/>
    <n v="125"/>
  </r>
  <r>
    <x v="1"/>
    <x v="5"/>
    <x v="19"/>
    <x v="89"/>
    <n v="20021008.260000002"/>
    <n v="20021008.260000002"/>
    <m/>
    <n v="1"/>
  </r>
  <r>
    <x v="1"/>
    <x v="6"/>
    <x v="21"/>
    <x v="146"/>
    <n v="20481360.460370399"/>
    <n v="20481360.460370399"/>
    <m/>
    <n v="27"/>
  </r>
  <r>
    <x v="1"/>
    <x v="6"/>
    <x v="24"/>
    <x v="78"/>
    <n v="20012808.309999999"/>
    <n v="20012808.309999999"/>
    <m/>
    <n v="1"/>
  </r>
  <r>
    <x v="4"/>
    <x v="1"/>
    <x v="38"/>
    <x v="52"/>
    <n v="22630313.629999999"/>
    <n v="22630313.629999999"/>
    <m/>
    <n v="1"/>
  </r>
  <r>
    <x v="4"/>
    <x v="4"/>
    <x v="18"/>
    <x v="126"/>
    <n v="21307679.25"/>
    <n v="21307679.25"/>
    <m/>
    <n v="1"/>
  </r>
  <r>
    <x v="4"/>
    <x v="5"/>
    <x v="19"/>
    <x v="147"/>
    <n v="21105277.789999999"/>
    <n v="21105277.789999999"/>
    <m/>
    <n v="1"/>
  </r>
  <r>
    <x v="4"/>
    <x v="6"/>
    <x v="22"/>
    <x v="26"/>
    <n v="22221284.23"/>
    <n v="22284384.719999999"/>
    <m/>
    <n v="1"/>
  </r>
  <r>
    <x v="5"/>
    <x v="5"/>
    <x v="45"/>
    <x v="148"/>
    <n v="18960661.8166667"/>
    <n v="19013237.829999998"/>
    <m/>
    <n v="3"/>
  </r>
  <r>
    <x v="9"/>
    <x v="0"/>
    <x v="4"/>
    <x v="32"/>
    <n v="18232010.329999998"/>
    <n v="18314362.510000002"/>
    <m/>
    <n v="1"/>
  </r>
  <r>
    <x v="9"/>
    <x v="0"/>
    <x v="4"/>
    <x v="4"/>
    <n v="20637820.440000001"/>
    <n v="20637820.440000001"/>
    <m/>
    <n v="1"/>
  </r>
  <r>
    <x v="9"/>
    <x v="0"/>
    <x v="4"/>
    <x v="48"/>
    <n v="16523754.710000001"/>
    <n v="16583754.710000001"/>
    <m/>
    <n v="1"/>
  </r>
  <r>
    <x v="9"/>
    <x v="1"/>
    <x v="6"/>
    <x v="5"/>
    <n v="20305568.149999999"/>
    <n v="20553482.52"/>
    <m/>
    <n v="1"/>
  </r>
  <r>
    <x v="9"/>
    <x v="1"/>
    <x v="8"/>
    <x v="113"/>
    <n v="22310550"/>
    <n v="22390550"/>
    <m/>
    <n v="1"/>
  </r>
  <r>
    <x v="9"/>
    <x v="1"/>
    <x v="8"/>
    <x v="114"/>
    <n v="17738950"/>
    <n v="17838950"/>
    <m/>
    <n v="1"/>
  </r>
  <r>
    <x v="9"/>
    <x v="1"/>
    <x v="39"/>
    <x v="59"/>
    <n v="17540750"/>
    <n v="17640750"/>
    <m/>
    <n v="1"/>
  </r>
  <r>
    <x v="9"/>
    <x v="1"/>
    <x v="39"/>
    <x v="149"/>
    <n v="18380750.710000001"/>
    <n v="18380750.710000001"/>
    <m/>
    <n v="1"/>
  </r>
  <r>
    <x v="9"/>
    <x v="1"/>
    <x v="40"/>
    <x v="5"/>
    <n v="18664009.32"/>
    <n v="18715358.734999999"/>
    <m/>
    <n v="2"/>
  </r>
  <r>
    <x v="9"/>
    <x v="4"/>
    <x v="41"/>
    <x v="63"/>
    <n v="26619514.059999999"/>
    <n v="26680014.059999999"/>
    <m/>
    <n v="1"/>
  </r>
  <r>
    <x v="9"/>
    <x v="4"/>
    <x v="36"/>
    <x v="55"/>
    <n v="20391958.949999999"/>
    <n v="20391958.949999999"/>
    <m/>
    <n v="1"/>
  </r>
  <r>
    <x v="9"/>
    <x v="4"/>
    <x v="37"/>
    <x v="150"/>
    <n v="14323240"/>
    <n v="14483200"/>
    <m/>
    <n v="1"/>
  </r>
  <r>
    <x v="9"/>
    <x v="4"/>
    <x v="18"/>
    <x v="72"/>
    <n v="17109475.32"/>
    <n v="17109475.32"/>
    <m/>
    <n v="1"/>
  </r>
  <r>
    <x v="9"/>
    <x v="5"/>
    <x v="28"/>
    <x v="151"/>
    <n v="13880583.710000001"/>
    <n v="13880583.710000001"/>
    <m/>
    <n v="1"/>
  </r>
  <r>
    <x v="9"/>
    <x v="5"/>
    <x v="20"/>
    <x v="21"/>
    <n v="27630914.670000002"/>
    <n v="27742697.414999999"/>
    <m/>
    <n v="2"/>
  </r>
  <r>
    <x v="9"/>
    <x v="5"/>
    <x v="20"/>
    <x v="42"/>
    <n v="26948786.734999999"/>
    <n v="27175409.625"/>
    <m/>
    <n v="2"/>
  </r>
  <r>
    <x v="9"/>
    <x v="5"/>
    <x v="64"/>
    <x v="152"/>
    <n v="19656501.48"/>
    <n v="19756501.48"/>
    <m/>
    <n v="1"/>
  </r>
  <r>
    <x v="9"/>
    <x v="5"/>
    <x v="59"/>
    <x v="153"/>
    <n v="17256667.100000001"/>
    <n v="17491047.41"/>
    <m/>
    <n v="1"/>
  </r>
  <r>
    <x v="9"/>
    <x v="5"/>
    <x v="65"/>
    <x v="154"/>
    <n v="18439274.739999998"/>
    <n v="18439274.739999998"/>
    <m/>
    <n v="1"/>
  </r>
  <r>
    <x v="9"/>
    <x v="6"/>
    <x v="22"/>
    <x v="23"/>
    <n v="22907874.43"/>
    <n v="22907874.43"/>
    <m/>
    <n v="1"/>
  </r>
  <r>
    <x v="9"/>
    <x v="6"/>
    <x v="22"/>
    <x v="24"/>
    <n v="19930097.850000001"/>
    <n v="19930097.850000001"/>
    <m/>
    <n v="1"/>
  </r>
  <r>
    <x v="9"/>
    <x v="6"/>
    <x v="22"/>
    <x v="25"/>
    <n v="18365158.260000002"/>
    <n v="18463804.210000001"/>
    <m/>
    <n v="2"/>
  </r>
  <r>
    <x v="9"/>
    <x v="6"/>
    <x v="22"/>
    <x v="26"/>
    <n v="23391795.850000001"/>
    <n v="23391795.850000001"/>
    <m/>
    <n v="1"/>
  </r>
  <r>
    <x v="9"/>
    <x v="6"/>
    <x v="22"/>
    <x v="27"/>
    <n v="20868617.52"/>
    <n v="20868617.52"/>
    <m/>
    <n v="1"/>
  </r>
  <r>
    <x v="9"/>
    <x v="6"/>
    <x v="22"/>
    <x v="155"/>
    <n v="21223126.559999999"/>
    <n v="21459922.370000001"/>
    <m/>
    <n v="1"/>
  </r>
  <r>
    <x v="9"/>
    <x v="6"/>
    <x v="24"/>
    <x v="29"/>
    <n v="20574005.460000001"/>
    <n v="20574005.460000001"/>
    <m/>
    <n v="1"/>
  </r>
  <r>
    <x v="9"/>
    <x v="6"/>
    <x v="24"/>
    <x v="30"/>
    <n v="19436652.305"/>
    <n v="19618092.614999998"/>
    <m/>
    <n v="2"/>
  </r>
  <r>
    <x v="9"/>
    <x v="6"/>
    <x v="61"/>
    <x v="138"/>
    <n v="19869209"/>
    <n v="19869209"/>
    <m/>
    <n v="1"/>
  </r>
  <r>
    <x v="9"/>
    <x v="6"/>
    <x v="61"/>
    <x v="139"/>
    <n v="16252944.366666701"/>
    <n v="16363422.3166667"/>
    <m/>
    <n v="3"/>
  </r>
  <r>
    <x v="9"/>
    <x v="6"/>
    <x v="61"/>
    <x v="140"/>
    <n v="19871427.199999999"/>
    <n v="19933808"/>
    <m/>
    <n v="1"/>
  </r>
  <r>
    <x v="11"/>
    <x v="3"/>
    <x v="16"/>
    <x v="17"/>
    <n v="19234012.809999999"/>
    <n v="19234012.809999999"/>
    <m/>
    <n v="1"/>
  </r>
  <r>
    <x v="14"/>
    <x v="1"/>
    <x v="8"/>
    <x v="117"/>
    <n v="19717310.210000001"/>
    <n v="19789871.73"/>
    <m/>
    <n v="1"/>
  </r>
  <r>
    <x v="14"/>
    <x v="1"/>
    <x v="62"/>
    <x v="156"/>
    <n v="23961036.539999999"/>
    <n v="23961036.539999999"/>
    <m/>
    <n v="1"/>
  </r>
  <r>
    <x v="14"/>
    <x v="4"/>
    <x v="43"/>
    <x v="157"/>
    <n v="16825129.030000001"/>
    <n v="16825129.030000001"/>
    <m/>
    <n v="1"/>
  </r>
  <r>
    <x v="14"/>
    <x v="5"/>
    <x v="19"/>
    <x v="128"/>
    <n v="14103052.470000001"/>
    <n v="14256104.939999999"/>
    <m/>
    <n v="1"/>
  </r>
  <r>
    <x v="14"/>
    <x v="5"/>
    <x v="45"/>
    <x v="148"/>
    <n v="12940770.51"/>
    <n v="13035386.439999999"/>
    <m/>
    <n v="1"/>
  </r>
  <r>
    <x v="0"/>
    <x v="5"/>
    <x v="28"/>
    <x v="110"/>
    <n v="18866091.25"/>
    <n v="18866091.25"/>
    <m/>
    <n v="1"/>
  </r>
  <r>
    <x v="0"/>
    <x v="5"/>
    <x v="64"/>
    <x v="152"/>
    <n v="16830142.789999999"/>
    <n v="16830142.789999999"/>
    <m/>
    <n v="1"/>
  </r>
  <r>
    <x v="0"/>
    <x v="6"/>
    <x v="21"/>
    <x v="146"/>
    <n v="14447537.92"/>
    <n v="14447537.92"/>
    <m/>
    <n v="1"/>
  </r>
  <r>
    <x v="0"/>
    <x v="6"/>
    <x v="23"/>
    <x v="135"/>
    <n v="18830006.789999999"/>
    <n v="18830006.789999999"/>
    <m/>
    <n v="1"/>
  </r>
  <r>
    <x v="15"/>
    <x v="0"/>
    <x v="52"/>
    <x v="100"/>
    <n v="19258986.609999999"/>
    <n v="19517973.219999999"/>
    <m/>
    <n v="1"/>
  </r>
  <r>
    <x v="15"/>
    <x v="3"/>
    <x v="16"/>
    <x v="62"/>
    <n v="15410626.560000001"/>
    <n v="15410626.560000001"/>
    <m/>
    <n v="1"/>
  </r>
  <r>
    <x v="15"/>
    <x v="6"/>
    <x v="22"/>
    <x v="27"/>
    <n v="19434804.969999999"/>
    <n v="19434804.969999999"/>
    <m/>
    <n v="1"/>
  </r>
  <r>
    <x v="3"/>
    <x v="4"/>
    <x v="34"/>
    <x v="124"/>
    <n v="19689443.120000001"/>
    <n v="19689443.120000001"/>
    <m/>
    <n v="1"/>
  </r>
  <r>
    <x v="3"/>
    <x v="5"/>
    <x v="46"/>
    <x v="85"/>
    <n v="17534866"/>
    <n v="17534866"/>
    <m/>
    <n v="1"/>
  </r>
  <r>
    <x v="4"/>
    <x v="1"/>
    <x v="38"/>
    <x v="52"/>
    <n v="21932059.510000002"/>
    <n v="21932059.510000002"/>
    <m/>
    <n v="1"/>
  </r>
  <r>
    <x v="4"/>
    <x v="1"/>
    <x v="8"/>
    <x v="7"/>
    <n v="24303760.960000001"/>
    <n v="24364178.84"/>
    <m/>
    <n v="1"/>
  </r>
  <r>
    <x v="4"/>
    <x v="1"/>
    <x v="8"/>
    <x v="114"/>
    <n v="20254075.25"/>
    <n v="20254075.25"/>
    <m/>
    <n v="1"/>
  </r>
  <r>
    <x v="4"/>
    <x v="1"/>
    <x v="8"/>
    <x v="116"/>
    <n v="18761773"/>
    <n v="18761773"/>
    <m/>
    <n v="1"/>
  </r>
  <r>
    <x v="4"/>
    <x v="1"/>
    <x v="39"/>
    <x v="59"/>
    <n v="14287763.720000001"/>
    <n v="14432519.6"/>
    <m/>
    <n v="1"/>
  </r>
  <r>
    <x v="4"/>
    <x v="1"/>
    <x v="40"/>
    <x v="5"/>
    <n v="23344405.43"/>
    <n v="23344405.43"/>
    <m/>
    <n v="1"/>
  </r>
  <r>
    <x v="4"/>
    <x v="4"/>
    <x v="18"/>
    <x v="126"/>
    <n v="15708704.810000001"/>
    <n v="15708704.810000001"/>
    <m/>
    <n v="1"/>
  </r>
  <r>
    <x v="4"/>
    <x v="4"/>
    <x v="18"/>
    <x v="72"/>
    <n v="19991833.82"/>
    <n v="19991833.82"/>
    <m/>
    <n v="1"/>
  </r>
  <r>
    <x v="4"/>
    <x v="5"/>
    <x v="19"/>
    <x v="89"/>
    <n v="17234229.25"/>
    <n v="17234229.25"/>
    <m/>
    <n v="1"/>
  </r>
  <r>
    <x v="4"/>
    <x v="6"/>
    <x v="22"/>
    <x v="26"/>
    <n v="19787268.66"/>
    <n v="19787268.66"/>
    <m/>
    <n v="2"/>
  </r>
  <r>
    <x v="4"/>
    <x v="6"/>
    <x v="61"/>
    <x v="140"/>
    <n v="21180148.68"/>
    <n v="21180148.68"/>
    <m/>
    <n v="1"/>
  </r>
  <r>
    <x v="5"/>
    <x v="2"/>
    <x v="12"/>
    <x v="158"/>
    <n v="20815934.859999999"/>
    <n v="20815934.859999999"/>
    <m/>
    <n v="1"/>
  </r>
  <r>
    <x v="5"/>
    <x v="2"/>
    <x v="12"/>
    <x v="145"/>
    <n v="20012178.329615399"/>
    <n v="20012178.329615399"/>
    <m/>
    <n v="78"/>
  </r>
  <r>
    <x v="5"/>
    <x v="4"/>
    <x v="35"/>
    <x v="144"/>
    <n v="29370053.59"/>
    <n v="29411390.77"/>
    <m/>
    <n v="1"/>
  </r>
  <r>
    <x v="5"/>
    <x v="4"/>
    <x v="63"/>
    <x v="159"/>
    <n v="16013321.199999999"/>
    <n v="16013321.199999999"/>
    <m/>
    <n v="1"/>
  </r>
  <r>
    <x v="5"/>
    <x v="6"/>
    <x v="21"/>
    <x v="146"/>
    <n v="20072651.091249999"/>
    <n v="20072651.091249999"/>
    <m/>
    <n v="8"/>
  </r>
  <r>
    <x v="5"/>
    <x v="6"/>
    <x v="21"/>
    <x v="160"/>
    <n v="19687056.010000002"/>
    <n v="19687056.010000002"/>
    <m/>
    <n v="1"/>
  </r>
  <r>
    <x v="6"/>
    <x v="1"/>
    <x v="8"/>
    <x v="115"/>
    <n v="21530748.640000001"/>
    <n v="21530748.640000001"/>
    <m/>
    <n v="1"/>
  </r>
  <r>
    <x v="6"/>
    <x v="1"/>
    <x v="40"/>
    <x v="5"/>
    <n v="28063665.620000001"/>
    <n v="28097816.309999999"/>
    <m/>
    <n v="1"/>
  </r>
  <r>
    <x v="6"/>
    <x v="2"/>
    <x v="12"/>
    <x v="121"/>
    <n v="21162631.510000002"/>
    <n v="21162631.510000002"/>
    <m/>
    <n v="1"/>
  </r>
  <r>
    <x v="6"/>
    <x v="4"/>
    <x v="35"/>
    <x v="144"/>
    <n v="12850935.25"/>
    <n v="12850935.25"/>
    <m/>
    <n v="1"/>
  </r>
  <r>
    <x v="7"/>
    <x v="5"/>
    <x v="46"/>
    <x v="132"/>
    <n v="14949657.609999999"/>
    <n v="15015649.619999999"/>
    <m/>
    <n v="2"/>
  </r>
  <r>
    <x v="9"/>
    <x v="0"/>
    <x v="0"/>
    <x v="161"/>
    <n v="19582780"/>
    <n v="19642780"/>
    <m/>
    <n v="1"/>
  </r>
  <r>
    <x v="9"/>
    <x v="0"/>
    <x v="53"/>
    <x v="162"/>
    <n v="25219900"/>
    <n v="25319900"/>
    <m/>
    <n v="1"/>
  </r>
  <r>
    <x v="9"/>
    <x v="0"/>
    <x v="1"/>
    <x v="1"/>
    <n v="20566909.460000001"/>
    <n v="20566909.460000001"/>
    <m/>
    <n v="1"/>
  </r>
  <r>
    <x v="9"/>
    <x v="0"/>
    <x v="30"/>
    <x v="41"/>
    <n v="25591223.109999999"/>
    <n v="25591223.109999999"/>
    <m/>
    <n v="1"/>
  </r>
  <r>
    <x v="9"/>
    <x v="0"/>
    <x v="4"/>
    <x v="163"/>
    <n v="15647955.734999999"/>
    <n v="15722244.810000001"/>
    <m/>
    <n v="2"/>
  </r>
  <r>
    <x v="9"/>
    <x v="0"/>
    <x v="4"/>
    <x v="86"/>
    <n v="17589780"/>
    <n v="17649780"/>
    <m/>
    <n v="1"/>
  </r>
  <r>
    <x v="9"/>
    <x v="0"/>
    <x v="4"/>
    <x v="164"/>
    <n v="15465673.885"/>
    <n v="15465673.885"/>
    <m/>
    <n v="2"/>
  </r>
  <r>
    <x v="9"/>
    <x v="1"/>
    <x v="48"/>
    <x v="165"/>
    <n v="19898034.43"/>
    <n v="19898034.43"/>
    <m/>
    <n v="2"/>
  </r>
  <r>
    <x v="9"/>
    <x v="1"/>
    <x v="48"/>
    <x v="97"/>
    <n v="20029683.800000001"/>
    <n v="20029683.800000001"/>
    <m/>
    <n v="1"/>
  </r>
  <r>
    <x v="9"/>
    <x v="1"/>
    <x v="26"/>
    <x v="104"/>
    <n v="23903187.109999999"/>
    <n v="24110353.960000001"/>
    <m/>
    <n v="1"/>
  </r>
  <r>
    <x v="9"/>
    <x v="1"/>
    <x v="54"/>
    <x v="161"/>
    <n v="22445066.609999999"/>
    <n v="22656339.100000001"/>
    <m/>
    <n v="1"/>
  </r>
  <r>
    <x v="9"/>
    <x v="1"/>
    <x v="54"/>
    <x v="75"/>
    <n v="25484941.07"/>
    <n v="25557197.829999998"/>
    <m/>
    <n v="1"/>
  </r>
  <r>
    <x v="9"/>
    <x v="1"/>
    <x v="7"/>
    <x v="6"/>
    <n v="25710682.100000001"/>
    <n v="25710682.100000001"/>
    <m/>
    <n v="1"/>
  </r>
  <r>
    <x v="9"/>
    <x v="1"/>
    <x v="8"/>
    <x v="113"/>
    <n v="20232123.895"/>
    <n v="20351003.550000001"/>
    <m/>
    <n v="2"/>
  </r>
  <r>
    <x v="9"/>
    <x v="1"/>
    <x v="8"/>
    <x v="114"/>
    <n v="19695550"/>
    <n v="19795550"/>
    <m/>
    <n v="1"/>
  </r>
  <r>
    <x v="9"/>
    <x v="1"/>
    <x v="8"/>
    <x v="166"/>
    <n v="17123301.300000001"/>
    <n v="17148498.559999999"/>
    <m/>
    <n v="1"/>
  </r>
  <r>
    <x v="9"/>
    <x v="1"/>
    <x v="39"/>
    <x v="59"/>
    <n v="17592980"/>
    <n v="17692980"/>
    <m/>
    <n v="1"/>
  </r>
  <r>
    <x v="9"/>
    <x v="1"/>
    <x v="39"/>
    <x v="149"/>
    <n v="16540863.619999999"/>
    <n v="16540863.619999999"/>
    <m/>
    <n v="1"/>
  </r>
  <r>
    <x v="9"/>
    <x v="1"/>
    <x v="39"/>
    <x v="60"/>
    <n v="17547338.09"/>
    <n v="17734537.370000001"/>
    <m/>
    <n v="1"/>
  </r>
  <r>
    <x v="9"/>
    <x v="1"/>
    <x v="39"/>
    <x v="167"/>
    <n v="14825992.01"/>
    <n v="14825992.01"/>
    <m/>
    <n v="1"/>
  </r>
  <r>
    <x v="9"/>
    <x v="1"/>
    <x v="57"/>
    <x v="168"/>
    <n v="18099117.66"/>
    <n v="18099117.66"/>
    <m/>
    <n v="1"/>
  </r>
  <r>
    <x v="9"/>
    <x v="1"/>
    <x v="40"/>
    <x v="5"/>
    <n v="16470105.285"/>
    <n v="16630204.935000001"/>
    <m/>
    <n v="2"/>
  </r>
  <r>
    <x v="9"/>
    <x v="1"/>
    <x v="40"/>
    <x v="169"/>
    <n v="15746488.07"/>
    <n v="15746488.07"/>
    <m/>
    <n v="1"/>
  </r>
  <r>
    <x v="9"/>
    <x v="2"/>
    <x v="9"/>
    <x v="8"/>
    <n v="25669702.190000001"/>
    <n v="25669702.190000001"/>
    <m/>
    <n v="1"/>
  </r>
  <r>
    <x v="9"/>
    <x v="2"/>
    <x v="29"/>
    <x v="170"/>
    <n v="19228767.484999999"/>
    <n v="23128767.484999999"/>
    <m/>
    <n v="2"/>
  </r>
  <r>
    <x v="9"/>
    <x v="2"/>
    <x v="29"/>
    <x v="38"/>
    <n v="13988402"/>
    <n v="13988402"/>
    <m/>
    <n v="1"/>
  </r>
  <r>
    <x v="9"/>
    <x v="2"/>
    <x v="12"/>
    <x v="171"/>
    <n v="19413021.93"/>
    <n v="19413021.93"/>
    <m/>
    <n v="1"/>
  </r>
  <r>
    <x v="9"/>
    <x v="3"/>
    <x v="16"/>
    <x v="62"/>
    <n v="14875500"/>
    <n v="15159600"/>
    <m/>
    <n v="1"/>
  </r>
  <r>
    <x v="9"/>
    <x v="3"/>
    <x v="16"/>
    <x v="35"/>
    <n v="18602558.489999998"/>
    <n v="18602558.489999998"/>
    <m/>
    <n v="1"/>
  </r>
  <r>
    <x v="9"/>
    <x v="3"/>
    <x v="16"/>
    <x v="17"/>
    <n v="18028971.614999998"/>
    <n v="18176575.420000002"/>
    <m/>
    <n v="2"/>
  </r>
  <r>
    <x v="9"/>
    <x v="4"/>
    <x v="41"/>
    <x v="63"/>
    <n v="26619514.059999999"/>
    <n v="26680014.059999999"/>
    <m/>
    <n v="1"/>
  </r>
  <r>
    <x v="9"/>
    <x v="4"/>
    <x v="43"/>
    <x v="172"/>
    <n v="12977992.439999999"/>
    <n v="13235984.880000001"/>
    <m/>
    <n v="1"/>
  </r>
  <r>
    <x v="9"/>
    <x v="4"/>
    <x v="34"/>
    <x v="124"/>
    <n v="17845820.379999999"/>
    <n v="17845820.379999999"/>
    <m/>
    <n v="1"/>
  </r>
  <r>
    <x v="9"/>
    <x v="4"/>
    <x v="34"/>
    <x v="53"/>
    <n v="18216903.34"/>
    <n v="18216903.34"/>
    <m/>
    <n v="1"/>
  </r>
  <r>
    <x v="9"/>
    <x v="4"/>
    <x v="63"/>
    <x v="34"/>
    <n v="19744150.809999999"/>
    <n v="19927096.745000001"/>
    <m/>
    <n v="2"/>
  </r>
  <r>
    <x v="9"/>
    <x v="4"/>
    <x v="18"/>
    <x v="72"/>
    <n v="17241620.289999999"/>
    <n v="17241620.289999999"/>
    <m/>
    <n v="1"/>
  </r>
  <r>
    <x v="9"/>
    <x v="5"/>
    <x v="19"/>
    <x v="89"/>
    <n v="17671706.640000001"/>
    <n v="17671706.640000001"/>
    <m/>
    <n v="1"/>
  </r>
  <r>
    <x v="9"/>
    <x v="5"/>
    <x v="19"/>
    <x v="128"/>
    <n v="24255034.52"/>
    <n v="24462969.045000002"/>
    <m/>
    <n v="2"/>
  </r>
  <r>
    <x v="9"/>
    <x v="5"/>
    <x v="19"/>
    <x v="20"/>
    <n v="20730793.109999999"/>
    <n v="20730793.109999999"/>
    <m/>
    <n v="1"/>
  </r>
  <r>
    <x v="9"/>
    <x v="5"/>
    <x v="45"/>
    <x v="75"/>
    <n v="14972012.23"/>
    <n v="14972012.23"/>
    <m/>
    <n v="1"/>
  </r>
  <r>
    <x v="9"/>
    <x v="5"/>
    <x v="28"/>
    <x v="110"/>
    <n v="22015781.390000001"/>
    <n v="22015781.390000001"/>
    <m/>
    <n v="1"/>
  </r>
  <r>
    <x v="9"/>
    <x v="5"/>
    <x v="28"/>
    <x v="151"/>
    <n v="16353429.983333301"/>
    <n v="16403413.2733333"/>
    <m/>
    <n v="3"/>
  </r>
  <r>
    <x v="9"/>
    <x v="5"/>
    <x v="28"/>
    <x v="76"/>
    <n v="15383131.949999999"/>
    <n v="15416465.2833333"/>
    <m/>
    <n v="3"/>
  </r>
  <r>
    <x v="9"/>
    <x v="5"/>
    <x v="20"/>
    <x v="21"/>
    <n v="29012787.375"/>
    <n v="29131296.210000001"/>
    <m/>
    <n v="2"/>
  </r>
  <r>
    <x v="9"/>
    <x v="5"/>
    <x v="20"/>
    <x v="42"/>
    <n v="27166600.969999999"/>
    <n v="27405144.25"/>
    <m/>
    <n v="1"/>
  </r>
  <r>
    <x v="9"/>
    <x v="5"/>
    <x v="64"/>
    <x v="173"/>
    <n v="17483365"/>
    <n v="17627365"/>
    <m/>
    <n v="2"/>
  </r>
  <r>
    <x v="9"/>
    <x v="5"/>
    <x v="46"/>
    <x v="85"/>
    <n v="17017835.504999999"/>
    <n v="17227974.440000001"/>
    <m/>
    <n v="2"/>
  </r>
  <r>
    <x v="9"/>
    <x v="5"/>
    <x v="66"/>
    <x v="174"/>
    <n v="21423385"/>
    <n v="21600550"/>
    <m/>
    <n v="1"/>
  </r>
  <r>
    <x v="9"/>
    <x v="5"/>
    <x v="59"/>
    <x v="133"/>
    <n v="17701759.219999999"/>
    <n v="17701759.219999999"/>
    <m/>
    <n v="1"/>
  </r>
  <r>
    <x v="9"/>
    <x v="5"/>
    <x v="65"/>
    <x v="154"/>
    <n v="17816013.27"/>
    <n v="17868903.629999999"/>
    <m/>
    <n v="1"/>
  </r>
  <r>
    <x v="9"/>
    <x v="6"/>
    <x v="22"/>
    <x v="23"/>
    <n v="21757664.155000001"/>
    <n v="21855715.541666701"/>
    <m/>
    <n v="6"/>
  </r>
  <r>
    <x v="9"/>
    <x v="6"/>
    <x v="22"/>
    <x v="24"/>
    <n v="18660996.940000001"/>
    <n v="18687496.940000001"/>
    <m/>
    <n v="2"/>
  </r>
  <r>
    <x v="9"/>
    <x v="6"/>
    <x v="22"/>
    <x v="25"/>
    <n v="18325211.677000001"/>
    <n v="18675908.776999999"/>
    <m/>
    <n v="10"/>
  </r>
  <r>
    <x v="9"/>
    <x v="6"/>
    <x v="22"/>
    <x v="26"/>
    <n v="19989863.442499999"/>
    <n v="20132564.010000002"/>
    <m/>
    <n v="4"/>
  </r>
  <r>
    <x v="9"/>
    <x v="6"/>
    <x v="22"/>
    <x v="27"/>
    <n v="18690201.123750001"/>
    <n v="18762802.196249999"/>
    <m/>
    <n v="16"/>
  </r>
  <r>
    <x v="9"/>
    <x v="6"/>
    <x v="22"/>
    <x v="155"/>
    <n v="18332802.18"/>
    <n v="18332802.18"/>
    <m/>
    <n v="1"/>
  </r>
  <r>
    <x v="9"/>
    <x v="6"/>
    <x v="23"/>
    <x v="135"/>
    <n v="14443272.9"/>
    <n v="14443272.9"/>
    <m/>
    <n v="1"/>
  </r>
  <r>
    <x v="9"/>
    <x v="6"/>
    <x v="23"/>
    <x v="175"/>
    <n v="20585414.780000001"/>
    <n v="20585414.780000001"/>
    <m/>
    <n v="1"/>
  </r>
  <r>
    <x v="9"/>
    <x v="6"/>
    <x v="24"/>
    <x v="29"/>
    <n v="16748142.27"/>
    <n v="16748142.27"/>
    <m/>
    <n v="1"/>
  </r>
  <r>
    <x v="9"/>
    <x v="6"/>
    <x v="24"/>
    <x v="30"/>
    <n v="18539405.225000001"/>
    <n v="18539405.225000001"/>
    <m/>
    <n v="2"/>
  </r>
  <r>
    <x v="9"/>
    <x v="6"/>
    <x v="61"/>
    <x v="138"/>
    <n v="18562119.251666699"/>
    <n v="18582292.356666699"/>
    <m/>
    <n v="6"/>
  </r>
  <r>
    <x v="9"/>
    <x v="6"/>
    <x v="61"/>
    <x v="139"/>
    <n v="18446541.805"/>
    <n v="18557839.5075"/>
    <m/>
    <n v="4"/>
  </r>
  <r>
    <x v="9"/>
    <x v="6"/>
    <x v="61"/>
    <x v="140"/>
    <n v="18549943.079999998"/>
    <n v="18609936.75"/>
    <m/>
    <n v="1"/>
  </r>
  <r>
    <x v="11"/>
    <x v="0"/>
    <x v="47"/>
    <x v="176"/>
    <n v="20271507.82"/>
    <n v="20271507.82"/>
    <m/>
    <n v="1"/>
  </r>
  <r>
    <x v="11"/>
    <x v="1"/>
    <x v="5"/>
    <x v="104"/>
    <n v="22418494.899999999"/>
    <n v="22418494.899999999"/>
    <m/>
    <n v="1"/>
  </r>
  <r>
    <x v="11"/>
    <x v="6"/>
    <x v="60"/>
    <x v="137"/>
    <n v="13950000"/>
    <n v="14332426.25"/>
    <m/>
    <n v="1"/>
  </r>
  <r>
    <x v="14"/>
    <x v="1"/>
    <x v="8"/>
    <x v="113"/>
    <n v="19723611.120000001"/>
    <n v="19723611.120000001"/>
    <m/>
    <n v="1"/>
  </r>
  <r>
    <x v="14"/>
    <x v="1"/>
    <x v="8"/>
    <x v="117"/>
    <n v="18370982.420000002"/>
    <n v="18370982.420000002"/>
    <m/>
    <n v="2"/>
  </r>
  <r>
    <x v="14"/>
    <x v="1"/>
    <x v="57"/>
    <x v="168"/>
    <n v="14992146.74"/>
    <n v="14992146.74"/>
    <m/>
    <n v="1"/>
  </r>
  <r>
    <x v="14"/>
    <x v="4"/>
    <x v="43"/>
    <x v="157"/>
    <n v="18029506.219999999"/>
    <n v="18029506.219999999"/>
    <m/>
    <n v="1"/>
  </r>
  <r>
    <x v="14"/>
    <x v="4"/>
    <x v="37"/>
    <x v="150"/>
    <n v="13879155.970000001"/>
    <n v="13921284.41"/>
    <m/>
    <n v="1"/>
  </r>
  <r>
    <x v="14"/>
    <x v="5"/>
    <x v="45"/>
    <x v="148"/>
    <n v="12940770.51"/>
    <n v="13035386.439999999"/>
    <m/>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1C7FC1D-6E4F-45B3-8C91-7C7E7138E094}" name="Tabla dinámica3" cacheId="0" applyNumberFormats="0" applyBorderFormats="0" applyFontFormats="0" applyPatternFormats="0" applyAlignmentFormats="0" applyWidthHeightFormats="1" dataCaption="Valores" grandTotalCaption="Total general / Promedio" updatedVersion="8" minRefreshableVersion="3" useAutoFormatting="1" itemPrintTitles="1" createdVersion="4" indent="0" outline="1" outlineData="1" multipleFieldFilters="0" rowHeaderCaption="Entidad Autorizada (Provincia, Cantón, Distrito)">
  <location ref="A9:E611" firstHeaderRow="0" firstDataRow="1" firstDataCol="1"/>
  <pivotFields count="8">
    <pivotField axis="axisRow" showAll="0">
      <items count="17">
        <item n="MUTUAL CARTAGO" x="0"/>
        <item n="INVU" x="15"/>
        <item n="COOCIQUE" x="4"/>
        <item n="COOPENAE" x="6"/>
        <item n="GRUPO MUTUAL ALAJUELA LA VIVIENDA" x="9"/>
        <item n="BANCO DE COSTA RICA" x="3"/>
        <item x="12"/>
        <item x="7"/>
        <item x="5"/>
        <item x="2"/>
        <item x="14"/>
        <item x="11"/>
        <item x="1"/>
        <item x="8"/>
        <item x="10"/>
        <item x="13"/>
        <item t="default"/>
      </items>
    </pivotField>
    <pivotField axis="axisRow" showAll="0">
      <items count="8">
        <item x="1"/>
        <item x="2"/>
        <item x="4"/>
        <item x="3"/>
        <item x="6"/>
        <item x="5"/>
        <item x="0"/>
        <item t="default"/>
      </items>
    </pivotField>
    <pivotField axis="axisRow" showAll="0">
      <items count="68">
        <item x="28"/>
        <item x="46"/>
        <item x="3"/>
        <item x="64"/>
        <item x="26"/>
        <item x="61"/>
        <item x="40"/>
        <item x="21"/>
        <item x="49"/>
        <item x="10"/>
        <item x="4"/>
        <item x="22"/>
        <item x="19"/>
        <item x="8"/>
        <item x="48"/>
        <item x="43"/>
        <item x="16"/>
        <item x="12"/>
        <item x="39"/>
        <item x="60"/>
        <item x="24"/>
        <item x="41"/>
        <item x="57"/>
        <item x="17"/>
        <item x="30"/>
        <item x="63"/>
        <item x="62"/>
        <item x="18"/>
        <item x="66"/>
        <item x="59"/>
        <item x="20"/>
        <item x="50"/>
        <item x="1"/>
        <item x="32"/>
        <item x="55"/>
        <item x="34"/>
        <item x="65"/>
        <item x="2"/>
        <item x="47"/>
        <item x="7"/>
        <item x="53"/>
        <item x="37"/>
        <item x="45"/>
        <item x="0"/>
        <item x="5"/>
        <item x="6"/>
        <item x="9"/>
        <item x="11"/>
        <item x="13"/>
        <item x="14"/>
        <item x="15"/>
        <item x="23"/>
        <item x="25"/>
        <item x="27"/>
        <item x="29"/>
        <item x="31"/>
        <item x="33"/>
        <item x="35"/>
        <item x="36"/>
        <item x="38"/>
        <item x="42"/>
        <item x="44"/>
        <item x="51"/>
        <item x="52"/>
        <item x="54"/>
        <item x="56"/>
        <item x="58"/>
        <item t="default"/>
      </items>
    </pivotField>
    <pivotField axis="axisRow" showAll="0">
      <items count="178">
        <item x="113"/>
        <item x="27"/>
        <item x="4"/>
        <item x="7"/>
        <item x="138"/>
        <item x="23"/>
        <item x="92"/>
        <item x="25"/>
        <item x="26"/>
        <item x="132"/>
        <item x="60"/>
        <item x="88"/>
        <item x="168"/>
        <item x="17"/>
        <item x="155"/>
        <item x="42"/>
        <item x="152"/>
        <item x="140"/>
        <item x="35"/>
        <item x="156"/>
        <item x="14"/>
        <item x="41"/>
        <item x="51"/>
        <item x="158"/>
        <item x="149"/>
        <item x="29"/>
        <item x="89"/>
        <item x="169"/>
        <item x="34"/>
        <item x="48"/>
        <item x="62"/>
        <item x="72"/>
        <item x="174"/>
        <item x="21"/>
        <item x="24"/>
        <item x="74"/>
        <item x="1"/>
        <item x="129"/>
        <item x="3"/>
        <item x="75"/>
        <item x="32"/>
        <item x="111"/>
        <item x="116"/>
        <item x="124"/>
        <item x="128"/>
        <item x="151"/>
        <item x="76"/>
        <item x="173"/>
        <item x="133"/>
        <item x="154"/>
        <item x="30"/>
        <item x="139"/>
        <item x="79"/>
        <item x="33"/>
        <item x="63"/>
        <item x="157"/>
        <item x="5"/>
        <item x="165"/>
        <item x="70"/>
        <item x="163"/>
        <item x="164"/>
        <item x="121"/>
        <item x="57"/>
        <item x="147"/>
        <item x="22"/>
        <item x="0"/>
        <item x="2"/>
        <item x="6"/>
        <item x="8"/>
        <item x="9"/>
        <item x="10"/>
        <item x="11"/>
        <item x="12"/>
        <item x="13"/>
        <item x="15"/>
        <item x="16"/>
        <item x="18"/>
        <item x="19"/>
        <item x="20"/>
        <item x="28"/>
        <item x="31"/>
        <item x="36"/>
        <item x="37"/>
        <item x="38"/>
        <item x="39"/>
        <item x="40"/>
        <item x="43"/>
        <item x="44"/>
        <item x="45"/>
        <item x="46"/>
        <item x="47"/>
        <item x="49"/>
        <item x="50"/>
        <item x="52"/>
        <item x="53"/>
        <item x="54"/>
        <item x="55"/>
        <item x="56"/>
        <item x="58"/>
        <item x="59"/>
        <item x="61"/>
        <item x="64"/>
        <item x="65"/>
        <item x="66"/>
        <item x="67"/>
        <item x="68"/>
        <item x="69"/>
        <item x="71"/>
        <item x="73"/>
        <item x="77"/>
        <item x="78"/>
        <item x="80"/>
        <item x="81"/>
        <item x="82"/>
        <item x="83"/>
        <item x="84"/>
        <item x="85"/>
        <item x="86"/>
        <item x="87"/>
        <item x="90"/>
        <item x="91"/>
        <item x="93"/>
        <item x="94"/>
        <item x="95"/>
        <item x="96"/>
        <item x="97"/>
        <item x="98"/>
        <item x="99"/>
        <item x="100"/>
        <item x="101"/>
        <item x="102"/>
        <item x="103"/>
        <item x="104"/>
        <item x="105"/>
        <item x="106"/>
        <item x="107"/>
        <item x="108"/>
        <item x="109"/>
        <item x="110"/>
        <item x="112"/>
        <item x="114"/>
        <item x="115"/>
        <item x="117"/>
        <item x="118"/>
        <item x="119"/>
        <item x="120"/>
        <item x="122"/>
        <item x="123"/>
        <item x="125"/>
        <item x="126"/>
        <item x="127"/>
        <item x="130"/>
        <item x="131"/>
        <item x="134"/>
        <item x="135"/>
        <item x="136"/>
        <item x="137"/>
        <item x="141"/>
        <item x="142"/>
        <item x="143"/>
        <item x="144"/>
        <item x="145"/>
        <item x="146"/>
        <item x="148"/>
        <item x="150"/>
        <item x="153"/>
        <item x="159"/>
        <item x="160"/>
        <item x="161"/>
        <item x="162"/>
        <item x="166"/>
        <item x="167"/>
        <item x="170"/>
        <item x="171"/>
        <item x="172"/>
        <item x="175"/>
        <item x="176"/>
        <item t="default"/>
      </items>
    </pivotField>
    <pivotField dataField="1" numFmtId="4" showAll="0"/>
    <pivotField dataField="1" numFmtId="4" showAll="0"/>
    <pivotField dataField="1" showAll="0"/>
    <pivotField dataField="1" showAll="0"/>
  </pivotFields>
  <rowFields count="4">
    <field x="0"/>
    <field x="1"/>
    <field x="2"/>
    <field x="3"/>
  </rowFields>
  <rowItems count="602">
    <i>
      <x/>
    </i>
    <i r="1">
      <x/>
    </i>
    <i r="2">
      <x v="13"/>
    </i>
    <i r="3">
      <x v="3"/>
    </i>
    <i r="2">
      <x v="39"/>
    </i>
    <i r="3">
      <x v="67"/>
    </i>
    <i r="2">
      <x v="44"/>
    </i>
    <i r="3">
      <x v="65"/>
    </i>
    <i r="2">
      <x v="45"/>
    </i>
    <i r="3">
      <x v="56"/>
    </i>
    <i r="1">
      <x v="1"/>
    </i>
    <i r="2">
      <x v="9"/>
    </i>
    <i r="3">
      <x v="71"/>
    </i>
    <i r="3">
      <x v="72"/>
    </i>
    <i r="2">
      <x v="17"/>
    </i>
    <i r="3">
      <x v="20"/>
    </i>
    <i r="3">
      <x v="61"/>
    </i>
    <i r="2">
      <x v="46"/>
    </i>
    <i r="3">
      <x v="68"/>
    </i>
    <i r="3">
      <x v="69"/>
    </i>
    <i r="3">
      <x v="70"/>
    </i>
    <i r="2">
      <x v="47"/>
    </i>
    <i r="3">
      <x v="73"/>
    </i>
    <i r="2">
      <x v="48"/>
    </i>
    <i r="3">
      <x v="74"/>
    </i>
    <i r="2">
      <x v="49"/>
    </i>
    <i r="3">
      <x v="56"/>
    </i>
    <i r="1">
      <x v="2"/>
    </i>
    <i r="2">
      <x v="23"/>
    </i>
    <i r="3">
      <x v="76"/>
    </i>
    <i r="2">
      <x v="27"/>
    </i>
    <i r="3">
      <x v="77"/>
    </i>
    <i r="1">
      <x v="3"/>
    </i>
    <i r="2">
      <x v="16"/>
    </i>
    <i r="3">
      <x v="13"/>
    </i>
    <i r="2">
      <x v="50"/>
    </i>
    <i r="3">
      <x v="75"/>
    </i>
    <i r="1">
      <x v="4"/>
    </i>
    <i r="2">
      <x v="7"/>
    </i>
    <i r="3">
      <x v="64"/>
    </i>
    <i r="3">
      <x v="162"/>
    </i>
    <i r="2">
      <x v="11"/>
    </i>
    <i r="3">
      <x v="1"/>
    </i>
    <i r="3">
      <x v="5"/>
    </i>
    <i r="3">
      <x v="7"/>
    </i>
    <i r="3">
      <x v="8"/>
    </i>
    <i r="3">
      <x v="34"/>
    </i>
    <i r="2">
      <x v="20"/>
    </i>
    <i r="3">
      <x v="25"/>
    </i>
    <i r="3">
      <x v="50"/>
    </i>
    <i r="2">
      <x v="51"/>
    </i>
    <i r="3">
      <x v="79"/>
    </i>
    <i r="3">
      <x v="154"/>
    </i>
    <i r="1">
      <x v="5"/>
    </i>
    <i r="2">
      <x/>
    </i>
    <i r="3">
      <x v="138"/>
    </i>
    <i r="2">
      <x v="3"/>
    </i>
    <i r="3">
      <x v="16"/>
    </i>
    <i r="2">
      <x v="12"/>
    </i>
    <i r="3">
      <x v="78"/>
    </i>
    <i r="2">
      <x v="30"/>
    </i>
    <i r="3">
      <x v="33"/>
    </i>
    <i r="1">
      <x v="6"/>
    </i>
    <i r="2">
      <x v="2"/>
    </i>
    <i r="3">
      <x v="38"/>
    </i>
    <i r="2">
      <x v="10"/>
    </i>
    <i r="3">
      <x v="2"/>
    </i>
    <i r="2">
      <x v="32"/>
    </i>
    <i r="3">
      <x v="36"/>
    </i>
    <i r="2">
      <x v="37"/>
    </i>
    <i r="3">
      <x v="66"/>
    </i>
    <i r="2">
      <x v="43"/>
    </i>
    <i r="3">
      <x v="65"/>
    </i>
    <i>
      <x v="1"/>
    </i>
    <i r="1">
      <x v="3"/>
    </i>
    <i r="2">
      <x v="16"/>
    </i>
    <i r="3">
      <x v="30"/>
    </i>
    <i r="1">
      <x v="4"/>
    </i>
    <i r="2">
      <x v="11"/>
    </i>
    <i r="3">
      <x v="1"/>
    </i>
    <i r="1">
      <x v="6"/>
    </i>
    <i r="2">
      <x v="63"/>
    </i>
    <i r="3">
      <x v="128"/>
    </i>
    <i>
      <x v="2"/>
    </i>
    <i r="1">
      <x/>
    </i>
    <i r="2">
      <x v="6"/>
    </i>
    <i r="3">
      <x v="56"/>
    </i>
    <i r="3">
      <x v="100"/>
    </i>
    <i r="2">
      <x v="13"/>
    </i>
    <i r="3">
      <x v="3"/>
    </i>
    <i r="3">
      <x v="42"/>
    </i>
    <i r="3">
      <x v="140"/>
    </i>
    <i r="2">
      <x v="18"/>
    </i>
    <i r="3">
      <x v="10"/>
    </i>
    <i r="3">
      <x v="99"/>
    </i>
    <i r="2">
      <x v="39"/>
    </i>
    <i r="3">
      <x v="98"/>
    </i>
    <i r="2">
      <x v="59"/>
    </i>
    <i r="3">
      <x v="93"/>
    </i>
    <i r="1">
      <x v="2"/>
    </i>
    <i r="2">
      <x v="15"/>
    </i>
    <i r="3">
      <x v="58"/>
    </i>
    <i r="3">
      <x v="106"/>
    </i>
    <i r="2">
      <x v="21"/>
    </i>
    <i r="3">
      <x v="54"/>
    </i>
    <i r="3">
      <x v="101"/>
    </i>
    <i r="2">
      <x v="27"/>
    </i>
    <i r="3">
      <x v="31"/>
    </i>
    <i r="3">
      <x v="149"/>
    </i>
    <i r="2">
      <x v="57"/>
    </i>
    <i r="3">
      <x v="107"/>
    </i>
    <i r="2">
      <x v="60"/>
    </i>
    <i r="3">
      <x v="102"/>
    </i>
    <i r="3">
      <x v="103"/>
    </i>
    <i r="3">
      <x v="104"/>
    </i>
    <i r="3">
      <x v="105"/>
    </i>
    <i r="2">
      <x v="61"/>
    </i>
    <i r="3">
      <x v="108"/>
    </i>
    <i r="1">
      <x v="3"/>
    </i>
    <i r="2">
      <x v="16"/>
    </i>
    <i r="3">
      <x v="30"/>
    </i>
    <i r="1">
      <x v="4"/>
    </i>
    <i r="2">
      <x v="5"/>
    </i>
    <i r="3">
      <x v="17"/>
    </i>
    <i r="2">
      <x v="11"/>
    </i>
    <i r="3">
      <x v="1"/>
    </i>
    <i r="3">
      <x v="7"/>
    </i>
    <i r="3">
      <x v="8"/>
    </i>
    <i r="2">
      <x v="20"/>
    </i>
    <i r="3">
      <x v="50"/>
    </i>
    <i r="3">
      <x v="110"/>
    </i>
    <i r="1">
      <x v="5"/>
    </i>
    <i r="2">
      <x/>
    </i>
    <i r="3">
      <x v="46"/>
    </i>
    <i r="2">
      <x v="1"/>
    </i>
    <i r="3">
      <x v="109"/>
    </i>
    <i r="2">
      <x v="12"/>
    </i>
    <i r="3">
      <x v="26"/>
    </i>
    <i r="3">
      <x v="35"/>
    </i>
    <i r="3">
      <x v="63"/>
    </i>
    <i r="3">
      <x v="78"/>
    </i>
    <i r="2">
      <x v="42"/>
    </i>
    <i r="3">
      <x v="39"/>
    </i>
    <i>
      <x v="3"/>
    </i>
    <i r="1">
      <x/>
    </i>
    <i r="2">
      <x v="6"/>
    </i>
    <i r="3">
      <x v="56"/>
    </i>
    <i r="2">
      <x v="13"/>
    </i>
    <i r="3">
      <x v="141"/>
    </i>
    <i r="1">
      <x v="1"/>
    </i>
    <i r="2">
      <x v="17"/>
    </i>
    <i r="3">
      <x v="61"/>
    </i>
    <i r="1">
      <x v="2"/>
    </i>
    <i r="2">
      <x v="15"/>
    </i>
    <i r="3">
      <x v="115"/>
    </i>
    <i r="2">
      <x v="57"/>
    </i>
    <i r="3">
      <x v="107"/>
    </i>
    <i r="3">
      <x v="160"/>
    </i>
    <i r="1">
      <x v="5"/>
    </i>
    <i r="2">
      <x v="1"/>
    </i>
    <i r="3">
      <x v="116"/>
    </i>
    <i>
      <x v="4"/>
    </i>
    <i r="1">
      <x/>
    </i>
    <i r="2">
      <x v="4"/>
    </i>
    <i r="3">
      <x v="89"/>
    </i>
    <i r="3">
      <x v="90"/>
    </i>
    <i r="3">
      <x v="132"/>
    </i>
    <i r="2">
      <x v="6"/>
    </i>
    <i r="3">
      <x v="27"/>
    </i>
    <i r="3">
      <x v="56"/>
    </i>
    <i r="2">
      <x v="13"/>
    </i>
    <i r="3">
      <x/>
    </i>
    <i r="3">
      <x v="3"/>
    </i>
    <i r="3">
      <x v="42"/>
    </i>
    <i r="3">
      <x v="92"/>
    </i>
    <i r="3">
      <x v="140"/>
    </i>
    <i r="3">
      <x v="141"/>
    </i>
    <i r="3">
      <x v="142"/>
    </i>
    <i r="3">
      <x v="170"/>
    </i>
    <i r="2">
      <x v="14"/>
    </i>
    <i r="3">
      <x v="11"/>
    </i>
    <i r="3">
      <x v="57"/>
    </i>
    <i r="3">
      <x v="112"/>
    </i>
    <i r="3">
      <x v="125"/>
    </i>
    <i r="3">
      <x v="135"/>
    </i>
    <i r="3">
      <x v="136"/>
    </i>
    <i r="2">
      <x v="18"/>
    </i>
    <i r="3">
      <x v="10"/>
    </i>
    <i r="3">
      <x v="24"/>
    </i>
    <i r="3">
      <x v="99"/>
    </i>
    <i r="3">
      <x v="144"/>
    </i>
    <i r="3">
      <x v="171"/>
    </i>
    <i r="2">
      <x v="22"/>
    </i>
    <i r="3">
      <x v="12"/>
    </i>
    <i r="3">
      <x v="145"/>
    </i>
    <i r="2">
      <x v="34"/>
    </i>
    <i r="3">
      <x v="41"/>
    </i>
    <i r="3">
      <x v="129"/>
    </i>
    <i r="3">
      <x v="138"/>
    </i>
    <i r="3">
      <x v="139"/>
    </i>
    <i r="2">
      <x v="39"/>
    </i>
    <i r="3">
      <x v="67"/>
    </i>
    <i r="2">
      <x v="44"/>
    </i>
    <i r="3">
      <x v="131"/>
    </i>
    <i r="3">
      <x v="132"/>
    </i>
    <i r="3">
      <x v="133"/>
    </i>
    <i r="3">
      <x v="134"/>
    </i>
    <i r="2">
      <x v="45"/>
    </i>
    <i r="3">
      <x v="56"/>
    </i>
    <i r="3">
      <x v="91"/>
    </i>
    <i r="2">
      <x v="59"/>
    </i>
    <i r="3">
      <x v="93"/>
    </i>
    <i r="2">
      <x v="64"/>
    </i>
    <i r="3">
      <x v="39"/>
    </i>
    <i r="3">
      <x v="137"/>
    </i>
    <i r="3">
      <x v="168"/>
    </i>
    <i r="2">
      <x v="65"/>
    </i>
    <i r="3">
      <x v="143"/>
    </i>
    <i r="1">
      <x v="1"/>
    </i>
    <i r="2">
      <x v="17"/>
    </i>
    <i r="3">
      <x v="61"/>
    </i>
    <i r="3">
      <x v="146"/>
    </i>
    <i r="3">
      <x v="173"/>
    </i>
    <i r="2">
      <x v="46"/>
    </i>
    <i r="3">
      <x v="68"/>
    </i>
    <i r="2">
      <x v="54"/>
    </i>
    <i r="3">
      <x v="83"/>
    </i>
    <i r="3">
      <x v="172"/>
    </i>
    <i r="1">
      <x v="2"/>
    </i>
    <i r="2">
      <x v="15"/>
    </i>
    <i r="3">
      <x v="174"/>
    </i>
    <i r="2">
      <x v="21"/>
    </i>
    <i r="3">
      <x v="54"/>
    </i>
    <i r="2">
      <x v="23"/>
    </i>
    <i r="3">
      <x v="76"/>
    </i>
    <i r="2">
      <x v="25"/>
    </i>
    <i r="3">
      <x v="28"/>
    </i>
    <i r="2">
      <x v="27"/>
    </i>
    <i r="3">
      <x v="31"/>
    </i>
    <i r="3">
      <x v="149"/>
    </i>
    <i r="2">
      <x v="35"/>
    </i>
    <i r="3">
      <x v="43"/>
    </i>
    <i r="3">
      <x v="94"/>
    </i>
    <i r="3">
      <x v="148"/>
    </i>
    <i r="2">
      <x v="41"/>
    </i>
    <i r="3">
      <x v="62"/>
    </i>
    <i r="3">
      <x v="164"/>
    </i>
    <i r="2">
      <x v="58"/>
    </i>
    <i r="3">
      <x v="96"/>
    </i>
    <i r="1">
      <x v="3"/>
    </i>
    <i r="2">
      <x v="16"/>
    </i>
    <i r="3">
      <x v="13"/>
    </i>
    <i r="3">
      <x v="18"/>
    </i>
    <i r="3">
      <x v="30"/>
    </i>
    <i r="2">
      <x v="50"/>
    </i>
    <i r="3">
      <x v="147"/>
    </i>
    <i r="2">
      <x v="66"/>
    </i>
    <i r="3">
      <x v="73"/>
    </i>
    <i r="1">
      <x v="4"/>
    </i>
    <i r="2">
      <x v="5"/>
    </i>
    <i r="3">
      <x v="4"/>
    </i>
    <i r="3">
      <x v="17"/>
    </i>
    <i r="3">
      <x v="51"/>
    </i>
    <i r="2">
      <x v="7"/>
    </i>
    <i r="3">
      <x v="153"/>
    </i>
    <i r="2">
      <x v="11"/>
    </i>
    <i r="3">
      <x v="1"/>
    </i>
    <i r="3">
      <x v="5"/>
    </i>
    <i r="3">
      <x v="7"/>
    </i>
    <i r="3">
      <x v="8"/>
    </i>
    <i r="3">
      <x v="14"/>
    </i>
    <i r="3">
      <x v="34"/>
    </i>
    <i r="2">
      <x v="19"/>
    </i>
    <i r="3">
      <x v="156"/>
    </i>
    <i r="2">
      <x v="20"/>
    </i>
    <i r="3">
      <x v="25"/>
    </i>
    <i r="3">
      <x v="50"/>
    </i>
    <i r="3">
      <x v="110"/>
    </i>
    <i r="2">
      <x v="51"/>
    </i>
    <i r="3">
      <x v="154"/>
    </i>
    <i r="3">
      <x v="155"/>
    </i>
    <i r="3">
      <x v="175"/>
    </i>
    <i r="1">
      <x v="5"/>
    </i>
    <i r="2">
      <x/>
    </i>
    <i r="3">
      <x v="45"/>
    </i>
    <i r="3">
      <x v="46"/>
    </i>
    <i r="3">
      <x v="120"/>
    </i>
    <i r="3">
      <x v="138"/>
    </i>
    <i r="2">
      <x v="1"/>
    </i>
    <i r="3">
      <x v="9"/>
    </i>
    <i r="3">
      <x v="116"/>
    </i>
    <i r="2">
      <x v="3"/>
    </i>
    <i r="3">
      <x v="16"/>
    </i>
    <i r="3">
      <x v="47"/>
    </i>
    <i r="2">
      <x v="8"/>
    </i>
    <i r="3">
      <x v="6"/>
    </i>
    <i r="3">
      <x v="121"/>
    </i>
    <i r="3">
      <x v="152"/>
    </i>
    <i r="2">
      <x v="12"/>
    </i>
    <i r="3">
      <x v="26"/>
    </i>
    <i r="3">
      <x v="35"/>
    </i>
    <i r="3">
      <x v="37"/>
    </i>
    <i r="3">
      <x v="44"/>
    </i>
    <i r="3">
      <x v="78"/>
    </i>
    <i r="3">
      <x v="150"/>
    </i>
    <i r="2">
      <x v="28"/>
    </i>
    <i r="3">
      <x v="32"/>
    </i>
    <i r="2">
      <x v="29"/>
    </i>
    <i r="3">
      <x v="48"/>
    </i>
    <i r="3">
      <x v="165"/>
    </i>
    <i r="2">
      <x v="30"/>
    </i>
    <i r="3">
      <x v="15"/>
    </i>
    <i r="3">
      <x v="33"/>
    </i>
    <i r="2">
      <x v="36"/>
    </i>
    <i r="3">
      <x v="49"/>
    </i>
    <i r="2">
      <x v="42"/>
    </i>
    <i r="3">
      <x v="39"/>
    </i>
    <i r="3">
      <x v="151"/>
    </i>
    <i r="1">
      <x v="6"/>
    </i>
    <i r="2">
      <x v="10"/>
    </i>
    <i r="3">
      <x v="2"/>
    </i>
    <i r="3">
      <x v="29"/>
    </i>
    <i r="3">
      <x v="40"/>
    </i>
    <i r="3">
      <x v="59"/>
    </i>
    <i r="3">
      <x v="60"/>
    </i>
    <i r="3">
      <x v="117"/>
    </i>
    <i r="3">
      <x v="118"/>
    </i>
    <i r="2">
      <x v="24"/>
    </i>
    <i r="3">
      <x v="21"/>
    </i>
    <i r="2">
      <x v="32"/>
    </i>
    <i r="3">
      <x v="36"/>
    </i>
    <i r="2">
      <x v="40"/>
    </i>
    <i r="3">
      <x v="129"/>
    </i>
    <i r="3">
      <x v="169"/>
    </i>
    <i r="2">
      <x v="43"/>
    </i>
    <i r="3">
      <x v="85"/>
    </i>
    <i r="3">
      <x v="168"/>
    </i>
    <i r="2">
      <x v="55"/>
    </i>
    <i r="3">
      <x v="130"/>
    </i>
    <i r="2">
      <x v="62"/>
    </i>
    <i r="3">
      <x v="126"/>
    </i>
    <i r="2">
      <x v="63"/>
    </i>
    <i r="3">
      <x v="127"/>
    </i>
    <i r="3">
      <x v="128"/>
    </i>
    <i>
      <x v="5"/>
    </i>
    <i r="1">
      <x/>
    </i>
    <i r="2">
      <x v="4"/>
    </i>
    <i r="3">
      <x v="15"/>
    </i>
    <i r="3">
      <x v="89"/>
    </i>
    <i r="3">
      <x v="90"/>
    </i>
    <i r="2">
      <x v="13"/>
    </i>
    <i r="3">
      <x v="22"/>
    </i>
    <i r="3">
      <x v="92"/>
    </i>
    <i r="2">
      <x v="44"/>
    </i>
    <i r="3">
      <x v="88"/>
    </i>
    <i r="2">
      <x v="45"/>
    </i>
    <i r="3">
      <x v="29"/>
    </i>
    <i r="3">
      <x v="91"/>
    </i>
    <i r="1">
      <x v="1"/>
    </i>
    <i r="2">
      <x v="9"/>
    </i>
    <i r="3">
      <x v="72"/>
    </i>
    <i r="2">
      <x v="46"/>
    </i>
    <i r="3">
      <x v="68"/>
    </i>
    <i r="1">
      <x v="2"/>
    </i>
    <i r="2">
      <x v="35"/>
    </i>
    <i r="3">
      <x v="43"/>
    </i>
    <i r="3">
      <x v="94"/>
    </i>
    <i r="2">
      <x v="41"/>
    </i>
    <i r="3">
      <x v="62"/>
    </i>
    <i r="3">
      <x v="97"/>
    </i>
    <i r="2">
      <x v="57"/>
    </i>
    <i r="3">
      <x v="95"/>
    </i>
    <i r="2">
      <x v="58"/>
    </i>
    <i r="3">
      <x v="96"/>
    </i>
    <i r="1">
      <x v="3"/>
    </i>
    <i r="2">
      <x v="16"/>
    </i>
    <i r="3">
      <x v="18"/>
    </i>
    <i r="2">
      <x v="56"/>
    </i>
    <i r="3">
      <x v="93"/>
    </i>
    <i r="1">
      <x v="4"/>
    </i>
    <i r="2">
      <x v="11"/>
    </i>
    <i r="3">
      <x v="5"/>
    </i>
    <i r="1">
      <x v="5"/>
    </i>
    <i r="2">
      <x v="1"/>
    </i>
    <i r="3">
      <x v="116"/>
    </i>
    <i r="1">
      <x v="6"/>
    </i>
    <i r="2">
      <x v="24"/>
    </i>
    <i r="3">
      <x v="21"/>
    </i>
    <i r="3">
      <x v="73"/>
    </i>
    <i r="2">
      <x v="33"/>
    </i>
    <i r="3">
      <x v="86"/>
    </i>
    <i r="3">
      <x v="87"/>
    </i>
    <i r="2">
      <x v="43"/>
    </i>
    <i r="3">
      <x v="85"/>
    </i>
    <i r="2">
      <x v="55"/>
    </i>
    <i r="3">
      <x v="15"/>
    </i>
    <i>
      <x v="6"/>
    </i>
    <i r="1">
      <x/>
    </i>
    <i r="2">
      <x v="6"/>
    </i>
    <i r="3">
      <x v="56"/>
    </i>
    <i r="2">
      <x v="14"/>
    </i>
    <i r="3">
      <x v="11"/>
    </i>
    <i r="3">
      <x v="125"/>
    </i>
    <i r="3">
      <x v="136"/>
    </i>
    <i r="2">
      <x v="26"/>
    </i>
    <i r="3">
      <x v="157"/>
    </i>
    <i r="1">
      <x v="2"/>
    </i>
    <i r="2">
      <x v="21"/>
    </i>
    <i r="3">
      <x v="54"/>
    </i>
    <i r="2">
      <x v="25"/>
    </i>
    <i r="3">
      <x v="28"/>
    </i>
    <i r="3">
      <x v="158"/>
    </i>
    <i r="1">
      <x v="3"/>
    </i>
    <i r="2">
      <x v="16"/>
    </i>
    <i r="3">
      <x v="13"/>
    </i>
    <i r="1">
      <x v="5"/>
    </i>
    <i r="2">
      <x/>
    </i>
    <i r="3">
      <x v="46"/>
    </i>
    <i r="3">
      <x v="138"/>
    </i>
    <i r="3">
      <x v="159"/>
    </i>
    <i r="2">
      <x v="12"/>
    </i>
    <i r="3">
      <x v="35"/>
    </i>
    <i r="2">
      <x v="42"/>
    </i>
    <i r="3">
      <x v="151"/>
    </i>
    <i>
      <x v="7"/>
    </i>
    <i r="1">
      <x/>
    </i>
    <i r="2">
      <x v="14"/>
    </i>
    <i r="3">
      <x v="11"/>
    </i>
    <i r="1">
      <x v="5"/>
    </i>
    <i r="2">
      <x/>
    </i>
    <i r="3">
      <x v="120"/>
    </i>
    <i r="2">
      <x v="1"/>
    </i>
    <i r="3">
      <x v="9"/>
    </i>
    <i r="3">
      <x v="122"/>
    </i>
    <i r="2">
      <x v="8"/>
    </i>
    <i r="3">
      <x v="6"/>
    </i>
    <i r="3">
      <x v="121"/>
    </i>
    <i r="2">
      <x v="12"/>
    </i>
    <i r="3">
      <x v="26"/>
    </i>
    <i r="3">
      <x v="35"/>
    </i>
    <i r="3">
      <x v="119"/>
    </i>
    <i r="2">
      <x v="31"/>
    </i>
    <i r="3">
      <x v="123"/>
    </i>
    <i r="1">
      <x v="6"/>
    </i>
    <i r="2">
      <x v="10"/>
    </i>
    <i r="3">
      <x v="83"/>
    </i>
    <i r="3">
      <x v="117"/>
    </i>
    <i r="3">
      <x v="118"/>
    </i>
    <i>
      <x v="8"/>
    </i>
    <i r="1">
      <x/>
    </i>
    <i r="2">
      <x v="13"/>
    </i>
    <i r="3">
      <x v="92"/>
    </i>
    <i r="2">
      <x v="14"/>
    </i>
    <i r="3">
      <x v="112"/>
    </i>
    <i r="1">
      <x v="1"/>
    </i>
    <i r="2">
      <x v="17"/>
    </i>
    <i r="3">
      <x v="23"/>
    </i>
    <i r="3">
      <x v="161"/>
    </i>
    <i r="1">
      <x v="2"/>
    </i>
    <i r="2">
      <x v="25"/>
    </i>
    <i r="3">
      <x v="166"/>
    </i>
    <i r="2">
      <x v="57"/>
    </i>
    <i r="3">
      <x v="160"/>
    </i>
    <i r="2">
      <x v="60"/>
    </i>
    <i r="3">
      <x v="102"/>
    </i>
    <i r="2">
      <x v="61"/>
    </i>
    <i r="3">
      <x v="113"/>
    </i>
    <i r="3">
      <x v="114"/>
    </i>
    <i r="1">
      <x v="4"/>
    </i>
    <i r="2">
      <x v="7"/>
    </i>
    <i r="3">
      <x v="162"/>
    </i>
    <i r="3">
      <x v="167"/>
    </i>
    <i r="1">
      <x v="5"/>
    </i>
    <i r="2">
      <x v="42"/>
    </i>
    <i r="3">
      <x v="163"/>
    </i>
    <i r="1">
      <x v="6"/>
    </i>
    <i r="2">
      <x v="10"/>
    </i>
    <i r="3">
      <x v="40"/>
    </i>
    <i r="2">
      <x v="38"/>
    </i>
    <i r="3">
      <x v="52"/>
    </i>
    <i r="3">
      <x v="111"/>
    </i>
    <i>
      <x v="9"/>
    </i>
    <i r="1">
      <x/>
    </i>
    <i r="2">
      <x v="13"/>
    </i>
    <i r="3">
      <x v="3"/>
    </i>
    <i r="2">
      <x v="44"/>
    </i>
    <i r="3">
      <x v="65"/>
    </i>
    <i r="1">
      <x v="1"/>
    </i>
    <i r="2">
      <x v="17"/>
    </i>
    <i r="3">
      <x v="84"/>
    </i>
    <i r="2">
      <x v="54"/>
    </i>
    <i r="3">
      <x v="83"/>
    </i>
    <i r="1">
      <x v="4"/>
    </i>
    <i r="2">
      <x v="11"/>
    </i>
    <i r="3">
      <x v="34"/>
    </i>
    <i r="1">
      <x v="5"/>
    </i>
    <i r="2">
      <x v="12"/>
    </i>
    <i r="3">
      <x v="78"/>
    </i>
    <i r="1">
      <x v="6"/>
    </i>
    <i r="2">
      <x v="32"/>
    </i>
    <i r="3">
      <x v="36"/>
    </i>
    <i r="2">
      <x v="37"/>
    </i>
    <i r="3">
      <x v="82"/>
    </i>
    <i>
      <x v="10"/>
    </i>
    <i r="1">
      <x/>
    </i>
    <i r="2">
      <x v="13"/>
    </i>
    <i r="3">
      <x/>
    </i>
    <i r="3">
      <x v="142"/>
    </i>
    <i r="2">
      <x v="22"/>
    </i>
    <i r="3">
      <x v="12"/>
    </i>
    <i r="2">
      <x v="26"/>
    </i>
    <i r="3">
      <x v="19"/>
    </i>
    <i r="1">
      <x v="2"/>
    </i>
    <i r="2">
      <x v="15"/>
    </i>
    <i r="3">
      <x v="55"/>
    </i>
    <i r="2">
      <x v="41"/>
    </i>
    <i r="3">
      <x v="164"/>
    </i>
    <i r="1">
      <x v="5"/>
    </i>
    <i r="2">
      <x v="12"/>
    </i>
    <i r="3">
      <x v="44"/>
    </i>
    <i r="2">
      <x v="42"/>
    </i>
    <i r="3">
      <x v="163"/>
    </i>
    <i>
      <x v="11"/>
    </i>
    <i r="1">
      <x/>
    </i>
    <i r="2">
      <x v="13"/>
    </i>
    <i r="3">
      <x v="92"/>
    </i>
    <i r="2">
      <x v="44"/>
    </i>
    <i r="3">
      <x v="132"/>
    </i>
    <i r="1">
      <x v="1"/>
    </i>
    <i r="2">
      <x v="17"/>
    </i>
    <i r="3">
      <x v="20"/>
    </i>
    <i r="1">
      <x v="3"/>
    </i>
    <i r="2">
      <x v="16"/>
    </i>
    <i r="3">
      <x v="13"/>
    </i>
    <i r="3">
      <x v="30"/>
    </i>
    <i r="1">
      <x v="4"/>
    </i>
    <i r="2">
      <x v="19"/>
    </i>
    <i r="3">
      <x v="156"/>
    </i>
    <i r="1">
      <x v="6"/>
    </i>
    <i r="2">
      <x v="38"/>
    </i>
    <i r="3">
      <x v="176"/>
    </i>
    <i>
      <x v="12"/>
    </i>
    <i r="1">
      <x/>
    </i>
    <i r="2">
      <x v="4"/>
    </i>
    <i r="3">
      <x v="53"/>
    </i>
    <i r="1">
      <x v="1"/>
    </i>
    <i r="2">
      <x v="17"/>
    </i>
    <i r="3">
      <x v="161"/>
    </i>
    <i r="2">
      <x v="46"/>
    </i>
    <i r="3">
      <x v="68"/>
    </i>
    <i r="1">
      <x v="3"/>
    </i>
    <i r="2">
      <x v="16"/>
    </i>
    <i r="3">
      <x v="18"/>
    </i>
    <i r="2">
      <x v="53"/>
    </i>
    <i r="3">
      <x v="28"/>
    </i>
    <i r="1">
      <x v="4"/>
    </i>
    <i r="2">
      <x v="7"/>
    </i>
    <i r="3">
      <x v="162"/>
    </i>
    <i r="2">
      <x v="20"/>
    </i>
    <i r="3">
      <x v="110"/>
    </i>
    <i r="1">
      <x v="5"/>
    </i>
    <i r="2">
      <x/>
    </i>
    <i r="3">
      <x v="81"/>
    </i>
    <i r="2">
      <x v="12"/>
    </i>
    <i r="3">
      <x v="26"/>
    </i>
    <i r="1">
      <x v="6"/>
    </i>
    <i r="2">
      <x v="10"/>
    </i>
    <i r="3">
      <x v="2"/>
    </i>
    <i r="3">
      <x v="40"/>
    </i>
    <i r="2">
      <x v="52"/>
    </i>
    <i r="3">
      <x v="80"/>
    </i>
    <i>
      <x v="13"/>
    </i>
    <i r="1">
      <x v="6"/>
    </i>
    <i r="2">
      <x v="32"/>
    </i>
    <i r="3">
      <x v="125"/>
    </i>
    <i r="2">
      <x v="43"/>
    </i>
    <i r="3">
      <x v="124"/>
    </i>
    <i r="2">
      <x v="62"/>
    </i>
    <i r="3">
      <x v="126"/>
    </i>
    <i>
      <x v="14"/>
    </i>
    <i r="1">
      <x v="2"/>
    </i>
    <i r="2">
      <x v="41"/>
    </i>
    <i r="3">
      <x v="97"/>
    </i>
    <i>
      <x v="15"/>
    </i>
    <i r="1">
      <x/>
    </i>
    <i r="2">
      <x v="6"/>
    </i>
    <i r="3">
      <x v="56"/>
    </i>
    <i r="2">
      <x v="13"/>
    </i>
    <i r="3">
      <x/>
    </i>
    <i r="3">
      <x v="3"/>
    </i>
    <i r="3">
      <x v="142"/>
    </i>
    <i r="2">
      <x v="18"/>
    </i>
    <i r="3">
      <x v="99"/>
    </i>
    <i r="1">
      <x v="2"/>
    </i>
    <i r="2">
      <x v="57"/>
    </i>
    <i r="3">
      <x v="160"/>
    </i>
    <i r="2">
      <x v="60"/>
    </i>
    <i r="3">
      <x v="102"/>
    </i>
    <i r="1">
      <x v="4"/>
    </i>
    <i r="2">
      <x v="11"/>
    </i>
    <i r="3">
      <x v="1"/>
    </i>
    <i t="grand">
      <x/>
    </i>
  </rowItems>
  <colFields count="1">
    <field x="-2"/>
  </colFields>
  <colItems count="4">
    <i>
      <x/>
    </i>
    <i i="1">
      <x v="1"/>
    </i>
    <i i="2">
      <x v="2"/>
    </i>
    <i i="3">
      <x v="3"/>
    </i>
  </colItems>
  <dataFields count="4">
    <dataField name="Total de Bonos Ordinarios" fld="6" baseField="0" baseItem="0"/>
    <dataField name="Total Bonos Art 59" fld="7" baseField="0" baseItem="0"/>
    <dataField name="Promedio Monto de Bono" fld="4" subtotal="average" baseField="0" baseItem="0" numFmtId="200"/>
    <dataField name="Precio promedio de Solución" fld="5" subtotal="average" baseField="0" baseItem="0" numFmtId="200"/>
  </dataFields>
  <formats count="27">
    <format dxfId="26">
      <pivotArea field="0" type="button" dataOnly="0" labelOnly="1" outline="0" axis="axisRow" fieldPosition="0"/>
    </format>
    <format dxfId="25">
      <pivotArea field="0" type="button" dataOnly="0" labelOnly="1" outline="0" axis="axisRow" fieldPosition="0"/>
    </format>
    <format dxfId="24">
      <pivotArea field="0" type="button" dataOnly="0" labelOnly="1" outline="0" axis="axisRow" fieldPosition="0"/>
    </format>
    <format dxfId="23">
      <pivotArea dataOnly="0" labelOnly="1" outline="0" fieldPosition="0">
        <references count="1">
          <reference field="4294967294" count="1">
            <x v="0"/>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2"/>
          </reference>
        </references>
      </pivotArea>
    </format>
    <format dxfId="20">
      <pivotArea dataOnly="0" labelOnly="1" outline="0" fieldPosition="0">
        <references count="1">
          <reference field="4294967294" count="1">
            <x v="3"/>
          </reference>
        </references>
      </pivotArea>
    </format>
    <format dxfId="19">
      <pivotArea outline="0" collapsedLevelsAreSubtotals="1" fieldPosition="0">
        <references count="1">
          <reference field="4294967294" count="2" selected="0">
            <x v="2"/>
            <x v="3"/>
          </reference>
        </references>
      </pivotArea>
    </format>
    <format dxfId="18">
      <pivotArea dataOnly="0" labelOnly="1" outline="0" fieldPosition="0">
        <references count="1">
          <reference field="4294967294" count="2">
            <x v="2"/>
            <x v="3"/>
          </reference>
        </references>
      </pivotArea>
    </format>
    <format dxfId="17">
      <pivotArea outline="0" collapsedLevelsAreSubtotals="1" fieldPosition="0">
        <references count="1">
          <reference field="4294967294" count="1" selected="0">
            <x v="0"/>
          </reference>
        </references>
      </pivotArea>
    </format>
    <format dxfId="16">
      <pivotArea dataOnly="0" labelOnly="1" outline="0" fieldPosition="0">
        <references count="1">
          <reference field="4294967294" count="1">
            <x v="0"/>
          </reference>
        </references>
      </pivotArea>
    </format>
    <format dxfId="15">
      <pivotArea outline="0" collapsedLevelsAreSubtotals="1" fieldPosition="0">
        <references count="1">
          <reference field="4294967294" count="1" selected="0">
            <x v="1"/>
          </reference>
        </references>
      </pivotArea>
    </format>
    <format dxfId="14">
      <pivotArea dataOnly="0" labelOnly="1" outline="0" fieldPosition="0">
        <references count="1">
          <reference field="4294967294" count="1">
            <x v="1"/>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 dxfId="11">
      <pivotArea outline="0" collapsedLevelsAreSubtotals="1" fieldPosition="0">
        <references count="1">
          <reference field="4294967294" count="1" selected="0">
            <x v="2"/>
          </reference>
        </references>
      </pivotArea>
    </format>
    <format dxfId="10">
      <pivotArea dataOnly="0" labelOnly="1" outline="0" fieldPosition="0">
        <references count="1">
          <reference field="4294967294" count="1">
            <x v="2"/>
          </reference>
        </references>
      </pivotArea>
    </format>
    <format dxfId="9">
      <pivotArea outline="0" collapsedLevelsAreSubtotals="1" fieldPosition="0">
        <references count="1">
          <reference field="4294967294" count="1" selected="0">
            <x v="3"/>
          </reference>
        </references>
      </pivotArea>
    </format>
    <format dxfId="8">
      <pivotArea dataOnly="0" labelOnly="1" outline="0" fieldPosition="0">
        <references count="1">
          <reference field="4294967294" count="1">
            <x v="3"/>
          </reference>
        </references>
      </pivotArea>
    </format>
    <format dxfId="7">
      <pivotArea outline="0" collapsedLevelsAreSubtotals="1" fieldPosition="0">
        <references count="1">
          <reference field="4294967294" count="1" selected="0">
            <x v="3"/>
          </reference>
        </references>
      </pivotArea>
    </format>
    <format dxfId="6">
      <pivotArea dataOnly="0" labelOnly="1" outline="0" fieldPosition="0">
        <references count="1">
          <reference field="4294967294" count="1">
            <x v="3"/>
          </reference>
        </references>
      </pivotArea>
    </format>
    <format dxfId="5">
      <pivotArea outline="0" collapsedLevelsAreSubtotals="1" fieldPosition="0">
        <references count="1">
          <reference field="4294967294" count="1" selected="0">
            <x v="0"/>
          </reference>
        </references>
      </pivotArea>
    </format>
    <format dxfId="4">
      <pivotArea dataOnly="0" labelOnly="1" outline="0" fieldPosition="0">
        <references count="1">
          <reference field="4294967294" count="1">
            <x v="0"/>
          </reference>
        </references>
      </pivotArea>
    </format>
    <format dxfId="3">
      <pivotArea outline="0" collapsedLevelsAreSubtotals="1" fieldPosition="0">
        <references count="1">
          <reference field="4294967294" count="1" selected="0">
            <x v="1"/>
          </reference>
        </references>
      </pivotArea>
    </format>
    <format dxfId="2">
      <pivotArea dataOnly="0" labelOnly="1" outline="0" fieldPosition="0">
        <references count="1">
          <reference field="4294967294" count="1">
            <x v="1"/>
          </reference>
        </references>
      </pivotArea>
    </format>
    <format dxfId="1">
      <pivotArea type="all" dataOnly="0" outline="0" fieldPosition="0"/>
    </format>
    <format dxfId="0">
      <pivotArea dataOnly="0" labelOnly="1" fieldPosition="0">
        <references count="1">
          <reference field="0" count="0"/>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9" dT="2022-03-08T22:11:09.52" personId="{420C1747-EA8A-4F21-A97B-B04D59B7539F}" id="{1AC59903-572C-4B41-8991-F4CC2EBCA0F2}">
    <text>Pago de impuestos municipales proyecto Vista Hermosa , le pertenece a Proamerica, Mucap hace el favor de realizar este pago a la Municipalidad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57"/>
  <sheetViews>
    <sheetView showGridLines="0" zoomScale="80" zoomScaleNormal="80" zoomScaleSheetLayoutView="85" workbookViewId="0">
      <selection activeCell="B4" sqref="B4"/>
    </sheetView>
  </sheetViews>
  <sheetFormatPr baseColWidth="10" defaultColWidth="0" defaultRowHeight="13" x14ac:dyDescent="0.3"/>
  <cols>
    <col min="1" max="1" width="1.7265625" style="47" customWidth="1"/>
    <col min="2" max="2" width="101.81640625" style="116" customWidth="1"/>
    <col min="3" max="3" width="0.1796875" style="115" customWidth="1"/>
    <col min="4" max="8" width="11.453125" style="115" hidden="1" customWidth="1"/>
    <col min="9" max="16384" width="11.453125" style="47" hidden="1"/>
  </cols>
  <sheetData>
    <row r="1" spans="2:2" s="344" customFormat="1" ht="15.75" customHeight="1" x14ac:dyDescent="0.25">
      <c r="B1" s="343" t="s">
        <v>0</v>
      </c>
    </row>
    <row r="2" spans="2:2" s="344" customFormat="1" ht="15.75" customHeight="1" x14ac:dyDescent="0.25">
      <c r="B2" s="345" t="s">
        <v>434</v>
      </c>
    </row>
    <row r="3" spans="2:2" s="344" customFormat="1" ht="15.75" customHeight="1" x14ac:dyDescent="0.25">
      <c r="B3" s="345" t="s">
        <v>1262</v>
      </c>
    </row>
    <row r="4" spans="2:2" s="344" customFormat="1" ht="15.75" customHeight="1" thickBot="1" x14ac:dyDescent="0.3">
      <c r="B4" s="346"/>
    </row>
    <row r="5" spans="2:2" s="344" customFormat="1" ht="17.25" customHeight="1" thickBot="1" x14ac:dyDescent="0.3">
      <c r="B5" s="347" t="s">
        <v>259</v>
      </c>
    </row>
    <row r="6" spans="2:2" s="344" customFormat="1" thickBot="1" x14ac:dyDescent="0.3">
      <c r="B6" s="346"/>
    </row>
    <row r="7" spans="2:2" s="344" customFormat="1" ht="13.5" thickBot="1" x14ac:dyDescent="0.35">
      <c r="B7" s="226" t="s">
        <v>260</v>
      </c>
    </row>
    <row r="8" spans="2:2" x14ac:dyDescent="0.3">
      <c r="B8" s="209"/>
    </row>
    <row r="9" spans="2:2" x14ac:dyDescent="0.3">
      <c r="B9" s="1495" t="s">
        <v>198</v>
      </c>
    </row>
    <row r="10" spans="2:2" x14ac:dyDescent="0.3">
      <c r="B10" s="626" t="s">
        <v>199</v>
      </c>
    </row>
    <row r="11" spans="2:2" x14ac:dyDescent="0.3">
      <c r="B11" s="626" t="s">
        <v>200</v>
      </c>
    </row>
    <row r="12" spans="2:2" x14ac:dyDescent="0.3">
      <c r="B12" s="626" t="s">
        <v>201</v>
      </c>
    </row>
    <row r="13" spans="2:2" x14ac:dyDescent="0.3">
      <c r="B13" s="626" t="s">
        <v>203</v>
      </c>
    </row>
    <row r="14" spans="2:2" x14ac:dyDescent="0.3">
      <c r="B14" s="626" t="s">
        <v>204</v>
      </c>
    </row>
    <row r="15" spans="2:2" x14ac:dyDescent="0.3">
      <c r="B15" s="626" t="s">
        <v>205</v>
      </c>
    </row>
    <row r="16" spans="2:2" x14ac:dyDescent="0.3">
      <c r="B16" s="626" t="s">
        <v>207</v>
      </c>
    </row>
    <row r="17" spans="2:2" x14ac:dyDescent="0.3">
      <c r="B17" s="626" t="s">
        <v>208</v>
      </c>
    </row>
    <row r="18" spans="2:2" x14ac:dyDescent="0.3">
      <c r="B18" s="626" t="s">
        <v>291</v>
      </c>
    </row>
    <row r="19" spans="2:2" x14ac:dyDescent="0.3">
      <c r="B19" s="626" t="s">
        <v>292</v>
      </c>
    </row>
    <row r="20" spans="2:2" x14ac:dyDescent="0.3">
      <c r="B20" s="626" t="s">
        <v>212</v>
      </c>
    </row>
    <row r="21" spans="2:2" x14ac:dyDescent="0.3">
      <c r="B21" s="626" t="s">
        <v>213</v>
      </c>
    </row>
    <row r="22" spans="2:2" x14ac:dyDescent="0.3">
      <c r="B22" s="626" t="s">
        <v>214</v>
      </c>
    </row>
    <row r="23" spans="2:2" x14ac:dyDescent="0.3">
      <c r="B23" s="626" t="s">
        <v>261</v>
      </c>
    </row>
    <row r="24" spans="2:2" x14ac:dyDescent="0.3">
      <c r="B24" s="626" t="s">
        <v>380</v>
      </c>
    </row>
    <row r="25" spans="2:2" x14ac:dyDescent="0.3">
      <c r="B25" s="626" t="s">
        <v>254</v>
      </c>
    </row>
    <row r="26" spans="2:2" x14ac:dyDescent="0.3">
      <c r="B26" s="626" t="s">
        <v>255</v>
      </c>
    </row>
    <row r="27" spans="2:2" x14ac:dyDescent="0.3">
      <c r="B27" s="626" t="s">
        <v>258</v>
      </c>
    </row>
    <row r="28" spans="2:2" x14ac:dyDescent="0.3">
      <c r="B28" s="626" t="s">
        <v>958</v>
      </c>
    </row>
    <row r="29" spans="2:2" x14ac:dyDescent="0.3">
      <c r="B29" s="626" t="s">
        <v>399</v>
      </c>
    </row>
    <row r="30" spans="2:2" x14ac:dyDescent="0.3">
      <c r="B30" s="626" t="s">
        <v>467</v>
      </c>
    </row>
    <row r="31" spans="2:2" x14ac:dyDescent="0.3">
      <c r="B31" s="626" t="s">
        <v>468</v>
      </c>
    </row>
    <row r="32" spans="2:2" x14ac:dyDescent="0.3">
      <c r="B32" s="626" t="s">
        <v>470</v>
      </c>
    </row>
    <row r="33" spans="2:2" x14ac:dyDescent="0.3">
      <c r="B33" s="626" t="s">
        <v>472</v>
      </c>
    </row>
    <row r="34" spans="2:2" ht="14.25" customHeight="1" x14ac:dyDescent="0.3">
      <c r="B34" s="628" t="s">
        <v>641</v>
      </c>
    </row>
    <row r="35" spans="2:2" ht="26.25" customHeight="1" x14ac:dyDescent="0.3">
      <c r="B35" s="628" t="s">
        <v>959</v>
      </c>
    </row>
    <row r="36" spans="2:2" ht="13.5" customHeight="1" x14ac:dyDescent="0.3">
      <c r="B36" s="625" t="s">
        <v>956</v>
      </c>
    </row>
    <row r="37" spans="2:2" x14ac:dyDescent="0.3">
      <c r="B37" s="628" t="s">
        <v>957</v>
      </c>
    </row>
    <row r="38" spans="2:2" ht="10.5" customHeight="1" x14ac:dyDescent="0.3">
      <c r="B38" s="227"/>
    </row>
    <row r="39" spans="2:2" ht="13.5" thickBot="1" x14ac:dyDescent="0.35">
      <c r="B39" s="299" t="s">
        <v>263</v>
      </c>
    </row>
    <row r="40" spans="2:2" ht="39.75" customHeight="1" x14ac:dyDescent="0.3">
      <c r="B40" s="627" t="s">
        <v>262</v>
      </c>
    </row>
    <row r="41" spans="2:2" ht="9" customHeight="1" thickBot="1" x14ac:dyDescent="0.35">
      <c r="B41" s="170"/>
    </row>
    <row r="42" spans="2:2" ht="13.5" thickBot="1" x14ac:dyDescent="0.35">
      <c r="B42" s="278" t="s">
        <v>264</v>
      </c>
    </row>
    <row r="43" spans="2:2" ht="37.5" x14ac:dyDescent="0.3">
      <c r="B43" s="277" t="s">
        <v>313</v>
      </c>
    </row>
    <row r="44" spans="2:2" ht="7.5" customHeight="1" thickBot="1" x14ac:dyDescent="0.35">
      <c r="B44" s="171"/>
    </row>
    <row r="45" spans="2:2" x14ac:dyDescent="0.3">
      <c r="B45" s="266" t="s">
        <v>265</v>
      </c>
    </row>
    <row r="46" spans="2:2" x14ac:dyDescent="0.3">
      <c r="B46" s="955" t="s">
        <v>282</v>
      </c>
    </row>
    <row r="47" spans="2:2" x14ac:dyDescent="0.3">
      <c r="B47" s="627" t="s">
        <v>439</v>
      </c>
    </row>
    <row r="48" spans="2:2" x14ac:dyDescent="0.3">
      <c r="B48" s="627" t="s">
        <v>440</v>
      </c>
    </row>
    <row r="49" spans="2:2" x14ac:dyDescent="0.3">
      <c r="B49" s="627" t="s">
        <v>441</v>
      </c>
    </row>
    <row r="50" spans="2:2" x14ac:dyDescent="0.3">
      <c r="B50" s="956" t="s">
        <v>442</v>
      </c>
    </row>
    <row r="51" spans="2:2" ht="13.5" thickBot="1" x14ac:dyDescent="0.35">
      <c r="B51" s="957" t="s">
        <v>555</v>
      </c>
    </row>
    <row r="52" spans="2:2" ht="13.5" thickBot="1" x14ac:dyDescent="0.35">
      <c r="B52" s="278" t="s">
        <v>266</v>
      </c>
    </row>
    <row r="53" spans="2:2" ht="13.5" thickBot="1" x14ac:dyDescent="0.35">
      <c r="B53" s="627" t="s">
        <v>268</v>
      </c>
    </row>
    <row r="54" spans="2:2" x14ac:dyDescent="0.3">
      <c r="B54" s="554" t="s">
        <v>267</v>
      </c>
    </row>
    <row r="55" spans="2:2" ht="16.5" customHeight="1" thickBot="1" x14ac:dyDescent="0.35">
      <c r="B55" s="629" t="s">
        <v>403</v>
      </c>
    </row>
    <row r="56" spans="2:2" x14ac:dyDescent="0.3">
      <c r="B56" s="554" t="s">
        <v>493</v>
      </c>
    </row>
    <row r="57" spans="2:2" x14ac:dyDescent="0.3">
      <c r="B57" s="629" t="s">
        <v>490</v>
      </c>
    </row>
  </sheetData>
  <customSheetViews>
    <customSheetView guid="{935DF80A-C4A8-4072-AD95-467BACE55650}" showPageBreaks="1" printArea="1" topLeftCell="A6">
      <selection activeCell="D42" sqref="D42"/>
      <pageMargins left="0.7" right="0.7" top="0.75" bottom="0.75" header="0.3" footer="0.3"/>
      <pageSetup orientation="portrait" r:id="rId1"/>
    </customSheetView>
  </customSheetViews>
  <hyperlinks>
    <hyperlink ref="B40" location="'Anexo B '!A1" display="Número de soluciones presentadas a revisión del BANHVI, por parte de las entidades autorizadas, en períodos de quince días, por programa de financiamiento, ubicación, bono promedio y precio promedio de solución." xr:uid="{00000000-0004-0000-0000-000000000000}"/>
    <hyperlink ref="B43" location="'Anexo C'!A1" display="Volumen y el porcentaje de participación de cada empresa constructora, o empresas que formen parte de un mismo grupo de interés económico, según la normativa aplicable de la SUGEF, en el desarrollo de proyectos individuales o colectivos financiados con re" xr:uid="{00000000-0004-0000-0000-000001000000}"/>
    <hyperlink ref="B47" location="'Anexo D.1'!A1" display="D.1 Proyectos en Trámite en el Departamento Técnico" xr:uid="{00000000-0004-0000-0000-000003000000}"/>
    <hyperlink ref="B48" location="'Anexo D.2'!A1" display="D.2 Proyectos en Trámite en la Dirección FOSUVI" xr:uid="{00000000-0004-0000-0000-000004000000}"/>
    <hyperlink ref="B49" location="'Anexo D.3'!A1" display="D.3 Proyectos Aprobados por la Junta Directiva" xr:uid="{00000000-0004-0000-0000-000005000000}"/>
    <hyperlink ref="B53" location="'Anexo E'!A1" display="Gestión casos individuales Art 59." xr:uid="{00000000-0004-0000-0000-000007000000}"/>
    <hyperlink ref="B32" location="'Cumplimiento metas'!A1" display="24. Cumplimiento Casos Formalizados con referencia a meta anual de colocación de bonos" xr:uid="{00000000-0004-0000-0000-000008000000}"/>
    <hyperlink ref="B33" location="'Proyectos y casos disponib'!A1" display="25. Proyectos, casos individuales Artículo 59  y Bono Comunal aprobado" xr:uid="{00000000-0004-0000-0000-000009000000}"/>
    <hyperlink ref="B34" location="'Inf. Cont. Superavit Esp.'!A1" display="26. Informe Control Superávit Específico" xr:uid="{00000000-0004-0000-0000-00000A000000}"/>
    <hyperlink ref="B35" location="'Ejecución Presupuesto Base Efec'!A1" display="27. Liquidación Presupuesto 2020 por Entidad Autorizada - BASE EFECTIVO CGR TRANSFERENCIAS  DE CAPITAL  (pago de bonos y adelanto ART. 59)" xr:uid="{00000000-0004-0000-0000-00000B000000}"/>
    <hyperlink ref="B10" location="'Estadisticas 2023'!A29" display="2. Casos Formalizados por Estrato - Bonos Artículo 59" xr:uid="{00000000-0004-0000-0000-00000E000000}"/>
    <hyperlink ref="B11" location="'Estadisticas 2023'!A49" display="3. Casos Formalizados por Estrato Total" xr:uid="{00000000-0004-0000-0000-00000F000000}"/>
    <hyperlink ref="B12" location="'Estadisticas 2023'!A66" display="4. Casos Formalizados por Categoría de Pobreza INEC" xr:uid="{00000000-0004-0000-0000-000010000000}"/>
    <hyperlink ref="B13" location="'Estadisticas 2023'!A83" display="5. Casos Formalizados por Región (BONO ORDINARIO)" xr:uid="{00000000-0004-0000-0000-000011000000}"/>
    <hyperlink ref="B14" location="'Estadisticas 2023'!A97" display="6. Casos Formalizados por Región (BONOS ART. 59)" xr:uid="{00000000-0004-0000-0000-000012000000}"/>
    <hyperlink ref="B15" location="'Estadisticas 2023'!A111" display="7. Casos Formalizados por Región (TOTAL)" xr:uid="{00000000-0004-0000-0000-000013000000}"/>
    <hyperlink ref="B16" location="'Estadisticas 2023'!A125" display="8. Casos Formalizados por Propósito" xr:uid="{00000000-0004-0000-0000-000014000000}"/>
    <hyperlink ref="B17" location="'Estadisticas 2023'!A139" display="9. Casos Formalizados por Género" xr:uid="{00000000-0004-0000-0000-000015000000}"/>
    <hyperlink ref="B18" location="'Estadisticas 2023'!A156" display="10. Bonos Formalizados por Rango de Edad" xr:uid="{00000000-0004-0000-0000-000016000000}"/>
    <hyperlink ref="B20" location="'Estadisticas 2023'!A185" display="12. Bonos  Diferidos Formalizados por Mes" xr:uid="{00000000-0004-0000-0000-000018000000}"/>
    <hyperlink ref="B22" location="'Estadisticas 2023'!A215" display="14. Bonos Formalizados por Mes" xr:uid="{00000000-0004-0000-0000-000019000000}"/>
    <hyperlink ref="B23" location="'Estadisticas 2023'!A241" display="15. Bono promedio formalizado en el mes comparado con el mes correspondiente al año anterior" xr:uid="{00000000-0004-0000-0000-00001A000000}"/>
    <hyperlink ref="B24" location="'Estadisticas 2023'!A266" display="16. Pago de bonos de proyectos y casos individuales al amparo del artículo 59" xr:uid="{00000000-0004-0000-0000-00001B000000}"/>
    <hyperlink ref="B25" location="'Estadisticas 2023'!A287" display="17. Bonos Emitidos por Mes" xr:uid="{00000000-0004-0000-0000-00001C000000}"/>
    <hyperlink ref="B26" location="'Estadisticas 2023'!A311" display="18. Bonos Emitidos Programa RAMT" xr:uid="{00000000-0004-0000-0000-00001D000000}"/>
    <hyperlink ref="B27" location="'Estadisticas 2023'!A336" display="19. Bonos Emitidos y Formalizados por Entidad" xr:uid="{00000000-0004-0000-0000-00001E000000}"/>
    <hyperlink ref="B28" location="'Estadisticas 2023'!A483" display="20. Ejecución Presupuesto 2022 - Por programa de financiamiento" xr:uid="{00000000-0004-0000-0000-00001F000000}"/>
    <hyperlink ref="B21" location="'Estadisticas 2023'!A205" display="13. Bonos promedio en Emitidos y Formalizados" xr:uid="{00000000-0004-0000-0000-000020000000}"/>
    <hyperlink ref="B55" location="'Anexo F'!A1" display="Caso tramitados por Empresas Constructoras Según Programa" xr:uid="{1BB5324F-6275-494B-B9A7-1B3908454BED}"/>
    <hyperlink ref="B9" location="'Estadisticas 2023'!A11" display="1. Casos Formalizados por Estrato - Bonos Ordinarios" xr:uid="{454D028F-0FE6-4979-8605-F5973441B31F}"/>
    <hyperlink ref="B50" location="'Anexo D.4'!A1" display="D.4 Proyectos Devueltos a la Entidad Autorizada" xr:uid="{9D7BDB70-6EB1-4E3C-92D3-F2057AE45E8A}"/>
    <hyperlink ref="B29" location="'Estadisticas 2023'!A515" display="21. Bonos Formalizados Población LGTBI" xr:uid="{93269A19-EF3B-41C8-B375-574050BC6DE1}"/>
    <hyperlink ref="B30" location="'Estadisticas 2023'!A552" display="22.  Bonos Postulados por Entidad Autorizada Ordinarios y  Art. 59" xr:uid="{9800F60F-27FD-4D4F-A3F0-6ED45972DE82}"/>
    <hyperlink ref="B31" location="'Estadisticas 2023'!A618" display="23.   Bonos otorgados a nacionales y extranjeros por mes" xr:uid="{7A5FC2B8-5918-4AFC-B20E-31809DD8D79E}"/>
    <hyperlink ref="B37" location="'Ejecución bonos Emit y Pagados'!A1" display="29. Ejecución presupuestaria bonos emitidos y pagados para el 2020 - COMPARATIVO al 31/05/2020" xr:uid="{AC3302F6-B440-47FD-B1EB-59DA36E90F6B}"/>
    <hyperlink ref="B57" location="'Anexo G'!A1" display="Anomalias Registradas En Revision de Expedientes Ordinarios y Articulo 59" xr:uid="{74D03117-B1B9-405C-A054-91C0645015C9}"/>
    <hyperlink ref="B19" location="'Estadisticas 2023'!A170" display="11. Bonos Formalizados por Rango de Edad y Propósito" xr:uid="{00000000-0004-0000-0000-000017000000}"/>
    <hyperlink ref="B51" location="'Anexo D.5'!A1" display="D.5 Proyectos en construcción " xr:uid="{524E4225-7E6C-4991-8DF8-89BFE69C3537}"/>
    <hyperlink ref="B36" location="'Ejecución Presupueto Base Emis'!A1" display="28. Ejecución presupuestaria según modalidad de recursos y asignación de recursos para el 2022 - BASE EMISION" xr:uid="{20049E50-BCE4-4A15-B6AB-69ACA991D87D}"/>
  </hyperlinks>
  <printOptions horizontalCentered="1" verticalCentered="1"/>
  <pageMargins left="0.23622047244094491" right="0.23622047244094491" top="0.74803149606299213" bottom="0.74803149606299213" header="0.31496062992125984" footer="0.31496062992125984"/>
  <pageSetup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B1:J383"/>
  <sheetViews>
    <sheetView topLeftCell="A367" zoomScale="90" zoomScaleNormal="90" workbookViewId="0">
      <selection activeCell="I234" sqref="I234:I383"/>
    </sheetView>
  </sheetViews>
  <sheetFormatPr baseColWidth="10" defaultColWidth="11.453125" defaultRowHeight="14.5" x14ac:dyDescent="0.35"/>
  <cols>
    <col min="1" max="2" width="11.453125" style="515"/>
    <col min="3" max="3" width="20.26953125" style="515" customWidth="1"/>
    <col min="4" max="4" width="25.453125" style="515" customWidth="1"/>
    <col min="5" max="5" width="31.453125" style="515" customWidth="1"/>
    <col min="6" max="6" width="15.81640625" style="515" customWidth="1"/>
    <col min="7" max="7" width="16.453125" style="515" bestFit="1" customWidth="1"/>
    <col min="8" max="9" width="11.453125" style="515"/>
    <col min="10" max="11" width="0" style="515" hidden="1" customWidth="1"/>
    <col min="12" max="16384" width="11.453125" style="515"/>
  </cols>
  <sheetData>
    <row r="1" spans="2:10" x14ac:dyDescent="0.35">
      <c r="B1" s="514" t="s">
        <v>81</v>
      </c>
      <c r="C1" s="514" t="s">
        <v>375</v>
      </c>
      <c r="D1" s="514" t="s">
        <v>376</v>
      </c>
      <c r="E1" s="514" t="s">
        <v>377</v>
      </c>
      <c r="F1" s="514" t="s">
        <v>283</v>
      </c>
      <c r="G1" s="514" t="s">
        <v>284</v>
      </c>
      <c r="H1" s="514" t="s">
        <v>285</v>
      </c>
      <c r="I1" s="514" t="s">
        <v>286</v>
      </c>
      <c r="J1" s="514"/>
    </row>
    <row r="2" spans="2:10" x14ac:dyDescent="0.35">
      <c r="B2" s="618">
        <v>4</v>
      </c>
      <c r="C2" s="618" t="s">
        <v>103</v>
      </c>
      <c r="D2" s="618" t="s">
        <v>1334</v>
      </c>
      <c r="E2" s="618" t="s">
        <v>1334</v>
      </c>
      <c r="F2" s="618">
        <v>9201000</v>
      </c>
      <c r="G2" s="618">
        <v>33429000</v>
      </c>
      <c r="H2" s="618">
        <v>1</v>
      </c>
      <c r="I2" s="618"/>
      <c r="J2" s="515">
        <v>1</v>
      </c>
    </row>
    <row r="3" spans="2:10" x14ac:dyDescent="0.35">
      <c r="B3" s="618">
        <v>4</v>
      </c>
      <c r="C3" s="618" t="s">
        <v>103</v>
      </c>
      <c r="D3" s="618" t="s">
        <v>1054</v>
      </c>
      <c r="E3" s="618" t="s">
        <v>1055</v>
      </c>
      <c r="F3" s="618">
        <v>9188000</v>
      </c>
      <c r="G3" s="618">
        <v>31118000</v>
      </c>
      <c r="H3" s="618">
        <v>1</v>
      </c>
      <c r="I3" s="618"/>
      <c r="J3" s="515">
        <v>1</v>
      </c>
    </row>
    <row r="4" spans="2:10" x14ac:dyDescent="0.35">
      <c r="B4" s="618">
        <v>4</v>
      </c>
      <c r="C4" s="618" t="s">
        <v>103</v>
      </c>
      <c r="D4" s="618" t="s">
        <v>1073</v>
      </c>
      <c r="E4" s="618" t="s">
        <v>1335</v>
      </c>
      <c r="F4" s="618">
        <v>8329000</v>
      </c>
      <c r="G4" s="618">
        <v>34818000</v>
      </c>
      <c r="H4" s="618">
        <v>1</v>
      </c>
      <c r="I4" s="618"/>
      <c r="J4" s="515">
        <v>2</v>
      </c>
    </row>
    <row r="5" spans="2:10" x14ac:dyDescent="0.35">
      <c r="B5" s="618">
        <v>4</v>
      </c>
      <c r="C5" s="618" t="s">
        <v>103</v>
      </c>
      <c r="D5" s="618" t="s">
        <v>94</v>
      </c>
      <c r="E5" s="618" t="s">
        <v>1057</v>
      </c>
      <c r="F5" s="618">
        <v>9085000</v>
      </c>
      <c r="G5" s="618">
        <v>41155000</v>
      </c>
      <c r="H5" s="618">
        <v>1</v>
      </c>
      <c r="I5" s="618"/>
      <c r="J5" s="515">
        <v>2</v>
      </c>
    </row>
    <row r="6" spans="2:10" x14ac:dyDescent="0.35">
      <c r="B6" s="618">
        <v>4</v>
      </c>
      <c r="C6" s="618" t="s">
        <v>103</v>
      </c>
      <c r="D6" s="618" t="s">
        <v>109</v>
      </c>
      <c r="E6" s="618" t="s">
        <v>82</v>
      </c>
      <c r="F6" s="618">
        <v>9018000</v>
      </c>
      <c r="G6" s="618">
        <v>29363333.333333299</v>
      </c>
      <c r="H6" s="618">
        <v>3</v>
      </c>
      <c r="I6" s="618"/>
      <c r="J6" s="515">
        <v>1</v>
      </c>
    </row>
    <row r="7" spans="2:10" x14ac:dyDescent="0.35">
      <c r="B7" s="618">
        <v>4</v>
      </c>
      <c r="C7" s="618" t="s">
        <v>11</v>
      </c>
      <c r="D7" s="618" t="s">
        <v>11</v>
      </c>
      <c r="E7" s="618" t="s">
        <v>1334</v>
      </c>
      <c r="F7" s="618">
        <v>7909000</v>
      </c>
      <c r="G7" s="618">
        <v>45909000</v>
      </c>
      <c r="H7" s="618">
        <v>1</v>
      </c>
      <c r="I7" s="618"/>
      <c r="J7" s="515">
        <v>1</v>
      </c>
    </row>
    <row r="8" spans="2:10" x14ac:dyDescent="0.35">
      <c r="B8" s="618">
        <v>4</v>
      </c>
      <c r="C8" s="618" t="s">
        <v>11</v>
      </c>
      <c r="D8" s="618" t="s">
        <v>1336</v>
      </c>
      <c r="E8" s="618" t="s">
        <v>1079</v>
      </c>
      <c r="F8" s="618">
        <v>8028000</v>
      </c>
      <c r="G8" s="618">
        <v>27801750</v>
      </c>
      <c r="H8" s="618">
        <v>2</v>
      </c>
      <c r="I8" s="618"/>
      <c r="J8" s="515">
        <v>3</v>
      </c>
    </row>
    <row r="9" spans="2:10" x14ac:dyDescent="0.35">
      <c r="B9" s="618">
        <v>4</v>
      </c>
      <c r="C9" s="618" t="s">
        <v>11</v>
      </c>
      <c r="D9" s="618" t="s">
        <v>1076</v>
      </c>
      <c r="E9" s="618" t="s">
        <v>1076</v>
      </c>
      <c r="F9" s="618">
        <v>7951000</v>
      </c>
      <c r="G9" s="618">
        <v>42290000</v>
      </c>
      <c r="H9" s="618">
        <v>1</v>
      </c>
      <c r="I9" s="618"/>
      <c r="J9" s="515">
        <v>1</v>
      </c>
    </row>
    <row r="10" spans="2:10" x14ac:dyDescent="0.35">
      <c r="B10" s="618">
        <v>4</v>
      </c>
      <c r="C10" s="618" t="s">
        <v>11</v>
      </c>
      <c r="D10" s="618" t="s">
        <v>95</v>
      </c>
      <c r="E10" s="618" t="s">
        <v>96</v>
      </c>
      <c r="F10" s="618">
        <v>9260000</v>
      </c>
      <c r="G10" s="618">
        <v>19904119.899999999</v>
      </c>
      <c r="H10" s="618">
        <v>1</v>
      </c>
      <c r="I10" s="618"/>
      <c r="J10" s="515">
        <v>2</v>
      </c>
    </row>
    <row r="11" spans="2:10" x14ac:dyDescent="0.35">
      <c r="B11" s="618">
        <v>4</v>
      </c>
      <c r="C11" s="618" t="s">
        <v>12</v>
      </c>
      <c r="D11" s="618" t="s">
        <v>12</v>
      </c>
      <c r="E11" s="618" t="s">
        <v>1337</v>
      </c>
      <c r="F11" s="618">
        <v>9195000</v>
      </c>
      <c r="G11" s="618">
        <v>20958868.190000001</v>
      </c>
      <c r="H11" s="618">
        <v>1</v>
      </c>
      <c r="I11" s="618"/>
      <c r="J11" s="515">
        <v>1</v>
      </c>
    </row>
    <row r="12" spans="2:10" x14ac:dyDescent="0.35">
      <c r="B12" s="618">
        <v>4</v>
      </c>
      <c r="C12" s="618" t="s">
        <v>12</v>
      </c>
      <c r="D12" s="618" t="s">
        <v>12</v>
      </c>
      <c r="E12" s="618" t="s">
        <v>1338</v>
      </c>
      <c r="F12" s="618">
        <v>6860000</v>
      </c>
      <c r="G12" s="618">
        <v>65890201.039999999</v>
      </c>
      <c r="H12" s="618">
        <v>1</v>
      </c>
      <c r="I12" s="618"/>
      <c r="J12" s="515">
        <v>4</v>
      </c>
    </row>
    <row r="13" spans="2:10" x14ac:dyDescent="0.35">
      <c r="B13" s="618">
        <v>4</v>
      </c>
      <c r="C13" s="618" t="s">
        <v>12</v>
      </c>
      <c r="D13" s="618" t="s">
        <v>12</v>
      </c>
      <c r="E13" s="618" t="s">
        <v>1339</v>
      </c>
      <c r="F13" s="618">
        <v>7322000</v>
      </c>
      <c r="G13" s="618">
        <v>47400000</v>
      </c>
      <c r="H13" s="618">
        <v>1</v>
      </c>
      <c r="I13" s="618"/>
      <c r="J13" s="515">
        <v>1</v>
      </c>
    </row>
    <row r="14" spans="2:10" x14ac:dyDescent="0.35">
      <c r="B14" s="618">
        <v>4</v>
      </c>
      <c r="C14" s="618" t="s">
        <v>12</v>
      </c>
      <c r="D14" s="618" t="s">
        <v>395</v>
      </c>
      <c r="E14" s="618" t="s">
        <v>395</v>
      </c>
      <c r="F14" s="618">
        <v>7531500</v>
      </c>
      <c r="G14" s="618">
        <v>38426867.880000003</v>
      </c>
      <c r="H14" s="618">
        <v>2</v>
      </c>
      <c r="I14" s="618"/>
      <c r="J14" s="515">
        <v>1</v>
      </c>
    </row>
    <row r="15" spans="2:10" x14ac:dyDescent="0.35">
      <c r="B15" s="618">
        <v>4</v>
      </c>
      <c r="C15" s="618" t="s">
        <v>12</v>
      </c>
      <c r="D15" s="618" t="s">
        <v>395</v>
      </c>
      <c r="E15" s="618" t="s">
        <v>1340</v>
      </c>
      <c r="F15" s="618">
        <v>7755333.3333333302</v>
      </c>
      <c r="G15" s="618">
        <v>37436000</v>
      </c>
      <c r="H15" s="618">
        <v>3</v>
      </c>
      <c r="I15" s="618"/>
      <c r="J15" s="515">
        <v>1</v>
      </c>
    </row>
    <row r="16" spans="2:10" x14ac:dyDescent="0.35">
      <c r="B16" s="618">
        <v>4</v>
      </c>
      <c r="C16" s="618" t="s">
        <v>12</v>
      </c>
      <c r="D16" s="618" t="s">
        <v>1341</v>
      </c>
      <c r="E16" s="618" t="s">
        <v>1342</v>
      </c>
      <c r="F16" s="618">
        <v>8959000</v>
      </c>
      <c r="G16" s="618">
        <v>24159112.739999998</v>
      </c>
      <c r="H16" s="618">
        <v>1</v>
      </c>
      <c r="I16" s="618"/>
      <c r="J16" s="515">
        <v>1</v>
      </c>
    </row>
    <row r="17" spans="2:10" x14ac:dyDescent="0.35">
      <c r="B17" s="618">
        <v>4</v>
      </c>
      <c r="C17" s="618" t="s">
        <v>12</v>
      </c>
      <c r="D17" s="618" t="s">
        <v>85</v>
      </c>
      <c r="E17" s="618" t="s">
        <v>713</v>
      </c>
      <c r="F17" s="618">
        <v>9267000</v>
      </c>
      <c r="G17" s="618">
        <v>21500000</v>
      </c>
      <c r="H17" s="618">
        <v>1</v>
      </c>
      <c r="I17" s="618"/>
      <c r="J17" s="515">
        <v>1</v>
      </c>
    </row>
    <row r="18" spans="2:10" x14ac:dyDescent="0.35">
      <c r="B18" s="618">
        <v>4</v>
      </c>
      <c r="C18" s="618" t="s">
        <v>12</v>
      </c>
      <c r="D18" s="618" t="s">
        <v>1343</v>
      </c>
      <c r="E18" s="618" t="s">
        <v>1344</v>
      </c>
      <c r="F18" s="618">
        <v>7531500</v>
      </c>
      <c r="G18" s="618">
        <v>34444359.090000004</v>
      </c>
      <c r="H18" s="618">
        <v>2</v>
      </c>
      <c r="I18" s="618"/>
      <c r="J18" s="515">
        <v>1</v>
      </c>
    </row>
    <row r="19" spans="2:10" x14ac:dyDescent="0.35">
      <c r="B19" s="618">
        <v>4</v>
      </c>
      <c r="C19" s="618" t="s">
        <v>12</v>
      </c>
      <c r="D19" s="618" t="s">
        <v>1345</v>
      </c>
      <c r="E19" s="618" t="s">
        <v>1079</v>
      </c>
      <c r="F19" s="618">
        <v>8539000</v>
      </c>
      <c r="G19" s="618">
        <v>46949000</v>
      </c>
      <c r="H19" s="618">
        <v>1</v>
      </c>
      <c r="I19" s="618"/>
      <c r="J19" s="515">
        <v>2</v>
      </c>
    </row>
    <row r="20" spans="2:10" x14ac:dyDescent="0.35">
      <c r="B20" s="618">
        <v>4</v>
      </c>
      <c r="C20" s="618" t="s">
        <v>13</v>
      </c>
      <c r="D20" s="618" t="s">
        <v>13</v>
      </c>
      <c r="E20" s="618" t="s">
        <v>1346</v>
      </c>
      <c r="F20" s="618">
        <v>7196000</v>
      </c>
      <c r="G20" s="618">
        <v>57300000</v>
      </c>
      <c r="H20" s="618">
        <v>1</v>
      </c>
      <c r="I20" s="618"/>
      <c r="J20" s="515">
        <v>1</v>
      </c>
    </row>
    <row r="21" spans="2:10" x14ac:dyDescent="0.35">
      <c r="B21" s="618">
        <v>4</v>
      </c>
      <c r="C21" s="618" t="s">
        <v>13</v>
      </c>
      <c r="D21" s="618" t="s">
        <v>106</v>
      </c>
      <c r="E21" s="618" t="s">
        <v>565</v>
      </c>
      <c r="F21" s="618">
        <v>9221000</v>
      </c>
      <c r="G21" s="618">
        <v>21071445.469999999</v>
      </c>
      <c r="H21" s="618">
        <v>1</v>
      </c>
      <c r="I21" s="618"/>
      <c r="J21" s="515">
        <v>1</v>
      </c>
    </row>
    <row r="22" spans="2:10" x14ac:dyDescent="0.35">
      <c r="B22" s="618">
        <v>4</v>
      </c>
      <c r="C22" s="618" t="s">
        <v>73</v>
      </c>
      <c r="D22" s="618" t="s">
        <v>665</v>
      </c>
      <c r="E22" s="618" t="s">
        <v>1347</v>
      </c>
      <c r="F22" s="618">
        <v>9254000</v>
      </c>
      <c r="G22" s="618">
        <v>18904000</v>
      </c>
      <c r="H22" s="618">
        <v>1</v>
      </c>
      <c r="I22" s="618"/>
      <c r="J22" s="515">
        <v>1</v>
      </c>
    </row>
    <row r="23" spans="2:10" x14ac:dyDescent="0.35">
      <c r="B23" s="618">
        <v>4</v>
      </c>
      <c r="C23" s="618" t="s">
        <v>73</v>
      </c>
      <c r="D23" s="618" t="s">
        <v>1046</v>
      </c>
      <c r="E23" s="618" t="s">
        <v>1348</v>
      </c>
      <c r="F23" s="618">
        <v>7909000</v>
      </c>
      <c r="G23" s="618">
        <v>45109000</v>
      </c>
      <c r="H23" s="618">
        <v>1</v>
      </c>
      <c r="I23" s="618"/>
      <c r="J23" s="515">
        <v>1</v>
      </c>
    </row>
    <row r="24" spans="2:10" x14ac:dyDescent="0.35">
      <c r="B24" s="618">
        <v>4</v>
      </c>
      <c r="C24" s="618" t="s">
        <v>74</v>
      </c>
      <c r="D24" s="618" t="s">
        <v>74</v>
      </c>
      <c r="E24" s="618" t="s">
        <v>1349</v>
      </c>
      <c r="F24" s="618">
        <v>6881000</v>
      </c>
      <c r="G24" s="618">
        <v>25185040.329999998</v>
      </c>
      <c r="H24" s="618">
        <v>2</v>
      </c>
      <c r="I24" s="618"/>
      <c r="J24" s="515">
        <v>2</v>
      </c>
    </row>
    <row r="25" spans="2:10" x14ac:dyDescent="0.35">
      <c r="B25" s="618">
        <v>4</v>
      </c>
      <c r="C25" s="618" t="s">
        <v>74</v>
      </c>
      <c r="D25" s="618" t="s">
        <v>1050</v>
      </c>
      <c r="E25" s="618" t="s">
        <v>1051</v>
      </c>
      <c r="F25" s="618">
        <v>9214000</v>
      </c>
      <c r="G25" s="618">
        <v>27120000</v>
      </c>
      <c r="H25" s="618">
        <v>1</v>
      </c>
      <c r="I25" s="618"/>
      <c r="J25" s="515">
        <v>1</v>
      </c>
    </row>
    <row r="26" spans="2:10" x14ac:dyDescent="0.35">
      <c r="B26" s="618">
        <v>4</v>
      </c>
      <c r="C26" s="618" t="s">
        <v>105</v>
      </c>
      <c r="D26" s="618" t="s">
        <v>105</v>
      </c>
      <c r="E26" s="618" t="s">
        <v>105</v>
      </c>
      <c r="F26" s="618">
        <v>9085000</v>
      </c>
      <c r="G26" s="618">
        <v>23185000</v>
      </c>
      <c r="H26" s="618">
        <v>1</v>
      </c>
      <c r="I26" s="618"/>
      <c r="J26" s="515">
        <v>1</v>
      </c>
    </row>
    <row r="27" spans="2:10" x14ac:dyDescent="0.35">
      <c r="B27" s="618">
        <v>4</v>
      </c>
      <c r="C27" s="618" t="s">
        <v>105</v>
      </c>
      <c r="D27" s="618" t="s">
        <v>107</v>
      </c>
      <c r="E27" s="618" t="s">
        <v>111</v>
      </c>
      <c r="F27" s="618">
        <v>7405500</v>
      </c>
      <c r="G27" s="618">
        <v>25922242.225000001</v>
      </c>
      <c r="H27" s="618">
        <v>2</v>
      </c>
      <c r="I27" s="618"/>
      <c r="J27" s="515">
        <v>1</v>
      </c>
    </row>
    <row r="28" spans="2:10" x14ac:dyDescent="0.35">
      <c r="B28" s="618">
        <v>4</v>
      </c>
      <c r="C28" s="618" t="s">
        <v>105</v>
      </c>
      <c r="D28" s="618" t="s">
        <v>107</v>
      </c>
      <c r="E28" s="618" t="s">
        <v>567</v>
      </c>
      <c r="F28" s="618">
        <v>7977333.3333333302</v>
      </c>
      <c r="G28" s="618">
        <v>25167367.9766667</v>
      </c>
      <c r="H28" s="618">
        <v>3</v>
      </c>
      <c r="I28" s="618"/>
      <c r="J28" s="515">
        <v>1</v>
      </c>
    </row>
    <row r="29" spans="2:10" x14ac:dyDescent="0.35">
      <c r="B29" s="618">
        <v>4</v>
      </c>
      <c r="C29" s="618" t="s">
        <v>105</v>
      </c>
      <c r="D29" s="618" t="s">
        <v>107</v>
      </c>
      <c r="E29" s="618" t="s">
        <v>76</v>
      </c>
      <c r="F29" s="618">
        <v>9254000</v>
      </c>
      <c r="G29" s="618">
        <v>21459000</v>
      </c>
      <c r="H29" s="618">
        <v>1</v>
      </c>
      <c r="I29" s="618"/>
      <c r="J29" s="515">
        <v>4</v>
      </c>
    </row>
    <row r="30" spans="2:10" x14ac:dyDescent="0.35">
      <c r="B30" s="618">
        <v>4</v>
      </c>
      <c r="C30" s="618" t="s">
        <v>105</v>
      </c>
      <c r="D30" s="618" t="s">
        <v>107</v>
      </c>
      <c r="E30" s="618" t="s">
        <v>92</v>
      </c>
      <c r="F30" s="618">
        <v>9175000</v>
      </c>
      <c r="G30" s="618">
        <v>23734000</v>
      </c>
      <c r="H30" s="618">
        <v>1</v>
      </c>
      <c r="I30" s="618"/>
      <c r="J30" s="515">
        <v>1</v>
      </c>
    </row>
    <row r="31" spans="2:10" x14ac:dyDescent="0.35">
      <c r="B31" s="618">
        <v>4</v>
      </c>
      <c r="C31" s="618" t="s">
        <v>105</v>
      </c>
      <c r="D31" s="618" t="s">
        <v>107</v>
      </c>
      <c r="E31" s="618" t="s">
        <v>77</v>
      </c>
      <c r="F31" s="618">
        <v>9241000</v>
      </c>
      <c r="G31" s="618">
        <v>20791000</v>
      </c>
      <c r="H31" s="618">
        <v>1</v>
      </c>
      <c r="I31" s="618"/>
      <c r="J31" s="515">
        <v>1</v>
      </c>
    </row>
    <row r="32" spans="2:10" x14ac:dyDescent="0.35">
      <c r="B32" s="618">
        <v>4</v>
      </c>
      <c r="C32" s="618" t="s">
        <v>105</v>
      </c>
      <c r="D32" s="618" t="s">
        <v>1350</v>
      </c>
      <c r="E32" s="618" t="s">
        <v>1351</v>
      </c>
      <c r="F32" s="618">
        <v>7657000</v>
      </c>
      <c r="G32" s="618">
        <v>28371516.780000001</v>
      </c>
      <c r="H32" s="618">
        <v>1</v>
      </c>
      <c r="I32" s="618"/>
      <c r="J32" s="515">
        <v>1</v>
      </c>
    </row>
    <row r="33" spans="2:10" x14ac:dyDescent="0.35">
      <c r="B33" s="618">
        <v>4</v>
      </c>
      <c r="C33" s="618" t="s">
        <v>105</v>
      </c>
      <c r="D33" s="618" t="s">
        <v>541</v>
      </c>
      <c r="E33" s="618" t="s">
        <v>795</v>
      </c>
      <c r="F33" s="618">
        <v>9267000</v>
      </c>
      <c r="G33" s="618">
        <v>18621000</v>
      </c>
      <c r="H33" s="618">
        <v>1</v>
      </c>
      <c r="I33" s="618"/>
      <c r="J33" s="515">
        <v>1</v>
      </c>
    </row>
    <row r="34" spans="2:10" x14ac:dyDescent="0.35">
      <c r="B34" s="618">
        <v>4</v>
      </c>
      <c r="C34" s="618" t="s">
        <v>105</v>
      </c>
      <c r="D34" s="618" t="s">
        <v>541</v>
      </c>
      <c r="E34" s="618" t="s">
        <v>1071</v>
      </c>
      <c r="F34" s="618">
        <v>9247000</v>
      </c>
      <c r="G34" s="618">
        <v>18752000</v>
      </c>
      <c r="H34" s="618">
        <v>1</v>
      </c>
      <c r="I34" s="618"/>
      <c r="J34" s="515">
        <v>1</v>
      </c>
    </row>
    <row r="35" spans="2:10" x14ac:dyDescent="0.35">
      <c r="B35" s="618">
        <v>22</v>
      </c>
      <c r="C35" s="618" t="s">
        <v>103</v>
      </c>
      <c r="D35" s="618" t="s">
        <v>1352</v>
      </c>
      <c r="E35" s="618" t="s">
        <v>1353</v>
      </c>
      <c r="F35" s="618">
        <v>6818000</v>
      </c>
      <c r="G35" s="618">
        <v>53754000</v>
      </c>
      <c r="H35" s="618">
        <v>1</v>
      </c>
      <c r="I35" s="618"/>
      <c r="J35" s="515">
        <v>1</v>
      </c>
    </row>
    <row r="36" spans="2:10" x14ac:dyDescent="0.35">
      <c r="B36" s="618">
        <v>22</v>
      </c>
      <c r="C36" s="618" t="s">
        <v>103</v>
      </c>
      <c r="D36" s="618" t="s">
        <v>109</v>
      </c>
      <c r="E36" s="618" t="s">
        <v>1060</v>
      </c>
      <c r="F36" s="618">
        <v>7447500</v>
      </c>
      <c r="G36" s="618">
        <v>41572846.844999999</v>
      </c>
      <c r="H36" s="618">
        <v>2</v>
      </c>
      <c r="I36" s="618"/>
      <c r="J36" s="515">
        <v>1</v>
      </c>
    </row>
    <row r="37" spans="2:10" x14ac:dyDescent="0.35">
      <c r="B37" s="618">
        <v>22</v>
      </c>
      <c r="C37" s="618" t="s">
        <v>103</v>
      </c>
      <c r="D37" s="618" t="s">
        <v>109</v>
      </c>
      <c r="E37" s="618" t="s">
        <v>82</v>
      </c>
      <c r="F37" s="618">
        <v>7741500</v>
      </c>
      <c r="G37" s="618">
        <v>24930000</v>
      </c>
      <c r="H37" s="618">
        <v>2</v>
      </c>
      <c r="I37" s="618"/>
      <c r="J37" s="515">
        <v>1</v>
      </c>
    </row>
    <row r="38" spans="2:10" x14ac:dyDescent="0.35">
      <c r="B38" s="618">
        <v>22</v>
      </c>
      <c r="C38" s="618" t="s">
        <v>11</v>
      </c>
      <c r="D38" s="618" t="s">
        <v>83</v>
      </c>
      <c r="E38" s="618" t="s">
        <v>83</v>
      </c>
      <c r="F38" s="618">
        <v>9221000</v>
      </c>
      <c r="G38" s="618">
        <v>20421000</v>
      </c>
      <c r="H38" s="618">
        <v>1</v>
      </c>
      <c r="I38" s="618"/>
      <c r="J38" s="515">
        <v>1</v>
      </c>
    </row>
    <row r="39" spans="2:10" x14ac:dyDescent="0.35">
      <c r="B39" s="618">
        <v>22</v>
      </c>
      <c r="C39" s="618" t="s">
        <v>12</v>
      </c>
      <c r="D39" s="618" t="s">
        <v>12</v>
      </c>
      <c r="E39" s="618" t="s">
        <v>1337</v>
      </c>
      <c r="F39" s="618">
        <v>7741000</v>
      </c>
      <c r="G39" s="618">
        <v>58191000</v>
      </c>
      <c r="H39" s="618">
        <v>1</v>
      </c>
      <c r="I39" s="618"/>
      <c r="J39" s="515">
        <v>1</v>
      </c>
    </row>
    <row r="40" spans="2:10" x14ac:dyDescent="0.35">
      <c r="B40" s="618">
        <v>22</v>
      </c>
      <c r="C40" s="618" t="s">
        <v>13</v>
      </c>
      <c r="D40" s="618" t="s">
        <v>887</v>
      </c>
      <c r="E40" s="618" t="s">
        <v>887</v>
      </c>
      <c r="F40" s="618">
        <v>7951000</v>
      </c>
      <c r="G40" s="618">
        <v>38750000</v>
      </c>
      <c r="H40" s="618">
        <v>1</v>
      </c>
      <c r="I40" s="618"/>
      <c r="J40" s="515">
        <v>1</v>
      </c>
    </row>
    <row r="41" spans="2:10" x14ac:dyDescent="0.35">
      <c r="B41" s="618">
        <v>22</v>
      </c>
      <c r="C41" s="618" t="s">
        <v>13</v>
      </c>
      <c r="D41" s="618" t="s">
        <v>106</v>
      </c>
      <c r="E41" s="618" t="s">
        <v>664</v>
      </c>
      <c r="F41" s="618">
        <v>7657000</v>
      </c>
      <c r="G41" s="618">
        <v>45757003</v>
      </c>
      <c r="H41" s="618">
        <v>1</v>
      </c>
      <c r="I41" s="618"/>
      <c r="J41" s="515">
        <v>1</v>
      </c>
    </row>
    <row r="42" spans="2:10" x14ac:dyDescent="0.35">
      <c r="B42" s="618">
        <v>22</v>
      </c>
      <c r="C42" s="618" t="s">
        <v>74</v>
      </c>
      <c r="D42" s="618" t="s">
        <v>72</v>
      </c>
      <c r="E42" s="618" t="s">
        <v>1354</v>
      </c>
      <c r="F42" s="618">
        <v>9208000</v>
      </c>
      <c r="G42" s="618">
        <v>21208000</v>
      </c>
      <c r="H42" s="618">
        <v>1</v>
      </c>
      <c r="I42" s="618"/>
      <c r="J42" s="515">
        <v>2</v>
      </c>
    </row>
    <row r="43" spans="2:10" x14ac:dyDescent="0.35">
      <c r="B43" s="618">
        <v>26</v>
      </c>
      <c r="C43" s="618" t="s">
        <v>103</v>
      </c>
      <c r="D43" s="618" t="s">
        <v>1054</v>
      </c>
      <c r="E43" s="618" t="s">
        <v>1055</v>
      </c>
      <c r="F43" s="618">
        <v>7448000</v>
      </c>
      <c r="G43" s="618">
        <v>31256641.32</v>
      </c>
      <c r="H43" s="618">
        <v>1</v>
      </c>
      <c r="I43" s="618"/>
      <c r="J43" s="515">
        <v>1</v>
      </c>
    </row>
    <row r="44" spans="2:10" x14ac:dyDescent="0.35">
      <c r="B44" s="618">
        <v>26</v>
      </c>
      <c r="C44" s="618" t="s">
        <v>103</v>
      </c>
      <c r="D44" s="618" t="s">
        <v>1073</v>
      </c>
      <c r="E44" s="618" t="s">
        <v>1073</v>
      </c>
      <c r="F44" s="618">
        <v>8917000</v>
      </c>
      <c r="G44" s="618">
        <v>22501410.920000002</v>
      </c>
      <c r="H44" s="618">
        <v>1</v>
      </c>
      <c r="I44" s="618"/>
      <c r="J44" s="515">
        <v>1</v>
      </c>
    </row>
    <row r="45" spans="2:10" x14ac:dyDescent="0.35">
      <c r="B45" s="618">
        <v>26</v>
      </c>
      <c r="C45" s="618" t="s">
        <v>11</v>
      </c>
      <c r="D45" s="618" t="s">
        <v>11</v>
      </c>
      <c r="E45" s="618" t="s">
        <v>1334</v>
      </c>
      <c r="F45" s="618">
        <v>7280000</v>
      </c>
      <c r="G45" s="618">
        <v>46272257.960000001</v>
      </c>
      <c r="H45" s="618">
        <v>1</v>
      </c>
      <c r="I45" s="618"/>
      <c r="J45" s="515">
        <v>1</v>
      </c>
    </row>
    <row r="46" spans="2:10" x14ac:dyDescent="0.35">
      <c r="B46" s="618">
        <v>26</v>
      </c>
      <c r="C46" s="618" t="s">
        <v>11</v>
      </c>
      <c r="D46" s="618" t="s">
        <v>95</v>
      </c>
      <c r="E46" s="618" t="s">
        <v>96</v>
      </c>
      <c r="F46" s="618">
        <v>8287000</v>
      </c>
      <c r="G46" s="618">
        <v>33028883.870000001</v>
      </c>
      <c r="H46" s="618">
        <v>1</v>
      </c>
      <c r="I46" s="618"/>
      <c r="J46" s="515">
        <v>2</v>
      </c>
    </row>
    <row r="47" spans="2:10" x14ac:dyDescent="0.35">
      <c r="B47" s="618">
        <v>26</v>
      </c>
      <c r="C47" s="618" t="s">
        <v>12</v>
      </c>
      <c r="D47" s="618" t="s">
        <v>567</v>
      </c>
      <c r="E47" s="618" t="s">
        <v>1355</v>
      </c>
      <c r="F47" s="618">
        <v>8161000</v>
      </c>
      <c r="G47" s="618">
        <v>36158364.710000001</v>
      </c>
      <c r="H47" s="618">
        <v>1</v>
      </c>
      <c r="I47" s="618"/>
      <c r="J47" s="515">
        <v>1</v>
      </c>
    </row>
    <row r="48" spans="2:10" x14ac:dyDescent="0.35">
      <c r="B48" s="618">
        <v>26</v>
      </c>
      <c r="C48" s="618" t="s">
        <v>12</v>
      </c>
      <c r="D48" s="618" t="s">
        <v>85</v>
      </c>
      <c r="E48" s="618" t="s">
        <v>1356</v>
      </c>
      <c r="F48" s="618">
        <v>8975000</v>
      </c>
      <c r="G48" s="618">
        <v>9394822.9199999999</v>
      </c>
      <c r="H48" s="618">
        <v>2</v>
      </c>
      <c r="I48" s="618"/>
      <c r="J48" s="515">
        <v>1</v>
      </c>
    </row>
    <row r="49" spans="2:10" x14ac:dyDescent="0.35">
      <c r="B49" s="618">
        <v>26</v>
      </c>
      <c r="C49" s="618" t="s">
        <v>74</v>
      </c>
      <c r="D49" s="618" t="s">
        <v>74</v>
      </c>
      <c r="E49" s="618" t="s">
        <v>1349</v>
      </c>
      <c r="F49" s="618">
        <v>9182000</v>
      </c>
      <c r="G49" s="618">
        <v>19342237.420000002</v>
      </c>
      <c r="H49" s="618">
        <v>1</v>
      </c>
      <c r="I49" s="618"/>
      <c r="J49" s="515">
        <v>1</v>
      </c>
    </row>
    <row r="50" spans="2:10" x14ac:dyDescent="0.35">
      <c r="B50" s="618">
        <v>26</v>
      </c>
      <c r="C50" s="618" t="s">
        <v>105</v>
      </c>
      <c r="D50" s="618" t="s">
        <v>107</v>
      </c>
      <c r="E50" s="618" t="s">
        <v>567</v>
      </c>
      <c r="F50" s="618">
        <v>6356000</v>
      </c>
      <c r="G50" s="618">
        <v>22251858.010000002</v>
      </c>
      <c r="H50" s="618">
        <v>1</v>
      </c>
      <c r="I50" s="618"/>
      <c r="J50" s="515">
        <v>4</v>
      </c>
    </row>
    <row r="51" spans="2:10" x14ac:dyDescent="0.35">
      <c r="B51" s="618">
        <v>27</v>
      </c>
      <c r="C51" s="618" t="s">
        <v>103</v>
      </c>
      <c r="D51" s="618" t="s">
        <v>1334</v>
      </c>
      <c r="E51" s="618" t="s">
        <v>1357</v>
      </c>
      <c r="F51" s="618">
        <v>6440000</v>
      </c>
      <c r="G51" s="618">
        <v>50512000</v>
      </c>
      <c r="H51" s="618">
        <v>1</v>
      </c>
      <c r="I51" s="618"/>
      <c r="J51" s="515">
        <v>1</v>
      </c>
    </row>
    <row r="52" spans="2:10" x14ac:dyDescent="0.35">
      <c r="B52" s="618">
        <v>27</v>
      </c>
      <c r="C52" s="618" t="s">
        <v>103</v>
      </c>
      <c r="D52" s="618" t="s">
        <v>745</v>
      </c>
      <c r="E52" s="618" t="s">
        <v>1342</v>
      </c>
      <c r="F52" s="618">
        <v>9267000</v>
      </c>
      <c r="G52" s="618">
        <v>31243000</v>
      </c>
      <c r="H52" s="618">
        <v>1</v>
      </c>
      <c r="I52" s="618"/>
      <c r="J52" s="515">
        <v>1</v>
      </c>
    </row>
    <row r="53" spans="2:10" x14ac:dyDescent="0.35">
      <c r="B53" s="618">
        <v>27</v>
      </c>
      <c r="C53" s="618" t="s">
        <v>103</v>
      </c>
      <c r="D53" s="618" t="s">
        <v>745</v>
      </c>
      <c r="E53" s="618" t="s">
        <v>746</v>
      </c>
      <c r="F53" s="618">
        <v>7280000</v>
      </c>
      <c r="G53" s="618">
        <v>48438000</v>
      </c>
      <c r="H53" s="618">
        <v>1</v>
      </c>
      <c r="I53" s="618"/>
      <c r="J53" s="515">
        <v>1</v>
      </c>
    </row>
    <row r="54" spans="2:10" x14ac:dyDescent="0.35">
      <c r="B54" s="618">
        <v>27</v>
      </c>
      <c r="C54" s="618" t="s">
        <v>103</v>
      </c>
      <c r="D54" s="618" t="s">
        <v>1358</v>
      </c>
      <c r="E54" s="618" t="s">
        <v>587</v>
      </c>
      <c r="F54" s="618">
        <v>7406000</v>
      </c>
      <c r="G54" s="618">
        <v>59380000</v>
      </c>
      <c r="H54" s="618">
        <v>1</v>
      </c>
      <c r="I54" s="618"/>
      <c r="J54" s="515">
        <v>1</v>
      </c>
    </row>
    <row r="55" spans="2:10" ht="18" customHeight="1" x14ac:dyDescent="0.35">
      <c r="B55" s="618">
        <v>27</v>
      </c>
      <c r="C55" s="618" t="s">
        <v>103</v>
      </c>
      <c r="D55" s="618" t="s">
        <v>1058</v>
      </c>
      <c r="E55" s="618" t="s">
        <v>1359</v>
      </c>
      <c r="F55" s="618">
        <v>8329000</v>
      </c>
      <c r="G55" s="618">
        <v>42752000</v>
      </c>
      <c r="H55" s="618">
        <v>1</v>
      </c>
      <c r="I55" s="618"/>
      <c r="J55" s="515">
        <v>1</v>
      </c>
    </row>
    <row r="56" spans="2:10" x14ac:dyDescent="0.35">
      <c r="B56" s="618">
        <v>27</v>
      </c>
      <c r="C56" s="618" t="s">
        <v>103</v>
      </c>
      <c r="D56" s="618" t="s">
        <v>1058</v>
      </c>
      <c r="E56" s="618" t="s">
        <v>1360</v>
      </c>
      <c r="F56" s="618">
        <v>7070000</v>
      </c>
      <c r="G56" s="618">
        <v>20430000</v>
      </c>
      <c r="H56" s="618">
        <v>1</v>
      </c>
      <c r="I56" s="618"/>
      <c r="J56" s="515">
        <v>1</v>
      </c>
    </row>
    <row r="57" spans="2:10" x14ac:dyDescent="0.35">
      <c r="B57" s="618">
        <v>27</v>
      </c>
      <c r="C57" s="618" t="s">
        <v>11</v>
      </c>
      <c r="D57" s="618" t="s">
        <v>11</v>
      </c>
      <c r="E57" s="618" t="s">
        <v>1361</v>
      </c>
      <c r="F57" s="618">
        <v>7448000</v>
      </c>
      <c r="G57" s="618">
        <v>53522000</v>
      </c>
      <c r="H57" s="618">
        <v>1</v>
      </c>
      <c r="I57" s="618"/>
      <c r="J57" s="515">
        <v>1</v>
      </c>
    </row>
    <row r="58" spans="2:10" x14ac:dyDescent="0.35">
      <c r="B58" s="618">
        <v>27</v>
      </c>
      <c r="C58" s="618" t="s">
        <v>11</v>
      </c>
      <c r="D58" s="618" t="s">
        <v>83</v>
      </c>
      <c r="E58" s="618" t="s">
        <v>587</v>
      </c>
      <c r="F58" s="618">
        <v>9208000</v>
      </c>
      <c r="G58" s="618">
        <v>24443000</v>
      </c>
      <c r="H58" s="618">
        <v>1</v>
      </c>
      <c r="I58" s="618"/>
      <c r="J58" s="515">
        <v>1</v>
      </c>
    </row>
    <row r="59" spans="2:10" x14ac:dyDescent="0.35">
      <c r="B59" s="618">
        <v>27</v>
      </c>
      <c r="C59" s="618" t="s">
        <v>11</v>
      </c>
      <c r="D59" s="618" t="s">
        <v>83</v>
      </c>
      <c r="E59" s="618" t="s">
        <v>1362</v>
      </c>
      <c r="F59" s="618">
        <v>9227000</v>
      </c>
      <c r="G59" s="618">
        <v>20482000</v>
      </c>
      <c r="H59" s="618">
        <v>1</v>
      </c>
      <c r="I59" s="618"/>
      <c r="J59" s="515">
        <v>1</v>
      </c>
    </row>
    <row r="60" spans="2:10" x14ac:dyDescent="0.35">
      <c r="B60" s="618">
        <v>27</v>
      </c>
      <c r="C60" s="618" t="s">
        <v>11</v>
      </c>
      <c r="D60" s="618" t="s">
        <v>83</v>
      </c>
      <c r="E60" s="618" t="s">
        <v>1363</v>
      </c>
      <c r="F60" s="618">
        <v>6230000</v>
      </c>
      <c r="G60" s="618">
        <v>43713000</v>
      </c>
      <c r="H60" s="618">
        <v>1</v>
      </c>
      <c r="I60" s="618"/>
      <c r="J60" s="515">
        <v>1</v>
      </c>
    </row>
    <row r="61" spans="2:10" x14ac:dyDescent="0.35">
      <c r="B61" s="618">
        <v>27</v>
      </c>
      <c r="C61" s="618" t="s">
        <v>11</v>
      </c>
      <c r="D61" s="618" t="s">
        <v>1336</v>
      </c>
      <c r="E61" s="618" t="s">
        <v>1044</v>
      </c>
      <c r="F61" s="618">
        <v>8119000</v>
      </c>
      <c r="G61" s="618">
        <v>44471000</v>
      </c>
      <c r="H61" s="618">
        <v>1</v>
      </c>
      <c r="I61" s="618"/>
      <c r="J61" s="515">
        <v>1</v>
      </c>
    </row>
    <row r="62" spans="2:10" x14ac:dyDescent="0.35">
      <c r="B62" s="618">
        <v>27</v>
      </c>
      <c r="C62" s="618" t="s">
        <v>11</v>
      </c>
      <c r="D62" s="618" t="s">
        <v>1336</v>
      </c>
      <c r="E62" s="618" t="s">
        <v>1364</v>
      </c>
      <c r="F62" s="618">
        <v>7238000</v>
      </c>
      <c r="G62" s="618">
        <v>45443000</v>
      </c>
      <c r="H62" s="618">
        <v>1</v>
      </c>
      <c r="I62" s="618"/>
      <c r="J62" s="515">
        <v>2</v>
      </c>
    </row>
    <row r="63" spans="2:10" x14ac:dyDescent="0.35">
      <c r="B63" s="618">
        <v>27</v>
      </c>
      <c r="C63" s="618" t="s">
        <v>11</v>
      </c>
      <c r="D63" s="618" t="s">
        <v>95</v>
      </c>
      <c r="E63" s="618" t="s">
        <v>1365</v>
      </c>
      <c r="F63" s="618">
        <v>8613500</v>
      </c>
      <c r="G63" s="618">
        <v>30547000</v>
      </c>
      <c r="H63" s="618">
        <v>2</v>
      </c>
      <c r="I63" s="618"/>
      <c r="J63" s="515">
        <v>1</v>
      </c>
    </row>
    <row r="64" spans="2:10" x14ac:dyDescent="0.35">
      <c r="B64" s="618">
        <v>27</v>
      </c>
      <c r="C64" s="618" t="s">
        <v>11</v>
      </c>
      <c r="D64" s="618" t="s">
        <v>95</v>
      </c>
      <c r="E64" s="618" t="s">
        <v>747</v>
      </c>
      <c r="F64" s="618">
        <v>9260000</v>
      </c>
      <c r="G64" s="618">
        <v>21101000</v>
      </c>
      <c r="H64" s="618">
        <v>1</v>
      </c>
      <c r="I64" s="618"/>
      <c r="J64" s="515">
        <v>1</v>
      </c>
    </row>
    <row r="65" spans="2:10" x14ac:dyDescent="0.35">
      <c r="B65" s="618">
        <v>27</v>
      </c>
      <c r="C65" s="618" t="s">
        <v>12</v>
      </c>
      <c r="D65" s="618" t="s">
        <v>12</v>
      </c>
      <c r="E65" s="618" t="s">
        <v>1337</v>
      </c>
      <c r="F65" s="618">
        <v>7322000</v>
      </c>
      <c r="G65" s="618">
        <v>56093000</v>
      </c>
      <c r="H65" s="618">
        <v>1</v>
      </c>
      <c r="I65" s="618"/>
      <c r="J65" s="515">
        <v>1</v>
      </c>
    </row>
    <row r="66" spans="2:10" x14ac:dyDescent="0.35">
      <c r="B66" s="618">
        <v>27</v>
      </c>
      <c r="C66" s="618" t="s">
        <v>12</v>
      </c>
      <c r="D66" s="618" t="s">
        <v>395</v>
      </c>
      <c r="E66" s="618" t="s">
        <v>1340</v>
      </c>
      <c r="F66" s="618">
        <v>7825000</v>
      </c>
      <c r="G66" s="618">
        <v>46425000</v>
      </c>
      <c r="H66" s="618">
        <v>1</v>
      </c>
      <c r="I66" s="618"/>
      <c r="J66" s="515">
        <v>1</v>
      </c>
    </row>
    <row r="67" spans="2:10" x14ac:dyDescent="0.35">
      <c r="B67" s="618">
        <v>27</v>
      </c>
      <c r="C67" s="618" t="s">
        <v>13</v>
      </c>
      <c r="D67" s="618" t="s">
        <v>1366</v>
      </c>
      <c r="E67" s="618" t="s">
        <v>1367</v>
      </c>
      <c r="F67" s="618">
        <v>8161000</v>
      </c>
      <c r="G67" s="618">
        <v>60075000</v>
      </c>
      <c r="H67" s="618">
        <v>1</v>
      </c>
      <c r="I67" s="618"/>
      <c r="J67" s="515">
        <v>1</v>
      </c>
    </row>
    <row r="68" spans="2:10" x14ac:dyDescent="0.35">
      <c r="B68" s="618">
        <v>27</v>
      </c>
      <c r="C68" s="618" t="s">
        <v>13</v>
      </c>
      <c r="D68" s="618" t="s">
        <v>106</v>
      </c>
      <c r="E68" s="618" t="s">
        <v>664</v>
      </c>
      <c r="F68" s="618">
        <v>8539000</v>
      </c>
      <c r="G68" s="618">
        <v>20842000</v>
      </c>
      <c r="H68" s="618">
        <v>1</v>
      </c>
      <c r="I68" s="618"/>
      <c r="J68" s="515">
        <v>1</v>
      </c>
    </row>
    <row r="69" spans="2:10" x14ac:dyDescent="0.35">
      <c r="B69" s="618">
        <v>27</v>
      </c>
      <c r="C69" s="618" t="s">
        <v>73</v>
      </c>
      <c r="D69" s="618" t="s">
        <v>1064</v>
      </c>
      <c r="E69" s="618" t="s">
        <v>1368</v>
      </c>
      <c r="F69" s="618">
        <v>9267000</v>
      </c>
      <c r="G69" s="618">
        <v>25194000</v>
      </c>
      <c r="H69" s="618">
        <v>1</v>
      </c>
      <c r="I69" s="618"/>
      <c r="J69" s="515">
        <v>1</v>
      </c>
    </row>
    <row r="70" spans="2:10" x14ac:dyDescent="0.35">
      <c r="B70" s="618">
        <v>27</v>
      </c>
      <c r="C70" s="618" t="s">
        <v>73</v>
      </c>
      <c r="D70" s="618" t="s">
        <v>1369</v>
      </c>
      <c r="E70" s="618" t="s">
        <v>1370</v>
      </c>
      <c r="F70" s="618">
        <v>8623000</v>
      </c>
      <c r="G70" s="618">
        <v>16107000</v>
      </c>
      <c r="H70" s="618">
        <v>1</v>
      </c>
      <c r="I70" s="618"/>
      <c r="J70" s="515">
        <v>1</v>
      </c>
    </row>
    <row r="71" spans="2:10" x14ac:dyDescent="0.35">
      <c r="B71" s="618">
        <v>27</v>
      </c>
      <c r="C71" s="618" t="s">
        <v>73</v>
      </c>
      <c r="D71" s="618" t="s">
        <v>1371</v>
      </c>
      <c r="E71" s="618" t="s">
        <v>1371</v>
      </c>
      <c r="F71" s="618">
        <v>6398000</v>
      </c>
      <c r="G71" s="618">
        <v>45468000</v>
      </c>
      <c r="H71" s="618">
        <v>1</v>
      </c>
      <c r="I71" s="618"/>
      <c r="J71" s="515">
        <v>1</v>
      </c>
    </row>
    <row r="72" spans="2:10" x14ac:dyDescent="0.35">
      <c r="B72" s="618">
        <v>27</v>
      </c>
      <c r="C72" s="618" t="s">
        <v>73</v>
      </c>
      <c r="D72" s="618" t="s">
        <v>1085</v>
      </c>
      <c r="E72" s="618" t="s">
        <v>1085</v>
      </c>
      <c r="F72" s="618">
        <v>9043000</v>
      </c>
      <c r="G72" s="618">
        <v>26511000</v>
      </c>
      <c r="H72" s="618">
        <v>1</v>
      </c>
      <c r="I72" s="618"/>
      <c r="J72" s="515">
        <v>2</v>
      </c>
    </row>
    <row r="73" spans="2:10" x14ac:dyDescent="0.35">
      <c r="B73" s="618">
        <v>27</v>
      </c>
      <c r="C73" s="618" t="s">
        <v>73</v>
      </c>
      <c r="D73" s="618" t="s">
        <v>1085</v>
      </c>
      <c r="E73" s="618" t="s">
        <v>1086</v>
      </c>
      <c r="F73" s="618">
        <v>8413000</v>
      </c>
      <c r="G73" s="618">
        <v>46419000</v>
      </c>
      <c r="H73" s="618">
        <v>1</v>
      </c>
      <c r="I73" s="618"/>
      <c r="J73" s="515">
        <v>2</v>
      </c>
    </row>
    <row r="74" spans="2:10" x14ac:dyDescent="0.35">
      <c r="B74" s="618">
        <v>27</v>
      </c>
      <c r="C74" s="618" t="s">
        <v>105</v>
      </c>
      <c r="D74" s="618" t="s">
        <v>107</v>
      </c>
      <c r="E74" s="618" t="s">
        <v>111</v>
      </c>
      <c r="F74" s="618">
        <v>7909000</v>
      </c>
      <c r="G74" s="618">
        <v>44074000</v>
      </c>
      <c r="H74" s="618">
        <v>1</v>
      </c>
      <c r="I74" s="618"/>
      <c r="J74" s="515">
        <v>1</v>
      </c>
    </row>
    <row r="75" spans="2:10" x14ac:dyDescent="0.35">
      <c r="B75" s="618">
        <v>28</v>
      </c>
      <c r="C75" s="618" t="s">
        <v>11</v>
      </c>
      <c r="D75" s="618" t="s">
        <v>1372</v>
      </c>
      <c r="E75" s="618" t="s">
        <v>1367</v>
      </c>
      <c r="F75" s="618">
        <v>8350000</v>
      </c>
      <c r="G75" s="618">
        <v>29538682.704999998</v>
      </c>
      <c r="H75" s="618">
        <v>2</v>
      </c>
      <c r="I75" s="618"/>
      <c r="J75" s="515">
        <v>1</v>
      </c>
    </row>
    <row r="76" spans="2:10" x14ac:dyDescent="0.35">
      <c r="B76" s="618">
        <v>28</v>
      </c>
      <c r="C76" s="618" t="s">
        <v>11</v>
      </c>
      <c r="D76" s="618" t="s">
        <v>1076</v>
      </c>
      <c r="E76" s="618" t="s">
        <v>1373</v>
      </c>
      <c r="F76" s="618">
        <v>13891500</v>
      </c>
      <c r="G76" s="618">
        <v>14383043.115</v>
      </c>
      <c r="H76" s="618">
        <v>2</v>
      </c>
      <c r="I76" s="618"/>
      <c r="J76" s="515">
        <v>2</v>
      </c>
    </row>
    <row r="77" spans="2:10" x14ac:dyDescent="0.35">
      <c r="B77" s="618">
        <v>28</v>
      </c>
      <c r="C77" s="618" t="s">
        <v>11</v>
      </c>
      <c r="D77" s="618" t="s">
        <v>84</v>
      </c>
      <c r="E77" s="618" t="s">
        <v>84</v>
      </c>
      <c r="F77" s="618">
        <v>13950000</v>
      </c>
      <c r="G77" s="618">
        <v>14349356.4</v>
      </c>
      <c r="H77" s="618">
        <v>1</v>
      </c>
      <c r="I77" s="618"/>
      <c r="J77" s="515">
        <v>1</v>
      </c>
    </row>
    <row r="78" spans="2:10" x14ac:dyDescent="0.35">
      <c r="B78" s="618">
        <v>28</v>
      </c>
      <c r="C78" s="618" t="s">
        <v>11</v>
      </c>
      <c r="D78" s="618" t="s">
        <v>84</v>
      </c>
      <c r="E78" s="618" t="s">
        <v>110</v>
      </c>
      <c r="F78" s="618">
        <v>13950000</v>
      </c>
      <c r="G78" s="618">
        <v>14322152.5</v>
      </c>
      <c r="H78" s="618">
        <v>1</v>
      </c>
      <c r="I78" s="618"/>
      <c r="J78" s="515">
        <v>1</v>
      </c>
    </row>
    <row r="79" spans="2:10" x14ac:dyDescent="0.35">
      <c r="B79" s="618">
        <v>28</v>
      </c>
      <c r="C79" s="618" t="s">
        <v>11</v>
      </c>
      <c r="D79" s="618" t="s">
        <v>99</v>
      </c>
      <c r="E79" s="618" t="s">
        <v>1374</v>
      </c>
      <c r="F79" s="618">
        <v>8730500</v>
      </c>
      <c r="G79" s="618">
        <v>9581404.6500000004</v>
      </c>
      <c r="H79" s="618">
        <v>2</v>
      </c>
      <c r="I79" s="618"/>
      <c r="J79" s="515">
        <v>1</v>
      </c>
    </row>
    <row r="80" spans="2:10" x14ac:dyDescent="0.35">
      <c r="B80" s="618">
        <v>28</v>
      </c>
      <c r="C80" s="618" t="s">
        <v>13</v>
      </c>
      <c r="D80" s="618" t="s">
        <v>106</v>
      </c>
      <c r="E80" s="618" t="s">
        <v>1045</v>
      </c>
      <c r="F80" s="618">
        <v>9273000</v>
      </c>
      <c r="G80" s="618">
        <v>9605670.8300000001</v>
      </c>
      <c r="H80" s="618">
        <v>1</v>
      </c>
      <c r="I80" s="618"/>
      <c r="J80" s="515">
        <v>5</v>
      </c>
    </row>
    <row r="81" spans="2:10" x14ac:dyDescent="0.35">
      <c r="B81" s="618">
        <v>28</v>
      </c>
      <c r="C81" s="618" t="s">
        <v>73</v>
      </c>
      <c r="D81" s="618" t="s">
        <v>557</v>
      </c>
      <c r="E81" s="618" t="s">
        <v>557</v>
      </c>
      <c r="F81" s="618">
        <v>9283500</v>
      </c>
      <c r="G81" s="618">
        <v>9605789.4800000004</v>
      </c>
      <c r="H81" s="618">
        <v>2</v>
      </c>
      <c r="I81" s="618"/>
      <c r="J81" s="515">
        <v>1</v>
      </c>
    </row>
    <row r="82" spans="2:10" x14ac:dyDescent="0.35">
      <c r="B82" s="618">
        <v>28</v>
      </c>
      <c r="C82" s="618" t="s">
        <v>73</v>
      </c>
      <c r="D82" s="618" t="s">
        <v>557</v>
      </c>
      <c r="E82" s="618" t="s">
        <v>1375</v>
      </c>
      <c r="F82" s="618">
        <v>9300000</v>
      </c>
      <c r="G82" s="618">
        <v>9605975.9299999997</v>
      </c>
      <c r="H82" s="618">
        <v>1</v>
      </c>
      <c r="I82" s="618"/>
      <c r="J82" s="515">
        <v>3</v>
      </c>
    </row>
    <row r="83" spans="2:10" x14ac:dyDescent="0.35">
      <c r="B83" s="618">
        <v>28</v>
      </c>
      <c r="C83" s="618" t="s">
        <v>73</v>
      </c>
      <c r="D83" s="618" t="s">
        <v>1376</v>
      </c>
      <c r="E83" s="618" t="s">
        <v>1376</v>
      </c>
      <c r="F83" s="618">
        <v>9273500</v>
      </c>
      <c r="G83" s="618">
        <v>9605676.4800000004</v>
      </c>
      <c r="H83" s="618">
        <v>2</v>
      </c>
      <c r="I83" s="618"/>
      <c r="J83" s="515">
        <v>2</v>
      </c>
    </row>
    <row r="84" spans="2:10" x14ac:dyDescent="0.35">
      <c r="B84" s="618">
        <v>28</v>
      </c>
      <c r="C84" s="618" t="s">
        <v>73</v>
      </c>
      <c r="D84" s="618" t="s">
        <v>1376</v>
      </c>
      <c r="E84" s="618" t="s">
        <v>1377</v>
      </c>
      <c r="F84" s="618">
        <v>6975000</v>
      </c>
      <c r="G84" s="618">
        <v>9605975.6974999998</v>
      </c>
      <c r="H84" s="618">
        <v>4</v>
      </c>
      <c r="I84" s="618"/>
      <c r="J84" s="515">
        <v>1</v>
      </c>
    </row>
    <row r="85" spans="2:10" x14ac:dyDescent="0.35">
      <c r="B85" s="618">
        <v>28</v>
      </c>
      <c r="C85" s="618" t="s">
        <v>73</v>
      </c>
      <c r="D85" s="618" t="s">
        <v>1376</v>
      </c>
      <c r="E85" s="618" t="s">
        <v>1378</v>
      </c>
      <c r="F85" s="618">
        <v>12554000</v>
      </c>
      <c r="G85" s="618">
        <v>14371707.800000001</v>
      </c>
      <c r="H85" s="618">
        <v>1</v>
      </c>
      <c r="I85" s="618"/>
      <c r="J85" s="515">
        <v>1</v>
      </c>
    </row>
    <row r="86" spans="2:10" x14ac:dyDescent="0.35">
      <c r="B86" s="618">
        <v>28</v>
      </c>
      <c r="C86" s="618" t="s">
        <v>73</v>
      </c>
      <c r="D86" s="618" t="s">
        <v>1376</v>
      </c>
      <c r="E86" s="618" t="s">
        <v>1379</v>
      </c>
      <c r="F86" s="618">
        <v>9300000</v>
      </c>
      <c r="G86" s="618">
        <v>9571793.4299999997</v>
      </c>
      <c r="H86" s="618">
        <v>1</v>
      </c>
      <c r="I86" s="618"/>
      <c r="J86" s="515">
        <v>2</v>
      </c>
    </row>
    <row r="87" spans="2:10" x14ac:dyDescent="0.35">
      <c r="B87" s="618">
        <v>28</v>
      </c>
      <c r="C87" s="618" t="s">
        <v>73</v>
      </c>
      <c r="D87" s="618" t="s">
        <v>86</v>
      </c>
      <c r="E87" s="618" t="s">
        <v>86</v>
      </c>
      <c r="F87" s="618">
        <v>9290000</v>
      </c>
      <c r="G87" s="618">
        <v>9588771.6799999997</v>
      </c>
      <c r="H87" s="618">
        <v>2</v>
      </c>
      <c r="I87" s="618"/>
      <c r="J87" s="515">
        <v>1</v>
      </c>
    </row>
    <row r="88" spans="2:10" x14ac:dyDescent="0.35">
      <c r="B88" s="618">
        <v>28</v>
      </c>
      <c r="C88" s="618" t="s">
        <v>73</v>
      </c>
      <c r="D88" s="618" t="s">
        <v>86</v>
      </c>
      <c r="E88" s="618" t="s">
        <v>1081</v>
      </c>
      <c r="F88" s="618">
        <v>9300000</v>
      </c>
      <c r="G88" s="618">
        <v>9587840</v>
      </c>
      <c r="H88" s="618">
        <v>1</v>
      </c>
      <c r="I88" s="618"/>
      <c r="J88" s="515">
        <v>1</v>
      </c>
    </row>
    <row r="89" spans="2:10" x14ac:dyDescent="0.35">
      <c r="B89" s="618">
        <v>28</v>
      </c>
      <c r="C89" s="618" t="s">
        <v>73</v>
      </c>
      <c r="D89" s="618" t="s">
        <v>1369</v>
      </c>
      <c r="E89" s="618" t="s">
        <v>1380</v>
      </c>
      <c r="F89" s="618">
        <v>9300000</v>
      </c>
      <c r="G89" s="618">
        <v>9605975.9299999997</v>
      </c>
      <c r="H89" s="618">
        <v>1</v>
      </c>
      <c r="I89" s="618"/>
      <c r="J89" s="515">
        <v>1</v>
      </c>
    </row>
    <row r="90" spans="2:10" x14ac:dyDescent="0.35">
      <c r="B90" s="618">
        <v>28</v>
      </c>
      <c r="C90" s="618" t="s">
        <v>73</v>
      </c>
      <c r="D90" s="618" t="s">
        <v>1046</v>
      </c>
      <c r="E90" s="618" t="s">
        <v>1047</v>
      </c>
      <c r="F90" s="618">
        <v>9300000</v>
      </c>
      <c r="G90" s="618">
        <v>9605975.9299999997</v>
      </c>
      <c r="H90" s="618">
        <v>1</v>
      </c>
      <c r="I90" s="618"/>
      <c r="J90" s="515">
        <v>1</v>
      </c>
    </row>
    <row r="91" spans="2:10" x14ac:dyDescent="0.35">
      <c r="B91" s="618">
        <v>28</v>
      </c>
      <c r="C91" s="618" t="s">
        <v>73</v>
      </c>
      <c r="D91" s="618" t="s">
        <v>1381</v>
      </c>
      <c r="E91" s="618" t="s">
        <v>1382</v>
      </c>
      <c r="F91" s="618">
        <v>9300000</v>
      </c>
      <c r="G91" s="618">
        <v>9587840</v>
      </c>
      <c r="H91" s="618">
        <v>1</v>
      </c>
      <c r="I91" s="618"/>
      <c r="J91" s="515">
        <v>1</v>
      </c>
    </row>
    <row r="92" spans="2:10" x14ac:dyDescent="0.35">
      <c r="B92" s="618">
        <v>28</v>
      </c>
      <c r="C92" s="618" t="s">
        <v>74</v>
      </c>
      <c r="D92" s="618" t="s">
        <v>74</v>
      </c>
      <c r="E92" s="618" t="s">
        <v>1052</v>
      </c>
      <c r="F92" s="618">
        <v>9300000</v>
      </c>
      <c r="G92" s="618">
        <v>9605975.9299999997</v>
      </c>
      <c r="H92" s="618">
        <v>1</v>
      </c>
      <c r="I92" s="618"/>
      <c r="J92" s="515">
        <v>1</v>
      </c>
    </row>
    <row r="93" spans="2:10" x14ac:dyDescent="0.35">
      <c r="B93" s="618">
        <v>28</v>
      </c>
      <c r="C93" s="618" t="s">
        <v>74</v>
      </c>
      <c r="D93" s="618" t="s">
        <v>74</v>
      </c>
      <c r="E93" s="618" t="s">
        <v>1349</v>
      </c>
      <c r="F93" s="618">
        <v>8749000</v>
      </c>
      <c r="G93" s="618">
        <v>9599749.6300000008</v>
      </c>
      <c r="H93" s="618">
        <v>1</v>
      </c>
      <c r="I93" s="618"/>
      <c r="J93" s="515">
        <v>1</v>
      </c>
    </row>
    <row r="94" spans="2:10" x14ac:dyDescent="0.35">
      <c r="B94" s="618">
        <v>28</v>
      </c>
      <c r="C94" s="618" t="s">
        <v>74</v>
      </c>
      <c r="D94" s="618" t="s">
        <v>1088</v>
      </c>
      <c r="E94" s="618" t="s">
        <v>1059</v>
      </c>
      <c r="F94" s="618">
        <v>9300000</v>
      </c>
      <c r="G94" s="618">
        <v>9605975.9299999997</v>
      </c>
      <c r="H94" s="618">
        <v>1</v>
      </c>
      <c r="I94" s="618"/>
      <c r="J94" s="515">
        <v>1</v>
      </c>
    </row>
    <row r="95" spans="2:10" x14ac:dyDescent="0.35">
      <c r="B95" s="618">
        <v>28</v>
      </c>
      <c r="C95" s="618" t="s">
        <v>74</v>
      </c>
      <c r="D95" s="618" t="s">
        <v>72</v>
      </c>
      <c r="E95" s="618" t="s">
        <v>1067</v>
      </c>
      <c r="F95" s="618">
        <v>9285791.6666666698</v>
      </c>
      <c r="G95" s="618">
        <v>9586255.1750000007</v>
      </c>
      <c r="H95" s="618">
        <v>24</v>
      </c>
      <c r="I95" s="618"/>
      <c r="J95" s="515">
        <v>8</v>
      </c>
    </row>
    <row r="96" spans="2:10" x14ac:dyDescent="0.35">
      <c r="B96" s="618">
        <v>28</v>
      </c>
      <c r="C96" s="618" t="s">
        <v>74</v>
      </c>
      <c r="D96" s="618" t="s">
        <v>87</v>
      </c>
      <c r="E96" s="618" t="s">
        <v>1383</v>
      </c>
      <c r="F96" s="618">
        <v>9300000</v>
      </c>
      <c r="G96" s="618">
        <v>9605975.9299999997</v>
      </c>
      <c r="H96" s="618">
        <v>1</v>
      </c>
      <c r="I96" s="618"/>
      <c r="J96" s="515">
        <v>1</v>
      </c>
    </row>
    <row r="97" spans="2:10" x14ac:dyDescent="0.35">
      <c r="B97" s="618">
        <v>28</v>
      </c>
      <c r="C97" s="618" t="s">
        <v>105</v>
      </c>
      <c r="D97" s="618" t="s">
        <v>107</v>
      </c>
      <c r="E97" s="618" t="s">
        <v>76</v>
      </c>
      <c r="F97" s="618">
        <v>9296500</v>
      </c>
      <c r="G97" s="618">
        <v>9608283</v>
      </c>
      <c r="H97" s="618">
        <v>2</v>
      </c>
      <c r="I97" s="618"/>
      <c r="J97" s="515">
        <v>1</v>
      </c>
    </row>
    <row r="98" spans="2:10" x14ac:dyDescent="0.35">
      <c r="B98" s="618">
        <v>28</v>
      </c>
      <c r="C98" s="618" t="s">
        <v>105</v>
      </c>
      <c r="D98" s="618" t="s">
        <v>107</v>
      </c>
      <c r="E98" s="618" t="s">
        <v>92</v>
      </c>
      <c r="F98" s="618">
        <v>11625000</v>
      </c>
      <c r="G98" s="618">
        <v>11992821.449999999</v>
      </c>
      <c r="H98" s="618">
        <v>2</v>
      </c>
      <c r="I98" s="618"/>
      <c r="J98" s="515">
        <v>1</v>
      </c>
    </row>
    <row r="99" spans="2:10" x14ac:dyDescent="0.35">
      <c r="B99" s="618">
        <v>28</v>
      </c>
      <c r="C99" s="618" t="s">
        <v>105</v>
      </c>
      <c r="D99" s="618" t="s">
        <v>107</v>
      </c>
      <c r="E99" s="618" t="s">
        <v>77</v>
      </c>
      <c r="F99" s="618">
        <v>9300000</v>
      </c>
      <c r="G99" s="618">
        <v>9618040.7100000009</v>
      </c>
      <c r="H99" s="618">
        <v>1</v>
      </c>
      <c r="I99" s="618"/>
      <c r="J99" s="515">
        <v>1</v>
      </c>
    </row>
    <row r="100" spans="2:10" x14ac:dyDescent="0.35">
      <c r="B100" s="618">
        <v>28</v>
      </c>
      <c r="C100" s="618" t="s">
        <v>105</v>
      </c>
      <c r="D100" s="618" t="s">
        <v>541</v>
      </c>
      <c r="E100" s="618" t="s">
        <v>541</v>
      </c>
      <c r="F100" s="618">
        <v>9214000</v>
      </c>
      <c r="G100" s="618">
        <v>9605004.1300000008</v>
      </c>
      <c r="H100" s="618">
        <v>1</v>
      </c>
      <c r="I100" s="618"/>
      <c r="J100" s="515">
        <v>1</v>
      </c>
    </row>
    <row r="101" spans="2:10" x14ac:dyDescent="0.35">
      <c r="B101" s="618">
        <v>28</v>
      </c>
      <c r="C101" s="618" t="s">
        <v>105</v>
      </c>
      <c r="D101" s="618" t="s">
        <v>541</v>
      </c>
      <c r="E101" s="618" t="s">
        <v>1071</v>
      </c>
      <c r="F101" s="618">
        <v>9300000</v>
      </c>
      <c r="G101" s="618">
        <v>9605975.9299999997</v>
      </c>
      <c r="H101" s="618">
        <v>1</v>
      </c>
      <c r="I101" s="618"/>
      <c r="J101" s="515">
        <v>4</v>
      </c>
    </row>
    <row r="102" spans="2:10" x14ac:dyDescent="0.35">
      <c r="B102" s="618">
        <v>32</v>
      </c>
      <c r="C102" s="618" t="s">
        <v>103</v>
      </c>
      <c r="D102" s="618" t="s">
        <v>1074</v>
      </c>
      <c r="E102" s="618" t="s">
        <v>1075</v>
      </c>
      <c r="F102" s="618">
        <v>8203000</v>
      </c>
      <c r="G102" s="618">
        <v>24205848.77</v>
      </c>
      <c r="H102" s="618">
        <v>1</v>
      </c>
      <c r="I102" s="618"/>
      <c r="J102" s="515">
        <v>1</v>
      </c>
    </row>
    <row r="103" spans="2:10" x14ac:dyDescent="0.35">
      <c r="B103" s="618">
        <v>32</v>
      </c>
      <c r="C103" s="618" t="s">
        <v>103</v>
      </c>
      <c r="D103" s="618" t="s">
        <v>1074</v>
      </c>
      <c r="E103" s="618" t="s">
        <v>1384</v>
      </c>
      <c r="F103" s="618">
        <v>7196000</v>
      </c>
      <c r="G103" s="618">
        <v>25021760.109999999</v>
      </c>
      <c r="H103" s="618">
        <v>1</v>
      </c>
      <c r="I103" s="618"/>
      <c r="J103" s="515">
        <v>3</v>
      </c>
    </row>
    <row r="104" spans="2:10" x14ac:dyDescent="0.35">
      <c r="B104" s="618">
        <v>32</v>
      </c>
      <c r="C104" s="618" t="s">
        <v>103</v>
      </c>
      <c r="D104" s="618" t="s">
        <v>109</v>
      </c>
      <c r="E104" s="618" t="s">
        <v>1060</v>
      </c>
      <c r="F104" s="618">
        <v>7531000</v>
      </c>
      <c r="G104" s="618">
        <v>20519967.73</v>
      </c>
      <c r="H104" s="618">
        <v>1</v>
      </c>
      <c r="I104" s="618"/>
      <c r="J104" s="515">
        <v>1</v>
      </c>
    </row>
    <row r="105" spans="2:10" x14ac:dyDescent="0.35">
      <c r="B105" s="618">
        <v>32</v>
      </c>
      <c r="C105" s="618" t="s">
        <v>11</v>
      </c>
      <c r="D105" s="618" t="s">
        <v>104</v>
      </c>
      <c r="E105" s="618" t="s">
        <v>1385</v>
      </c>
      <c r="F105" s="618">
        <v>8371000</v>
      </c>
      <c r="G105" s="618">
        <v>25231734.699999999</v>
      </c>
      <c r="H105" s="618">
        <v>1</v>
      </c>
      <c r="I105" s="618"/>
      <c r="J105" s="515">
        <v>2</v>
      </c>
    </row>
    <row r="106" spans="2:10" x14ac:dyDescent="0.35">
      <c r="B106" s="618">
        <v>32</v>
      </c>
      <c r="C106" s="618" t="s">
        <v>11</v>
      </c>
      <c r="D106" s="618" t="s">
        <v>95</v>
      </c>
      <c r="E106" s="618" t="s">
        <v>1365</v>
      </c>
      <c r="F106" s="618">
        <v>8665000</v>
      </c>
      <c r="G106" s="618">
        <v>22326580.140000001</v>
      </c>
      <c r="H106" s="618">
        <v>1</v>
      </c>
      <c r="I106" s="618"/>
      <c r="J106" s="515">
        <v>1</v>
      </c>
    </row>
    <row r="107" spans="2:10" x14ac:dyDescent="0.35">
      <c r="B107" s="618">
        <v>32</v>
      </c>
      <c r="C107" s="618" t="s">
        <v>73</v>
      </c>
      <c r="D107" s="618" t="s">
        <v>1376</v>
      </c>
      <c r="E107" s="618" t="s">
        <v>1376</v>
      </c>
      <c r="F107" s="618">
        <v>8707000</v>
      </c>
      <c r="G107" s="618">
        <v>24162837.73</v>
      </c>
      <c r="H107" s="618">
        <v>1</v>
      </c>
      <c r="I107" s="618"/>
      <c r="J107" s="515">
        <v>1</v>
      </c>
    </row>
    <row r="108" spans="2:10" x14ac:dyDescent="0.35">
      <c r="B108" s="618">
        <v>32</v>
      </c>
      <c r="C108" s="618" t="s">
        <v>73</v>
      </c>
      <c r="D108" s="618" t="s">
        <v>1381</v>
      </c>
      <c r="E108" s="618" t="s">
        <v>1381</v>
      </c>
      <c r="F108" s="618">
        <v>6566000</v>
      </c>
      <c r="G108" s="618">
        <v>21391583.120000001</v>
      </c>
      <c r="H108" s="618">
        <v>1</v>
      </c>
      <c r="I108" s="618"/>
      <c r="J108" s="515">
        <v>1</v>
      </c>
    </row>
    <row r="109" spans="2:10" x14ac:dyDescent="0.35">
      <c r="B109" s="618">
        <v>32</v>
      </c>
      <c r="C109" s="618" t="s">
        <v>73</v>
      </c>
      <c r="D109" s="618" t="s">
        <v>1381</v>
      </c>
      <c r="E109" s="618" t="s">
        <v>1386</v>
      </c>
      <c r="F109" s="618">
        <v>6818000</v>
      </c>
      <c r="G109" s="618">
        <v>20855049.059999999</v>
      </c>
      <c r="H109" s="618">
        <v>1</v>
      </c>
      <c r="I109" s="618"/>
      <c r="J109" s="515">
        <v>1</v>
      </c>
    </row>
    <row r="110" spans="2:10" x14ac:dyDescent="0.35">
      <c r="B110" s="618">
        <v>87</v>
      </c>
      <c r="C110" s="618" t="s">
        <v>73</v>
      </c>
      <c r="D110" s="618" t="s">
        <v>86</v>
      </c>
      <c r="E110" s="618" t="s">
        <v>1387</v>
      </c>
      <c r="F110" s="618">
        <v>7112000</v>
      </c>
      <c r="G110" s="618">
        <v>17984021.960000001</v>
      </c>
      <c r="H110" s="618">
        <v>1</v>
      </c>
      <c r="I110" s="618"/>
      <c r="J110" s="515">
        <v>10</v>
      </c>
    </row>
    <row r="111" spans="2:10" x14ac:dyDescent="0.35">
      <c r="B111" s="618">
        <v>87</v>
      </c>
      <c r="C111" s="618" t="s">
        <v>73</v>
      </c>
      <c r="D111" s="618" t="s">
        <v>1369</v>
      </c>
      <c r="E111" s="618" t="s">
        <v>1380</v>
      </c>
      <c r="F111" s="618">
        <v>13950000</v>
      </c>
      <c r="G111" s="618">
        <v>14095693.5</v>
      </c>
      <c r="H111" s="618">
        <v>1</v>
      </c>
      <c r="I111" s="618"/>
      <c r="J111" s="515">
        <v>40</v>
      </c>
    </row>
    <row r="112" spans="2:10" x14ac:dyDescent="0.35">
      <c r="B112" s="618">
        <v>87</v>
      </c>
      <c r="C112" s="618" t="s">
        <v>74</v>
      </c>
      <c r="D112" s="618" t="s">
        <v>87</v>
      </c>
      <c r="E112" s="618" t="s">
        <v>1388</v>
      </c>
      <c r="F112" s="618">
        <v>9234000</v>
      </c>
      <c r="G112" s="618">
        <v>9605975</v>
      </c>
      <c r="H112" s="618">
        <v>1</v>
      </c>
      <c r="I112" s="618"/>
      <c r="J112" s="515">
        <v>2</v>
      </c>
    </row>
    <row r="113" spans="2:10" x14ac:dyDescent="0.35">
      <c r="B113" s="618">
        <v>88</v>
      </c>
      <c r="C113" s="618" t="s">
        <v>103</v>
      </c>
      <c r="D113" s="618" t="s">
        <v>109</v>
      </c>
      <c r="E113" s="618" t="s">
        <v>1389</v>
      </c>
      <c r="F113" s="618">
        <v>9293000</v>
      </c>
      <c r="G113" s="618">
        <v>9620978.5999999996</v>
      </c>
      <c r="H113" s="618">
        <v>1</v>
      </c>
      <c r="I113" s="618"/>
      <c r="J113" s="515">
        <v>2</v>
      </c>
    </row>
    <row r="114" spans="2:10" x14ac:dyDescent="0.35">
      <c r="B114" s="618">
        <v>88</v>
      </c>
      <c r="C114" s="618" t="s">
        <v>103</v>
      </c>
      <c r="D114" s="618" t="s">
        <v>109</v>
      </c>
      <c r="E114" s="618" t="s">
        <v>1355</v>
      </c>
      <c r="F114" s="618">
        <v>9300000</v>
      </c>
      <c r="G114" s="618">
        <v>9620978.5999999996</v>
      </c>
      <c r="H114" s="618">
        <v>1</v>
      </c>
      <c r="I114" s="618"/>
      <c r="J114" s="515">
        <v>2</v>
      </c>
    </row>
    <row r="115" spans="2:10" x14ac:dyDescent="0.35">
      <c r="B115" s="618">
        <v>88</v>
      </c>
      <c r="C115" s="618" t="s">
        <v>103</v>
      </c>
      <c r="D115" s="618" t="s">
        <v>109</v>
      </c>
      <c r="E115" s="618" t="s">
        <v>1390</v>
      </c>
      <c r="F115" s="618">
        <v>6916250</v>
      </c>
      <c r="G115" s="618">
        <v>10080700.272500001</v>
      </c>
      <c r="H115" s="618">
        <v>4</v>
      </c>
      <c r="I115" s="618"/>
      <c r="J115" s="515">
        <v>1</v>
      </c>
    </row>
    <row r="116" spans="2:10" x14ac:dyDescent="0.35">
      <c r="B116" s="618">
        <v>88</v>
      </c>
      <c r="C116" s="618" t="s">
        <v>11</v>
      </c>
      <c r="D116" s="618" t="s">
        <v>104</v>
      </c>
      <c r="E116" s="618" t="s">
        <v>558</v>
      </c>
      <c r="F116" s="618">
        <v>9300000</v>
      </c>
      <c r="G116" s="618">
        <v>9620978.5999999996</v>
      </c>
      <c r="H116" s="618">
        <v>1</v>
      </c>
      <c r="I116" s="618"/>
      <c r="J116" s="515">
        <v>1</v>
      </c>
    </row>
    <row r="117" spans="2:10" x14ac:dyDescent="0.35">
      <c r="B117" s="618">
        <v>88</v>
      </c>
      <c r="C117" s="618" t="s">
        <v>74</v>
      </c>
      <c r="D117" s="618" t="s">
        <v>74</v>
      </c>
      <c r="E117" s="618" t="s">
        <v>857</v>
      </c>
      <c r="F117" s="618">
        <v>8791000</v>
      </c>
      <c r="G117" s="618">
        <v>9617701.5999999996</v>
      </c>
      <c r="H117" s="618">
        <v>1</v>
      </c>
      <c r="I117" s="618"/>
      <c r="J117" s="515">
        <v>1</v>
      </c>
    </row>
    <row r="118" spans="2:10" x14ac:dyDescent="0.35">
      <c r="B118" s="618">
        <v>88</v>
      </c>
      <c r="C118" s="618" t="s">
        <v>74</v>
      </c>
      <c r="D118" s="618" t="s">
        <v>74</v>
      </c>
      <c r="E118" s="618" t="s">
        <v>1052</v>
      </c>
      <c r="F118" s="618">
        <v>9300000</v>
      </c>
      <c r="G118" s="618">
        <v>9620978.5999999996</v>
      </c>
      <c r="H118" s="618">
        <v>1</v>
      </c>
      <c r="I118" s="618"/>
      <c r="J118" s="515">
        <v>1</v>
      </c>
    </row>
    <row r="119" spans="2:10" x14ac:dyDescent="0.35">
      <c r="B119" s="618">
        <v>88</v>
      </c>
      <c r="C119" s="618" t="s">
        <v>74</v>
      </c>
      <c r="D119" s="618" t="s">
        <v>74</v>
      </c>
      <c r="E119" s="618" t="s">
        <v>1391</v>
      </c>
      <c r="F119" s="618">
        <v>9300000</v>
      </c>
      <c r="G119" s="618">
        <v>9620978.5999999996</v>
      </c>
      <c r="H119" s="618">
        <v>1</v>
      </c>
      <c r="I119" s="618"/>
      <c r="J119" s="515">
        <v>2</v>
      </c>
    </row>
    <row r="120" spans="2:10" x14ac:dyDescent="0.35">
      <c r="B120" s="618">
        <v>88</v>
      </c>
      <c r="C120" s="618" t="s">
        <v>74</v>
      </c>
      <c r="D120" s="618" t="s">
        <v>72</v>
      </c>
      <c r="E120" s="618" t="s">
        <v>1392</v>
      </c>
      <c r="F120" s="618">
        <v>8749000</v>
      </c>
      <c r="G120" s="618">
        <v>9617701.5999999996</v>
      </c>
      <c r="H120" s="618">
        <v>1</v>
      </c>
      <c r="I120" s="618"/>
      <c r="J120" s="515">
        <v>2</v>
      </c>
    </row>
    <row r="121" spans="2:10" x14ac:dyDescent="0.35">
      <c r="B121" s="618">
        <v>88</v>
      </c>
      <c r="C121" s="618" t="s">
        <v>74</v>
      </c>
      <c r="D121" s="618" t="s">
        <v>75</v>
      </c>
      <c r="E121" s="618" t="s">
        <v>114</v>
      </c>
      <c r="F121" s="618">
        <v>9300000</v>
      </c>
      <c r="G121" s="618">
        <v>9620978.5999999996</v>
      </c>
      <c r="H121" s="618">
        <v>1</v>
      </c>
      <c r="I121" s="618"/>
      <c r="J121" s="515">
        <v>1</v>
      </c>
    </row>
    <row r="122" spans="2:10" x14ac:dyDescent="0.35">
      <c r="B122" s="618">
        <v>88</v>
      </c>
      <c r="C122" s="618" t="s">
        <v>74</v>
      </c>
      <c r="D122" s="618" t="s">
        <v>75</v>
      </c>
      <c r="E122" s="618" t="s">
        <v>1393</v>
      </c>
      <c r="F122" s="618">
        <v>9300000</v>
      </c>
      <c r="G122" s="618">
        <v>9620978.5999999996</v>
      </c>
      <c r="H122" s="618">
        <v>1</v>
      </c>
      <c r="I122" s="618"/>
    </row>
    <row r="123" spans="2:10" x14ac:dyDescent="0.35">
      <c r="B123" s="618">
        <v>88</v>
      </c>
      <c r="C123" s="618" t="s">
        <v>74</v>
      </c>
      <c r="D123" s="618" t="s">
        <v>87</v>
      </c>
      <c r="E123" s="618" t="s">
        <v>1394</v>
      </c>
      <c r="F123" s="618">
        <v>9300000</v>
      </c>
      <c r="G123" s="618">
        <v>9620978.5999999996</v>
      </c>
      <c r="H123" s="618">
        <v>1</v>
      </c>
      <c r="I123" s="618"/>
    </row>
    <row r="124" spans="2:10" x14ac:dyDescent="0.35">
      <c r="B124" s="618">
        <v>88</v>
      </c>
      <c r="C124" s="618" t="s">
        <v>74</v>
      </c>
      <c r="D124" s="618" t="s">
        <v>1053</v>
      </c>
      <c r="E124" s="618" t="s">
        <v>1395</v>
      </c>
      <c r="F124" s="618">
        <v>9260000</v>
      </c>
      <c r="G124" s="618">
        <v>9946706.2400000002</v>
      </c>
      <c r="H124" s="618">
        <v>1</v>
      </c>
      <c r="I124" s="618"/>
    </row>
    <row r="125" spans="2:10" x14ac:dyDescent="0.35">
      <c r="B125" s="618">
        <v>92</v>
      </c>
      <c r="C125" s="618" t="s">
        <v>103</v>
      </c>
      <c r="D125" s="618" t="s">
        <v>1334</v>
      </c>
      <c r="E125" s="618" t="s">
        <v>1396</v>
      </c>
      <c r="F125" s="618">
        <v>9300000</v>
      </c>
      <c r="G125" s="618">
        <v>9510000</v>
      </c>
      <c r="H125" s="618">
        <v>1</v>
      </c>
      <c r="I125" s="618"/>
    </row>
    <row r="126" spans="2:10" x14ac:dyDescent="0.35">
      <c r="B126" s="618">
        <v>92</v>
      </c>
      <c r="C126" s="618" t="s">
        <v>103</v>
      </c>
      <c r="D126" s="618" t="s">
        <v>1054</v>
      </c>
      <c r="E126" s="618" t="s">
        <v>1397</v>
      </c>
      <c r="F126" s="618">
        <v>9293000</v>
      </c>
      <c r="G126" s="618">
        <v>9521000</v>
      </c>
      <c r="H126" s="618">
        <v>1</v>
      </c>
      <c r="I126" s="618"/>
    </row>
    <row r="127" spans="2:10" x14ac:dyDescent="0.35">
      <c r="B127" s="618">
        <v>92</v>
      </c>
      <c r="C127" s="618" t="s">
        <v>103</v>
      </c>
      <c r="D127" s="618" t="s">
        <v>1398</v>
      </c>
      <c r="E127" s="618" t="s">
        <v>1399</v>
      </c>
      <c r="F127" s="618">
        <v>9300000</v>
      </c>
      <c r="G127" s="618">
        <v>9520000</v>
      </c>
      <c r="H127" s="618">
        <v>1</v>
      </c>
      <c r="I127" s="618"/>
    </row>
    <row r="128" spans="2:10" x14ac:dyDescent="0.35">
      <c r="B128" s="515">
        <v>93</v>
      </c>
      <c r="C128" s="515" t="s">
        <v>103</v>
      </c>
      <c r="D128" s="515" t="s">
        <v>103</v>
      </c>
      <c r="E128" s="515" t="s">
        <v>1400</v>
      </c>
      <c r="F128" s="515">
        <v>8203000</v>
      </c>
      <c r="G128" s="515">
        <v>38750000</v>
      </c>
      <c r="H128" s="515">
        <v>1</v>
      </c>
    </row>
    <row r="129" spans="2:8" x14ac:dyDescent="0.35">
      <c r="B129" s="515">
        <v>93</v>
      </c>
      <c r="C129" s="515" t="s">
        <v>103</v>
      </c>
      <c r="D129" s="515" t="s">
        <v>103</v>
      </c>
      <c r="E129" s="515" t="s">
        <v>1401</v>
      </c>
      <c r="F129" s="515">
        <v>9188000</v>
      </c>
      <c r="G129" s="515">
        <v>33100000</v>
      </c>
      <c r="H129" s="515">
        <v>1</v>
      </c>
    </row>
    <row r="130" spans="2:8" x14ac:dyDescent="0.35">
      <c r="B130" s="515">
        <v>93</v>
      </c>
      <c r="C130" s="515" t="s">
        <v>103</v>
      </c>
      <c r="D130" s="515" t="s">
        <v>1334</v>
      </c>
      <c r="E130" s="515" t="s">
        <v>1357</v>
      </c>
      <c r="F130" s="515">
        <v>8245000</v>
      </c>
      <c r="G130" s="515">
        <v>20030000</v>
      </c>
      <c r="H130" s="515">
        <v>1</v>
      </c>
    </row>
    <row r="131" spans="2:8" x14ac:dyDescent="0.35">
      <c r="B131" s="515">
        <v>93</v>
      </c>
      <c r="C131" s="515" t="s">
        <v>103</v>
      </c>
      <c r="D131" s="515" t="s">
        <v>1078</v>
      </c>
      <c r="E131" s="515" t="s">
        <v>1402</v>
      </c>
      <c r="F131" s="515">
        <v>13542000</v>
      </c>
      <c r="G131" s="515">
        <v>25536360.039999999</v>
      </c>
      <c r="H131" s="515">
        <v>1</v>
      </c>
    </row>
    <row r="132" spans="2:8" x14ac:dyDescent="0.35">
      <c r="B132" s="515">
        <v>93</v>
      </c>
      <c r="C132" s="515" t="s">
        <v>103</v>
      </c>
      <c r="D132" s="515" t="s">
        <v>1358</v>
      </c>
      <c r="E132" s="515" t="s">
        <v>1403</v>
      </c>
      <c r="F132" s="515">
        <v>7448000</v>
      </c>
      <c r="G132" s="515">
        <v>30175000</v>
      </c>
      <c r="H132" s="515">
        <v>1</v>
      </c>
    </row>
    <row r="133" spans="2:8" x14ac:dyDescent="0.35">
      <c r="B133" s="515">
        <v>93</v>
      </c>
      <c r="C133" s="515" t="s">
        <v>103</v>
      </c>
      <c r="D133" s="515" t="s">
        <v>1398</v>
      </c>
      <c r="E133" s="515" t="s">
        <v>1399</v>
      </c>
      <c r="F133" s="515">
        <v>9260000</v>
      </c>
      <c r="G133" s="515">
        <v>9600000</v>
      </c>
      <c r="H133" s="515">
        <v>1</v>
      </c>
    </row>
    <row r="134" spans="2:8" x14ac:dyDescent="0.35">
      <c r="B134" s="515">
        <v>93</v>
      </c>
      <c r="C134" s="515" t="s">
        <v>103</v>
      </c>
      <c r="D134" s="515" t="s">
        <v>109</v>
      </c>
      <c r="E134" s="515" t="s">
        <v>1060</v>
      </c>
      <c r="F134" s="515">
        <v>8545142.8571428601</v>
      </c>
      <c r="G134" s="515">
        <v>21451014.428571399</v>
      </c>
      <c r="H134" s="515">
        <v>7</v>
      </c>
    </row>
    <row r="135" spans="2:8" x14ac:dyDescent="0.35">
      <c r="B135" s="515">
        <v>93</v>
      </c>
      <c r="C135" s="515" t="s">
        <v>103</v>
      </c>
      <c r="D135" s="515" t="s">
        <v>109</v>
      </c>
      <c r="E135" s="515" t="s">
        <v>82</v>
      </c>
      <c r="F135" s="515">
        <v>8985250</v>
      </c>
      <c r="G135" s="515">
        <v>16984878.247499999</v>
      </c>
      <c r="H135" s="515">
        <v>4</v>
      </c>
    </row>
    <row r="136" spans="2:8" x14ac:dyDescent="0.35">
      <c r="B136" s="515">
        <v>93</v>
      </c>
      <c r="C136" s="515" t="s">
        <v>103</v>
      </c>
      <c r="D136" s="515" t="s">
        <v>109</v>
      </c>
      <c r="E136" s="515" t="s">
        <v>1389</v>
      </c>
      <c r="F136" s="515">
        <v>9300000</v>
      </c>
      <c r="G136" s="515">
        <v>9600000</v>
      </c>
      <c r="H136" s="515">
        <v>1</v>
      </c>
    </row>
    <row r="137" spans="2:8" x14ac:dyDescent="0.35">
      <c r="B137" s="515">
        <v>93</v>
      </c>
      <c r="C137" s="515" t="s">
        <v>103</v>
      </c>
      <c r="D137" s="515" t="s">
        <v>109</v>
      </c>
      <c r="E137" s="515" t="s">
        <v>1044</v>
      </c>
      <c r="F137" s="515">
        <v>9280000</v>
      </c>
      <c r="G137" s="515">
        <v>9550000</v>
      </c>
      <c r="H137" s="515">
        <v>1</v>
      </c>
    </row>
    <row r="138" spans="2:8" x14ac:dyDescent="0.35">
      <c r="B138" s="515">
        <v>93</v>
      </c>
      <c r="C138" s="515" t="s">
        <v>103</v>
      </c>
      <c r="D138" s="515" t="s">
        <v>109</v>
      </c>
      <c r="E138" s="515" t="s">
        <v>1390</v>
      </c>
      <c r="F138" s="515">
        <v>8161000</v>
      </c>
      <c r="G138" s="515">
        <v>11720938</v>
      </c>
      <c r="H138" s="515">
        <v>1</v>
      </c>
    </row>
    <row r="139" spans="2:8" x14ac:dyDescent="0.35">
      <c r="B139" s="515">
        <v>93</v>
      </c>
      <c r="C139" s="515" t="s">
        <v>11</v>
      </c>
      <c r="D139" s="515" t="s">
        <v>11</v>
      </c>
      <c r="E139" s="515" t="s">
        <v>11</v>
      </c>
      <c r="F139" s="515">
        <v>8376000</v>
      </c>
      <c r="G139" s="515">
        <v>8626528</v>
      </c>
      <c r="H139" s="515">
        <v>1</v>
      </c>
    </row>
    <row r="140" spans="2:8" x14ac:dyDescent="0.35">
      <c r="B140" s="515">
        <v>93</v>
      </c>
      <c r="C140" s="515" t="s">
        <v>11</v>
      </c>
      <c r="D140" s="515" t="s">
        <v>11</v>
      </c>
      <c r="E140" s="515" t="s">
        <v>103</v>
      </c>
      <c r="F140" s="515">
        <v>6692000</v>
      </c>
      <c r="G140" s="515">
        <v>40200000</v>
      </c>
      <c r="H140" s="515">
        <v>1</v>
      </c>
    </row>
    <row r="141" spans="2:8" x14ac:dyDescent="0.35">
      <c r="B141" s="515">
        <v>93</v>
      </c>
      <c r="C141" s="515" t="s">
        <v>11</v>
      </c>
      <c r="D141" s="515" t="s">
        <v>11</v>
      </c>
      <c r="E141" s="515" t="s">
        <v>1404</v>
      </c>
      <c r="F141" s="515">
        <v>11608500</v>
      </c>
      <c r="G141" s="515">
        <v>11872345.75</v>
      </c>
      <c r="H141" s="515">
        <v>2</v>
      </c>
    </row>
    <row r="142" spans="2:8" x14ac:dyDescent="0.35">
      <c r="B142" s="515">
        <v>93</v>
      </c>
      <c r="C142" s="515" t="s">
        <v>11</v>
      </c>
      <c r="D142" s="515" t="s">
        <v>11</v>
      </c>
      <c r="E142" s="515" t="s">
        <v>1405</v>
      </c>
      <c r="F142" s="515">
        <v>7531000</v>
      </c>
      <c r="G142" s="515">
        <v>51100000</v>
      </c>
      <c r="H142" s="515">
        <v>1</v>
      </c>
    </row>
    <row r="143" spans="2:8" x14ac:dyDescent="0.35">
      <c r="B143" s="515">
        <v>93</v>
      </c>
      <c r="C143" s="515" t="s">
        <v>11</v>
      </c>
      <c r="D143" s="515" t="s">
        <v>104</v>
      </c>
      <c r="E143" s="515" t="s">
        <v>1406</v>
      </c>
      <c r="F143" s="515">
        <v>9102000</v>
      </c>
      <c r="G143" s="515">
        <v>9352168.0299999993</v>
      </c>
      <c r="H143" s="515">
        <v>1</v>
      </c>
    </row>
    <row r="144" spans="2:8" x14ac:dyDescent="0.35">
      <c r="B144" s="515">
        <v>93</v>
      </c>
      <c r="C144" s="515" t="s">
        <v>11</v>
      </c>
      <c r="D144" s="515" t="s">
        <v>104</v>
      </c>
      <c r="E144" s="515" t="s">
        <v>1407</v>
      </c>
      <c r="F144" s="515">
        <v>8959000</v>
      </c>
      <c r="G144" s="515">
        <v>34004182.909999996</v>
      </c>
      <c r="H144" s="515">
        <v>1</v>
      </c>
    </row>
    <row r="145" spans="2:8" x14ac:dyDescent="0.35">
      <c r="B145" s="515">
        <v>93</v>
      </c>
      <c r="C145" s="515" t="s">
        <v>11</v>
      </c>
      <c r="D145" s="515" t="s">
        <v>104</v>
      </c>
      <c r="E145" s="515" t="s">
        <v>1385</v>
      </c>
      <c r="F145" s="515">
        <v>9022500</v>
      </c>
      <c r="G145" s="515">
        <v>23472486.484999999</v>
      </c>
      <c r="H145" s="515">
        <v>2</v>
      </c>
    </row>
    <row r="146" spans="2:8" x14ac:dyDescent="0.35">
      <c r="B146" s="515">
        <v>93</v>
      </c>
      <c r="C146" s="515" t="s">
        <v>11</v>
      </c>
      <c r="D146" s="515" t="s">
        <v>104</v>
      </c>
      <c r="E146" s="515" t="s">
        <v>558</v>
      </c>
      <c r="F146" s="515">
        <v>7888000</v>
      </c>
      <c r="G146" s="515">
        <v>29427097.219999999</v>
      </c>
      <c r="H146" s="515">
        <v>2</v>
      </c>
    </row>
    <row r="147" spans="2:8" x14ac:dyDescent="0.35">
      <c r="B147" s="515">
        <v>93</v>
      </c>
      <c r="C147" s="515" t="s">
        <v>11</v>
      </c>
      <c r="D147" s="515" t="s">
        <v>83</v>
      </c>
      <c r="E147" s="515" t="s">
        <v>103</v>
      </c>
      <c r="F147" s="515">
        <v>9300000</v>
      </c>
      <c r="G147" s="515">
        <v>17476461.109999999</v>
      </c>
      <c r="H147" s="515">
        <v>1</v>
      </c>
    </row>
    <row r="148" spans="2:8" x14ac:dyDescent="0.35">
      <c r="B148" s="515">
        <v>93</v>
      </c>
      <c r="C148" s="515" t="s">
        <v>11</v>
      </c>
      <c r="D148" s="515" t="s">
        <v>83</v>
      </c>
      <c r="E148" s="515" t="s">
        <v>1362</v>
      </c>
      <c r="F148" s="515">
        <v>7951000</v>
      </c>
      <c r="G148" s="515">
        <v>17773000</v>
      </c>
      <c r="H148" s="515">
        <v>1</v>
      </c>
    </row>
    <row r="149" spans="2:8" x14ac:dyDescent="0.35">
      <c r="B149" s="515">
        <v>93</v>
      </c>
      <c r="C149" s="515" t="s">
        <v>11</v>
      </c>
      <c r="D149" s="515" t="s">
        <v>83</v>
      </c>
      <c r="E149" s="515" t="s">
        <v>1363</v>
      </c>
      <c r="F149" s="515">
        <v>4437500</v>
      </c>
      <c r="G149" s="515">
        <v>13461009.630000001</v>
      </c>
      <c r="H149" s="515">
        <v>2</v>
      </c>
    </row>
    <row r="150" spans="2:8" x14ac:dyDescent="0.35">
      <c r="B150" s="515">
        <v>93</v>
      </c>
      <c r="C150" s="515" t="s">
        <v>11</v>
      </c>
      <c r="D150" s="515" t="s">
        <v>1372</v>
      </c>
      <c r="E150" s="515" t="s">
        <v>1367</v>
      </c>
      <c r="F150" s="515">
        <v>8245000</v>
      </c>
      <c r="G150" s="515">
        <v>43200000</v>
      </c>
      <c r="H150" s="515">
        <v>1</v>
      </c>
    </row>
    <row r="151" spans="2:8" x14ac:dyDescent="0.35">
      <c r="B151" s="515">
        <v>93</v>
      </c>
      <c r="C151" s="515" t="s">
        <v>11</v>
      </c>
      <c r="D151" s="515" t="s">
        <v>1408</v>
      </c>
      <c r="E151" s="515" t="s">
        <v>1409</v>
      </c>
      <c r="F151" s="515">
        <v>6776000</v>
      </c>
      <c r="G151" s="515">
        <v>17630000.739999998</v>
      </c>
      <c r="H151" s="515">
        <v>1</v>
      </c>
    </row>
    <row r="152" spans="2:8" x14ac:dyDescent="0.35">
      <c r="B152" s="515">
        <v>93</v>
      </c>
      <c r="C152" s="515" t="s">
        <v>11</v>
      </c>
      <c r="D152" s="515" t="s">
        <v>1061</v>
      </c>
      <c r="E152" s="515" t="s">
        <v>72</v>
      </c>
      <c r="F152" s="515">
        <v>8245000</v>
      </c>
      <c r="G152" s="515">
        <v>33964539.869999997</v>
      </c>
      <c r="H152" s="515">
        <v>1</v>
      </c>
    </row>
    <row r="153" spans="2:8" x14ac:dyDescent="0.35">
      <c r="B153" s="515">
        <v>93</v>
      </c>
      <c r="C153" s="515" t="s">
        <v>11</v>
      </c>
      <c r="D153" s="515" t="s">
        <v>1061</v>
      </c>
      <c r="E153" s="515" t="s">
        <v>1402</v>
      </c>
      <c r="F153" s="515">
        <v>6776000</v>
      </c>
      <c r="G153" s="515">
        <v>28505150</v>
      </c>
      <c r="H153" s="515">
        <v>1</v>
      </c>
    </row>
    <row r="154" spans="2:8" x14ac:dyDescent="0.35">
      <c r="B154" s="515">
        <v>93</v>
      </c>
      <c r="C154" s="515" t="s">
        <v>11</v>
      </c>
      <c r="D154" s="515" t="s">
        <v>1061</v>
      </c>
      <c r="E154" s="515" t="s">
        <v>1062</v>
      </c>
      <c r="F154" s="515">
        <v>8455000</v>
      </c>
      <c r="G154" s="515">
        <v>14525604.984999999</v>
      </c>
      <c r="H154" s="515">
        <v>2</v>
      </c>
    </row>
    <row r="155" spans="2:8" x14ac:dyDescent="0.35">
      <c r="B155" s="515">
        <v>93</v>
      </c>
      <c r="C155" s="515" t="s">
        <v>11</v>
      </c>
      <c r="D155" s="515" t="s">
        <v>1061</v>
      </c>
      <c r="E155" s="515" t="s">
        <v>1410</v>
      </c>
      <c r="F155" s="515">
        <v>7195500</v>
      </c>
      <c r="G155" s="515">
        <v>30880924.23</v>
      </c>
      <c r="H155" s="515">
        <v>2</v>
      </c>
    </row>
    <row r="156" spans="2:8" x14ac:dyDescent="0.35">
      <c r="B156" s="515">
        <v>93</v>
      </c>
      <c r="C156" s="515" t="s">
        <v>11</v>
      </c>
      <c r="D156" s="515" t="s">
        <v>1336</v>
      </c>
      <c r="E156" s="515" t="s">
        <v>1364</v>
      </c>
      <c r="F156" s="515">
        <v>6230000</v>
      </c>
      <c r="G156" s="515">
        <v>37425000</v>
      </c>
      <c r="H156" s="515">
        <v>1</v>
      </c>
    </row>
    <row r="157" spans="2:8" x14ac:dyDescent="0.35">
      <c r="B157" s="515">
        <v>93</v>
      </c>
      <c r="C157" s="515" t="s">
        <v>11</v>
      </c>
      <c r="D157" s="515" t="s">
        <v>1076</v>
      </c>
      <c r="E157" s="515" t="s">
        <v>1076</v>
      </c>
      <c r="F157" s="515">
        <v>9017666.6666666698</v>
      </c>
      <c r="G157" s="515">
        <v>22391333.333333299</v>
      </c>
      <c r="H157" s="515">
        <v>3</v>
      </c>
    </row>
    <row r="158" spans="2:8" x14ac:dyDescent="0.35">
      <c r="B158" s="515">
        <v>93</v>
      </c>
      <c r="C158" s="515" t="s">
        <v>11</v>
      </c>
      <c r="D158" s="515" t="s">
        <v>95</v>
      </c>
      <c r="E158" s="515" t="s">
        <v>1365</v>
      </c>
      <c r="F158" s="515">
        <v>9240666.6666666698</v>
      </c>
      <c r="G158" s="515">
        <v>22679047.0466667</v>
      </c>
      <c r="H158" s="515">
        <v>3</v>
      </c>
    </row>
    <row r="159" spans="2:8" x14ac:dyDescent="0.35">
      <c r="B159" s="515">
        <v>93</v>
      </c>
      <c r="C159" s="515" t="s">
        <v>11</v>
      </c>
      <c r="D159" s="515" t="s">
        <v>95</v>
      </c>
      <c r="E159" s="515" t="s">
        <v>96</v>
      </c>
      <c r="F159" s="515">
        <v>9267000</v>
      </c>
      <c r="G159" s="515">
        <v>10504153.380000001</v>
      </c>
      <c r="H159" s="515">
        <v>1</v>
      </c>
    </row>
    <row r="160" spans="2:8" x14ac:dyDescent="0.35">
      <c r="B160" s="515">
        <v>93</v>
      </c>
      <c r="C160" s="515" t="s">
        <v>11</v>
      </c>
      <c r="D160" s="515" t="s">
        <v>95</v>
      </c>
      <c r="E160" s="515" t="s">
        <v>101</v>
      </c>
      <c r="F160" s="515">
        <v>8390500</v>
      </c>
      <c r="G160" s="515">
        <v>25725500</v>
      </c>
      <c r="H160" s="515">
        <v>2</v>
      </c>
    </row>
    <row r="161" spans="2:8" x14ac:dyDescent="0.35">
      <c r="B161" s="515">
        <v>93</v>
      </c>
      <c r="C161" s="515" t="s">
        <v>11</v>
      </c>
      <c r="D161" s="515" t="s">
        <v>95</v>
      </c>
      <c r="E161" s="515" t="s">
        <v>1411</v>
      </c>
      <c r="F161" s="515">
        <v>8369666.6666666698</v>
      </c>
      <c r="G161" s="515">
        <v>12478024.0233333</v>
      </c>
      <c r="H161" s="515">
        <v>3</v>
      </c>
    </row>
    <row r="162" spans="2:8" x14ac:dyDescent="0.35">
      <c r="B162" s="515">
        <v>93</v>
      </c>
      <c r="C162" s="515" t="s">
        <v>11</v>
      </c>
      <c r="D162" s="515" t="s">
        <v>95</v>
      </c>
      <c r="E162" s="515" t="s">
        <v>1412</v>
      </c>
      <c r="F162" s="515">
        <v>8665000</v>
      </c>
      <c r="G162" s="515">
        <v>19543000</v>
      </c>
      <c r="H162" s="515">
        <v>1</v>
      </c>
    </row>
    <row r="163" spans="2:8" x14ac:dyDescent="0.35">
      <c r="B163" s="515">
        <v>93</v>
      </c>
      <c r="C163" s="515" t="s">
        <v>11</v>
      </c>
      <c r="D163" s="515" t="s">
        <v>95</v>
      </c>
      <c r="E163" s="515" t="s">
        <v>1063</v>
      </c>
      <c r="F163" s="515">
        <v>9300000</v>
      </c>
      <c r="G163" s="515">
        <v>9650000</v>
      </c>
      <c r="H163" s="515">
        <v>1</v>
      </c>
    </row>
    <row r="164" spans="2:8" x14ac:dyDescent="0.35">
      <c r="B164" s="515">
        <v>93</v>
      </c>
      <c r="C164" s="515" t="s">
        <v>11</v>
      </c>
      <c r="D164" s="515" t="s">
        <v>95</v>
      </c>
      <c r="E164" s="515" t="s">
        <v>1413</v>
      </c>
      <c r="F164" s="515">
        <v>10424500</v>
      </c>
      <c r="G164" s="515">
        <v>22456181.842500001</v>
      </c>
      <c r="H164" s="515">
        <v>4</v>
      </c>
    </row>
    <row r="165" spans="2:8" x14ac:dyDescent="0.35">
      <c r="B165" s="515">
        <v>93</v>
      </c>
      <c r="C165" s="515" t="s">
        <v>11</v>
      </c>
      <c r="D165" s="515" t="s">
        <v>1414</v>
      </c>
      <c r="E165" s="515" t="s">
        <v>1415</v>
      </c>
      <c r="F165" s="515">
        <v>9234000</v>
      </c>
      <c r="G165" s="515">
        <v>22119002.93</v>
      </c>
      <c r="H165" s="515">
        <v>1</v>
      </c>
    </row>
    <row r="166" spans="2:8" x14ac:dyDescent="0.35">
      <c r="B166" s="515">
        <v>93</v>
      </c>
      <c r="C166" s="515" t="s">
        <v>11</v>
      </c>
      <c r="D166" s="515" t="s">
        <v>84</v>
      </c>
      <c r="E166" s="515" t="s">
        <v>1416</v>
      </c>
      <c r="F166" s="515">
        <v>9085000</v>
      </c>
      <c r="G166" s="515">
        <v>9550000</v>
      </c>
      <c r="H166" s="515">
        <v>1</v>
      </c>
    </row>
    <row r="167" spans="2:8" x14ac:dyDescent="0.35">
      <c r="B167" s="515">
        <v>93</v>
      </c>
      <c r="C167" s="515" t="s">
        <v>11</v>
      </c>
      <c r="D167" s="515" t="s">
        <v>559</v>
      </c>
      <c r="E167" s="515" t="s">
        <v>1417</v>
      </c>
      <c r="F167" s="515">
        <v>9127000</v>
      </c>
      <c r="G167" s="515">
        <v>12137192.810000001</v>
      </c>
      <c r="H167" s="515">
        <v>1</v>
      </c>
    </row>
    <row r="168" spans="2:8" x14ac:dyDescent="0.35">
      <c r="B168" s="515">
        <v>93</v>
      </c>
      <c r="C168" s="515" t="s">
        <v>12</v>
      </c>
      <c r="D168" s="515" t="s">
        <v>85</v>
      </c>
      <c r="E168" s="515" t="s">
        <v>1084</v>
      </c>
      <c r="F168" s="515">
        <v>9300000</v>
      </c>
      <c r="G168" s="515">
        <v>9550000</v>
      </c>
      <c r="H168" s="515">
        <v>1</v>
      </c>
    </row>
    <row r="169" spans="2:8" x14ac:dyDescent="0.35">
      <c r="B169" s="515">
        <v>93</v>
      </c>
      <c r="C169" s="515" t="s">
        <v>12</v>
      </c>
      <c r="D169" s="515" t="s">
        <v>85</v>
      </c>
      <c r="E169" s="515" t="s">
        <v>1418</v>
      </c>
      <c r="F169" s="515">
        <v>9273000</v>
      </c>
      <c r="G169" s="515">
        <v>9649949.7699999996</v>
      </c>
      <c r="H169" s="515">
        <v>1</v>
      </c>
    </row>
    <row r="170" spans="2:8" x14ac:dyDescent="0.35">
      <c r="B170" s="515">
        <v>93</v>
      </c>
      <c r="C170" s="515" t="s">
        <v>13</v>
      </c>
      <c r="D170" s="515" t="s">
        <v>13</v>
      </c>
      <c r="E170" s="515" t="s">
        <v>1419</v>
      </c>
      <c r="F170" s="515">
        <v>7216000</v>
      </c>
      <c r="G170" s="515">
        <v>7516776</v>
      </c>
      <c r="H170" s="515">
        <v>1</v>
      </c>
    </row>
    <row r="171" spans="2:8" x14ac:dyDescent="0.35">
      <c r="B171" s="515">
        <v>93</v>
      </c>
      <c r="C171" s="515" t="s">
        <v>13</v>
      </c>
      <c r="D171" s="515" t="s">
        <v>1079</v>
      </c>
      <c r="E171" s="515" t="s">
        <v>1342</v>
      </c>
      <c r="F171" s="515">
        <v>7448000</v>
      </c>
      <c r="G171" s="515">
        <v>26395000</v>
      </c>
      <c r="H171" s="515">
        <v>1</v>
      </c>
    </row>
    <row r="172" spans="2:8" x14ac:dyDescent="0.35">
      <c r="B172" s="515">
        <v>93</v>
      </c>
      <c r="C172" s="515" t="s">
        <v>13</v>
      </c>
      <c r="D172" s="515" t="s">
        <v>106</v>
      </c>
      <c r="E172" s="515" t="s">
        <v>1045</v>
      </c>
      <c r="F172" s="515">
        <v>9273000</v>
      </c>
      <c r="G172" s="515">
        <v>18973000</v>
      </c>
      <c r="H172" s="515">
        <v>1</v>
      </c>
    </row>
    <row r="173" spans="2:8" x14ac:dyDescent="0.35">
      <c r="B173" s="515">
        <v>93</v>
      </c>
      <c r="C173" s="515" t="s">
        <v>73</v>
      </c>
      <c r="D173" s="515" t="s">
        <v>557</v>
      </c>
      <c r="E173" s="515" t="s">
        <v>557</v>
      </c>
      <c r="F173" s="515">
        <v>9260000</v>
      </c>
      <c r="G173" s="515">
        <v>9550000</v>
      </c>
      <c r="H173" s="515">
        <v>1</v>
      </c>
    </row>
    <row r="174" spans="2:8" x14ac:dyDescent="0.35">
      <c r="B174" s="515">
        <v>93</v>
      </c>
      <c r="C174" s="515" t="s">
        <v>73</v>
      </c>
      <c r="D174" s="515" t="s">
        <v>1064</v>
      </c>
      <c r="E174" s="515" t="s">
        <v>1064</v>
      </c>
      <c r="F174" s="515">
        <v>9300000</v>
      </c>
      <c r="G174" s="515">
        <v>9550000</v>
      </c>
      <c r="H174" s="515">
        <v>1</v>
      </c>
    </row>
    <row r="175" spans="2:8" x14ac:dyDescent="0.35">
      <c r="B175" s="515">
        <v>93</v>
      </c>
      <c r="C175" s="515" t="s">
        <v>73</v>
      </c>
      <c r="D175" s="515" t="s">
        <v>1064</v>
      </c>
      <c r="E175" s="515" t="s">
        <v>1420</v>
      </c>
      <c r="F175" s="515">
        <v>9227000</v>
      </c>
      <c r="G175" s="515">
        <v>9600004.4000000004</v>
      </c>
      <c r="H175" s="515">
        <v>1</v>
      </c>
    </row>
    <row r="176" spans="2:8" x14ac:dyDescent="0.35">
      <c r="B176" s="515">
        <v>93</v>
      </c>
      <c r="C176" s="515" t="s">
        <v>73</v>
      </c>
      <c r="D176" s="515" t="s">
        <v>1064</v>
      </c>
      <c r="E176" s="515" t="s">
        <v>1368</v>
      </c>
      <c r="F176" s="515">
        <v>7699000</v>
      </c>
      <c r="G176" s="515">
        <v>19284000</v>
      </c>
      <c r="H176" s="515">
        <v>1</v>
      </c>
    </row>
    <row r="177" spans="2:8" x14ac:dyDescent="0.35">
      <c r="B177" s="515">
        <v>93</v>
      </c>
      <c r="C177" s="515" t="s">
        <v>73</v>
      </c>
      <c r="D177" s="515" t="s">
        <v>1371</v>
      </c>
      <c r="E177" s="515" t="s">
        <v>1371</v>
      </c>
      <c r="F177" s="515">
        <v>9182000</v>
      </c>
      <c r="G177" s="515">
        <v>18600000</v>
      </c>
      <c r="H177" s="515">
        <v>1</v>
      </c>
    </row>
    <row r="178" spans="2:8" x14ac:dyDescent="0.35">
      <c r="B178" s="515">
        <v>93</v>
      </c>
      <c r="C178" s="515" t="s">
        <v>73</v>
      </c>
      <c r="D178" s="515" t="s">
        <v>665</v>
      </c>
      <c r="E178" s="515" t="s">
        <v>1347</v>
      </c>
      <c r="F178" s="515">
        <v>9195666.6666666698</v>
      </c>
      <c r="G178" s="515">
        <v>11983334.800000001</v>
      </c>
      <c r="H178" s="515">
        <v>3</v>
      </c>
    </row>
    <row r="179" spans="2:8" x14ac:dyDescent="0.35">
      <c r="B179" s="515">
        <v>93</v>
      </c>
      <c r="C179" s="515" t="s">
        <v>73</v>
      </c>
      <c r="D179" s="515" t="s">
        <v>1085</v>
      </c>
      <c r="E179" s="515" t="s">
        <v>1086</v>
      </c>
      <c r="F179" s="515">
        <v>8670000</v>
      </c>
      <c r="G179" s="515">
        <v>10925000</v>
      </c>
      <c r="H179" s="515">
        <v>2</v>
      </c>
    </row>
    <row r="180" spans="2:8" x14ac:dyDescent="0.35">
      <c r="B180" s="515">
        <v>93</v>
      </c>
      <c r="C180" s="515" t="s">
        <v>73</v>
      </c>
      <c r="D180" s="515" t="s">
        <v>1046</v>
      </c>
      <c r="E180" s="515" t="s">
        <v>1046</v>
      </c>
      <c r="F180" s="515">
        <v>9300000</v>
      </c>
      <c r="G180" s="515">
        <v>9600000</v>
      </c>
      <c r="H180" s="515">
        <v>1</v>
      </c>
    </row>
    <row r="181" spans="2:8" x14ac:dyDescent="0.35">
      <c r="B181" s="515">
        <v>93</v>
      </c>
      <c r="C181" s="515" t="s">
        <v>74</v>
      </c>
      <c r="D181" s="515" t="s">
        <v>74</v>
      </c>
      <c r="E181" s="515" t="s">
        <v>857</v>
      </c>
      <c r="F181" s="515">
        <v>9182000</v>
      </c>
      <c r="G181" s="515">
        <v>18450000</v>
      </c>
      <c r="H181" s="515">
        <v>1</v>
      </c>
    </row>
    <row r="182" spans="2:8" x14ac:dyDescent="0.35">
      <c r="B182" s="515">
        <v>93</v>
      </c>
      <c r="C182" s="515" t="s">
        <v>74</v>
      </c>
      <c r="D182" s="515" t="s">
        <v>74</v>
      </c>
      <c r="E182" s="515" t="s">
        <v>1052</v>
      </c>
      <c r="F182" s="515">
        <v>9300000</v>
      </c>
      <c r="G182" s="515">
        <v>9600000</v>
      </c>
      <c r="H182" s="515">
        <v>1</v>
      </c>
    </row>
    <row r="183" spans="2:8" x14ac:dyDescent="0.35">
      <c r="B183" s="515">
        <v>93</v>
      </c>
      <c r="C183" s="515" t="s">
        <v>74</v>
      </c>
      <c r="D183" s="515" t="s">
        <v>74</v>
      </c>
      <c r="E183" s="515" t="s">
        <v>1421</v>
      </c>
      <c r="F183" s="515">
        <v>9300000</v>
      </c>
      <c r="G183" s="515">
        <v>9600000</v>
      </c>
      <c r="H183" s="515">
        <v>1</v>
      </c>
    </row>
    <row r="184" spans="2:8" x14ac:dyDescent="0.35">
      <c r="B184" s="515">
        <v>93</v>
      </c>
      <c r="C184" s="515" t="s">
        <v>74</v>
      </c>
      <c r="D184" s="515" t="s">
        <v>74</v>
      </c>
      <c r="E184" s="515" t="s">
        <v>1065</v>
      </c>
      <c r="F184" s="515">
        <v>9085000</v>
      </c>
      <c r="G184" s="515">
        <v>23280000</v>
      </c>
      <c r="H184" s="515">
        <v>1</v>
      </c>
    </row>
    <row r="185" spans="2:8" x14ac:dyDescent="0.35">
      <c r="B185" s="515">
        <v>93</v>
      </c>
      <c r="C185" s="515" t="s">
        <v>74</v>
      </c>
      <c r="D185" s="515" t="s">
        <v>74</v>
      </c>
      <c r="E185" s="515" t="s">
        <v>1056</v>
      </c>
      <c r="F185" s="515">
        <v>9247000</v>
      </c>
      <c r="G185" s="515">
        <v>18247000</v>
      </c>
      <c r="H185" s="515">
        <v>1</v>
      </c>
    </row>
    <row r="186" spans="2:8" x14ac:dyDescent="0.35">
      <c r="B186" s="515">
        <v>93</v>
      </c>
      <c r="C186" s="515" t="s">
        <v>74</v>
      </c>
      <c r="D186" s="515" t="s">
        <v>1088</v>
      </c>
      <c r="E186" s="515" t="s">
        <v>1422</v>
      </c>
      <c r="F186" s="515">
        <v>9208000</v>
      </c>
      <c r="G186" s="515">
        <v>20100000</v>
      </c>
      <c r="H186" s="515">
        <v>1</v>
      </c>
    </row>
    <row r="187" spans="2:8" x14ac:dyDescent="0.35">
      <c r="B187" s="515">
        <v>93</v>
      </c>
      <c r="C187" s="515" t="s">
        <v>74</v>
      </c>
      <c r="D187" s="515" t="s">
        <v>72</v>
      </c>
      <c r="E187" s="515" t="s">
        <v>72</v>
      </c>
      <c r="F187" s="515">
        <v>10750333.3333333</v>
      </c>
      <c r="G187" s="515">
        <v>15117000</v>
      </c>
      <c r="H187" s="515">
        <v>3</v>
      </c>
    </row>
    <row r="188" spans="2:8" x14ac:dyDescent="0.35">
      <c r="B188" s="515">
        <v>93</v>
      </c>
      <c r="C188" s="515" t="s">
        <v>74</v>
      </c>
      <c r="D188" s="515" t="s">
        <v>72</v>
      </c>
      <c r="E188" s="515" t="s">
        <v>1392</v>
      </c>
      <c r="F188" s="515">
        <v>9260000</v>
      </c>
      <c r="G188" s="515">
        <v>9550000</v>
      </c>
      <c r="H188" s="515">
        <v>1</v>
      </c>
    </row>
    <row r="189" spans="2:8" x14ac:dyDescent="0.35">
      <c r="B189" s="515">
        <v>93</v>
      </c>
      <c r="C189" s="515" t="s">
        <v>74</v>
      </c>
      <c r="D189" s="515" t="s">
        <v>75</v>
      </c>
      <c r="E189" s="515" t="s">
        <v>114</v>
      </c>
      <c r="F189" s="515">
        <v>6955666.6666666698</v>
      </c>
      <c r="G189" s="515">
        <v>10389305.633333299</v>
      </c>
      <c r="H189" s="515">
        <v>3</v>
      </c>
    </row>
    <row r="190" spans="2:8" x14ac:dyDescent="0.35">
      <c r="B190" s="515">
        <v>93</v>
      </c>
      <c r="C190" s="515" t="s">
        <v>74</v>
      </c>
      <c r="D190" s="515" t="s">
        <v>75</v>
      </c>
      <c r="E190" s="515" t="s">
        <v>1423</v>
      </c>
      <c r="F190" s="515">
        <v>9300000</v>
      </c>
      <c r="G190" s="515">
        <v>9550000</v>
      </c>
      <c r="H190" s="515">
        <v>1</v>
      </c>
    </row>
    <row r="191" spans="2:8" x14ac:dyDescent="0.35">
      <c r="B191" s="515">
        <v>93</v>
      </c>
      <c r="C191" s="515" t="s">
        <v>74</v>
      </c>
      <c r="D191" s="515" t="s">
        <v>75</v>
      </c>
      <c r="E191" s="515" t="s">
        <v>1393</v>
      </c>
      <c r="F191" s="515">
        <v>9300000</v>
      </c>
      <c r="G191" s="515">
        <v>10042000</v>
      </c>
      <c r="H191" s="515">
        <v>1</v>
      </c>
    </row>
    <row r="192" spans="2:8" x14ac:dyDescent="0.35">
      <c r="B192" s="515">
        <v>93</v>
      </c>
      <c r="C192" s="515" t="s">
        <v>74</v>
      </c>
      <c r="D192" s="515" t="s">
        <v>87</v>
      </c>
      <c r="E192" s="515" t="s">
        <v>1388</v>
      </c>
      <c r="F192" s="515">
        <v>9175000</v>
      </c>
      <c r="G192" s="515">
        <v>26000000</v>
      </c>
      <c r="H192" s="515">
        <v>1</v>
      </c>
    </row>
    <row r="193" spans="2:8" x14ac:dyDescent="0.35">
      <c r="B193" s="515">
        <v>93</v>
      </c>
      <c r="C193" s="515" t="s">
        <v>74</v>
      </c>
      <c r="D193" s="515" t="s">
        <v>87</v>
      </c>
      <c r="E193" s="515" t="s">
        <v>98</v>
      </c>
      <c r="F193" s="515">
        <v>4650000</v>
      </c>
      <c r="G193" s="515">
        <v>9600000</v>
      </c>
      <c r="H193" s="515">
        <v>2</v>
      </c>
    </row>
    <row r="194" spans="2:8" x14ac:dyDescent="0.35">
      <c r="B194" s="515">
        <v>93</v>
      </c>
      <c r="C194" s="515" t="s">
        <v>74</v>
      </c>
      <c r="D194" s="515" t="s">
        <v>1049</v>
      </c>
      <c r="E194" s="515" t="s">
        <v>1069</v>
      </c>
      <c r="F194" s="515">
        <v>9300000</v>
      </c>
      <c r="G194" s="515">
        <v>9700000</v>
      </c>
      <c r="H194" s="515">
        <v>2</v>
      </c>
    </row>
    <row r="195" spans="2:8" x14ac:dyDescent="0.35">
      <c r="B195" s="515">
        <v>93</v>
      </c>
      <c r="C195" s="515" t="s">
        <v>105</v>
      </c>
      <c r="D195" s="515" t="s">
        <v>105</v>
      </c>
      <c r="E195" s="515" t="s">
        <v>1424</v>
      </c>
      <c r="F195" s="515">
        <v>9221000</v>
      </c>
      <c r="G195" s="515">
        <v>23760000</v>
      </c>
      <c r="H195" s="515">
        <v>1</v>
      </c>
    </row>
    <row r="196" spans="2:8" x14ac:dyDescent="0.35">
      <c r="B196" s="515">
        <v>93</v>
      </c>
      <c r="C196" s="515" t="s">
        <v>105</v>
      </c>
      <c r="D196" s="515" t="s">
        <v>107</v>
      </c>
      <c r="E196" s="515" t="s">
        <v>111</v>
      </c>
      <c r="F196" s="515">
        <v>9267000</v>
      </c>
      <c r="G196" s="515">
        <v>13657762.869999999</v>
      </c>
      <c r="H196" s="515">
        <v>1</v>
      </c>
    </row>
    <row r="197" spans="2:8" x14ac:dyDescent="0.35">
      <c r="B197" s="515">
        <v>93</v>
      </c>
      <c r="C197" s="515" t="s">
        <v>105</v>
      </c>
      <c r="D197" s="515" t="s">
        <v>107</v>
      </c>
      <c r="E197" s="515" t="s">
        <v>567</v>
      </c>
      <c r="F197" s="515">
        <v>9260000</v>
      </c>
      <c r="G197" s="515">
        <v>23725000</v>
      </c>
      <c r="H197" s="515">
        <v>1</v>
      </c>
    </row>
    <row r="198" spans="2:8" x14ac:dyDescent="0.35">
      <c r="B198" s="515">
        <v>93</v>
      </c>
      <c r="C198" s="515" t="s">
        <v>105</v>
      </c>
      <c r="D198" s="515" t="s">
        <v>107</v>
      </c>
      <c r="E198" s="515" t="s">
        <v>77</v>
      </c>
      <c r="F198" s="515">
        <v>9300000</v>
      </c>
      <c r="G198" s="515">
        <v>9575000</v>
      </c>
      <c r="H198" s="515">
        <v>2</v>
      </c>
    </row>
    <row r="199" spans="2:8" x14ac:dyDescent="0.35">
      <c r="B199" s="515">
        <v>93</v>
      </c>
      <c r="C199" s="515" t="s">
        <v>105</v>
      </c>
      <c r="D199" s="515" t="s">
        <v>1350</v>
      </c>
      <c r="E199" s="515" t="s">
        <v>1350</v>
      </c>
      <c r="F199" s="515">
        <v>9175000</v>
      </c>
      <c r="G199" s="515">
        <v>30650000</v>
      </c>
      <c r="H199" s="515">
        <v>1</v>
      </c>
    </row>
    <row r="200" spans="2:8" x14ac:dyDescent="0.35">
      <c r="B200" s="515">
        <v>93</v>
      </c>
      <c r="C200" s="515" t="s">
        <v>105</v>
      </c>
      <c r="D200" s="515" t="s">
        <v>1350</v>
      </c>
      <c r="E200" s="515" t="s">
        <v>1425</v>
      </c>
      <c r="F200" s="515">
        <v>11370500</v>
      </c>
      <c r="G200" s="515">
        <v>13925500</v>
      </c>
      <c r="H200" s="515">
        <v>2</v>
      </c>
    </row>
    <row r="201" spans="2:8" x14ac:dyDescent="0.35">
      <c r="B201" s="515">
        <v>93</v>
      </c>
      <c r="C201" s="515" t="s">
        <v>105</v>
      </c>
      <c r="D201" s="515" t="s">
        <v>512</v>
      </c>
      <c r="E201" s="515" t="s">
        <v>1426</v>
      </c>
      <c r="F201" s="515">
        <v>9273000</v>
      </c>
      <c r="G201" s="515">
        <v>9578819.4199999999</v>
      </c>
      <c r="H201" s="515">
        <v>1</v>
      </c>
    </row>
    <row r="202" spans="2:8" x14ac:dyDescent="0.35">
      <c r="B202" s="515">
        <v>93</v>
      </c>
      <c r="C202" s="515" t="s">
        <v>105</v>
      </c>
      <c r="D202" s="515" t="s">
        <v>541</v>
      </c>
      <c r="E202" s="515" t="s">
        <v>541</v>
      </c>
      <c r="F202" s="515">
        <v>8917000</v>
      </c>
      <c r="G202" s="515">
        <v>14515336.960000001</v>
      </c>
      <c r="H202" s="515">
        <v>1</v>
      </c>
    </row>
    <row r="203" spans="2:8" x14ac:dyDescent="0.35">
      <c r="B203" s="515">
        <v>93</v>
      </c>
      <c r="C203" s="515" t="s">
        <v>105</v>
      </c>
      <c r="D203" s="515" t="s">
        <v>541</v>
      </c>
      <c r="E203" s="515" t="s">
        <v>795</v>
      </c>
      <c r="F203" s="515">
        <v>6776000</v>
      </c>
      <c r="G203" s="515">
        <v>17401000</v>
      </c>
      <c r="H203" s="515">
        <v>1</v>
      </c>
    </row>
    <row r="204" spans="2:8" x14ac:dyDescent="0.35">
      <c r="B204" s="515">
        <v>93</v>
      </c>
      <c r="C204" s="515" t="s">
        <v>105</v>
      </c>
      <c r="D204" s="515" t="s">
        <v>108</v>
      </c>
      <c r="E204" s="515" t="s">
        <v>108</v>
      </c>
      <c r="F204" s="515">
        <v>9260000</v>
      </c>
      <c r="G204" s="515">
        <v>9550000</v>
      </c>
      <c r="H204" s="515">
        <v>1</v>
      </c>
    </row>
    <row r="205" spans="2:8" x14ac:dyDescent="0.35">
      <c r="B205" s="515">
        <v>93</v>
      </c>
      <c r="C205" s="515" t="s">
        <v>105</v>
      </c>
      <c r="D205" s="515" t="s">
        <v>108</v>
      </c>
      <c r="E205" s="515" t="s">
        <v>1072</v>
      </c>
      <c r="F205" s="515">
        <v>8940500</v>
      </c>
      <c r="G205" s="515">
        <v>12812500</v>
      </c>
      <c r="H205" s="515">
        <v>2</v>
      </c>
    </row>
    <row r="206" spans="2:8" x14ac:dyDescent="0.35">
      <c r="B206" s="515">
        <v>93</v>
      </c>
      <c r="C206" s="515" t="s">
        <v>105</v>
      </c>
      <c r="D206" s="515" t="s">
        <v>108</v>
      </c>
      <c r="E206" s="515" t="s">
        <v>654</v>
      </c>
      <c r="F206" s="515">
        <v>8917000</v>
      </c>
      <c r="G206" s="515">
        <v>9293000</v>
      </c>
      <c r="H206" s="515">
        <v>1</v>
      </c>
    </row>
    <row r="207" spans="2:8" x14ac:dyDescent="0.35">
      <c r="B207" s="515">
        <v>96</v>
      </c>
      <c r="C207" s="515" t="s">
        <v>73</v>
      </c>
      <c r="D207" s="515" t="s">
        <v>1085</v>
      </c>
      <c r="E207" s="515" t="s">
        <v>1085</v>
      </c>
      <c r="F207" s="515">
        <v>8245000</v>
      </c>
      <c r="G207" s="515">
        <v>34571535.225000001</v>
      </c>
      <c r="H207" s="515">
        <v>2</v>
      </c>
    </row>
    <row r="208" spans="2:8" x14ac:dyDescent="0.35">
      <c r="B208" s="515">
        <v>101</v>
      </c>
      <c r="C208" s="515" t="s">
        <v>11</v>
      </c>
      <c r="D208" s="515" t="s">
        <v>95</v>
      </c>
      <c r="E208" s="515" t="s">
        <v>1365</v>
      </c>
      <c r="F208" s="515">
        <v>9260000</v>
      </c>
      <c r="G208" s="515">
        <v>9560000</v>
      </c>
      <c r="H208" s="515">
        <v>1</v>
      </c>
    </row>
    <row r="209" spans="2:8" x14ac:dyDescent="0.35">
      <c r="B209" s="515">
        <v>101</v>
      </c>
      <c r="C209" s="515" t="s">
        <v>12</v>
      </c>
      <c r="D209" s="515" t="s">
        <v>85</v>
      </c>
      <c r="E209" s="515" t="s">
        <v>713</v>
      </c>
      <c r="F209" s="515">
        <v>9300000</v>
      </c>
      <c r="G209" s="515">
        <v>9560000</v>
      </c>
      <c r="H209" s="515">
        <v>1</v>
      </c>
    </row>
    <row r="210" spans="2:8" x14ac:dyDescent="0.35">
      <c r="B210" s="515">
        <v>101</v>
      </c>
      <c r="C210" s="515" t="s">
        <v>13</v>
      </c>
      <c r="D210" s="515" t="s">
        <v>106</v>
      </c>
      <c r="E210" s="515" t="s">
        <v>1045</v>
      </c>
      <c r="F210" s="515">
        <v>8581000</v>
      </c>
      <c r="G210" s="515">
        <v>8866000</v>
      </c>
      <c r="H210" s="515">
        <v>1</v>
      </c>
    </row>
    <row r="211" spans="2:8" x14ac:dyDescent="0.35">
      <c r="B211" s="515">
        <v>101</v>
      </c>
      <c r="C211" s="515" t="s">
        <v>13</v>
      </c>
      <c r="D211" s="515" t="s">
        <v>106</v>
      </c>
      <c r="E211" s="515" t="s">
        <v>565</v>
      </c>
      <c r="F211" s="515">
        <v>13950000</v>
      </c>
      <c r="G211" s="515">
        <v>14335000</v>
      </c>
      <c r="H211" s="515">
        <v>1</v>
      </c>
    </row>
    <row r="212" spans="2:8" x14ac:dyDescent="0.35">
      <c r="B212" s="515">
        <v>116</v>
      </c>
      <c r="C212" s="515" t="s">
        <v>11</v>
      </c>
      <c r="D212" s="515" t="s">
        <v>104</v>
      </c>
      <c r="E212" s="515" t="s">
        <v>1407</v>
      </c>
      <c r="F212" s="515">
        <v>9201000</v>
      </c>
      <c r="G212" s="515">
        <v>9466650.4199999999</v>
      </c>
      <c r="H212" s="515">
        <v>1</v>
      </c>
    </row>
    <row r="213" spans="2:8" x14ac:dyDescent="0.35">
      <c r="B213" s="515">
        <v>116</v>
      </c>
      <c r="C213" s="515" t="s">
        <v>11</v>
      </c>
      <c r="D213" s="515" t="s">
        <v>104</v>
      </c>
      <c r="E213" s="515" t="s">
        <v>558</v>
      </c>
      <c r="F213" s="515">
        <v>8628000</v>
      </c>
      <c r="G213" s="515">
        <v>9466650.4199999999</v>
      </c>
      <c r="H213" s="515">
        <v>2</v>
      </c>
    </row>
    <row r="214" spans="2:8" x14ac:dyDescent="0.35">
      <c r="B214" s="515">
        <v>116</v>
      </c>
      <c r="C214" s="515" t="s">
        <v>11</v>
      </c>
      <c r="D214" s="515" t="s">
        <v>104</v>
      </c>
      <c r="E214" s="515" t="s">
        <v>1397</v>
      </c>
      <c r="F214" s="515">
        <v>9221000</v>
      </c>
      <c r="G214" s="515">
        <v>9466650.4199999999</v>
      </c>
      <c r="H214" s="515">
        <v>1</v>
      </c>
    </row>
    <row r="215" spans="2:8" x14ac:dyDescent="0.35">
      <c r="B215" s="515">
        <v>116</v>
      </c>
      <c r="C215" s="515" t="s">
        <v>11</v>
      </c>
      <c r="D215" s="515" t="s">
        <v>859</v>
      </c>
      <c r="E215" s="515" t="s">
        <v>1427</v>
      </c>
      <c r="F215" s="515">
        <v>13950000</v>
      </c>
      <c r="G215" s="515">
        <v>14213415.18</v>
      </c>
      <c r="H215" s="515">
        <v>1</v>
      </c>
    </row>
    <row r="216" spans="2:8" x14ac:dyDescent="0.35">
      <c r="B216" s="515">
        <v>116</v>
      </c>
      <c r="C216" s="515" t="s">
        <v>11</v>
      </c>
      <c r="D216" s="515" t="s">
        <v>99</v>
      </c>
      <c r="E216" s="515" t="s">
        <v>1079</v>
      </c>
      <c r="F216" s="515">
        <v>9286000</v>
      </c>
      <c r="G216" s="515">
        <v>9466650.4199999999</v>
      </c>
      <c r="H216" s="515">
        <v>1</v>
      </c>
    </row>
    <row r="217" spans="2:8" x14ac:dyDescent="0.35">
      <c r="B217" s="515">
        <v>116</v>
      </c>
      <c r="C217" s="515" t="s">
        <v>13</v>
      </c>
      <c r="D217" s="515" t="s">
        <v>106</v>
      </c>
      <c r="E217" s="515" t="s">
        <v>565</v>
      </c>
      <c r="F217" s="515">
        <v>9300000</v>
      </c>
      <c r="G217" s="515">
        <v>9466650.4199999999</v>
      </c>
      <c r="H217" s="515">
        <v>4</v>
      </c>
    </row>
    <row r="218" spans="2:8" x14ac:dyDescent="0.35">
      <c r="B218" s="515">
        <v>116</v>
      </c>
      <c r="C218" s="515" t="s">
        <v>73</v>
      </c>
      <c r="D218" s="515" t="s">
        <v>557</v>
      </c>
      <c r="E218" s="515" t="s">
        <v>557</v>
      </c>
      <c r="F218" s="515">
        <v>7750000</v>
      </c>
      <c r="G218" s="515">
        <v>12622200.560000001</v>
      </c>
      <c r="H218" s="515">
        <v>3</v>
      </c>
    </row>
    <row r="219" spans="2:8" x14ac:dyDescent="0.35">
      <c r="B219" s="515">
        <v>116</v>
      </c>
      <c r="C219" s="515" t="s">
        <v>73</v>
      </c>
      <c r="D219" s="515" t="s">
        <v>752</v>
      </c>
      <c r="E219" s="515" t="s">
        <v>1428</v>
      </c>
      <c r="F219" s="515">
        <v>4650000</v>
      </c>
      <c r="G219" s="515">
        <v>9466650.4199999999</v>
      </c>
      <c r="H219" s="515">
        <v>2</v>
      </c>
    </row>
    <row r="220" spans="2:8" x14ac:dyDescent="0.35">
      <c r="B220" s="515">
        <v>116</v>
      </c>
      <c r="C220" s="515" t="s">
        <v>73</v>
      </c>
      <c r="D220" s="515" t="s">
        <v>752</v>
      </c>
      <c r="E220" s="515" t="s">
        <v>887</v>
      </c>
      <c r="F220" s="515">
        <v>9300000</v>
      </c>
      <c r="G220" s="515">
        <v>9466650.4199999999</v>
      </c>
      <c r="H220" s="515">
        <v>1</v>
      </c>
    </row>
    <row r="221" spans="2:8" x14ac:dyDescent="0.35">
      <c r="B221" s="515">
        <v>116</v>
      </c>
      <c r="C221" s="515" t="s">
        <v>74</v>
      </c>
      <c r="D221" s="515" t="s">
        <v>74</v>
      </c>
      <c r="E221" s="515" t="s">
        <v>1052</v>
      </c>
      <c r="F221" s="515">
        <v>9300000</v>
      </c>
      <c r="G221" s="515">
        <v>9466650.4199999999</v>
      </c>
      <c r="H221" s="515">
        <v>1</v>
      </c>
    </row>
    <row r="222" spans="2:8" x14ac:dyDescent="0.35">
      <c r="B222" s="515">
        <v>116</v>
      </c>
      <c r="C222" s="515" t="s">
        <v>74</v>
      </c>
      <c r="D222" s="515" t="s">
        <v>1088</v>
      </c>
      <c r="E222" s="515" t="s">
        <v>1422</v>
      </c>
      <c r="F222" s="515">
        <v>9300000</v>
      </c>
      <c r="G222" s="515">
        <v>9466650.4199999999</v>
      </c>
      <c r="H222" s="515">
        <v>1</v>
      </c>
    </row>
    <row r="223" spans="2:8" x14ac:dyDescent="0.35">
      <c r="B223" s="515">
        <v>116</v>
      </c>
      <c r="C223" s="515" t="s">
        <v>74</v>
      </c>
      <c r="D223" s="515" t="s">
        <v>72</v>
      </c>
      <c r="E223" s="515" t="s">
        <v>72</v>
      </c>
      <c r="F223" s="515">
        <v>9300000</v>
      </c>
      <c r="G223" s="515">
        <v>9466650.4199999999</v>
      </c>
      <c r="H223" s="515">
        <v>3</v>
      </c>
    </row>
    <row r="224" spans="2:8" x14ac:dyDescent="0.35">
      <c r="B224" s="515">
        <v>116</v>
      </c>
      <c r="C224" s="515" t="s">
        <v>74</v>
      </c>
      <c r="D224" s="515" t="s">
        <v>72</v>
      </c>
      <c r="E224" s="515" t="s">
        <v>1067</v>
      </c>
      <c r="F224" s="515">
        <v>9300000</v>
      </c>
      <c r="G224" s="515">
        <v>9466650.4199999999</v>
      </c>
      <c r="H224" s="515">
        <v>4</v>
      </c>
    </row>
    <row r="225" spans="2:9" x14ac:dyDescent="0.35">
      <c r="B225" s="515">
        <v>116</v>
      </c>
      <c r="C225" s="515" t="s">
        <v>74</v>
      </c>
      <c r="D225" s="515" t="s">
        <v>72</v>
      </c>
      <c r="E225" s="515" t="s">
        <v>1429</v>
      </c>
      <c r="F225" s="515">
        <v>9293000</v>
      </c>
      <c r="G225" s="515">
        <v>9466650.4199999999</v>
      </c>
      <c r="H225" s="515">
        <v>1</v>
      </c>
    </row>
    <row r="226" spans="2:9" x14ac:dyDescent="0.35">
      <c r="B226" s="515">
        <v>121</v>
      </c>
      <c r="C226" s="515" t="s">
        <v>11</v>
      </c>
      <c r="D226" s="515" t="s">
        <v>95</v>
      </c>
      <c r="E226" s="515" t="s">
        <v>96</v>
      </c>
      <c r="F226" s="515">
        <v>9254000</v>
      </c>
      <c r="G226" s="515">
        <v>10198071.09</v>
      </c>
      <c r="H226" s="515">
        <v>1</v>
      </c>
    </row>
    <row r="227" spans="2:9" x14ac:dyDescent="0.35">
      <c r="B227" s="515">
        <v>121</v>
      </c>
      <c r="C227" s="515" t="s">
        <v>11</v>
      </c>
      <c r="D227" s="515" t="s">
        <v>95</v>
      </c>
      <c r="E227" s="515" t="s">
        <v>101</v>
      </c>
      <c r="F227" s="515">
        <v>9280000</v>
      </c>
      <c r="G227" s="515">
        <v>9644931.5</v>
      </c>
      <c r="H227" s="515">
        <v>1</v>
      </c>
    </row>
    <row r="228" spans="2:9" x14ac:dyDescent="0.35">
      <c r="B228" s="515">
        <v>121</v>
      </c>
      <c r="C228" s="515" t="s">
        <v>11</v>
      </c>
      <c r="D228" s="515" t="s">
        <v>95</v>
      </c>
      <c r="E228" s="515" t="s">
        <v>1413</v>
      </c>
      <c r="F228" s="515">
        <v>8917000</v>
      </c>
      <c r="G228" s="515">
        <v>9641778.8000000007</v>
      </c>
      <c r="H228" s="515">
        <v>1</v>
      </c>
    </row>
    <row r="229" spans="2:9" x14ac:dyDescent="0.35">
      <c r="B229" s="515">
        <v>121</v>
      </c>
      <c r="C229" s="515" t="s">
        <v>11</v>
      </c>
      <c r="D229" s="515" t="s">
        <v>84</v>
      </c>
      <c r="E229" s="515" t="s">
        <v>84</v>
      </c>
      <c r="F229" s="515">
        <v>9300000</v>
      </c>
      <c r="G229" s="515">
        <v>9645157.5</v>
      </c>
      <c r="H229" s="515">
        <v>1</v>
      </c>
    </row>
    <row r="230" spans="2:9" x14ac:dyDescent="0.35">
      <c r="B230" s="515">
        <v>121</v>
      </c>
      <c r="C230" s="515" t="s">
        <v>11</v>
      </c>
      <c r="D230" s="515" t="s">
        <v>99</v>
      </c>
      <c r="E230" s="515" t="s">
        <v>1079</v>
      </c>
      <c r="F230" s="515">
        <v>9201000</v>
      </c>
      <c r="G230" s="515">
        <v>9643971</v>
      </c>
      <c r="H230" s="515">
        <v>1</v>
      </c>
    </row>
    <row r="231" spans="2:9" x14ac:dyDescent="0.35">
      <c r="B231" s="515">
        <v>121</v>
      </c>
      <c r="C231" s="515" t="s">
        <v>73</v>
      </c>
      <c r="D231" s="515" t="s">
        <v>1376</v>
      </c>
      <c r="E231" s="515" t="s">
        <v>1376</v>
      </c>
      <c r="F231" s="515">
        <v>9300000</v>
      </c>
      <c r="G231" s="515">
        <v>9645157.5</v>
      </c>
      <c r="H231" s="515">
        <v>1</v>
      </c>
    </row>
    <row r="232" spans="2:9" x14ac:dyDescent="0.35">
      <c r="B232" s="515">
        <v>121</v>
      </c>
      <c r="C232" s="515" t="s">
        <v>73</v>
      </c>
      <c r="D232" s="515" t="s">
        <v>1369</v>
      </c>
      <c r="E232" s="515" t="s">
        <v>1430</v>
      </c>
      <c r="F232" s="515">
        <v>13950000</v>
      </c>
      <c r="G232" s="515">
        <v>14422720</v>
      </c>
      <c r="H232" s="515">
        <v>1</v>
      </c>
    </row>
    <row r="233" spans="2:9" x14ac:dyDescent="0.35">
      <c r="B233" s="515">
        <v>121</v>
      </c>
      <c r="C233" s="515" t="s">
        <v>105</v>
      </c>
      <c r="D233" s="515" t="s">
        <v>107</v>
      </c>
      <c r="E233" s="515" t="s">
        <v>77</v>
      </c>
      <c r="F233" s="515">
        <v>4650000</v>
      </c>
      <c r="G233" s="515">
        <v>9452988</v>
      </c>
      <c r="H233" s="515">
        <v>2</v>
      </c>
    </row>
    <row r="234" spans="2:9" x14ac:dyDescent="0.35">
      <c r="B234" s="515">
        <v>4</v>
      </c>
      <c r="C234" s="515" t="s">
        <v>12</v>
      </c>
      <c r="D234" s="515" t="s">
        <v>85</v>
      </c>
      <c r="E234" s="515" t="s">
        <v>1084</v>
      </c>
      <c r="F234" s="515">
        <v>17376792.140000001</v>
      </c>
      <c r="G234" s="515">
        <v>17479860.77</v>
      </c>
      <c r="I234" s="515">
        <v>2</v>
      </c>
    </row>
    <row r="235" spans="2:9" x14ac:dyDescent="0.35">
      <c r="B235" s="515">
        <v>4</v>
      </c>
      <c r="C235" s="515" t="s">
        <v>105</v>
      </c>
      <c r="D235" s="515" t="s">
        <v>541</v>
      </c>
      <c r="E235" s="515" t="s">
        <v>1071</v>
      </c>
      <c r="F235" s="515">
        <v>13504080.949999999</v>
      </c>
      <c r="G235" s="515">
        <v>13641687.07</v>
      </c>
      <c r="I235" s="515">
        <v>1</v>
      </c>
    </row>
    <row r="236" spans="2:9" x14ac:dyDescent="0.35">
      <c r="B236" s="515">
        <v>22</v>
      </c>
      <c r="C236" s="515" t="s">
        <v>12</v>
      </c>
      <c r="D236" s="515" t="s">
        <v>85</v>
      </c>
      <c r="E236" s="515" t="s">
        <v>1431</v>
      </c>
      <c r="F236" s="515">
        <v>20205406.898880001</v>
      </c>
      <c r="G236" s="515">
        <v>20205406.898880001</v>
      </c>
      <c r="I236" s="515">
        <v>125</v>
      </c>
    </row>
    <row r="237" spans="2:9" x14ac:dyDescent="0.35">
      <c r="B237" s="515">
        <v>22</v>
      </c>
      <c r="C237" s="515" t="s">
        <v>74</v>
      </c>
      <c r="D237" s="515" t="s">
        <v>74</v>
      </c>
      <c r="E237" s="515" t="s">
        <v>857</v>
      </c>
      <c r="F237" s="515">
        <v>20021008.260000002</v>
      </c>
      <c r="G237" s="515">
        <v>20021008.260000002</v>
      </c>
      <c r="I237" s="515">
        <v>1</v>
      </c>
    </row>
    <row r="238" spans="2:9" x14ac:dyDescent="0.35">
      <c r="B238" s="515">
        <v>22</v>
      </c>
      <c r="C238" s="515" t="s">
        <v>105</v>
      </c>
      <c r="D238" s="515" t="s">
        <v>105</v>
      </c>
      <c r="E238" s="515" t="s">
        <v>1432</v>
      </c>
      <c r="F238" s="515">
        <v>20481360.460370399</v>
      </c>
      <c r="G238" s="515">
        <v>20481360.460370399</v>
      </c>
      <c r="I238" s="515">
        <v>27</v>
      </c>
    </row>
    <row r="239" spans="2:9" x14ac:dyDescent="0.35">
      <c r="B239" s="515">
        <v>22</v>
      </c>
      <c r="C239" s="515" t="s">
        <v>105</v>
      </c>
      <c r="D239" s="515" t="s">
        <v>541</v>
      </c>
      <c r="E239" s="515" t="s">
        <v>541</v>
      </c>
      <c r="F239" s="515">
        <v>20012808.309999999</v>
      </c>
      <c r="G239" s="515">
        <v>20012808.309999999</v>
      </c>
      <c r="I239" s="515">
        <v>1</v>
      </c>
    </row>
    <row r="240" spans="2:9" x14ac:dyDescent="0.35">
      <c r="B240" s="515">
        <v>28</v>
      </c>
      <c r="C240" s="515" t="s">
        <v>11</v>
      </c>
      <c r="D240" s="515" t="s">
        <v>1372</v>
      </c>
      <c r="E240" s="515" t="s">
        <v>1367</v>
      </c>
      <c r="F240" s="515">
        <v>22630313.629999999</v>
      </c>
      <c r="G240" s="515">
        <v>22630313.629999999</v>
      </c>
      <c r="I240" s="515">
        <v>1</v>
      </c>
    </row>
    <row r="241" spans="2:9" x14ac:dyDescent="0.35">
      <c r="B241" s="515">
        <v>28</v>
      </c>
      <c r="C241" s="515" t="s">
        <v>73</v>
      </c>
      <c r="D241" s="515" t="s">
        <v>1046</v>
      </c>
      <c r="E241" s="515" t="s">
        <v>1046</v>
      </c>
      <c r="F241" s="515">
        <v>21307679.25</v>
      </c>
      <c r="G241" s="515">
        <v>21307679.25</v>
      </c>
      <c r="I241" s="515">
        <v>1</v>
      </c>
    </row>
    <row r="242" spans="2:9" x14ac:dyDescent="0.35">
      <c r="B242" s="515">
        <v>28</v>
      </c>
      <c r="C242" s="515" t="s">
        <v>74</v>
      </c>
      <c r="D242" s="515" t="s">
        <v>74</v>
      </c>
      <c r="E242" s="515" t="s">
        <v>1087</v>
      </c>
      <c r="F242" s="515">
        <v>21105277.789999999</v>
      </c>
      <c r="G242" s="515">
        <v>21105277.789999999</v>
      </c>
      <c r="I242" s="515">
        <v>1</v>
      </c>
    </row>
    <row r="243" spans="2:9" x14ac:dyDescent="0.35">
      <c r="B243" s="515">
        <v>28</v>
      </c>
      <c r="C243" s="515" t="s">
        <v>105</v>
      </c>
      <c r="D243" s="515" t="s">
        <v>107</v>
      </c>
      <c r="E243" s="515" t="s">
        <v>92</v>
      </c>
      <c r="F243" s="515">
        <v>22221284.23</v>
      </c>
      <c r="G243" s="515">
        <v>22284384.719999999</v>
      </c>
      <c r="I243" s="515">
        <v>1</v>
      </c>
    </row>
    <row r="244" spans="2:9" x14ac:dyDescent="0.35">
      <c r="B244" s="515">
        <v>32</v>
      </c>
      <c r="C244" s="515" t="s">
        <v>74</v>
      </c>
      <c r="D244" s="515" t="s">
        <v>1088</v>
      </c>
      <c r="E244" s="515" t="s">
        <v>1433</v>
      </c>
      <c r="F244" s="515">
        <v>18960661.8166667</v>
      </c>
      <c r="G244" s="515">
        <v>19013237.829999998</v>
      </c>
      <c r="I244" s="515">
        <v>3</v>
      </c>
    </row>
    <row r="245" spans="2:9" x14ac:dyDescent="0.35">
      <c r="B245" s="515">
        <v>93</v>
      </c>
      <c r="C245" s="515" t="s">
        <v>103</v>
      </c>
      <c r="D245" s="515" t="s">
        <v>109</v>
      </c>
      <c r="E245" s="515" t="s">
        <v>1060</v>
      </c>
      <c r="F245" s="515">
        <v>18232010.329999998</v>
      </c>
      <c r="G245" s="515">
        <v>18314362.510000002</v>
      </c>
      <c r="I245" s="515">
        <v>1</v>
      </c>
    </row>
    <row r="246" spans="2:9" x14ac:dyDescent="0.35">
      <c r="B246" s="515">
        <v>93</v>
      </c>
      <c r="C246" s="515" t="s">
        <v>103</v>
      </c>
      <c r="D246" s="515" t="s">
        <v>109</v>
      </c>
      <c r="E246" s="515" t="s">
        <v>82</v>
      </c>
      <c r="F246" s="515">
        <v>20637820.440000001</v>
      </c>
      <c r="G246" s="515">
        <v>20637820.440000001</v>
      </c>
      <c r="I246" s="515">
        <v>1</v>
      </c>
    </row>
    <row r="247" spans="2:9" x14ac:dyDescent="0.35">
      <c r="B247" s="515">
        <v>93</v>
      </c>
      <c r="C247" s="515" t="s">
        <v>103</v>
      </c>
      <c r="D247" s="515" t="s">
        <v>109</v>
      </c>
      <c r="E247" s="515" t="s">
        <v>1044</v>
      </c>
      <c r="F247" s="515">
        <v>16523754.710000001</v>
      </c>
      <c r="G247" s="515">
        <v>16583754.710000001</v>
      </c>
      <c r="I247" s="515">
        <v>1</v>
      </c>
    </row>
    <row r="248" spans="2:9" x14ac:dyDescent="0.35">
      <c r="B248" s="515">
        <v>93</v>
      </c>
      <c r="C248" s="515" t="s">
        <v>11</v>
      </c>
      <c r="D248" s="515" t="s">
        <v>1336</v>
      </c>
      <c r="E248" s="515" t="s">
        <v>1079</v>
      </c>
      <c r="F248" s="515">
        <v>20305568.149999999</v>
      </c>
      <c r="G248" s="515">
        <v>20553482.52</v>
      </c>
      <c r="I248" s="515">
        <v>1</v>
      </c>
    </row>
    <row r="249" spans="2:9" x14ac:dyDescent="0.35">
      <c r="B249" s="515">
        <v>93</v>
      </c>
      <c r="C249" s="515" t="s">
        <v>11</v>
      </c>
      <c r="D249" s="515" t="s">
        <v>95</v>
      </c>
      <c r="E249" s="515" t="s">
        <v>101</v>
      </c>
      <c r="F249" s="515">
        <v>22310550</v>
      </c>
      <c r="G249" s="515">
        <v>22390550</v>
      </c>
      <c r="I249" s="515">
        <v>1</v>
      </c>
    </row>
    <row r="250" spans="2:9" x14ac:dyDescent="0.35">
      <c r="B250" s="515">
        <v>93</v>
      </c>
      <c r="C250" s="515" t="s">
        <v>11</v>
      </c>
      <c r="D250" s="515" t="s">
        <v>95</v>
      </c>
      <c r="E250" s="515" t="s">
        <v>1411</v>
      </c>
      <c r="F250" s="515">
        <v>17738950</v>
      </c>
      <c r="G250" s="515">
        <v>17838950</v>
      </c>
      <c r="I250" s="515">
        <v>1</v>
      </c>
    </row>
    <row r="251" spans="2:9" x14ac:dyDescent="0.35">
      <c r="B251" s="515">
        <v>93</v>
      </c>
      <c r="C251" s="515" t="s">
        <v>11</v>
      </c>
      <c r="D251" s="515" t="s">
        <v>84</v>
      </c>
      <c r="E251" s="515" t="s">
        <v>84</v>
      </c>
      <c r="F251" s="515">
        <v>17540750</v>
      </c>
      <c r="G251" s="515">
        <v>17640750</v>
      </c>
      <c r="I251" s="515">
        <v>1</v>
      </c>
    </row>
    <row r="252" spans="2:9" x14ac:dyDescent="0.35">
      <c r="B252" s="515">
        <v>93</v>
      </c>
      <c r="C252" s="515" t="s">
        <v>11</v>
      </c>
      <c r="D252" s="515" t="s">
        <v>84</v>
      </c>
      <c r="E252" s="515" t="s">
        <v>794</v>
      </c>
      <c r="F252" s="515">
        <v>18380750.710000001</v>
      </c>
      <c r="G252" s="515">
        <v>18380750.710000001</v>
      </c>
      <c r="I252" s="515">
        <v>1</v>
      </c>
    </row>
    <row r="253" spans="2:9" x14ac:dyDescent="0.35">
      <c r="B253" s="515">
        <v>93</v>
      </c>
      <c r="C253" s="515" t="s">
        <v>11</v>
      </c>
      <c r="D253" s="515" t="s">
        <v>99</v>
      </c>
      <c r="E253" s="515" t="s">
        <v>1079</v>
      </c>
      <c r="F253" s="515">
        <v>18664009.32</v>
      </c>
      <c r="G253" s="515">
        <v>18715358.734999999</v>
      </c>
      <c r="I253" s="515">
        <v>2</v>
      </c>
    </row>
    <row r="254" spans="2:9" x14ac:dyDescent="0.35">
      <c r="B254" s="515">
        <v>93</v>
      </c>
      <c r="C254" s="515" t="s">
        <v>73</v>
      </c>
      <c r="D254" s="515" t="s">
        <v>557</v>
      </c>
      <c r="E254" s="515" t="s">
        <v>557</v>
      </c>
      <c r="F254" s="515">
        <v>26619514.059999999</v>
      </c>
      <c r="G254" s="515">
        <v>26680014.059999999</v>
      </c>
      <c r="I254" s="515">
        <v>1</v>
      </c>
    </row>
    <row r="255" spans="2:9" x14ac:dyDescent="0.35">
      <c r="B255" s="515">
        <v>93</v>
      </c>
      <c r="C255" s="515" t="s">
        <v>73</v>
      </c>
      <c r="D255" s="515" t="s">
        <v>1371</v>
      </c>
      <c r="E255" s="515" t="s">
        <v>1371</v>
      </c>
      <c r="F255" s="515">
        <v>20391958.949999999</v>
      </c>
      <c r="G255" s="515">
        <v>20391958.949999999</v>
      </c>
      <c r="I255" s="515">
        <v>1</v>
      </c>
    </row>
    <row r="256" spans="2:9" x14ac:dyDescent="0.35">
      <c r="B256" s="515">
        <v>93</v>
      </c>
      <c r="C256" s="515" t="s">
        <v>73</v>
      </c>
      <c r="D256" s="515" t="s">
        <v>1085</v>
      </c>
      <c r="E256" s="515" t="s">
        <v>1434</v>
      </c>
      <c r="F256" s="515">
        <v>14323240</v>
      </c>
      <c r="G256" s="515">
        <v>14483200</v>
      </c>
      <c r="I256" s="515">
        <v>1</v>
      </c>
    </row>
    <row r="257" spans="2:9" x14ac:dyDescent="0.35">
      <c r="B257" s="515">
        <v>93</v>
      </c>
      <c r="C257" s="515" t="s">
        <v>73</v>
      </c>
      <c r="D257" s="515" t="s">
        <v>1046</v>
      </c>
      <c r="E257" s="515" t="s">
        <v>1047</v>
      </c>
      <c r="F257" s="515">
        <v>17109475.32</v>
      </c>
      <c r="G257" s="515">
        <v>17109475.32</v>
      </c>
      <c r="I257" s="515">
        <v>1</v>
      </c>
    </row>
    <row r="258" spans="2:9" x14ac:dyDescent="0.35">
      <c r="B258" s="515">
        <v>93</v>
      </c>
      <c r="C258" s="515" t="s">
        <v>74</v>
      </c>
      <c r="D258" s="515" t="s">
        <v>72</v>
      </c>
      <c r="E258" s="515" t="s">
        <v>1066</v>
      </c>
      <c r="F258" s="515">
        <v>13880583.710000001</v>
      </c>
      <c r="G258" s="515">
        <v>13880583.710000001</v>
      </c>
      <c r="I258" s="515">
        <v>1</v>
      </c>
    </row>
    <row r="259" spans="2:9" x14ac:dyDescent="0.35">
      <c r="B259" s="515">
        <v>93</v>
      </c>
      <c r="C259" s="515" t="s">
        <v>74</v>
      </c>
      <c r="D259" s="515" t="s">
        <v>1050</v>
      </c>
      <c r="E259" s="515" t="s">
        <v>1051</v>
      </c>
      <c r="F259" s="515">
        <v>27630914.670000002</v>
      </c>
      <c r="G259" s="515">
        <v>27742697.414999999</v>
      </c>
      <c r="I259" s="515">
        <v>2</v>
      </c>
    </row>
    <row r="260" spans="2:9" x14ac:dyDescent="0.35">
      <c r="B260" s="515">
        <v>93</v>
      </c>
      <c r="C260" s="515" t="s">
        <v>74</v>
      </c>
      <c r="D260" s="515" t="s">
        <v>1050</v>
      </c>
      <c r="E260" s="515" t="s">
        <v>587</v>
      </c>
      <c r="F260" s="515">
        <v>26948786.734999999</v>
      </c>
      <c r="G260" s="515">
        <v>27175409.625</v>
      </c>
      <c r="I260" s="515">
        <v>2</v>
      </c>
    </row>
    <row r="261" spans="2:9" x14ac:dyDescent="0.35">
      <c r="B261" s="515">
        <v>93</v>
      </c>
      <c r="C261" s="515" t="s">
        <v>74</v>
      </c>
      <c r="D261" s="515" t="s">
        <v>97</v>
      </c>
      <c r="E261" s="515" t="s">
        <v>642</v>
      </c>
      <c r="F261" s="515">
        <v>19656501.48</v>
      </c>
      <c r="G261" s="515">
        <v>19756501.48</v>
      </c>
      <c r="I261" s="515">
        <v>1</v>
      </c>
    </row>
    <row r="262" spans="2:9" x14ac:dyDescent="0.35">
      <c r="B262" s="515">
        <v>93</v>
      </c>
      <c r="C262" s="515" t="s">
        <v>74</v>
      </c>
      <c r="D262" s="515" t="s">
        <v>1049</v>
      </c>
      <c r="E262" s="515" t="s">
        <v>1435</v>
      </c>
      <c r="F262" s="515">
        <v>17256667.100000001</v>
      </c>
      <c r="G262" s="515">
        <v>17491047.41</v>
      </c>
      <c r="I262" s="515">
        <v>1</v>
      </c>
    </row>
    <row r="263" spans="2:9" x14ac:dyDescent="0.35">
      <c r="B263" s="515">
        <v>93</v>
      </c>
      <c r="C263" s="515" t="s">
        <v>74</v>
      </c>
      <c r="D263" s="515" t="s">
        <v>1070</v>
      </c>
      <c r="E263" s="515" t="s">
        <v>1070</v>
      </c>
      <c r="F263" s="515">
        <v>18439274.739999998</v>
      </c>
      <c r="G263" s="515">
        <v>18439274.739999998</v>
      </c>
      <c r="I263" s="515">
        <v>1</v>
      </c>
    </row>
    <row r="264" spans="2:9" x14ac:dyDescent="0.35">
      <c r="B264" s="515">
        <v>93</v>
      </c>
      <c r="C264" s="515" t="s">
        <v>105</v>
      </c>
      <c r="D264" s="515" t="s">
        <v>107</v>
      </c>
      <c r="E264" s="515" t="s">
        <v>111</v>
      </c>
      <c r="F264" s="515">
        <v>22907874.43</v>
      </c>
      <c r="G264" s="515">
        <v>22907874.43</v>
      </c>
      <c r="I264" s="515">
        <v>1</v>
      </c>
    </row>
    <row r="265" spans="2:9" x14ac:dyDescent="0.35">
      <c r="B265" s="515">
        <v>93</v>
      </c>
      <c r="C265" s="515" t="s">
        <v>105</v>
      </c>
      <c r="D265" s="515" t="s">
        <v>107</v>
      </c>
      <c r="E265" s="515" t="s">
        <v>567</v>
      </c>
      <c r="F265" s="515">
        <v>19930097.850000001</v>
      </c>
      <c r="G265" s="515">
        <v>19930097.850000001</v>
      </c>
      <c r="I265" s="515">
        <v>1</v>
      </c>
    </row>
    <row r="266" spans="2:9" x14ac:dyDescent="0.35">
      <c r="B266" s="515">
        <v>93</v>
      </c>
      <c r="C266" s="515" t="s">
        <v>105</v>
      </c>
      <c r="D266" s="515" t="s">
        <v>107</v>
      </c>
      <c r="E266" s="515" t="s">
        <v>76</v>
      </c>
      <c r="F266" s="515">
        <v>18365158.260000002</v>
      </c>
      <c r="G266" s="515">
        <v>18463804.210000001</v>
      </c>
      <c r="I266" s="515">
        <v>2</v>
      </c>
    </row>
    <row r="267" spans="2:9" x14ac:dyDescent="0.35">
      <c r="B267" s="515">
        <v>93</v>
      </c>
      <c r="C267" s="515" t="s">
        <v>105</v>
      </c>
      <c r="D267" s="515" t="s">
        <v>107</v>
      </c>
      <c r="E267" s="515" t="s">
        <v>92</v>
      </c>
      <c r="F267" s="515">
        <v>23391795.850000001</v>
      </c>
      <c r="G267" s="515">
        <v>23391795.850000001</v>
      </c>
      <c r="I267" s="515">
        <v>1</v>
      </c>
    </row>
    <row r="268" spans="2:9" x14ac:dyDescent="0.35">
      <c r="B268" s="515">
        <v>93</v>
      </c>
      <c r="C268" s="515" t="s">
        <v>105</v>
      </c>
      <c r="D268" s="515" t="s">
        <v>107</v>
      </c>
      <c r="E268" s="515" t="s">
        <v>77</v>
      </c>
      <c r="F268" s="515">
        <v>20868617.52</v>
      </c>
      <c r="G268" s="515">
        <v>20868617.52</v>
      </c>
      <c r="I268" s="515">
        <v>1</v>
      </c>
    </row>
    <row r="269" spans="2:9" x14ac:dyDescent="0.35">
      <c r="B269" s="515">
        <v>93</v>
      </c>
      <c r="C269" s="515" t="s">
        <v>105</v>
      </c>
      <c r="D269" s="515" t="s">
        <v>107</v>
      </c>
      <c r="E269" s="515" t="s">
        <v>568</v>
      </c>
      <c r="F269" s="515">
        <v>21223126.559999999</v>
      </c>
      <c r="G269" s="515">
        <v>21459922.370000001</v>
      </c>
      <c r="I269" s="515">
        <v>1</v>
      </c>
    </row>
    <row r="270" spans="2:9" x14ac:dyDescent="0.35">
      <c r="B270" s="515">
        <v>93</v>
      </c>
      <c r="C270" s="515" t="s">
        <v>105</v>
      </c>
      <c r="D270" s="515" t="s">
        <v>541</v>
      </c>
      <c r="E270" s="515" t="s">
        <v>795</v>
      </c>
      <c r="F270" s="515">
        <v>20574005.460000001</v>
      </c>
      <c r="G270" s="515">
        <v>20574005.460000001</v>
      </c>
      <c r="I270" s="515">
        <v>1</v>
      </c>
    </row>
    <row r="271" spans="2:9" x14ac:dyDescent="0.35">
      <c r="B271" s="515">
        <v>93</v>
      </c>
      <c r="C271" s="515" t="s">
        <v>105</v>
      </c>
      <c r="D271" s="515" t="s">
        <v>541</v>
      </c>
      <c r="E271" s="515" t="s">
        <v>1071</v>
      </c>
      <c r="F271" s="515">
        <v>19436652.305</v>
      </c>
      <c r="G271" s="515">
        <v>19618092.614999998</v>
      </c>
      <c r="I271" s="515">
        <v>2</v>
      </c>
    </row>
    <row r="272" spans="2:9" x14ac:dyDescent="0.35">
      <c r="B272" s="515">
        <v>93</v>
      </c>
      <c r="C272" s="515" t="s">
        <v>105</v>
      </c>
      <c r="D272" s="515" t="s">
        <v>108</v>
      </c>
      <c r="E272" s="515" t="s">
        <v>108</v>
      </c>
      <c r="F272" s="515">
        <v>19869209</v>
      </c>
      <c r="G272" s="515">
        <v>19869209</v>
      </c>
      <c r="I272" s="515">
        <v>1</v>
      </c>
    </row>
    <row r="273" spans="2:9" x14ac:dyDescent="0.35">
      <c r="B273" s="515">
        <v>93</v>
      </c>
      <c r="C273" s="515" t="s">
        <v>105</v>
      </c>
      <c r="D273" s="515" t="s">
        <v>108</v>
      </c>
      <c r="E273" s="515" t="s">
        <v>1072</v>
      </c>
      <c r="F273" s="515">
        <v>16252944.366666701</v>
      </c>
      <c r="G273" s="515">
        <v>16363422.3166667</v>
      </c>
      <c r="I273" s="515">
        <v>3</v>
      </c>
    </row>
    <row r="274" spans="2:9" x14ac:dyDescent="0.35">
      <c r="B274" s="515">
        <v>93</v>
      </c>
      <c r="C274" s="515" t="s">
        <v>105</v>
      </c>
      <c r="D274" s="515" t="s">
        <v>108</v>
      </c>
      <c r="E274" s="515" t="s">
        <v>654</v>
      </c>
      <c r="F274" s="515">
        <v>19871427.199999999</v>
      </c>
      <c r="G274" s="515">
        <v>19933808</v>
      </c>
      <c r="I274" s="515">
        <v>1</v>
      </c>
    </row>
    <row r="275" spans="2:9" x14ac:dyDescent="0.35">
      <c r="B275" s="515">
        <v>101</v>
      </c>
      <c r="C275" s="515" t="s">
        <v>13</v>
      </c>
      <c r="D275" s="515" t="s">
        <v>106</v>
      </c>
      <c r="E275" s="515" t="s">
        <v>565</v>
      </c>
      <c r="F275" s="515">
        <v>19234012.809999999</v>
      </c>
      <c r="G275" s="515">
        <v>19234012.809999999</v>
      </c>
      <c r="I275" s="515">
        <v>1</v>
      </c>
    </row>
    <row r="276" spans="2:9" x14ac:dyDescent="0.35">
      <c r="B276" s="515">
        <v>117</v>
      </c>
      <c r="C276" s="515" t="s">
        <v>11</v>
      </c>
      <c r="D276" s="515" t="s">
        <v>95</v>
      </c>
      <c r="E276" s="515" t="s">
        <v>1413</v>
      </c>
      <c r="F276" s="515">
        <v>19717310.210000001</v>
      </c>
      <c r="G276" s="515">
        <v>19789871.73</v>
      </c>
      <c r="I276" s="515">
        <v>1</v>
      </c>
    </row>
    <row r="277" spans="2:9" x14ac:dyDescent="0.35">
      <c r="B277" s="515">
        <v>117</v>
      </c>
      <c r="C277" s="515" t="s">
        <v>11</v>
      </c>
      <c r="D277" s="515" t="s">
        <v>859</v>
      </c>
      <c r="E277" s="515" t="s">
        <v>670</v>
      </c>
      <c r="F277" s="515">
        <v>23961036.539999999</v>
      </c>
      <c r="G277" s="515">
        <v>23961036.539999999</v>
      </c>
      <c r="I277" s="515">
        <v>1</v>
      </c>
    </row>
    <row r="278" spans="2:9" x14ac:dyDescent="0.35">
      <c r="B278" s="515">
        <v>117</v>
      </c>
      <c r="C278" s="515" t="s">
        <v>73</v>
      </c>
      <c r="D278" s="515" t="s">
        <v>86</v>
      </c>
      <c r="E278" s="515" t="s">
        <v>1077</v>
      </c>
      <c r="F278" s="515">
        <v>16825129.030000001</v>
      </c>
      <c r="G278" s="515">
        <v>16825129.030000001</v>
      </c>
      <c r="I278" s="515">
        <v>1</v>
      </c>
    </row>
    <row r="279" spans="2:9" x14ac:dyDescent="0.35">
      <c r="B279" s="515">
        <v>117</v>
      </c>
      <c r="C279" s="515" t="s">
        <v>74</v>
      </c>
      <c r="D279" s="515" t="s">
        <v>74</v>
      </c>
      <c r="E279" s="515" t="s">
        <v>1065</v>
      </c>
      <c r="F279" s="515">
        <v>14103052.470000001</v>
      </c>
      <c r="G279" s="515">
        <v>14256104.939999999</v>
      </c>
      <c r="I279" s="515">
        <v>1</v>
      </c>
    </row>
    <row r="280" spans="2:9" x14ac:dyDescent="0.35">
      <c r="B280" s="515">
        <v>117</v>
      </c>
      <c r="C280" s="515" t="s">
        <v>74</v>
      </c>
      <c r="D280" s="515" t="s">
        <v>1088</v>
      </c>
      <c r="E280" s="515" t="s">
        <v>1433</v>
      </c>
      <c r="F280" s="515">
        <v>12940770.51</v>
      </c>
      <c r="G280" s="515">
        <v>13035386.439999999</v>
      </c>
      <c r="I280" s="515">
        <v>1</v>
      </c>
    </row>
    <row r="281" spans="2:9" x14ac:dyDescent="0.35">
      <c r="B281" s="515">
        <v>4</v>
      </c>
      <c r="C281" s="515" t="s">
        <v>74</v>
      </c>
      <c r="D281" s="515" t="s">
        <v>72</v>
      </c>
      <c r="E281" s="515" t="s">
        <v>72</v>
      </c>
      <c r="F281" s="515">
        <v>18866091.25</v>
      </c>
      <c r="G281" s="515">
        <v>18866091.25</v>
      </c>
      <c r="I281" s="515">
        <v>1</v>
      </c>
    </row>
    <row r="282" spans="2:9" x14ac:dyDescent="0.35">
      <c r="B282" s="515">
        <v>4</v>
      </c>
      <c r="C282" s="515" t="s">
        <v>74</v>
      </c>
      <c r="D282" s="515" t="s">
        <v>97</v>
      </c>
      <c r="E282" s="515" t="s">
        <v>642</v>
      </c>
      <c r="F282" s="515">
        <v>16830142.789999999</v>
      </c>
      <c r="G282" s="515">
        <v>16830142.789999999</v>
      </c>
      <c r="I282" s="515">
        <v>1</v>
      </c>
    </row>
    <row r="283" spans="2:9" x14ac:dyDescent="0.35">
      <c r="B283" s="515">
        <v>4</v>
      </c>
      <c r="C283" s="515" t="s">
        <v>105</v>
      </c>
      <c r="D283" s="515" t="s">
        <v>105</v>
      </c>
      <c r="E283" s="515" t="s">
        <v>1432</v>
      </c>
      <c r="F283" s="515">
        <v>14447537.92</v>
      </c>
      <c r="G283" s="515">
        <v>14447537.92</v>
      </c>
      <c r="I283" s="515">
        <v>1</v>
      </c>
    </row>
    <row r="284" spans="2:9" x14ac:dyDescent="0.35">
      <c r="B284" s="515">
        <v>4</v>
      </c>
      <c r="C284" s="515" t="s">
        <v>105</v>
      </c>
      <c r="D284" s="515" t="s">
        <v>1350</v>
      </c>
      <c r="E284" s="515" t="s">
        <v>1350</v>
      </c>
      <c r="F284" s="515">
        <v>18830006.789999999</v>
      </c>
      <c r="G284" s="515">
        <v>18830006.789999999</v>
      </c>
      <c r="I284" s="515">
        <v>1</v>
      </c>
    </row>
    <row r="285" spans="2:9" x14ac:dyDescent="0.35">
      <c r="B285" s="515">
        <v>14</v>
      </c>
      <c r="C285" s="515" t="s">
        <v>103</v>
      </c>
      <c r="D285" s="515" t="s">
        <v>103</v>
      </c>
      <c r="E285" s="515" t="s">
        <v>1401</v>
      </c>
      <c r="F285" s="515">
        <v>19258986.609999999</v>
      </c>
      <c r="G285" s="515">
        <v>19517973.219999999</v>
      </c>
      <c r="I285" s="515">
        <v>1</v>
      </c>
    </row>
    <row r="286" spans="2:9" x14ac:dyDescent="0.35">
      <c r="B286" s="515">
        <v>14</v>
      </c>
      <c r="C286" s="515" t="s">
        <v>13</v>
      </c>
      <c r="D286" s="515" t="s">
        <v>106</v>
      </c>
      <c r="E286" s="515" t="s">
        <v>1045</v>
      </c>
      <c r="F286" s="515">
        <v>15410626.560000001</v>
      </c>
      <c r="G286" s="515">
        <v>15410626.560000001</v>
      </c>
      <c r="I286" s="515">
        <v>1</v>
      </c>
    </row>
    <row r="287" spans="2:9" x14ac:dyDescent="0.35">
      <c r="B287" s="515">
        <v>14</v>
      </c>
      <c r="C287" s="515" t="s">
        <v>105</v>
      </c>
      <c r="D287" s="515" t="s">
        <v>107</v>
      </c>
      <c r="E287" s="515" t="s">
        <v>77</v>
      </c>
      <c r="F287" s="515">
        <v>19434804.969999999</v>
      </c>
      <c r="G287" s="515">
        <v>19434804.969999999</v>
      </c>
      <c r="I287" s="515">
        <v>1</v>
      </c>
    </row>
    <row r="288" spans="2:9" x14ac:dyDescent="0.35">
      <c r="B288" s="515">
        <v>27</v>
      </c>
      <c r="C288" s="515" t="s">
        <v>73</v>
      </c>
      <c r="D288" s="515" t="s">
        <v>1064</v>
      </c>
      <c r="E288" s="515" t="s">
        <v>1064</v>
      </c>
      <c r="F288" s="515">
        <v>19689443.120000001</v>
      </c>
      <c r="G288" s="515">
        <v>19689443.120000001</v>
      </c>
      <c r="I288" s="515">
        <v>1</v>
      </c>
    </row>
    <row r="289" spans="2:9" x14ac:dyDescent="0.35">
      <c r="B289" s="515">
        <v>27</v>
      </c>
      <c r="C289" s="515" t="s">
        <v>74</v>
      </c>
      <c r="D289" s="515" t="s">
        <v>87</v>
      </c>
      <c r="E289" s="515" t="s">
        <v>1388</v>
      </c>
      <c r="F289" s="515">
        <v>17534866</v>
      </c>
      <c r="G289" s="515">
        <v>17534866</v>
      </c>
      <c r="I289" s="515">
        <v>1</v>
      </c>
    </row>
    <row r="290" spans="2:9" x14ac:dyDescent="0.35">
      <c r="B290" s="515">
        <v>28</v>
      </c>
      <c r="C290" s="515" t="s">
        <v>11</v>
      </c>
      <c r="D290" s="515" t="s">
        <v>1372</v>
      </c>
      <c r="E290" s="515" t="s">
        <v>1367</v>
      </c>
      <c r="F290" s="515">
        <v>21932059.510000002</v>
      </c>
      <c r="G290" s="515">
        <v>21932059.510000002</v>
      </c>
      <c r="I290" s="515">
        <v>1</v>
      </c>
    </row>
    <row r="291" spans="2:9" x14ac:dyDescent="0.35">
      <c r="B291" s="515">
        <v>28</v>
      </c>
      <c r="C291" s="515" t="s">
        <v>11</v>
      </c>
      <c r="D291" s="515" t="s">
        <v>95</v>
      </c>
      <c r="E291" s="515" t="s">
        <v>96</v>
      </c>
      <c r="F291" s="515">
        <v>24303760.960000001</v>
      </c>
      <c r="G291" s="515">
        <v>24364178.84</v>
      </c>
      <c r="I291" s="515">
        <v>1</v>
      </c>
    </row>
    <row r="292" spans="2:9" x14ac:dyDescent="0.35">
      <c r="B292" s="515">
        <v>28</v>
      </c>
      <c r="C292" s="515" t="s">
        <v>11</v>
      </c>
      <c r="D292" s="515" t="s">
        <v>95</v>
      </c>
      <c r="E292" s="515" t="s">
        <v>1411</v>
      </c>
      <c r="F292" s="515">
        <v>20254075.25</v>
      </c>
      <c r="G292" s="515">
        <v>20254075.25</v>
      </c>
      <c r="I292" s="515">
        <v>1</v>
      </c>
    </row>
    <row r="293" spans="2:9" x14ac:dyDescent="0.35">
      <c r="B293" s="515">
        <v>28</v>
      </c>
      <c r="C293" s="515" t="s">
        <v>11</v>
      </c>
      <c r="D293" s="515" t="s">
        <v>95</v>
      </c>
      <c r="E293" s="515" t="s">
        <v>1063</v>
      </c>
      <c r="F293" s="515">
        <v>18761773</v>
      </c>
      <c r="G293" s="515">
        <v>18761773</v>
      </c>
      <c r="I293" s="515">
        <v>1</v>
      </c>
    </row>
    <row r="294" spans="2:9" x14ac:dyDescent="0.35">
      <c r="B294" s="515">
        <v>28</v>
      </c>
      <c r="C294" s="515" t="s">
        <v>11</v>
      </c>
      <c r="D294" s="515" t="s">
        <v>84</v>
      </c>
      <c r="E294" s="515" t="s">
        <v>84</v>
      </c>
      <c r="F294" s="515">
        <v>14287763.720000001</v>
      </c>
      <c r="G294" s="515">
        <v>14432519.6</v>
      </c>
      <c r="I294" s="515">
        <v>1</v>
      </c>
    </row>
    <row r="295" spans="2:9" x14ac:dyDescent="0.35">
      <c r="B295" s="515">
        <v>28</v>
      </c>
      <c r="C295" s="515" t="s">
        <v>11</v>
      </c>
      <c r="D295" s="515" t="s">
        <v>99</v>
      </c>
      <c r="E295" s="515" t="s">
        <v>1079</v>
      </c>
      <c r="F295" s="515">
        <v>23344405.43</v>
      </c>
      <c r="G295" s="515">
        <v>23344405.43</v>
      </c>
      <c r="I295" s="515">
        <v>1</v>
      </c>
    </row>
    <row r="296" spans="2:9" x14ac:dyDescent="0.35">
      <c r="B296" s="515">
        <v>28</v>
      </c>
      <c r="C296" s="515" t="s">
        <v>73</v>
      </c>
      <c r="D296" s="515" t="s">
        <v>1046</v>
      </c>
      <c r="E296" s="515" t="s">
        <v>1046</v>
      </c>
      <c r="F296" s="515">
        <v>15708704.810000001</v>
      </c>
      <c r="G296" s="515">
        <v>15708704.810000001</v>
      </c>
      <c r="I296" s="515">
        <v>1</v>
      </c>
    </row>
    <row r="297" spans="2:9" x14ac:dyDescent="0.35">
      <c r="B297" s="515">
        <v>28</v>
      </c>
      <c r="C297" s="515" t="s">
        <v>73</v>
      </c>
      <c r="D297" s="515" t="s">
        <v>1046</v>
      </c>
      <c r="E297" s="515" t="s">
        <v>1047</v>
      </c>
      <c r="F297" s="515">
        <v>19991833.82</v>
      </c>
      <c r="G297" s="515">
        <v>19991833.82</v>
      </c>
      <c r="I297" s="515">
        <v>1</v>
      </c>
    </row>
    <row r="298" spans="2:9" x14ac:dyDescent="0.35">
      <c r="B298" s="515">
        <v>28</v>
      </c>
      <c r="C298" s="515" t="s">
        <v>74</v>
      </c>
      <c r="D298" s="515" t="s">
        <v>74</v>
      </c>
      <c r="E298" s="515" t="s">
        <v>857</v>
      </c>
      <c r="F298" s="515">
        <v>17234229.25</v>
      </c>
      <c r="G298" s="515">
        <v>17234229.25</v>
      </c>
      <c r="I298" s="515">
        <v>1</v>
      </c>
    </row>
    <row r="299" spans="2:9" x14ac:dyDescent="0.35">
      <c r="B299" s="515">
        <v>28</v>
      </c>
      <c r="C299" s="515" t="s">
        <v>105</v>
      </c>
      <c r="D299" s="515" t="s">
        <v>107</v>
      </c>
      <c r="E299" s="515" t="s">
        <v>92</v>
      </c>
      <c r="F299" s="515">
        <v>19787268.66</v>
      </c>
      <c r="G299" s="515">
        <v>19787268.66</v>
      </c>
      <c r="I299" s="515">
        <v>2</v>
      </c>
    </row>
    <row r="300" spans="2:9" x14ac:dyDescent="0.35">
      <c r="B300" s="515">
        <v>28</v>
      </c>
      <c r="C300" s="515" t="s">
        <v>105</v>
      </c>
      <c r="D300" s="515" t="s">
        <v>108</v>
      </c>
      <c r="E300" s="515" t="s">
        <v>654</v>
      </c>
      <c r="F300" s="515">
        <v>21180148.68</v>
      </c>
      <c r="G300" s="515">
        <v>21180148.68</v>
      </c>
      <c r="I300" s="515">
        <v>1</v>
      </c>
    </row>
    <row r="301" spans="2:9" x14ac:dyDescent="0.35">
      <c r="B301" s="515">
        <v>32</v>
      </c>
      <c r="C301" s="515" t="s">
        <v>12</v>
      </c>
      <c r="D301" s="515" t="s">
        <v>85</v>
      </c>
      <c r="E301" s="515" t="s">
        <v>85</v>
      </c>
      <c r="F301" s="515">
        <v>20815934.859999999</v>
      </c>
      <c r="G301" s="515">
        <v>20815934.859999999</v>
      </c>
      <c r="I301" s="515">
        <v>1</v>
      </c>
    </row>
    <row r="302" spans="2:9" x14ac:dyDescent="0.35">
      <c r="B302" s="515">
        <v>32</v>
      </c>
      <c r="C302" s="515" t="s">
        <v>12</v>
      </c>
      <c r="D302" s="515" t="s">
        <v>85</v>
      </c>
      <c r="E302" s="515" t="s">
        <v>1431</v>
      </c>
      <c r="F302" s="515">
        <v>20012178.329615399</v>
      </c>
      <c r="G302" s="515">
        <v>20012178.329615399</v>
      </c>
      <c r="I302" s="515">
        <v>78</v>
      </c>
    </row>
    <row r="303" spans="2:9" x14ac:dyDescent="0.35">
      <c r="B303" s="515">
        <v>32</v>
      </c>
      <c r="C303" s="515" t="s">
        <v>73</v>
      </c>
      <c r="D303" s="515" t="s">
        <v>1369</v>
      </c>
      <c r="E303" s="515" t="s">
        <v>1430</v>
      </c>
      <c r="F303" s="515">
        <v>29370053.59</v>
      </c>
      <c r="G303" s="515">
        <v>29411390.77</v>
      </c>
      <c r="I303" s="515">
        <v>1</v>
      </c>
    </row>
    <row r="304" spans="2:9" x14ac:dyDescent="0.35">
      <c r="B304" s="515">
        <v>32</v>
      </c>
      <c r="C304" s="515" t="s">
        <v>73</v>
      </c>
      <c r="D304" s="515" t="s">
        <v>752</v>
      </c>
      <c r="E304" s="515" t="s">
        <v>1436</v>
      </c>
      <c r="F304" s="515">
        <v>16013321.199999999</v>
      </c>
      <c r="G304" s="515">
        <v>16013321.199999999</v>
      </c>
      <c r="I304" s="515">
        <v>1</v>
      </c>
    </row>
    <row r="305" spans="2:9" x14ac:dyDescent="0.35">
      <c r="B305" s="515">
        <v>32</v>
      </c>
      <c r="C305" s="515" t="s">
        <v>105</v>
      </c>
      <c r="D305" s="515" t="s">
        <v>105</v>
      </c>
      <c r="E305" s="515" t="s">
        <v>1432</v>
      </c>
      <c r="F305" s="515">
        <v>20072651.091249999</v>
      </c>
      <c r="G305" s="515">
        <v>20072651.091249999</v>
      </c>
      <c r="I305" s="515">
        <v>8</v>
      </c>
    </row>
    <row r="306" spans="2:9" x14ac:dyDescent="0.35">
      <c r="B306" s="515">
        <v>32</v>
      </c>
      <c r="C306" s="515" t="s">
        <v>105</v>
      </c>
      <c r="D306" s="515" t="s">
        <v>105</v>
      </c>
      <c r="E306" s="515" t="s">
        <v>1437</v>
      </c>
      <c r="F306" s="515">
        <v>19687056.010000002</v>
      </c>
      <c r="G306" s="515">
        <v>19687056.010000002</v>
      </c>
      <c r="I306" s="515">
        <v>1</v>
      </c>
    </row>
    <row r="307" spans="2:9" x14ac:dyDescent="0.35">
      <c r="B307" s="515">
        <v>87</v>
      </c>
      <c r="C307" s="515" t="s">
        <v>11</v>
      </c>
      <c r="D307" s="515" t="s">
        <v>95</v>
      </c>
      <c r="E307" s="515" t="s">
        <v>1412</v>
      </c>
      <c r="F307" s="515">
        <v>21530748.640000001</v>
      </c>
      <c r="G307" s="515">
        <v>21530748.640000001</v>
      </c>
      <c r="I307" s="515">
        <v>1</v>
      </c>
    </row>
    <row r="308" spans="2:9" x14ac:dyDescent="0.35">
      <c r="B308" s="515">
        <v>87</v>
      </c>
      <c r="C308" s="515" t="s">
        <v>11</v>
      </c>
      <c r="D308" s="515" t="s">
        <v>99</v>
      </c>
      <c r="E308" s="515" t="s">
        <v>1079</v>
      </c>
      <c r="F308" s="515">
        <v>28063665.620000001</v>
      </c>
      <c r="G308" s="515">
        <v>28097816.309999999</v>
      </c>
      <c r="I308" s="515">
        <v>1</v>
      </c>
    </row>
    <row r="309" spans="2:9" x14ac:dyDescent="0.35">
      <c r="B309" s="515">
        <v>87</v>
      </c>
      <c r="C309" s="515" t="s">
        <v>12</v>
      </c>
      <c r="D309" s="515" t="s">
        <v>85</v>
      </c>
      <c r="E309" s="515" t="s">
        <v>1084</v>
      </c>
      <c r="F309" s="515">
        <v>21162631.510000002</v>
      </c>
      <c r="G309" s="515">
        <v>21162631.510000002</v>
      </c>
      <c r="I309" s="515">
        <v>1</v>
      </c>
    </row>
    <row r="310" spans="2:9" x14ac:dyDescent="0.35">
      <c r="B310" s="515">
        <v>87</v>
      </c>
      <c r="C310" s="515" t="s">
        <v>73</v>
      </c>
      <c r="D310" s="515" t="s">
        <v>1369</v>
      </c>
      <c r="E310" s="515" t="s">
        <v>1430</v>
      </c>
      <c r="F310" s="515">
        <v>12850935.25</v>
      </c>
      <c r="G310" s="515">
        <v>12850935.25</v>
      </c>
      <c r="I310" s="515">
        <v>1</v>
      </c>
    </row>
    <row r="311" spans="2:9" x14ac:dyDescent="0.35">
      <c r="B311" s="515">
        <v>88</v>
      </c>
      <c r="C311" s="515" t="s">
        <v>74</v>
      </c>
      <c r="D311" s="515" t="s">
        <v>87</v>
      </c>
      <c r="E311" s="515" t="s">
        <v>98</v>
      </c>
      <c r="F311" s="515">
        <v>14949657.609999999</v>
      </c>
      <c r="G311" s="515">
        <v>15015649.619999999</v>
      </c>
      <c r="I311" s="515">
        <v>2</v>
      </c>
    </row>
    <row r="312" spans="2:9" x14ac:dyDescent="0.35">
      <c r="B312" s="515">
        <v>93</v>
      </c>
      <c r="C312" s="515" t="s">
        <v>103</v>
      </c>
      <c r="D312" s="515" t="s">
        <v>1334</v>
      </c>
      <c r="E312" s="515" t="s">
        <v>1438</v>
      </c>
      <c r="F312" s="515">
        <v>19582780</v>
      </c>
      <c r="G312" s="515">
        <v>19642780</v>
      </c>
      <c r="I312" s="515">
        <v>1</v>
      </c>
    </row>
    <row r="313" spans="2:9" x14ac:dyDescent="0.35">
      <c r="B313" s="515">
        <v>93</v>
      </c>
      <c r="C313" s="515" t="s">
        <v>103</v>
      </c>
      <c r="D313" s="515" t="s">
        <v>1078</v>
      </c>
      <c r="E313" s="515" t="s">
        <v>1439</v>
      </c>
      <c r="F313" s="515">
        <v>25219900</v>
      </c>
      <c r="G313" s="515">
        <v>25319900</v>
      </c>
      <c r="I313" s="515">
        <v>1</v>
      </c>
    </row>
    <row r="314" spans="2:9" x14ac:dyDescent="0.35">
      <c r="B314" s="515">
        <v>93</v>
      </c>
      <c r="C314" s="515" t="s">
        <v>103</v>
      </c>
      <c r="D314" s="515" t="s">
        <v>1054</v>
      </c>
      <c r="E314" s="515" t="s">
        <v>1055</v>
      </c>
      <c r="F314" s="515">
        <v>20566909.460000001</v>
      </c>
      <c r="G314" s="515">
        <v>20566909.460000001</v>
      </c>
      <c r="I314" s="515">
        <v>1</v>
      </c>
    </row>
    <row r="315" spans="2:9" x14ac:dyDescent="0.35">
      <c r="B315" s="515">
        <v>93</v>
      </c>
      <c r="C315" s="515" t="s">
        <v>103</v>
      </c>
      <c r="D315" s="515" t="s">
        <v>745</v>
      </c>
      <c r="E315" s="515" t="s">
        <v>746</v>
      </c>
      <c r="F315" s="515">
        <v>25591223.109999999</v>
      </c>
      <c r="G315" s="515">
        <v>25591223.109999999</v>
      </c>
      <c r="I315" s="515">
        <v>1</v>
      </c>
    </row>
    <row r="316" spans="2:9" x14ac:dyDescent="0.35">
      <c r="B316" s="515">
        <v>93</v>
      </c>
      <c r="C316" s="515" t="s">
        <v>103</v>
      </c>
      <c r="D316" s="515" t="s">
        <v>109</v>
      </c>
      <c r="E316" s="515" t="s">
        <v>1082</v>
      </c>
      <c r="F316" s="515">
        <v>15647955.734999999</v>
      </c>
      <c r="G316" s="515">
        <v>15722244.810000001</v>
      </c>
      <c r="I316" s="515">
        <v>2</v>
      </c>
    </row>
    <row r="317" spans="2:9" x14ac:dyDescent="0.35">
      <c r="B317" s="515">
        <v>93</v>
      </c>
      <c r="C317" s="515" t="s">
        <v>103</v>
      </c>
      <c r="D317" s="515" t="s">
        <v>109</v>
      </c>
      <c r="E317" s="515" t="s">
        <v>1389</v>
      </c>
      <c r="F317" s="515">
        <v>17589780</v>
      </c>
      <c r="G317" s="515">
        <v>17649780</v>
      </c>
      <c r="I317" s="515">
        <v>1</v>
      </c>
    </row>
    <row r="318" spans="2:9" x14ac:dyDescent="0.35">
      <c r="B318" s="515">
        <v>93</v>
      </c>
      <c r="C318" s="515" t="s">
        <v>103</v>
      </c>
      <c r="D318" s="515" t="s">
        <v>109</v>
      </c>
      <c r="E318" s="515" t="s">
        <v>1083</v>
      </c>
      <c r="F318" s="515">
        <v>15465673.885</v>
      </c>
      <c r="G318" s="515">
        <v>15465673.885</v>
      </c>
      <c r="I318" s="515">
        <v>2</v>
      </c>
    </row>
    <row r="319" spans="2:9" x14ac:dyDescent="0.35">
      <c r="B319" s="515">
        <v>93</v>
      </c>
      <c r="C319" s="515" t="s">
        <v>11</v>
      </c>
      <c r="D319" s="515" t="s">
        <v>104</v>
      </c>
      <c r="E319" s="515" t="s">
        <v>1080</v>
      </c>
      <c r="F319" s="515">
        <v>19898034.43</v>
      </c>
      <c r="G319" s="515">
        <v>19898034.43</v>
      </c>
      <c r="I319" s="515">
        <v>2</v>
      </c>
    </row>
    <row r="320" spans="2:9" x14ac:dyDescent="0.35">
      <c r="B320" s="515">
        <v>93</v>
      </c>
      <c r="C320" s="515" t="s">
        <v>11</v>
      </c>
      <c r="D320" s="515" t="s">
        <v>104</v>
      </c>
      <c r="E320" s="515" t="s">
        <v>1397</v>
      </c>
      <c r="F320" s="515">
        <v>20029683.800000001</v>
      </c>
      <c r="G320" s="515">
        <v>20029683.800000001</v>
      </c>
      <c r="I320" s="515">
        <v>1</v>
      </c>
    </row>
    <row r="321" spans="2:9" x14ac:dyDescent="0.35">
      <c r="B321" s="515">
        <v>93</v>
      </c>
      <c r="C321" s="515" t="s">
        <v>11</v>
      </c>
      <c r="D321" s="515" t="s">
        <v>83</v>
      </c>
      <c r="E321" s="515" t="s">
        <v>103</v>
      </c>
      <c r="F321" s="515">
        <v>23903187.109999999</v>
      </c>
      <c r="G321" s="515">
        <v>24110353.960000001</v>
      </c>
      <c r="I321" s="515">
        <v>1</v>
      </c>
    </row>
    <row r="322" spans="2:9" x14ac:dyDescent="0.35">
      <c r="B322" s="515">
        <v>93</v>
      </c>
      <c r="C322" s="515" t="s">
        <v>11</v>
      </c>
      <c r="D322" s="515" t="s">
        <v>1408</v>
      </c>
      <c r="E322" s="515" t="s">
        <v>1438</v>
      </c>
      <c r="F322" s="515">
        <v>22445066.609999999</v>
      </c>
      <c r="G322" s="515">
        <v>22656339.100000001</v>
      </c>
      <c r="I322" s="515">
        <v>1</v>
      </c>
    </row>
    <row r="323" spans="2:9" x14ac:dyDescent="0.35">
      <c r="B323" s="515">
        <v>93</v>
      </c>
      <c r="C323" s="515" t="s">
        <v>11</v>
      </c>
      <c r="D323" s="515" t="s">
        <v>1408</v>
      </c>
      <c r="E323" s="515" t="s">
        <v>1059</v>
      </c>
      <c r="F323" s="515">
        <v>25484941.07</v>
      </c>
      <c r="G323" s="515">
        <v>25557197.829999998</v>
      </c>
      <c r="I323" s="515">
        <v>1</v>
      </c>
    </row>
    <row r="324" spans="2:9" x14ac:dyDescent="0.35">
      <c r="B324" s="515">
        <v>93</v>
      </c>
      <c r="C324" s="515" t="s">
        <v>11</v>
      </c>
      <c r="D324" s="515" t="s">
        <v>1076</v>
      </c>
      <c r="E324" s="515" t="s">
        <v>1076</v>
      </c>
      <c r="F324" s="515">
        <v>25710682.100000001</v>
      </c>
      <c r="G324" s="515">
        <v>25710682.100000001</v>
      </c>
      <c r="I324" s="515">
        <v>1</v>
      </c>
    </row>
    <row r="325" spans="2:9" x14ac:dyDescent="0.35">
      <c r="B325" s="515">
        <v>93</v>
      </c>
      <c r="C325" s="515" t="s">
        <v>11</v>
      </c>
      <c r="D325" s="515" t="s">
        <v>95</v>
      </c>
      <c r="E325" s="515" t="s">
        <v>101</v>
      </c>
      <c r="F325" s="515">
        <v>20232123.895</v>
      </c>
      <c r="G325" s="515">
        <v>20351003.550000001</v>
      </c>
      <c r="I325" s="515">
        <v>2</v>
      </c>
    </row>
    <row r="326" spans="2:9" x14ac:dyDescent="0.35">
      <c r="B326" s="515">
        <v>93</v>
      </c>
      <c r="C326" s="515" t="s">
        <v>11</v>
      </c>
      <c r="D326" s="515" t="s">
        <v>95</v>
      </c>
      <c r="E326" s="515" t="s">
        <v>1411</v>
      </c>
      <c r="F326" s="515">
        <v>19695550</v>
      </c>
      <c r="G326" s="515">
        <v>19795550</v>
      </c>
      <c r="I326" s="515">
        <v>1</v>
      </c>
    </row>
    <row r="327" spans="2:9" x14ac:dyDescent="0.35">
      <c r="B327" s="515">
        <v>93</v>
      </c>
      <c r="C327" s="515" t="s">
        <v>11</v>
      </c>
      <c r="D327" s="515" t="s">
        <v>95</v>
      </c>
      <c r="E327" s="515" t="s">
        <v>1440</v>
      </c>
      <c r="F327" s="515">
        <v>17123301.300000001</v>
      </c>
      <c r="G327" s="515">
        <v>17148498.559999999</v>
      </c>
      <c r="I327" s="515">
        <v>1</v>
      </c>
    </row>
    <row r="328" spans="2:9" x14ac:dyDescent="0.35">
      <c r="B328" s="515">
        <v>93</v>
      </c>
      <c r="C328" s="515" t="s">
        <v>11</v>
      </c>
      <c r="D328" s="515" t="s">
        <v>84</v>
      </c>
      <c r="E328" s="515" t="s">
        <v>84</v>
      </c>
      <c r="F328" s="515">
        <v>17592980</v>
      </c>
      <c r="G328" s="515">
        <v>17692980</v>
      </c>
      <c r="I328" s="515">
        <v>1</v>
      </c>
    </row>
    <row r="329" spans="2:9" x14ac:dyDescent="0.35">
      <c r="B329" s="515">
        <v>93</v>
      </c>
      <c r="C329" s="515" t="s">
        <v>11</v>
      </c>
      <c r="D329" s="515" t="s">
        <v>84</v>
      </c>
      <c r="E329" s="515" t="s">
        <v>794</v>
      </c>
      <c r="F329" s="515">
        <v>16540863.619999999</v>
      </c>
      <c r="G329" s="515">
        <v>16540863.619999999</v>
      </c>
      <c r="I329" s="515">
        <v>1</v>
      </c>
    </row>
    <row r="330" spans="2:9" x14ac:dyDescent="0.35">
      <c r="B330" s="515">
        <v>93</v>
      </c>
      <c r="C330" s="515" t="s">
        <v>11</v>
      </c>
      <c r="D330" s="515" t="s">
        <v>84</v>
      </c>
      <c r="E330" s="515" t="s">
        <v>110</v>
      </c>
      <c r="F330" s="515">
        <v>17547338.09</v>
      </c>
      <c r="G330" s="515">
        <v>17734537.370000001</v>
      </c>
      <c r="I330" s="515">
        <v>1</v>
      </c>
    </row>
    <row r="331" spans="2:9" x14ac:dyDescent="0.35">
      <c r="B331" s="515">
        <v>93</v>
      </c>
      <c r="C331" s="515" t="s">
        <v>11</v>
      </c>
      <c r="D331" s="515" t="s">
        <v>84</v>
      </c>
      <c r="E331" s="515" t="s">
        <v>1441</v>
      </c>
      <c r="F331" s="515">
        <v>14825992.01</v>
      </c>
      <c r="G331" s="515">
        <v>14825992.01</v>
      </c>
      <c r="I331" s="515">
        <v>1</v>
      </c>
    </row>
    <row r="332" spans="2:9" x14ac:dyDescent="0.35">
      <c r="B332" s="515">
        <v>93</v>
      </c>
      <c r="C332" s="515" t="s">
        <v>11</v>
      </c>
      <c r="D332" s="515" t="s">
        <v>559</v>
      </c>
      <c r="E332" s="515" t="s">
        <v>559</v>
      </c>
      <c r="F332" s="515">
        <v>18099117.66</v>
      </c>
      <c r="G332" s="515">
        <v>18099117.66</v>
      </c>
      <c r="I332" s="515">
        <v>1</v>
      </c>
    </row>
    <row r="333" spans="2:9" x14ac:dyDescent="0.35">
      <c r="B333" s="515">
        <v>93</v>
      </c>
      <c r="C333" s="515" t="s">
        <v>11</v>
      </c>
      <c r="D333" s="515" t="s">
        <v>99</v>
      </c>
      <c r="E333" s="515" t="s">
        <v>1079</v>
      </c>
      <c r="F333" s="515">
        <v>16470105.285</v>
      </c>
      <c r="G333" s="515">
        <v>16630204.935000001</v>
      </c>
      <c r="I333" s="515">
        <v>2</v>
      </c>
    </row>
    <row r="334" spans="2:9" x14ac:dyDescent="0.35">
      <c r="B334" s="515">
        <v>93</v>
      </c>
      <c r="C334" s="515" t="s">
        <v>11</v>
      </c>
      <c r="D334" s="515" t="s">
        <v>99</v>
      </c>
      <c r="E334" s="515" t="s">
        <v>858</v>
      </c>
      <c r="F334" s="515">
        <v>15746488.07</v>
      </c>
      <c r="G334" s="515">
        <v>15746488.07</v>
      </c>
      <c r="I334" s="515">
        <v>1</v>
      </c>
    </row>
    <row r="335" spans="2:9" x14ac:dyDescent="0.35">
      <c r="B335" s="515">
        <v>93</v>
      </c>
      <c r="C335" s="515" t="s">
        <v>12</v>
      </c>
      <c r="D335" s="515" t="s">
        <v>12</v>
      </c>
      <c r="E335" s="515" t="s">
        <v>1337</v>
      </c>
      <c r="F335" s="515">
        <v>25669702.190000001</v>
      </c>
      <c r="G335" s="515">
        <v>25669702.190000001</v>
      </c>
      <c r="I335" s="515">
        <v>1</v>
      </c>
    </row>
    <row r="336" spans="2:9" x14ac:dyDescent="0.35">
      <c r="B336" s="515">
        <v>93</v>
      </c>
      <c r="C336" s="515" t="s">
        <v>12</v>
      </c>
      <c r="D336" s="515" t="s">
        <v>567</v>
      </c>
      <c r="E336" s="515" t="s">
        <v>1442</v>
      </c>
      <c r="F336" s="515">
        <v>19228767.484999999</v>
      </c>
      <c r="G336" s="515">
        <v>23128767.484999999</v>
      </c>
      <c r="I336" s="515">
        <v>2</v>
      </c>
    </row>
    <row r="337" spans="2:9" x14ac:dyDescent="0.35">
      <c r="B337" s="515">
        <v>93</v>
      </c>
      <c r="C337" s="515" t="s">
        <v>12</v>
      </c>
      <c r="D337" s="515" t="s">
        <v>567</v>
      </c>
      <c r="E337" s="515" t="s">
        <v>1355</v>
      </c>
      <c r="F337" s="515">
        <v>13988402</v>
      </c>
      <c r="G337" s="515">
        <v>13988402</v>
      </c>
      <c r="I337" s="515">
        <v>1</v>
      </c>
    </row>
    <row r="338" spans="2:9" x14ac:dyDescent="0.35">
      <c r="B338" s="515">
        <v>93</v>
      </c>
      <c r="C338" s="515" t="s">
        <v>12</v>
      </c>
      <c r="D338" s="515" t="s">
        <v>85</v>
      </c>
      <c r="E338" s="515" t="s">
        <v>1443</v>
      </c>
      <c r="F338" s="515">
        <v>19413021.93</v>
      </c>
      <c r="G338" s="515">
        <v>19413021.93</v>
      </c>
      <c r="I338" s="515">
        <v>1</v>
      </c>
    </row>
    <row r="339" spans="2:9" x14ac:dyDescent="0.35">
      <c r="B339" s="515">
        <v>93</v>
      </c>
      <c r="C339" s="515" t="s">
        <v>13</v>
      </c>
      <c r="D339" s="515" t="s">
        <v>106</v>
      </c>
      <c r="E339" s="515" t="s">
        <v>1045</v>
      </c>
      <c r="F339" s="515">
        <v>14875500</v>
      </c>
      <c r="G339" s="515">
        <v>15159600</v>
      </c>
      <c r="I339" s="515">
        <v>1</v>
      </c>
    </row>
    <row r="340" spans="2:9" x14ac:dyDescent="0.35">
      <c r="B340" s="515">
        <v>93</v>
      </c>
      <c r="C340" s="515" t="s">
        <v>13</v>
      </c>
      <c r="D340" s="515" t="s">
        <v>106</v>
      </c>
      <c r="E340" s="515" t="s">
        <v>664</v>
      </c>
      <c r="F340" s="515">
        <v>18602558.489999998</v>
      </c>
      <c r="G340" s="515">
        <v>18602558.489999998</v>
      </c>
      <c r="I340" s="515">
        <v>1</v>
      </c>
    </row>
    <row r="341" spans="2:9" x14ac:dyDescent="0.35">
      <c r="B341" s="515">
        <v>93</v>
      </c>
      <c r="C341" s="515" t="s">
        <v>13</v>
      </c>
      <c r="D341" s="515" t="s">
        <v>106</v>
      </c>
      <c r="E341" s="515" t="s">
        <v>565</v>
      </c>
      <c r="F341" s="515">
        <v>18028971.614999998</v>
      </c>
      <c r="G341" s="515">
        <v>18176575.420000002</v>
      </c>
      <c r="I341" s="515">
        <v>2</v>
      </c>
    </row>
    <row r="342" spans="2:9" x14ac:dyDescent="0.35">
      <c r="B342" s="515">
        <v>93</v>
      </c>
      <c r="C342" s="515" t="s">
        <v>73</v>
      </c>
      <c r="D342" s="515" t="s">
        <v>557</v>
      </c>
      <c r="E342" s="515" t="s">
        <v>557</v>
      </c>
      <c r="F342" s="515">
        <v>26619514.059999999</v>
      </c>
      <c r="G342" s="515">
        <v>26680014.059999999</v>
      </c>
      <c r="I342" s="515">
        <v>1</v>
      </c>
    </row>
    <row r="343" spans="2:9" x14ac:dyDescent="0.35">
      <c r="B343" s="515">
        <v>93</v>
      </c>
      <c r="C343" s="515" t="s">
        <v>73</v>
      </c>
      <c r="D343" s="515" t="s">
        <v>86</v>
      </c>
      <c r="E343" s="515" t="s">
        <v>1444</v>
      </c>
      <c r="F343" s="515">
        <v>12977992.439999999</v>
      </c>
      <c r="G343" s="515">
        <v>13235984.880000001</v>
      </c>
      <c r="I343" s="515">
        <v>1</v>
      </c>
    </row>
    <row r="344" spans="2:9" x14ac:dyDescent="0.35">
      <c r="B344" s="515">
        <v>93</v>
      </c>
      <c r="C344" s="515" t="s">
        <v>73</v>
      </c>
      <c r="D344" s="515" t="s">
        <v>1064</v>
      </c>
      <c r="E344" s="515" t="s">
        <v>1064</v>
      </c>
      <c r="F344" s="515">
        <v>17845820.379999999</v>
      </c>
      <c r="G344" s="515">
        <v>17845820.379999999</v>
      </c>
      <c r="I344" s="515">
        <v>1</v>
      </c>
    </row>
    <row r="345" spans="2:9" x14ac:dyDescent="0.35">
      <c r="B345" s="515">
        <v>93</v>
      </c>
      <c r="C345" s="515" t="s">
        <v>73</v>
      </c>
      <c r="D345" s="515" t="s">
        <v>1064</v>
      </c>
      <c r="E345" s="515" t="s">
        <v>1368</v>
      </c>
      <c r="F345" s="515">
        <v>18216903.34</v>
      </c>
      <c r="G345" s="515">
        <v>18216903.34</v>
      </c>
      <c r="I345" s="515">
        <v>1</v>
      </c>
    </row>
    <row r="346" spans="2:9" x14ac:dyDescent="0.35">
      <c r="B346" s="515">
        <v>93</v>
      </c>
      <c r="C346" s="515" t="s">
        <v>73</v>
      </c>
      <c r="D346" s="515" t="s">
        <v>752</v>
      </c>
      <c r="E346" s="515" t="s">
        <v>887</v>
      </c>
      <c r="F346" s="515">
        <v>19744150.809999999</v>
      </c>
      <c r="G346" s="515">
        <v>19927096.745000001</v>
      </c>
      <c r="I346" s="515">
        <v>2</v>
      </c>
    </row>
    <row r="347" spans="2:9" x14ac:dyDescent="0.35">
      <c r="B347" s="515">
        <v>93</v>
      </c>
      <c r="C347" s="515" t="s">
        <v>73</v>
      </c>
      <c r="D347" s="515" t="s">
        <v>1046</v>
      </c>
      <c r="E347" s="515" t="s">
        <v>1047</v>
      </c>
      <c r="F347" s="515">
        <v>17241620.289999999</v>
      </c>
      <c r="G347" s="515">
        <v>17241620.289999999</v>
      </c>
      <c r="I347" s="515">
        <v>1</v>
      </c>
    </row>
    <row r="348" spans="2:9" x14ac:dyDescent="0.35">
      <c r="B348" s="515">
        <v>93</v>
      </c>
      <c r="C348" s="515" t="s">
        <v>74</v>
      </c>
      <c r="D348" s="515" t="s">
        <v>74</v>
      </c>
      <c r="E348" s="515" t="s">
        <v>857</v>
      </c>
      <c r="F348" s="515">
        <v>17671706.640000001</v>
      </c>
      <c r="G348" s="515">
        <v>17671706.640000001</v>
      </c>
      <c r="I348" s="515">
        <v>1</v>
      </c>
    </row>
    <row r="349" spans="2:9" x14ac:dyDescent="0.35">
      <c r="B349" s="515">
        <v>93</v>
      </c>
      <c r="C349" s="515" t="s">
        <v>74</v>
      </c>
      <c r="D349" s="515" t="s">
        <v>74</v>
      </c>
      <c r="E349" s="515" t="s">
        <v>1065</v>
      </c>
      <c r="F349" s="515">
        <v>24255034.52</v>
      </c>
      <c r="G349" s="515">
        <v>24462969.045000002</v>
      </c>
      <c r="I349" s="515">
        <v>2</v>
      </c>
    </row>
    <row r="350" spans="2:9" x14ac:dyDescent="0.35">
      <c r="B350" s="515">
        <v>93</v>
      </c>
      <c r="C350" s="515" t="s">
        <v>74</v>
      </c>
      <c r="D350" s="515" t="s">
        <v>74</v>
      </c>
      <c r="E350" s="515" t="s">
        <v>1349</v>
      </c>
      <c r="F350" s="515">
        <v>20730793.109999999</v>
      </c>
      <c r="G350" s="515">
        <v>20730793.109999999</v>
      </c>
      <c r="I350" s="515">
        <v>1</v>
      </c>
    </row>
    <row r="351" spans="2:9" x14ac:dyDescent="0.35">
      <c r="B351" s="515">
        <v>93</v>
      </c>
      <c r="C351" s="515" t="s">
        <v>74</v>
      </c>
      <c r="D351" s="515" t="s">
        <v>1088</v>
      </c>
      <c r="E351" s="515" t="s">
        <v>1059</v>
      </c>
      <c r="F351" s="515">
        <v>14972012.23</v>
      </c>
      <c r="G351" s="515">
        <v>14972012.23</v>
      </c>
      <c r="I351" s="515">
        <v>1</v>
      </c>
    </row>
    <row r="352" spans="2:9" x14ac:dyDescent="0.35">
      <c r="B352" s="515">
        <v>93</v>
      </c>
      <c r="C352" s="515" t="s">
        <v>74</v>
      </c>
      <c r="D352" s="515" t="s">
        <v>72</v>
      </c>
      <c r="E352" s="515" t="s">
        <v>72</v>
      </c>
      <c r="F352" s="515">
        <v>22015781.390000001</v>
      </c>
      <c r="G352" s="515">
        <v>22015781.390000001</v>
      </c>
      <c r="I352" s="515">
        <v>1</v>
      </c>
    </row>
    <row r="353" spans="2:9" x14ac:dyDescent="0.35">
      <c r="B353" s="515">
        <v>93</v>
      </c>
      <c r="C353" s="515" t="s">
        <v>74</v>
      </c>
      <c r="D353" s="515" t="s">
        <v>72</v>
      </c>
      <c r="E353" s="515" t="s">
        <v>1066</v>
      </c>
      <c r="F353" s="515">
        <v>16353429.983333301</v>
      </c>
      <c r="G353" s="515">
        <v>16403413.2733333</v>
      </c>
      <c r="I353" s="515">
        <v>3</v>
      </c>
    </row>
    <row r="354" spans="2:9" x14ac:dyDescent="0.35">
      <c r="B354" s="515">
        <v>93</v>
      </c>
      <c r="C354" s="515" t="s">
        <v>74</v>
      </c>
      <c r="D354" s="515" t="s">
        <v>72</v>
      </c>
      <c r="E354" s="515" t="s">
        <v>1067</v>
      </c>
      <c r="F354" s="515">
        <v>15383131.949999999</v>
      </c>
      <c r="G354" s="515">
        <v>15416465.2833333</v>
      </c>
      <c r="I354" s="515">
        <v>3</v>
      </c>
    </row>
    <row r="355" spans="2:9" x14ac:dyDescent="0.35">
      <c r="B355" s="515">
        <v>93</v>
      </c>
      <c r="C355" s="515" t="s">
        <v>74</v>
      </c>
      <c r="D355" s="515" t="s">
        <v>1050</v>
      </c>
      <c r="E355" s="515" t="s">
        <v>1051</v>
      </c>
      <c r="F355" s="515">
        <v>29012787.375</v>
      </c>
      <c r="G355" s="515">
        <v>29131296.210000001</v>
      </c>
      <c r="I355" s="515">
        <v>2</v>
      </c>
    </row>
    <row r="356" spans="2:9" x14ac:dyDescent="0.35">
      <c r="B356" s="515">
        <v>93</v>
      </c>
      <c r="C356" s="515" t="s">
        <v>74</v>
      </c>
      <c r="D356" s="515" t="s">
        <v>1050</v>
      </c>
      <c r="E356" s="515" t="s">
        <v>587</v>
      </c>
      <c r="F356" s="515">
        <v>27166600.969999999</v>
      </c>
      <c r="G356" s="515">
        <v>27405144.25</v>
      </c>
      <c r="I356" s="515">
        <v>1</v>
      </c>
    </row>
    <row r="357" spans="2:9" x14ac:dyDescent="0.35">
      <c r="B357" s="515">
        <v>93</v>
      </c>
      <c r="C357" s="515" t="s">
        <v>74</v>
      </c>
      <c r="D357" s="515" t="s">
        <v>97</v>
      </c>
      <c r="E357" s="515" t="s">
        <v>1068</v>
      </c>
      <c r="F357" s="515">
        <v>17483365</v>
      </c>
      <c r="G357" s="515">
        <v>17627365</v>
      </c>
      <c r="I357" s="515">
        <v>2</v>
      </c>
    </row>
    <row r="358" spans="2:9" x14ac:dyDescent="0.35">
      <c r="B358" s="515">
        <v>93</v>
      </c>
      <c r="C358" s="515" t="s">
        <v>74</v>
      </c>
      <c r="D358" s="515" t="s">
        <v>87</v>
      </c>
      <c r="E358" s="515" t="s">
        <v>1388</v>
      </c>
      <c r="F358" s="515">
        <v>17017835.504999999</v>
      </c>
      <c r="G358" s="515">
        <v>17227974.440000001</v>
      </c>
      <c r="I358" s="515">
        <v>2</v>
      </c>
    </row>
    <row r="359" spans="2:9" x14ac:dyDescent="0.35">
      <c r="B359" s="515">
        <v>93</v>
      </c>
      <c r="C359" s="515" t="s">
        <v>74</v>
      </c>
      <c r="D359" s="515" t="s">
        <v>1048</v>
      </c>
      <c r="E359" s="515" t="s">
        <v>1048</v>
      </c>
      <c r="F359" s="515">
        <v>21423385</v>
      </c>
      <c r="G359" s="515">
        <v>21600550</v>
      </c>
      <c r="I359" s="515">
        <v>1</v>
      </c>
    </row>
    <row r="360" spans="2:9" x14ac:dyDescent="0.35">
      <c r="B360" s="515">
        <v>93</v>
      </c>
      <c r="C360" s="515" t="s">
        <v>74</v>
      </c>
      <c r="D360" s="515" t="s">
        <v>1049</v>
      </c>
      <c r="E360" s="515" t="s">
        <v>1069</v>
      </c>
      <c r="F360" s="515">
        <v>17701759.219999999</v>
      </c>
      <c r="G360" s="515">
        <v>17701759.219999999</v>
      </c>
      <c r="I360" s="515">
        <v>1</v>
      </c>
    </row>
    <row r="361" spans="2:9" x14ac:dyDescent="0.35">
      <c r="B361" s="515">
        <v>93</v>
      </c>
      <c r="C361" s="515" t="s">
        <v>74</v>
      </c>
      <c r="D361" s="515" t="s">
        <v>1070</v>
      </c>
      <c r="E361" s="515" t="s">
        <v>1070</v>
      </c>
      <c r="F361" s="515">
        <v>17816013.27</v>
      </c>
      <c r="G361" s="515">
        <v>17868903.629999999</v>
      </c>
      <c r="I361" s="515">
        <v>1</v>
      </c>
    </row>
    <row r="362" spans="2:9" x14ac:dyDescent="0.35">
      <c r="B362" s="515">
        <v>93</v>
      </c>
      <c r="C362" s="515" t="s">
        <v>105</v>
      </c>
      <c r="D362" s="515" t="s">
        <v>107</v>
      </c>
      <c r="E362" s="515" t="s">
        <v>111</v>
      </c>
      <c r="F362" s="515">
        <v>21757664.155000001</v>
      </c>
      <c r="G362" s="515">
        <v>21855715.541666701</v>
      </c>
      <c r="I362" s="515">
        <v>6</v>
      </c>
    </row>
    <row r="363" spans="2:9" x14ac:dyDescent="0.35">
      <c r="B363" s="515">
        <v>93</v>
      </c>
      <c r="C363" s="515" t="s">
        <v>105</v>
      </c>
      <c r="D363" s="515" t="s">
        <v>107</v>
      </c>
      <c r="E363" s="515" t="s">
        <v>567</v>
      </c>
      <c r="F363" s="515">
        <v>18660996.940000001</v>
      </c>
      <c r="G363" s="515">
        <v>18687496.940000001</v>
      </c>
      <c r="I363" s="515">
        <v>2</v>
      </c>
    </row>
    <row r="364" spans="2:9" x14ac:dyDescent="0.35">
      <c r="B364" s="515">
        <v>93</v>
      </c>
      <c r="C364" s="515" t="s">
        <v>105</v>
      </c>
      <c r="D364" s="515" t="s">
        <v>107</v>
      </c>
      <c r="E364" s="515" t="s">
        <v>76</v>
      </c>
      <c r="F364" s="515">
        <v>18325211.677000001</v>
      </c>
      <c r="G364" s="515">
        <v>18675908.776999999</v>
      </c>
      <c r="I364" s="515">
        <v>10</v>
      </c>
    </row>
    <row r="365" spans="2:9" x14ac:dyDescent="0.35">
      <c r="B365" s="515">
        <v>93</v>
      </c>
      <c r="C365" s="515" t="s">
        <v>105</v>
      </c>
      <c r="D365" s="515" t="s">
        <v>107</v>
      </c>
      <c r="E365" s="515" t="s">
        <v>92</v>
      </c>
      <c r="F365" s="515">
        <v>19989863.442499999</v>
      </c>
      <c r="G365" s="515">
        <v>20132564.010000002</v>
      </c>
      <c r="I365" s="515">
        <v>4</v>
      </c>
    </row>
    <row r="366" spans="2:9" x14ac:dyDescent="0.35">
      <c r="B366" s="515">
        <v>93</v>
      </c>
      <c r="C366" s="515" t="s">
        <v>105</v>
      </c>
      <c r="D366" s="515" t="s">
        <v>107</v>
      </c>
      <c r="E366" s="515" t="s">
        <v>77</v>
      </c>
      <c r="F366" s="515">
        <v>18690201.123750001</v>
      </c>
      <c r="G366" s="515">
        <v>18762802.196249999</v>
      </c>
      <c r="I366" s="515">
        <v>16</v>
      </c>
    </row>
    <row r="367" spans="2:9" x14ac:dyDescent="0.35">
      <c r="B367" s="515">
        <v>93</v>
      </c>
      <c r="C367" s="515" t="s">
        <v>105</v>
      </c>
      <c r="D367" s="515" t="s">
        <v>107</v>
      </c>
      <c r="E367" s="515" t="s">
        <v>568</v>
      </c>
      <c r="F367" s="515">
        <v>18332802.18</v>
      </c>
      <c r="G367" s="515">
        <v>18332802.18</v>
      </c>
      <c r="I367" s="515">
        <v>1</v>
      </c>
    </row>
    <row r="368" spans="2:9" x14ac:dyDescent="0.35">
      <c r="B368" s="515">
        <v>93</v>
      </c>
      <c r="C368" s="515" t="s">
        <v>105</v>
      </c>
      <c r="D368" s="515" t="s">
        <v>1350</v>
      </c>
      <c r="E368" s="515" t="s">
        <v>1350</v>
      </c>
      <c r="F368" s="515">
        <v>14443272.9</v>
      </c>
      <c r="G368" s="515">
        <v>14443272.9</v>
      </c>
      <c r="I368" s="515">
        <v>1</v>
      </c>
    </row>
    <row r="369" spans="2:9" x14ac:dyDescent="0.35">
      <c r="B369" s="515">
        <v>93</v>
      </c>
      <c r="C369" s="515" t="s">
        <v>105</v>
      </c>
      <c r="D369" s="515" t="s">
        <v>1350</v>
      </c>
      <c r="E369" s="515" t="s">
        <v>1445</v>
      </c>
      <c r="F369" s="515">
        <v>20585414.780000001</v>
      </c>
      <c r="G369" s="515">
        <v>20585414.780000001</v>
      </c>
      <c r="I369" s="515">
        <v>1</v>
      </c>
    </row>
    <row r="370" spans="2:9" x14ac:dyDescent="0.35">
      <c r="B370" s="515">
        <v>93</v>
      </c>
      <c r="C370" s="515" t="s">
        <v>105</v>
      </c>
      <c r="D370" s="515" t="s">
        <v>541</v>
      </c>
      <c r="E370" s="515" t="s">
        <v>795</v>
      </c>
      <c r="F370" s="515">
        <v>16748142.27</v>
      </c>
      <c r="G370" s="515">
        <v>16748142.27</v>
      </c>
      <c r="I370" s="515">
        <v>1</v>
      </c>
    </row>
    <row r="371" spans="2:9" x14ac:dyDescent="0.35">
      <c r="B371" s="515">
        <v>93</v>
      </c>
      <c r="C371" s="515" t="s">
        <v>105</v>
      </c>
      <c r="D371" s="515" t="s">
        <v>541</v>
      </c>
      <c r="E371" s="515" t="s">
        <v>1071</v>
      </c>
      <c r="F371" s="515">
        <v>18539405.225000001</v>
      </c>
      <c r="G371" s="515">
        <v>18539405.225000001</v>
      </c>
      <c r="I371" s="515">
        <v>2</v>
      </c>
    </row>
    <row r="372" spans="2:9" x14ac:dyDescent="0.35">
      <c r="B372" s="515">
        <v>93</v>
      </c>
      <c r="C372" s="515" t="s">
        <v>105</v>
      </c>
      <c r="D372" s="515" t="s">
        <v>108</v>
      </c>
      <c r="E372" s="515" t="s">
        <v>108</v>
      </c>
      <c r="F372" s="515">
        <v>18562119.251666699</v>
      </c>
      <c r="G372" s="515">
        <v>18582292.356666699</v>
      </c>
      <c r="I372" s="515">
        <v>6</v>
      </c>
    </row>
    <row r="373" spans="2:9" x14ac:dyDescent="0.35">
      <c r="B373" s="515">
        <v>93</v>
      </c>
      <c r="C373" s="515" t="s">
        <v>105</v>
      </c>
      <c r="D373" s="515" t="s">
        <v>108</v>
      </c>
      <c r="E373" s="515" t="s">
        <v>1072</v>
      </c>
      <c r="F373" s="515">
        <v>18446541.805</v>
      </c>
      <c r="G373" s="515">
        <v>18557839.5075</v>
      </c>
      <c r="I373" s="515">
        <v>4</v>
      </c>
    </row>
    <row r="374" spans="2:9" x14ac:dyDescent="0.35">
      <c r="B374" s="515">
        <v>93</v>
      </c>
      <c r="C374" s="515" t="s">
        <v>105</v>
      </c>
      <c r="D374" s="515" t="s">
        <v>108</v>
      </c>
      <c r="E374" s="515" t="s">
        <v>654</v>
      </c>
      <c r="F374" s="515">
        <v>18549943.079999998</v>
      </c>
      <c r="G374" s="515">
        <v>18609936.75</v>
      </c>
      <c r="I374" s="515">
        <v>1</v>
      </c>
    </row>
    <row r="375" spans="2:9" x14ac:dyDescent="0.35">
      <c r="B375" s="515">
        <v>101</v>
      </c>
      <c r="C375" s="515" t="s">
        <v>103</v>
      </c>
      <c r="D375" s="515" t="s">
        <v>1074</v>
      </c>
      <c r="E375" s="515" t="s">
        <v>1446</v>
      </c>
      <c r="F375" s="515">
        <v>20271507.82</v>
      </c>
      <c r="G375" s="515">
        <v>20271507.82</v>
      </c>
      <c r="I375" s="515">
        <v>1</v>
      </c>
    </row>
    <row r="376" spans="2:9" x14ac:dyDescent="0.35">
      <c r="B376" s="515">
        <v>101</v>
      </c>
      <c r="C376" s="515" t="s">
        <v>11</v>
      </c>
      <c r="D376" s="515" t="s">
        <v>11</v>
      </c>
      <c r="E376" s="515" t="s">
        <v>103</v>
      </c>
      <c r="F376" s="515">
        <v>22418494.899999999</v>
      </c>
      <c r="G376" s="515">
        <v>22418494.899999999</v>
      </c>
      <c r="I376" s="515">
        <v>1</v>
      </c>
    </row>
    <row r="377" spans="2:9" x14ac:dyDescent="0.35">
      <c r="B377" s="515">
        <v>101</v>
      </c>
      <c r="C377" s="515" t="s">
        <v>105</v>
      </c>
      <c r="D377" s="515" t="s">
        <v>512</v>
      </c>
      <c r="E377" s="515" t="s">
        <v>1426</v>
      </c>
      <c r="F377" s="515">
        <v>13950000</v>
      </c>
      <c r="G377" s="515">
        <v>14332426.25</v>
      </c>
      <c r="I377" s="515">
        <v>1</v>
      </c>
    </row>
    <row r="378" spans="2:9" x14ac:dyDescent="0.35">
      <c r="B378" s="515">
        <v>117</v>
      </c>
      <c r="C378" s="515" t="s">
        <v>11</v>
      </c>
      <c r="D378" s="515" t="s">
        <v>95</v>
      </c>
      <c r="E378" s="515" t="s">
        <v>101</v>
      </c>
      <c r="F378" s="515">
        <v>19723611.120000001</v>
      </c>
      <c r="G378" s="515">
        <v>19723611.120000001</v>
      </c>
      <c r="I378" s="515">
        <v>1</v>
      </c>
    </row>
    <row r="379" spans="2:9" x14ac:dyDescent="0.35">
      <c r="B379" s="515">
        <v>117</v>
      </c>
      <c r="C379" s="515" t="s">
        <v>11</v>
      </c>
      <c r="D379" s="515" t="s">
        <v>95</v>
      </c>
      <c r="E379" s="515" t="s">
        <v>1413</v>
      </c>
      <c r="F379" s="515">
        <v>18370982.420000002</v>
      </c>
      <c r="G379" s="515">
        <v>18370982.420000002</v>
      </c>
      <c r="I379" s="515">
        <v>2</v>
      </c>
    </row>
    <row r="380" spans="2:9" x14ac:dyDescent="0.35">
      <c r="B380" s="515">
        <v>117</v>
      </c>
      <c r="C380" s="515" t="s">
        <v>11</v>
      </c>
      <c r="D380" s="515" t="s">
        <v>559</v>
      </c>
      <c r="E380" s="515" t="s">
        <v>559</v>
      </c>
      <c r="F380" s="515">
        <v>14992146.74</v>
      </c>
      <c r="G380" s="515">
        <v>14992146.74</v>
      </c>
      <c r="I380" s="515">
        <v>1</v>
      </c>
    </row>
    <row r="381" spans="2:9" x14ac:dyDescent="0.35">
      <c r="B381" s="515">
        <v>117</v>
      </c>
      <c r="C381" s="515" t="s">
        <v>73</v>
      </c>
      <c r="D381" s="515" t="s">
        <v>86</v>
      </c>
      <c r="E381" s="515" t="s">
        <v>1077</v>
      </c>
      <c r="F381" s="515">
        <v>18029506.219999999</v>
      </c>
      <c r="G381" s="515">
        <v>18029506.219999999</v>
      </c>
      <c r="I381" s="515">
        <v>1</v>
      </c>
    </row>
    <row r="382" spans="2:9" x14ac:dyDescent="0.35">
      <c r="B382" s="515">
        <v>117</v>
      </c>
      <c r="C382" s="515" t="s">
        <v>73</v>
      </c>
      <c r="D382" s="515" t="s">
        <v>1085</v>
      </c>
      <c r="E382" s="515" t="s">
        <v>1434</v>
      </c>
      <c r="F382" s="515">
        <v>13879155.970000001</v>
      </c>
      <c r="G382" s="515">
        <v>13921284.41</v>
      </c>
      <c r="I382" s="515">
        <v>1</v>
      </c>
    </row>
    <row r="383" spans="2:9" x14ac:dyDescent="0.35">
      <c r="B383" s="515">
        <v>117</v>
      </c>
      <c r="C383" s="515" t="s">
        <v>74</v>
      </c>
      <c r="D383" s="515" t="s">
        <v>1088</v>
      </c>
      <c r="E383" s="515" t="s">
        <v>1433</v>
      </c>
      <c r="F383" s="515">
        <v>12940770.51</v>
      </c>
      <c r="G383" s="515">
        <v>13035386.439999999</v>
      </c>
      <c r="I383" s="515">
        <v>2</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0"/>
    <pageSetUpPr fitToPage="1"/>
  </sheetPr>
  <dimension ref="A1:BO144"/>
  <sheetViews>
    <sheetView showGridLines="0" zoomScale="80" zoomScaleNormal="80" zoomScaleSheetLayoutView="100" workbookViewId="0">
      <selection activeCell="D138" sqref="D138"/>
    </sheetView>
  </sheetViews>
  <sheetFormatPr baseColWidth="10" defaultColWidth="11.453125" defaultRowHeight="14.5" x14ac:dyDescent="0.25"/>
  <cols>
    <col min="1" max="1" width="2.453125" style="242" customWidth="1"/>
    <col min="2" max="2" width="23.453125" style="260" customWidth="1"/>
    <col min="3" max="3" width="43.1796875" style="263" customWidth="1"/>
    <col min="4" max="4" width="18.453125" style="242" bestFit="1" customWidth="1"/>
    <col min="5" max="5" width="27.1796875" style="262" customWidth="1"/>
    <col min="6" max="6" width="25.1796875" style="262" bestFit="1" customWidth="1"/>
    <col min="7" max="7" width="32" style="262" customWidth="1"/>
    <col min="8" max="8" width="36.26953125" style="261" customWidth="1"/>
    <col min="9" max="9" width="17" style="242" customWidth="1"/>
    <col min="10" max="10" width="25" style="265" customWidth="1"/>
    <col min="11" max="11" width="22" style="264" bestFit="1" customWidth="1"/>
    <col min="12" max="12" width="20.1796875" style="255" customWidth="1"/>
    <col min="13" max="13" width="23.81640625" style="262" customWidth="1"/>
    <col min="14" max="14" width="16.453125" style="264" customWidth="1"/>
    <col min="15" max="15" width="11.453125" style="242" bestFit="1" customWidth="1"/>
    <col min="16" max="16" width="17.26953125" style="242" bestFit="1" customWidth="1"/>
    <col min="17" max="17" width="19.1796875" style="242" customWidth="1"/>
    <col min="18" max="18" width="18.453125" style="242" customWidth="1"/>
    <col min="19" max="19" width="35.26953125" style="242" customWidth="1"/>
    <col min="20" max="20" width="14.453125" style="242" customWidth="1"/>
    <col min="21" max="21" width="15.1796875" style="242" customWidth="1"/>
    <col min="22" max="16384" width="11.453125" style="242"/>
  </cols>
  <sheetData>
    <row r="1" spans="1:67" s="545" customFormat="1" ht="15" customHeight="1" x14ac:dyDescent="0.35">
      <c r="A1" s="1732" t="s">
        <v>0</v>
      </c>
      <c r="B1" s="1732"/>
      <c r="C1" s="1732"/>
      <c r="D1" s="1732"/>
      <c r="E1" s="1732"/>
      <c r="F1" s="1732"/>
      <c r="G1" s="1732"/>
      <c r="H1" s="173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row>
    <row r="2" spans="1:67" s="545" customFormat="1" ht="15" customHeight="1" x14ac:dyDescent="0.35">
      <c r="A2" s="1732" t="s">
        <v>434</v>
      </c>
      <c r="B2" s="1732"/>
      <c r="C2" s="1732"/>
      <c r="D2" s="1732"/>
      <c r="E2" s="1732"/>
      <c r="F2" s="1732"/>
      <c r="G2" s="1732"/>
      <c r="H2" s="173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row>
    <row r="3" spans="1:67" s="545" customFormat="1" ht="15" customHeight="1" x14ac:dyDescent="0.35">
      <c r="A3" s="1732" t="s">
        <v>1271</v>
      </c>
      <c r="B3" s="1732"/>
      <c r="C3" s="1732"/>
      <c r="D3" s="1732"/>
      <c r="E3" s="1732"/>
      <c r="F3" s="1732"/>
      <c r="G3" s="1732"/>
      <c r="H3" s="173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row>
    <row r="4" spans="1:67" s="531" customFormat="1" ht="12.75" customHeight="1" x14ac:dyDescent="0.25">
      <c r="A4" s="1721"/>
      <c r="B4" s="1721"/>
      <c r="C4" s="1721"/>
      <c r="D4" s="1721"/>
      <c r="E4" s="1721"/>
      <c r="F4" s="549"/>
      <c r="G4" s="549"/>
      <c r="H4" s="549"/>
      <c r="I4" s="549"/>
      <c r="J4" s="549"/>
      <c r="K4" s="549"/>
      <c r="L4" s="549"/>
      <c r="M4" s="548"/>
      <c r="N4" s="548"/>
      <c r="O4" s="548"/>
      <c r="P4" s="548"/>
      <c r="Q4" s="548"/>
      <c r="R4" s="548"/>
      <c r="S4" s="548"/>
      <c r="T4" s="548"/>
      <c r="U4" s="548"/>
      <c r="V4" s="548"/>
      <c r="W4" s="548"/>
      <c r="X4" s="548"/>
      <c r="Y4" s="548"/>
      <c r="Z4" s="548"/>
      <c r="AA4" s="548"/>
      <c r="AB4" s="548"/>
      <c r="AC4" s="548"/>
      <c r="AD4" s="548"/>
      <c r="AE4" s="548"/>
      <c r="AF4" s="548"/>
      <c r="AG4" s="548"/>
      <c r="AH4" s="548"/>
      <c r="AI4" s="548"/>
      <c r="AJ4" s="548"/>
      <c r="AK4" s="548"/>
      <c r="AL4" s="548"/>
      <c r="AM4" s="548"/>
      <c r="AN4" s="548"/>
      <c r="AO4" s="548"/>
      <c r="AP4" s="548"/>
      <c r="AQ4" s="548"/>
      <c r="AR4" s="548"/>
      <c r="AS4" s="548"/>
      <c r="AT4" s="548"/>
      <c r="AU4" s="548"/>
      <c r="AV4" s="548"/>
      <c r="AW4" s="548"/>
      <c r="AX4" s="548"/>
      <c r="AY4" s="548"/>
      <c r="AZ4" s="548"/>
      <c r="BA4" s="548"/>
      <c r="BB4" s="548"/>
      <c r="BC4" s="548"/>
      <c r="BD4" s="548"/>
      <c r="BE4" s="548"/>
      <c r="BF4" s="548"/>
      <c r="BG4" s="548"/>
      <c r="BH4" s="548"/>
      <c r="BI4" s="548"/>
      <c r="BJ4" s="548"/>
      <c r="BK4" s="548"/>
      <c r="BL4" s="548"/>
      <c r="BM4" s="548"/>
      <c r="BN4" s="548"/>
      <c r="BO4" s="548"/>
    </row>
    <row r="5" spans="1:67" s="531" customFormat="1" ht="12.75" customHeight="1" thickBot="1" x14ac:dyDescent="0.4">
      <c r="A5" s="1721"/>
      <c r="B5" s="1721"/>
      <c r="C5" s="1721"/>
      <c r="D5" s="1721"/>
      <c r="E5" s="1721"/>
      <c r="F5" s="549"/>
      <c r="G5" s="516"/>
      <c r="H5" s="549"/>
      <c r="I5" s="549"/>
      <c r="J5" s="549"/>
      <c r="K5" s="549"/>
      <c r="L5" s="549"/>
      <c r="M5" s="548"/>
      <c r="N5" s="548"/>
      <c r="O5" s="548"/>
      <c r="P5" s="548"/>
      <c r="Q5" s="548"/>
      <c r="R5" s="548"/>
      <c r="S5" s="548"/>
      <c r="T5" s="548"/>
      <c r="U5" s="548"/>
      <c r="V5" s="548"/>
      <c r="W5" s="548"/>
      <c r="X5" s="548"/>
      <c r="Y5" s="548"/>
      <c r="Z5" s="548"/>
      <c r="AA5" s="548"/>
      <c r="AB5" s="548"/>
      <c r="AC5" s="548"/>
      <c r="AD5" s="548"/>
      <c r="AE5" s="548"/>
      <c r="AF5" s="548"/>
      <c r="AG5" s="548"/>
      <c r="AH5" s="548"/>
      <c r="AI5" s="548"/>
      <c r="AJ5" s="548"/>
      <c r="AK5" s="548"/>
      <c r="AL5" s="548"/>
      <c r="AM5" s="548"/>
      <c r="AN5" s="548"/>
      <c r="AO5" s="548"/>
      <c r="AP5" s="548"/>
      <c r="AQ5" s="548"/>
      <c r="AR5" s="548"/>
      <c r="AS5" s="548"/>
      <c r="AT5" s="548"/>
      <c r="AU5" s="548"/>
      <c r="AV5" s="548"/>
      <c r="AW5" s="548"/>
      <c r="AX5" s="548"/>
      <c r="AY5" s="548"/>
      <c r="AZ5" s="548"/>
      <c r="BA5" s="548"/>
      <c r="BB5" s="548"/>
      <c r="BC5" s="548"/>
      <c r="BD5" s="548"/>
      <c r="BE5" s="548"/>
      <c r="BF5" s="548"/>
      <c r="BG5" s="548"/>
      <c r="BH5" s="548"/>
      <c r="BI5" s="548"/>
      <c r="BJ5" s="548"/>
      <c r="BK5" s="548"/>
      <c r="BL5" s="548"/>
      <c r="BM5" s="548"/>
      <c r="BN5" s="548"/>
      <c r="BO5" s="548"/>
    </row>
    <row r="6" spans="1:67" s="341" customFormat="1" ht="37.5" customHeight="1" thickBot="1" x14ac:dyDescent="0.3">
      <c r="A6" s="335"/>
      <c r="B6" s="1736" t="s">
        <v>206</v>
      </c>
      <c r="C6" s="1737"/>
      <c r="D6" s="1737"/>
      <c r="E6" s="1737"/>
      <c r="F6" s="1737"/>
      <c r="G6" s="1737"/>
      <c r="H6" s="1738"/>
      <c r="I6" s="338"/>
      <c r="J6" s="337"/>
      <c r="K6" s="337"/>
      <c r="L6" s="336"/>
      <c r="M6" s="336"/>
      <c r="N6" s="339"/>
      <c r="O6" s="340"/>
      <c r="P6" s="335"/>
      <c r="Q6" s="335"/>
      <c r="R6" s="335"/>
      <c r="S6" s="335"/>
      <c r="T6" s="335"/>
      <c r="U6" s="335"/>
      <c r="V6" s="335"/>
      <c r="W6" s="335"/>
    </row>
    <row r="7" spans="1:67" x14ac:dyDescent="0.25">
      <c r="A7" s="241"/>
      <c r="B7" s="42"/>
      <c r="C7" s="42"/>
      <c r="D7" s="42"/>
      <c r="E7" s="42"/>
      <c r="F7" s="42"/>
      <c r="G7" s="42"/>
      <c r="H7" s="42"/>
      <c r="I7" s="243"/>
      <c r="J7" s="120"/>
      <c r="K7" s="120"/>
      <c r="L7" s="124"/>
      <c r="M7" s="124"/>
      <c r="N7" s="244"/>
      <c r="O7" s="245"/>
      <c r="P7" s="241"/>
      <c r="Q7" s="241"/>
      <c r="R7" s="241"/>
      <c r="S7" s="241"/>
      <c r="T7" s="241"/>
      <c r="U7" s="241"/>
      <c r="V7" s="241"/>
      <c r="W7" s="241"/>
    </row>
    <row r="8" spans="1:67" s="39" customFormat="1" ht="39" x14ac:dyDescent="0.25">
      <c r="B8" s="60" t="s">
        <v>81</v>
      </c>
      <c r="C8" s="53" t="s">
        <v>80</v>
      </c>
      <c r="D8" s="53" t="s">
        <v>79</v>
      </c>
      <c r="E8" s="59" t="s">
        <v>89</v>
      </c>
      <c r="F8" s="53" t="s">
        <v>113</v>
      </c>
      <c r="G8" s="53" t="s">
        <v>91</v>
      </c>
      <c r="H8" s="53" t="s">
        <v>768</v>
      </c>
      <c r="I8" s="222"/>
      <c r="J8" s="223"/>
      <c r="K8" s="223"/>
      <c r="L8" s="224"/>
      <c r="M8" s="224"/>
      <c r="N8" s="225"/>
      <c r="O8" s="222"/>
      <c r="P8" s="222"/>
      <c r="Q8" s="222"/>
      <c r="R8" s="222"/>
      <c r="S8" s="222"/>
      <c r="T8" s="222"/>
      <c r="U8" s="222"/>
      <c r="V8" s="222"/>
      <c r="W8" s="222"/>
    </row>
    <row r="9" spans="1:67" s="241" customFormat="1" hidden="1" x14ac:dyDescent="0.25">
      <c r="B9" s="1734" t="s">
        <v>78</v>
      </c>
      <c r="C9" s="57"/>
      <c r="D9" s="57"/>
      <c r="E9" s="57"/>
      <c r="F9" s="316"/>
      <c r="G9" s="56"/>
      <c r="H9" s="246"/>
      <c r="J9" s="120"/>
      <c r="K9" s="120"/>
      <c r="L9" s="124"/>
      <c r="M9" s="124"/>
      <c r="N9" s="245"/>
    </row>
    <row r="10" spans="1:67" s="241" customFormat="1" ht="29" hidden="1" x14ac:dyDescent="0.25">
      <c r="B10" s="1734"/>
      <c r="C10" s="247" t="s">
        <v>416</v>
      </c>
      <c r="D10" s="248"/>
      <c r="E10" s="215"/>
      <c r="F10" s="215"/>
      <c r="G10" s="249" t="e">
        <f>E10/$F$9</f>
        <v>#DIV/0!</v>
      </c>
      <c r="H10" s="249" t="e">
        <f t="shared" ref="H10:H17" si="0">E10/$E$136</f>
        <v>#DIV/0!</v>
      </c>
      <c r="I10" s="120"/>
      <c r="J10" s="120"/>
      <c r="K10" s="120"/>
      <c r="L10" s="124"/>
      <c r="M10" s="124"/>
      <c r="N10" s="245"/>
    </row>
    <row r="11" spans="1:67" s="241" customFormat="1" hidden="1" x14ac:dyDescent="0.25">
      <c r="B11" s="1734"/>
      <c r="C11" s="247" t="s">
        <v>534</v>
      </c>
      <c r="D11" s="248">
        <v>0</v>
      </c>
      <c r="E11" s="215"/>
      <c r="G11" s="249" t="e">
        <f>E11/$F$9</f>
        <v>#DIV/0!</v>
      </c>
      <c r="H11" s="249" t="e">
        <f t="shared" si="0"/>
        <v>#DIV/0!</v>
      </c>
      <c r="J11" s="120"/>
      <c r="K11" s="120"/>
      <c r="L11" s="124"/>
      <c r="M11" s="124"/>
      <c r="N11" s="245"/>
    </row>
    <row r="12" spans="1:67" s="241" customFormat="1" hidden="1" x14ac:dyDescent="0.25">
      <c r="B12" s="1734"/>
      <c r="C12" s="247" t="s">
        <v>359</v>
      </c>
      <c r="D12" s="248">
        <v>0</v>
      </c>
      <c r="E12" s="215"/>
      <c r="F12" s="215"/>
      <c r="G12" s="249" t="e">
        <f>E12/$F$9</f>
        <v>#DIV/0!</v>
      </c>
      <c r="H12" s="249" t="e">
        <f t="shared" si="0"/>
        <v>#DIV/0!</v>
      </c>
      <c r="J12" s="120"/>
      <c r="K12" s="120"/>
      <c r="L12" s="124"/>
      <c r="M12" s="124"/>
      <c r="N12" s="245"/>
    </row>
    <row r="13" spans="1:67" s="241" customFormat="1" ht="29" hidden="1" x14ac:dyDescent="0.25">
      <c r="B13" s="1739"/>
      <c r="C13" s="247" t="s">
        <v>540</v>
      </c>
      <c r="D13" s="248">
        <v>0</v>
      </c>
      <c r="E13" s="215"/>
      <c r="F13" s="215"/>
      <c r="G13" s="249" t="e">
        <f t="shared" ref="G13:G17" si="1">E13/$F$9</f>
        <v>#DIV/0!</v>
      </c>
      <c r="H13" s="249" t="e">
        <f t="shared" si="0"/>
        <v>#DIV/0!</v>
      </c>
      <c r="J13" s="120"/>
      <c r="K13" s="120"/>
      <c r="L13" s="124"/>
      <c r="M13" s="124"/>
      <c r="N13" s="245"/>
    </row>
    <row r="14" spans="1:67" s="241" customFormat="1" hidden="1" x14ac:dyDescent="0.25">
      <c r="B14" s="1739"/>
      <c r="C14" s="761" t="s">
        <v>142</v>
      </c>
      <c r="D14" s="248">
        <v>0</v>
      </c>
      <c r="E14" s="1261"/>
      <c r="F14" s="215"/>
      <c r="G14" s="249" t="e">
        <f t="shared" si="1"/>
        <v>#DIV/0!</v>
      </c>
      <c r="H14" s="249" t="e">
        <f t="shared" si="0"/>
        <v>#DIV/0!</v>
      </c>
      <c r="J14" s="120"/>
      <c r="K14" s="120"/>
      <c r="L14" s="124"/>
      <c r="M14" s="124"/>
      <c r="N14" s="245"/>
    </row>
    <row r="15" spans="1:67" s="241" customFormat="1" hidden="1" x14ac:dyDescent="0.25">
      <c r="B15" s="1739"/>
      <c r="C15" s="247" t="s">
        <v>358</v>
      </c>
      <c r="D15" s="248"/>
      <c r="E15" s="215"/>
      <c r="F15" s="215"/>
      <c r="G15" s="249" t="e">
        <f t="shared" si="1"/>
        <v>#DIV/0!</v>
      </c>
      <c r="H15" s="249" t="e">
        <f t="shared" si="0"/>
        <v>#DIV/0!</v>
      </c>
      <c r="J15" s="120"/>
      <c r="K15" s="120"/>
      <c r="L15" s="124"/>
      <c r="M15" s="124"/>
      <c r="N15" s="245"/>
    </row>
    <row r="16" spans="1:67" s="241" customFormat="1" hidden="1" x14ac:dyDescent="0.25">
      <c r="B16" s="1739"/>
      <c r="C16" s="247" t="s">
        <v>560</v>
      </c>
      <c r="D16" s="248">
        <v>0</v>
      </c>
      <c r="E16" s="215"/>
      <c r="F16" s="250"/>
      <c r="G16" s="249" t="e">
        <f t="shared" si="1"/>
        <v>#DIV/0!</v>
      </c>
      <c r="H16" s="249" t="e">
        <f t="shared" si="0"/>
        <v>#DIV/0!</v>
      </c>
      <c r="J16" s="120"/>
      <c r="K16" s="120"/>
      <c r="L16" s="124"/>
      <c r="M16" s="124"/>
    </row>
    <row r="17" spans="2:8" s="241" customFormat="1" hidden="1" x14ac:dyDescent="0.25">
      <c r="B17" s="1739"/>
      <c r="C17" s="247" t="s">
        <v>663</v>
      </c>
      <c r="D17" s="248"/>
      <c r="E17" s="215"/>
      <c r="F17" s="250"/>
      <c r="G17" s="249" t="e">
        <f t="shared" si="1"/>
        <v>#DIV/0!</v>
      </c>
      <c r="H17" s="249" t="e">
        <f t="shared" si="0"/>
        <v>#DIV/0!</v>
      </c>
    </row>
    <row r="18" spans="2:8" s="241" customFormat="1" hidden="1" x14ac:dyDescent="0.25">
      <c r="B18" s="1740"/>
      <c r="C18" s="1154" t="s">
        <v>358</v>
      </c>
      <c r="D18" s="1159"/>
      <c r="E18" s="1162"/>
      <c r="F18" s="1161"/>
      <c r="G18" s="1153"/>
      <c r="H18" s="1153"/>
    </row>
    <row r="19" spans="2:8" s="241" customFormat="1" hidden="1" x14ac:dyDescent="0.25">
      <c r="B19" s="1739"/>
      <c r="C19" s="247" t="s">
        <v>359</v>
      </c>
      <c r="D19" s="248"/>
      <c r="E19" s="215"/>
      <c r="F19" s="250"/>
      <c r="G19" s="249"/>
      <c r="H19" s="249"/>
    </row>
    <row r="20" spans="2:8" s="241" customFormat="1" hidden="1" x14ac:dyDescent="0.25">
      <c r="C20" s="194" t="s">
        <v>161</v>
      </c>
      <c r="D20" s="195">
        <f>SUM(D10:D19)</f>
        <v>0</v>
      </c>
      <c r="E20" s="216"/>
      <c r="F20" s="1212"/>
      <c r="G20" s="252"/>
      <c r="H20" s="252"/>
    </row>
    <row r="21" spans="2:8" s="241" customFormat="1" x14ac:dyDescent="0.25">
      <c r="C21" s="194"/>
      <c r="D21" s="195"/>
      <c r="E21" s="216"/>
      <c r="F21" s="251"/>
      <c r="G21" s="252"/>
      <c r="H21" s="252"/>
    </row>
    <row r="22" spans="2:8" s="241" customFormat="1" hidden="1" x14ac:dyDescent="0.25">
      <c r="B22" s="1741" t="s">
        <v>139</v>
      </c>
      <c r="C22" s="57"/>
      <c r="D22" s="57"/>
      <c r="E22" s="57"/>
      <c r="F22" s="316"/>
      <c r="G22" s="56"/>
      <c r="H22" s="246"/>
    </row>
    <row r="23" spans="2:8" s="241" customFormat="1" hidden="1" x14ac:dyDescent="0.25">
      <c r="B23" s="1742"/>
      <c r="C23" s="756" t="s">
        <v>386</v>
      </c>
      <c r="D23" s="248">
        <v>0</v>
      </c>
      <c r="E23" s="1261"/>
      <c r="F23" s="250"/>
      <c r="G23" s="249" t="e">
        <f t="shared" ref="G23:G28" si="2">E23/$F$22</f>
        <v>#DIV/0!</v>
      </c>
      <c r="H23" s="249" t="e">
        <f t="shared" ref="H23:H33" si="3">E23/$E$136</f>
        <v>#DIV/0!</v>
      </c>
    </row>
    <row r="24" spans="2:8" s="241" customFormat="1" hidden="1" x14ac:dyDescent="0.25">
      <c r="B24" s="1742"/>
      <c r="C24" s="757" t="s">
        <v>878</v>
      </c>
      <c r="D24" s="248">
        <v>0</v>
      </c>
      <c r="E24" s="319"/>
      <c r="F24" s="250"/>
      <c r="G24" s="249" t="e">
        <f t="shared" si="2"/>
        <v>#DIV/0!</v>
      </c>
      <c r="H24" s="249" t="e">
        <f t="shared" si="3"/>
        <v>#DIV/0!</v>
      </c>
    </row>
    <row r="25" spans="2:8" s="241" customFormat="1" hidden="1" x14ac:dyDescent="0.25">
      <c r="B25" s="1742"/>
      <c r="C25" s="756" t="s">
        <v>386</v>
      </c>
      <c r="D25" s="248"/>
      <c r="E25" s="215"/>
      <c r="F25" s="250"/>
      <c r="G25" s="249" t="e">
        <f t="shared" si="2"/>
        <v>#DIV/0!</v>
      </c>
      <c r="H25" s="249" t="e">
        <f t="shared" si="3"/>
        <v>#DIV/0!</v>
      </c>
    </row>
    <row r="26" spans="2:8" s="241" customFormat="1" hidden="1" x14ac:dyDescent="0.25">
      <c r="B26" s="1742"/>
      <c r="C26" s="758" t="s">
        <v>359</v>
      </c>
      <c r="D26" s="248"/>
      <c r="E26" s="215"/>
      <c r="F26" s="250"/>
      <c r="G26" s="249" t="e">
        <f t="shared" si="2"/>
        <v>#DIV/0!</v>
      </c>
      <c r="H26" s="249" t="e">
        <f t="shared" si="3"/>
        <v>#DIV/0!</v>
      </c>
    </row>
    <row r="27" spans="2:8" s="241" customFormat="1" hidden="1" x14ac:dyDescent="0.25">
      <c r="B27" s="1742"/>
      <c r="C27" s="759" t="s">
        <v>142</v>
      </c>
      <c r="D27" s="248"/>
      <c r="E27" s="215"/>
      <c r="F27" s="250"/>
      <c r="G27" s="249" t="e">
        <f t="shared" si="2"/>
        <v>#DIV/0!</v>
      </c>
      <c r="H27" s="249" t="e">
        <f t="shared" si="3"/>
        <v>#DIV/0!</v>
      </c>
    </row>
    <row r="28" spans="2:8" s="241" customFormat="1" hidden="1" x14ac:dyDescent="0.25">
      <c r="B28" s="1742"/>
      <c r="C28" s="759" t="s">
        <v>460</v>
      </c>
      <c r="D28" s="248"/>
      <c r="E28" s="319"/>
      <c r="F28" s="250"/>
      <c r="G28" s="249" t="e">
        <f t="shared" si="2"/>
        <v>#DIV/0!</v>
      </c>
      <c r="H28" s="249" t="e">
        <f t="shared" si="3"/>
        <v>#DIV/0!</v>
      </c>
    </row>
    <row r="29" spans="2:8" s="241" customFormat="1" hidden="1" x14ac:dyDescent="0.25">
      <c r="B29" s="1742"/>
      <c r="C29" s="759" t="s">
        <v>564</v>
      </c>
      <c r="D29" s="248"/>
      <c r="E29" s="319"/>
      <c r="F29" s="250"/>
      <c r="G29" s="249" t="e">
        <f>E29/$F$22</f>
        <v>#DIV/0!</v>
      </c>
      <c r="H29" s="249" t="e">
        <f t="shared" si="3"/>
        <v>#DIV/0!</v>
      </c>
    </row>
    <row r="30" spans="2:8" s="241" customFormat="1" hidden="1" x14ac:dyDescent="0.25">
      <c r="B30" s="1742"/>
      <c r="C30" s="760" t="s">
        <v>875</v>
      </c>
      <c r="D30" s="248">
        <v>0</v>
      </c>
      <c r="E30" s="1261"/>
      <c r="F30" s="250"/>
      <c r="G30" s="249" t="e">
        <f>E30/$F$22</f>
        <v>#DIV/0!</v>
      </c>
      <c r="H30" s="249" t="e">
        <f t="shared" si="3"/>
        <v>#DIV/0!</v>
      </c>
    </row>
    <row r="31" spans="2:8" s="241" customFormat="1" hidden="1" x14ac:dyDescent="0.25">
      <c r="B31" s="1742"/>
      <c r="C31" s="758" t="s">
        <v>359</v>
      </c>
      <c r="D31" s="248">
        <v>0</v>
      </c>
      <c r="E31" s="215"/>
      <c r="F31" s="250"/>
      <c r="G31" s="249" t="e">
        <f>E31/$F$22</f>
        <v>#DIV/0!</v>
      </c>
      <c r="H31" s="249" t="e">
        <f t="shared" si="3"/>
        <v>#DIV/0!</v>
      </c>
    </row>
    <row r="32" spans="2:8" s="241" customFormat="1" hidden="1" x14ac:dyDescent="0.25">
      <c r="B32" s="1742"/>
      <c r="C32" s="761" t="s">
        <v>142</v>
      </c>
      <c r="D32" s="248">
        <v>0</v>
      </c>
      <c r="E32" s="763"/>
      <c r="F32" s="250"/>
      <c r="G32" s="249" t="e">
        <f>E32/$F$22</f>
        <v>#DIV/0!</v>
      </c>
      <c r="H32" s="249" t="e">
        <f t="shared" si="3"/>
        <v>#DIV/0!</v>
      </c>
    </row>
    <row r="33" spans="2:8" s="241" customFormat="1" hidden="1" x14ac:dyDescent="0.25">
      <c r="B33" s="1742"/>
      <c r="C33" s="761" t="s">
        <v>570</v>
      </c>
      <c r="D33" s="248">
        <v>0</v>
      </c>
      <c r="E33" s="319"/>
      <c r="F33" s="250"/>
      <c r="G33" s="249" t="e">
        <f t="shared" ref="G33" si="4">E33/$F$22</f>
        <v>#DIV/0!</v>
      </c>
      <c r="H33" s="249" t="e">
        <f t="shared" si="3"/>
        <v>#DIV/0!</v>
      </c>
    </row>
    <row r="34" spans="2:8" s="241" customFormat="1" hidden="1" x14ac:dyDescent="0.25">
      <c r="B34" s="1742"/>
      <c r="C34" s="1158" t="s">
        <v>381</v>
      </c>
      <c r="D34" s="1159"/>
      <c r="E34" s="1160"/>
      <c r="F34" s="1161"/>
      <c r="G34" s="1153"/>
      <c r="H34" s="1153"/>
    </row>
    <row r="35" spans="2:8" s="241" customFormat="1" hidden="1" x14ac:dyDescent="0.25">
      <c r="B35" s="1742"/>
      <c r="C35" s="1189" t="s">
        <v>417</v>
      </c>
      <c r="D35" s="713"/>
      <c r="E35" s="762"/>
      <c r="F35" s="717"/>
      <c r="G35" s="249" t="e">
        <f>E35/$F$22</f>
        <v>#DIV/0!</v>
      </c>
      <c r="H35" s="249" t="e">
        <f>E35/$E$136</f>
        <v>#DIV/0!</v>
      </c>
    </row>
    <row r="36" spans="2:8" s="241" customFormat="1" hidden="1" x14ac:dyDescent="0.25">
      <c r="B36" s="1742"/>
      <c r="C36" s="977" t="s">
        <v>669</v>
      </c>
      <c r="D36" s="972"/>
      <c r="E36" s="973"/>
      <c r="F36" s="974"/>
      <c r="G36" s="975"/>
      <c r="H36" s="975"/>
    </row>
    <row r="37" spans="2:8" s="241" customFormat="1" hidden="1" x14ac:dyDescent="0.25">
      <c r="B37" s="1742"/>
      <c r="C37" s="1168" t="s">
        <v>668</v>
      </c>
      <c r="D37" s="713"/>
      <c r="E37" s="762"/>
      <c r="F37" s="729"/>
      <c r="G37" s="249" t="e">
        <f>E37/$F$22</f>
        <v>#DIV/0!</v>
      </c>
      <c r="H37" s="249" t="e">
        <f>E37/$E$136</f>
        <v>#DIV/0!</v>
      </c>
    </row>
    <row r="38" spans="2:8" s="241" customFormat="1" ht="29" hidden="1" x14ac:dyDescent="0.25">
      <c r="B38" s="1742"/>
      <c r="C38" s="971" t="s">
        <v>499</v>
      </c>
      <c r="D38" s="972"/>
      <c r="E38" s="973"/>
      <c r="F38" s="974"/>
      <c r="G38" s="249" t="e">
        <f>E38/$F$22</f>
        <v>#DIV/0!</v>
      </c>
      <c r="H38" s="249" t="e">
        <f>E38/$E$136</f>
        <v>#DIV/0!</v>
      </c>
    </row>
    <row r="39" spans="2:8" s="241" customFormat="1" hidden="1" x14ac:dyDescent="0.25">
      <c r="B39" s="1742"/>
      <c r="C39" s="1190" t="s">
        <v>424</v>
      </c>
      <c r="D39" s="713">
        <v>0</v>
      </c>
      <c r="E39" s="763"/>
      <c r="F39" s="714"/>
      <c r="G39" s="249" t="e">
        <f>E39/$F$22</f>
        <v>#DIV/0!</v>
      </c>
      <c r="H39" s="249" t="e">
        <f>E39/$E$136</f>
        <v>#DIV/0!</v>
      </c>
    </row>
    <row r="40" spans="2:8" s="241" customFormat="1" hidden="1" x14ac:dyDescent="0.25">
      <c r="B40" s="831"/>
      <c r="C40" s="976" t="s">
        <v>553</v>
      </c>
      <c r="D40" s="972">
        <v>0</v>
      </c>
      <c r="E40" s="978"/>
      <c r="F40" s="974"/>
      <c r="G40" s="249" t="e">
        <f>E40/$F$22</f>
        <v>#DIV/0!</v>
      </c>
      <c r="H40" s="249" t="e">
        <f>E40/$E$136</f>
        <v>#DIV/0!</v>
      </c>
    </row>
    <row r="41" spans="2:8" s="241" customFormat="1" hidden="1" x14ac:dyDescent="0.25">
      <c r="B41" s="831"/>
      <c r="C41" s="1026" t="s">
        <v>570</v>
      </c>
      <c r="D41" s="1027"/>
      <c r="E41" s="1028"/>
      <c r="F41" s="1029"/>
      <c r="G41" s="1030"/>
      <c r="H41" s="1030"/>
    </row>
    <row r="42" spans="2:8" s="241" customFormat="1" hidden="1" x14ac:dyDescent="0.25">
      <c r="B42" s="831"/>
      <c r="C42" s="832" t="s">
        <v>381</v>
      </c>
      <c r="D42" s="833"/>
      <c r="E42" s="834"/>
      <c r="F42" s="835"/>
      <c r="G42" s="249" t="e">
        <f>E42/$F$22</f>
        <v>#DIV/0!</v>
      </c>
      <c r="H42" s="249" t="e">
        <f>E42/$E$136</f>
        <v>#DIV/0!</v>
      </c>
    </row>
    <row r="43" spans="2:8" s="241" customFormat="1" hidden="1" x14ac:dyDescent="0.25">
      <c r="C43" s="58" t="s">
        <v>143</v>
      </c>
      <c r="D43" s="121">
        <f>SUM(D23:D42)</f>
        <v>0</v>
      </c>
      <c r="E43" s="214">
        <f>SUM(E23:E42)</f>
        <v>0</v>
      </c>
      <c r="F43" s="256"/>
      <c r="G43" s="119"/>
      <c r="H43" s="253"/>
    </row>
    <row r="44" spans="2:8" s="241" customFormat="1" hidden="1" x14ac:dyDescent="0.25">
      <c r="C44" s="1228"/>
      <c r="D44" s="1229"/>
      <c r="E44" s="1230"/>
      <c r="F44" s="1231"/>
      <c r="G44" s="1232"/>
      <c r="H44" s="1233"/>
    </row>
    <row r="45" spans="2:8" s="241" customFormat="1" hidden="1" x14ac:dyDescent="0.25">
      <c r="B45" s="1734" t="s">
        <v>140</v>
      </c>
      <c r="C45" s="57"/>
      <c r="D45" s="57"/>
      <c r="E45" s="57"/>
      <c r="F45" s="316"/>
      <c r="G45" s="56"/>
      <c r="H45" s="246"/>
    </row>
    <row r="46" spans="2:8" s="241" customFormat="1" hidden="1" x14ac:dyDescent="0.25">
      <c r="B46" s="1734"/>
      <c r="C46" s="527" t="s">
        <v>142</v>
      </c>
      <c r="D46" s="248">
        <v>0</v>
      </c>
      <c r="E46" s="215"/>
      <c r="F46" s="250"/>
      <c r="G46" s="249" t="e">
        <f>E46/$F$45</f>
        <v>#DIV/0!</v>
      </c>
      <c r="H46" s="249" t="e">
        <f>E46/$E$136</f>
        <v>#DIV/0!</v>
      </c>
    </row>
    <row r="47" spans="2:8" s="241" customFormat="1" hidden="1" x14ac:dyDescent="0.25">
      <c r="B47" s="1734"/>
      <c r="C47" s="247" t="s">
        <v>359</v>
      </c>
      <c r="D47" s="248">
        <v>0</v>
      </c>
      <c r="E47" s="212"/>
      <c r="F47" s="250"/>
      <c r="G47" s="257"/>
      <c r="H47" s="257"/>
    </row>
    <row r="48" spans="2:8" s="241" customFormat="1" hidden="1" x14ac:dyDescent="0.25">
      <c r="C48" s="58" t="s">
        <v>143</v>
      </c>
      <c r="D48" s="121">
        <f>SUM(D46:D47)</f>
        <v>0</v>
      </c>
      <c r="E48" s="214">
        <f>SUM(E46:E47)</f>
        <v>0</v>
      </c>
      <c r="F48" s="256"/>
      <c r="G48" s="119"/>
      <c r="H48" s="253"/>
    </row>
    <row r="49" spans="2:8" s="241" customFormat="1" hidden="1" x14ac:dyDescent="0.25">
      <c r="B49" s="272"/>
      <c r="C49" s="247"/>
      <c r="D49" s="248"/>
      <c r="E49" s="212"/>
      <c r="F49" s="250"/>
      <c r="G49" s="257"/>
      <c r="H49" s="257"/>
    </row>
    <row r="50" spans="2:8" s="241" customFormat="1" hidden="1" x14ac:dyDescent="0.25">
      <c r="B50" s="1734" t="s">
        <v>90</v>
      </c>
      <c r="C50" s="57"/>
      <c r="D50" s="57"/>
      <c r="E50" s="57"/>
      <c r="F50" s="316"/>
      <c r="G50" s="56"/>
      <c r="H50" s="246"/>
    </row>
    <row r="51" spans="2:8" s="241" customFormat="1" hidden="1" x14ac:dyDescent="0.25">
      <c r="B51" s="1734"/>
      <c r="C51" s="247" t="s">
        <v>360</v>
      </c>
      <c r="D51" s="248">
        <v>0</v>
      </c>
      <c r="E51" s="212"/>
      <c r="F51" s="250"/>
      <c r="G51" s="253" t="e">
        <f>E51/F50</f>
        <v>#DIV/0!</v>
      </c>
      <c r="H51" s="253" t="e">
        <f>E51/E136</f>
        <v>#DIV/0!</v>
      </c>
    </row>
    <row r="52" spans="2:8" s="241" customFormat="1" hidden="1" x14ac:dyDescent="0.25">
      <c r="B52" s="1734"/>
      <c r="C52" s="247" t="s">
        <v>697</v>
      </c>
      <c r="D52" s="248">
        <v>0</v>
      </c>
      <c r="E52" s="212"/>
      <c r="F52" s="250"/>
      <c r="G52" s="253"/>
      <c r="H52" s="253"/>
    </row>
    <row r="53" spans="2:8" s="241" customFormat="1" hidden="1" x14ac:dyDescent="0.25">
      <c r="C53" s="58" t="s">
        <v>143</v>
      </c>
      <c r="D53" s="121">
        <f>SUM(D51:D52)</f>
        <v>0</v>
      </c>
      <c r="E53" s="214">
        <f>SUM(E51:E52)</f>
        <v>0</v>
      </c>
      <c r="F53" s="256"/>
      <c r="G53" s="119"/>
      <c r="H53" s="253"/>
    </row>
    <row r="54" spans="2:8" s="241" customFormat="1" hidden="1" x14ac:dyDescent="0.25">
      <c r="C54" s="58"/>
      <c r="D54" s="121"/>
      <c r="E54" s="214"/>
      <c r="F54" s="256"/>
      <c r="G54" s="119"/>
      <c r="H54" s="253"/>
    </row>
    <row r="55" spans="2:8" s="241" customFormat="1" hidden="1" x14ac:dyDescent="0.25">
      <c r="B55" s="1734" t="s">
        <v>121</v>
      </c>
      <c r="C55" s="57"/>
      <c r="D55" s="57"/>
      <c r="E55" s="57"/>
      <c r="F55" s="316"/>
      <c r="G55" s="56"/>
      <c r="H55" s="246"/>
    </row>
    <row r="56" spans="2:8" s="241" customFormat="1" hidden="1" x14ac:dyDescent="0.25">
      <c r="B56" s="1734"/>
      <c r="C56" s="254" t="s">
        <v>533</v>
      </c>
      <c r="D56" s="248"/>
      <c r="E56" s="215"/>
      <c r="F56" s="250"/>
      <c r="G56" s="257" t="e">
        <f>E56/$F$55</f>
        <v>#DIV/0!</v>
      </c>
      <c r="H56" s="249" t="e">
        <f>E56/$E$136</f>
        <v>#DIV/0!</v>
      </c>
    </row>
    <row r="57" spans="2:8" s="241" customFormat="1" hidden="1" x14ac:dyDescent="0.25">
      <c r="B57" s="1734"/>
      <c r="C57" s="527"/>
      <c r="D57" s="248"/>
      <c r="E57" s="319"/>
      <c r="F57" s="256"/>
      <c r="G57" s="257" t="e">
        <f>E57/$F$55</f>
        <v>#DIV/0!</v>
      </c>
      <c r="H57" s="249" t="e">
        <f>E57/$E$136</f>
        <v>#DIV/0!</v>
      </c>
    </row>
    <row r="58" spans="2:8" s="241" customFormat="1" hidden="1" x14ac:dyDescent="0.25">
      <c r="C58" s="258" t="s">
        <v>143</v>
      </c>
      <c r="D58" s="121">
        <f>SUM(D56:D57)</f>
        <v>0</v>
      </c>
      <c r="E58" s="276">
        <f>SUM(E56:E57)</f>
        <v>0</v>
      </c>
      <c r="F58" s="256"/>
      <c r="G58" s="253"/>
      <c r="H58" s="253"/>
    </row>
    <row r="59" spans="2:8" s="241" customFormat="1" hidden="1" x14ac:dyDescent="0.25">
      <c r="C59" s="258"/>
      <c r="D59" s="259"/>
      <c r="E59" s="214"/>
      <c r="F59" s="256"/>
      <c r="G59" s="119"/>
      <c r="H59" s="253"/>
    </row>
    <row r="60" spans="2:8" s="241" customFormat="1" x14ac:dyDescent="0.25">
      <c r="B60" s="1734" t="s">
        <v>100</v>
      </c>
      <c r="C60" s="57"/>
      <c r="D60" s="57"/>
      <c r="E60" s="57"/>
      <c r="F60" s="316">
        <f>6649.83221418296*1000000</f>
        <v>6649832214.1829605</v>
      </c>
      <c r="G60" s="56"/>
      <c r="H60" s="246"/>
    </row>
    <row r="61" spans="2:8" s="241" customFormat="1" x14ac:dyDescent="0.25">
      <c r="B61" s="1734"/>
      <c r="C61" s="247" t="s">
        <v>671</v>
      </c>
      <c r="D61" s="210">
        <v>72</v>
      </c>
      <c r="E61" s="215">
        <v>2114139327.1700001</v>
      </c>
      <c r="F61" s="215"/>
      <c r="G61" s="249">
        <f>E61/F60</f>
        <v>0.3179237098134447</v>
      </c>
      <c r="H61" s="249">
        <f>E61/E135</f>
        <v>1</v>
      </c>
    </row>
    <row r="62" spans="2:8" s="241" customFormat="1" hidden="1" x14ac:dyDescent="0.25">
      <c r="B62" s="1734"/>
      <c r="C62" s="621" t="s">
        <v>516</v>
      </c>
      <c r="D62" s="210">
        <v>0</v>
      </c>
      <c r="E62" s="215"/>
      <c r="F62" s="215"/>
      <c r="G62" s="249">
        <f>E62/$F$60</f>
        <v>0</v>
      </c>
      <c r="H62" s="249" t="e">
        <f>E62/$E$136</f>
        <v>#DIV/0!</v>
      </c>
    </row>
    <row r="63" spans="2:8" s="241" customFormat="1" hidden="1" x14ac:dyDescent="0.25">
      <c r="B63" s="1734"/>
      <c r="C63" s="254" t="s">
        <v>498</v>
      </c>
      <c r="D63" s="210">
        <v>0</v>
      </c>
      <c r="E63" s="319"/>
      <c r="F63" s="215"/>
      <c r="G63" s="249">
        <f>E63/$F$60</f>
        <v>0</v>
      </c>
      <c r="H63" s="249" t="e">
        <f>E63/$E$136</f>
        <v>#DIV/0!</v>
      </c>
    </row>
    <row r="64" spans="2:8" s="241" customFormat="1" hidden="1" x14ac:dyDescent="0.25">
      <c r="B64" s="1735"/>
      <c r="C64" s="1032" t="s">
        <v>536</v>
      </c>
      <c r="D64" s="1033">
        <v>0</v>
      </c>
      <c r="E64" s="1034"/>
      <c r="F64" s="1035"/>
      <c r="G64" s="1030"/>
      <c r="H64" s="1030"/>
    </row>
    <row r="65" spans="2:9" s="241" customFormat="1" hidden="1" x14ac:dyDescent="0.25">
      <c r="B65" s="1734"/>
      <c r="C65" s="247" t="s">
        <v>556</v>
      </c>
      <c r="D65" s="248">
        <v>0</v>
      </c>
      <c r="E65" s="215"/>
      <c r="F65" s="250"/>
      <c r="G65" s="249">
        <f>E65/$F$60</f>
        <v>0</v>
      </c>
      <c r="H65" s="249" t="e">
        <f>E65/$E$136</f>
        <v>#DIV/0!</v>
      </c>
    </row>
    <row r="66" spans="2:9" s="241" customFormat="1" x14ac:dyDescent="0.25">
      <c r="B66" s="273"/>
      <c r="C66" s="258" t="s">
        <v>143</v>
      </c>
      <c r="D66" s="259">
        <f>SUM(D61:D65)</f>
        <v>72</v>
      </c>
      <c r="E66" s="214">
        <f>SUM(E61:E65)</f>
        <v>2114139327.1700001</v>
      </c>
      <c r="F66" s="256"/>
      <c r="G66" s="119"/>
      <c r="H66" s="253"/>
    </row>
    <row r="67" spans="2:9" s="241" customFormat="1" hidden="1" x14ac:dyDescent="0.25">
      <c r="B67" s="275"/>
      <c r="C67" s="247"/>
      <c r="D67" s="248"/>
      <c r="E67" s="211"/>
      <c r="F67" s="250"/>
      <c r="G67" s="249"/>
      <c r="H67" s="253"/>
    </row>
    <row r="68" spans="2:9" s="241" customFormat="1" ht="15" hidden="1" customHeight="1" x14ac:dyDescent="0.25">
      <c r="B68" s="1744" t="s">
        <v>141</v>
      </c>
      <c r="C68" s="57"/>
      <c r="D68" s="57"/>
      <c r="E68" s="57"/>
      <c r="F68" s="316"/>
      <c r="G68" s="56"/>
      <c r="H68" s="246"/>
    </row>
    <row r="69" spans="2:9" s="241" customFormat="1" ht="29.25" hidden="1" customHeight="1" x14ac:dyDescent="0.25">
      <c r="B69" s="1742"/>
      <c r="C69" s="247" t="s">
        <v>503</v>
      </c>
      <c r="D69" s="248">
        <v>0</v>
      </c>
      <c r="E69" s="211"/>
      <c r="F69" s="250"/>
      <c r="G69" s="257" t="e">
        <f>E69/$F$68</f>
        <v>#DIV/0!</v>
      </c>
      <c r="H69" s="249" t="e">
        <f t="shared" ref="H69:H78" si="5">E69/$E$136</f>
        <v>#DIV/0!</v>
      </c>
    </row>
    <row r="70" spans="2:9" s="241" customFormat="1" ht="15" hidden="1" customHeight="1" x14ac:dyDescent="0.25">
      <c r="B70" s="1742"/>
      <c r="C70" s="247" t="s">
        <v>360</v>
      </c>
      <c r="D70" s="248">
        <v>0</v>
      </c>
      <c r="E70" s="211"/>
      <c r="F70" s="250"/>
      <c r="G70" s="257" t="e">
        <f t="shared" ref="G70:G75" si="6">E70/$F$68</f>
        <v>#DIV/0!</v>
      </c>
      <c r="H70" s="249" t="e">
        <f t="shared" si="5"/>
        <v>#DIV/0!</v>
      </c>
    </row>
    <row r="71" spans="2:9" s="241" customFormat="1" ht="17.25" hidden="1" customHeight="1" x14ac:dyDescent="0.25">
      <c r="B71" s="1742"/>
      <c r="C71" s="1191" t="s">
        <v>799</v>
      </c>
      <c r="D71" s="248">
        <v>0</v>
      </c>
      <c r="E71" s="215"/>
      <c r="F71" s="215"/>
      <c r="G71" s="257" t="e">
        <f t="shared" si="6"/>
        <v>#DIV/0!</v>
      </c>
      <c r="H71" s="249" t="e">
        <f t="shared" si="5"/>
        <v>#DIV/0!</v>
      </c>
    </row>
    <row r="72" spans="2:9" s="241" customFormat="1" hidden="1" x14ac:dyDescent="0.25">
      <c r="B72" s="1742"/>
      <c r="C72" s="1192" t="s">
        <v>865</v>
      </c>
      <c r="D72" s="248">
        <v>0</v>
      </c>
      <c r="E72" s="319"/>
      <c r="F72" s="215"/>
      <c r="G72" s="257" t="e">
        <f t="shared" si="6"/>
        <v>#DIV/0!</v>
      </c>
      <c r="H72" s="249" t="e">
        <f t="shared" si="5"/>
        <v>#DIV/0!</v>
      </c>
    </row>
    <row r="73" spans="2:9" s="241" customFormat="1" hidden="1" x14ac:dyDescent="0.25">
      <c r="B73" s="1742"/>
      <c r="C73" s="1193" t="s">
        <v>502</v>
      </c>
      <c r="D73" s="248">
        <v>0</v>
      </c>
      <c r="E73" s="947"/>
      <c r="F73" s="215"/>
      <c r="G73" s="257" t="e">
        <f>E73/$F$68</f>
        <v>#DIV/0!</v>
      </c>
      <c r="H73" s="249" t="e">
        <f t="shared" si="5"/>
        <v>#DIV/0!</v>
      </c>
    </row>
    <row r="74" spans="2:9" s="241" customFormat="1" hidden="1" x14ac:dyDescent="0.25">
      <c r="B74" s="1742"/>
      <c r="C74" s="1194" t="s">
        <v>885</v>
      </c>
      <c r="D74" s="248">
        <v>0</v>
      </c>
      <c r="E74" s="319"/>
      <c r="F74" s="215"/>
      <c r="G74" s="257" t="e">
        <f>E74/$F$68</f>
        <v>#DIV/0!</v>
      </c>
      <c r="H74" s="249" t="e">
        <f t="shared" si="5"/>
        <v>#DIV/0!</v>
      </c>
      <c r="I74" s="970"/>
    </row>
    <row r="75" spans="2:9" s="241" customFormat="1" hidden="1" x14ac:dyDescent="0.25">
      <c r="B75" s="1742"/>
      <c r="C75" s="1195" t="s">
        <v>877</v>
      </c>
      <c r="D75" s="248">
        <v>0</v>
      </c>
      <c r="E75" s="1261"/>
      <c r="F75" s="215"/>
      <c r="G75" s="257" t="e">
        <f t="shared" si="6"/>
        <v>#DIV/0!</v>
      </c>
      <c r="H75" s="249" t="e">
        <f t="shared" si="5"/>
        <v>#DIV/0!</v>
      </c>
    </row>
    <row r="76" spans="2:9" s="241" customFormat="1" ht="14.25" hidden="1" customHeight="1" x14ac:dyDescent="0.25">
      <c r="B76" s="1742"/>
      <c r="C76" s="969" t="s">
        <v>517</v>
      </c>
      <c r="D76" s="248"/>
      <c r="E76" s="215"/>
      <c r="F76" s="250"/>
      <c r="G76" s="257" t="e">
        <f>E76/$F$68</f>
        <v>#DIV/0!</v>
      </c>
      <c r="H76" s="249" t="e">
        <f t="shared" si="5"/>
        <v>#DIV/0!</v>
      </c>
      <c r="I76" s="241">
        <v>6516587.7999999998</v>
      </c>
    </row>
    <row r="77" spans="2:9" s="241" customFormat="1" ht="14.25" hidden="1" customHeight="1" x14ac:dyDescent="0.25">
      <c r="B77" s="1742"/>
      <c r="C77" s="814" t="s">
        <v>364</v>
      </c>
      <c r="D77" s="815"/>
      <c r="E77" s="816"/>
      <c r="F77" s="817"/>
      <c r="G77" s="257" t="e">
        <f>E77/$F$68</f>
        <v>#DIV/0!</v>
      </c>
      <c r="H77" s="249" t="e">
        <f t="shared" si="5"/>
        <v>#DIV/0!</v>
      </c>
    </row>
    <row r="78" spans="2:9" s="241" customFormat="1" ht="14.25" hidden="1" customHeight="1" x14ac:dyDescent="0.25">
      <c r="B78" s="1742"/>
      <c r="C78" s="814" t="s">
        <v>502</v>
      </c>
      <c r="D78" s="815"/>
      <c r="E78" s="816"/>
      <c r="F78" s="817"/>
      <c r="G78" s="257" t="e">
        <f t="shared" ref="G78" si="7">E78/$F$68</f>
        <v>#DIV/0!</v>
      </c>
      <c r="H78" s="249" t="e">
        <f t="shared" si="5"/>
        <v>#DIV/0!</v>
      </c>
    </row>
    <row r="79" spans="2:9" s="241" customFormat="1" ht="14.25" hidden="1" customHeight="1" x14ac:dyDescent="0.25">
      <c r="B79" s="1742"/>
      <c r="C79" s="814" t="s">
        <v>571</v>
      </c>
      <c r="D79" s="815">
        <v>0</v>
      </c>
      <c r="E79" s="1262"/>
      <c r="F79" s="817"/>
      <c r="G79" s="1031"/>
      <c r="H79" s="1030"/>
    </row>
    <row r="80" spans="2:9" s="241" customFormat="1" ht="14.25" hidden="1" customHeight="1" x14ac:dyDescent="0.25">
      <c r="B80" s="1742"/>
      <c r="C80" s="814" t="s">
        <v>576</v>
      </c>
      <c r="D80" s="815">
        <v>0</v>
      </c>
      <c r="E80" s="947"/>
      <c r="F80" s="817"/>
      <c r="G80" s="1031"/>
      <c r="H80" s="1030"/>
    </row>
    <row r="81" spans="2:8" s="241" customFormat="1" ht="14.25" hidden="1" customHeight="1" x14ac:dyDescent="0.25">
      <c r="B81" s="1742"/>
      <c r="C81" s="814" t="s">
        <v>934</v>
      </c>
      <c r="D81" s="815">
        <v>0</v>
      </c>
      <c r="E81" s="816"/>
      <c r="F81" s="817"/>
      <c r="G81" s="257" t="e">
        <f>E81/$F$68</f>
        <v>#DIV/0!</v>
      </c>
      <c r="H81" s="249" t="e">
        <f>E81/$E$136</f>
        <v>#DIV/0!</v>
      </c>
    </row>
    <row r="82" spans="2:8" s="241" customFormat="1" hidden="1" x14ac:dyDescent="0.25">
      <c r="C82" s="194" t="s">
        <v>143</v>
      </c>
      <c r="D82" s="195">
        <f>SUM(D69:D81)</f>
        <v>0</v>
      </c>
      <c r="E82" s="216">
        <f>SUM(E69:E81)</f>
        <v>0</v>
      </c>
      <c r="F82" s="251"/>
      <c r="G82" s="309"/>
      <c r="H82" s="252"/>
    </row>
    <row r="83" spans="2:8" s="241" customFormat="1" hidden="1" x14ac:dyDescent="0.25">
      <c r="C83" s="58"/>
      <c r="D83" s="121"/>
      <c r="E83" s="214"/>
      <c r="F83" s="256"/>
      <c r="G83" s="119"/>
      <c r="H83" s="253"/>
    </row>
    <row r="84" spans="2:8" s="241" customFormat="1" hidden="1" x14ac:dyDescent="0.25">
      <c r="B84" s="1743" t="s">
        <v>304</v>
      </c>
      <c r="C84" s="57"/>
      <c r="D84" s="57"/>
      <c r="E84" s="57"/>
      <c r="F84" s="316"/>
      <c r="G84" s="56"/>
      <c r="H84" s="246"/>
    </row>
    <row r="85" spans="2:8" s="241" customFormat="1" hidden="1" x14ac:dyDescent="0.25">
      <c r="B85" s="1742"/>
      <c r="C85" s="247" t="s">
        <v>360</v>
      </c>
      <c r="D85" s="521">
        <v>0</v>
      </c>
      <c r="E85" s="211"/>
      <c r="F85" s="250"/>
      <c r="G85" s="257" t="e">
        <f>E85/$F$84</f>
        <v>#DIV/0!</v>
      </c>
      <c r="H85" s="249" t="e">
        <f t="shared" ref="H85:H90" si="8">E85/$E$136</f>
        <v>#DIV/0!</v>
      </c>
    </row>
    <row r="86" spans="2:8" s="241" customFormat="1" hidden="1" x14ac:dyDescent="0.25">
      <c r="B86" s="1742"/>
      <c r="C86" s="764" t="s">
        <v>381</v>
      </c>
      <c r="D86" s="521">
        <v>0</v>
      </c>
      <c r="E86" s="211"/>
      <c r="F86" s="250"/>
      <c r="G86" s="257" t="e">
        <f>E86/$F$84</f>
        <v>#DIV/0!</v>
      </c>
      <c r="H86" s="249" t="e">
        <f t="shared" si="8"/>
        <v>#DIV/0!</v>
      </c>
    </row>
    <row r="87" spans="2:8" s="241" customFormat="1" hidden="1" x14ac:dyDescent="0.25">
      <c r="B87" s="1742"/>
      <c r="C87" s="764" t="s">
        <v>433</v>
      </c>
      <c r="D87" s="521">
        <v>0</v>
      </c>
      <c r="E87" s="1261"/>
      <c r="F87" s="250"/>
      <c r="G87" s="257" t="e">
        <f t="shared" ref="G87:G91" si="9">E87/$F$84</f>
        <v>#DIV/0!</v>
      </c>
      <c r="H87" s="249" t="e">
        <f t="shared" si="8"/>
        <v>#DIV/0!</v>
      </c>
    </row>
    <row r="88" spans="2:8" s="241" customFormat="1" hidden="1" x14ac:dyDescent="0.25">
      <c r="B88" s="1742"/>
      <c r="C88" s="247" t="s">
        <v>379</v>
      </c>
      <c r="D88" s="248">
        <v>0</v>
      </c>
      <c r="E88" s="213"/>
      <c r="F88" s="256"/>
      <c r="G88" s="257" t="e">
        <f t="shared" si="9"/>
        <v>#DIV/0!</v>
      </c>
      <c r="H88" s="249" t="e">
        <f t="shared" si="8"/>
        <v>#DIV/0!</v>
      </c>
    </row>
    <row r="89" spans="2:8" s="241" customFormat="1" hidden="1" x14ac:dyDescent="0.25">
      <c r="B89" s="1742"/>
      <c r="C89" s="247" t="s">
        <v>455</v>
      </c>
      <c r="D89" s="248"/>
      <c r="E89" s="213"/>
      <c r="F89" s="256"/>
      <c r="G89" s="257" t="e">
        <f>E89/$F$84</f>
        <v>#DIV/0!</v>
      </c>
      <c r="H89" s="249" t="e">
        <f t="shared" si="8"/>
        <v>#DIV/0!</v>
      </c>
    </row>
    <row r="90" spans="2:8" s="241" customFormat="1" hidden="1" x14ac:dyDescent="0.25">
      <c r="B90" s="1742"/>
      <c r="C90" s="247" t="s">
        <v>424</v>
      </c>
      <c r="D90" s="248"/>
      <c r="E90" s="213"/>
      <c r="F90" s="256"/>
      <c r="G90" s="257" t="e">
        <f>E90/$F$84</f>
        <v>#DIV/0!</v>
      </c>
      <c r="H90" s="249" t="e">
        <f t="shared" si="8"/>
        <v>#DIV/0!</v>
      </c>
    </row>
    <row r="91" spans="2:8" s="241" customFormat="1" hidden="1" x14ac:dyDescent="0.25">
      <c r="B91" s="1742"/>
      <c r="C91" s="247" t="s">
        <v>385</v>
      </c>
      <c r="D91" s="123">
        <v>0</v>
      </c>
      <c r="E91" s="213"/>
      <c r="F91" s="256"/>
      <c r="G91" s="257" t="e">
        <f t="shared" si="9"/>
        <v>#DIV/0!</v>
      </c>
      <c r="H91" s="249" t="e">
        <f>E91/E136</f>
        <v>#DIV/0!</v>
      </c>
    </row>
    <row r="92" spans="2:8" s="241" customFormat="1" hidden="1" x14ac:dyDescent="0.25">
      <c r="B92" s="1742"/>
      <c r="C92" s="783" t="s">
        <v>937</v>
      </c>
      <c r="D92" s="784">
        <v>0</v>
      </c>
      <c r="E92" s="785"/>
      <c r="F92" s="786"/>
      <c r="G92" s="257" t="e">
        <f>E92/$F$84</f>
        <v>#DIV/0!</v>
      </c>
      <c r="H92" s="249" t="e">
        <f>E92/$E$136</f>
        <v>#DIV/0!</v>
      </c>
    </row>
    <row r="93" spans="2:8" s="241" customFormat="1" hidden="1" x14ac:dyDescent="0.25">
      <c r="B93" s="1742"/>
      <c r="C93" s="783" t="s">
        <v>424</v>
      </c>
      <c r="D93" s="784">
        <v>0</v>
      </c>
      <c r="E93" s="785"/>
      <c r="F93" s="786"/>
      <c r="G93" s="257" t="e">
        <f>E93/$F$84</f>
        <v>#DIV/0!</v>
      </c>
      <c r="H93" s="249" t="e">
        <f>E93/E136</f>
        <v>#DIV/0!</v>
      </c>
    </row>
    <row r="94" spans="2:8" s="241" customFormat="1" hidden="1" x14ac:dyDescent="0.25">
      <c r="B94" s="831"/>
      <c r="C94" s="1154" t="s">
        <v>381</v>
      </c>
      <c r="D94" s="1155"/>
      <c r="E94" s="1156"/>
      <c r="F94" s="1157"/>
      <c r="G94" s="1152"/>
      <c r="H94" s="1153"/>
    </row>
    <row r="95" spans="2:8" s="241" customFormat="1" hidden="1" x14ac:dyDescent="0.25">
      <c r="B95" s="831"/>
      <c r="C95" s="1154" t="s">
        <v>504</v>
      </c>
      <c r="D95" s="1133"/>
      <c r="E95" s="1134"/>
      <c r="F95" s="1135"/>
      <c r="G95" s="1136"/>
      <c r="H95" s="1137"/>
    </row>
    <row r="96" spans="2:8" s="241" customFormat="1" ht="33.75" hidden="1" customHeight="1" x14ac:dyDescent="0.25">
      <c r="C96" s="58" t="s">
        <v>143</v>
      </c>
      <c r="D96" s="121">
        <f>SUM(D85:D95)</f>
        <v>0</v>
      </c>
      <c r="E96" s="214">
        <f>SUM(E85:E95)</f>
        <v>0</v>
      </c>
      <c r="F96" s="256"/>
      <c r="G96" s="119"/>
      <c r="H96" s="253"/>
    </row>
    <row r="97" spans="2:8" s="241" customFormat="1" ht="14.25" hidden="1" customHeight="1" x14ac:dyDescent="0.25">
      <c r="C97" s="58"/>
      <c r="D97" s="121"/>
      <c r="E97" s="214"/>
      <c r="F97" s="256"/>
      <c r="G97" s="119"/>
      <c r="H97" s="253"/>
    </row>
    <row r="98" spans="2:8" s="241" customFormat="1" ht="15" hidden="1" customHeight="1" x14ac:dyDescent="0.25">
      <c r="B98" s="1734" t="s">
        <v>88</v>
      </c>
      <c r="C98" s="57"/>
      <c r="D98" s="57"/>
      <c r="E98" s="57"/>
      <c r="F98" s="316"/>
      <c r="G98" s="316"/>
      <c r="H98" s="56"/>
    </row>
    <row r="99" spans="2:8" s="241" customFormat="1" ht="44.25" hidden="1" customHeight="1" x14ac:dyDescent="0.25">
      <c r="B99" s="1734"/>
      <c r="C99" s="248" t="s">
        <v>547</v>
      </c>
      <c r="D99" s="210">
        <v>0</v>
      </c>
      <c r="E99" s="211"/>
      <c r="F99" s="211"/>
      <c r="G99" s="257" t="e">
        <f>E99/F98</f>
        <v>#DIV/0!</v>
      </c>
      <c r="H99" s="249" t="e">
        <f>E99/$E$136</f>
        <v>#DIV/0!</v>
      </c>
    </row>
    <row r="100" spans="2:8" s="241" customFormat="1" ht="15" hidden="1" customHeight="1" x14ac:dyDescent="0.25">
      <c r="B100" s="1734"/>
      <c r="C100" s="248" t="s">
        <v>394</v>
      </c>
      <c r="D100" s="210"/>
      <c r="E100" s="211"/>
      <c r="F100" s="319"/>
      <c r="G100" s="257" t="e">
        <f>E100/F98</f>
        <v>#DIV/0!</v>
      </c>
      <c r="H100" s="249" t="e">
        <f>E100/$E$136</f>
        <v>#DIV/0!</v>
      </c>
    </row>
    <row r="101" spans="2:8" s="241" customFormat="1" ht="21.75" hidden="1" customHeight="1" x14ac:dyDescent="0.25">
      <c r="B101" s="1734"/>
      <c r="C101" s="248"/>
      <c r="D101" s="542"/>
      <c r="E101" s="211"/>
      <c r="F101" s="212"/>
      <c r="G101" s="257" t="e">
        <f>E101/F98</f>
        <v>#DIV/0!</v>
      </c>
      <c r="H101" s="249" t="e">
        <f>E101/$E$136</f>
        <v>#DIV/0!</v>
      </c>
    </row>
    <row r="102" spans="2:8" s="241" customFormat="1" ht="22.5" hidden="1" customHeight="1" x14ac:dyDescent="0.25">
      <c r="C102" s="58" t="s">
        <v>143</v>
      </c>
      <c r="D102" s="121">
        <f>SUM(D99:D101)</f>
        <v>0</v>
      </c>
      <c r="E102" s="214"/>
      <c r="F102" s="256"/>
      <c r="G102" s="257"/>
      <c r="H102" s="257"/>
    </row>
    <row r="103" spans="2:8" s="241" customFormat="1" ht="15" hidden="1" customHeight="1" x14ac:dyDescent="0.25">
      <c r="B103" s="1734" t="s">
        <v>140</v>
      </c>
      <c r="C103" s="57"/>
      <c r="D103" s="57"/>
      <c r="E103" s="57"/>
      <c r="F103" s="316">
        <v>121748621.277394</v>
      </c>
      <c r="G103" s="56"/>
      <c r="H103" s="246"/>
    </row>
    <row r="104" spans="2:8" s="241" customFormat="1" ht="36" hidden="1" customHeight="1" x14ac:dyDescent="0.25">
      <c r="B104" s="1734"/>
      <c r="C104" s="247" t="s">
        <v>496</v>
      </c>
      <c r="D104" s="248">
        <v>0</v>
      </c>
      <c r="E104" s="211"/>
      <c r="F104" s="250"/>
      <c r="G104" s="257">
        <f>E104/$F$103</f>
        <v>0</v>
      </c>
      <c r="H104" s="249" t="e">
        <f>E104/$E$136</f>
        <v>#DIV/0!</v>
      </c>
    </row>
    <row r="105" spans="2:8" s="241" customFormat="1" ht="15" hidden="1" customHeight="1" x14ac:dyDescent="0.25">
      <c r="B105" s="1734"/>
      <c r="C105" s="247"/>
      <c r="D105" s="248"/>
      <c r="E105" s="213"/>
      <c r="F105" s="250"/>
      <c r="G105" s="257"/>
      <c r="H105" s="257"/>
    </row>
    <row r="106" spans="2:8" s="241" customFormat="1" hidden="1" x14ac:dyDescent="0.25">
      <c r="B106" s="1734"/>
      <c r="C106" s="247"/>
      <c r="D106" s="248"/>
      <c r="E106" s="212"/>
      <c r="F106" s="250"/>
      <c r="G106" s="257"/>
      <c r="H106" s="257"/>
    </row>
    <row r="107" spans="2:8" s="241" customFormat="1" hidden="1" x14ac:dyDescent="0.25">
      <c r="C107" s="58" t="s">
        <v>143</v>
      </c>
      <c r="D107" s="121">
        <f>SUM(D104:D106)</f>
        <v>0</v>
      </c>
      <c r="E107" s="214">
        <f>SUM(E104:E106)</f>
        <v>0</v>
      </c>
      <c r="F107" s="256"/>
      <c r="G107" s="257"/>
      <c r="H107" s="257"/>
    </row>
    <row r="108" spans="2:8" s="241" customFormat="1" hidden="1" x14ac:dyDescent="0.25">
      <c r="B108" s="1734" t="s">
        <v>319</v>
      </c>
      <c r="C108" s="57"/>
      <c r="D108" s="57"/>
      <c r="E108" s="271"/>
      <c r="F108" s="55"/>
      <c r="G108" s="56"/>
      <c r="H108" s="246"/>
    </row>
    <row r="109" spans="2:8" s="241" customFormat="1" hidden="1" x14ac:dyDescent="0.25">
      <c r="B109" s="1734"/>
      <c r="C109" s="126" t="s">
        <v>516</v>
      </c>
      <c r="D109" s="123">
        <v>0</v>
      </c>
      <c r="E109" s="122"/>
      <c r="F109" s="256"/>
      <c r="G109" s="257" t="e">
        <f>E109/$F$108</f>
        <v>#DIV/0!</v>
      </c>
      <c r="H109" s="249" t="e">
        <f>E109/E136</f>
        <v>#DIV/0!</v>
      </c>
    </row>
    <row r="110" spans="2:8" s="241" customFormat="1" ht="17.25" hidden="1" customHeight="1" x14ac:dyDescent="0.25">
      <c r="B110" s="1734"/>
      <c r="C110" s="126" t="s">
        <v>360</v>
      </c>
      <c r="D110" s="123">
        <v>0</v>
      </c>
      <c r="E110" s="122"/>
      <c r="F110" s="256"/>
      <c r="G110" s="253">
        <v>0</v>
      </c>
      <c r="H110" s="253">
        <v>0</v>
      </c>
    </row>
    <row r="111" spans="2:8" s="241" customFormat="1" hidden="1" x14ac:dyDescent="0.25">
      <c r="B111" s="1734"/>
      <c r="C111" s="126"/>
      <c r="D111" s="123"/>
      <c r="E111" s="122"/>
      <c r="F111" s="256"/>
      <c r="G111" s="253">
        <v>0</v>
      </c>
      <c r="H111" s="253">
        <v>0</v>
      </c>
    </row>
    <row r="112" spans="2:8" s="241" customFormat="1" hidden="1" x14ac:dyDescent="0.25">
      <c r="C112" s="58" t="s">
        <v>143</v>
      </c>
      <c r="D112" s="121">
        <f>SUM(D109:D111)</f>
        <v>0</v>
      </c>
      <c r="E112" s="125">
        <f>SUM(E109:E111)</f>
        <v>0</v>
      </c>
      <c r="F112" s="256"/>
      <c r="G112" s="119"/>
      <c r="H112" s="253"/>
    </row>
    <row r="113" spans="2:8" s="241" customFormat="1" ht="17.25" hidden="1" customHeight="1" x14ac:dyDescent="0.25">
      <c r="C113" s="58"/>
      <c r="D113" s="121"/>
      <c r="E113" s="214"/>
      <c r="F113" s="256"/>
      <c r="G113" s="119"/>
      <c r="H113" s="253"/>
    </row>
    <row r="114" spans="2:8" s="241" customFormat="1" hidden="1" x14ac:dyDescent="0.25">
      <c r="B114" s="1734" t="s">
        <v>310</v>
      </c>
      <c r="C114" s="57"/>
      <c r="D114" s="57"/>
      <c r="E114" s="57"/>
      <c r="F114" s="55">
        <v>177768818.425093</v>
      </c>
      <c r="G114" s="56"/>
      <c r="H114" s="246"/>
    </row>
    <row r="115" spans="2:8" s="241" customFormat="1" hidden="1" x14ac:dyDescent="0.25">
      <c r="B115" s="1734"/>
      <c r="C115" s="247"/>
      <c r="D115" s="248"/>
      <c r="E115" s="212"/>
      <c r="F115" s="250"/>
      <c r="G115" s="253">
        <v>0</v>
      </c>
      <c r="H115" s="253">
        <v>0</v>
      </c>
    </row>
    <row r="116" spans="2:8" s="241" customFormat="1" hidden="1" x14ac:dyDescent="0.25">
      <c r="B116" s="272"/>
      <c r="C116" s="247"/>
      <c r="D116" s="248"/>
      <c r="E116" s="212"/>
      <c r="F116" s="250"/>
      <c r="G116" s="253">
        <v>0</v>
      </c>
      <c r="H116" s="253">
        <v>0</v>
      </c>
    </row>
    <row r="117" spans="2:8" s="241" customFormat="1" hidden="1" x14ac:dyDescent="0.25">
      <c r="B117" s="1734" t="s">
        <v>311</v>
      </c>
      <c r="C117" s="57"/>
      <c r="D117" s="57"/>
      <c r="E117" s="57"/>
      <c r="F117" s="55">
        <v>180310349.35703301</v>
      </c>
      <c r="G117" s="56"/>
      <c r="H117" s="246"/>
    </row>
    <row r="118" spans="2:8" s="241" customFormat="1" hidden="1" x14ac:dyDescent="0.25">
      <c r="B118" s="1734"/>
      <c r="C118" s="254"/>
      <c r="D118" s="248"/>
      <c r="E118" s="211"/>
      <c r="F118" s="256"/>
      <c r="G118" s="253">
        <v>0</v>
      </c>
      <c r="H118" s="253">
        <v>0</v>
      </c>
    </row>
    <row r="119" spans="2:8" s="241" customFormat="1" hidden="1" x14ac:dyDescent="0.25">
      <c r="B119" s="1734"/>
      <c r="C119" s="254"/>
      <c r="D119" s="248"/>
      <c r="E119" s="270"/>
      <c r="F119" s="256"/>
      <c r="G119" s="253">
        <v>0</v>
      </c>
      <c r="H119" s="253">
        <v>0</v>
      </c>
    </row>
    <row r="120" spans="2:8" s="241" customFormat="1" hidden="1" x14ac:dyDescent="0.25">
      <c r="C120" s="58" t="s">
        <v>143</v>
      </c>
      <c r="D120" s="121">
        <f>SUM(D118:D119)</f>
        <v>0</v>
      </c>
      <c r="E120" s="214">
        <v>0</v>
      </c>
      <c r="F120" s="256"/>
      <c r="G120" s="119"/>
      <c r="H120" s="253"/>
    </row>
    <row r="121" spans="2:8" s="241" customFormat="1" hidden="1" x14ac:dyDescent="0.25">
      <c r="B121" s="1734" t="s">
        <v>320</v>
      </c>
      <c r="C121" s="57"/>
      <c r="D121" s="57"/>
      <c r="E121" s="57"/>
      <c r="F121" s="55">
        <v>192488001.79415211</v>
      </c>
      <c r="G121" s="56"/>
      <c r="H121" s="246"/>
    </row>
    <row r="122" spans="2:8" s="241" customFormat="1" ht="29" hidden="1" x14ac:dyDescent="0.25">
      <c r="B122" s="1734"/>
      <c r="C122" s="254" t="s">
        <v>700</v>
      </c>
      <c r="D122" s="248"/>
      <c r="E122" s="211"/>
      <c r="F122" s="250"/>
      <c r="G122" s="257">
        <f>E122/$F$121</f>
        <v>0</v>
      </c>
      <c r="H122" s="249" t="e">
        <f>E122/$E$136</f>
        <v>#DIV/0!</v>
      </c>
    </row>
    <row r="123" spans="2:8" s="241" customFormat="1" hidden="1" x14ac:dyDescent="0.25">
      <c r="B123" s="1734"/>
      <c r="C123" s="254"/>
      <c r="D123" s="248"/>
      <c r="E123" s="270"/>
      <c r="F123" s="256"/>
      <c r="G123" s="253"/>
      <c r="H123" s="253"/>
    </row>
    <row r="124" spans="2:8" s="241" customFormat="1" hidden="1" x14ac:dyDescent="0.25">
      <c r="B124" s="1188"/>
      <c r="C124" s="58" t="s">
        <v>143</v>
      </c>
      <c r="D124" s="1183">
        <f>SUM(D122:D123)</f>
        <v>0</v>
      </c>
      <c r="E124" s="1184">
        <f>SUM(E122:E123)</f>
        <v>0</v>
      </c>
      <c r="F124" s="1185"/>
      <c r="G124" s="1186"/>
      <c r="H124" s="1186"/>
    </row>
    <row r="125" spans="2:8" s="241" customFormat="1" hidden="1" x14ac:dyDescent="0.25">
      <c r="B125" s="1188"/>
      <c r="C125" s="1187"/>
      <c r="D125" s="1183"/>
      <c r="E125" s="1184"/>
      <c r="F125" s="1185"/>
      <c r="G125" s="1186"/>
      <c r="H125" s="1186"/>
    </row>
    <row r="126" spans="2:8" s="241" customFormat="1" hidden="1" x14ac:dyDescent="0.25">
      <c r="B126" s="1734" t="s">
        <v>355</v>
      </c>
      <c r="C126" s="57"/>
      <c r="D126" s="57"/>
      <c r="E126" s="57"/>
      <c r="F126" s="55">
        <v>161374864.7478717</v>
      </c>
      <c r="G126" s="56"/>
      <c r="H126" s="246"/>
    </row>
    <row r="127" spans="2:8" s="241" customFormat="1" ht="28.5" hidden="1" customHeight="1" x14ac:dyDescent="0.25">
      <c r="B127" s="1734"/>
      <c r="C127" s="254" t="s">
        <v>659</v>
      </c>
      <c r="D127" s="248"/>
      <c r="E127" s="211"/>
      <c r="F127" s="256"/>
      <c r="G127" s="257">
        <f>E127/F126</f>
        <v>0</v>
      </c>
      <c r="H127" s="249" t="e">
        <f>E127/$E$136</f>
        <v>#DIV/0!</v>
      </c>
    </row>
    <row r="128" spans="2:8" s="241" customFormat="1" hidden="1" x14ac:dyDescent="0.25">
      <c r="B128" s="1734"/>
      <c r="C128" s="254"/>
      <c r="D128" s="248"/>
      <c r="E128" s="270"/>
      <c r="F128" s="256"/>
      <c r="G128" s="253"/>
      <c r="H128" s="253"/>
    </row>
    <row r="129" spans="2:8" s="241" customFormat="1" hidden="1" x14ac:dyDescent="0.25">
      <c r="C129" s="58" t="s">
        <v>143</v>
      </c>
      <c r="D129" s="121">
        <f>SUM(D127:D128)</f>
        <v>0</v>
      </c>
      <c r="E129" s="214">
        <f>SUM(E127:E128)</f>
        <v>0</v>
      </c>
      <c r="F129" s="256"/>
      <c r="G129" s="119"/>
      <c r="H129" s="253"/>
    </row>
    <row r="130" spans="2:8" s="241" customFormat="1" hidden="1" x14ac:dyDescent="0.25">
      <c r="C130" s="254"/>
      <c r="D130" s="248"/>
      <c r="E130" s="270"/>
      <c r="F130" s="256"/>
      <c r="G130" s="253"/>
      <c r="H130" s="253"/>
    </row>
    <row r="131" spans="2:8" s="241" customFormat="1" hidden="1" x14ac:dyDescent="0.25">
      <c r="B131" s="1734" t="s">
        <v>321</v>
      </c>
      <c r="C131" s="57"/>
      <c r="D131" s="57"/>
      <c r="E131" s="57"/>
      <c r="F131" s="55"/>
      <c r="G131" s="56"/>
      <c r="H131" s="246"/>
    </row>
    <row r="132" spans="2:8" s="241" customFormat="1" ht="29" hidden="1" x14ac:dyDescent="0.25">
      <c r="B132" s="1734"/>
      <c r="C132" s="254" t="s">
        <v>572</v>
      </c>
      <c r="D132" s="248">
        <v>0</v>
      </c>
      <c r="E132" s="1261"/>
      <c r="F132" s="256"/>
      <c r="G132" s="257" t="e">
        <f>E132/F131</f>
        <v>#DIV/0!</v>
      </c>
      <c r="H132" s="249" t="e">
        <f>E132/$E$136</f>
        <v>#DIV/0!</v>
      </c>
    </row>
    <row r="133" spans="2:8" s="241" customFormat="1" hidden="1" x14ac:dyDescent="0.25">
      <c r="B133" s="1734"/>
      <c r="C133" s="254"/>
      <c r="D133" s="248"/>
      <c r="E133" s="270"/>
      <c r="F133" s="256"/>
      <c r="G133" s="253">
        <v>0</v>
      </c>
      <c r="H133" s="253">
        <v>0</v>
      </c>
    </row>
    <row r="134" spans="2:8" s="241" customFormat="1" x14ac:dyDescent="0.25">
      <c r="C134" s="58"/>
      <c r="D134" s="121"/>
      <c r="E134" s="214"/>
      <c r="F134" s="256"/>
      <c r="G134" s="119"/>
      <c r="H134" s="253"/>
    </row>
    <row r="135" spans="2:8" s="241" customFormat="1" x14ac:dyDescent="0.25">
      <c r="C135" s="294" t="s">
        <v>29</v>
      </c>
      <c r="D135" s="295">
        <f>D20+D43+D48+D53+D58+D66+D82+D96+D102+D107+D112+D120+D134+D129+D124</f>
        <v>72</v>
      </c>
      <c r="E135" s="296">
        <f>E20+E43+E48+E53+E58+E66+E82+E96+E102+E107+E112+E120+E134+E129+E124</f>
        <v>2114139327.1700001</v>
      </c>
      <c r="F135" s="719"/>
      <c r="G135" s="718"/>
      <c r="H135" s="261"/>
    </row>
    <row r="136" spans="2:8" s="241" customFormat="1" x14ac:dyDescent="0.25">
      <c r="C136" s="1733" t="s">
        <v>173</v>
      </c>
      <c r="D136" s="1733"/>
      <c r="E136" s="274"/>
      <c r="F136" s="263"/>
      <c r="G136" s="706"/>
      <c r="H136" s="261"/>
    </row>
    <row r="144" spans="2:8" x14ac:dyDescent="0.25">
      <c r="D144" s="242">
        <v>0</v>
      </c>
      <c r="E144" s="262">
        <v>2114.1393271699999</v>
      </c>
    </row>
  </sheetData>
  <mergeCells count="23">
    <mergeCell ref="B126:B128"/>
    <mergeCell ref="B6:H6"/>
    <mergeCell ref="B9:B19"/>
    <mergeCell ref="B45:B47"/>
    <mergeCell ref="B22:B39"/>
    <mergeCell ref="B84:B93"/>
    <mergeCell ref="B68:B81"/>
    <mergeCell ref="A1:H1"/>
    <mergeCell ref="A2:H2"/>
    <mergeCell ref="A3:H3"/>
    <mergeCell ref="C136:D136"/>
    <mergeCell ref="B98:B101"/>
    <mergeCell ref="B108:B111"/>
    <mergeCell ref="B50:B52"/>
    <mergeCell ref="B55:B57"/>
    <mergeCell ref="B60:B65"/>
    <mergeCell ref="B131:B133"/>
    <mergeCell ref="B103:B106"/>
    <mergeCell ref="B117:B119"/>
    <mergeCell ref="B114:B115"/>
    <mergeCell ref="B121:B123"/>
    <mergeCell ref="A4:E4"/>
    <mergeCell ref="A5:E5"/>
  </mergeCells>
  <printOptions horizontalCentered="1"/>
  <pageMargins left="0.70866141732283472" right="0.70866141732283472" top="0.74803149606299213" bottom="0.74803149606299213" header="0.31496062992125984" footer="0.31496062992125984"/>
  <pageSetup scale="59" fitToHeight="0" orientation="landscape" r:id="rId1"/>
  <headerFooter>
    <oddFooter>&amp;F</oddFooter>
  </headerFooter>
  <rowBreaks count="1" manualBreakCount="1">
    <brk id="67" min="1" max="7"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60B0-EB95-4EBF-8638-9431EE269A17}">
  <sheetPr>
    <tabColor theme="0"/>
    <pageSetUpPr fitToPage="1"/>
  </sheetPr>
  <dimension ref="A1:M148"/>
  <sheetViews>
    <sheetView showGridLines="0" zoomScale="80" zoomScaleNormal="80" zoomScaleSheetLayoutView="70" zoomScalePageLayoutView="70" workbookViewId="0">
      <selection activeCell="J63" sqref="J63"/>
    </sheetView>
  </sheetViews>
  <sheetFormatPr baseColWidth="10" defaultColWidth="10.7265625" defaultRowHeight="14.5" x14ac:dyDescent="0.25"/>
  <cols>
    <col min="1" max="1" width="14.26953125" style="1347" customWidth="1"/>
    <col min="2" max="2" width="19.453125" style="1348" customWidth="1"/>
    <col min="3" max="3" width="17.7265625" style="1347" customWidth="1"/>
    <col min="4" max="4" width="16.453125" style="1347" customWidth="1"/>
    <col min="5" max="5" width="17.1796875" style="1347" customWidth="1"/>
    <col min="6" max="6" width="18.26953125" style="1349" customWidth="1"/>
    <col min="7" max="7" width="24" style="1349" customWidth="1"/>
    <col min="8" max="8" width="16.54296875" style="1347" customWidth="1"/>
    <col min="9" max="9" width="20.7265625" style="1347" customWidth="1"/>
    <col min="10" max="10" width="19.54296875" style="1930" customWidth="1"/>
    <col min="11" max="11" width="52.7265625" style="1351" bestFit="1" customWidth="1"/>
    <col min="12" max="12" width="21" style="1340" customWidth="1"/>
    <col min="13" max="13" width="52.7265625" style="1340" customWidth="1"/>
    <col min="14" max="16384" width="10.7265625" style="1340"/>
  </cols>
  <sheetData>
    <row r="1" spans="1:13" s="342" customFormat="1" ht="12.75" customHeight="1" x14ac:dyDescent="0.25">
      <c r="A1" s="1732" t="s">
        <v>0</v>
      </c>
      <c r="B1" s="1732"/>
      <c r="C1" s="1732"/>
      <c r="D1" s="1732"/>
      <c r="E1" s="1732"/>
      <c r="F1" s="1732"/>
      <c r="G1" s="1732"/>
      <c r="H1" s="1732"/>
      <c r="I1" s="1732"/>
      <c r="J1" s="1732"/>
      <c r="K1" s="1732"/>
      <c r="L1" s="552"/>
      <c r="M1" s="552"/>
    </row>
    <row r="2" spans="1:13" s="342" customFormat="1" ht="12.75" customHeight="1" x14ac:dyDescent="0.25">
      <c r="A2" s="1732" t="s">
        <v>434</v>
      </c>
      <c r="B2" s="1732"/>
      <c r="C2" s="1732"/>
      <c r="D2" s="1732"/>
      <c r="E2" s="1732"/>
      <c r="F2" s="1732"/>
      <c r="G2" s="1732"/>
      <c r="H2" s="1732"/>
      <c r="I2" s="1732"/>
      <c r="J2" s="1732"/>
      <c r="K2" s="1732"/>
      <c r="L2" s="552"/>
      <c r="M2" s="552"/>
    </row>
    <row r="3" spans="1:13" s="342" customFormat="1" ht="12.75" customHeight="1" x14ac:dyDescent="0.25">
      <c r="A3" s="1732" t="s">
        <v>1495</v>
      </c>
      <c r="B3" s="1732"/>
      <c r="C3" s="1732"/>
      <c r="D3" s="1732"/>
      <c r="E3" s="1732"/>
      <c r="F3" s="1732"/>
      <c r="G3" s="1732"/>
      <c r="H3" s="1732"/>
      <c r="I3" s="1732"/>
      <c r="J3" s="1732"/>
      <c r="K3" s="1732"/>
      <c r="L3" s="552"/>
      <c r="M3" s="552"/>
    </row>
    <row r="4" spans="1:13" s="342" customFormat="1" ht="11" customHeight="1" x14ac:dyDescent="0.25">
      <c r="A4" s="1163"/>
      <c r="B4" s="1163"/>
      <c r="C4" s="1163"/>
      <c r="D4" s="1163"/>
      <c r="E4" s="1163"/>
      <c r="F4" s="1163"/>
      <c r="G4" s="1163"/>
      <c r="H4" s="1163"/>
      <c r="I4" s="1163"/>
      <c r="J4" s="1163"/>
      <c r="K4" s="1163"/>
      <c r="L4" s="553"/>
    </row>
    <row r="5" spans="1:13" s="1441" customFormat="1" ht="43.5" customHeight="1" x14ac:dyDescent="0.25">
      <c r="A5" s="1810" t="s">
        <v>435</v>
      </c>
      <c r="B5" s="1811"/>
      <c r="C5" s="1811"/>
      <c r="D5" s="1811"/>
      <c r="E5" s="1811"/>
      <c r="F5" s="1811"/>
      <c r="G5" s="1811"/>
      <c r="H5" s="1811"/>
      <c r="I5" s="1811"/>
      <c r="J5" s="1811"/>
      <c r="K5" s="1811"/>
      <c r="L5" s="1440"/>
      <c r="M5" s="1440"/>
    </row>
    <row r="6" spans="1:13" x14ac:dyDescent="0.25">
      <c r="A6" s="1341"/>
      <c r="B6" s="1342"/>
      <c r="C6" s="1341"/>
      <c r="D6" s="1341"/>
      <c r="E6" s="1341"/>
      <c r="F6" s="1343"/>
      <c r="G6" s="1343"/>
      <c r="H6" s="1341"/>
      <c r="I6" s="1341"/>
      <c r="J6" s="1929"/>
      <c r="K6" s="1345"/>
    </row>
    <row r="7" spans="1:13" ht="46.5" x14ac:dyDescent="0.25">
      <c r="A7" s="1438" t="s">
        <v>579</v>
      </c>
      <c r="B7" s="1438" t="s">
        <v>676</v>
      </c>
      <c r="C7" s="1438" t="s">
        <v>62</v>
      </c>
      <c r="D7" s="1438" t="s">
        <v>1150</v>
      </c>
      <c r="E7" s="1438" t="s">
        <v>130</v>
      </c>
      <c r="F7" s="1438" t="s">
        <v>544</v>
      </c>
      <c r="G7" s="1438" t="s">
        <v>281</v>
      </c>
      <c r="H7" s="1438" t="s">
        <v>677</v>
      </c>
      <c r="I7" s="1438" t="s">
        <v>678</v>
      </c>
      <c r="J7" s="1439" t="s">
        <v>679</v>
      </c>
      <c r="K7" s="1438" t="s">
        <v>680</v>
      </c>
    </row>
    <row r="8" spans="1:13" x14ac:dyDescent="0.25">
      <c r="A8" s="1864" t="s">
        <v>688</v>
      </c>
      <c r="B8" s="1865" t="s">
        <v>708</v>
      </c>
      <c r="C8" s="1866" t="s">
        <v>527</v>
      </c>
      <c r="D8" s="1867" t="s">
        <v>1089</v>
      </c>
      <c r="E8" s="1867" t="s">
        <v>392</v>
      </c>
      <c r="F8" s="1866">
        <v>31</v>
      </c>
      <c r="G8" s="1867" t="s">
        <v>709</v>
      </c>
      <c r="H8" s="1868">
        <v>931700000</v>
      </c>
      <c r="I8" s="1868">
        <f>+H8/F8</f>
        <v>30054838.709677421</v>
      </c>
      <c r="J8" s="1869">
        <v>44935</v>
      </c>
      <c r="K8" s="1870" t="s">
        <v>682</v>
      </c>
    </row>
    <row r="9" spans="1:13" x14ac:dyDescent="0.25">
      <c r="A9" s="1864"/>
      <c r="B9" s="1865"/>
      <c r="C9" s="1866"/>
      <c r="D9" s="1867"/>
      <c r="E9" s="1867"/>
      <c r="F9" s="1866"/>
      <c r="G9" s="1867"/>
      <c r="H9" s="1868"/>
      <c r="I9" s="1868"/>
      <c r="J9" s="1869">
        <v>44950</v>
      </c>
      <c r="K9" s="1870" t="s">
        <v>683</v>
      </c>
    </row>
    <row r="10" spans="1:13" x14ac:dyDescent="0.25">
      <c r="A10" s="1864"/>
      <c r="B10" s="1865"/>
      <c r="C10" s="1866"/>
      <c r="D10" s="1867"/>
      <c r="E10" s="1867"/>
      <c r="F10" s="1866"/>
      <c r="G10" s="1867"/>
      <c r="H10" s="1868"/>
      <c r="I10" s="1868"/>
      <c r="J10" s="1869">
        <v>44950</v>
      </c>
      <c r="K10" s="1870" t="s">
        <v>684</v>
      </c>
    </row>
    <row r="11" spans="1:13" x14ac:dyDescent="0.25">
      <c r="A11" s="1864"/>
      <c r="B11" s="1865"/>
      <c r="C11" s="1866"/>
      <c r="D11" s="1867"/>
      <c r="E11" s="1867"/>
      <c r="F11" s="1866"/>
      <c r="G11" s="1867"/>
      <c r="H11" s="1868"/>
      <c r="I11" s="1868"/>
      <c r="J11" s="1869">
        <v>44973</v>
      </c>
      <c r="K11" s="1870" t="s">
        <v>689</v>
      </c>
    </row>
    <row r="12" spans="1:13" x14ac:dyDescent="0.25">
      <c r="A12" s="1864"/>
      <c r="B12" s="1865"/>
      <c r="C12" s="1866"/>
      <c r="D12" s="1867"/>
      <c r="E12" s="1867"/>
      <c r="F12" s="1866"/>
      <c r="G12" s="1867"/>
      <c r="H12" s="1868"/>
      <c r="I12" s="1868"/>
      <c r="J12" s="1869">
        <v>44994</v>
      </c>
      <c r="K12" s="1870" t="s">
        <v>686</v>
      </c>
    </row>
    <row r="13" spans="1:13" x14ac:dyDescent="0.25">
      <c r="A13" s="1864"/>
      <c r="B13" s="1865"/>
      <c r="C13" s="1866"/>
      <c r="D13" s="1867"/>
      <c r="E13" s="1867"/>
      <c r="F13" s="1866"/>
      <c r="G13" s="1867"/>
      <c r="H13" s="1868"/>
      <c r="I13" s="1868"/>
      <c r="J13" s="1869">
        <v>45042</v>
      </c>
      <c r="K13" s="1870" t="s">
        <v>755</v>
      </c>
    </row>
    <row r="14" spans="1:13" x14ac:dyDescent="0.25">
      <c r="A14" s="1864"/>
      <c r="B14" s="1865"/>
      <c r="C14" s="1866"/>
      <c r="D14" s="1867"/>
      <c r="E14" s="1867"/>
      <c r="F14" s="1866"/>
      <c r="G14" s="1867"/>
      <c r="H14" s="1868"/>
      <c r="I14" s="1868"/>
      <c r="J14" s="1869">
        <v>45042</v>
      </c>
      <c r="K14" s="1870" t="s">
        <v>686</v>
      </c>
    </row>
    <row r="15" spans="1:13" x14ac:dyDescent="0.25">
      <c r="A15" s="1864"/>
      <c r="B15" s="1865"/>
      <c r="C15" s="1866"/>
      <c r="D15" s="1867"/>
      <c r="E15" s="1867"/>
      <c r="F15" s="1866"/>
      <c r="G15" s="1867"/>
      <c r="H15" s="1868"/>
      <c r="I15" s="1868"/>
      <c r="J15" s="1869">
        <v>45069</v>
      </c>
      <c r="K15" s="1870" t="s">
        <v>714</v>
      </c>
    </row>
    <row r="16" spans="1:13" x14ac:dyDescent="0.25">
      <c r="A16" s="1864"/>
      <c r="B16" s="1865"/>
      <c r="C16" s="1866"/>
      <c r="D16" s="1867"/>
      <c r="E16" s="1867"/>
      <c r="F16" s="1866"/>
      <c r="G16" s="1867"/>
      <c r="H16" s="1868"/>
      <c r="I16" s="1868"/>
      <c r="J16" s="1869">
        <v>45082</v>
      </c>
      <c r="K16" s="1870" t="s">
        <v>715</v>
      </c>
    </row>
    <row r="17" spans="1:11" x14ac:dyDescent="0.25">
      <c r="A17" s="1864"/>
      <c r="B17" s="1865"/>
      <c r="C17" s="1866"/>
      <c r="D17" s="1867"/>
      <c r="E17" s="1867"/>
      <c r="F17" s="1866"/>
      <c r="G17" s="1867"/>
      <c r="H17" s="1868"/>
      <c r="I17" s="1868"/>
      <c r="J17" s="1869">
        <v>45114</v>
      </c>
      <c r="K17" s="1870" t="s">
        <v>781</v>
      </c>
    </row>
    <row r="18" spans="1:11" x14ac:dyDescent="0.25">
      <c r="A18" s="1864"/>
      <c r="B18" s="1865"/>
      <c r="C18" s="1866"/>
      <c r="D18" s="1867"/>
      <c r="E18" s="1867"/>
      <c r="F18" s="1866"/>
      <c r="G18" s="1867"/>
      <c r="H18" s="1868"/>
      <c r="I18" s="1868"/>
      <c r="J18" s="1869">
        <v>45155</v>
      </c>
      <c r="K18" s="1870" t="s">
        <v>755</v>
      </c>
    </row>
    <row r="19" spans="1:11" x14ac:dyDescent="0.25">
      <c r="A19" s="1864"/>
      <c r="B19" s="1865"/>
      <c r="C19" s="1866"/>
      <c r="D19" s="1867"/>
      <c r="E19" s="1867"/>
      <c r="F19" s="1866"/>
      <c r="G19" s="1867"/>
      <c r="H19" s="1868"/>
      <c r="I19" s="1868"/>
      <c r="J19" s="1869">
        <v>45204</v>
      </c>
      <c r="K19" s="1870" t="s">
        <v>888</v>
      </c>
    </row>
    <row r="20" spans="1:11" x14ac:dyDescent="0.25">
      <c r="A20" s="1864"/>
      <c r="B20" s="1865"/>
      <c r="C20" s="1866"/>
      <c r="D20" s="1867"/>
      <c r="E20" s="1867"/>
      <c r="F20" s="1866"/>
      <c r="G20" s="1867"/>
      <c r="H20" s="1868"/>
      <c r="I20" s="1868"/>
      <c r="J20" s="1869">
        <v>45211</v>
      </c>
      <c r="K20" s="1870" t="s">
        <v>889</v>
      </c>
    </row>
    <row r="21" spans="1:11" x14ac:dyDescent="0.25">
      <c r="A21" s="1864"/>
      <c r="B21" s="1865"/>
      <c r="C21" s="1866"/>
      <c r="D21" s="1867"/>
      <c r="E21" s="1867"/>
      <c r="F21" s="1866"/>
      <c r="G21" s="1867"/>
      <c r="H21" s="1868"/>
      <c r="I21" s="1868"/>
      <c r="J21" s="1869">
        <v>45216</v>
      </c>
      <c r="K21" s="1870" t="s">
        <v>907</v>
      </c>
    </row>
    <row r="22" spans="1:11" x14ac:dyDescent="0.25">
      <c r="A22" s="1864"/>
      <c r="B22" s="1865"/>
      <c r="C22" s="1866"/>
      <c r="D22" s="1867"/>
      <c r="E22" s="1867"/>
      <c r="F22" s="1866"/>
      <c r="G22" s="1867"/>
      <c r="H22" s="1868"/>
      <c r="I22" s="1868"/>
      <c r="J22" s="1869">
        <v>45226</v>
      </c>
      <c r="K22" s="1870" t="s">
        <v>908</v>
      </c>
    </row>
    <row r="23" spans="1:11" x14ac:dyDescent="0.25">
      <c r="A23" s="1864"/>
      <c r="B23" s="1865"/>
      <c r="C23" s="1866"/>
      <c r="D23" s="1867"/>
      <c r="E23" s="1867"/>
      <c r="F23" s="1866"/>
      <c r="G23" s="1867"/>
      <c r="H23" s="1868"/>
      <c r="I23" s="1868"/>
      <c r="J23" s="1869">
        <v>45226</v>
      </c>
      <c r="K23" s="1870" t="s">
        <v>696</v>
      </c>
    </row>
    <row r="24" spans="1:11" x14ac:dyDescent="0.25">
      <c r="A24" s="1864"/>
      <c r="B24" s="1865"/>
      <c r="C24" s="1866"/>
      <c r="D24" s="1867"/>
      <c r="E24" s="1867"/>
      <c r="F24" s="1866"/>
      <c r="G24" s="1867"/>
      <c r="H24" s="1868"/>
      <c r="I24" s="1868"/>
      <c r="J24" s="1869">
        <v>45394</v>
      </c>
      <c r="K24" s="1870" t="s">
        <v>686</v>
      </c>
    </row>
    <row r="25" spans="1:11" x14ac:dyDescent="0.25">
      <c r="A25" s="1864"/>
      <c r="B25" s="1865"/>
      <c r="C25" s="1866"/>
      <c r="D25" s="1867"/>
      <c r="E25" s="1867"/>
      <c r="F25" s="1866"/>
      <c r="G25" s="1867"/>
      <c r="H25" s="1868"/>
      <c r="I25" s="1868"/>
      <c r="J25" s="1869">
        <v>45426</v>
      </c>
      <c r="K25" s="1870" t="s">
        <v>1090</v>
      </c>
    </row>
    <row r="26" spans="1:11" x14ac:dyDescent="0.25">
      <c r="A26" s="1864"/>
      <c r="B26" s="1865"/>
      <c r="C26" s="1866"/>
      <c r="D26" s="1867"/>
      <c r="E26" s="1867"/>
      <c r="F26" s="1866"/>
      <c r="G26" s="1867"/>
      <c r="H26" s="1868"/>
      <c r="I26" s="1868"/>
      <c r="J26" s="1869">
        <v>45476</v>
      </c>
      <c r="K26" s="1870" t="s">
        <v>1091</v>
      </c>
    </row>
    <row r="27" spans="1:11" x14ac:dyDescent="0.25">
      <c r="A27" s="1864"/>
      <c r="B27" s="1865"/>
      <c r="C27" s="1866"/>
      <c r="D27" s="1867"/>
      <c r="E27" s="1867"/>
      <c r="F27" s="1866"/>
      <c r="G27" s="1867"/>
      <c r="H27" s="1868"/>
      <c r="I27" s="1868"/>
      <c r="J27" s="1869">
        <v>45483</v>
      </c>
      <c r="K27" s="1871" t="s">
        <v>1092</v>
      </c>
    </row>
    <row r="28" spans="1:11" x14ac:dyDescent="0.25">
      <c r="A28" s="1864"/>
      <c r="B28" s="1865"/>
      <c r="C28" s="1866"/>
      <c r="D28" s="1867"/>
      <c r="E28" s="1867"/>
      <c r="F28" s="1866"/>
      <c r="G28" s="1867"/>
      <c r="H28" s="1868"/>
      <c r="I28" s="1868"/>
      <c r="J28" s="1869">
        <v>45534</v>
      </c>
      <c r="K28" s="1872" t="s">
        <v>1093</v>
      </c>
    </row>
    <row r="29" spans="1:11" x14ac:dyDescent="0.25">
      <c r="A29" s="1864"/>
      <c r="B29" s="1865"/>
      <c r="C29" s="1866"/>
      <c r="D29" s="1867"/>
      <c r="E29" s="1867"/>
      <c r="F29" s="1866"/>
      <c r="G29" s="1867"/>
      <c r="H29" s="1868"/>
      <c r="I29" s="1868"/>
      <c r="J29" s="1869">
        <v>45559</v>
      </c>
      <c r="K29" s="1872" t="s">
        <v>1094</v>
      </c>
    </row>
    <row r="30" spans="1:11" x14ac:dyDescent="0.25">
      <c r="A30" s="1864"/>
      <c r="B30" s="1865"/>
      <c r="C30" s="1866"/>
      <c r="D30" s="1867"/>
      <c r="E30" s="1867"/>
      <c r="F30" s="1866"/>
      <c r="G30" s="1867"/>
      <c r="H30" s="1868"/>
      <c r="I30" s="1868"/>
      <c r="J30" s="1869">
        <v>45602</v>
      </c>
      <c r="K30" s="1872" t="s">
        <v>1093</v>
      </c>
    </row>
    <row r="31" spans="1:11" x14ac:dyDescent="0.25">
      <c r="A31" s="1864"/>
      <c r="B31" s="1865"/>
      <c r="C31" s="1866"/>
      <c r="D31" s="1867"/>
      <c r="E31" s="1867"/>
      <c r="F31" s="1866"/>
      <c r="G31" s="1867"/>
      <c r="H31" s="1868"/>
      <c r="I31" s="1868"/>
      <c r="J31" s="1869">
        <v>46021</v>
      </c>
      <c r="K31" s="1870" t="s">
        <v>686</v>
      </c>
    </row>
    <row r="32" spans="1:11" x14ac:dyDescent="0.25">
      <c r="A32" s="1864"/>
      <c r="B32" s="1865"/>
      <c r="C32" s="1866"/>
      <c r="D32" s="1867"/>
      <c r="E32" s="1867"/>
      <c r="F32" s="1866"/>
      <c r="G32" s="1867"/>
      <c r="H32" s="1868"/>
      <c r="I32" s="1868"/>
      <c r="J32" s="1869">
        <v>45685</v>
      </c>
      <c r="K32" s="1871" t="s">
        <v>1095</v>
      </c>
    </row>
    <row r="33" spans="1:11" x14ac:dyDescent="0.25">
      <c r="A33" s="1864"/>
      <c r="B33" s="1865"/>
      <c r="C33" s="1866"/>
      <c r="D33" s="1867"/>
      <c r="E33" s="1867"/>
      <c r="F33" s="1866"/>
      <c r="G33" s="1867"/>
      <c r="H33" s="1868"/>
      <c r="I33" s="1868"/>
      <c r="J33" s="1873">
        <v>45716</v>
      </c>
      <c r="K33" s="1871" t="s">
        <v>1496</v>
      </c>
    </row>
    <row r="34" spans="1:11" x14ac:dyDescent="0.35">
      <c r="A34" s="1874" t="s">
        <v>688</v>
      </c>
      <c r="B34" s="1874" t="s">
        <v>691</v>
      </c>
      <c r="C34" s="1875" t="s">
        <v>182</v>
      </c>
      <c r="D34" s="1875" t="s">
        <v>1096</v>
      </c>
      <c r="E34" s="1875" t="s">
        <v>392</v>
      </c>
      <c r="F34" s="1875">
        <v>25</v>
      </c>
      <c r="G34" s="1875" t="s">
        <v>940</v>
      </c>
      <c r="H34" s="1876">
        <v>503000000</v>
      </c>
      <c r="I34" s="1876">
        <f>H34/F34</f>
        <v>20120000</v>
      </c>
      <c r="J34" s="1877">
        <v>45323</v>
      </c>
      <c r="K34" s="1878" t="s">
        <v>682</v>
      </c>
    </row>
    <row r="35" spans="1:11" x14ac:dyDescent="0.35">
      <c r="A35" s="1874"/>
      <c r="B35" s="1874"/>
      <c r="C35" s="1875"/>
      <c r="D35" s="1875"/>
      <c r="E35" s="1875"/>
      <c r="F35" s="1875"/>
      <c r="G35" s="1875"/>
      <c r="H35" s="1876"/>
      <c r="I35" s="1876"/>
      <c r="J35" s="1877">
        <v>45323</v>
      </c>
      <c r="K35" s="1878" t="s">
        <v>684</v>
      </c>
    </row>
    <row r="36" spans="1:11" x14ac:dyDescent="0.35">
      <c r="A36" s="1874"/>
      <c r="B36" s="1874"/>
      <c r="C36" s="1875"/>
      <c r="D36" s="1875"/>
      <c r="E36" s="1875"/>
      <c r="F36" s="1875"/>
      <c r="G36" s="1875"/>
      <c r="H36" s="1876"/>
      <c r="I36" s="1876"/>
      <c r="J36" s="1877">
        <v>45330</v>
      </c>
      <c r="K36" s="1878" t="s">
        <v>689</v>
      </c>
    </row>
    <row r="37" spans="1:11" x14ac:dyDescent="0.35">
      <c r="A37" s="1874"/>
      <c r="B37" s="1874"/>
      <c r="C37" s="1875"/>
      <c r="D37" s="1875"/>
      <c r="E37" s="1875"/>
      <c r="F37" s="1875"/>
      <c r="G37" s="1875"/>
      <c r="H37" s="1876"/>
      <c r="I37" s="1876"/>
      <c r="J37" s="1877">
        <v>45386</v>
      </c>
      <c r="K37" s="1878" t="s">
        <v>1097</v>
      </c>
    </row>
    <row r="38" spans="1:11" x14ac:dyDescent="0.35">
      <c r="A38" s="1874"/>
      <c r="B38" s="1874"/>
      <c r="C38" s="1875"/>
      <c r="D38" s="1875"/>
      <c r="E38" s="1875"/>
      <c r="F38" s="1875"/>
      <c r="G38" s="1875"/>
      <c r="H38" s="1876"/>
      <c r="I38" s="1876"/>
      <c r="J38" s="1877">
        <v>45404</v>
      </c>
      <c r="K38" s="1878" t="s">
        <v>1098</v>
      </c>
    </row>
    <row r="39" spans="1:11" x14ac:dyDescent="0.35">
      <c r="A39" s="1874"/>
      <c r="B39" s="1874"/>
      <c r="C39" s="1875"/>
      <c r="D39" s="1875"/>
      <c r="E39" s="1875"/>
      <c r="F39" s="1875"/>
      <c r="G39" s="1875"/>
      <c r="H39" s="1876"/>
      <c r="I39" s="1876"/>
      <c r="J39" s="1437">
        <v>45448</v>
      </c>
      <c r="K39" s="1879" t="s">
        <v>1090</v>
      </c>
    </row>
    <row r="40" spans="1:11" x14ac:dyDescent="0.35">
      <c r="A40" s="1874"/>
      <c r="B40" s="1874"/>
      <c r="C40" s="1875"/>
      <c r="D40" s="1875"/>
      <c r="E40" s="1875"/>
      <c r="F40" s="1875"/>
      <c r="G40" s="1875"/>
      <c r="H40" s="1876"/>
      <c r="I40" s="1876"/>
      <c r="J40" s="1877">
        <v>45386</v>
      </c>
      <c r="K40" s="1878" t="s">
        <v>1097</v>
      </c>
    </row>
    <row r="41" spans="1:11" x14ac:dyDescent="0.35">
      <c r="A41" s="1874"/>
      <c r="B41" s="1874"/>
      <c r="C41" s="1875"/>
      <c r="D41" s="1875"/>
      <c r="E41" s="1875"/>
      <c r="F41" s="1875"/>
      <c r="G41" s="1875"/>
      <c r="H41" s="1876"/>
      <c r="I41" s="1876"/>
      <c r="J41" s="1877">
        <v>45510</v>
      </c>
      <c r="K41" s="1878" t="s">
        <v>685</v>
      </c>
    </row>
    <row r="42" spans="1:11" x14ac:dyDescent="0.35">
      <c r="A42" s="1874"/>
      <c r="B42" s="1874"/>
      <c r="C42" s="1875"/>
      <c r="D42" s="1875"/>
      <c r="E42" s="1875"/>
      <c r="F42" s="1875"/>
      <c r="G42" s="1875"/>
      <c r="H42" s="1876"/>
      <c r="I42" s="1876"/>
      <c r="J42" s="1877">
        <v>45518</v>
      </c>
      <c r="K42" s="1878" t="s">
        <v>1099</v>
      </c>
    </row>
    <row r="43" spans="1:11" x14ac:dyDescent="0.35">
      <c r="A43" s="1874"/>
      <c r="B43" s="1874"/>
      <c r="C43" s="1875"/>
      <c r="D43" s="1875"/>
      <c r="E43" s="1875"/>
      <c r="F43" s="1875"/>
      <c r="G43" s="1875"/>
      <c r="H43" s="1876"/>
      <c r="I43" s="1876"/>
      <c r="J43" s="1877">
        <v>45556</v>
      </c>
      <c r="K43" s="1878" t="s">
        <v>1094</v>
      </c>
    </row>
    <row r="44" spans="1:11" x14ac:dyDescent="0.35">
      <c r="A44" s="1874"/>
      <c r="B44" s="1874"/>
      <c r="C44" s="1875"/>
      <c r="D44" s="1875"/>
      <c r="E44" s="1875"/>
      <c r="F44" s="1875"/>
      <c r="G44" s="1875"/>
      <c r="H44" s="1876"/>
      <c r="I44" s="1876"/>
      <c r="J44" s="1877">
        <v>45565</v>
      </c>
      <c r="K44" s="1878" t="s">
        <v>1099</v>
      </c>
    </row>
    <row r="45" spans="1:11" x14ac:dyDescent="0.35">
      <c r="A45" s="1874"/>
      <c r="B45" s="1874"/>
      <c r="C45" s="1875"/>
      <c r="D45" s="1875"/>
      <c r="E45" s="1875"/>
      <c r="F45" s="1875"/>
      <c r="G45" s="1875"/>
      <c r="H45" s="1876"/>
      <c r="I45" s="1876"/>
      <c r="J45" s="1877">
        <v>45595</v>
      </c>
      <c r="K45" s="1878" t="s">
        <v>1094</v>
      </c>
    </row>
    <row r="46" spans="1:11" x14ac:dyDescent="0.25">
      <c r="A46" s="1874"/>
      <c r="B46" s="1874"/>
      <c r="C46" s="1875"/>
      <c r="D46" s="1875"/>
      <c r="E46" s="1875"/>
      <c r="F46" s="1875"/>
      <c r="G46" s="1875"/>
      <c r="H46" s="1876"/>
      <c r="I46" s="1876"/>
      <c r="J46" s="1880">
        <v>45625</v>
      </c>
      <c r="K46" s="1881" t="s">
        <v>1100</v>
      </c>
    </row>
    <row r="47" spans="1:11" x14ac:dyDescent="0.25">
      <c r="A47" s="1874"/>
      <c r="B47" s="1874"/>
      <c r="C47" s="1875"/>
      <c r="D47" s="1875"/>
      <c r="E47" s="1875"/>
      <c r="F47" s="1875"/>
      <c r="G47" s="1875"/>
      <c r="H47" s="1876"/>
      <c r="I47" s="1876"/>
      <c r="J47" s="1880">
        <v>45656</v>
      </c>
      <c r="K47" s="1878" t="s">
        <v>1093</v>
      </c>
    </row>
    <row r="48" spans="1:11" x14ac:dyDescent="0.25">
      <c r="A48" s="1874"/>
      <c r="B48" s="1874"/>
      <c r="C48" s="1875"/>
      <c r="D48" s="1875"/>
      <c r="E48" s="1875"/>
      <c r="F48" s="1875"/>
      <c r="G48" s="1875"/>
      <c r="H48" s="1876"/>
      <c r="I48" s="1876"/>
      <c r="J48" s="1880">
        <v>45688</v>
      </c>
      <c r="K48" s="1878" t="s">
        <v>1099</v>
      </c>
    </row>
    <row r="49" spans="1:11" x14ac:dyDescent="0.25">
      <c r="A49" s="1874"/>
      <c r="B49" s="1874"/>
      <c r="C49" s="1875"/>
      <c r="D49" s="1875"/>
      <c r="E49" s="1875"/>
      <c r="F49" s="1875"/>
      <c r="G49" s="1875"/>
      <c r="H49" s="1876"/>
      <c r="I49" s="1876"/>
      <c r="J49" s="1882">
        <v>45715</v>
      </c>
      <c r="K49" s="1878" t="s">
        <v>1094</v>
      </c>
    </row>
    <row r="50" spans="1:11" x14ac:dyDescent="0.25">
      <c r="A50" s="1745" t="s">
        <v>1101</v>
      </c>
      <c r="B50" s="1781" t="s">
        <v>1102</v>
      </c>
      <c r="C50" s="1769" t="s">
        <v>139</v>
      </c>
      <c r="D50" s="1748" t="s">
        <v>552</v>
      </c>
      <c r="E50" s="1784" t="s">
        <v>535</v>
      </c>
      <c r="F50" s="1769">
        <v>31</v>
      </c>
      <c r="G50" s="1769" t="s">
        <v>533</v>
      </c>
      <c r="H50" s="1787">
        <v>996103552.41999996</v>
      </c>
      <c r="I50" s="1784">
        <f>+H50/F50</f>
        <v>32132372.658709675</v>
      </c>
      <c r="J50" s="1873">
        <v>45436</v>
      </c>
      <c r="K50" s="1872" t="s">
        <v>682</v>
      </c>
    </row>
    <row r="51" spans="1:11" x14ac:dyDescent="0.25">
      <c r="A51" s="1746"/>
      <c r="B51" s="1782"/>
      <c r="C51" s="1770"/>
      <c r="D51" s="1749"/>
      <c r="E51" s="1785"/>
      <c r="F51" s="1770"/>
      <c r="G51" s="1770"/>
      <c r="H51" s="1788"/>
      <c r="I51" s="1785"/>
      <c r="J51" s="1873">
        <v>45439</v>
      </c>
      <c r="K51" s="1872" t="s">
        <v>684</v>
      </c>
    </row>
    <row r="52" spans="1:11" x14ac:dyDescent="0.25">
      <c r="A52" s="1746"/>
      <c r="B52" s="1782"/>
      <c r="C52" s="1770"/>
      <c r="D52" s="1749"/>
      <c r="E52" s="1785"/>
      <c r="F52" s="1770"/>
      <c r="G52" s="1770"/>
      <c r="H52" s="1788"/>
      <c r="I52" s="1785"/>
      <c r="J52" s="1873">
        <v>45471</v>
      </c>
      <c r="K52" s="1870" t="s">
        <v>689</v>
      </c>
    </row>
    <row r="53" spans="1:11" x14ac:dyDescent="0.25">
      <c r="A53" s="1746"/>
      <c r="B53" s="1782"/>
      <c r="C53" s="1770"/>
      <c r="D53" s="1749"/>
      <c r="E53" s="1785"/>
      <c r="F53" s="1770"/>
      <c r="G53" s="1770"/>
      <c r="H53" s="1788"/>
      <c r="I53" s="1785"/>
      <c r="J53" s="1883">
        <v>45503</v>
      </c>
      <c r="K53" s="1884" t="s">
        <v>686</v>
      </c>
    </row>
    <row r="54" spans="1:11" x14ac:dyDescent="0.25">
      <c r="A54" s="1746"/>
      <c r="B54" s="1782"/>
      <c r="C54" s="1770"/>
      <c r="D54" s="1749"/>
      <c r="E54" s="1785"/>
      <c r="F54" s="1770"/>
      <c r="G54" s="1770"/>
      <c r="H54" s="1788"/>
      <c r="I54" s="1785"/>
      <c r="J54" s="1883">
        <v>45525</v>
      </c>
      <c r="K54" s="1884" t="s">
        <v>1103</v>
      </c>
    </row>
    <row r="55" spans="1:11" x14ac:dyDescent="0.25">
      <c r="A55" s="1746"/>
      <c r="B55" s="1782"/>
      <c r="C55" s="1770"/>
      <c r="D55" s="1749"/>
      <c r="E55" s="1785"/>
      <c r="F55" s="1770"/>
      <c r="G55" s="1770"/>
      <c r="H55" s="1788"/>
      <c r="I55" s="1785"/>
      <c r="J55" s="1883">
        <v>45531</v>
      </c>
      <c r="K55" s="1872" t="s">
        <v>1094</v>
      </c>
    </row>
    <row r="56" spans="1:11" x14ac:dyDescent="0.25">
      <c r="A56" s="1746"/>
      <c r="B56" s="1782"/>
      <c r="C56" s="1770"/>
      <c r="D56" s="1749"/>
      <c r="E56" s="1785"/>
      <c r="F56" s="1770"/>
      <c r="G56" s="1770"/>
      <c r="H56" s="1788"/>
      <c r="I56" s="1785"/>
      <c r="J56" s="1883">
        <v>45551</v>
      </c>
      <c r="K56" s="1871" t="s">
        <v>1104</v>
      </c>
    </row>
    <row r="57" spans="1:11" x14ac:dyDescent="0.25">
      <c r="A57" s="1746"/>
      <c r="B57" s="1782"/>
      <c r="C57" s="1770"/>
      <c r="D57" s="1749"/>
      <c r="E57" s="1785"/>
      <c r="F57" s="1770"/>
      <c r="G57" s="1770"/>
      <c r="H57" s="1788"/>
      <c r="I57" s="1785"/>
      <c r="J57" s="1883">
        <v>45601</v>
      </c>
      <c r="K57" s="1871" t="s">
        <v>1497</v>
      </c>
    </row>
    <row r="58" spans="1:11" x14ac:dyDescent="0.25">
      <c r="A58" s="1746"/>
      <c r="B58" s="1782"/>
      <c r="C58" s="1770"/>
      <c r="D58" s="1749"/>
      <c r="E58" s="1785"/>
      <c r="F58" s="1770"/>
      <c r="G58" s="1770"/>
      <c r="H58" s="1788"/>
      <c r="I58" s="1785"/>
      <c r="J58" s="1883">
        <v>45610</v>
      </c>
      <c r="K58" s="1871" t="s">
        <v>1498</v>
      </c>
    </row>
    <row r="59" spans="1:11" x14ac:dyDescent="0.25">
      <c r="A59" s="1746"/>
      <c r="B59" s="1782"/>
      <c r="C59" s="1770"/>
      <c r="D59" s="1749"/>
      <c r="E59" s="1785"/>
      <c r="F59" s="1770"/>
      <c r="G59" s="1770"/>
      <c r="H59" s="1788"/>
      <c r="I59" s="1785"/>
      <c r="J59" s="1883">
        <v>45708</v>
      </c>
      <c r="K59" s="1871" t="s">
        <v>1499</v>
      </c>
    </row>
    <row r="60" spans="1:11" x14ac:dyDescent="0.25">
      <c r="A60" s="1747"/>
      <c r="B60" s="1783"/>
      <c r="C60" s="1771"/>
      <c r="D60" s="1750"/>
      <c r="E60" s="1786"/>
      <c r="F60" s="1771"/>
      <c r="G60" s="1771"/>
      <c r="H60" s="1789"/>
      <c r="I60" s="1786"/>
      <c r="J60" s="1883">
        <v>45721</v>
      </c>
      <c r="K60" s="1871" t="s">
        <v>1500</v>
      </c>
    </row>
    <row r="61" spans="1:11" x14ac:dyDescent="0.25">
      <c r="A61" s="1874" t="s">
        <v>1501</v>
      </c>
      <c r="B61" s="1885" t="s">
        <v>1105</v>
      </c>
      <c r="C61" s="1760" t="s">
        <v>304</v>
      </c>
      <c r="D61" s="1763" t="s">
        <v>1106</v>
      </c>
      <c r="E61" s="1763" t="s">
        <v>392</v>
      </c>
      <c r="F61" s="1760">
        <v>32</v>
      </c>
      <c r="G61" s="1763" t="s">
        <v>1107</v>
      </c>
      <c r="H61" s="1766">
        <v>863271462.35000002</v>
      </c>
      <c r="I61" s="1886">
        <f>SUM(H61/F61)</f>
        <v>26977233.198437501</v>
      </c>
      <c r="J61" s="1887">
        <v>45531</v>
      </c>
      <c r="K61" s="1878" t="s">
        <v>1108</v>
      </c>
    </row>
    <row r="62" spans="1:11" x14ac:dyDescent="0.25">
      <c r="A62" s="1874"/>
      <c r="B62" s="1885"/>
      <c r="C62" s="1761"/>
      <c r="D62" s="1764"/>
      <c r="E62" s="1764"/>
      <c r="F62" s="1761"/>
      <c r="G62" s="1764"/>
      <c r="H62" s="1767"/>
      <c r="I62" s="1886"/>
      <c r="J62" s="1887">
        <v>45533</v>
      </c>
      <c r="K62" s="1878" t="s">
        <v>684</v>
      </c>
    </row>
    <row r="63" spans="1:11" x14ac:dyDescent="0.25">
      <c r="A63" s="1874"/>
      <c r="B63" s="1885"/>
      <c r="C63" s="1761"/>
      <c r="D63" s="1764"/>
      <c r="E63" s="1764"/>
      <c r="F63" s="1761"/>
      <c r="G63" s="1764"/>
      <c r="H63" s="1767"/>
      <c r="I63" s="1886"/>
      <c r="J63" s="1887">
        <v>45602</v>
      </c>
      <c r="K63" s="1888" t="s">
        <v>689</v>
      </c>
    </row>
    <row r="64" spans="1:11" x14ac:dyDescent="0.25">
      <c r="A64" s="1874"/>
      <c r="B64" s="1885"/>
      <c r="C64" s="1761"/>
      <c r="D64" s="1764"/>
      <c r="E64" s="1764"/>
      <c r="F64" s="1761"/>
      <c r="G64" s="1764"/>
      <c r="H64" s="1767"/>
      <c r="I64" s="1886"/>
      <c r="J64" s="1887">
        <v>45705</v>
      </c>
      <c r="K64" s="1889" t="s">
        <v>889</v>
      </c>
    </row>
    <row r="65" spans="1:11" x14ac:dyDescent="0.25">
      <c r="A65" s="1874"/>
      <c r="B65" s="1885"/>
      <c r="C65" s="1761"/>
      <c r="D65" s="1764"/>
      <c r="E65" s="1764"/>
      <c r="F65" s="1761"/>
      <c r="G65" s="1764"/>
      <c r="H65" s="1767"/>
      <c r="I65" s="1886"/>
      <c r="J65" s="1887">
        <v>45712</v>
      </c>
      <c r="K65" s="1889" t="s">
        <v>1099</v>
      </c>
    </row>
    <row r="66" spans="1:11" x14ac:dyDescent="0.25">
      <c r="A66" s="1874"/>
      <c r="B66" s="1885"/>
      <c r="C66" s="1761"/>
      <c r="D66" s="1764"/>
      <c r="E66" s="1764"/>
      <c r="F66" s="1761"/>
      <c r="G66" s="1764"/>
      <c r="H66" s="1767"/>
      <c r="I66" s="1886"/>
      <c r="J66" s="1887">
        <v>45716</v>
      </c>
      <c r="K66" s="1889" t="s">
        <v>1093</v>
      </c>
    </row>
    <row r="67" spans="1:11" x14ac:dyDescent="0.25">
      <c r="A67" s="1775" t="s">
        <v>688</v>
      </c>
      <c r="B67" s="1775" t="s">
        <v>1123</v>
      </c>
      <c r="C67" s="1757" t="s">
        <v>78</v>
      </c>
      <c r="D67" s="1757" t="s">
        <v>1124</v>
      </c>
      <c r="E67" s="1757" t="s">
        <v>392</v>
      </c>
      <c r="F67" s="1778">
        <v>107</v>
      </c>
      <c r="G67" s="1757" t="s">
        <v>386</v>
      </c>
      <c r="H67" s="1757">
        <v>3645423360.9299998</v>
      </c>
      <c r="I67" s="1757">
        <f>H67/F67</f>
        <v>34069377.204953268</v>
      </c>
      <c r="J67" s="1873">
        <v>45590</v>
      </c>
      <c r="K67" s="1871" t="s">
        <v>1125</v>
      </c>
    </row>
    <row r="68" spans="1:11" x14ac:dyDescent="0.25">
      <c r="A68" s="1776"/>
      <c r="B68" s="1776"/>
      <c r="C68" s="1758"/>
      <c r="D68" s="1758"/>
      <c r="E68" s="1758"/>
      <c r="F68" s="1779"/>
      <c r="G68" s="1758"/>
      <c r="H68" s="1758"/>
      <c r="I68" s="1758"/>
      <c r="J68" s="1873">
        <v>45594</v>
      </c>
      <c r="K68" s="1871" t="s">
        <v>1126</v>
      </c>
    </row>
    <row r="69" spans="1:11" x14ac:dyDescent="0.25">
      <c r="A69" s="1776"/>
      <c r="B69" s="1776"/>
      <c r="C69" s="1758"/>
      <c r="D69" s="1758"/>
      <c r="E69" s="1758"/>
      <c r="F69" s="1779"/>
      <c r="G69" s="1758"/>
      <c r="H69" s="1758"/>
      <c r="I69" s="1758"/>
      <c r="J69" s="1873">
        <v>45625</v>
      </c>
      <c r="K69" s="1871" t="s">
        <v>689</v>
      </c>
    </row>
    <row r="70" spans="1:11" x14ac:dyDescent="0.25">
      <c r="A70" s="1776"/>
      <c r="B70" s="1776"/>
      <c r="C70" s="1758"/>
      <c r="D70" s="1758"/>
      <c r="E70" s="1758"/>
      <c r="F70" s="1779"/>
      <c r="G70" s="1758"/>
      <c r="H70" s="1758"/>
      <c r="I70" s="1758"/>
      <c r="J70" s="1873">
        <v>45646</v>
      </c>
      <c r="K70" s="1871" t="s">
        <v>1100</v>
      </c>
    </row>
    <row r="71" spans="1:11" x14ac:dyDescent="0.25">
      <c r="A71" s="1776"/>
      <c r="B71" s="1776"/>
      <c r="C71" s="1758"/>
      <c r="D71" s="1758"/>
      <c r="E71" s="1758"/>
      <c r="F71" s="1779"/>
      <c r="G71" s="1758"/>
      <c r="H71" s="1758"/>
      <c r="I71" s="1758"/>
      <c r="J71" s="1873">
        <v>45673</v>
      </c>
      <c r="K71" s="1878" t="s">
        <v>1093</v>
      </c>
    </row>
    <row r="72" spans="1:11" x14ac:dyDescent="0.25">
      <c r="A72" s="1776"/>
      <c r="B72" s="1776"/>
      <c r="C72" s="1758"/>
      <c r="D72" s="1758"/>
      <c r="E72" s="1758"/>
      <c r="F72" s="1779"/>
      <c r="G72" s="1758"/>
      <c r="H72" s="1758"/>
      <c r="I72" s="1758"/>
      <c r="J72" s="1873">
        <v>45688</v>
      </c>
      <c r="K72" s="1871" t="s">
        <v>685</v>
      </c>
    </row>
    <row r="73" spans="1:11" x14ac:dyDescent="0.25">
      <c r="A73" s="1776"/>
      <c r="B73" s="1776"/>
      <c r="C73" s="1758"/>
      <c r="D73" s="1758"/>
      <c r="E73" s="1758"/>
      <c r="F73" s="1779"/>
      <c r="G73" s="1758"/>
      <c r="H73" s="1758"/>
      <c r="I73" s="1758"/>
      <c r="J73" s="1873">
        <v>45699</v>
      </c>
      <c r="K73" s="1871" t="s">
        <v>1099</v>
      </c>
    </row>
    <row r="74" spans="1:11" x14ac:dyDescent="0.25">
      <c r="A74" s="1776"/>
      <c r="B74" s="1776"/>
      <c r="C74" s="1758"/>
      <c r="D74" s="1758"/>
      <c r="E74" s="1758"/>
      <c r="F74" s="1779"/>
      <c r="G74" s="1758"/>
      <c r="H74" s="1758"/>
      <c r="I74" s="1758"/>
      <c r="J74" s="1873">
        <v>45710</v>
      </c>
      <c r="K74" s="1871" t="s">
        <v>1094</v>
      </c>
    </row>
    <row r="75" spans="1:11" x14ac:dyDescent="0.25">
      <c r="A75" s="1777"/>
      <c r="B75" s="1777"/>
      <c r="C75" s="1759"/>
      <c r="D75" s="1759"/>
      <c r="E75" s="1759"/>
      <c r="F75" s="1780"/>
      <c r="G75" s="1759"/>
      <c r="H75" s="1759"/>
      <c r="I75" s="1759"/>
      <c r="J75" s="1873">
        <v>45716</v>
      </c>
      <c r="K75" s="1871" t="s">
        <v>685</v>
      </c>
    </row>
    <row r="76" spans="1:11" x14ac:dyDescent="0.25">
      <c r="A76" s="1745" t="s">
        <v>1101</v>
      </c>
      <c r="B76" s="1745" t="s">
        <v>1134</v>
      </c>
      <c r="C76" s="1748" t="s">
        <v>1128</v>
      </c>
      <c r="D76" s="1748" t="s">
        <v>1135</v>
      </c>
      <c r="E76" s="1748" t="s">
        <v>179</v>
      </c>
      <c r="F76" s="1748">
        <v>29</v>
      </c>
      <c r="G76" s="1748" t="s">
        <v>1136</v>
      </c>
      <c r="H76" s="1801">
        <v>579110502.72000003</v>
      </c>
      <c r="I76" s="1801">
        <f>+H76/F76</f>
        <v>19969327.68</v>
      </c>
      <c r="J76" s="1873">
        <v>45539</v>
      </c>
      <c r="K76" s="1890" t="s">
        <v>1108</v>
      </c>
    </row>
    <row r="77" spans="1:11" x14ac:dyDescent="0.25">
      <c r="A77" s="1746"/>
      <c r="B77" s="1746"/>
      <c r="C77" s="1749"/>
      <c r="D77" s="1749"/>
      <c r="E77" s="1749"/>
      <c r="F77" s="1749"/>
      <c r="G77" s="1749"/>
      <c r="H77" s="1802"/>
      <c r="I77" s="1802"/>
      <c r="J77" s="1873">
        <v>45539</v>
      </c>
      <c r="K77" s="1870" t="s">
        <v>683</v>
      </c>
    </row>
    <row r="78" spans="1:11" x14ac:dyDescent="0.25">
      <c r="A78" s="1746"/>
      <c r="B78" s="1746"/>
      <c r="C78" s="1749"/>
      <c r="D78" s="1749"/>
      <c r="E78" s="1749"/>
      <c r="F78" s="1749"/>
      <c r="G78" s="1749"/>
      <c r="H78" s="1802"/>
      <c r="I78" s="1802"/>
      <c r="J78" s="1873">
        <v>45541</v>
      </c>
      <c r="K78" s="1870" t="s">
        <v>684</v>
      </c>
    </row>
    <row r="79" spans="1:11" x14ac:dyDescent="0.25">
      <c r="A79" s="1746"/>
      <c r="B79" s="1746"/>
      <c r="C79" s="1749"/>
      <c r="D79" s="1749"/>
      <c r="E79" s="1749"/>
      <c r="F79" s="1749"/>
      <c r="G79" s="1749"/>
      <c r="H79" s="1802"/>
      <c r="I79" s="1802"/>
      <c r="J79" s="1873">
        <v>45629</v>
      </c>
      <c r="K79" s="1890" t="s">
        <v>1137</v>
      </c>
    </row>
    <row r="80" spans="1:11" x14ac:dyDescent="0.25">
      <c r="A80" s="1746"/>
      <c r="B80" s="1746"/>
      <c r="C80" s="1749"/>
      <c r="D80" s="1749"/>
      <c r="E80" s="1749"/>
      <c r="F80" s="1749"/>
      <c r="G80" s="1749"/>
      <c r="H80" s="1802"/>
      <c r="I80" s="1802"/>
      <c r="J80" s="1891">
        <v>45688</v>
      </c>
      <c r="K80" s="1892" t="s">
        <v>1502</v>
      </c>
    </row>
    <row r="81" spans="1:11" x14ac:dyDescent="0.25">
      <c r="A81" s="1747"/>
      <c r="B81" s="1747"/>
      <c r="C81" s="1750"/>
      <c r="D81" s="1750"/>
      <c r="E81" s="1750"/>
      <c r="F81" s="1750"/>
      <c r="G81" s="1750"/>
      <c r="H81" s="1803"/>
      <c r="I81" s="1803"/>
      <c r="J81" s="1873">
        <v>45716</v>
      </c>
      <c r="K81" s="1890" t="s">
        <v>1503</v>
      </c>
    </row>
    <row r="82" spans="1:11" x14ac:dyDescent="0.25">
      <c r="A82" s="1751" t="s">
        <v>1101</v>
      </c>
      <c r="B82" s="1751" t="s">
        <v>1138</v>
      </c>
      <c r="C82" s="1754" t="s">
        <v>1128</v>
      </c>
      <c r="D82" s="1754" t="s">
        <v>1135</v>
      </c>
      <c r="E82" s="1754" t="s">
        <v>179</v>
      </c>
      <c r="F82" s="1754">
        <v>43</v>
      </c>
      <c r="G82" s="1754" t="s">
        <v>1139</v>
      </c>
      <c r="H82" s="1804">
        <v>692410171.70000005</v>
      </c>
      <c r="I82" s="1807">
        <f>+H82/F82</f>
        <v>16102562.132558141</v>
      </c>
      <c r="J82" s="1880">
        <v>45539</v>
      </c>
      <c r="K82" s="1893" t="s">
        <v>1108</v>
      </c>
    </row>
    <row r="83" spans="1:11" x14ac:dyDescent="0.25">
      <c r="A83" s="1752"/>
      <c r="B83" s="1752"/>
      <c r="C83" s="1755"/>
      <c r="D83" s="1755"/>
      <c r="E83" s="1755"/>
      <c r="F83" s="1755"/>
      <c r="G83" s="1755"/>
      <c r="H83" s="1805"/>
      <c r="I83" s="1808"/>
      <c r="J83" s="1880">
        <v>45539</v>
      </c>
      <c r="K83" s="1879" t="s">
        <v>683</v>
      </c>
    </row>
    <row r="84" spans="1:11" x14ac:dyDescent="0.25">
      <c r="A84" s="1752"/>
      <c r="B84" s="1752"/>
      <c r="C84" s="1755"/>
      <c r="D84" s="1755"/>
      <c r="E84" s="1755"/>
      <c r="F84" s="1755"/>
      <c r="G84" s="1755"/>
      <c r="H84" s="1805"/>
      <c r="I84" s="1808"/>
      <c r="J84" s="1880">
        <v>45539</v>
      </c>
      <c r="K84" s="1879" t="s">
        <v>684</v>
      </c>
    </row>
    <row r="85" spans="1:11" x14ac:dyDescent="0.25">
      <c r="A85" s="1752"/>
      <c r="B85" s="1752"/>
      <c r="C85" s="1755"/>
      <c r="D85" s="1755"/>
      <c r="E85" s="1755"/>
      <c r="F85" s="1755"/>
      <c r="G85" s="1755"/>
      <c r="H85" s="1805"/>
      <c r="I85" s="1808"/>
      <c r="J85" s="1880">
        <v>45642</v>
      </c>
      <c r="K85" s="1893" t="s">
        <v>1137</v>
      </c>
    </row>
    <row r="86" spans="1:11" x14ac:dyDescent="0.25">
      <c r="A86" s="1752"/>
      <c r="B86" s="1752"/>
      <c r="C86" s="1755"/>
      <c r="D86" s="1755"/>
      <c r="E86" s="1755"/>
      <c r="F86" s="1755"/>
      <c r="G86" s="1755"/>
      <c r="H86" s="1805"/>
      <c r="I86" s="1808"/>
      <c r="J86" s="1880">
        <v>45688</v>
      </c>
      <c r="K86" s="1893" t="s">
        <v>1502</v>
      </c>
    </row>
    <row r="87" spans="1:11" x14ac:dyDescent="0.25">
      <c r="A87" s="1753"/>
      <c r="B87" s="1753"/>
      <c r="C87" s="1756"/>
      <c r="D87" s="1756"/>
      <c r="E87" s="1756"/>
      <c r="F87" s="1756"/>
      <c r="G87" s="1756"/>
      <c r="H87" s="1806"/>
      <c r="I87" s="1809"/>
      <c r="J87" s="1880">
        <v>45716</v>
      </c>
      <c r="K87" s="1893" t="s">
        <v>1503</v>
      </c>
    </row>
    <row r="88" spans="1:11" x14ac:dyDescent="0.25">
      <c r="A88" s="1864" t="s">
        <v>1101</v>
      </c>
      <c r="B88" s="1864" t="s">
        <v>1140</v>
      </c>
      <c r="C88" s="1748" t="s">
        <v>1128</v>
      </c>
      <c r="D88" s="1748" t="s">
        <v>1141</v>
      </c>
      <c r="E88" s="1748" t="s">
        <v>179</v>
      </c>
      <c r="F88" s="1748">
        <v>45</v>
      </c>
      <c r="G88" s="1748" t="s">
        <v>1139</v>
      </c>
      <c r="H88" s="1757">
        <v>731793816.45000005</v>
      </c>
      <c r="I88" s="1757">
        <f>+H88/F88</f>
        <v>16262084.810000001</v>
      </c>
      <c r="J88" s="1873">
        <v>45183</v>
      </c>
      <c r="K88" s="1890" t="s">
        <v>1108</v>
      </c>
    </row>
    <row r="89" spans="1:11" x14ac:dyDescent="0.25">
      <c r="A89" s="1864"/>
      <c r="B89" s="1864"/>
      <c r="C89" s="1749"/>
      <c r="D89" s="1749"/>
      <c r="E89" s="1749"/>
      <c r="F89" s="1749"/>
      <c r="G89" s="1749"/>
      <c r="H89" s="1758"/>
      <c r="I89" s="1758"/>
      <c r="J89" s="1873">
        <v>45549</v>
      </c>
      <c r="K89" s="1870" t="s">
        <v>683</v>
      </c>
    </row>
    <row r="90" spans="1:11" x14ac:dyDescent="0.25">
      <c r="A90" s="1864"/>
      <c r="B90" s="1864"/>
      <c r="C90" s="1749"/>
      <c r="D90" s="1749"/>
      <c r="E90" s="1749"/>
      <c r="F90" s="1749"/>
      <c r="G90" s="1749"/>
      <c r="H90" s="1758"/>
      <c r="I90" s="1758"/>
      <c r="J90" s="1873">
        <v>45549</v>
      </c>
      <c r="K90" s="1870" t="s">
        <v>684</v>
      </c>
    </row>
    <row r="91" spans="1:11" x14ac:dyDescent="0.25">
      <c r="A91" s="1864"/>
      <c r="B91" s="1864"/>
      <c r="C91" s="1749"/>
      <c r="D91" s="1749"/>
      <c r="E91" s="1749"/>
      <c r="F91" s="1749"/>
      <c r="G91" s="1749"/>
      <c r="H91" s="1758"/>
      <c r="I91" s="1758"/>
      <c r="J91" s="1873">
        <v>45187</v>
      </c>
      <c r="K91" s="1870" t="s">
        <v>689</v>
      </c>
    </row>
    <row r="92" spans="1:11" x14ac:dyDescent="0.25">
      <c r="A92" s="1864"/>
      <c r="B92" s="1864"/>
      <c r="C92" s="1749"/>
      <c r="D92" s="1749"/>
      <c r="E92" s="1749"/>
      <c r="F92" s="1749"/>
      <c r="G92" s="1749"/>
      <c r="H92" s="1758"/>
      <c r="I92" s="1758"/>
      <c r="J92" s="1873">
        <v>45187</v>
      </c>
      <c r="K92" s="1870" t="s">
        <v>686</v>
      </c>
    </row>
    <row r="93" spans="1:11" x14ac:dyDescent="0.25">
      <c r="A93" s="1864"/>
      <c r="B93" s="1864"/>
      <c r="C93" s="1749"/>
      <c r="D93" s="1749"/>
      <c r="E93" s="1749"/>
      <c r="F93" s="1749"/>
      <c r="G93" s="1749"/>
      <c r="H93" s="1758"/>
      <c r="I93" s="1758"/>
      <c r="J93" s="1873">
        <v>45188</v>
      </c>
      <c r="K93" s="1870" t="s">
        <v>687</v>
      </c>
    </row>
    <row r="94" spans="1:11" x14ac:dyDescent="0.25">
      <c r="A94" s="1864"/>
      <c r="B94" s="1864"/>
      <c r="C94" s="1749"/>
      <c r="D94" s="1749"/>
      <c r="E94" s="1749"/>
      <c r="F94" s="1749"/>
      <c r="G94" s="1749"/>
      <c r="H94" s="1758"/>
      <c r="I94" s="1758"/>
      <c r="J94" s="1873">
        <v>45209</v>
      </c>
      <c r="K94" s="1870" t="s">
        <v>686</v>
      </c>
    </row>
    <row r="95" spans="1:11" x14ac:dyDescent="0.25">
      <c r="A95" s="1864"/>
      <c r="B95" s="1864"/>
      <c r="C95" s="1749"/>
      <c r="D95" s="1749"/>
      <c r="E95" s="1749"/>
      <c r="F95" s="1749"/>
      <c r="G95" s="1749"/>
      <c r="H95" s="1758"/>
      <c r="I95" s="1758"/>
      <c r="J95" s="1873">
        <v>45231</v>
      </c>
      <c r="K95" s="1870" t="s">
        <v>687</v>
      </c>
    </row>
    <row r="96" spans="1:11" x14ac:dyDescent="0.25">
      <c r="A96" s="1864"/>
      <c r="B96" s="1864"/>
      <c r="C96" s="1749"/>
      <c r="D96" s="1749"/>
      <c r="E96" s="1749"/>
      <c r="F96" s="1749"/>
      <c r="G96" s="1749"/>
      <c r="H96" s="1758"/>
      <c r="I96" s="1758"/>
      <c r="J96" s="1873">
        <v>45232</v>
      </c>
      <c r="K96" s="1870" t="s">
        <v>685</v>
      </c>
    </row>
    <row r="97" spans="1:11" x14ac:dyDescent="0.25">
      <c r="A97" s="1864"/>
      <c r="B97" s="1864"/>
      <c r="C97" s="1749"/>
      <c r="D97" s="1749"/>
      <c r="E97" s="1749"/>
      <c r="F97" s="1749"/>
      <c r="G97" s="1749"/>
      <c r="H97" s="1758"/>
      <c r="I97" s="1758"/>
      <c r="J97" s="1873">
        <v>45232</v>
      </c>
      <c r="K97" s="1870" t="s">
        <v>694</v>
      </c>
    </row>
    <row r="98" spans="1:11" x14ac:dyDescent="0.25">
      <c r="A98" s="1864"/>
      <c r="B98" s="1864"/>
      <c r="C98" s="1749"/>
      <c r="D98" s="1749"/>
      <c r="E98" s="1749"/>
      <c r="F98" s="1749"/>
      <c r="G98" s="1749"/>
      <c r="H98" s="1758"/>
      <c r="I98" s="1758"/>
      <c r="J98" s="1873">
        <v>45233</v>
      </c>
      <c r="K98" s="1870" t="s">
        <v>695</v>
      </c>
    </row>
    <row r="99" spans="1:11" x14ac:dyDescent="0.25">
      <c r="A99" s="1864"/>
      <c r="B99" s="1864"/>
      <c r="C99" s="1749"/>
      <c r="D99" s="1749"/>
      <c r="E99" s="1749"/>
      <c r="F99" s="1749"/>
      <c r="G99" s="1749"/>
      <c r="H99" s="1758"/>
      <c r="I99" s="1758"/>
      <c r="J99" s="1873">
        <v>45233</v>
      </c>
      <c r="K99" s="1870" t="s">
        <v>696</v>
      </c>
    </row>
    <row r="100" spans="1:11" x14ac:dyDescent="0.25">
      <c r="A100" s="1864"/>
      <c r="B100" s="1864"/>
      <c r="C100" s="1749"/>
      <c r="D100" s="1749"/>
      <c r="E100" s="1749"/>
      <c r="F100" s="1749"/>
      <c r="G100" s="1749"/>
      <c r="H100" s="1758"/>
      <c r="I100" s="1758"/>
      <c r="J100" s="1873">
        <v>45642</v>
      </c>
      <c r="K100" s="1890" t="s">
        <v>1137</v>
      </c>
    </row>
    <row r="101" spans="1:11" x14ac:dyDescent="0.25">
      <c r="A101" s="1864"/>
      <c r="B101" s="1864"/>
      <c r="C101" s="1749"/>
      <c r="D101" s="1749"/>
      <c r="E101" s="1749"/>
      <c r="F101" s="1749"/>
      <c r="G101" s="1749"/>
      <c r="H101" s="1758"/>
      <c r="I101" s="1758"/>
      <c r="J101" s="1891">
        <v>45688</v>
      </c>
      <c r="K101" s="1892" t="s">
        <v>1502</v>
      </c>
    </row>
    <row r="102" spans="1:11" x14ac:dyDescent="0.25">
      <c r="A102" s="1864"/>
      <c r="B102" s="1864"/>
      <c r="C102" s="1750"/>
      <c r="D102" s="1750"/>
      <c r="E102" s="1750"/>
      <c r="F102" s="1750"/>
      <c r="G102" s="1750"/>
      <c r="H102" s="1759"/>
      <c r="I102" s="1759"/>
      <c r="J102" s="1873">
        <v>45716</v>
      </c>
      <c r="K102" s="1890" t="s">
        <v>1503</v>
      </c>
    </row>
    <row r="103" spans="1:11" x14ac:dyDescent="0.25">
      <c r="A103" s="1751" t="s">
        <v>690</v>
      </c>
      <c r="B103" s="1751" t="s">
        <v>1142</v>
      </c>
      <c r="C103" s="1760" t="s">
        <v>100</v>
      </c>
      <c r="D103" s="1754" t="s">
        <v>1143</v>
      </c>
      <c r="E103" s="1760" t="s">
        <v>535</v>
      </c>
      <c r="F103" s="1760">
        <v>129</v>
      </c>
      <c r="G103" s="1760" t="s">
        <v>671</v>
      </c>
      <c r="H103" s="1807">
        <v>3875835450.3400002</v>
      </c>
      <c r="I103" s="1894">
        <f>+H103/F103</f>
        <v>30045236.049147289</v>
      </c>
      <c r="J103" s="1895">
        <v>45386</v>
      </c>
      <c r="K103" s="1878" t="s">
        <v>682</v>
      </c>
    </row>
    <row r="104" spans="1:11" x14ac:dyDescent="0.25">
      <c r="A104" s="1752"/>
      <c r="B104" s="1752"/>
      <c r="C104" s="1761"/>
      <c r="D104" s="1755"/>
      <c r="E104" s="1761"/>
      <c r="F104" s="1761"/>
      <c r="G104" s="1761"/>
      <c r="H104" s="1808"/>
      <c r="I104" s="1896"/>
      <c r="J104" s="1895">
        <v>45390</v>
      </c>
      <c r="K104" s="1878" t="s">
        <v>684</v>
      </c>
    </row>
    <row r="105" spans="1:11" x14ac:dyDescent="0.25">
      <c r="A105" s="1752"/>
      <c r="B105" s="1752"/>
      <c r="C105" s="1761"/>
      <c r="D105" s="1755"/>
      <c r="E105" s="1761"/>
      <c r="F105" s="1761"/>
      <c r="G105" s="1761"/>
      <c r="H105" s="1808"/>
      <c r="I105" s="1896"/>
      <c r="J105" s="1895">
        <v>45390</v>
      </c>
      <c r="K105" s="1878" t="s">
        <v>689</v>
      </c>
    </row>
    <row r="106" spans="1:11" x14ac:dyDescent="0.25">
      <c r="A106" s="1752"/>
      <c r="B106" s="1752"/>
      <c r="C106" s="1761"/>
      <c r="D106" s="1755"/>
      <c r="E106" s="1761"/>
      <c r="F106" s="1761"/>
      <c r="G106" s="1761"/>
      <c r="H106" s="1808"/>
      <c r="I106" s="1896"/>
      <c r="J106" s="1895">
        <v>45475</v>
      </c>
      <c r="K106" s="1878" t="s">
        <v>905</v>
      </c>
    </row>
    <row r="107" spans="1:11" x14ac:dyDescent="0.25">
      <c r="A107" s="1752"/>
      <c r="B107" s="1752"/>
      <c r="C107" s="1761"/>
      <c r="D107" s="1755"/>
      <c r="E107" s="1761"/>
      <c r="F107" s="1761"/>
      <c r="G107" s="1761"/>
      <c r="H107" s="1808"/>
      <c r="I107" s="1896"/>
      <c r="J107" s="1880">
        <v>45635</v>
      </c>
      <c r="K107" s="1878" t="s">
        <v>889</v>
      </c>
    </row>
    <row r="108" spans="1:11" x14ac:dyDescent="0.25">
      <c r="A108" s="1752"/>
      <c r="B108" s="1752"/>
      <c r="C108" s="1761"/>
      <c r="D108" s="1755"/>
      <c r="E108" s="1761"/>
      <c r="F108" s="1761"/>
      <c r="G108" s="1761"/>
      <c r="H108" s="1808"/>
      <c r="I108" s="1896"/>
      <c r="J108" s="1880">
        <v>45719</v>
      </c>
      <c r="K108" s="1878" t="s">
        <v>1099</v>
      </c>
    </row>
    <row r="109" spans="1:11" x14ac:dyDescent="0.25">
      <c r="A109" s="1753"/>
      <c r="B109" s="1753"/>
      <c r="C109" s="1762"/>
      <c r="D109" s="1756"/>
      <c r="E109" s="1762"/>
      <c r="F109" s="1762"/>
      <c r="G109" s="1762"/>
      <c r="H109" s="1809"/>
      <c r="I109" s="1897"/>
      <c r="J109" s="1880">
        <v>45729</v>
      </c>
      <c r="K109" s="1878" t="s">
        <v>1093</v>
      </c>
    </row>
    <row r="110" spans="1:11" x14ac:dyDescent="0.25">
      <c r="A110" s="1781" t="s">
        <v>1101</v>
      </c>
      <c r="B110" s="1781" t="s">
        <v>1144</v>
      </c>
      <c r="C110" s="1769" t="s">
        <v>304</v>
      </c>
      <c r="D110" s="1748" t="s">
        <v>1145</v>
      </c>
      <c r="E110" s="1784" t="s">
        <v>1146</v>
      </c>
      <c r="F110" s="1769">
        <v>24</v>
      </c>
      <c r="G110" s="1769" t="s">
        <v>671</v>
      </c>
      <c r="H110" s="1757">
        <v>413000000</v>
      </c>
      <c r="I110" s="1812">
        <f>+H110/F110</f>
        <v>17208333.333333332</v>
      </c>
      <c r="J110" s="1873">
        <v>45489</v>
      </c>
      <c r="K110" s="1871" t="s">
        <v>1108</v>
      </c>
    </row>
    <row r="111" spans="1:11" x14ac:dyDescent="0.25">
      <c r="A111" s="1782"/>
      <c r="B111" s="1782"/>
      <c r="C111" s="1770"/>
      <c r="D111" s="1749"/>
      <c r="E111" s="1785"/>
      <c r="F111" s="1770"/>
      <c r="G111" s="1770"/>
      <c r="H111" s="1758"/>
      <c r="I111" s="1898"/>
      <c r="J111" s="1873">
        <v>45673</v>
      </c>
      <c r="K111" s="1872" t="s">
        <v>684</v>
      </c>
    </row>
    <row r="112" spans="1:11" x14ac:dyDescent="0.25">
      <c r="A112" s="1783"/>
      <c r="B112" s="1783"/>
      <c r="C112" s="1771"/>
      <c r="D112" s="1750"/>
      <c r="E112" s="1786"/>
      <c r="F112" s="1771"/>
      <c r="G112" s="1771"/>
      <c r="H112" s="1759"/>
      <c r="I112" s="1813"/>
      <c r="J112" s="1873">
        <v>45709</v>
      </c>
      <c r="K112" s="1871" t="s">
        <v>1504</v>
      </c>
    </row>
    <row r="113" spans="1:11" x14ac:dyDescent="0.25">
      <c r="A113" s="1885" t="s">
        <v>1101</v>
      </c>
      <c r="B113" s="1796" t="s">
        <v>1147</v>
      </c>
      <c r="C113" s="1899" t="s">
        <v>304</v>
      </c>
      <c r="D113" s="1901" t="s">
        <v>1148</v>
      </c>
      <c r="E113" s="1900" t="s">
        <v>179</v>
      </c>
      <c r="F113" s="1899">
        <v>14</v>
      </c>
      <c r="G113" s="1901" t="s">
        <v>1149</v>
      </c>
      <c r="H113" s="1902">
        <v>226304336.77000001</v>
      </c>
      <c r="I113" s="1903">
        <f>+H113/F113</f>
        <v>16164595.483571429</v>
      </c>
      <c r="J113" s="1880">
        <v>45672</v>
      </c>
      <c r="K113" s="1881" t="s">
        <v>1108</v>
      </c>
    </row>
    <row r="114" spans="1:11" x14ac:dyDescent="0.25">
      <c r="A114" s="1885"/>
      <c r="B114" s="1797"/>
      <c r="C114" s="1899"/>
      <c r="D114" s="1901"/>
      <c r="E114" s="1900"/>
      <c r="F114" s="1899"/>
      <c r="G114" s="1901"/>
      <c r="H114" s="1902"/>
      <c r="I114" s="1903"/>
      <c r="J114" s="1880">
        <v>45686</v>
      </c>
      <c r="K114" s="1878" t="s">
        <v>684</v>
      </c>
    </row>
    <row r="115" spans="1:11" x14ac:dyDescent="0.25">
      <c r="A115" s="1885"/>
      <c r="B115" s="1798"/>
      <c r="C115" s="1899"/>
      <c r="D115" s="1901"/>
      <c r="E115" s="1900"/>
      <c r="F115" s="1899"/>
      <c r="G115" s="1901"/>
      <c r="H115" s="1902"/>
      <c r="I115" s="1903"/>
      <c r="J115" s="1880">
        <v>45716</v>
      </c>
      <c r="K115" s="1878" t="s">
        <v>1505</v>
      </c>
    </row>
    <row r="116" spans="1:11" x14ac:dyDescent="0.25">
      <c r="A116" s="1799" t="s">
        <v>681</v>
      </c>
      <c r="B116" s="1781" t="s">
        <v>1109</v>
      </c>
      <c r="C116" s="1769" t="s">
        <v>139</v>
      </c>
      <c r="D116" s="1772" t="s">
        <v>1110</v>
      </c>
      <c r="E116" s="1772" t="s">
        <v>535</v>
      </c>
      <c r="F116" s="1769">
        <v>117</v>
      </c>
      <c r="G116" s="1904" t="s">
        <v>1111</v>
      </c>
      <c r="H116" s="1790">
        <v>3702109660.8200002</v>
      </c>
      <c r="I116" s="1790">
        <f>SUM(H116/F116)</f>
        <v>31641962.912991453</v>
      </c>
      <c r="J116" s="1905">
        <v>45551</v>
      </c>
      <c r="K116" s="1872" t="s">
        <v>684</v>
      </c>
    </row>
    <row r="117" spans="1:11" x14ac:dyDescent="0.25">
      <c r="A117" s="1800"/>
      <c r="B117" s="1782"/>
      <c r="C117" s="1770"/>
      <c r="D117" s="1773"/>
      <c r="E117" s="1773"/>
      <c r="F117" s="1770"/>
      <c r="G117" s="1904"/>
      <c r="H117" s="1791"/>
      <c r="I117" s="1791"/>
      <c r="J117" s="1905">
        <v>45565</v>
      </c>
      <c r="K117" s="1872" t="s">
        <v>689</v>
      </c>
    </row>
    <row r="118" spans="1:11" x14ac:dyDescent="0.25">
      <c r="A118" s="1800"/>
      <c r="B118" s="1782"/>
      <c r="C118" s="1770"/>
      <c r="D118" s="1773"/>
      <c r="E118" s="1773"/>
      <c r="F118" s="1770"/>
      <c r="G118" s="1904"/>
      <c r="H118" s="1791"/>
      <c r="I118" s="1791"/>
      <c r="J118" s="1905">
        <v>45608</v>
      </c>
      <c r="K118" s="1871" t="s">
        <v>1112</v>
      </c>
    </row>
    <row r="119" spans="1:11" x14ac:dyDescent="0.25">
      <c r="A119" s="1800"/>
      <c r="B119" s="1782"/>
      <c r="C119" s="1770"/>
      <c r="D119" s="1773"/>
      <c r="E119" s="1773"/>
      <c r="F119" s="1770"/>
      <c r="G119" s="1904"/>
      <c r="H119" s="1791"/>
      <c r="I119" s="1791"/>
      <c r="J119" s="1905">
        <v>45693</v>
      </c>
      <c r="K119" s="1871" t="s">
        <v>1113</v>
      </c>
    </row>
    <row r="120" spans="1:11" x14ac:dyDescent="0.25">
      <c r="A120" s="1800"/>
      <c r="B120" s="1782"/>
      <c r="C120" s="1770"/>
      <c r="D120" s="1773"/>
      <c r="E120" s="1773"/>
      <c r="F120" s="1770"/>
      <c r="G120" s="1904"/>
      <c r="H120" s="1791"/>
      <c r="I120" s="1791"/>
      <c r="J120" s="1905">
        <v>45698</v>
      </c>
      <c r="K120" s="1871" t="s">
        <v>1506</v>
      </c>
    </row>
    <row r="121" spans="1:11" x14ac:dyDescent="0.25">
      <c r="A121" s="1617"/>
      <c r="B121" s="1783"/>
      <c r="C121" s="1771"/>
      <c r="D121" s="1774"/>
      <c r="E121" s="1774"/>
      <c r="F121" s="1771"/>
      <c r="G121" s="1904"/>
      <c r="H121" s="1792"/>
      <c r="I121" s="1792"/>
      <c r="J121" s="1905">
        <v>45707</v>
      </c>
      <c r="K121" s="1871" t="s">
        <v>1507</v>
      </c>
    </row>
    <row r="122" spans="1:11" x14ac:dyDescent="0.25">
      <c r="A122" s="1796" t="s">
        <v>688</v>
      </c>
      <c r="B122" s="1796" t="s">
        <v>753</v>
      </c>
      <c r="C122" s="1760" t="s">
        <v>140</v>
      </c>
      <c r="D122" s="1754" t="s">
        <v>1151</v>
      </c>
      <c r="E122" s="1906" t="s">
        <v>901</v>
      </c>
      <c r="F122" s="1760">
        <v>228</v>
      </c>
      <c r="G122" s="1754" t="s">
        <v>754</v>
      </c>
      <c r="H122" s="1807">
        <v>8050000000</v>
      </c>
      <c r="I122" s="1894">
        <f>H122/F122</f>
        <v>35307017.543859646</v>
      </c>
      <c r="J122" s="1880">
        <v>44258</v>
      </c>
      <c r="K122" s="1881" t="s">
        <v>682</v>
      </c>
    </row>
    <row r="123" spans="1:11" x14ac:dyDescent="0.25">
      <c r="A123" s="1797"/>
      <c r="B123" s="1797"/>
      <c r="C123" s="1761"/>
      <c r="D123" s="1755"/>
      <c r="E123" s="1907"/>
      <c r="F123" s="1761"/>
      <c r="G123" s="1755"/>
      <c r="H123" s="1808"/>
      <c r="I123" s="1896"/>
      <c r="J123" s="1880">
        <v>44301</v>
      </c>
      <c r="K123" s="1881" t="s">
        <v>1098</v>
      </c>
    </row>
    <row r="124" spans="1:11" x14ac:dyDescent="0.25">
      <c r="A124" s="1797"/>
      <c r="B124" s="1797"/>
      <c r="C124" s="1761"/>
      <c r="D124" s="1755"/>
      <c r="E124" s="1907"/>
      <c r="F124" s="1761"/>
      <c r="G124" s="1755"/>
      <c r="H124" s="1808"/>
      <c r="I124" s="1896"/>
      <c r="J124" s="1880">
        <v>44306</v>
      </c>
      <c r="K124" s="1881" t="s">
        <v>1090</v>
      </c>
    </row>
    <row r="125" spans="1:11" x14ac:dyDescent="0.25">
      <c r="A125" s="1797"/>
      <c r="B125" s="1797"/>
      <c r="C125" s="1761"/>
      <c r="D125" s="1755"/>
      <c r="E125" s="1907"/>
      <c r="F125" s="1761"/>
      <c r="G125" s="1755"/>
      <c r="H125" s="1808"/>
      <c r="I125" s="1896"/>
      <c r="J125" s="1880">
        <v>44409</v>
      </c>
      <c r="K125" s="1881" t="s">
        <v>1098</v>
      </c>
    </row>
    <row r="126" spans="1:11" x14ac:dyDescent="0.25">
      <c r="A126" s="1797"/>
      <c r="B126" s="1797"/>
      <c r="C126" s="1761"/>
      <c r="D126" s="1755"/>
      <c r="E126" s="1907"/>
      <c r="F126" s="1761"/>
      <c r="G126" s="1755"/>
      <c r="H126" s="1808"/>
      <c r="I126" s="1896"/>
      <c r="J126" s="1880">
        <v>44644</v>
      </c>
      <c r="K126" s="1881" t="s">
        <v>1098</v>
      </c>
    </row>
    <row r="127" spans="1:11" x14ac:dyDescent="0.25">
      <c r="A127" s="1797"/>
      <c r="B127" s="1797"/>
      <c r="C127" s="1761"/>
      <c r="D127" s="1755"/>
      <c r="E127" s="1907"/>
      <c r="F127" s="1761"/>
      <c r="G127" s="1755"/>
      <c r="H127" s="1808"/>
      <c r="I127" s="1896"/>
      <c r="J127" s="1880">
        <v>44657</v>
      </c>
      <c r="K127" s="1881" t="s">
        <v>1090</v>
      </c>
    </row>
    <row r="128" spans="1:11" x14ac:dyDescent="0.25">
      <c r="A128" s="1797"/>
      <c r="B128" s="1797"/>
      <c r="C128" s="1761"/>
      <c r="D128" s="1755"/>
      <c r="E128" s="1907"/>
      <c r="F128" s="1761"/>
      <c r="G128" s="1755"/>
      <c r="H128" s="1808"/>
      <c r="I128" s="1896"/>
      <c r="J128" s="1880">
        <v>44690</v>
      </c>
      <c r="K128" s="1881" t="s">
        <v>1098</v>
      </c>
    </row>
    <row r="129" spans="1:11" x14ac:dyDescent="0.25">
      <c r="A129" s="1797"/>
      <c r="B129" s="1797"/>
      <c r="C129" s="1761"/>
      <c r="D129" s="1755"/>
      <c r="E129" s="1907"/>
      <c r="F129" s="1761"/>
      <c r="G129" s="1755"/>
      <c r="H129" s="1808"/>
      <c r="I129" s="1896"/>
      <c r="J129" s="1880">
        <v>44844</v>
      </c>
      <c r="K129" s="1881" t="s">
        <v>1098</v>
      </c>
    </row>
    <row r="130" spans="1:11" x14ac:dyDescent="0.25">
      <c r="A130" s="1797"/>
      <c r="B130" s="1797"/>
      <c r="C130" s="1761"/>
      <c r="D130" s="1755"/>
      <c r="E130" s="1907"/>
      <c r="F130" s="1761"/>
      <c r="G130" s="1755"/>
      <c r="H130" s="1808"/>
      <c r="I130" s="1896"/>
      <c r="J130" s="1880">
        <v>44907</v>
      </c>
      <c r="K130" s="1881" t="s">
        <v>1090</v>
      </c>
    </row>
    <row r="131" spans="1:11" x14ac:dyDescent="0.25">
      <c r="A131" s="1797"/>
      <c r="B131" s="1797"/>
      <c r="C131" s="1761"/>
      <c r="D131" s="1755"/>
      <c r="E131" s="1907"/>
      <c r="F131" s="1761"/>
      <c r="G131" s="1755"/>
      <c r="H131" s="1808"/>
      <c r="I131" s="1896"/>
      <c r="J131" s="1880">
        <v>44967</v>
      </c>
      <c r="K131" s="1881" t="s">
        <v>1098</v>
      </c>
    </row>
    <row r="132" spans="1:11" x14ac:dyDescent="0.25">
      <c r="A132" s="1797"/>
      <c r="B132" s="1797"/>
      <c r="C132" s="1761"/>
      <c r="D132" s="1755"/>
      <c r="E132" s="1907"/>
      <c r="F132" s="1761"/>
      <c r="G132" s="1755"/>
      <c r="H132" s="1808"/>
      <c r="I132" s="1896"/>
      <c r="J132" s="1880">
        <v>45000</v>
      </c>
      <c r="K132" s="1881" t="s">
        <v>1098</v>
      </c>
    </row>
    <row r="133" spans="1:11" x14ac:dyDescent="0.25">
      <c r="A133" s="1797"/>
      <c r="B133" s="1797"/>
      <c r="C133" s="1761"/>
      <c r="D133" s="1755"/>
      <c r="E133" s="1907"/>
      <c r="F133" s="1761"/>
      <c r="G133" s="1755"/>
      <c r="H133" s="1808"/>
      <c r="I133" s="1896"/>
      <c r="J133" s="1880">
        <v>45057</v>
      </c>
      <c r="K133" s="1881" t="s">
        <v>1098</v>
      </c>
    </row>
    <row r="134" spans="1:11" x14ac:dyDescent="0.25">
      <c r="A134" s="1797"/>
      <c r="B134" s="1797"/>
      <c r="C134" s="1761"/>
      <c r="D134" s="1755"/>
      <c r="E134" s="1907"/>
      <c r="F134" s="1761"/>
      <c r="G134" s="1755"/>
      <c r="H134" s="1808"/>
      <c r="I134" s="1896"/>
      <c r="J134" s="1880">
        <v>45040</v>
      </c>
      <c r="K134" s="1881" t="s">
        <v>1098</v>
      </c>
    </row>
    <row r="135" spans="1:11" x14ac:dyDescent="0.25">
      <c r="A135" s="1797"/>
      <c r="B135" s="1797"/>
      <c r="C135" s="1761"/>
      <c r="D135" s="1755"/>
      <c r="E135" s="1907"/>
      <c r="F135" s="1761"/>
      <c r="G135" s="1755"/>
      <c r="H135" s="1808"/>
      <c r="I135" s="1896"/>
      <c r="J135" s="1880">
        <v>45169</v>
      </c>
      <c r="K135" s="1881" t="s">
        <v>1098</v>
      </c>
    </row>
    <row r="136" spans="1:11" x14ac:dyDescent="0.25">
      <c r="A136" s="1797"/>
      <c r="B136" s="1797"/>
      <c r="C136" s="1761"/>
      <c r="D136" s="1755"/>
      <c r="E136" s="1907"/>
      <c r="F136" s="1761"/>
      <c r="G136" s="1755"/>
      <c r="H136" s="1808"/>
      <c r="I136" s="1896"/>
      <c r="J136" s="1880">
        <v>45210</v>
      </c>
      <c r="K136" s="1881" t="s">
        <v>1098</v>
      </c>
    </row>
    <row r="137" spans="1:11" x14ac:dyDescent="0.25">
      <c r="A137" s="1797"/>
      <c r="B137" s="1797"/>
      <c r="C137" s="1761"/>
      <c r="D137" s="1755"/>
      <c r="E137" s="1907"/>
      <c r="F137" s="1761"/>
      <c r="G137" s="1755"/>
      <c r="H137" s="1808"/>
      <c r="I137" s="1896"/>
      <c r="J137" s="1880">
        <v>45273</v>
      </c>
      <c r="K137" s="1881" t="s">
        <v>1098</v>
      </c>
    </row>
    <row r="138" spans="1:11" x14ac:dyDescent="0.25">
      <c r="A138" s="1797"/>
      <c r="B138" s="1797"/>
      <c r="C138" s="1761"/>
      <c r="D138" s="1755"/>
      <c r="E138" s="1907"/>
      <c r="F138" s="1761"/>
      <c r="G138" s="1755"/>
      <c r="H138" s="1808"/>
      <c r="I138" s="1896"/>
      <c r="J138" s="1880">
        <v>45365</v>
      </c>
      <c r="K138" s="1881" t="s">
        <v>1098</v>
      </c>
    </row>
    <row r="139" spans="1:11" x14ac:dyDescent="0.25">
      <c r="A139" s="1797"/>
      <c r="B139" s="1797"/>
      <c r="C139" s="1761"/>
      <c r="D139" s="1755"/>
      <c r="E139" s="1907"/>
      <c r="F139" s="1761"/>
      <c r="G139" s="1755"/>
      <c r="H139" s="1808"/>
      <c r="I139" s="1896"/>
      <c r="J139" s="1880">
        <v>45597</v>
      </c>
      <c r="K139" s="1881" t="s">
        <v>1508</v>
      </c>
    </row>
    <row r="140" spans="1:11" x14ac:dyDescent="0.25">
      <c r="A140" s="1798"/>
      <c r="B140" s="1798"/>
      <c r="C140" s="1762"/>
      <c r="D140" s="1756"/>
      <c r="E140" s="1908"/>
      <c r="F140" s="1762"/>
      <c r="G140" s="1756"/>
      <c r="H140" s="1809"/>
      <c r="I140" s="1897"/>
      <c r="J140" s="1880">
        <v>45716</v>
      </c>
      <c r="K140" s="1881" t="s">
        <v>1509</v>
      </c>
    </row>
    <row r="141" spans="1:11" x14ac:dyDescent="0.25">
      <c r="A141" s="1909" t="s">
        <v>1101</v>
      </c>
      <c r="B141" s="1910" t="s">
        <v>1510</v>
      </c>
      <c r="C141" s="1911" t="s">
        <v>90</v>
      </c>
      <c r="D141" s="1913" t="s">
        <v>1145</v>
      </c>
      <c r="E141" s="1912" t="s">
        <v>1146</v>
      </c>
      <c r="F141" s="1911">
        <v>16</v>
      </c>
      <c r="G141" s="1913" t="s">
        <v>671</v>
      </c>
      <c r="H141" s="1914">
        <v>273289838.48000002</v>
      </c>
      <c r="I141" s="1915">
        <f>+H141/F141</f>
        <v>17080614.905000001</v>
      </c>
      <c r="J141" s="1891">
        <v>45568</v>
      </c>
      <c r="K141" s="1916" t="s">
        <v>1511</v>
      </c>
    </row>
    <row r="142" spans="1:11" x14ac:dyDescent="0.25">
      <c r="A142" s="1917"/>
      <c r="B142" s="1918"/>
      <c r="C142" s="1919"/>
      <c r="D142" s="1921"/>
      <c r="E142" s="1920"/>
      <c r="F142" s="1919"/>
      <c r="G142" s="1921"/>
      <c r="H142" s="1824"/>
      <c r="I142" s="1922"/>
      <c r="J142" s="1891">
        <v>45572</v>
      </c>
      <c r="K142" s="1916" t="s">
        <v>1512</v>
      </c>
    </row>
    <row r="143" spans="1:11" x14ac:dyDescent="0.25">
      <c r="A143" s="1917"/>
      <c r="B143" s="1918"/>
      <c r="C143" s="1919"/>
      <c r="D143" s="1921"/>
      <c r="E143" s="1920"/>
      <c r="F143" s="1919"/>
      <c r="G143" s="1921"/>
      <c r="H143" s="1824"/>
      <c r="I143" s="1922"/>
      <c r="J143" s="1891">
        <v>45708</v>
      </c>
      <c r="K143" s="1916" t="s">
        <v>1137</v>
      </c>
    </row>
    <row r="144" spans="1:11" x14ac:dyDescent="0.25">
      <c r="A144" s="1923"/>
      <c r="B144" s="1924"/>
      <c r="C144" s="1925"/>
      <c r="D144" s="1927"/>
      <c r="E144" s="1926"/>
      <c r="F144" s="1925"/>
      <c r="G144" s="1927"/>
      <c r="H144" s="1825"/>
      <c r="I144" s="1928"/>
      <c r="J144" s="1891">
        <v>46298</v>
      </c>
      <c r="K144" s="1916" t="s">
        <v>1513</v>
      </c>
    </row>
    <row r="145" spans="1:11" x14ac:dyDescent="0.25">
      <c r="A145" s="1796" t="s">
        <v>1101</v>
      </c>
      <c r="B145" s="1751" t="s">
        <v>1514</v>
      </c>
      <c r="C145" s="1760" t="s">
        <v>90</v>
      </c>
      <c r="D145" s="1754" t="s">
        <v>1145</v>
      </c>
      <c r="E145" s="1906" t="s">
        <v>1146</v>
      </c>
      <c r="F145" s="1760">
        <v>24</v>
      </c>
      <c r="G145" s="1754" t="s">
        <v>671</v>
      </c>
      <c r="H145" s="1807">
        <v>429214253.70999998</v>
      </c>
      <c r="I145" s="1894">
        <f>+H145/F145</f>
        <v>17883927.237916667</v>
      </c>
      <c r="J145" s="1880">
        <v>45313</v>
      </c>
      <c r="K145" s="1881" t="s">
        <v>1511</v>
      </c>
    </row>
    <row r="146" spans="1:11" x14ac:dyDescent="0.25">
      <c r="A146" s="1797"/>
      <c r="B146" s="1752"/>
      <c r="C146" s="1761"/>
      <c r="D146" s="1755"/>
      <c r="E146" s="1907"/>
      <c r="F146" s="1761"/>
      <c r="G146" s="1755"/>
      <c r="H146" s="1808"/>
      <c r="I146" s="1896"/>
      <c r="J146" s="1880">
        <v>45313</v>
      </c>
      <c r="K146" s="1881" t="s">
        <v>1512</v>
      </c>
    </row>
    <row r="147" spans="1:11" x14ac:dyDescent="0.25">
      <c r="A147" s="1797"/>
      <c r="B147" s="1752"/>
      <c r="C147" s="1761"/>
      <c r="D147" s="1755"/>
      <c r="E147" s="1907"/>
      <c r="F147" s="1761"/>
      <c r="G147" s="1755"/>
      <c r="H147" s="1808"/>
      <c r="I147" s="1896"/>
      <c r="J147" s="1880">
        <v>45726</v>
      </c>
      <c r="K147" s="1881" t="s">
        <v>1137</v>
      </c>
    </row>
    <row r="148" spans="1:11" x14ac:dyDescent="0.25">
      <c r="A148" s="1798"/>
      <c r="B148" s="1753"/>
      <c r="C148" s="1762"/>
      <c r="D148" s="1756"/>
      <c r="E148" s="1908"/>
      <c r="F148" s="1762"/>
      <c r="G148" s="1756"/>
      <c r="H148" s="1809"/>
      <c r="I148" s="1897"/>
      <c r="J148" s="1880">
        <v>45726</v>
      </c>
      <c r="K148" s="1881" t="s">
        <v>1513</v>
      </c>
    </row>
  </sheetData>
  <mergeCells count="139">
    <mergeCell ref="A145:A148"/>
    <mergeCell ref="B145:B148"/>
    <mergeCell ref="C145:C148"/>
    <mergeCell ref="D145:D148"/>
    <mergeCell ref="E145:E148"/>
    <mergeCell ref="F145:F148"/>
    <mergeCell ref="G145:G148"/>
    <mergeCell ref="H145:H148"/>
    <mergeCell ref="I145:I148"/>
    <mergeCell ref="A141:A144"/>
    <mergeCell ref="B141:B144"/>
    <mergeCell ref="C141:C144"/>
    <mergeCell ref="D141:D144"/>
    <mergeCell ref="E141:E144"/>
    <mergeCell ref="F141:F144"/>
    <mergeCell ref="G141:G144"/>
    <mergeCell ref="H141:H144"/>
    <mergeCell ref="I141:I144"/>
    <mergeCell ref="A122:A140"/>
    <mergeCell ref="B122:B140"/>
    <mergeCell ref="C122:C140"/>
    <mergeCell ref="D122:D140"/>
    <mergeCell ref="E122:E140"/>
    <mergeCell ref="F122:F140"/>
    <mergeCell ref="G122:G140"/>
    <mergeCell ref="H122:H140"/>
    <mergeCell ref="I122:I140"/>
    <mergeCell ref="A116:A121"/>
    <mergeCell ref="B116:B121"/>
    <mergeCell ref="C116:C121"/>
    <mergeCell ref="D116:D121"/>
    <mergeCell ref="E116:E121"/>
    <mergeCell ref="F116:F121"/>
    <mergeCell ref="G116:G121"/>
    <mergeCell ref="H116:H121"/>
    <mergeCell ref="I116:I121"/>
    <mergeCell ref="A113:A115"/>
    <mergeCell ref="B113:B115"/>
    <mergeCell ref="C113:C115"/>
    <mergeCell ref="D113:D115"/>
    <mergeCell ref="E113:E115"/>
    <mergeCell ref="F113:F115"/>
    <mergeCell ref="G113:G115"/>
    <mergeCell ref="H113:H115"/>
    <mergeCell ref="I113:I115"/>
    <mergeCell ref="A110:A112"/>
    <mergeCell ref="B110:B112"/>
    <mergeCell ref="C110:C112"/>
    <mergeCell ref="D110:D112"/>
    <mergeCell ref="E110:E112"/>
    <mergeCell ref="F110:F112"/>
    <mergeCell ref="G110:G112"/>
    <mergeCell ref="H110:H112"/>
    <mergeCell ref="I110:I112"/>
    <mergeCell ref="A103:A109"/>
    <mergeCell ref="B103:B109"/>
    <mergeCell ref="C103:C109"/>
    <mergeCell ref="D103:D109"/>
    <mergeCell ref="E103:E109"/>
    <mergeCell ref="F103:F109"/>
    <mergeCell ref="G103:G109"/>
    <mergeCell ref="H103:H109"/>
    <mergeCell ref="I103:I109"/>
    <mergeCell ref="B67:B75"/>
    <mergeCell ref="C67:C75"/>
    <mergeCell ref="D67:D75"/>
    <mergeCell ref="E67:E75"/>
    <mergeCell ref="F67:F75"/>
    <mergeCell ref="G67:G75"/>
    <mergeCell ref="H67:H75"/>
    <mergeCell ref="I67:I75"/>
    <mergeCell ref="A82:A87"/>
    <mergeCell ref="B82:B87"/>
    <mergeCell ref="C82:C87"/>
    <mergeCell ref="D82:D87"/>
    <mergeCell ref="E82:E87"/>
    <mergeCell ref="F82:F87"/>
    <mergeCell ref="G82:G87"/>
    <mergeCell ref="H82:H87"/>
    <mergeCell ref="I82:I87"/>
    <mergeCell ref="A34:A49"/>
    <mergeCell ref="B34:B49"/>
    <mergeCell ref="C34:C49"/>
    <mergeCell ref="D34:D49"/>
    <mergeCell ref="E34:E49"/>
    <mergeCell ref="F34:F49"/>
    <mergeCell ref="G34:G49"/>
    <mergeCell ref="H34:H49"/>
    <mergeCell ref="I34:I49"/>
    <mergeCell ref="A8:A33"/>
    <mergeCell ref="B8:B33"/>
    <mergeCell ref="C8:C33"/>
    <mergeCell ref="D8:D33"/>
    <mergeCell ref="E8:E33"/>
    <mergeCell ref="F8:F33"/>
    <mergeCell ref="G8:G33"/>
    <mergeCell ref="H8:H33"/>
    <mergeCell ref="I8:I33"/>
    <mergeCell ref="A5:K5"/>
    <mergeCell ref="A3:K3"/>
    <mergeCell ref="A2:K2"/>
    <mergeCell ref="A1:K1"/>
    <mergeCell ref="A88:A102"/>
    <mergeCell ref="B88:B102"/>
    <mergeCell ref="C88:C102"/>
    <mergeCell ref="D88:D102"/>
    <mergeCell ref="E88:E102"/>
    <mergeCell ref="F88:F102"/>
    <mergeCell ref="G88:G102"/>
    <mergeCell ref="H88:H102"/>
    <mergeCell ref="I88:I102"/>
    <mergeCell ref="A76:A81"/>
    <mergeCell ref="B76:B81"/>
    <mergeCell ref="C76:C81"/>
    <mergeCell ref="D76:D81"/>
    <mergeCell ref="E76:E81"/>
    <mergeCell ref="F76:F81"/>
    <mergeCell ref="G76:G81"/>
    <mergeCell ref="A50:A60"/>
    <mergeCell ref="B50:B60"/>
    <mergeCell ref="C50:C60"/>
    <mergeCell ref="D50:D60"/>
    <mergeCell ref="E50:E60"/>
    <mergeCell ref="F50:F60"/>
    <mergeCell ref="G50:G60"/>
    <mergeCell ref="A61:A66"/>
    <mergeCell ref="B61:B66"/>
    <mergeCell ref="C61:C66"/>
    <mergeCell ref="D61:D66"/>
    <mergeCell ref="E61:E66"/>
    <mergeCell ref="F61:F66"/>
    <mergeCell ref="G61:G66"/>
    <mergeCell ref="A67:A75"/>
    <mergeCell ref="H76:H81"/>
    <mergeCell ref="I76:I81"/>
    <mergeCell ref="H50:H60"/>
    <mergeCell ref="I50:I60"/>
    <mergeCell ref="H61:H66"/>
    <mergeCell ref="I61:I66"/>
  </mergeCells>
  <dataValidations count="6">
    <dataValidation type="list" allowBlank="1" showInputMessage="1" showErrorMessage="1" sqref="K122:K138" xr:uid="{531E0FE3-85F0-4FA5-8E5F-7C321FE50D35}">
      <formula1>$L$4:$L$13</formula1>
    </dataValidation>
    <dataValidation type="list" allowBlank="1" showInputMessage="1" showErrorMessage="1" sqref="K103:K109 K116:K121 K114 K111" xr:uid="{3FCAF98E-3FAD-4B02-96C0-86A7E33D031F}">
      <formula1>$L$4:$L$6</formula1>
    </dataValidation>
    <dataValidation type="list" allowBlank="1" showInputMessage="1" showErrorMessage="1" sqref="K55 K71:K75 K47:K49 K28:K32" xr:uid="{2ED64219-DACA-44CA-B7C0-56F5C3178B16}">
      <formula1>$L$1:$L$10</formula1>
    </dataValidation>
    <dataValidation type="list" allowBlank="1" showInputMessage="1" showErrorMessage="1" sqref="K61:K66 K116:K117" xr:uid="{4732797E-0889-4089-AA33-440D2D616945}">
      <formula1>$L$1:$L$7</formula1>
    </dataValidation>
    <dataValidation type="list" allowBlank="1" showInputMessage="1" showErrorMessage="1" sqref="K8:K23 K83:K84 K34:K51 K77:K78 K70:K75 K89:K90 K25:K26" xr:uid="{797FB642-DC8A-4A66-99A3-438FF51BF96B}">
      <formula1>$L$4:$L$7</formula1>
    </dataValidation>
    <dataValidation type="list" allowBlank="1" showInputMessage="1" showErrorMessage="1" sqref="K52 K110 J68:J70 K113" xr:uid="{77F74E60-BD77-48A2-882D-8039914C8F2B}">
      <formula1>#REF!</formula1>
    </dataValidation>
  </dataValidations>
  <printOptions horizontalCentered="1"/>
  <pageMargins left="0.70866141732283472" right="0.70866141732283472" top="0.74803149606299213" bottom="0.74803149606299213" header="0.31496062992125984" footer="0.51181102362204722"/>
  <pageSetup scale="45" fitToHeight="0" orientation="landscape" r:id="rId1"/>
  <headerFooter>
    <oddFooter>&amp;L&amp;G&amp;R&amp;A, página &amp;P de &amp;N</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C7A6-AABA-4DDE-B2CA-03E3E8F7D82E}">
  <sheetPr>
    <tabColor theme="0"/>
    <pageSetUpPr fitToPage="1"/>
  </sheetPr>
  <dimension ref="A1:M111"/>
  <sheetViews>
    <sheetView showGridLines="0" zoomScale="80" zoomScaleNormal="80" zoomScaleSheetLayoutView="85" zoomScalePageLayoutView="70" workbookViewId="0">
      <selection activeCell="A4" sqref="A4"/>
    </sheetView>
  </sheetViews>
  <sheetFormatPr baseColWidth="10" defaultColWidth="10.7265625" defaultRowHeight="14.5" x14ac:dyDescent="0.25"/>
  <cols>
    <col min="1" max="1" width="14.26953125" style="1347" customWidth="1"/>
    <col min="2" max="2" width="19.453125" style="1348" customWidth="1"/>
    <col min="3" max="3" width="17.7265625" style="1347" customWidth="1"/>
    <col min="4" max="4" width="16.453125" style="1347" customWidth="1"/>
    <col min="5" max="5" width="18.54296875" style="1347" customWidth="1"/>
    <col min="6" max="6" width="18.26953125" style="1349" customWidth="1"/>
    <col min="7" max="7" width="24" style="1349" customWidth="1"/>
    <col min="8" max="8" width="16.54296875" style="1347" customWidth="1"/>
    <col min="9" max="9" width="20.7265625" style="1347" customWidth="1"/>
    <col min="10" max="10" width="14.54296875" style="1350" customWidth="1"/>
    <col min="11" max="11" width="53.1796875" style="1351" bestFit="1" customWidth="1"/>
    <col min="12" max="12" width="21" style="1340" customWidth="1"/>
    <col min="13" max="13" width="50.26953125" style="1340" customWidth="1"/>
    <col min="14" max="16384" width="10.7265625" style="1340"/>
  </cols>
  <sheetData>
    <row r="1" spans="1:13" s="960" customFormat="1" ht="12.75" customHeight="1" x14ac:dyDescent="0.25">
      <c r="A1" s="1732" t="s">
        <v>0</v>
      </c>
      <c r="B1" s="1732"/>
      <c r="C1" s="1732"/>
      <c r="D1" s="1732"/>
      <c r="E1" s="1732"/>
      <c r="F1" s="1732"/>
      <c r="G1" s="1732"/>
      <c r="H1" s="1732"/>
      <c r="I1" s="1732"/>
      <c r="J1" s="1732"/>
      <c r="K1" s="1732"/>
      <c r="L1" s="552"/>
      <c r="M1" s="552"/>
    </row>
    <row r="2" spans="1:13" s="960" customFormat="1" ht="12.75" customHeight="1" x14ac:dyDescent="0.25">
      <c r="A2" s="1732" t="s">
        <v>434</v>
      </c>
      <c r="B2" s="1732"/>
      <c r="C2" s="1732"/>
      <c r="D2" s="1732"/>
      <c r="E2" s="1732"/>
      <c r="F2" s="1732"/>
      <c r="G2" s="1732"/>
      <c r="H2" s="1732"/>
      <c r="I2" s="1732"/>
      <c r="J2" s="1732"/>
      <c r="K2" s="1732"/>
      <c r="L2" s="552"/>
      <c r="M2" s="552"/>
    </row>
    <row r="3" spans="1:13" s="960" customFormat="1" ht="12.75" customHeight="1" x14ac:dyDescent="0.25">
      <c r="A3" s="1732" t="s">
        <v>1271</v>
      </c>
      <c r="B3" s="1732"/>
      <c r="C3" s="1732"/>
      <c r="D3" s="1732"/>
      <c r="E3" s="1732"/>
      <c r="F3" s="1732"/>
      <c r="G3" s="1732"/>
      <c r="H3" s="1732"/>
      <c r="I3" s="1732"/>
      <c r="J3" s="1732"/>
      <c r="K3" s="1732"/>
      <c r="L3" s="552"/>
      <c r="M3" s="552"/>
    </row>
    <row r="4" spans="1:13" s="960" customFormat="1" ht="6" customHeight="1" x14ac:dyDescent="0.25">
      <c r="A4" s="1163"/>
      <c r="B4" s="1163"/>
      <c r="C4" s="1163"/>
      <c r="D4" s="1163"/>
      <c r="E4" s="1163"/>
      <c r="F4" s="1163"/>
      <c r="G4" s="1163"/>
      <c r="H4" s="1163"/>
      <c r="I4" s="1163"/>
      <c r="J4" s="1163"/>
      <c r="K4" s="1163"/>
      <c r="L4" s="959"/>
    </row>
    <row r="5" spans="1:13" s="1445" customFormat="1" ht="25.5" customHeight="1" x14ac:dyDescent="0.25">
      <c r="A5" s="1819" t="s">
        <v>436</v>
      </c>
      <c r="B5" s="1820"/>
      <c r="C5" s="1820"/>
      <c r="D5" s="1820"/>
      <c r="E5" s="1820"/>
      <c r="F5" s="1820"/>
      <c r="G5" s="1820"/>
      <c r="H5" s="1820"/>
      <c r="I5" s="1820"/>
      <c r="J5" s="1820"/>
      <c r="K5" s="1820"/>
      <c r="L5" s="1444"/>
      <c r="M5" s="1444"/>
    </row>
    <row r="6" spans="1:13" x14ac:dyDescent="0.25">
      <c r="A6" s="1341"/>
      <c r="B6" s="1342"/>
      <c r="C6" s="1341"/>
      <c r="D6" s="1341"/>
      <c r="E6" s="1341"/>
      <c r="F6" s="1343"/>
      <c r="G6" s="1343"/>
      <c r="H6" s="1341"/>
      <c r="I6" s="1341"/>
      <c r="J6" s="1344"/>
      <c r="K6" s="1345"/>
    </row>
    <row r="7" spans="1:13" s="1346" customFormat="1" ht="39" customHeight="1" x14ac:dyDescent="0.25">
      <c r="A7" s="1442" t="s">
        <v>579</v>
      </c>
      <c r="B7" s="1442" t="s">
        <v>676</v>
      </c>
      <c r="C7" s="1442" t="s">
        <v>62</v>
      </c>
      <c r="D7" s="1442" t="s">
        <v>47</v>
      </c>
      <c r="E7" s="1442" t="s">
        <v>130</v>
      </c>
      <c r="F7" s="1442" t="s">
        <v>544</v>
      </c>
      <c r="G7" s="1442" t="s">
        <v>281</v>
      </c>
      <c r="H7" s="1442" t="s">
        <v>677</v>
      </c>
      <c r="I7" s="1442" t="s">
        <v>678</v>
      </c>
      <c r="J7" s="1443" t="s">
        <v>679</v>
      </c>
      <c r="K7" s="1442" t="s">
        <v>680</v>
      </c>
    </row>
    <row r="8" spans="1:13" ht="14.5" customHeight="1" x14ac:dyDescent="0.25">
      <c r="A8" s="1814" t="s">
        <v>688</v>
      </c>
      <c r="B8" s="1814" t="s">
        <v>753</v>
      </c>
      <c r="C8" s="1787" t="s">
        <v>140</v>
      </c>
      <c r="D8" s="1787" t="s">
        <v>1151</v>
      </c>
      <c r="E8" s="1787" t="s">
        <v>901</v>
      </c>
      <c r="F8" s="1772">
        <v>228</v>
      </c>
      <c r="G8" s="1787" t="s">
        <v>754</v>
      </c>
      <c r="H8" s="1931">
        <v>8050000000</v>
      </c>
      <c r="I8" s="1931">
        <f>H8/F8</f>
        <v>35307017.543859646</v>
      </c>
      <c r="J8" s="1905">
        <v>44258</v>
      </c>
      <c r="K8" s="1872" t="s">
        <v>682</v>
      </c>
    </row>
    <row r="9" spans="1:13" x14ac:dyDescent="0.25">
      <c r="A9" s="1815"/>
      <c r="B9" s="1815"/>
      <c r="C9" s="1788"/>
      <c r="D9" s="1788"/>
      <c r="E9" s="1788"/>
      <c r="F9" s="1773"/>
      <c r="G9" s="1788"/>
      <c r="H9" s="1931"/>
      <c r="I9" s="1931"/>
      <c r="J9" s="1883">
        <v>44301</v>
      </c>
      <c r="K9" s="1932" t="s">
        <v>1098</v>
      </c>
    </row>
    <row r="10" spans="1:13" x14ac:dyDescent="0.25">
      <c r="A10" s="1815"/>
      <c r="B10" s="1815"/>
      <c r="C10" s="1788"/>
      <c r="D10" s="1788"/>
      <c r="E10" s="1788"/>
      <c r="F10" s="1773"/>
      <c r="G10" s="1788"/>
      <c r="H10" s="1931"/>
      <c r="I10" s="1931"/>
      <c r="J10" s="1905">
        <v>44306</v>
      </c>
      <c r="K10" s="1872" t="s">
        <v>1090</v>
      </c>
    </row>
    <row r="11" spans="1:13" x14ac:dyDescent="0.25">
      <c r="A11" s="1815"/>
      <c r="B11" s="1815"/>
      <c r="C11" s="1788"/>
      <c r="D11" s="1788"/>
      <c r="E11" s="1788"/>
      <c r="F11" s="1773"/>
      <c r="G11" s="1788"/>
      <c r="H11" s="1931"/>
      <c r="I11" s="1931"/>
      <c r="J11" s="1883">
        <v>44409</v>
      </c>
      <c r="K11" s="1932" t="s">
        <v>1098</v>
      </c>
    </row>
    <row r="12" spans="1:13" x14ac:dyDescent="0.25">
      <c r="A12" s="1815"/>
      <c r="B12" s="1815"/>
      <c r="C12" s="1788"/>
      <c r="D12" s="1788"/>
      <c r="E12" s="1788"/>
      <c r="F12" s="1773"/>
      <c r="G12" s="1788"/>
      <c r="H12" s="1931"/>
      <c r="I12" s="1931"/>
      <c r="J12" s="1905">
        <v>44644</v>
      </c>
      <c r="K12" s="1872" t="s">
        <v>1098</v>
      </c>
    </row>
    <row r="13" spans="1:13" x14ac:dyDescent="0.25">
      <c r="A13" s="1815"/>
      <c r="B13" s="1815"/>
      <c r="C13" s="1788"/>
      <c r="D13" s="1788"/>
      <c r="E13" s="1788"/>
      <c r="F13" s="1773"/>
      <c r="G13" s="1788"/>
      <c r="H13" s="1931"/>
      <c r="I13" s="1931"/>
      <c r="J13" s="1883">
        <v>44657</v>
      </c>
      <c r="K13" s="1932" t="s">
        <v>1090</v>
      </c>
    </row>
    <row r="14" spans="1:13" x14ac:dyDescent="0.25">
      <c r="A14" s="1815"/>
      <c r="B14" s="1815"/>
      <c r="C14" s="1788"/>
      <c r="D14" s="1788"/>
      <c r="E14" s="1788"/>
      <c r="F14" s="1773"/>
      <c r="G14" s="1788"/>
      <c r="H14" s="1931"/>
      <c r="I14" s="1931"/>
      <c r="J14" s="1905">
        <v>44690</v>
      </c>
      <c r="K14" s="1872" t="s">
        <v>1098</v>
      </c>
    </row>
    <row r="15" spans="1:13" x14ac:dyDescent="0.25">
      <c r="A15" s="1815"/>
      <c r="B15" s="1815"/>
      <c r="C15" s="1788"/>
      <c r="D15" s="1788"/>
      <c r="E15" s="1788"/>
      <c r="F15" s="1773"/>
      <c r="G15" s="1788"/>
      <c r="H15" s="1931"/>
      <c r="I15" s="1931"/>
      <c r="J15" s="1883">
        <v>44844</v>
      </c>
      <c r="K15" s="1932" t="s">
        <v>1098</v>
      </c>
    </row>
    <row r="16" spans="1:13" x14ac:dyDescent="0.25">
      <c r="A16" s="1815"/>
      <c r="B16" s="1815"/>
      <c r="C16" s="1788"/>
      <c r="D16" s="1788"/>
      <c r="E16" s="1788"/>
      <c r="F16" s="1773"/>
      <c r="G16" s="1788"/>
      <c r="H16" s="1931"/>
      <c r="I16" s="1931"/>
      <c r="J16" s="1905">
        <v>44907</v>
      </c>
      <c r="K16" s="1872" t="s">
        <v>1090</v>
      </c>
    </row>
    <row r="17" spans="1:11" x14ac:dyDescent="0.25">
      <c r="A17" s="1815"/>
      <c r="B17" s="1815"/>
      <c r="C17" s="1788"/>
      <c r="D17" s="1788"/>
      <c r="E17" s="1788"/>
      <c r="F17" s="1773"/>
      <c r="G17" s="1788"/>
      <c r="H17" s="1931"/>
      <c r="I17" s="1931"/>
      <c r="J17" s="1883">
        <v>44967</v>
      </c>
      <c r="K17" s="1932" t="s">
        <v>1098</v>
      </c>
    </row>
    <row r="18" spans="1:11" x14ac:dyDescent="0.25">
      <c r="A18" s="1815"/>
      <c r="B18" s="1815"/>
      <c r="C18" s="1788"/>
      <c r="D18" s="1788"/>
      <c r="E18" s="1788"/>
      <c r="F18" s="1773"/>
      <c r="G18" s="1788"/>
      <c r="H18" s="1931"/>
      <c r="I18" s="1931"/>
      <c r="J18" s="1905">
        <v>45000</v>
      </c>
      <c r="K18" s="1872" t="s">
        <v>1098</v>
      </c>
    </row>
    <row r="19" spans="1:11" x14ac:dyDescent="0.25">
      <c r="A19" s="1815"/>
      <c r="B19" s="1815"/>
      <c r="C19" s="1788"/>
      <c r="D19" s="1788"/>
      <c r="E19" s="1788"/>
      <c r="F19" s="1773"/>
      <c r="G19" s="1788"/>
      <c r="H19" s="1931"/>
      <c r="I19" s="1931"/>
      <c r="J19" s="1883">
        <v>45057</v>
      </c>
      <c r="K19" s="1932" t="s">
        <v>1098</v>
      </c>
    </row>
    <row r="20" spans="1:11" x14ac:dyDescent="0.25">
      <c r="A20" s="1815"/>
      <c r="B20" s="1815"/>
      <c r="C20" s="1788"/>
      <c r="D20" s="1788"/>
      <c r="E20" s="1788"/>
      <c r="F20" s="1773"/>
      <c r="G20" s="1788"/>
      <c r="H20" s="1931"/>
      <c r="I20" s="1931"/>
      <c r="J20" s="1905">
        <v>45040</v>
      </c>
      <c r="K20" s="1872" t="s">
        <v>1098</v>
      </c>
    </row>
    <row r="21" spans="1:11" x14ac:dyDescent="0.25">
      <c r="A21" s="1815"/>
      <c r="B21" s="1815"/>
      <c r="C21" s="1788"/>
      <c r="D21" s="1788"/>
      <c r="E21" s="1788"/>
      <c r="F21" s="1773"/>
      <c r="G21" s="1788"/>
      <c r="H21" s="1931"/>
      <c r="I21" s="1931"/>
      <c r="J21" s="1883">
        <v>45169</v>
      </c>
      <c r="K21" s="1932" t="s">
        <v>1098</v>
      </c>
    </row>
    <row r="22" spans="1:11" x14ac:dyDescent="0.25">
      <c r="A22" s="1815"/>
      <c r="B22" s="1815"/>
      <c r="C22" s="1788"/>
      <c r="D22" s="1788"/>
      <c r="E22" s="1788"/>
      <c r="F22" s="1773"/>
      <c r="G22" s="1788"/>
      <c r="H22" s="1931"/>
      <c r="I22" s="1931"/>
      <c r="J22" s="1905">
        <v>45210</v>
      </c>
      <c r="K22" s="1872" t="s">
        <v>1098</v>
      </c>
    </row>
    <row r="23" spans="1:11" x14ac:dyDescent="0.25">
      <c r="A23" s="1815"/>
      <c r="B23" s="1815"/>
      <c r="C23" s="1788"/>
      <c r="D23" s="1788"/>
      <c r="E23" s="1788"/>
      <c r="F23" s="1773"/>
      <c r="G23" s="1788"/>
      <c r="H23" s="1931"/>
      <c r="I23" s="1931"/>
      <c r="J23" s="1905">
        <v>45273</v>
      </c>
      <c r="K23" s="1872" t="s">
        <v>1098</v>
      </c>
    </row>
    <row r="24" spans="1:11" x14ac:dyDescent="0.25">
      <c r="A24" s="1815"/>
      <c r="B24" s="1815"/>
      <c r="C24" s="1788"/>
      <c r="D24" s="1788"/>
      <c r="E24" s="1788"/>
      <c r="F24" s="1773"/>
      <c r="G24" s="1788"/>
      <c r="H24" s="1931"/>
      <c r="I24" s="1931"/>
      <c r="J24" s="1883">
        <v>45365</v>
      </c>
      <c r="K24" s="1932" t="s">
        <v>1098</v>
      </c>
    </row>
    <row r="25" spans="1:11" x14ac:dyDescent="0.25">
      <c r="A25" s="1816" t="s">
        <v>688</v>
      </c>
      <c r="B25" s="1874" t="s">
        <v>928</v>
      </c>
      <c r="C25" s="1875" t="s">
        <v>1152</v>
      </c>
      <c r="D25" s="1875" t="s">
        <v>1153</v>
      </c>
      <c r="E25" s="1875" t="s">
        <v>179</v>
      </c>
      <c r="F25" s="1875">
        <v>105</v>
      </c>
      <c r="G25" s="1875" t="s">
        <v>929</v>
      </c>
      <c r="H25" s="1886">
        <v>1960000000</v>
      </c>
      <c r="I25" s="1886">
        <f>+H25/F25</f>
        <v>18666666.666666668</v>
      </c>
      <c r="J25" s="1887">
        <v>45279</v>
      </c>
      <c r="K25" s="1878" t="s">
        <v>682</v>
      </c>
    </row>
    <row r="26" spans="1:11" ht="14.5" customHeight="1" x14ac:dyDescent="0.25">
      <c r="A26" s="1817"/>
      <c r="B26" s="1874"/>
      <c r="C26" s="1875"/>
      <c r="D26" s="1875"/>
      <c r="E26" s="1875"/>
      <c r="F26" s="1875"/>
      <c r="G26" s="1875"/>
      <c r="H26" s="1886"/>
      <c r="I26" s="1886"/>
      <c r="J26" s="1887">
        <v>45306</v>
      </c>
      <c r="K26" s="1878" t="s">
        <v>684</v>
      </c>
    </row>
    <row r="27" spans="1:11" x14ac:dyDescent="0.25">
      <c r="A27" s="1817"/>
      <c r="B27" s="1874"/>
      <c r="C27" s="1875"/>
      <c r="D27" s="1875"/>
      <c r="E27" s="1875"/>
      <c r="F27" s="1875"/>
      <c r="G27" s="1875"/>
      <c r="H27" s="1886"/>
      <c r="I27" s="1886"/>
      <c r="J27" s="1887">
        <v>45359</v>
      </c>
      <c r="K27" s="1878" t="s">
        <v>689</v>
      </c>
    </row>
    <row r="28" spans="1:11" x14ac:dyDescent="0.25">
      <c r="A28" s="1818"/>
      <c r="B28" s="1874"/>
      <c r="C28" s="1875"/>
      <c r="D28" s="1875"/>
      <c r="E28" s="1875"/>
      <c r="F28" s="1875"/>
      <c r="G28" s="1875"/>
      <c r="H28" s="1886"/>
      <c r="I28" s="1886"/>
      <c r="J28" s="1887">
        <v>45386</v>
      </c>
      <c r="K28" s="1878" t="s">
        <v>1097</v>
      </c>
    </row>
    <row r="29" spans="1:11" x14ac:dyDescent="0.25">
      <c r="A29" s="1745" t="s">
        <v>688</v>
      </c>
      <c r="B29" s="1864" t="s">
        <v>693</v>
      </c>
      <c r="C29" s="1867" t="s">
        <v>139</v>
      </c>
      <c r="D29" s="1867" t="s">
        <v>1145</v>
      </c>
      <c r="E29" s="1867" t="s">
        <v>906</v>
      </c>
      <c r="F29" s="1867">
        <v>9</v>
      </c>
      <c r="G29" s="1867" t="s">
        <v>671</v>
      </c>
      <c r="H29" s="1868">
        <v>149422714.08000001</v>
      </c>
      <c r="I29" s="1868">
        <f>+H29/F29</f>
        <v>16602523.786666669</v>
      </c>
      <c r="J29" s="1933">
        <v>45404</v>
      </c>
      <c r="K29" s="1934" t="s">
        <v>682</v>
      </c>
    </row>
    <row r="30" spans="1:11" x14ac:dyDescent="0.25">
      <c r="A30" s="1746"/>
      <c r="B30" s="1864"/>
      <c r="C30" s="1867"/>
      <c r="D30" s="1867"/>
      <c r="E30" s="1867"/>
      <c r="F30" s="1867"/>
      <c r="G30" s="1867"/>
      <c r="H30" s="1868"/>
      <c r="I30" s="1868"/>
      <c r="J30" s="1933">
        <v>45404</v>
      </c>
      <c r="K30" s="1934" t="s">
        <v>684</v>
      </c>
    </row>
    <row r="31" spans="1:11" x14ac:dyDescent="0.25">
      <c r="A31" s="1746"/>
      <c r="B31" s="1864"/>
      <c r="C31" s="1867"/>
      <c r="D31" s="1867"/>
      <c r="E31" s="1867"/>
      <c r="F31" s="1867"/>
      <c r="G31" s="1867"/>
      <c r="H31" s="1868"/>
      <c r="I31" s="1868"/>
      <c r="J31" s="1933">
        <v>45425</v>
      </c>
      <c r="K31" s="1934" t="s">
        <v>689</v>
      </c>
    </row>
    <row r="32" spans="1:11" x14ac:dyDescent="0.25">
      <c r="A32" s="1746"/>
      <c r="B32" s="1864"/>
      <c r="C32" s="1867"/>
      <c r="D32" s="1867"/>
      <c r="E32" s="1867"/>
      <c r="F32" s="1867"/>
      <c r="G32" s="1867"/>
      <c r="H32" s="1868"/>
      <c r="I32" s="1868"/>
      <c r="J32" s="1933">
        <v>45440</v>
      </c>
      <c r="K32" s="1934" t="s">
        <v>1097</v>
      </c>
    </row>
    <row r="33" spans="1:11" x14ac:dyDescent="0.25">
      <c r="A33" s="1746"/>
      <c r="B33" s="1864"/>
      <c r="C33" s="1867"/>
      <c r="D33" s="1867"/>
      <c r="E33" s="1867"/>
      <c r="F33" s="1867"/>
      <c r="G33" s="1867"/>
      <c r="H33" s="1868"/>
      <c r="I33" s="1868"/>
      <c r="J33" s="1933">
        <v>45448</v>
      </c>
      <c r="K33" s="1934" t="s">
        <v>1098</v>
      </c>
    </row>
    <row r="34" spans="1:11" x14ac:dyDescent="0.25">
      <c r="A34" s="1746"/>
      <c r="B34" s="1864"/>
      <c r="C34" s="1867"/>
      <c r="D34" s="1867"/>
      <c r="E34" s="1867"/>
      <c r="F34" s="1867"/>
      <c r="G34" s="1867"/>
      <c r="H34" s="1868"/>
      <c r="I34" s="1868"/>
      <c r="J34" s="1933">
        <v>45449</v>
      </c>
      <c r="K34" s="1934" t="s">
        <v>1090</v>
      </c>
    </row>
    <row r="35" spans="1:11" x14ac:dyDescent="0.25">
      <c r="A35" s="1746"/>
      <c r="B35" s="1864"/>
      <c r="C35" s="1867"/>
      <c r="D35" s="1867"/>
      <c r="E35" s="1867"/>
      <c r="F35" s="1867"/>
      <c r="G35" s="1867"/>
      <c r="H35" s="1868"/>
      <c r="I35" s="1868"/>
      <c r="J35" s="1933">
        <v>45464</v>
      </c>
      <c r="K35" s="1934" t="s">
        <v>694</v>
      </c>
    </row>
    <row r="36" spans="1:11" x14ac:dyDescent="0.25">
      <c r="A36" s="1746"/>
      <c r="B36" s="1864"/>
      <c r="C36" s="1867"/>
      <c r="D36" s="1867"/>
      <c r="E36" s="1867"/>
      <c r="F36" s="1867"/>
      <c r="G36" s="1867"/>
      <c r="H36" s="1868"/>
      <c r="I36" s="1868"/>
      <c r="J36" s="1933">
        <v>45464</v>
      </c>
      <c r="K36" s="1934" t="s">
        <v>695</v>
      </c>
    </row>
    <row r="37" spans="1:11" x14ac:dyDescent="0.25">
      <c r="A37" s="1747"/>
      <c r="B37" s="1864"/>
      <c r="C37" s="1867"/>
      <c r="D37" s="1867"/>
      <c r="E37" s="1867"/>
      <c r="F37" s="1867"/>
      <c r="G37" s="1867"/>
      <c r="H37" s="1868"/>
      <c r="I37" s="1868"/>
      <c r="J37" s="1933">
        <v>45470</v>
      </c>
      <c r="K37" s="1934" t="s">
        <v>696</v>
      </c>
    </row>
    <row r="38" spans="1:11" x14ac:dyDescent="0.25">
      <c r="A38" s="1793" t="s">
        <v>1154</v>
      </c>
      <c r="B38" s="1885" t="s">
        <v>1155</v>
      </c>
      <c r="C38" s="1899" t="s">
        <v>139</v>
      </c>
      <c r="D38" s="1875" t="s">
        <v>1156</v>
      </c>
      <c r="E38" s="1875" t="s">
        <v>1146</v>
      </c>
      <c r="F38" s="1899">
        <v>12</v>
      </c>
      <c r="G38" s="1899" t="s">
        <v>671</v>
      </c>
      <c r="H38" s="1886">
        <v>185414006.94</v>
      </c>
      <c r="I38" s="1886">
        <f>SUM(H38/F38)</f>
        <v>15451167.244999999</v>
      </c>
      <c r="J38" s="1887">
        <v>45492</v>
      </c>
      <c r="K38" s="1878" t="s">
        <v>684</v>
      </c>
    </row>
    <row r="39" spans="1:11" ht="34.5" customHeight="1" x14ac:dyDescent="0.25">
      <c r="A39" s="1795"/>
      <c r="B39" s="1885"/>
      <c r="C39" s="1899"/>
      <c r="D39" s="1875"/>
      <c r="E39" s="1875"/>
      <c r="F39" s="1899"/>
      <c r="G39" s="1899"/>
      <c r="H39" s="1886"/>
      <c r="I39" s="1886"/>
      <c r="J39" s="1887">
        <v>45535</v>
      </c>
      <c r="K39" s="1878" t="s">
        <v>1157</v>
      </c>
    </row>
    <row r="40" spans="1:11" x14ac:dyDescent="0.25">
      <c r="A40" s="1799" t="s">
        <v>1154</v>
      </c>
      <c r="B40" s="1781" t="s">
        <v>1158</v>
      </c>
      <c r="C40" s="1769" t="s">
        <v>139</v>
      </c>
      <c r="D40" s="1772" t="s">
        <v>1159</v>
      </c>
      <c r="E40" s="1772" t="s">
        <v>1146</v>
      </c>
      <c r="F40" s="1769">
        <v>12</v>
      </c>
      <c r="G40" s="1769" t="s">
        <v>671</v>
      </c>
      <c r="H40" s="1790">
        <v>175313124.05000001</v>
      </c>
      <c r="I40" s="1790">
        <f>SUM(H40/F40)</f>
        <v>14609427.004166668</v>
      </c>
      <c r="J40" s="1905" t="s">
        <v>1160</v>
      </c>
      <c r="K40" s="1872" t="s">
        <v>684</v>
      </c>
    </row>
    <row r="41" spans="1:11" ht="40" customHeight="1" x14ac:dyDescent="0.25">
      <c r="A41" s="1617"/>
      <c r="B41" s="1783"/>
      <c r="C41" s="1771"/>
      <c r="D41" s="1774"/>
      <c r="E41" s="1774"/>
      <c r="F41" s="1771"/>
      <c r="G41" s="1771"/>
      <c r="H41" s="1792"/>
      <c r="I41" s="1792"/>
      <c r="J41" s="1905">
        <v>45535</v>
      </c>
      <c r="K41" s="1872" t="s">
        <v>1157</v>
      </c>
    </row>
    <row r="42" spans="1:11" x14ac:dyDescent="0.25">
      <c r="A42" s="1793" t="s">
        <v>1154</v>
      </c>
      <c r="B42" s="1796" t="s">
        <v>693</v>
      </c>
      <c r="C42" s="1760" t="s">
        <v>139</v>
      </c>
      <c r="D42" s="1763" t="s">
        <v>1161</v>
      </c>
      <c r="E42" s="1763" t="s">
        <v>1146</v>
      </c>
      <c r="F42" s="1760">
        <v>17</v>
      </c>
      <c r="G42" s="1760" t="s">
        <v>671</v>
      </c>
      <c r="H42" s="1766">
        <v>297657272.25</v>
      </c>
      <c r="I42" s="1766">
        <f>SUM(H42/F42)</f>
        <v>17509251.30882353</v>
      </c>
      <c r="J42" s="1887" t="s">
        <v>1162</v>
      </c>
      <c r="K42" s="1878" t="s">
        <v>684</v>
      </c>
    </row>
    <row r="43" spans="1:11" ht="33.5" customHeight="1" x14ac:dyDescent="0.25">
      <c r="A43" s="1795"/>
      <c r="B43" s="1798"/>
      <c r="C43" s="1762"/>
      <c r="D43" s="1765"/>
      <c r="E43" s="1765"/>
      <c r="F43" s="1762"/>
      <c r="G43" s="1762"/>
      <c r="H43" s="1768"/>
      <c r="I43" s="1768"/>
      <c r="J43" s="1887">
        <v>45535</v>
      </c>
      <c r="K43" s="1878" t="s">
        <v>1157</v>
      </c>
    </row>
    <row r="44" spans="1:11" x14ac:dyDescent="0.25">
      <c r="A44" s="1799" t="s">
        <v>681</v>
      </c>
      <c r="B44" s="1935" t="s">
        <v>1163</v>
      </c>
      <c r="C44" s="1904" t="s">
        <v>304</v>
      </c>
      <c r="D44" s="1904" t="s">
        <v>1164</v>
      </c>
      <c r="E44" s="1904" t="s">
        <v>535</v>
      </c>
      <c r="F44" s="1904">
        <v>36</v>
      </c>
      <c r="G44" s="1904" t="s">
        <v>757</v>
      </c>
      <c r="H44" s="1936">
        <v>1122780161.1988122</v>
      </c>
      <c r="I44" s="1936">
        <f>H44/F44</f>
        <v>31188337.811078116</v>
      </c>
      <c r="J44" s="1883">
        <v>45499</v>
      </c>
      <c r="K44" s="1872" t="s">
        <v>682</v>
      </c>
    </row>
    <row r="45" spans="1:11" ht="14.5" customHeight="1" x14ac:dyDescent="0.25">
      <c r="A45" s="1800"/>
      <c r="B45" s="1935"/>
      <c r="C45" s="1904"/>
      <c r="D45" s="1904"/>
      <c r="E45" s="1904"/>
      <c r="F45" s="1904"/>
      <c r="G45" s="1904"/>
      <c r="H45" s="1936"/>
      <c r="I45" s="1936"/>
      <c r="J45" s="1883">
        <v>45499</v>
      </c>
      <c r="K45" s="1872" t="s">
        <v>684</v>
      </c>
    </row>
    <row r="46" spans="1:11" x14ac:dyDescent="0.25">
      <c r="A46" s="1800"/>
      <c r="B46" s="1935"/>
      <c r="C46" s="1904"/>
      <c r="D46" s="1904"/>
      <c r="E46" s="1904"/>
      <c r="F46" s="1904"/>
      <c r="G46" s="1904"/>
      <c r="H46" s="1936"/>
      <c r="I46" s="1936"/>
      <c r="J46" s="1883">
        <v>45511</v>
      </c>
      <c r="K46" s="1872" t="s">
        <v>1099</v>
      </c>
    </row>
    <row r="47" spans="1:11" x14ac:dyDescent="0.25">
      <c r="A47" s="1800"/>
      <c r="B47" s="1935"/>
      <c r="C47" s="1904"/>
      <c r="D47" s="1904"/>
      <c r="E47" s="1904"/>
      <c r="F47" s="1904"/>
      <c r="G47" s="1904"/>
      <c r="H47" s="1936"/>
      <c r="I47" s="1936"/>
      <c r="J47" s="1883">
        <v>45530</v>
      </c>
      <c r="K47" s="1937" t="s">
        <v>1103</v>
      </c>
    </row>
    <row r="48" spans="1:11" x14ac:dyDescent="0.25">
      <c r="A48" s="1800"/>
      <c r="B48" s="1935"/>
      <c r="C48" s="1904"/>
      <c r="D48" s="1904"/>
      <c r="E48" s="1904"/>
      <c r="F48" s="1904"/>
      <c r="G48" s="1904"/>
      <c r="H48" s="1936"/>
      <c r="I48" s="1936"/>
      <c r="J48" s="1883">
        <v>45531</v>
      </c>
      <c r="K48" s="1872" t="s">
        <v>1094</v>
      </c>
    </row>
    <row r="49" spans="1:11" x14ac:dyDescent="0.25">
      <c r="A49" s="1800"/>
      <c r="B49" s="1935"/>
      <c r="C49" s="1904"/>
      <c r="D49" s="1904"/>
      <c r="E49" s="1904"/>
      <c r="F49" s="1904"/>
      <c r="G49" s="1904"/>
      <c r="H49" s="1936"/>
      <c r="I49" s="1936"/>
      <c r="J49" s="1883">
        <v>45531</v>
      </c>
      <c r="K49" s="1872" t="s">
        <v>1099</v>
      </c>
    </row>
    <row r="50" spans="1:11" x14ac:dyDescent="0.25">
      <c r="A50" s="1800"/>
      <c r="B50" s="1935"/>
      <c r="C50" s="1904"/>
      <c r="D50" s="1904"/>
      <c r="E50" s="1904"/>
      <c r="F50" s="1904"/>
      <c r="G50" s="1904"/>
      <c r="H50" s="1936"/>
      <c r="I50" s="1936"/>
      <c r="J50" s="1883">
        <v>45546</v>
      </c>
      <c r="K50" s="1937" t="s">
        <v>1103</v>
      </c>
    </row>
    <row r="51" spans="1:11" x14ac:dyDescent="0.25">
      <c r="A51" s="1800"/>
      <c r="B51" s="1935"/>
      <c r="C51" s="1904"/>
      <c r="D51" s="1904"/>
      <c r="E51" s="1904"/>
      <c r="F51" s="1904"/>
      <c r="G51" s="1904"/>
      <c r="H51" s="1936"/>
      <c r="I51" s="1936"/>
      <c r="J51" s="1883">
        <v>45544</v>
      </c>
      <c r="K51" s="1872" t="s">
        <v>1099</v>
      </c>
    </row>
    <row r="52" spans="1:11" x14ac:dyDescent="0.25">
      <c r="A52" s="1800"/>
      <c r="B52" s="1935"/>
      <c r="C52" s="1904"/>
      <c r="D52" s="1904"/>
      <c r="E52" s="1904"/>
      <c r="F52" s="1904"/>
      <c r="G52" s="1904"/>
      <c r="H52" s="1936"/>
      <c r="I52" s="1936"/>
      <c r="J52" s="1883">
        <v>45554</v>
      </c>
      <c r="K52" s="1871" t="s">
        <v>1104</v>
      </c>
    </row>
    <row r="53" spans="1:11" x14ac:dyDescent="0.25">
      <c r="A53" s="1800"/>
      <c r="B53" s="1935"/>
      <c r="C53" s="1904"/>
      <c r="D53" s="1904"/>
      <c r="E53" s="1904"/>
      <c r="F53" s="1904"/>
      <c r="G53" s="1904"/>
      <c r="H53" s="1936"/>
      <c r="I53" s="1936"/>
      <c r="J53" s="1883">
        <v>45588</v>
      </c>
      <c r="K53" s="1872" t="s">
        <v>1094</v>
      </c>
    </row>
    <row r="54" spans="1:11" x14ac:dyDescent="0.25">
      <c r="A54" s="1800"/>
      <c r="B54" s="1935"/>
      <c r="C54" s="1904"/>
      <c r="D54" s="1904"/>
      <c r="E54" s="1904"/>
      <c r="F54" s="1904"/>
      <c r="G54" s="1904"/>
      <c r="H54" s="1936"/>
      <c r="I54" s="1936"/>
      <c r="J54" s="1883">
        <v>45588</v>
      </c>
      <c r="K54" s="1938" t="s">
        <v>1165</v>
      </c>
    </row>
    <row r="55" spans="1:11" x14ac:dyDescent="0.25">
      <c r="A55" s="1617"/>
      <c r="B55" s="1935"/>
      <c r="C55" s="1904"/>
      <c r="D55" s="1904"/>
      <c r="E55" s="1904"/>
      <c r="F55" s="1904"/>
      <c r="G55" s="1904"/>
      <c r="H55" s="1936"/>
      <c r="I55" s="1936"/>
      <c r="J55" s="1883">
        <v>45588</v>
      </c>
      <c r="K55" s="1938" t="s">
        <v>1157</v>
      </c>
    </row>
    <row r="56" spans="1:11" ht="15.75" customHeight="1" x14ac:dyDescent="0.25">
      <c r="A56" s="1793" t="s">
        <v>681</v>
      </c>
      <c r="B56" s="1796" t="s">
        <v>1114</v>
      </c>
      <c r="C56" s="1760" t="s">
        <v>139</v>
      </c>
      <c r="D56" s="1763" t="s">
        <v>1115</v>
      </c>
      <c r="E56" s="1763" t="s">
        <v>535</v>
      </c>
      <c r="F56" s="1760">
        <v>180</v>
      </c>
      <c r="G56" s="1875" t="s">
        <v>1116</v>
      </c>
      <c r="H56" s="1766">
        <v>5407190648.2200003</v>
      </c>
      <c r="I56" s="1766">
        <f>SUM(H56/F56)</f>
        <v>30039948.045666669</v>
      </c>
      <c r="J56" s="1887">
        <v>45551</v>
      </c>
      <c r="K56" s="1878" t="s">
        <v>684</v>
      </c>
    </row>
    <row r="57" spans="1:11" x14ac:dyDescent="0.25">
      <c r="A57" s="1794"/>
      <c r="B57" s="1797"/>
      <c r="C57" s="1761"/>
      <c r="D57" s="1764"/>
      <c r="E57" s="1764"/>
      <c r="F57" s="1761"/>
      <c r="G57" s="1875"/>
      <c r="H57" s="1767"/>
      <c r="I57" s="1767"/>
      <c r="J57" s="1887">
        <v>45565</v>
      </c>
      <c r="K57" s="1878" t="s">
        <v>689</v>
      </c>
    </row>
    <row r="58" spans="1:11" x14ac:dyDescent="0.25">
      <c r="A58" s="1794"/>
      <c r="B58" s="1797"/>
      <c r="C58" s="1761"/>
      <c r="D58" s="1764"/>
      <c r="E58" s="1764"/>
      <c r="F58" s="1761"/>
      <c r="G58" s="1875"/>
      <c r="H58" s="1767"/>
      <c r="I58" s="1767"/>
      <c r="J58" s="1887">
        <v>45576</v>
      </c>
      <c r="K58" s="1878" t="s">
        <v>1099</v>
      </c>
    </row>
    <row r="59" spans="1:11" x14ac:dyDescent="0.25">
      <c r="A59" s="1794"/>
      <c r="B59" s="1797"/>
      <c r="C59" s="1761"/>
      <c r="D59" s="1764"/>
      <c r="E59" s="1764"/>
      <c r="F59" s="1761"/>
      <c r="G59" s="1875"/>
      <c r="H59" s="1767"/>
      <c r="I59" s="1767"/>
      <c r="J59" s="1887">
        <v>45595</v>
      </c>
      <c r="K59" s="1878" t="s">
        <v>1094</v>
      </c>
    </row>
    <row r="60" spans="1:11" x14ac:dyDescent="0.25">
      <c r="A60" s="1794"/>
      <c r="B60" s="1797"/>
      <c r="C60" s="1761"/>
      <c r="D60" s="1764"/>
      <c r="E60" s="1764"/>
      <c r="F60" s="1761"/>
      <c r="G60" s="1875"/>
      <c r="H60" s="1767"/>
      <c r="I60" s="1767"/>
      <c r="J60" s="1887">
        <v>45604</v>
      </c>
      <c r="K60" s="1881" t="s">
        <v>1112</v>
      </c>
    </row>
    <row r="61" spans="1:11" x14ac:dyDescent="0.25">
      <c r="A61" s="1794"/>
      <c r="B61" s="1797"/>
      <c r="C61" s="1761"/>
      <c r="D61" s="1764"/>
      <c r="E61" s="1764"/>
      <c r="F61" s="1761"/>
      <c r="G61" s="1875"/>
      <c r="H61" s="1767"/>
      <c r="I61" s="1767"/>
      <c r="J61" s="1887">
        <v>45636</v>
      </c>
      <c r="K61" s="1881" t="s">
        <v>1117</v>
      </c>
    </row>
    <row r="62" spans="1:11" x14ac:dyDescent="0.25">
      <c r="A62" s="1794"/>
      <c r="B62" s="1797"/>
      <c r="C62" s="1761"/>
      <c r="D62" s="1764"/>
      <c r="E62" s="1764"/>
      <c r="F62" s="1761"/>
      <c r="G62" s="1875"/>
      <c r="H62" s="1767"/>
      <c r="I62" s="1767"/>
      <c r="J62" s="1887">
        <v>45663</v>
      </c>
      <c r="K62" s="1881" t="s">
        <v>1118</v>
      </c>
    </row>
    <row r="63" spans="1:11" x14ac:dyDescent="0.25">
      <c r="A63" s="1794"/>
      <c r="B63" s="1797"/>
      <c r="C63" s="1761"/>
      <c r="D63" s="1764"/>
      <c r="E63" s="1764"/>
      <c r="F63" s="1761"/>
      <c r="G63" s="1875"/>
      <c r="H63" s="1767"/>
      <c r="I63" s="1767"/>
      <c r="J63" s="1887">
        <v>45674</v>
      </c>
      <c r="K63" s="1881" t="s">
        <v>1119</v>
      </c>
    </row>
    <row r="64" spans="1:11" x14ac:dyDescent="0.25">
      <c r="A64" s="1794"/>
      <c r="B64" s="1797"/>
      <c r="C64" s="1761"/>
      <c r="D64" s="1764"/>
      <c r="E64" s="1764"/>
      <c r="F64" s="1761"/>
      <c r="G64" s="1875"/>
      <c r="H64" s="1767"/>
      <c r="I64" s="1767"/>
      <c r="J64" s="1887">
        <v>45679</v>
      </c>
      <c r="K64" s="1881" t="s">
        <v>1120</v>
      </c>
    </row>
    <row r="65" spans="1:11" x14ac:dyDescent="0.25">
      <c r="A65" s="1794"/>
      <c r="B65" s="1797"/>
      <c r="C65" s="1761"/>
      <c r="D65" s="1764"/>
      <c r="E65" s="1764"/>
      <c r="F65" s="1761"/>
      <c r="G65" s="1875"/>
      <c r="H65" s="1767"/>
      <c r="I65" s="1767"/>
      <c r="J65" s="1887">
        <v>45694</v>
      </c>
      <c r="K65" s="1881" t="s">
        <v>1121</v>
      </c>
    </row>
    <row r="66" spans="1:11" x14ac:dyDescent="0.25">
      <c r="A66" s="1794"/>
      <c r="B66" s="1797"/>
      <c r="C66" s="1761"/>
      <c r="D66" s="1764"/>
      <c r="E66" s="1764"/>
      <c r="F66" s="1761"/>
      <c r="G66" s="1875"/>
      <c r="H66" s="1767"/>
      <c r="I66" s="1767"/>
      <c r="J66" s="1887">
        <v>45695</v>
      </c>
      <c r="K66" s="1881" t="s">
        <v>1122</v>
      </c>
    </row>
    <row r="67" spans="1:11" x14ac:dyDescent="0.25">
      <c r="A67" s="1794"/>
      <c r="B67" s="1797"/>
      <c r="C67" s="1761"/>
      <c r="D67" s="1764"/>
      <c r="E67" s="1764"/>
      <c r="F67" s="1761"/>
      <c r="G67" s="1875"/>
      <c r="H67" s="1767"/>
      <c r="I67" s="1767"/>
      <c r="J67" s="1887">
        <v>45705</v>
      </c>
      <c r="K67" s="1878" t="s">
        <v>1515</v>
      </c>
    </row>
    <row r="68" spans="1:11" ht="29" x14ac:dyDescent="0.25">
      <c r="A68" s="1794"/>
      <c r="B68" s="1797"/>
      <c r="C68" s="1761"/>
      <c r="D68" s="1764"/>
      <c r="E68" s="1764"/>
      <c r="F68" s="1761"/>
      <c r="G68" s="1875"/>
      <c r="H68" s="1767"/>
      <c r="I68" s="1767"/>
      <c r="J68" s="1887">
        <v>45714</v>
      </c>
      <c r="K68" s="1941" t="s">
        <v>1516</v>
      </c>
    </row>
    <row r="69" spans="1:11" x14ac:dyDescent="0.25">
      <c r="A69" s="1794"/>
      <c r="B69" s="1797"/>
      <c r="C69" s="1761"/>
      <c r="D69" s="1764"/>
      <c r="E69" s="1764"/>
      <c r="F69" s="1761"/>
      <c r="G69" s="1875"/>
      <c r="H69" s="1767"/>
      <c r="I69" s="1767"/>
      <c r="J69" s="1887">
        <v>45715</v>
      </c>
      <c r="K69" s="1878" t="s">
        <v>1517</v>
      </c>
    </row>
    <row r="70" spans="1:11" x14ac:dyDescent="0.25">
      <c r="A70" s="1794"/>
      <c r="B70" s="1797"/>
      <c r="C70" s="1761"/>
      <c r="D70" s="1764"/>
      <c r="E70" s="1764"/>
      <c r="F70" s="1761"/>
      <c r="G70" s="1875"/>
      <c r="H70" s="1767"/>
      <c r="I70" s="1767"/>
      <c r="J70" s="1887">
        <v>45723</v>
      </c>
      <c r="K70" s="1878" t="s">
        <v>1518</v>
      </c>
    </row>
    <row r="71" spans="1:11" x14ac:dyDescent="0.25">
      <c r="A71" s="1795"/>
      <c r="B71" s="1798"/>
      <c r="C71" s="1762"/>
      <c r="D71" s="1765"/>
      <c r="E71" s="1765"/>
      <c r="F71" s="1762"/>
      <c r="G71" s="1875"/>
      <c r="H71" s="1768"/>
      <c r="I71" s="1768"/>
      <c r="J71" s="1887"/>
      <c r="K71" s="1878" t="s">
        <v>1157</v>
      </c>
    </row>
    <row r="72" spans="1:11" x14ac:dyDescent="0.25">
      <c r="A72" s="1865" t="s">
        <v>690</v>
      </c>
      <c r="B72" s="1865" t="s">
        <v>545</v>
      </c>
      <c r="C72" s="1866" t="s">
        <v>527</v>
      </c>
      <c r="D72" s="1867" t="s">
        <v>546</v>
      </c>
      <c r="E72" s="1939" t="s">
        <v>535</v>
      </c>
      <c r="F72" s="1866">
        <v>72</v>
      </c>
      <c r="G72" s="1939" t="s">
        <v>142</v>
      </c>
      <c r="H72" s="1931">
        <v>1489773277.02</v>
      </c>
      <c r="I72" s="1939">
        <f>+H72/F72</f>
        <v>20691295.514166668</v>
      </c>
      <c r="J72" s="1940" t="s">
        <v>1170</v>
      </c>
      <c r="K72" s="1872" t="s">
        <v>682</v>
      </c>
    </row>
    <row r="73" spans="1:11" x14ac:dyDescent="0.25">
      <c r="A73" s="1865"/>
      <c r="B73" s="1865"/>
      <c r="C73" s="1866"/>
      <c r="D73" s="1867"/>
      <c r="E73" s="1939"/>
      <c r="F73" s="1866"/>
      <c r="G73" s="1939"/>
      <c r="H73" s="1931"/>
      <c r="I73" s="1939"/>
      <c r="J73" s="1940" t="s">
        <v>1170</v>
      </c>
      <c r="K73" s="1872" t="s">
        <v>684</v>
      </c>
    </row>
    <row r="74" spans="1:11" x14ac:dyDescent="0.25">
      <c r="A74" s="1865"/>
      <c r="B74" s="1865"/>
      <c r="C74" s="1866"/>
      <c r="D74" s="1867"/>
      <c r="E74" s="1939"/>
      <c r="F74" s="1866"/>
      <c r="G74" s="1939"/>
      <c r="H74" s="1931"/>
      <c r="I74" s="1939"/>
      <c r="J74" s="1940" t="s">
        <v>1171</v>
      </c>
      <c r="K74" s="1872" t="s">
        <v>689</v>
      </c>
    </row>
    <row r="75" spans="1:11" ht="14.5" customHeight="1" x14ac:dyDescent="0.25">
      <c r="A75" s="1865"/>
      <c r="B75" s="1865"/>
      <c r="C75" s="1866"/>
      <c r="D75" s="1867"/>
      <c r="E75" s="1939"/>
      <c r="F75" s="1866"/>
      <c r="G75" s="1939"/>
      <c r="H75" s="1931"/>
      <c r="I75" s="1939"/>
      <c r="J75" s="1873">
        <v>45614</v>
      </c>
      <c r="K75" s="1872" t="s">
        <v>1157</v>
      </c>
    </row>
    <row r="76" spans="1:11" x14ac:dyDescent="0.25">
      <c r="A76" s="1751" t="s">
        <v>1101</v>
      </c>
      <c r="B76" s="1751" t="s">
        <v>1127</v>
      </c>
      <c r="C76" s="1754" t="s">
        <v>1128</v>
      </c>
      <c r="D76" s="1754" t="s">
        <v>1129</v>
      </c>
      <c r="E76" s="1754" t="s">
        <v>179</v>
      </c>
      <c r="F76" s="1754">
        <v>87</v>
      </c>
      <c r="G76" s="1754" t="s">
        <v>1130</v>
      </c>
      <c r="H76" s="1902">
        <v>1766147734.9200001</v>
      </c>
      <c r="I76" s="1902">
        <f>+H76/F76</f>
        <v>20300548.677241381</v>
      </c>
      <c r="J76" s="1880">
        <v>45541</v>
      </c>
      <c r="K76" s="1893" t="s">
        <v>1108</v>
      </c>
    </row>
    <row r="77" spans="1:11" x14ac:dyDescent="0.25">
      <c r="A77" s="1752"/>
      <c r="B77" s="1752"/>
      <c r="C77" s="1755"/>
      <c r="D77" s="1755"/>
      <c r="E77" s="1755"/>
      <c r="F77" s="1755"/>
      <c r="G77" s="1755"/>
      <c r="H77" s="1902"/>
      <c r="I77" s="1902"/>
      <c r="J77" s="1880">
        <v>45541</v>
      </c>
      <c r="K77" s="1879" t="s">
        <v>683</v>
      </c>
    </row>
    <row r="78" spans="1:11" x14ac:dyDescent="0.25">
      <c r="A78" s="1752"/>
      <c r="B78" s="1752"/>
      <c r="C78" s="1755"/>
      <c r="D78" s="1755"/>
      <c r="E78" s="1755"/>
      <c r="F78" s="1755"/>
      <c r="G78" s="1755"/>
      <c r="H78" s="1902"/>
      <c r="I78" s="1902"/>
      <c r="J78" s="1880">
        <v>45541</v>
      </c>
      <c r="K78" s="1879" t="s">
        <v>684</v>
      </c>
    </row>
    <row r="79" spans="1:11" x14ac:dyDescent="0.25">
      <c r="A79" s="1752"/>
      <c r="B79" s="1752"/>
      <c r="C79" s="1755"/>
      <c r="D79" s="1755"/>
      <c r="E79" s="1755"/>
      <c r="F79" s="1755"/>
      <c r="G79" s="1755"/>
      <c r="H79" s="1902"/>
      <c r="I79" s="1902"/>
      <c r="J79" s="1880">
        <v>45629</v>
      </c>
      <c r="K79" s="1893" t="s">
        <v>1519</v>
      </c>
    </row>
    <row r="80" spans="1:11" x14ac:dyDescent="0.25">
      <c r="A80" s="1752"/>
      <c r="B80" s="1752"/>
      <c r="C80" s="1755"/>
      <c r="D80" s="1755"/>
      <c r="E80" s="1755"/>
      <c r="F80" s="1755"/>
      <c r="G80" s="1755"/>
      <c r="H80" s="1902"/>
      <c r="I80" s="1902"/>
      <c r="J80" s="1880">
        <v>45700</v>
      </c>
      <c r="K80" s="1893" t="s">
        <v>1520</v>
      </c>
    </row>
    <row r="81" spans="1:11" x14ac:dyDescent="0.25">
      <c r="A81" s="1753"/>
      <c r="B81" s="1753"/>
      <c r="C81" s="1756"/>
      <c r="D81" s="1756"/>
      <c r="E81" s="1756"/>
      <c r="F81" s="1756"/>
      <c r="G81" s="1756"/>
      <c r="H81" s="1902"/>
      <c r="I81" s="1902"/>
      <c r="J81" s="1880">
        <v>45715</v>
      </c>
      <c r="K81" s="1893" t="s">
        <v>1521</v>
      </c>
    </row>
    <row r="82" spans="1:11" x14ac:dyDescent="0.25">
      <c r="A82" s="1340"/>
      <c r="B82" s="1340"/>
      <c r="C82" s="1340"/>
      <c r="D82" s="1340"/>
      <c r="E82" s="1340"/>
      <c r="F82" s="1340"/>
      <c r="G82" s="1340"/>
      <c r="H82" s="1340"/>
      <c r="I82" s="1340"/>
      <c r="J82" s="1340"/>
      <c r="K82" s="1340"/>
    </row>
    <row r="83" spans="1:11" x14ac:dyDescent="0.25">
      <c r="A83" s="1340"/>
      <c r="B83" s="1340"/>
      <c r="C83" s="1340"/>
      <c r="D83" s="1340"/>
      <c r="E83" s="1340"/>
      <c r="F83" s="1340"/>
      <c r="G83" s="1340"/>
      <c r="H83" s="1340"/>
      <c r="I83" s="1340"/>
      <c r="J83" s="1340"/>
      <c r="K83" s="1340"/>
    </row>
    <row r="84" spans="1:11" x14ac:dyDescent="0.25">
      <c r="A84" s="1340"/>
      <c r="B84" s="1340"/>
      <c r="C84" s="1340"/>
      <c r="D84" s="1340"/>
      <c r="E84" s="1340"/>
      <c r="F84" s="1340"/>
      <c r="G84" s="1340"/>
      <c r="H84" s="1340"/>
      <c r="I84" s="1340"/>
      <c r="J84" s="1340"/>
      <c r="K84" s="1340"/>
    </row>
    <row r="85" spans="1:11" x14ac:dyDescent="0.25">
      <c r="A85" s="1340"/>
      <c r="B85" s="1340"/>
      <c r="C85" s="1340"/>
      <c r="D85" s="1340"/>
      <c r="E85" s="1340"/>
      <c r="F85" s="1340"/>
      <c r="G85" s="1340"/>
      <c r="H85" s="1340"/>
      <c r="I85" s="1340"/>
      <c r="J85" s="1340"/>
      <c r="K85" s="1340"/>
    </row>
    <row r="86" spans="1:11" x14ac:dyDescent="0.25">
      <c r="A86" s="1340"/>
      <c r="B86" s="1340"/>
      <c r="C86" s="1340"/>
      <c r="D86" s="1340"/>
      <c r="E86" s="1340"/>
      <c r="F86" s="1340"/>
      <c r="G86" s="1340"/>
      <c r="H86" s="1340"/>
      <c r="I86" s="1340"/>
      <c r="J86" s="1340"/>
      <c r="K86" s="1340"/>
    </row>
    <row r="87" spans="1:11" x14ac:dyDescent="0.25">
      <c r="A87" s="1340"/>
      <c r="B87" s="1340"/>
      <c r="C87" s="1340"/>
      <c r="D87" s="1340"/>
      <c r="E87" s="1340"/>
      <c r="F87" s="1340"/>
      <c r="G87" s="1340"/>
      <c r="H87" s="1340"/>
      <c r="I87" s="1340"/>
      <c r="J87" s="1340"/>
      <c r="K87" s="1340"/>
    </row>
    <row r="88" spans="1:11" x14ac:dyDescent="0.25">
      <c r="A88" s="1340"/>
      <c r="B88" s="1340"/>
      <c r="C88" s="1340"/>
      <c r="D88" s="1340"/>
      <c r="E88" s="1340"/>
      <c r="F88" s="1340"/>
      <c r="G88" s="1340"/>
      <c r="H88" s="1340"/>
      <c r="I88" s="1340"/>
      <c r="J88" s="1340"/>
      <c r="K88" s="1340"/>
    </row>
    <row r="89" spans="1:11" x14ac:dyDescent="0.25">
      <c r="A89" s="1340"/>
      <c r="B89" s="1340"/>
      <c r="C89" s="1340"/>
      <c r="D89" s="1340"/>
      <c r="E89" s="1340"/>
      <c r="F89" s="1340"/>
      <c r="G89" s="1340"/>
      <c r="H89" s="1340"/>
      <c r="I89" s="1340"/>
      <c r="J89" s="1340"/>
      <c r="K89" s="1340"/>
    </row>
    <row r="90" spans="1:11" x14ac:dyDescent="0.25">
      <c r="A90" s="1340"/>
      <c r="B90" s="1340"/>
      <c r="C90" s="1340"/>
      <c r="D90" s="1340"/>
      <c r="E90" s="1340"/>
      <c r="F90" s="1340"/>
      <c r="G90" s="1340"/>
      <c r="H90" s="1340"/>
      <c r="I90" s="1340"/>
      <c r="J90" s="1340"/>
      <c r="K90" s="1340"/>
    </row>
    <row r="91" spans="1:11" x14ac:dyDescent="0.25">
      <c r="A91" s="1340"/>
      <c r="B91" s="1340"/>
      <c r="C91" s="1340"/>
      <c r="D91" s="1340"/>
      <c r="E91" s="1340"/>
      <c r="F91" s="1340"/>
      <c r="G91" s="1340"/>
      <c r="H91" s="1340"/>
      <c r="I91" s="1340"/>
      <c r="J91" s="1340"/>
      <c r="K91" s="1340"/>
    </row>
    <row r="92" spans="1:11" x14ac:dyDescent="0.25">
      <c r="A92" s="1340"/>
      <c r="B92" s="1340"/>
      <c r="C92" s="1340"/>
      <c r="D92" s="1340"/>
      <c r="E92" s="1340"/>
      <c r="F92" s="1340"/>
      <c r="G92" s="1340"/>
      <c r="H92" s="1340"/>
      <c r="I92" s="1340"/>
      <c r="J92" s="1340"/>
      <c r="K92" s="1340"/>
    </row>
    <row r="93" spans="1:11" x14ac:dyDescent="0.25">
      <c r="A93" s="1340"/>
      <c r="B93" s="1340"/>
      <c r="C93" s="1340"/>
      <c r="D93" s="1340"/>
      <c r="E93" s="1340"/>
      <c r="F93" s="1340"/>
      <c r="G93" s="1340"/>
      <c r="H93" s="1340"/>
      <c r="I93" s="1340"/>
      <c r="J93" s="1340"/>
      <c r="K93" s="1340"/>
    </row>
    <row r="94" spans="1:11" x14ac:dyDescent="0.25">
      <c r="A94" s="1340"/>
      <c r="B94" s="1340"/>
      <c r="C94" s="1340"/>
      <c r="D94" s="1340"/>
      <c r="E94" s="1340"/>
      <c r="F94" s="1340"/>
      <c r="G94" s="1340"/>
      <c r="H94" s="1340"/>
      <c r="I94" s="1340"/>
      <c r="J94" s="1340"/>
      <c r="K94" s="1340"/>
    </row>
    <row r="95" spans="1:11" x14ac:dyDescent="0.25">
      <c r="A95" s="1340"/>
      <c r="B95" s="1340"/>
      <c r="C95" s="1340"/>
      <c r="D95" s="1340"/>
      <c r="E95" s="1340"/>
      <c r="F95" s="1340"/>
      <c r="G95" s="1340"/>
      <c r="H95" s="1340"/>
      <c r="I95" s="1340"/>
      <c r="J95" s="1340"/>
      <c r="K95" s="1340"/>
    </row>
    <row r="96" spans="1:11" x14ac:dyDescent="0.25">
      <c r="A96" s="1340"/>
      <c r="B96" s="1340"/>
      <c r="C96" s="1340"/>
      <c r="D96" s="1340"/>
      <c r="E96" s="1340"/>
      <c r="F96" s="1340"/>
      <c r="G96" s="1340"/>
      <c r="H96" s="1340"/>
      <c r="I96" s="1340"/>
      <c r="J96" s="1340"/>
      <c r="K96" s="1340"/>
    </row>
    <row r="97" s="1340" customFormat="1" x14ac:dyDescent="0.25"/>
    <row r="98" s="1340" customFormat="1" x14ac:dyDescent="0.25"/>
    <row r="99" s="1340" customFormat="1" x14ac:dyDescent="0.25"/>
    <row r="100" s="1340" customFormat="1" x14ac:dyDescent="0.25"/>
    <row r="101" s="1340" customFormat="1" x14ac:dyDescent="0.25"/>
    <row r="102" s="1340" customFormat="1" x14ac:dyDescent="0.25"/>
    <row r="103" s="1340" customFormat="1" x14ac:dyDescent="0.25"/>
    <row r="104" s="1340" customFormat="1" x14ac:dyDescent="0.25"/>
    <row r="105" s="1340" customFormat="1" x14ac:dyDescent="0.25"/>
    <row r="106" s="1340" customFormat="1" x14ac:dyDescent="0.25"/>
    <row r="107" s="1340" customFormat="1" x14ac:dyDescent="0.25"/>
    <row r="108" s="1340" customFormat="1" x14ac:dyDescent="0.25"/>
    <row r="109" s="1340" customFormat="1" x14ac:dyDescent="0.25"/>
    <row r="110" s="1340" customFormat="1" x14ac:dyDescent="0.25"/>
    <row r="111" s="1340" customFormat="1" x14ac:dyDescent="0.25"/>
  </sheetData>
  <mergeCells count="94">
    <mergeCell ref="F76:F81"/>
    <mergeCell ref="G76:G81"/>
    <mergeCell ref="H76:H81"/>
    <mergeCell ref="I76:I81"/>
    <mergeCell ref="A76:A81"/>
    <mergeCell ref="B76:B81"/>
    <mergeCell ref="C76:C81"/>
    <mergeCell ref="D76:D81"/>
    <mergeCell ref="E76:E81"/>
    <mergeCell ref="G56:G71"/>
    <mergeCell ref="H56:H71"/>
    <mergeCell ref="I56:I71"/>
    <mergeCell ref="A72:A75"/>
    <mergeCell ref="B72:B75"/>
    <mergeCell ref="C72:C75"/>
    <mergeCell ref="D72:D75"/>
    <mergeCell ref="E72:E75"/>
    <mergeCell ref="F72:F75"/>
    <mergeCell ref="G72:G75"/>
    <mergeCell ref="H72:H75"/>
    <mergeCell ref="I72:I75"/>
    <mergeCell ref="B56:B71"/>
    <mergeCell ref="C56:C71"/>
    <mergeCell ref="D56:D71"/>
    <mergeCell ref="E56:E71"/>
    <mergeCell ref="F56:F71"/>
    <mergeCell ref="I40:I41"/>
    <mergeCell ref="A42:A43"/>
    <mergeCell ref="B42:B43"/>
    <mergeCell ref="C42:C43"/>
    <mergeCell ref="D42:D43"/>
    <mergeCell ref="E42:E43"/>
    <mergeCell ref="F42:F43"/>
    <mergeCell ref="G42:G43"/>
    <mergeCell ref="H42:H43"/>
    <mergeCell ref="I42:I43"/>
    <mergeCell ref="A40:A41"/>
    <mergeCell ref="B40:B41"/>
    <mergeCell ref="C40:C41"/>
    <mergeCell ref="D40:D41"/>
    <mergeCell ref="E40:E41"/>
    <mergeCell ref="A38:A39"/>
    <mergeCell ref="B38:B39"/>
    <mergeCell ref="C38:C39"/>
    <mergeCell ref="D38:D39"/>
    <mergeCell ref="E38:E39"/>
    <mergeCell ref="C29:C37"/>
    <mergeCell ref="D29:D37"/>
    <mergeCell ref="E29:E37"/>
    <mergeCell ref="F29:F37"/>
    <mergeCell ref="G29:G37"/>
    <mergeCell ref="F8:F24"/>
    <mergeCell ref="G8:G24"/>
    <mergeCell ref="H8:H24"/>
    <mergeCell ref="I8:I24"/>
    <mergeCell ref="A25:A28"/>
    <mergeCell ref="B25:B28"/>
    <mergeCell ref="C25:C28"/>
    <mergeCell ref="D25:D28"/>
    <mergeCell ref="E25:E28"/>
    <mergeCell ref="F25:F28"/>
    <mergeCell ref="G25:G28"/>
    <mergeCell ref="H25:H28"/>
    <mergeCell ref="I25:I28"/>
    <mergeCell ref="A8:A24"/>
    <mergeCell ref="B8:B24"/>
    <mergeCell ref="C8:C24"/>
    <mergeCell ref="D8:D24"/>
    <mergeCell ref="E8:E24"/>
    <mergeCell ref="A5:K5"/>
    <mergeCell ref="A3:K3"/>
    <mergeCell ref="A1:K1"/>
    <mergeCell ref="A2:K2"/>
    <mergeCell ref="A44:A55"/>
    <mergeCell ref="B44:B55"/>
    <mergeCell ref="C44:C55"/>
    <mergeCell ref="D44:D55"/>
    <mergeCell ref="E44:E55"/>
    <mergeCell ref="A29:A37"/>
    <mergeCell ref="B29:B37"/>
    <mergeCell ref="H29:H37"/>
    <mergeCell ref="I29:I37"/>
    <mergeCell ref="F38:F39"/>
    <mergeCell ref="G38:G39"/>
    <mergeCell ref="H38:H39"/>
    <mergeCell ref="I38:I39"/>
    <mergeCell ref="F40:F41"/>
    <mergeCell ref="G40:G41"/>
    <mergeCell ref="H40:H41"/>
    <mergeCell ref="F44:F55"/>
    <mergeCell ref="G44:G55"/>
    <mergeCell ref="H44:H55"/>
    <mergeCell ref="I44:I55"/>
    <mergeCell ref="A56:A71"/>
  </mergeCells>
  <dataValidations count="5">
    <dataValidation type="list" allowBlank="1" showInputMessage="1" showErrorMessage="1" sqref="K56:K59" xr:uid="{914E853F-2E11-403B-9E20-D89640072BA1}">
      <formula1>$L$1:$L$8</formula1>
    </dataValidation>
    <dataValidation type="list" allowBlank="1" showInputMessage="1" showErrorMessage="1" sqref="K72:K74 K77:K78" xr:uid="{55F46DD6-D923-4252-947C-FC28E27D14C1}">
      <formula1>$L$4:$L$8</formula1>
    </dataValidation>
    <dataValidation type="list" allowBlank="1" showInputMessage="1" showErrorMessage="1" sqref="K75" xr:uid="{C6688D82-F831-4D23-BC3B-07289BF5E481}">
      <formula1>$L$1:$L$11</formula1>
    </dataValidation>
    <dataValidation type="list" allowBlank="1" showInputMessage="1" showErrorMessage="1" sqref="K53 K51 K48:K49 K38:K46" xr:uid="{C1090984-8426-4E66-9ED0-FAE25A77B978}">
      <formula1>$L$1:$L$7</formula1>
    </dataValidation>
    <dataValidation type="list" allowBlank="1" showInputMessage="1" showErrorMessage="1" sqref="K8:K28" xr:uid="{BE208E8A-C667-4278-9B07-E05B73A796D5}">
      <formula1>$L$4:$L$7</formula1>
    </dataValidation>
  </dataValidations>
  <printOptions horizontalCentered="1"/>
  <pageMargins left="0.70866141732283472" right="0.70866141732283472" top="0.74803149606299213" bottom="0.74803149606299213" header="0.31496062992125984" footer="0.51181102362204722"/>
  <pageSetup scale="55" fitToHeight="0" orientation="landscape" r:id="rId1"/>
  <headerFooter>
    <oddFooter>&amp;L&amp;G&amp;R&amp;A, página &amp;P de &amp;N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FBF8-E081-4D03-9D06-39014748074E}">
  <sheetPr>
    <tabColor theme="0"/>
    <pageSetUpPr fitToPage="1"/>
  </sheetPr>
  <dimension ref="A1:M55"/>
  <sheetViews>
    <sheetView showGridLines="0" zoomScale="80" zoomScaleNormal="80" zoomScaleSheetLayoutView="70" zoomScalePageLayoutView="70" workbookViewId="0">
      <selection activeCell="A4" sqref="A4"/>
    </sheetView>
  </sheetViews>
  <sheetFormatPr baseColWidth="10" defaultColWidth="10.7265625" defaultRowHeight="15" customHeight="1" x14ac:dyDescent="0.25"/>
  <cols>
    <col min="1" max="1" width="14.26953125" style="1348" customWidth="1"/>
    <col min="2" max="2" width="19.453125" style="1348" customWidth="1"/>
    <col min="3" max="3" width="17.7265625" style="1347" customWidth="1"/>
    <col min="4" max="4" width="16.453125" style="1347" customWidth="1"/>
    <col min="5" max="5" width="16" style="1347" customWidth="1"/>
    <col min="6" max="6" width="18.26953125" style="1349" customWidth="1"/>
    <col min="7" max="7" width="24" style="1349" customWidth="1"/>
    <col min="8" max="8" width="16.54296875" style="1347" customWidth="1"/>
    <col min="9" max="9" width="20.7265625" style="1347" customWidth="1"/>
    <col min="10" max="10" width="14.54296875" style="1350" customWidth="1"/>
    <col min="11" max="11" width="67.81640625" style="1351" bestFit="1" customWidth="1"/>
    <col min="12" max="12" width="21" style="1340" customWidth="1"/>
    <col min="13" max="13" width="50.26953125" style="1340" customWidth="1"/>
    <col min="14" max="16384" width="10.7265625" style="1340"/>
  </cols>
  <sheetData>
    <row r="1" spans="1:13" s="342" customFormat="1" ht="12.75" customHeight="1" x14ac:dyDescent="0.25">
      <c r="A1" s="1732" t="s">
        <v>0</v>
      </c>
      <c r="B1" s="1732"/>
      <c r="C1" s="1732"/>
      <c r="D1" s="1732"/>
      <c r="E1" s="1732"/>
      <c r="F1" s="1732"/>
      <c r="G1" s="1732"/>
      <c r="H1" s="1732"/>
      <c r="I1" s="1732"/>
      <c r="J1" s="1732"/>
      <c r="K1" s="1732"/>
      <c r="L1" s="552"/>
      <c r="M1" s="552"/>
    </row>
    <row r="2" spans="1:13" s="342" customFormat="1" ht="12.75" customHeight="1" x14ac:dyDescent="0.25">
      <c r="A2" s="1732" t="s">
        <v>434</v>
      </c>
      <c r="B2" s="1732"/>
      <c r="C2" s="1732"/>
      <c r="D2" s="1732"/>
      <c r="E2" s="1732"/>
      <c r="F2" s="1732"/>
      <c r="G2" s="1732"/>
      <c r="H2" s="1732"/>
      <c r="I2" s="1732"/>
      <c r="J2" s="1732"/>
      <c r="K2" s="1732"/>
      <c r="L2" s="552"/>
      <c r="M2" s="552"/>
    </row>
    <row r="3" spans="1:13" s="342" customFormat="1" ht="12.75" customHeight="1" x14ac:dyDescent="0.25">
      <c r="A3" s="1732" t="s">
        <v>1271</v>
      </c>
      <c r="B3" s="1732"/>
      <c r="C3" s="1732"/>
      <c r="D3" s="1732"/>
      <c r="E3" s="1732"/>
      <c r="F3" s="1732"/>
      <c r="G3" s="1732"/>
      <c r="H3" s="1732"/>
      <c r="I3" s="1732"/>
      <c r="J3" s="1732"/>
      <c r="K3" s="1732"/>
      <c r="L3" s="552"/>
      <c r="M3" s="552"/>
    </row>
    <row r="4" spans="1:13" s="342" customFormat="1" ht="9.75" customHeight="1" x14ac:dyDescent="0.25">
      <c r="A4" s="1163"/>
      <c r="B4" s="1163"/>
      <c r="C4" s="1163"/>
      <c r="D4" s="1163"/>
      <c r="E4" s="1163"/>
      <c r="F4" s="1163"/>
      <c r="G4" s="1163"/>
      <c r="H4" s="1163"/>
      <c r="I4" s="1163"/>
      <c r="J4" s="1163"/>
      <c r="K4" s="552"/>
      <c r="L4" s="553"/>
    </row>
    <row r="5" spans="1:13" s="1450" customFormat="1" ht="32" customHeight="1" x14ac:dyDescent="0.25">
      <c r="A5" s="1810" t="s">
        <v>437</v>
      </c>
      <c r="B5" s="1811"/>
      <c r="C5" s="1811"/>
      <c r="D5" s="1811"/>
      <c r="E5" s="1811"/>
      <c r="F5" s="1811"/>
      <c r="G5" s="1811"/>
      <c r="H5" s="1811"/>
      <c r="I5" s="1811"/>
      <c r="J5" s="1811"/>
      <c r="K5" s="1811"/>
      <c r="L5" s="1440"/>
      <c r="M5" s="1440"/>
    </row>
    <row r="6" spans="1:13" ht="14.5" x14ac:dyDescent="0.25">
      <c r="A6" s="1342"/>
      <c r="B6" s="1342"/>
      <c r="C6" s="1341"/>
      <c r="D6" s="1341"/>
      <c r="E6" s="1341"/>
      <c r="F6" s="1343"/>
      <c r="G6" s="1343"/>
      <c r="H6" s="1341"/>
      <c r="I6" s="1341"/>
      <c r="J6" s="1344"/>
      <c r="K6" s="1345"/>
    </row>
    <row r="7" spans="1:13" ht="31" x14ac:dyDescent="0.25">
      <c r="A7" s="1446" t="s">
        <v>579</v>
      </c>
      <c r="B7" s="1446" t="s">
        <v>676</v>
      </c>
      <c r="C7" s="1447" t="s">
        <v>62</v>
      </c>
      <c r="D7" s="1447" t="s">
        <v>47</v>
      </c>
      <c r="E7" s="1447" t="s">
        <v>130</v>
      </c>
      <c r="F7" s="1447" t="s">
        <v>544</v>
      </c>
      <c r="G7" s="1447" t="s">
        <v>281</v>
      </c>
      <c r="H7" s="1447" t="s">
        <v>677</v>
      </c>
      <c r="I7" s="1448" t="s">
        <v>678</v>
      </c>
      <c r="J7" s="1449" t="s">
        <v>679</v>
      </c>
      <c r="K7" s="1448" t="s">
        <v>680</v>
      </c>
    </row>
    <row r="8" spans="1:13" ht="15" customHeight="1" x14ac:dyDescent="0.25">
      <c r="A8" s="1793" t="s">
        <v>681</v>
      </c>
      <c r="B8" s="1942" t="s">
        <v>862</v>
      </c>
      <c r="C8" s="1901" t="s">
        <v>692</v>
      </c>
      <c r="D8" s="1901" t="s">
        <v>1166</v>
      </c>
      <c r="E8" s="1901" t="s">
        <v>535</v>
      </c>
      <c r="F8" s="1901">
        <v>72</v>
      </c>
      <c r="G8" s="1943" t="s">
        <v>671</v>
      </c>
      <c r="H8" s="1902">
        <v>2139944642.4000001</v>
      </c>
      <c r="I8" s="1902">
        <f>H8/F8</f>
        <v>29721453.366666667</v>
      </c>
      <c r="J8" s="1880">
        <v>44902</v>
      </c>
      <c r="K8" s="1879" t="s">
        <v>749</v>
      </c>
    </row>
    <row r="9" spans="1:13" ht="15" customHeight="1" x14ac:dyDescent="0.25">
      <c r="A9" s="1794"/>
      <c r="B9" s="1942"/>
      <c r="C9" s="1901"/>
      <c r="D9" s="1901"/>
      <c r="E9" s="1901"/>
      <c r="F9" s="1901"/>
      <c r="G9" s="1943"/>
      <c r="H9" s="1902"/>
      <c r="I9" s="1902"/>
      <c r="J9" s="1880">
        <v>44902</v>
      </c>
      <c r="K9" s="1879" t="s">
        <v>683</v>
      </c>
    </row>
    <row r="10" spans="1:13" ht="15" customHeight="1" x14ac:dyDescent="0.25">
      <c r="A10" s="1794"/>
      <c r="B10" s="1942"/>
      <c r="C10" s="1901"/>
      <c r="D10" s="1901"/>
      <c r="E10" s="1901"/>
      <c r="F10" s="1901"/>
      <c r="G10" s="1943"/>
      <c r="H10" s="1902"/>
      <c r="I10" s="1902"/>
      <c r="J10" s="1880">
        <v>44902</v>
      </c>
      <c r="K10" s="1879" t="s">
        <v>684</v>
      </c>
    </row>
    <row r="11" spans="1:13" ht="15" customHeight="1" x14ac:dyDescent="0.25">
      <c r="A11" s="1794"/>
      <c r="B11" s="1942"/>
      <c r="C11" s="1901"/>
      <c r="D11" s="1901"/>
      <c r="E11" s="1901"/>
      <c r="F11" s="1901"/>
      <c r="G11" s="1943"/>
      <c r="H11" s="1902"/>
      <c r="I11" s="1902"/>
      <c r="J11" s="1880">
        <v>45030</v>
      </c>
      <c r="K11" s="1879" t="s">
        <v>791</v>
      </c>
    </row>
    <row r="12" spans="1:13" ht="15" customHeight="1" x14ac:dyDescent="0.25">
      <c r="A12" s="1794"/>
      <c r="B12" s="1942"/>
      <c r="C12" s="1901"/>
      <c r="D12" s="1901"/>
      <c r="E12" s="1901"/>
      <c r="F12" s="1901"/>
      <c r="G12" s="1943"/>
      <c r="H12" s="1902"/>
      <c r="I12" s="1902"/>
      <c r="J12" s="1880">
        <v>45099</v>
      </c>
      <c r="K12" s="1879" t="s">
        <v>790</v>
      </c>
    </row>
    <row r="13" spans="1:13" ht="15" customHeight="1" x14ac:dyDescent="0.25">
      <c r="A13" s="1794"/>
      <c r="B13" s="1942"/>
      <c r="C13" s="1901"/>
      <c r="D13" s="1901"/>
      <c r="E13" s="1901"/>
      <c r="F13" s="1901"/>
      <c r="G13" s="1943"/>
      <c r="H13" s="1902"/>
      <c r="I13" s="1902"/>
      <c r="J13" s="1880">
        <v>45135</v>
      </c>
      <c r="K13" s="1879" t="s">
        <v>792</v>
      </c>
    </row>
    <row r="14" spans="1:13" ht="32" customHeight="1" x14ac:dyDescent="0.25">
      <c r="A14" s="1794"/>
      <c r="B14" s="1942"/>
      <c r="C14" s="1901"/>
      <c r="D14" s="1901"/>
      <c r="E14" s="1901"/>
      <c r="F14" s="1901"/>
      <c r="G14" s="1943"/>
      <c r="H14" s="1902"/>
      <c r="I14" s="1902"/>
      <c r="J14" s="1880">
        <v>45145</v>
      </c>
      <c r="K14" s="1879" t="s">
        <v>793</v>
      </c>
    </row>
    <row r="15" spans="1:13" ht="15" customHeight="1" x14ac:dyDescent="0.25">
      <c r="A15" s="1794"/>
      <c r="B15" s="1942"/>
      <c r="C15" s="1901"/>
      <c r="D15" s="1901"/>
      <c r="E15" s="1901"/>
      <c r="F15" s="1901"/>
      <c r="G15" s="1943"/>
      <c r="H15" s="1902"/>
      <c r="I15" s="1902"/>
      <c r="J15" s="1880">
        <v>45160</v>
      </c>
      <c r="K15" s="1879" t="s">
        <v>863</v>
      </c>
    </row>
    <row r="16" spans="1:13" ht="15" customHeight="1" x14ac:dyDescent="0.25">
      <c r="A16" s="1794"/>
      <c r="B16" s="1942"/>
      <c r="C16" s="1901"/>
      <c r="D16" s="1901"/>
      <c r="E16" s="1901"/>
      <c r="F16" s="1901"/>
      <c r="G16" s="1943"/>
      <c r="H16" s="1902"/>
      <c r="I16" s="1902"/>
      <c r="J16" s="1887">
        <v>45516</v>
      </c>
      <c r="K16" s="1878" t="s">
        <v>684</v>
      </c>
    </row>
    <row r="17" spans="1:11" ht="15" customHeight="1" x14ac:dyDescent="0.25">
      <c r="A17" s="1794"/>
      <c r="B17" s="1942"/>
      <c r="C17" s="1901"/>
      <c r="D17" s="1901"/>
      <c r="E17" s="1901"/>
      <c r="F17" s="1901"/>
      <c r="G17" s="1943"/>
      <c r="H17" s="1902"/>
      <c r="I17" s="1902"/>
      <c r="J17" s="1887">
        <v>45518</v>
      </c>
      <c r="K17" s="1878" t="s">
        <v>689</v>
      </c>
    </row>
    <row r="18" spans="1:11" ht="15" customHeight="1" x14ac:dyDescent="0.25">
      <c r="A18" s="1794"/>
      <c r="B18" s="1942"/>
      <c r="C18" s="1901"/>
      <c r="D18" s="1901"/>
      <c r="E18" s="1901"/>
      <c r="F18" s="1901"/>
      <c r="G18" s="1943"/>
      <c r="H18" s="1902"/>
      <c r="I18" s="1902"/>
      <c r="J18" s="1887">
        <v>45524</v>
      </c>
      <c r="K18" s="1878" t="s">
        <v>1099</v>
      </c>
    </row>
    <row r="19" spans="1:11" ht="15" customHeight="1" x14ac:dyDescent="0.25">
      <c r="A19" s="1794"/>
      <c r="B19" s="1942"/>
      <c r="C19" s="1901"/>
      <c r="D19" s="1901"/>
      <c r="E19" s="1901"/>
      <c r="F19" s="1901"/>
      <c r="G19" s="1943"/>
      <c r="H19" s="1902"/>
      <c r="I19" s="1902"/>
      <c r="J19" s="1887">
        <v>45540</v>
      </c>
      <c r="K19" s="1878" t="s">
        <v>1094</v>
      </c>
    </row>
    <row r="20" spans="1:11" ht="15" customHeight="1" x14ac:dyDescent="0.25">
      <c r="A20" s="1794"/>
      <c r="B20" s="1942"/>
      <c r="C20" s="1901"/>
      <c r="D20" s="1901"/>
      <c r="E20" s="1901"/>
      <c r="F20" s="1901"/>
      <c r="G20" s="1943"/>
      <c r="H20" s="1902"/>
      <c r="I20" s="1902"/>
      <c r="J20" s="1880">
        <v>45552</v>
      </c>
      <c r="K20" s="1879" t="s">
        <v>1167</v>
      </c>
    </row>
    <row r="21" spans="1:11" ht="29" customHeight="1" x14ac:dyDescent="0.25">
      <c r="A21" s="1794"/>
      <c r="B21" s="1942"/>
      <c r="C21" s="1901"/>
      <c r="D21" s="1901"/>
      <c r="E21" s="1901"/>
      <c r="F21" s="1901"/>
      <c r="G21" s="1943"/>
      <c r="H21" s="1902"/>
      <c r="I21" s="1902"/>
      <c r="J21" s="1880">
        <v>45588</v>
      </c>
      <c r="K21" s="1879" t="s">
        <v>1168</v>
      </c>
    </row>
    <row r="22" spans="1:11" ht="15" customHeight="1" x14ac:dyDescent="0.25">
      <c r="A22" s="1794"/>
      <c r="B22" s="1942"/>
      <c r="C22" s="1901"/>
      <c r="D22" s="1901"/>
      <c r="E22" s="1901"/>
      <c r="F22" s="1901"/>
      <c r="G22" s="1943"/>
      <c r="H22" s="1902"/>
      <c r="I22" s="1902"/>
      <c r="J22" s="1880">
        <v>45597</v>
      </c>
      <c r="K22" s="1878" t="s">
        <v>1099</v>
      </c>
    </row>
    <row r="23" spans="1:11" ht="15" customHeight="1" x14ac:dyDescent="0.25">
      <c r="A23" s="1794"/>
      <c r="B23" s="1942"/>
      <c r="C23" s="1901"/>
      <c r="D23" s="1901"/>
      <c r="E23" s="1901"/>
      <c r="F23" s="1901"/>
      <c r="G23" s="1943"/>
      <c r="H23" s="1902"/>
      <c r="I23" s="1902"/>
      <c r="J23" s="1880">
        <v>45602</v>
      </c>
      <c r="K23" s="1878" t="s">
        <v>1094</v>
      </c>
    </row>
    <row r="24" spans="1:11" ht="15" customHeight="1" x14ac:dyDescent="0.25">
      <c r="A24" s="1794"/>
      <c r="B24" s="1942"/>
      <c r="C24" s="1901"/>
      <c r="D24" s="1901"/>
      <c r="E24" s="1901"/>
      <c r="F24" s="1901"/>
      <c r="G24" s="1943"/>
      <c r="H24" s="1902"/>
      <c r="I24" s="1902"/>
      <c r="J24" s="1880">
        <v>45610</v>
      </c>
      <c r="K24" s="1881" t="s">
        <v>1165</v>
      </c>
    </row>
    <row r="25" spans="1:11" ht="15" customHeight="1" x14ac:dyDescent="0.25">
      <c r="A25" s="1794"/>
      <c r="B25" s="1942"/>
      <c r="C25" s="1901"/>
      <c r="D25" s="1901"/>
      <c r="E25" s="1901"/>
      <c r="F25" s="1901"/>
      <c r="G25" s="1943"/>
      <c r="H25" s="1902"/>
      <c r="I25" s="1902"/>
      <c r="J25" s="1880">
        <v>45636</v>
      </c>
      <c r="K25" s="1881" t="s">
        <v>1169</v>
      </c>
    </row>
    <row r="26" spans="1:11" ht="15" customHeight="1" x14ac:dyDescent="0.25">
      <c r="A26" s="1795"/>
      <c r="B26" s="1942"/>
      <c r="C26" s="1901"/>
      <c r="D26" s="1901"/>
      <c r="E26" s="1901"/>
      <c r="F26" s="1901"/>
      <c r="G26" s="1943"/>
      <c r="H26" s="1902"/>
      <c r="I26" s="1902"/>
      <c r="J26" s="1880">
        <v>45698</v>
      </c>
      <c r="K26" s="1881" t="s">
        <v>742</v>
      </c>
    </row>
    <row r="27" spans="1:11" ht="15" customHeight="1" x14ac:dyDescent="0.25">
      <c r="A27" s="1745" t="s">
        <v>1101</v>
      </c>
      <c r="B27" s="1745" t="s">
        <v>1131</v>
      </c>
      <c r="C27" s="1748" t="s">
        <v>1132</v>
      </c>
      <c r="D27" s="1748" t="s">
        <v>1129</v>
      </c>
      <c r="E27" s="1748" t="s">
        <v>179</v>
      </c>
      <c r="F27" s="1748">
        <f>59+16</f>
        <v>75</v>
      </c>
      <c r="G27" s="1748" t="s">
        <v>1130</v>
      </c>
      <c r="H27" s="1868">
        <v>1519206192.5599999</v>
      </c>
      <c r="I27" s="1868">
        <f>+H27/F27</f>
        <v>20256082.567466665</v>
      </c>
      <c r="J27" s="1873">
        <v>45596</v>
      </c>
      <c r="K27" s="1890" t="s">
        <v>1108</v>
      </c>
    </row>
    <row r="28" spans="1:11" ht="15" customHeight="1" x14ac:dyDescent="0.25">
      <c r="A28" s="1746"/>
      <c r="B28" s="1746"/>
      <c r="C28" s="1749"/>
      <c r="D28" s="1749"/>
      <c r="E28" s="1749"/>
      <c r="F28" s="1749"/>
      <c r="G28" s="1749"/>
      <c r="H28" s="1868"/>
      <c r="I28" s="1868"/>
      <c r="J28" s="1873">
        <v>45596</v>
      </c>
      <c r="K28" s="1870" t="s">
        <v>683</v>
      </c>
    </row>
    <row r="29" spans="1:11" ht="15" customHeight="1" x14ac:dyDescent="0.25">
      <c r="A29" s="1746"/>
      <c r="B29" s="1746"/>
      <c r="C29" s="1749"/>
      <c r="D29" s="1749"/>
      <c r="E29" s="1749"/>
      <c r="F29" s="1749"/>
      <c r="G29" s="1749"/>
      <c r="H29" s="1868"/>
      <c r="I29" s="1868"/>
      <c r="J29" s="1873">
        <v>45596</v>
      </c>
      <c r="K29" s="1870" t="s">
        <v>684</v>
      </c>
    </row>
    <row r="30" spans="1:11" ht="15" customHeight="1" x14ac:dyDescent="0.25">
      <c r="A30" s="1746"/>
      <c r="B30" s="1746"/>
      <c r="C30" s="1749"/>
      <c r="D30" s="1749"/>
      <c r="E30" s="1749"/>
      <c r="F30" s="1749"/>
      <c r="G30" s="1749"/>
      <c r="H30" s="1868"/>
      <c r="I30" s="1868"/>
      <c r="J30" s="1873">
        <v>45629</v>
      </c>
      <c r="K30" s="1890" t="s">
        <v>1519</v>
      </c>
    </row>
    <row r="31" spans="1:11" ht="15" customHeight="1" x14ac:dyDescent="0.25">
      <c r="A31" s="1746"/>
      <c r="B31" s="1746"/>
      <c r="C31" s="1749"/>
      <c r="D31" s="1749"/>
      <c r="E31" s="1749"/>
      <c r="F31" s="1749"/>
      <c r="G31" s="1749"/>
      <c r="H31" s="1868"/>
      <c r="I31" s="1868"/>
      <c r="J31" s="1873">
        <v>45701</v>
      </c>
      <c r="K31" s="1871" t="s">
        <v>1520</v>
      </c>
    </row>
    <row r="32" spans="1:11" ht="15" customHeight="1" x14ac:dyDescent="0.25">
      <c r="A32" s="1746"/>
      <c r="B32" s="1746"/>
      <c r="C32" s="1749"/>
      <c r="D32" s="1749"/>
      <c r="E32" s="1749"/>
      <c r="F32" s="1749"/>
      <c r="G32" s="1749"/>
      <c r="H32" s="1868"/>
      <c r="I32" s="1868"/>
      <c r="J32" s="1873">
        <v>45708</v>
      </c>
      <c r="K32" s="1890" t="s">
        <v>1522</v>
      </c>
    </row>
    <row r="33" spans="1:11" ht="15" customHeight="1" x14ac:dyDescent="0.25">
      <c r="A33" s="1747"/>
      <c r="B33" s="1747"/>
      <c r="C33" s="1750"/>
      <c r="D33" s="1750"/>
      <c r="E33" s="1750"/>
      <c r="F33" s="1750"/>
      <c r="G33" s="1750"/>
      <c r="H33" s="1868"/>
      <c r="I33" s="1868"/>
      <c r="J33" s="1873">
        <v>45712</v>
      </c>
      <c r="K33" s="1890" t="s">
        <v>742</v>
      </c>
    </row>
    <row r="34" spans="1:11" ht="14.5" x14ac:dyDescent="0.25">
      <c r="A34" s="1751" t="s">
        <v>1101</v>
      </c>
      <c r="B34" s="1751" t="s">
        <v>1133</v>
      </c>
      <c r="C34" s="1754" t="s">
        <v>1132</v>
      </c>
      <c r="D34" s="1754" t="s">
        <v>1129</v>
      </c>
      <c r="E34" s="1754" t="s">
        <v>179</v>
      </c>
      <c r="F34" s="1754">
        <f>65+17</f>
        <v>82</v>
      </c>
      <c r="G34" s="1754" t="s">
        <v>1130</v>
      </c>
      <c r="H34" s="1902">
        <v>1661108594.3900001</v>
      </c>
      <c r="I34" s="1902">
        <f>+H34/F34</f>
        <v>20257421.882804878</v>
      </c>
      <c r="J34" s="1880">
        <v>45630</v>
      </c>
      <c r="K34" s="1893" t="s">
        <v>1108</v>
      </c>
    </row>
    <row r="35" spans="1:11" ht="14.5" x14ac:dyDescent="0.25">
      <c r="A35" s="1752"/>
      <c r="B35" s="1752"/>
      <c r="C35" s="1755"/>
      <c r="D35" s="1755"/>
      <c r="E35" s="1755"/>
      <c r="F35" s="1755"/>
      <c r="G35" s="1755"/>
      <c r="H35" s="1902"/>
      <c r="I35" s="1902"/>
      <c r="J35" s="1880">
        <v>45630</v>
      </c>
      <c r="K35" s="1879" t="s">
        <v>683</v>
      </c>
    </row>
    <row r="36" spans="1:11" ht="14.5" x14ac:dyDescent="0.25">
      <c r="A36" s="1752"/>
      <c r="B36" s="1752"/>
      <c r="C36" s="1755"/>
      <c r="D36" s="1755"/>
      <c r="E36" s="1755"/>
      <c r="F36" s="1755"/>
      <c r="G36" s="1755"/>
      <c r="H36" s="1902"/>
      <c r="I36" s="1902"/>
      <c r="J36" s="1880">
        <v>45630</v>
      </c>
      <c r="K36" s="1879" t="s">
        <v>684</v>
      </c>
    </row>
    <row r="37" spans="1:11" ht="14.5" x14ac:dyDescent="0.25">
      <c r="A37" s="1752"/>
      <c r="B37" s="1752"/>
      <c r="C37" s="1755"/>
      <c r="D37" s="1755"/>
      <c r="E37" s="1755"/>
      <c r="F37" s="1755"/>
      <c r="G37" s="1755"/>
      <c r="H37" s="1902"/>
      <c r="I37" s="1902"/>
      <c r="J37" s="1880">
        <v>45701</v>
      </c>
      <c r="K37" s="1879" t="s">
        <v>1520</v>
      </c>
    </row>
    <row r="38" spans="1:11" ht="14.5" x14ac:dyDescent="0.25">
      <c r="A38" s="1752"/>
      <c r="B38" s="1752"/>
      <c r="C38" s="1755"/>
      <c r="D38" s="1755"/>
      <c r="E38" s="1755"/>
      <c r="F38" s="1755"/>
      <c r="G38" s="1755"/>
      <c r="H38" s="1902"/>
      <c r="I38" s="1902"/>
      <c r="J38" s="1880">
        <v>45708</v>
      </c>
      <c r="K38" s="1879" t="s">
        <v>1522</v>
      </c>
    </row>
    <row r="39" spans="1:11" ht="14.5" x14ac:dyDescent="0.25">
      <c r="A39" s="1753"/>
      <c r="B39" s="1753"/>
      <c r="C39" s="1756"/>
      <c r="D39" s="1756"/>
      <c r="E39" s="1756"/>
      <c r="F39" s="1756"/>
      <c r="G39" s="1756"/>
      <c r="H39" s="1902"/>
      <c r="I39" s="1902"/>
      <c r="J39" s="1880">
        <v>45712</v>
      </c>
      <c r="K39" s="1879" t="s">
        <v>742</v>
      </c>
    </row>
    <row r="40" spans="1:11" ht="14.5" x14ac:dyDescent="0.25">
      <c r="A40" s="1340"/>
      <c r="B40" s="1340"/>
      <c r="C40" s="1340"/>
      <c r="D40" s="1340"/>
      <c r="E40" s="1340"/>
      <c r="F40" s="1340"/>
      <c r="G40" s="1340"/>
      <c r="H40" s="1340"/>
      <c r="I40" s="1340"/>
      <c r="J40" s="1340"/>
      <c r="K40" s="1340"/>
    </row>
    <row r="41" spans="1:11" ht="14.5" x14ac:dyDescent="0.25">
      <c r="A41" s="1340"/>
      <c r="B41" s="1340"/>
      <c r="C41" s="1340"/>
      <c r="D41" s="1340"/>
      <c r="E41" s="1340"/>
      <c r="F41" s="1340"/>
      <c r="G41" s="1340"/>
      <c r="H41" s="1340"/>
      <c r="I41" s="1340"/>
      <c r="J41" s="1340"/>
      <c r="K41" s="1340"/>
    </row>
    <row r="42" spans="1:11" ht="14.5" x14ac:dyDescent="0.25">
      <c r="A42" s="1340"/>
      <c r="B42" s="1340"/>
      <c r="C42" s="1340"/>
      <c r="D42" s="1340"/>
      <c r="E42" s="1340"/>
      <c r="F42" s="1340"/>
      <c r="G42" s="1340"/>
      <c r="H42" s="1340"/>
      <c r="I42" s="1340"/>
      <c r="J42" s="1340"/>
      <c r="K42" s="1340"/>
    </row>
    <row r="43" spans="1:11" ht="14.5" x14ac:dyDescent="0.25">
      <c r="A43" s="1340"/>
      <c r="B43" s="1340"/>
      <c r="C43" s="1340"/>
      <c r="D43" s="1340"/>
      <c r="E43" s="1340"/>
      <c r="F43" s="1340"/>
      <c r="G43" s="1340"/>
      <c r="H43" s="1340"/>
      <c r="I43" s="1340"/>
      <c r="J43" s="1340"/>
      <c r="K43" s="1340"/>
    </row>
    <row r="44" spans="1:11" ht="14.5" x14ac:dyDescent="0.25">
      <c r="A44" s="1340"/>
      <c r="B44" s="1340"/>
      <c r="C44" s="1340"/>
      <c r="D44" s="1340"/>
      <c r="E44" s="1340"/>
      <c r="F44" s="1340"/>
      <c r="G44" s="1340"/>
      <c r="H44" s="1340"/>
      <c r="I44" s="1340"/>
      <c r="J44" s="1340"/>
      <c r="K44" s="1340"/>
    </row>
    <row r="45" spans="1:11" ht="14.5" x14ac:dyDescent="0.25">
      <c r="A45" s="1340"/>
      <c r="B45" s="1340"/>
      <c r="C45" s="1340"/>
      <c r="D45" s="1340"/>
      <c r="E45" s="1340"/>
      <c r="F45" s="1340"/>
      <c r="G45" s="1340"/>
      <c r="H45" s="1340"/>
      <c r="I45" s="1340"/>
      <c r="J45" s="1340"/>
      <c r="K45" s="1340"/>
    </row>
    <row r="46" spans="1:11" ht="14.5" x14ac:dyDescent="0.25">
      <c r="A46" s="1340"/>
      <c r="B46" s="1340"/>
      <c r="C46" s="1340"/>
      <c r="D46" s="1340"/>
      <c r="E46" s="1340"/>
      <c r="F46" s="1340"/>
      <c r="G46" s="1340"/>
      <c r="H46" s="1340"/>
      <c r="I46" s="1340"/>
      <c r="J46" s="1340"/>
      <c r="K46" s="1340"/>
    </row>
    <row r="47" spans="1:11" ht="14.5" x14ac:dyDescent="0.25">
      <c r="A47" s="1340"/>
      <c r="B47" s="1340"/>
      <c r="C47" s="1340"/>
      <c r="D47" s="1340"/>
      <c r="E47" s="1340"/>
      <c r="F47" s="1340"/>
      <c r="G47" s="1340"/>
      <c r="H47" s="1340"/>
      <c r="I47" s="1340"/>
      <c r="J47" s="1340"/>
      <c r="K47" s="1340"/>
    </row>
    <row r="48" spans="1:11" ht="15" customHeight="1" x14ac:dyDescent="0.25">
      <c r="A48" s="1340"/>
      <c r="B48" s="1340"/>
      <c r="C48" s="1340"/>
      <c r="D48" s="1340"/>
      <c r="E48" s="1340"/>
      <c r="F48" s="1340"/>
      <c r="G48" s="1340"/>
      <c r="H48" s="1340"/>
      <c r="I48" s="1340"/>
      <c r="J48" s="1340"/>
      <c r="K48" s="1340"/>
    </row>
    <row r="49" s="1340" customFormat="1" ht="15" customHeight="1" x14ac:dyDescent="0.25"/>
    <row r="50" s="1340" customFormat="1" ht="15" customHeight="1" x14ac:dyDescent="0.25"/>
    <row r="51" s="1340" customFormat="1" ht="15" customHeight="1" x14ac:dyDescent="0.25"/>
    <row r="52" s="1340" customFormat="1" ht="15" customHeight="1" x14ac:dyDescent="0.25"/>
    <row r="53" s="1340" customFormat="1" ht="15" customHeight="1" x14ac:dyDescent="0.25"/>
    <row r="54" s="1340" customFormat="1" ht="15" customHeight="1" x14ac:dyDescent="0.25"/>
    <row r="55" s="1340" customFormat="1" ht="15" customHeight="1" x14ac:dyDescent="0.25"/>
  </sheetData>
  <mergeCells count="31">
    <mergeCell ref="A34:A39"/>
    <mergeCell ref="B34:B39"/>
    <mergeCell ref="C34:C39"/>
    <mergeCell ref="D34:D39"/>
    <mergeCell ref="E34:E39"/>
    <mergeCell ref="F34:F39"/>
    <mergeCell ref="G34:G39"/>
    <mergeCell ref="H34:H39"/>
    <mergeCell ref="I34:I39"/>
    <mergeCell ref="F8:F26"/>
    <mergeCell ref="G8:G26"/>
    <mergeCell ref="H8:H26"/>
    <mergeCell ref="I8:I26"/>
    <mergeCell ref="A27:A33"/>
    <mergeCell ref="B27:B33"/>
    <mergeCell ref="C27:C33"/>
    <mergeCell ref="D27:D33"/>
    <mergeCell ref="E27:E33"/>
    <mergeCell ref="F27:F33"/>
    <mergeCell ref="G27:G33"/>
    <mergeCell ref="H27:H33"/>
    <mergeCell ref="I27:I33"/>
    <mergeCell ref="A5:K5"/>
    <mergeCell ref="A3:K3"/>
    <mergeCell ref="A1:K1"/>
    <mergeCell ref="A2:K2"/>
    <mergeCell ref="A8:A26"/>
    <mergeCell ref="B8:B26"/>
    <mergeCell ref="C8:C26"/>
    <mergeCell ref="D8:D26"/>
    <mergeCell ref="E8:E26"/>
  </mergeCells>
  <dataValidations count="2">
    <dataValidation type="list" allowBlank="1" showInputMessage="1" showErrorMessage="1" sqref="K16:K19 K22:K23" xr:uid="{C763A6BA-9BFB-4A49-ABB7-913128AD5407}">
      <formula1>$L$1:$L$7</formula1>
    </dataValidation>
    <dataValidation type="list" allowBlank="1" showInputMessage="1" showErrorMessage="1" sqref="K28:K29 K35:K36" xr:uid="{ED9DD809-BA81-43C7-9EA4-A6F7F512C353}">
      <formula1>$L$4:$L$7</formula1>
    </dataValidation>
  </dataValidations>
  <printOptions horizontalCentered="1"/>
  <pageMargins left="0.70866141732283472" right="0.70866141732283472" top="0.74803149606299213" bottom="0.74803149606299213" header="0.31496062992125984" footer="0.51181102362204722"/>
  <pageSetup scale="54" fitToHeight="0" orientation="landscape" r:id="rId1"/>
  <headerFooter>
    <oddFooter>&amp;L&amp;G&amp;R&amp;A, página &amp;P de &amp;N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F3D2-3EC2-4C6C-BE20-4E5B23FD82CB}">
  <sheetPr>
    <tabColor theme="0"/>
    <pageSetUpPr fitToPage="1"/>
  </sheetPr>
  <dimension ref="A1:M57"/>
  <sheetViews>
    <sheetView showGridLines="0" zoomScale="80" zoomScaleNormal="80" zoomScaleSheetLayoutView="70" zoomScalePageLayoutView="70" workbookViewId="0">
      <selection activeCell="H17" sqref="H17"/>
    </sheetView>
  </sheetViews>
  <sheetFormatPr baseColWidth="10" defaultColWidth="10.7265625" defaultRowHeight="15.5" x14ac:dyDescent="0.35"/>
  <cols>
    <col min="1" max="1" width="14.26953125" style="1360" customWidth="1"/>
    <col min="2" max="2" width="19.453125" style="1360" customWidth="1"/>
    <col min="3" max="3" width="17.7265625" style="1361" customWidth="1"/>
    <col min="4" max="4" width="16.453125" style="1361" customWidth="1"/>
    <col min="5" max="5" width="14.54296875" style="1361" customWidth="1"/>
    <col min="6" max="6" width="18.26953125" style="1362" customWidth="1"/>
    <col min="7" max="7" width="24" style="1362" customWidth="1"/>
    <col min="8" max="8" width="16.54296875" style="1361" customWidth="1"/>
    <col min="9" max="9" width="20.7265625" style="1354" customWidth="1"/>
    <col min="10" max="10" width="14.54296875" style="1363" customWidth="1"/>
    <col min="11" max="11" width="37.08984375" style="1364" customWidth="1"/>
    <col min="12" max="12" width="21" style="1358" customWidth="1"/>
    <col min="13" max="13" width="54.1796875" style="1359" customWidth="1"/>
    <col min="14" max="16384" width="10.7265625" style="1352"/>
  </cols>
  <sheetData>
    <row r="1" spans="1:13" s="342" customFormat="1" ht="12.75" customHeight="1" x14ac:dyDescent="0.25">
      <c r="A1" s="1732" t="s">
        <v>0</v>
      </c>
      <c r="B1" s="1732"/>
      <c r="C1" s="1732"/>
      <c r="D1" s="1732"/>
      <c r="E1" s="1732"/>
      <c r="F1" s="1732"/>
      <c r="G1" s="1732"/>
      <c r="H1" s="1732"/>
      <c r="I1" s="1732"/>
      <c r="J1" s="1732"/>
      <c r="K1" s="1732"/>
      <c r="L1" s="552"/>
      <c r="M1" s="552"/>
    </row>
    <row r="2" spans="1:13" s="342" customFormat="1" ht="12.75" customHeight="1" x14ac:dyDescent="0.25">
      <c r="A2" s="1732" t="s">
        <v>434</v>
      </c>
      <c r="B2" s="1732"/>
      <c r="C2" s="1732"/>
      <c r="D2" s="1732"/>
      <c r="E2" s="1732"/>
      <c r="F2" s="1732"/>
      <c r="G2" s="1732"/>
      <c r="H2" s="1732"/>
      <c r="I2" s="1732"/>
      <c r="J2" s="1732"/>
      <c r="K2" s="1732"/>
      <c r="L2" s="552"/>
      <c r="M2" s="552"/>
    </row>
    <row r="3" spans="1:13" s="342" customFormat="1" ht="13.5" customHeight="1" x14ac:dyDescent="0.25">
      <c r="A3" s="1732" t="s">
        <v>1262</v>
      </c>
      <c r="B3" s="1732"/>
      <c r="C3" s="1732"/>
      <c r="D3" s="1732"/>
      <c r="E3" s="1732"/>
      <c r="F3" s="1732"/>
      <c r="G3" s="1732"/>
      <c r="H3" s="1732"/>
      <c r="I3" s="1732"/>
      <c r="J3" s="1732"/>
      <c r="K3" s="1732"/>
      <c r="L3" s="552"/>
      <c r="M3" s="552"/>
    </row>
    <row r="4" spans="1:13" s="342" customFormat="1" ht="6.65" customHeight="1" x14ac:dyDescent="0.25">
      <c r="A4" s="1163"/>
      <c r="B4" s="1163"/>
      <c r="C4" s="1163"/>
      <c r="D4" s="1163"/>
      <c r="E4" s="1163"/>
      <c r="F4" s="1163"/>
      <c r="G4" s="1163"/>
      <c r="H4" s="1163"/>
      <c r="I4" s="1163"/>
      <c r="J4" s="1163"/>
      <c r="K4" s="553"/>
    </row>
    <row r="5" spans="1:13" s="1455" customFormat="1" ht="34" customHeight="1" x14ac:dyDescent="0.25">
      <c r="A5" s="1810" t="s">
        <v>438</v>
      </c>
      <c r="B5" s="1811"/>
      <c r="C5" s="1811"/>
      <c r="D5" s="1811"/>
      <c r="E5" s="1811"/>
      <c r="F5" s="1811"/>
      <c r="G5" s="1811"/>
      <c r="H5" s="1811"/>
      <c r="I5" s="1811"/>
      <c r="J5" s="1811"/>
      <c r="K5" s="1811"/>
      <c r="L5" s="1440"/>
      <c r="M5" s="1440"/>
    </row>
    <row r="6" spans="1:13" s="1359" customFormat="1" x14ac:dyDescent="0.25">
      <c r="A6" s="1353"/>
      <c r="B6" s="1353"/>
      <c r="C6" s="1354"/>
      <c r="D6" s="1354"/>
      <c r="E6" s="1354"/>
      <c r="F6" s="1355"/>
      <c r="G6" s="1355"/>
      <c r="H6" s="1354"/>
      <c r="I6" s="1354"/>
      <c r="J6" s="1356"/>
      <c r="K6" s="1357"/>
      <c r="L6" s="1358"/>
    </row>
    <row r="7" spans="1:13" s="1359" customFormat="1" ht="31" x14ac:dyDescent="0.25">
      <c r="A7" s="1438" t="s">
        <v>579</v>
      </c>
      <c r="B7" s="1438" t="s">
        <v>676</v>
      </c>
      <c r="C7" s="1438" t="s">
        <v>62</v>
      </c>
      <c r="D7" s="1438" t="s">
        <v>47</v>
      </c>
      <c r="E7" s="1438" t="s">
        <v>130</v>
      </c>
      <c r="F7" s="1438" t="s">
        <v>544</v>
      </c>
      <c r="G7" s="1438" t="s">
        <v>281</v>
      </c>
      <c r="H7" s="1451" t="s">
        <v>677</v>
      </c>
      <c r="I7" s="1451" t="s">
        <v>678</v>
      </c>
      <c r="J7" s="1439" t="s">
        <v>679</v>
      </c>
      <c r="K7" s="1438" t="s">
        <v>680</v>
      </c>
    </row>
    <row r="8" spans="1:13" s="1359" customFormat="1" ht="15.65" customHeight="1" x14ac:dyDescent="0.25">
      <c r="A8" s="1821" t="s">
        <v>681</v>
      </c>
      <c r="B8" s="1822" t="s">
        <v>902</v>
      </c>
      <c r="C8" s="1821" t="s">
        <v>236</v>
      </c>
      <c r="D8" s="1821" t="s">
        <v>1174</v>
      </c>
      <c r="E8" s="1821" t="s">
        <v>903</v>
      </c>
      <c r="F8" s="1821">
        <v>15</v>
      </c>
      <c r="G8" s="1821" t="s">
        <v>533</v>
      </c>
      <c r="H8" s="1944">
        <v>337</v>
      </c>
      <c r="I8" s="1823">
        <f>H8/15</f>
        <v>22.466666666666665</v>
      </c>
      <c r="J8" s="1452">
        <v>45173</v>
      </c>
      <c r="K8" s="1453" t="s">
        <v>682</v>
      </c>
    </row>
    <row r="9" spans="1:13" s="1359" customFormat="1" x14ac:dyDescent="0.25">
      <c r="A9" s="1821"/>
      <c r="B9" s="1822"/>
      <c r="C9" s="1821"/>
      <c r="D9" s="1821"/>
      <c r="E9" s="1821"/>
      <c r="F9" s="1821"/>
      <c r="G9" s="1821"/>
      <c r="H9" s="1944"/>
      <c r="I9" s="1821"/>
      <c r="J9" s="1452">
        <v>45173</v>
      </c>
      <c r="K9" s="1454" t="s">
        <v>683</v>
      </c>
    </row>
    <row r="10" spans="1:13" s="1359" customFormat="1" x14ac:dyDescent="0.25">
      <c r="A10" s="1821"/>
      <c r="B10" s="1822"/>
      <c r="C10" s="1821"/>
      <c r="D10" s="1821"/>
      <c r="E10" s="1821"/>
      <c r="F10" s="1821"/>
      <c r="G10" s="1821"/>
      <c r="H10" s="1944"/>
      <c r="I10" s="1821"/>
      <c r="J10" s="1452">
        <v>45173</v>
      </c>
      <c r="K10" s="1453" t="s">
        <v>684</v>
      </c>
    </row>
    <row r="11" spans="1:13" s="1359" customFormat="1" x14ac:dyDescent="0.25">
      <c r="A11" s="1821"/>
      <c r="B11" s="1822"/>
      <c r="C11" s="1821"/>
      <c r="D11" s="1821"/>
      <c r="E11" s="1821"/>
      <c r="F11" s="1821"/>
      <c r="G11" s="1821"/>
      <c r="H11" s="1944"/>
      <c r="I11" s="1821"/>
      <c r="J11" s="1452">
        <v>45191</v>
      </c>
      <c r="K11" s="1454" t="s">
        <v>904</v>
      </c>
    </row>
    <row r="12" spans="1:13" s="1359" customFormat="1" x14ac:dyDescent="0.25">
      <c r="A12" s="1821"/>
      <c r="B12" s="1822"/>
      <c r="C12" s="1821"/>
      <c r="D12" s="1821"/>
      <c r="E12" s="1821"/>
      <c r="F12" s="1821"/>
      <c r="G12" s="1821"/>
      <c r="H12" s="1944"/>
      <c r="I12" s="1821"/>
      <c r="J12" s="1452">
        <v>45237</v>
      </c>
      <c r="K12" s="1453" t="s">
        <v>905</v>
      </c>
    </row>
    <row r="13" spans="1:13" s="1359" customFormat="1" x14ac:dyDescent="0.25"/>
    <row r="14" spans="1:13" s="1359" customFormat="1" x14ac:dyDescent="0.25"/>
    <row r="15" spans="1:13" s="1359" customFormat="1" x14ac:dyDescent="0.25"/>
    <row r="16" spans="1:13" s="1359" customFormat="1" x14ac:dyDescent="0.25"/>
    <row r="17" s="1359" customFormat="1" x14ac:dyDescent="0.25"/>
    <row r="18" s="1359" customFormat="1" ht="15.65" customHeight="1" x14ac:dyDescent="0.25"/>
    <row r="19" s="1359" customFormat="1" x14ac:dyDescent="0.25"/>
    <row r="20" s="1359" customFormat="1" x14ac:dyDescent="0.25"/>
    <row r="21" s="1359" customFormat="1" x14ac:dyDescent="0.25"/>
    <row r="22" s="1359" customFormat="1" x14ac:dyDescent="0.25"/>
    <row r="23" s="1359" customFormat="1" x14ac:dyDescent="0.25"/>
    <row r="24" s="1359" customFormat="1" x14ac:dyDescent="0.25"/>
    <row r="25" s="1359" customFormat="1" x14ac:dyDescent="0.25"/>
    <row r="26" s="1359" customFormat="1" x14ac:dyDescent="0.25"/>
    <row r="27" s="1359" customFormat="1" ht="15.65" customHeight="1" x14ac:dyDescent="0.25"/>
    <row r="28" s="1359" customFormat="1" x14ac:dyDescent="0.25"/>
    <row r="29" s="1359" customFormat="1" x14ac:dyDescent="0.25"/>
    <row r="30" s="1359" customFormat="1" x14ac:dyDescent="0.25"/>
    <row r="31" s="1359" customFormat="1" x14ac:dyDescent="0.25"/>
    <row r="32" s="1359" customFormat="1" x14ac:dyDescent="0.25"/>
    <row r="33" s="1340" customFormat="1" ht="15.75" customHeight="1" x14ac:dyDescent="0.25"/>
    <row r="34" s="1340" customFormat="1" ht="14.5" x14ac:dyDescent="0.25"/>
    <row r="35" s="1340" customFormat="1" ht="14.5" x14ac:dyDescent="0.25"/>
    <row r="36" s="1340" customFormat="1" ht="14.5" x14ac:dyDescent="0.25"/>
    <row r="37" s="1340" customFormat="1" ht="14.5" x14ac:dyDescent="0.25"/>
    <row r="38" s="1340" customFormat="1" ht="14.5" x14ac:dyDescent="0.25"/>
    <row r="39" s="1340" customFormat="1" ht="14.5" x14ac:dyDescent="0.25"/>
    <row r="40" s="1340" customFormat="1" ht="14.5" x14ac:dyDescent="0.25"/>
    <row r="41" s="1340" customFormat="1" ht="14.5" x14ac:dyDescent="0.25"/>
    <row r="42" s="1340" customFormat="1" ht="14.5" x14ac:dyDescent="0.25"/>
    <row r="43" s="1340" customFormat="1" ht="14.5" x14ac:dyDescent="0.25"/>
    <row r="44" s="1340" customFormat="1" ht="14.5" x14ac:dyDescent="0.25"/>
    <row r="45" s="1340" customFormat="1" ht="14.5" x14ac:dyDescent="0.25"/>
    <row r="46" s="1340" customFormat="1" ht="14.5" x14ac:dyDescent="0.25"/>
    <row r="47" s="1352" customFormat="1" x14ac:dyDescent="0.35"/>
    <row r="48" s="1352" customFormat="1" x14ac:dyDescent="0.35"/>
    <row r="49" s="1352" customFormat="1" x14ac:dyDescent="0.35"/>
    <row r="50" s="1352" customFormat="1" x14ac:dyDescent="0.35"/>
    <row r="51" s="1352" customFormat="1" x14ac:dyDescent="0.35"/>
    <row r="52" s="1352" customFormat="1" x14ac:dyDescent="0.35"/>
    <row r="53" s="1352" customFormat="1" x14ac:dyDescent="0.35"/>
    <row r="54" s="1352" customFormat="1" x14ac:dyDescent="0.35"/>
    <row r="55" s="1352" customFormat="1" x14ac:dyDescent="0.35"/>
    <row r="56" s="1352" customFormat="1" x14ac:dyDescent="0.35"/>
    <row r="57" s="1352" customFormat="1" x14ac:dyDescent="0.35"/>
  </sheetData>
  <mergeCells count="13">
    <mergeCell ref="A5:K5"/>
    <mergeCell ref="A3:K3"/>
    <mergeCell ref="A2:K2"/>
    <mergeCell ref="A1:K1"/>
    <mergeCell ref="A8:A12"/>
    <mergeCell ref="B8:B12"/>
    <mergeCell ref="C8:C12"/>
    <mergeCell ref="D8:D12"/>
    <mergeCell ref="E8:E12"/>
    <mergeCell ref="F8:F12"/>
    <mergeCell ref="G8:G12"/>
    <mergeCell ref="H8:H12"/>
    <mergeCell ref="I8:I12"/>
  </mergeCells>
  <printOptions horizontalCentered="1"/>
  <pageMargins left="0.70866141732283472" right="0.70866141732283472" top="0.74803149606299213" bottom="0.74803149606299213" header="0.31496062992125984" footer="0.51181102362204722"/>
  <pageSetup scale="48" fitToHeight="0" orientation="landscape" r:id="rId1"/>
  <headerFooter>
    <oddFooter>&amp;L&amp;G&amp;R&amp;A, página &amp;P de &amp;N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7E9E-F275-4E36-BBF9-C35FF77000E6}">
  <sheetPr>
    <tabColor theme="0"/>
  </sheetPr>
  <dimension ref="A1:AC25"/>
  <sheetViews>
    <sheetView showGridLines="0" zoomScale="80" zoomScaleNormal="80" workbookViewId="0">
      <selection activeCell="A4" sqref="A4:L4"/>
    </sheetView>
  </sheetViews>
  <sheetFormatPr baseColWidth="10" defaultColWidth="11.453125" defaultRowHeight="14.5" x14ac:dyDescent="0.35"/>
  <cols>
    <col min="1" max="1" width="21.08984375" style="1385" customWidth="1"/>
    <col min="2" max="2" width="17" style="1385" bestFit="1" customWidth="1"/>
    <col min="3" max="3" width="12" style="1385" customWidth="1"/>
    <col min="4" max="4" width="24.6328125" style="1385" bestFit="1" customWidth="1"/>
    <col min="5" max="5" width="19.453125" style="1385" customWidth="1"/>
    <col min="6" max="6" width="12.90625" style="1385" customWidth="1"/>
    <col min="7" max="10" width="13.7265625" style="1385" bestFit="1" customWidth="1"/>
    <col min="11" max="11" width="15.6328125" style="1385" customWidth="1"/>
    <col min="12" max="12" width="13.7265625" style="1385" bestFit="1" customWidth="1"/>
    <col min="13" max="13" width="24.1796875" style="1385" hidden="1" customWidth="1"/>
    <col min="14" max="14" width="18" style="1385" hidden="1" customWidth="1"/>
    <col min="15" max="15" width="21.7265625" style="1385" hidden="1" customWidth="1"/>
    <col min="16" max="16" width="19.1796875" style="1385" hidden="1" customWidth="1"/>
    <col min="17" max="17" width="23.54296875" style="1385" hidden="1" customWidth="1"/>
    <col min="18" max="18" width="16.81640625" style="1385" hidden="1" customWidth="1"/>
    <col min="19" max="19" width="16.26953125" style="1385" hidden="1" customWidth="1"/>
    <col min="20" max="20" width="19.54296875" style="1385" hidden="1" customWidth="1"/>
    <col min="21" max="21" width="12.81640625" style="1385" hidden="1" customWidth="1"/>
    <col min="22" max="24" width="14.81640625" style="1385" hidden="1" customWidth="1"/>
    <col min="25" max="26" width="15.26953125" style="1385" hidden="1" customWidth="1"/>
    <col min="27" max="27" width="20.7265625" style="1385" hidden="1" customWidth="1"/>
    <col min="28" max="28" width="17.1796875" style="1385" hidden="1" customWidth="1"/>
    <col min="29" max="29" width="15.1796875" style="1385" hidden="1" customWidth="1"/>
    <col min="30" max="111" width="12.1796875" style="1385" customWidth="1"/>
    <col min="112" max="1011" width="13.26953125" style="1385" customWidth="1"/>
    <col min="1012" max="10011" width="14.453125" style="1385" customWidth="1"/>
    <col min="10012" max="16384" width="15.453125" style="1385" customWidth="1"/>
  </cols>
  <sheetData>
    <row r="1" spans="1:14" s="1174" customFormat="1" ht="14.15" customHeight="1" x14ac:dyDescent="0.35">
      <c r="A1" s="1732" t="s">
        <v>0</v>
      </c>
      <c r="B1" s="1732"/>
      <c r="C1" s="1732"/>
      <c r="D1" s="1732"/>
      <c r="E1" s="1732"/>
      <c r="F1" s="1732"/>
      <c r="G1" s="1732"/>
      <c r="H1" s="1732"/>
      <c r="I1" s="1732"/>
      <c r="J1" s="1732"/>
      <c r="K1" s="1732"/>
      <c r="L1" s="1732"/>
    </row>
    <row r="2" spans="1:14" s="1174" customFormat="1" ht="16.5" customHeight="1" x14ac:dyDescent="0.35">
      <c r="A2" s="1732" t="s">
        <v>434</v>
      </c>
      <c r="B2" s="1732"/>
      <c r="C2" s="1732"/>
      <c r="D2" s="1732"/>
      <c r="E2" s="1732"/>
      <c r="F2" s="1732"/>
      <c r="G2" s="1732"/>
      <c r="H2" s="1732"/>
      <c r="I2" s="1732"/>
      <c r="J2" s="1732"/>
      <c r="K2" s="1732"/>
      <c r="L2" s="1732"/>
    </row>
    <row r="3" spans="1:14" s="1174" customFormat="1" ht="14.5" customHeight="1" x14ac:dyDescent="0.35">
      <c r="A3" s="1732" t="s">
        <v>1262</v>
      </c>
      <c r="B3" s="1732"/>
      <c r="C3" s="1732"/>
      <c r="D3" s="1732"/>
      <c r="E3" s="1732"/>
      <c r="F3" s="1732"/>
      <c r="G3" s="1732"/>
      <c r="H3" s="1732"/>
      <c r="I3" s="1732"/>
      <c r="J3" s="1732"/>
      <c r="K3" s="1732"/>
      <c r="L3" s="1732"/>
    </row>
    <row r="4" spans="1:14" s="1174" customFormat="1" ht="10.5" customHeight="1" x14ac:dyDescent="0.35">
      <c r="A4" s="1732"/>
      <c r="B4" s="1732"/>
      <c r="C4" s="1732"/>
      <c r="D4" s="1732"/>
      <c r="E4" s="1732"/>
      <c r="F4" s="1732"/>
      <c r="G4" s="1732"/>
      <c r="H4" s="1732"/>
      <c r="I4" s="1732"/>
      <c r="J4" s="1732"/>
      <c r="K4" s="1732"/>
      <c r="L4" s="1732"/>
    </row>
    <row r="5" spans="1:14" s="1174" customFormat="1" ht="33" customHeight="1" x14ac:dyDescent="0.35">
      <c r="A5" s="1810" t="s">
        <v>554</v>
      </c>
      <c r="B5" s="1811"/>
      <c r="C5" s="1811"/>
      <c r="D5" s="1811"/>
      <c r="E5" s="1811"/>
      <c r="F5" s="1811"/>
      <c r="G5" s="1811"/>
      <c r="H5" s="1811"/>
      <c r="I5" s="1811"/>
      <c r="J5" s="1811"/>
      <c r="K5" s="1811"/>
      <c r="L5" s="1811"/>
    </row>
    <row r="7" spans="1:14" s="1359" customFormat="1" ht="31" x14ac:dyDescent="0.25">
      <c r="A7" s="1438" t="s">
        <v>249</v>
      </c>
      <c r="B7" s="1438" t="s">
        <v>1175</v>
      </c>
      <c r="C7" s="1438" t="s">
        <v>130</v>
      </c>
      <c r="D7" s="1438" t="s">
        <v>48</v>
      </c>
      <c r="E7" s="1438" t="s">
        <v>1176</v>
      </c>
      <c r="F7" s="1438" t="s">
        <v>544</v>
      </c>
      <c r="G7" s="1438" t="s">
        <v>1177</v>
      </c>
      <c r="H7" s="1451" t="s">
        <v>47</v>
      </c>
      <c r="I7" s="1451" t="s">
        <v>43</v>
      </c>
      <c r="J7" s="1439" t="s">
        <v>1178</v>
      </c>
      <c r="K7" s="1438" t="s">
        <v>1179</v>
      </c>
      <c r="L7" s="1438" t="s">
        <v>1180</v>
      </c>
      <c r="M7" s="1359" t="s">
        <v>1181</v>
      </c>
      <c r="N7" s="1359" t="s">
        <v>1182</v>
      </c>
    </row>
    <row r="8" spans="1:14" ht="36" x14ac:dyDescent="0.35">
      <c r="A8" s="1945" t="s">
        <v>549</v>
      </c>
      <c r="B8" s="1946">
        <v>43617</v>
      </c>
      <c r="C8" s="1947" t="s">
        <v>535</v>
      </c>
      <c r="D8" s="1947" t="s">
        <v>692</v>
      </c>
      <c r="E8" s="1948">
        <v>2490735989.8500004</v>
      </c>
      <c r="F8" s="1949">
        <v>106</v>
      </c>
      <c r="G8" s="1948">
        <v>23497509.33820755</v>
      </c>
      <c r="H8" s="1950" t="s">
        <v>550</v>
      </c>
      <c r="I8" s="1950" t="s">
        <v>551</v>
      </c>
      <c r="J8" s="1947" t="s">
        <v>1183</v>
      </c>
      <c r="K8" s="1951">
        <v>0.94</v>
      </c>
      <c r="L8" s="1951">
        <v>1</v>
      </c>
      <c r="M8" s="1951">
        <v>0.95</v>
      </c>
      <c r="N8" s="1951">
        <v>1</v>
      </c>
    </row>
    <row r="9" spans="1:14" ht="36" x14ac:dyDescent="0.35">
      <c r="A9" s="1952" t="s">
        <v>1184</v>
      </c>
      <c r="B9" s="1953">
        <v>43891</v>
      </c>
      <c r="C9" s="1954" t="s">
        <v>535</v>
      </c>
      <c r="D9" s="1954" t="s">
        <v>530</v>
      </c>
      <c r="E9" s="1955">
        <v>1850688462.1700001</v>
      </c>
      <c r="F9" s="1956">
        <v>70</v>
      </c>
      <c r="G9" s="1955">
        <v>26438406.602428574</v>
      </c>
      <c r="H9" s="1957" t="s">
        <v>1185</v>
      </c>
      <c r="I9" s="1954" t="s">
        <v>560</v>
      </c>
      <c r="J9" s="1954" t="s">
        <v>1186</v>
      </c>
      <c r="K9" s="1958">
        <v>0.75990000000000002</v>
      </c>
      <c r="L9" s="1958">
        <v>0.98180000000000001</v>
      </c>
      <c r="M9" s="1958">
        <v>0.77549999999999997</v>
      </c>
      <c r="N9" s="1958">
        <v>0.85270000000000001</v>
      </c>
    </row>
    <row r="10" spans="1:14" ht="24" x14ac:dyDescent="0.35">
      <c r="A10" s="1945" t="s">
        <v>1187</v>
      </c>
      <c r="B10" s="1946">
        <v>43922</v>
      </c>
      <c r="C10" s="1947" t="s">
        <v>1188</v>
      </c>
      <c r="D10" s="1947" t="s">
        <v>1189</v>
      </c>
      <c r="E10" s="1948">
        <v>2813063784.7600002</v>
      </c>
      <c r="F10" s="1949" t="s">
        <v>1190</v>
      </c>
      <c r="G10" s="1949" t="s">
        <v>1190</v>
      </c>
      <c r="H10" s="1950" t="s">
        <v>1191</v>
      </c>
      <c r="I10" s="1947" t="s">
        <v>560</v>
      </c>
      <c r="J10" s="1947" t="s">
        <v>1192</v>
      </c>
      <c r="K10" s="1951">
        <v>0.74660000000000004</v>
      </c>
      <c r="L10" s="1951" t="s">
        <v>1190</v>
      </c>
      <c r="M10" s="1951">
        <v>0.74660000000000004</v>
      </c>
      <c r="N10" s="1951">
        <v>0.95</v>
      </c>
    </row>
    <row r="11" spans="1:14" ht="24" x14ac:dyDescent="0.35">
      <c r="A11" s="1952" t="s">
        <v>1193</v>
      </c>
      <c r="B11" s="1953">
        <v>44440</v>
      </c>
      <c r="C11" s="1954" t="s">
        <v>1188</v>
      </c>
      <c r="D11" s="1954" t="s">
        <v>1194</v>
      </c>
      <c r="E11" s="1955">
        <v>673991408.10000002</v>
      </c>
      <c r="F11" s="1956" t="s">
        <v>1190</v>
      </c>
      <c r="G11" s="1956" t="s">
        <v>1190</v>
      </c>
      <c r="H11" s="1959" t="s">
        <v>1195</v>
      </c>
      <c r="I11" s="1957" t="s">
        <v>1196</v>
      </c>
      <c r="J11" s="1954" t="s">
        <v>1197</v>
      </c>
      <c r="K11" s="1958">
        <v>0.72719999999999996</v>
      </c>
      <c r="L11" s="1958" t="s">
        <v>1190</v>
      </c>
      <c r="M11" s="1958">
        <v>0.72719999999999996</v>
      </c>
      <c r="N11" s="1958">
        <v>1</v>
      </c>
    </row>
    <row r="12" spans="1:14" ht="24" x14ac:dyDescent="0.35">
      <c r="A12" s="1945" t="s">
        <v>653</v>
      </c>
      <c r="B12" s="1946">
        <v>44470</v>
      </c>
      <c r="C12" s="1947" t="s">
        <v>535</v>
      </c>
      <c r="D12" s="1947" t="s">
        <v>527</v>
      </c>
      <c r="E12" s="1948">
        <v>3401984737.4200001</v>
      </c>
      <c r="F12" s="1949">
        <v>120</v>
      </c>
      <c r="G12" s="1948">
        <v>28349872.811833333</v>
      </c>
      <c r="H12" s="1960" t="s">
        <v>1089</v>
      </c>
      <c r="I12" s="1947" t="s">
        <v>560</v>
      </c>
      <c r="J12" s="1947" t="s">
        <v>1197</v>
      </c>
      <c r="K12" s="1951">
        <v>0.58520000000000005</v>
      </c>
      <c r="L12" s="1951">
        <v>0.92</v>
      </c>
      <c r="M12" s="1951">
        <v>0.74</v>
      </c>
      <c r="N12" s="1951">
        <v>1</v>
      </c>
    </row>
    <row r="13" spans="1:14" ht="24" x14ac:dyDescent="0.35">
      <c r="A13" s="1952" t="s">
        <v>1198</v>
      </c>
      <c r="B13" s="1953">
        <v>44531</v>
      </c>
      <c r="C13" s="1954" t="s">
        <v>535</v>
      </c>
      <c r="D13" s="1954" t="s">
        <v>1189</v>
      </c>
      <c r="E13" s="1955">
        <v>4130930815.0300002</v>
      </c>
      <c r="F13" s="1956">
        <v>142</v>
      </c>
      <c r="G13" s="1955">
        <v>29091062.077676058</v>
      </c>
      <c r="H13" s="1957" t="s">
        <v>1199</v>
      </c>
      <c r="I13" s="1954" t="s">
        <v>571</v>
      </c>
      <c r="J13" s="1954" t="s">
        <v>1183</v>
      </c>
      <c r="K13" s="1958">
        <v>0.87</v>
      </c>
      <c r="L13" s="1958">
        <v>1</v>
      </c>
      <c r="M13" s="1958">
        <v>0.93</v>
      </c>
      <c r="N13" s="1958">
        <v>1</v>
      </c>
    </row>
    <row r="14" spans="1:14" ht="24" x14ac:dyDescent="0.35">
      <c r="A14" s="1945" t="s">
        <v>1200</v>
      </c>
      <c r="B14" s="1946">
        <v>44896</v>
      </c>
      <c r="C14" s="1947" t="s">
        <v>535</v>
      </c>
      <c r="D14" s="1947" t="s">
        <v>530</v>
      </c>
      <c r="E14" s="1948">
        <v>1780427241.3699999</v>
      </c>
      <c r="F14" s="1949">
        <v>61</v>
      </c>
      <c r="G14" s="1948">
        <v>29187331.825737704</v>
      </c>
      <c r="H14" s="1950" t="s">
        <v>1201</v>
      </c>
      <c r="I14" s="1947" t="s">
        <v>1202</v>
      </c>
      <c r="J14" s="1947" t="s">
        <v>1186</v>
      </c>
      <c r="K14" s="1951">
        <v>0.93</v>
      </c>
      <c r="L14" s="1951">
        <v>0.99</v>
      </c>
      <c r="M14" s="1951">
        <v>0.82</v>
      </c>
      <c r="N14" s="1951">
        <v>0.85</v>
      </c>
    </row>
    <row r="15" spans="1:14" ht="24" x14ac:dyDescent="0.35">
      <c r="A15" s="1952" t="s">
        <v>1203</v>
      </c>
      <c r="B15" s="1953">
        <v>45200</v>
      </c>
      <c r="C15" s="1954" t="s">
        <v>535</v>
      </c>
      <c r="D15" s="1954" t="s">
        <v>1194</v>
      </c>
      <c r="E15" s="1955">
        <v>6685342377.0299997</v>
      </c>
      <c r="F15" s="1956">
        <v>168</v>
      </c>
      <c r="G15" s="1955">
        <v>39793704.625178568</v>
      </c>
      <c r="H15" s="1957" t="s">
        <v>1204</v>
      </c>
      <c r="I15" s="1954" t="s">
        <v>388</v>
      </c>
      <c r="J15" s="1954" t="s">
        <v>1197</v>
      </c>
      <c r="K15" s="1958">
        <v>0.63</v>
      </c>
      <c r="L15" s="1958">
        <v>0.79</v>
      </c>
      <c r="M15" s="1958">
        <v>0.68</v>
      </c>
      <c r="N15" s="1958">
        <v>1</v>
      </c>
    </row>
    <row r="16" spans="1:14" ht="36" x14ac:dyDescent="0.35">
      <c r="A16" s="1945" t="s">
        <v>861</v>
      </c>
      <c r="B16" s="1946">
        <v>45200</v>
      </c>
      <c r="C16" s="1947" t="s">
        <v>535</v>
      </c>
      <c r="D16" s="1947" t="s">
        <v>1194</v>
      </c>
      <c r="E16" s="1948">
        <v>1967745394.4200001</v>
      </c>
      <c r="F16" s="1949">
        <v>52</v>
      </c>
      <c r="G16" s="1948">
        <v>37841257.585000001</v>
      </c>
      <c r="H16" s="1950" t="s">
        <v>1205</v>
      </c>
      <c r="I16" s="1947" t="s">
        <v>909</v>
      </c>
      <c r="J16" s="1947" t="s">
        <v>1192</v>
      </c>
      <c r="K16" s="1961">
        <v>1</v>
      </c>
      <c r="L16" s="1961">
        <v>1</v>
      </c>
      <c r="M16" s="1961">
        <v>1</v>
      </c>
      <c r="N16" s="1961">
        <v>1</v>
      </c>
    </row>
    <row r="17" spans="1:14" ht="24" x14ac:dyDescent="0.35">
      <c r="A17" s="1952" t="s">
        <v>1206</v>
      </c>
      <c r="B17" s="1953">
        <v>45200</v>
      </c>
      <c r="C17" s="1954" t="s">
        <v>535</v>
      </c>
      <c r="D17" s="1954" t="s">
        <v>530</v>
      </c>
      <c r="E17" s="1955">
        <v>4741914421.6599998</v>
      </c>
      <c r="F17" s="1956">
        <v>120</v>
      </c>
      <c r="G17" s="1955">
        <v>39515953.513833329</v>
      </c>
      <c r="H17" s="1957" t="s">
        <v>1207</v>
      </c>
      <c r="I17" s="1954" t="s">
        <v>388</v>
      </c>
      <c r="J17" s="1954" t="s">
        <v>1197</v>
      </c>
      <c r="K17" s="1958">
        <v>0.45</v>
      </c>
      <c r="L17" s="1958">
        <v>0.85</v>
      </c>
      <c r="M17" s="1958">
        <v>0.68</v>
      </c>
      <c r="N17" s="1958">
        <v>0.87</v>
      </c>
    </row>
    <row r="18" spans="1:14" ht="36" x14ac:dyDescent="0.35">
      <c r="A18" s="1945" t="s">
        <v>1208</v>
      </c>
      <c r="B18" s="1946">
        <v>45261</v>
      </c>
      <c r="C18" s="1947" t="s">
        <v>535</v>
      </c>
      <c r="D18" s="1947" t="s">
        <v>1189</v>
      </c>
      <c r="E18" s="1948">
        <v>5233980657.1800003</v>
      </c>
      <c r="F18" s="1949">
        <v>180</v>
      </c>
      <c r="G18" s="1948">
        <v>29077670.317666668</v>
      </c>
      <c r="H18" s="1950" t="s">
        <v>1209</v>
      </c>
      <c r="I18" s="1947" t="s">
        <v>1210</v>
      </c>
      <c r="J18" s="1962" t="s">
        <v>1197</v>
      </c>
      <c r="K18" s="1961">
        <v>0.76</v>
      </c>
      <c r="L18" s="1961">
        <v>0</v>
      </c>
      <c r="M18" s="1961">
        <v>0.36</v>
      </c>
      <c r="N18" s="1961">
        <v>0.38</v>
      </c>
    </row>
    <row r="19" spans="1:14" ht="24" x14ac:dyDescent="0.35">
      <c r="A19" s="1952" t="s">
        <v>756</v>
      </c>
      <c r="B19" s="1953">
        <v>45323</v>
      </c>
      <c r="C19" s="1954" t="s">
        <v>535</v>
      </c>
      <c r="D19" s="1954" t="s">
        <v>1194</v>
      </c>
      <c r="E19" s="1955">
        <v>1159676769.9400001</v>
      </c>
      <c r="F19" s="1956">
        <v>40</v>
      </c>
      <c r="G19" s="1955">
        <v>28991919.25</v>
      </c>
      <c r="H19" s="1957" t="s">
        <v>1166</v>
      </c>
      <c r="I19" s="1954" t="s">
        <v>757</v>
      </c>
      <c r="J19" s="1954" t="s">
        <v>1186</v>
      </c>
      <c r="K19" s="1958">
        <v>0.42</v>
      </c>
      <c r="L19" s="1958">
        <v>0.74</v>
      </c>
      <c r="M19" s="1958">
        <v>0.57999999999999996</v>
      </c>
      <c r="N19" s="1958">
        <v>0.44</v>
      </c>
    </row>
    <row r="20" spans="1:14" ht="20" x14ac:dyDescent="0.35">
      <c r="A20" s="1963" t="s">
        <v>748</v>
      </c>
      <c r="B20" s="1964">
        <v>45444</v>
      </c>
      <c r="C20" s="1962" t="s">
        <v>535</v>
      </c>
      <c r="D20" s="1965" t="s">
        <v>527</v>
      </c>
      <c r="E20" s="1966">
        <v>502804454.72000003</v>
      </c>
      <c r="F20" s="1962">
        <v>20</v>
      </c>
      <c r="G20" s="1948">
        <v>17212707.833500002</v>
      </c>
      <c r="H20" s="1962" t="s">
        <v>1211</v>
      </c>
      <c r="I20" s="1967" t="s">
        <v>1212</v>
      </c>
      <c r="J20" s="1962" t="s">
        <v>1186</v>
      </c>
      <c r="K20" s="1961">
        <v>1</v>
      </c>
      <c r="L20" s="1961">
        <v>1</v>
      </c>
      <c r="M20" s="1961">
        <v>1</v>
      </c>
      <c r="N20" s="1961">
        <v>1</v>
      </c>
    </row>
    <row r="21" spans="1:14" ht="20" x14ac:dyDescent="0.35">
      <c r="A21" s="1968" t="s">
        <v>1213</v>
      </c>
      <c r="B21" s="1969">
        <v>44917</v>
      </c>
      <c r="C21" s="1970" t="s">
        <v>392</v>
      </c>
      <c r="D21" s="1971" t="s">
        <v>1194</v>
      </c>
      <c r="E21" s="1972">
        <v>4321309303.3299999</v>
      </c>
      <c r="F21" s="1970">
        <v>140</v>
      </c>
      <c r="G21" s="1955">
        <v>30866495.02</v>
      </c>
      <c r="H21" s="1970" t="s">
        <v>1172</v>
      </c>
      <c r="I21" s="1973" t="s">
        <v>1173</v>
      </c>
      <c r="J21" s="1970" t="s">
        <v>1192</v>
      </c>
      <c r="K21" s="1974">
        <v>0.62119999999999997</v>
      </c>
      <c r="L21" s="1958" t="s">
        <v>1190</v>
      </c>
      <c r="M21" s="1974">
        <v>0.62119999999999997</v>
      </c>
      <c r="N21" s="1974">
        <v>0.68</v>
      </c>
    </row>
    <row r="22" spans="1:14" ht="20" x14ac:dyDescent="0.35">
      <c r="A22" s="1963" t="s">
        <v>1214</v>
      </c>
      <c r="B22" s="1964">
        <v>45295</v>
      </c>
      <c r="C22" s="1962" t="s">
        <v>860</v>
      </c>
      <c r="D22" s="1965" t="s">
        <v>1194</v>
      </c>
      <c r="E22" s="1966">
        <v>601596068.07000005</v>
      </c>
      <c r="F22" s="1962">
        <v>20</v>
      </c>
      <c r="G22" s="1948">
        <f>E22/F22</f>
        <v>30079803.403500002</v>
      </c>
      <c r="H22" s="1962" t="s">
        <v>548</v>
      </c>
      <c r="I22" s="1967" t="s">
        <v>668</v>
      </c>
      <c r="J22" s="1962" t="s">
        <v>1186</v>
      </c>
      <c r="K22" s="1975" t="s">
        <v>1190</v>
      </c>
      <c r="L22" s="1961">
        <v>0.31830000000000003</v>
      </c>
      <c r="M22" s="1961">
        <v>0.31830000000000003</v>
      </c>
      <c r="N22" s="1961">
        <v>0.96</v>
      </c>
    </row>
    <row r="23" spans="1:14" ht="20" x14ac:dyDescent="0.35">
      <c r="A23" s="1968" t="s">
        <v>939</v>
      </c>
      <c r="B23" s="1969">
        <v>45551</v>
      </c>
      <c r="C23" s="1962" t="s">
        <v>535</v>
      </c>
      <c r="D23" s="1965" t="s">
        <v>1194</v>
      </c>
      <c r="E23" s="1972">
        <v>6150009727.9499998</v>
      </c>
      <c r="F23" s="1970">
        <v>212</v>
      </c>
      <c r="G23" s="1955">
        <f>E23/F23</f>
        <v>29009479.848820753</v>
      </c>
      <c r="H23" s="1970" t="s">
        <v>1215</v>
      </c>
      <c r="I23" s="1973" t="s">
        <v>1216</v>
      </c>
      <c r="J23" s="1970" t="s">
        <v>1192</v>
      </c>
      <c r="K23" s="1974">
        <v>0.18029999999999999</v>
      </c>
      <c r="L23" s="1974">
        <v>4.8399999999999999E-2</v>
      </c>
      <c r="M23" s="1974">
        <v>0.10100000000000001</v>
      </c>
      <c r="N23" s="1974">
        <v>0.08</v>
      </c>
    </row>
    <row r="24" spans="1:14" ht="30" x14ac:dyDescent="0.35">
      <c r="A24" s="1963" t="s">
        <v>1217</v>
      </c>
      <c r="B24" s="1964">
        <v>45620</v>
      </c>
      <c r="C24" s="1962" t="s">
        <v>535</v>
      </c>
      <c r="D24" s="1965" t="s">
        <v>527</v>
      </c>
      <c r="E24" s="1966">
        <v>7340732680.5100002</v>
      </c>
      <c r="F24" s="1962">
        <v>192</v>
      </c>
      <c r="G24" s="1948">
        <f>E24/F24</f>
        <v>38232982.710989587</v>
      </c>
      <c r="H24" s="1962" t="s">
        <v>1218</v>
      </c>
      <c r="I24" s="1967" t="s">
        <v>534</v>
      </c>
      <c r="J24" s="1962" t="s">
        <v>1197</v>
      </c>
      <c r="K24" s="1961">
        <v>0.12</v>
      </c>
      <c r="L24" s="1961">
        <v>0</v>
      </c>
      <c r="M24" s="1961">
        <v>0.03</v>
      </c>
      <c r="N24" s="1961">
        <v>0.04</v>
      </c>
    </row>
    <row r="25" spans="1:14" ht="60" x14ac:dyDescent="0.35">
      <c r="A25" s="1968" t="s">
        <v>1219</v>
      </c>
      <c r="B25" s="1969">
        <v>44298</v>
      </c>
      <c r="C25" s="1970" t="s">
        <v>1188</v>
      </c>
      <c r="D25" s="1971" t="s">
        <v>140</v>
      </c>
      <c r="E25" s="1972">
        <v>796117187.51999998</v>
      </c>
      <c r="F25" s="1970" t="s">
        <v>1190</v>
      </c>
      <c r="G25" s="1955" t="s">
        <v>1190</v>
      </c>
      <c r="H25" s="1970" t="s">
        <v>1220</v>
      </c>
      <c r="I25" s="1976" t="s">
        <v>1221</v>
      </c>
      <c r="J25" s="1970" t="s">
        <v>1186</v>
      </c>
      <c r="K25" s="1974">
        <v>0.45</v>
      </c>
      <c r="L25" s="1958" t="s">
        <v>1190</v>
      </c>
      <c r="M25" s="1974">
        <v>0.45</v>
      </c>
      <c r="N25" s="1974">
        <v>1</v>
      </c>
    </row>
  </sheetData>
  <mergeCells count="5">
    <mergeCell ref="A1:L1"/>
    <mergeCell ref="A2:L2"/>
    <mergeCell ref="A3:L3"/>
    <mergeCell ref="A4:L4"/>
    <mergeCell ref="A5:L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8167-62CB-49CE-A99E-A4F26AB1833A}">
  <sheetPr>
    <tabColor theme="0"/>
  </sheetPr>
  <dimension ref="A1:D29"/>
  <sheetViews>
    <sheetView zoomScale="70" zoomScaleNormal="70" workbookViewId="0">
      <selection activeCell="J10" sqref="J10"/>
    </sheetView>
  </sheetViews>
  <sheetFormatPr baseColWidth="10" defaultColWidth="11.453125" defaultRowHeight="14.5" x14ac:dyDescent="0.35"/>
  <cols>
    <col min="1" max="1" width="11.453125" style="723"/>
    <col min="2" max="2" width="27.1796875" style="723" customWidth="1"/>
    <col min="3" max="3" width="12.7265625" style="723" customWidth="1"/>
    <col min="4" max="4" width="29.453125" style="723" customWidth="1"/>
    <col min="5" max="5" width="12.7265625" style="723" customWidth="1"/>
    <col min="6" max="16384" width="11.453125" style="723"/>
  </cols>
  <sheetData>
    <row r="1" spans="1:4" s="623" customFormat="1" ht="12.75" customHeight="1" x14ac:dyDescent="0.25">
      <c r="A1" s="622"/>
      <c r="B1" s="1829" t="s">
        <v>0</v>
      </c>
      <c r="C1" s="1829"/>
      <c r="D1" s="1829"/>
    </row>
    <row r="2" spans="1:4" s="623" customFormat="1" x14ac:dyDescent="0.25">
      <c r="A2" s="622"/>
      <c r="B2" s="1829" t="s">
        <v>434</v>
      </c>
      <c r="C2" s="1829"/>
      <c r="D2" s="1829"/>
    </row>
    <row r="3" spans="1:4" s="623" customFormat="1" ht="12.75" customHeight="1" x14ac:dyDescent="0.25">
      <c r="A3" s="622"/>
      <c r="B3" s="1829" t="s">
        <v>1333</v>
      </c>
      <c r="C3" s="1829"/>
      <c r="D3" s="1829"/>
    </row>
    <row r="4" spans="1:4" s="624" customFormat="1" ht="15" thickBot="1" x14ac:dyDescent="0.4">
      <c r="B4" s="636"/>
      <c r="C4" s="636"/>
      <c r="D4" s="636"/>
    </row>
    <row r="5" spans="1:4" s="624" customFormat="1" ht="45.75" customHeight="1" thickBot="1" x14ac:dyDescent="0.4">
      <c r="B5" s="1826" t="s">
        <v>538</v>
      </c>
      <c r="C5" s="1827"/>
      <c r="D5" s="1828"/>
    </row>
    <row r="6" spans="1:4" ht="15" thickBot="1" x14ac:dyDescent="0.4">
      <c r="B6" s="724"/>
      <c r="C6" s="724"/>
      <c r="D6" s="724"/>
    </row>
    <row r="7" spans="1:4" ht="29.5" thickBot="1" x14ac:dyDescent="0.4">
      <c r="B7" s="725" t="s">
        <v>81</v>
      </c>
      <c r="C7" s="725" t="s">
        <v>343</v>
      </c>
      <c r="D7" s="725" t="s">
        <v>344</v>
      </c>
    </row>
    <row r="8" spans="1:4" x14ac:dyDescent="0.35">
      <c r="B8" s="726" t="s">
        <v>90</v>
      </c>
      <c r="C8" s="773">
        <v>4</v>
      </c>
      <c r="D8" s="794">
        <v>89135270.960000008</v>
      </c>
    </row>
    <row r="9" spans="1:4" x14ac:dyDescent="0.35">
      <c r="B9" s="727" t="s">
        <v>166</v>
      </c>
      <c r="C9" s="773">
        <v>0</v>
      </c>
      <c r="D9" s="794">
        <v>0</v>
      </c>
    </row>
    <row r="10" spans="1:4" x14ac:dyDescent="0.35">
      <c r="B10" s="727" t="s">
        <v>290</v>
      </c>
      <c r="C10" s="954">
        <v>13</v>
      </c>
      <c r="D10" s="794">
        <v>235026313.94</v>
      </c>
    </row>
    <row r="11" spans="1:4" x14ac:dyDescent="0.35">
      <c r="B11" s="727" t="s">
        <v>327</v>
      </c>
      <c r="C11" s="773">
        <v>17</v>
      </c>
      <c r="D11" s="794">
        <v>185727154.29000005</v>
      </c>
    </row>
    <row r="12" spans="1:4" x14ac:dyDescent="0.35">
      <c r="B12" s="727" t="s">
        <v>345</v>
      </c>
      <c r="C12" s="773">
        <v>15</v>
      </c>
      <c r="D12" s="794">
        <v>307893450.15999997</v>
      </c>
    </row>
    <row r="13" spans="1:4" x14ac:dyDescent="0.35">
      <c r="B13" s="727" t="s">
        <v>128</v>
      </c>
      <c r="C13" s="773">
        <v>0</v>
      </c>
      <c r="D13" s="794">
        <v>0</v>
      </c>
    </row>
    <row r="14" spans="1:4" x14ac:dyDescent="0.35">
      <c r="B14" s="727" t="s">
        <v>78</v>
      </c>
      <c r="C14" s="774">
        <v>94</v>
      </c>
      <c r="D14" s="794">
        <v>1862296420.2300003</v>
      </c>
    </row>
    <row r="15" spans="1:4" x14ac:dyDescent="0.35">
      <c r="B15" s="728" t="s">
        <v>139</v>
      </c>
      <c r="C15" s="774">
        <v>709</v>
      </c>
      <c r="D15" s="794">
        <v>13383753493.910028</v>
      </c>
    </row>
    <row r="16" spans="1:4" x14ac:dyDescent="0.35">
      <c r="B16" s="727" t="s">
        <v>225</v>
      </c>
      <c r="C16" s="773">
        <v>44</v>
      </c>
      <c r="D16" s="794">
        <v>1013373504.0699998</v>
      </c>
    </row>
    <row r="17" spans="2:4" x14ac:dyDescent="0.35">
      <c r="B17" s="727" t="s">
        <v>88</v>
      </c>
      <c r="C17" s="773">
        <v>52</v>
      </c>
      <c r="D17" s="794">
        <v>901165109.40999949</v>
      </c>
    </row>
    <row r="18" spans="2:4" x14ac:dyDescent="0.35">
      <c r="B18" s="727" t="s">
        <v>140</v>
      </c>
      <c r="C18" s="773">
        <v>21</v>
      </c>
      <c r="D18" s="794">
        <v>462609329.77999991</v>
      </c>
    </row>
    <row r="19" spans="2:4" x14ac:dyDescent="0.35">
      <c r="B19" s="727" t="s">
        <v>223</v>
      </c>
      <c r="C19" s="773">
        <v>33</v>
      </c>
      <c r="D19" s="794">
        <v>611989173.07999992</v>
      </c>
    </row>
    <row r="20" spans="2:4" x14ac:dyDescent="0.35">
      <c r="B20" s="727" t="s">
        <v>316</v>
      </c>
      <c r="C20" s="773">
        <v>15</v>
      </c>
      <c r="D20" s="794">
        <v>284093407.30000001</v>
      </c>
    </row>
    <row r="21" spans="2:4" x14ac:dyDescent="0.35">
      <c r="B21" s="727" t="s">
        <v>337</v>
      </c>
      <c r="C21" s="773">
        <v>1</v>
      </c>
      <c r="D21" s="794">
        <v>13337000</v>
      </c>
    </row>
    <row r="22" spans="2:4" x14ac:dyDescent="0.35">
      <c r="B22" s="727" t="s">
        <v>289</v>
      </c>
      <c r="C22" s="773">
        <v>0</v>
      </c>
      <c r="D22" s="794">
        <v>0</v>
      </c>
    </row>
    <row r="23" spans="2:4" x14ac:dyDescent="0.35">
      <c r="B23" s="727" t="s">
        <v>310</v>
      </c>
      <c r="C23" s="773">
        <v>0</v>
      </c>
      <c r="D23" s="794">
        <v>0</v>
      </c>
    </row>
    <row r="24" spans="2:4" x14ac:dyDescent="0.35">
      <c r="B24" s="727" t="s">
        <v>506</v>
      </c>
      <c r="C24" s="773">
        <v>8</v>
      </c>
      <c r="D24" s="794">
        <v>121294991.75</v>
      </c>
    </row>
    <row r="25" spans="2:4" x14ac:dyDescent="0.35">
      <c r="B25" s="727" t="s">
        <v>152</v>
      </c>
      <c r="C25" s="773">
        <v>11</v>
      </c>
      <c r="D25" s="794">
        <v>176141580.83999997</v>
      </c>
    </row>
    <row r="26" spans="2:4" x14ac:dyDescent="0.35">
      <c r="B26" s="792" t="s">
        <v>288</v>
      </c>
      <c r="C26" s="793">
        <v>0</v>
      </c>
      <c r="D26" s="795">
        <v>0</v>
      </c>
    </row>
    <row r="27" spans="2:4" x14ac:dyDescent="0.35">
      <c r="B27" s="796" t="s">
        <v>1247</v>
      </c>
      <c r="C27" s="1473">
        <v>25</v>
      </c>
      <c r="D27" s="797">
        <v>477989206.12</v>
      </c>
    </row>
    <row r="28" spans="2:4" x14ac:dyDescent="0.35">
      <c r="B28" s="796" t="s">
        <v>355</v>
      </c>
      <c r="C28" s="1473">
        <v>5</v>
      </c>
      <c r="D28" s="797">
        <v>89687119.680000007</v>
      </c>
    </row>
    <row r="29" spans="2:4" x14ac:dyDescent="0.35">
      <c r="B29" s="1474" t="s">
        <v>346</v>
      </c>
      <c r="C29" s="1475">
        <f>SUM(C8:C28)</f>
        <v>1067</v>
      </c>
      <c r="D29" s="1476">
        <f>SUM(D8:D28)</f>
        <v>20215512525.520023</v>
      </c>
    </row>
  </sheetData>
  <mergeCells count="4">
    <mergeCell ref="B5:D5"/>
    <mergeCell ref="B1:D1"/>
    <mergeCell ref="B3:D3"/>
    <mergeCell ref="B2:D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9CF6-ADBE-483B-B58B-A91786CCF9DD}">
  <sheetPr codeName="Hoja17">
    <tabColor theme="0"/>
  </sheetPr>
  <dimension ref="A1:L174"/>
  <sheetViews>
    <sheetView showGridLines="0" zoomScale="80" zoomScaleNormal="80" zoomScaleSheetLayoutView="90" workbookViewId="0">
      <selection activeCell="A27" sqref="A27:XFD27"/>
    </sheetView>
  </sheetViews>
  <sheetFormatPr baseColWidth="10" defaultColWidth="11.453125" defaultRowHeight="14.5" x14ac:dyDescent="0.35"/>
  <cols>
    <col min="1" max="1" width="6.453125" style="579" customWidth="1"/>
    <col min="2" max="2" width="15.26953125" style="579" customWidth="1"/>
    <col min="3" max="3" width="80.54296875" style="579" customWidth="1"/>
    <col min="4" max="4" width="13.453125" style="585" customWidth="1"/>
    <col min="5" max="5" width="20" style="580" bestFit="1" customWidth="1"/>
    <col min="6" max="6" width="16.81640625" style="585" customWidth="1"/>
    <col min="7" max="7" width="19.453125" style="580" customWidth="1"/>
    <col min="8" max="8" width="11.453125" style="579"/>
    <col min="9" max="9" width="19.54296875" style="579" customWidth="1"/>
    <col min="10" max="10" width="11.453125" style="579"/>
    <col min="11" max="11" width="14.7265625" style="579" customWidth="1"/>
    <col min="12" max="16384" width="11.453125" style="579"/>
  </cols>
  <sheetData>
    <row r="1" spans="1:12" s="342" customFormat="1" ht="12.75" customHeight="1" x14ac:dyDescent="0.25">
      <c r="A1" s="1830" t="s">
        <v>0</v>
      </c>
      <c r="B1" s="1830"/>
      <c r="C1" s="1830"/>
      <c r="D1" s="1830"/>
      <c r="E1" s="1830"/>
      <c r="F1" s="1830"/>
      <c r="G1" s="1830"/>
      <c r="H1" s="552"/>
      <c r="I1" s="552"/>
      <c r="J1" s="552"/>
      <c r="K1" s="552"/>
      <c r="L1" s="553"/>
    </row>
    <row r="2" spans="1:12" s="342" customFormat="1" ht="12.75" customHeight="1" x14ac:dyDescent="0.25">
      <c r="A2" s="1830" t="s">
        <v>434</v>
      </c>
      <c r="B2" s="1830"/>
      <c r="C2" s="1830"/>
      <c r="D2" s="1830"/>
      <c r="E2" s="1830"/>
      <c r="F2" s="1830"/>
      <c r="G2" s="1830"/>
      <c r="H2" s="552"/>
      <c r="I2" s="552"/>
      <c r="J2" s="552"/>
      <c r="K2" s="552"/>
      <c r="L2" s="553"/>
    </row>
    <row r="3" spans="1:12" s="342" customFormat="1" ht="12.75" customHeight="1" x14ac:dyDescent="0.25">
      <c r="A3" s="1830" t="s">
        <v>1272</v>
      </c>
      <c r="B3" s="1830"/>
      <c r="C3" s="1830"/>
      <c r="D3" s="1830"/>
      <c r="E3" s="1830"/>
      <c r="F3" s="1830"/>
      <c r="G3" s="1830"/>
      <c r="H3" s="552"/>
      <c r="I3" s="552"/>
      <c r="J3" s="552"/>
      <c r="K3" s="552"/>
      <c r="L3" s="553"/>
    </row>
    <row r="4" spans="1:12" s="342" customFormat="1" ht="12.75" customHeight="1" thickBot="1" x14ac:dyDescent="0.3">
      <c r="A4" s="561"/>
      <c r="B4" s="561"/>
      <c r="C4" s="561"/>
      <c r="D4" s="584"/>
      <c r="E4" s="582"/>
      <c r="F4" s="584"/>
      <c r="G4" s="582"/>
      <c r="H4" s="552"/>
      <c r="I4" s="552"/>
      <c r="J4" s="552"/>
      <c r="K4" s="552"/>
      <c r="L4" s="553"/>
    </row>
    <row r="5" spans="1:12" s="342" customFormat="1" ht="12.75" customHeight="1" x14ac:dyDescent="0.25">
      <c r="A5" s="1831" t="s">
        <v>267</v>
      </c>
      <c r="B5" s="1832"/>
      <c r="C5" s="1832"/>
      <c r="D5" s="1832"/>
      <c r="E5" s="1832"/>
      <c r="F5" s="1832"/>
      <c r="G5" s="1833"/>
      <c r="H5" s="552"/>
      <c r="I5" s="552"/>
      <c r="J5" s="552"/>
      <c r="K5" s="552"/>
      <c r="L5" s="553"/>
    </row>
    <row r="6" spans="1:12" s="550" customFormat="1" ht="16.5" customHeight="1" thickBot="1" x14ac:dyDescent="0.3">
      <c r="A6" s="1834" t="s">
        <v>403</v>
      </c>
      <c r="B6" s="1835"/>
      <c r="C6" s="1835"/>
      <c r="D6" s="1835"/>
      <c r="E6" s="1835"/>
      <c r="F6" s="1835"/>
      <c r="G6" s="1836"/>
    </row>
    <row r="7" spans="1:12" s="550" customFormat="1" ht="13" x14ac:dyDescent="0.25">
      <c r="A7" s="551"/>
      <c r="B7" s="551"/>
      <c r="C7" s="551"/>
      <c r="D7" s="584"/>
      <c r="E7" s="582"/>
      <c r="F7" s="584"/>
      <c r="G7" s="582"/>
    </row>
    <row r="8" spans="1:12" s="550" customFormat="1" ht="13" x14ac:dyDescent="0.25">
      <c r="A8" s="551"/>
      <c r="B8" s="551"/>
      <c r="C8" s="551"/>
      <c r="D8" s="584"/>
      <c r="E8" s="582"/>
      <c r="F8" s="586"/>
      <c r="G8" s="583"/>
    </row>
    <row r="9" spans="1:12" s="547" customFormat="1" x14ac:dyDescent="0.35">
      <c r="A9" s="581" t="s">
        <v>404</v>
      </c>
      <c r="B9" s="734" t="s">
        <v>405</v>
      </c>
      <c r="C9" s="734" t="s">
        <v>411</v>
      </c>
      <c r="D9" s="735" t="s">
        <v>412</v>
      </c>
      <c r="E9" s="736" t="s">
        <v>413</v>
      </c>
      <c r="F9" s="735" t="s">
        <v>414</v>
      </c>
      <c r="G9" s="736" t="s">
        <v>415</v>
      </c>
    </row>
    <row r="10" spans="1:12" x14ac:dyDescent="0.35">
      <c r="A10" s="1138">
        <v>1</v>
      </c>
      <c r="B10" s="750">
        <v>3101719421</v>
      </c>
      <c r="C10" s="750" t="s">
        <v>918</v>
      </c>
      <c r="D10" s="737"/>
      <c r="E10" s="738"/>
      <c r="F10" s="1145">
        <v>2</v>
      </c>
      <c r="G10" s="738">
        <v>18514000</v>
      </c>
      <c r="H10" s="547"/>
      <c r="I10" s="547"/>
      <c r="J10" s="547"/>
      <c r="K10" s="547"/>
    </row>
    <row r="11" spans="1:12" x14ac:dyDescent="0.35">
      <c r="A11" s="579">
        <v>2</v>
      </c>
      <c r="B11" s="751">
        <v>3101826802</v>
      </c>
      <c r="C11" s="751" t="s">
        <v>1273</v>
      </c>
      <c r="D11" s="733"/>
      <c r="E11" s="739"/>
      <c r="F11" s="740">
        <v>11</v>
      </c>
      <c r="G11" s="739">
        <v>101262000</v>
      </c>
      <c r="H11" s="547"/>
      <c r="I11" s="547"/>
      <c r="J11" s="547"/>
      <c r="K11" s="547"/>
    </row>
    <row r="12" spans="1:12" x14ac:dyDescent="0.35">
      <c r="A12" s="579">
        <v>3</v>
      </c>
      <c r="B12" s="751">
        <v>3102576303</v>
      </c>
      <c r="C12" s="751" t="s">
        <v>566</v>
      </c>
      <c r="D12" s="733">
        <v>4</v>
      </c>
      <c r="E12" s="739">
        <v>71752910.25</v>
      </c>
      <c r="F12" s="740">
        <v>7</v>
      </c>
      <c r="G12" s="739">
        <v>71870000</v>
      </c>
      <c r="H12" s="547"/>
      <c r="I12" s="547"/>
      <c r="J12" s="547"/>
      <c r="K12" s="547"/>
    </row>
    <row r="13" spans="1:12" x14ac:dyDescent="0.35">
      <c r="A13" s="579">
        <v>4</v>
      </c>
      <c r="B13" s="751">
        <v>3101175521</v>
      </c>
      <c r="C13" s="751" t="s">
        <v>406</v>
      </c>
      <c r="D13" s="733">
        <v>4</v>
      </c>
      <c r="E13" s="739">
        <v>80355921.299999997</v>
      </c>
      <c r="F13" s="740">
        <v>19</v>
      </c>
      <c r="G13" s="739">
        <v>181787000</v>
      </c>
    </row>
    <row r="14" spans="1:12" x14ac:dyDescent="0.35">
      <c r="A14" s="579">
        <v>5</v>
      </c>
      <c r="B14" s="751">
        <v>3101591858</v>
      </c>
      <c r="C14" s="751" t="s">
        <v>407</v>
      </c>
      <c r="D14" s="733">
        <v>1</v>
      </c>
      <c r="E14" s="739">
        <v>14770795.99</v>
      </c>
      <c r="F14" s="740">
        <v>17</v>
      </c>
      <c r="G14" s="739">
        <v>149766000</v>
      </c>
    </row>
    <row r="15" spans="1:12" x14ac:dyDescent="0.35">
      <c r="A15" s="579">
        <v>6</v>
      </c>
      <c r="B15" s="751">
        <v>3101568647</v>
      </c>
      <c r="C15" s="751" t="s">
        <v>673</v>
      </c>
      <c r="D15" s="733"/>
      <c r="E15" s="739"/>
      <c r="F15" s="740">
        <v>14</v>
      </c>
      <c r="G15" s="739">
        <v>138992000</v>
      </c>
    </row>
    <row r="16" spans="1:12" x14ac:dyDescent="0.35">
      <c r="A16" s="579">
        <v>7</v>
      </c>
      <c r="B16" s="751">
        <v>3101767487</v>
      </c>
      <c r="C16" s="751" t="s">
        <v>1274</v>
      </c>
      <c r="D16" s="733"/>
      <c r="E16" s="739"/>
      <c r="F16" s="740">
        <v>3</v>
      </c>
      <c r="G16" s="739">
        <v>27801000</v>
      </c>
    </row>
    <row r="17" spans="1:7" x14ac:dyDescent="0.35">
      <c r="A17" s="579">
        <v>8</v>
      </c>
      <c r="B17" s="751">
        <v>3101371234</v>
      </c>
      <c r="C17" s="751" t="s">
        <v>1275</v>
      </c>
      <c r="D17" s="733">
        <v>1</v>
      </c>
      <c r="E17" s="739">
        <v>17248216.739999998</v>
      </c>
      <c r="F17" s="740"/>
      <c r="G17" s="739"/>
    </row>
    <row r="18" spans="1:7" x14ac:dyDescent="0.35">
      <c r="A18" s="579">
        <v>9</v>
      </c>
      <c r="B18" s="751">
        <v>3101763413</v>
      </c>
      <c r="C18" s="751" t="s">
        <v>514</v>
      </c>
      <c r="D18" s="733"/>
      <c r="E18" s="739"/>
      <c r="F18" s="740">
        <v>24</v>
      </c>
      <c r="G18" s="739">
        <v>214190000</v>
      </c>
    </row>
    <row r="19" spans="1:7" x14ac:dyDescent="0.35">
      <c r="A19" s="579">
        <v>10</v>
      </c>
      <c r="B19" s="751">
        <v>3101394373</v>
      </c>
      <c r="C19" s="751" t="s">
        <v>960</v>
      </c>
      <c r="D19" s="733"/>
      <c r="E19" s="739"/>
      <c r="F19" s="740">
        <v>45</v>
      </c>
      <c r="G19" s="739">
        <v>417874000</v>
      </c>
    </row>
    <row r="20" spans="1:7" x14ac:dyDescent="0.35">
      <c r="A20" s="579">
        <v>11</v>
      </c>
      <c r="B20" s="751">
        <v>3102609294</v>
      </c>
      <c r="C20" s="751" t="s">
        <v>961</v>
      </c>
      <c r="D20" s="733">
        <v>1</v>
      </c>
      <c r="E20" s="739">
        <v>19235416.149999999</v>
      </c>
      <c r="F20" s="740"/>
      <c r="G20" s="739"/>
    </row>
    <row r="21" spans="1:7" ht="24" customHeight="1" x14ac:dyDescent="0.35">
      <c r="A21" s="579">
        <v>12</v>
      </c>
      <c r="B21" s="751">
        <v>3102655183</v>
      </c>
      <c r="C21" s="751" t="s">
        <v>1276</v>
      </c>
      <c r="D21" s="733">
        <v>1</v>
      </c>
      <c r="E21" s="739">
        <v>14149402.82</v>
      </c>
      <c r="F21" s="740">
        <v>10</v>
      </c>
      <c r="G21" s="739">
        <v>95608000</v>
      </c>
    </row>
    <row r="22" spans="1:7" ht="18" customHeight="1" x14ac:dyDescent="0.35">
      <c r="A22" s="579">
        <v>13</v>
      </c>
      <c r="B22" s="751">
        <v>3102864606</v>
      </c>
      <c r="C22" s="751" t="s">
        <v>1277</v>
      </c>
      <c r="D22" s="733">
        <v>3</v>
      </c>
      <c r="E22" s="739">
        <v>61683075.850000001</v>
      </c>
      <c r="F22" s="740">
        <v>6</v>
      </c>
      <c r="G22" s="739">
        <v>55786000</v>
      </c>
    </row>
    <row r="23" spans="1:7" x14ac:dyDescent="0.35">
      <c r="A23" s="579">
        <v>14</v>
      </c>
      <c r="B23" s="751">
        <v>3101730949</v>
      </c>
      <c r="C23" s="751" t="s">
        <v>962</v>
      </c>
      <c r="D23" s="733">
        <v>1</v>
      </c>
      <c r="E23" s="739">
        <v>20672512.940000001</v>
      </c>
      <c r="F23" s="740"/>
      <c r="G23" s="739"/>
    </row>
    <row r="24" spans="1:7" ht="15" customHeight="1" x14ac:dyDescent="0.35">
      <c r="A24" s="579">
        <v>15</v>
      </c>
      <c r="B24" s="751">
        <v>3101741695</v>
      </c>
      <c r="C24" s="751" t="s">
        <v>716</v>
      </c>
      <c r="D24" s="733"/>
      <c r="E24" s="739"/>
      <c r="F24" s="740">
        <v>28</v>
      </c>
      <c r="G24" s="739">
        <v>259039000</v>
      </c>
    </row>
    <row r="25" spans="1:7" x14ac:dyDescent="0.35">
      <c r="A25" s="579">
        <v>16</v>
      </c>
      <c r="B25" s="751">
        <v>3101202954</v>
      </c>
      <c r="C25" s="751" t="s">
        <v>445</v>
      </c>
      <c r="D25" s="733">
        <v>1</v>
      </c>
      <c r="E25" s="739">
        <v>23149135.23</v>
      </c>
      <c r="F25" s="740">
        <v>4</v>
      </c>
      <c r="G25" s="739">
        <v>37062000</v>
      </c>
    </row>
    <row r="26" spans="1:7" x14ac:dyDescent="0.35">
      <c r="A26" s="579">
        <v>17</v>
      </c>
      <c r="B26" s="751">
        <v>3101760783</v>
      </c>
      <c r="C26" s="751" t="s">
        <v>1278</v>
      </c>
      <c r="D26" s="733"/>
      <c r="E26" s="739"/>
      <c r="F26" s="740">
        <v>8</v>
      </c>
      <c r="G26" s="739">
        <v>73908000</v>
      </c>
    </row>
    <row r="27" spans="1:7" ht="17.25" customHeight="1" x14ac:dyDescent="0.35">
      <c r="A27" s="579">
        <v>18</v>
      </c>
      <c r="B27" s="751">
        <v>3101718436</v>
      </c>
      <c r="C27" s="751" t="s">
        <v>963</v>
      </c>
      <c r="D27" s="733"/>
      <c r="E27" s="739"/>
      <c r="F27" s="740">
        <v>1</v>
      </c>
      <c r="G27" s="739">
        <v>7112000</v>
      </c>
    </row>
    <row r="28" spans="1:7" x14ac:dyDescent="0.35">
      <c r="A28" s="579">
        <v>19</v>
      </c>
      <c r="B28" s="751">
        <v>3101148484</v>
      </c>
      <c r="C28" s="751" t="s">
        <v>577</v>
      </c>
      <c r="D28" s="733"/>
      <c r="E28" s="739"/>
      <c r="F28" s="740">
        <v>2</v>
      </c>
      <c r="G28" s="739">
        <v>17965000</v>
      </c>
    </row>
    <row r="29" spans="1:7" x14ac:dyDescent="0.35">
      <c r="A29" s="579">
        <v>20</v>
      </c>
      <c r="B29" s="751">
        <v>3101062116</v>
      </c>
      <c r="C29" s="751" t="s">
        <v>645</v>
      </c>
      <c r="D29" s="733"/>
      <c r="E29" s="739"/>
      <c r="F29" s="740">
        <v>3</v>
      </c>
      <c r="G29" s="739">
        <v>27813000</v>
      </c>
    </row>
    <row r="30" spans="1:7" x14ac:dyDescent="0.35">
      <c r="A30" s="579">
        <v>21</v>
      </c>
      <c r="B30" s="751">
        <v>3101341215</v>
      </c>
      <c r="C30" s="751" t="s">
        <v>1279</v>
      </c>
      <c r="D30" s="733">
        <v>1</v>
      </c>
      <c r="E30" s="739">
        <v>17010139.57</v>
      </c>
      <c r="F30" s="740"/>
      <c r="G30" s="739"/>
    </row>
    <row r="31" spans="1:7" x14ac:dyDescent="0.35">
      <c r="A31" s="579">
        <v>22</v>
      </c>
      <c r="B31" s="751">
        <v>3101200102</v>
      </c>
      <c r="C31" s="751" t="s">
        <v>1280</v>
      </c>
      <c r="D31" s="733">
        <v>6</v>
      </c>
      <c r="E31" s="739">
        <v>153218161.91</v>
      </c>
      <c r="F31" s="740"/>
      <c r="G31" s="739"/>
    </row>
    <row r="32" spans="1:7" x14ac:dyDescent="0.35">
      <c r="A32" s="579">
        <v>23</v>
      </c>
      <c r="B32" s="751">
        <v>3101754135</v>
      </c>
      <c r="C32" s="751" t="s">
        <v>651</v>
      </c>
      <c r="D32" s="733">
        <v>1</v>
      </c>
      <c r="E32" s="739">
        <v>14116682.380000001</v>
      </c>
      <c r="F32" s="740">
        <v>9</v>
      </c>
      <c r="G32" s="739">
        <v>85102000</v>
      </c>
    </row>
    <row r="33" spans="1:7" x14ac:dyDescent="0.35">
      <c r="A33" s="579">
        <v>24</v>
      </c>
      <c r="B33" s="751">
        <v>3102691937</v>
      </c>
      <c r="C33" s="751" t="s">
        <v>431</v>
      </c>
      <c r="D33" s="733"/>
      <c r="E33" s="739"/>
      <c r="F33" s="740">
        <v>17</v>
      </c>
      <c r="G33" s="739">
        <v>171615000</v>
      </c>
    </row>
    <row r="34" spans="1:7" x14ac:dyDescent="0.35">
      <c r="A34" s="579">
        <v>25</v>
      </c>
      <c r="B34" s="751">
        <v>3101642501</v>
      </c>
      <c r="C34" s="751" t="s">
        <v>458</v>
      </c>
      <c r="D34" s="733">
        <v>5</v>
      </c>
      <c r="E34" s="739">
        <v>91210175.329999998</v>
      </c>
      <c r="F34" s="740">
        <v>29</v>
      </c>
      <c r="G34" s="739">
        <v>271697000</v>
      </c>
    </row>
    <row r="35" spans="1:7" x14ac:dyDescent="0.35">
      <c r="A35" s="579">
        <v>26</v>
      </c>
      <c r="B35" s="751">
        <v>3101747225</v>
      </c>
      <c r="C35" s="751" t="s">
        <v>737</v>
      </c>
      <c r="D35" s="733"/>
      <c r="E35" s="739"/>
      <c r="F35" s="740">
        <v>41</v>
      </c>
      <c r="G35" s="739">
        <v>381061000</v>
      </c>
    </row>
    <row r="36" spans="1:7" x14ac:dyDescent="0.35">
      <c r="A36" s="579">
        <v>27</v>
      </c>
      <c r="B36" s="751">
        <v>3101128551</v>
      </c>
      <c r="C36" s="751" t="s">
        <v>897</v>
      </c>
      <c r="D36" s="733"/>
      <c r="E36" s="739"/>
      <c r="F36" s="740">
        <v>2</v>
      </c>
      <c r="G36" s="739">
        <v>16611000</v>
      </c>
    </row>
    <row r="37" spans="1:7" x14ac:dyDescent="0.35">
      <c r="A37" s="579">
        <v>28</v>
      </c>
      <c r="B37" s="751">
        <v>3101372910</v>
      </c>
      <c r="C37" s="751" t="s">
        <v>531</v>
      </c>
      <c r="D37" s="733">
        <v>29</v>
      </c>
      <c r="E37" s="739">
        <v>513889088.02999997</v>
      </c>
      <c r="F37" s="740">
        <v>6</v>
      </c>
      <c r="G37" s="739">
        <v>55707000</v>
      </c>
    </row>
    <row r="38" spans="1:7" x14ac:dyDescent="0.35">
      <c r="A38" s="579">
        <v>29</v>
      </c>
      <c r="B38" s="751">
        <v>3101536348</v>
      </c>
      <c r="C38" s="751" t="s">
        <v>1281</v>
      </c>
      <c r="D38" s="733"/>
      <c r="E38" s="739"/>
      <c r="F38" s="740">
        <v>5</v>
      </c>
      <c r="G38" s="739">
        <v>46375000</v>
      </c>
    </row>
    <row r="39" spans="1:7" x14ac:dyDescent="0.35">
      <c r="A39" s="579">
        <v>30</v>
      </c>
      <c r="B39" s="751">
        <v>3101691391</v>
      </c>
      <c r="C39" s="751" t="s">
        <v>1282</v>
      </c>
      <c r="D39" s="733"/>
      <c r="E39" s="739"/>
      <c r="F39" s="740">
        <v>1</v>
      </c>
      <c r="G39" s="739">
        <v>9300000</v>
      </c>
    </row>
    <row r="40" spans="1:7" x14ac:dyDescent="0.35">
      <c r="A40" s="579">
        <v>31</v>
      </c>
      <c r="B40" s="751">
        <v>3102859804</v>
      </c>
      <c r="C40" s="751" t="s">
        <v>1283</v>
      </c>
      <c r="D40" s="733"/>
      <c r="E40" s="739"/>
      <c r="F40" s="740">
        <v>8</v>
      </c>
      <c r="G40" s="739">
        <v>77953000</v>
      </c>
    </row>
    <row r="41" spans="1:7" x14ac:dyDescent="0.35">
      <c r="A41" s="579">
        <v>32</v>
      </c>
      <c r="B41" s="751">
        <v>3102688498</v>
      </c>
      <c r="C41" s="751" t="s">
        <v>1284</v>
      </c>
      <c r="D41" s="733">
        <v>2</v>
      </c>
      <c r="E41" s="739">
        <v>60895168.920000002</v>
      </c>
      <c r="F41" s="740"/>
      <c r="G41" s="739"/>
    </row>
    <row r="42" spans="1:7" x14ac:dyDescent="0.35">
      <c r="A42" s="579">
        <v>33</v>
      </c>
      <c r="B42" s="751">
        <v>3102212149</v>
      </c>
      <c r="C42" s="751" t="s">
        <v>1285</v>
      </c>
      <c r="D42" s="733">
        <v>6</v>
      </c>
      <c r="E42" s="739">
        <v>184514677.38999999</v>
      </c>
      <c r="F42" s="740"/>
      <c r="G42" s="739"/>
    </row>
    <row r="43" spans="1:7" x14ac:dyDescent="0.35">
      <c r="A43" s="579">
        <v>34</v>
      </c>
      <c r="B43" s="751">
        <v>3101599518</v>
      </c>
      <c r="C43" s="751" t="s">
        <v>604</v>
      </c>
      <c r="D43" s="733">
        <v>2</v>
      </c>
      <c r="E43" s="739">
        <v>42074857.329999998</v>
      </c>
      <c r="F43" s="740">
        <v>1</v>
      </c>
      <c r="G43" s="739">
        <v>9260000</v>
      </c>
    </row>
    <row r="44" spans="1:7" x14ac:dyDescent="0.35">
      <c r="A44" s="579">
        <v>35</v>
      </c>
      <c r="B44" s="751">
        <v>3101652919</v>
      </c>
      <c r="C44" s="751" t="s">
        <v>674</v>
      </c>
      <c r="D44" s="733">
        <v>1</v>
      </c>
      <c r="E44" s="739">
        <v>19342995</v>
      </c>
      <c r="F44" s="740">
        <v>1</v>
      </c>
      <c r="G44" s="739">
        <v>9300000</v>
      </c>
    </row>
    <row r="45" spans="1:7" x14ac:dyDescent="0.35">
      <c r="A45" s="579">
        <v>36</v>
      </c>
      <c r="B45" s="751">
        <v>3101797005</v>
      </c>
      <c r="C45" s="751" t="s">
        <v>964</v>
      </c>
      <c r="D45" s="733"/>
      <c r="E45" s="739"/>
      <c r="F45" s="740">
        <v>6</v>
      </c>
      <c r="G45" s="739">
        <v>55668000</v>
      </c>
    </row>
    <row r="46" spans="1:7" x14ac:dyDescent="0.35">
      <c r="A46" s="579">
        <v>37</v>
      </c>
      <c r="B46" s="751">
        <v>3101797709</v>
      </c>
      <c r="C46" s="751" t="s">
        <v>1286</v>
      </c>
      <c r="D46" s="733">
        <v>2</v>
      </c>
      <c r="E46" s="739">
        <v>39174492.700000003</v>
      </c>
      <c r="F46" s="740">
        <v>17</v>
      </c>
      <c r="G46" s="739">
        <v>157041000</v>
      </c>
    </row>
    <row r="47" spans="1:7" x14ac:dyDescent="0.35">
      <c r="A47" s="579">
        <v>38</v>
      </c>
      <c r="B47" s="751">
        <v>3101744813</v>
      </c>
      <c r="C47" s="751" t="s">
        <v>486</v>
      </c>
      <c r="D47" s="733"/>
      <c r="E47" s="739"/>
      <c r="F47" s="740">
        <v>12</v>
      </c>
      <c r="G47" s="739">
        <v>105882000</v>
      </c>
    </row>
    <row r="48" spans="1:7" x14ac:dyDescent="0.35">
      <c r="A48" s="579">
        <v>39</v>
      </c>
      <c r="B48" s="751">
        <v>3101623984</v>
      </c>
      <c r="C48" s="751" t="s">
        <v>1287</v>
      </c>
      <c r="D48" s="733"/>
      <c r="E48" s="739"/>
      <c r="F48" s="740">
        <v>2</v>
      </c>
      <c r="G48" s="739">
        <v>18547000</v>
      </c>
    </row>
    <row r="49" spans="1:7" x14ac:dyDescent="0.35">
      <c r="A49" s="579">
        <v>40</v>
      </c>
      <c r="B49" s="751">
        <v>3101642728</v>
      </c>
      <c r="C49" s="751" t="s">
        <v>519</v>
      </c>
      <c r="D49" s="733">
        <v>9</v>
      </c>
      <c r="E49" s="739">
        <v>174653092.81</v>
      </c>
      <c r="F49" s="740">
        <v>28</v>
      </c>
      <c r="G49" s="739">
        <v>268221000</v>
      </c>
    </row>
    <row r="50" spans="1:7" x14ac:dyDescent="0.35">
      <c r="A50" s="579">
        <v>41</v>
      </c>
      <c r="B50" s="751">
        <v>3101622312</v>
      </c>
      <c r="C50" s="751" t="s">
        <v>1288</v>
      </c>
      <c r="D50" s="733"/>
      <c r="E50" s="739"/>
      <c r="F50" s="740">
        <v>3</v>
      </c>
      <c r="G50" s="739">
        <v>26887000</v>
      </c>
    </row>
    <row r="51" spans="1:7" x14ac:dyDescent="0.35">
      <c r="A51" s="579">
        <v>42</v>
      </c>
      <c r="B51" s="751">
        <v>3101708329</v>
      </c>
      <c r="C51" s="751" t="s">
        <v>738</v>
      </c>
      <c r="D51" s="733"/>
      <c r="E51" s="739"/>
      <c r="F51" s="740">
        <v>3</v>
      </c>
      <c r="G51" s="739">
        <v>32550000</v>
      </c>
    </row>
    <row r="52" spans="1:7" x14ac:dyDescent="0.35">
      <c r="A52" s="579">
        <v>43</v>
      </c>
      <c r="B52" s="751">
        <v>3101573408</v>
      </c>
      <c r="C52" s="751" t="s">
        <v>520</v>
      </c>
      <c r="D52" s="733">
        <v>10</v>
      </c>
      <c r="E52" s="739">
        <v>149615859.12</v>
      </c>
      <c r="F52" s="740">
        <v>15</v>
      </c>
      <c r="G52" s="739">
        <v>147338000</v>
      </c>
    </row>
    <row r="53" spans="1:7" ht="12.75" customHeight="1" x14ac:dyDescent="0.35">
      <c r="A53" s="579">
        <v>44</v>
      </c>
      <c r="B53" s="751">
        <v>3101722961</v>
      </c>
      <c r="C53" s="751" t="s">
        <v>500</v>
      </c>
      <c r="D53" s="733">
        <v>2</v>
      </c>
      <c r="E53" s="739">
        <v>37814137.990000002</v>
      </c>
      <c r="F53" s="740">
        <v>33</v>
      </c>
      <c r="G53" s="739">
        <v>318565000</v>
      </c>
    </row>
    <row r="54" spans="1:7" x14ac:dyDescent="0.35">
      <c r="A54" s="579">
        <v>45</v>
      </c>
      <c r="B54" s="751">
        <v>3102686966</v>
      </c>
      <c r="C54" s="751" t="s">
        <v>605</v>
      </c>
      <c r="D54" s="733">
        <v>2</v>
      </c>
      <c r="E54" s="739">
        <v>40829009.57</v>
      </c>
      <c r="F54" s="740">
        <v>18</v>
      </c>
      <c r="G54" s="739">
        <v>171720000</v>
      </c>
    </row>
    <row r="55" spans="1:7" x14ac:dyDescent="0.35">
      <c r="A55" s="579">
        <v>46</v>
      </c>
      <c r="B55" s="751">
        <v>3101606820</v>
      </c>
      <c r="C55" s="751" t="s">
        <v>965</v>
      </c>
      <c r="D55" s="733"/>
      <c r="E55" s="739"/>
      <c r="F55" s="740">
        <v>1</v>
      </c>
      <c r="G55" s="739">
        <v>9214000</v>
      </c>
    </row>
    <row r="56" spans="1:7" x14ac:dyDescent="0.35">
      <c r="A56" s="579">
        <v>47</v>
      </c>
      <c r="B56" s="751">
        <v>3101765648</v>
      </c>
      <c r="C56" s="751" t="s">
        <v>966</v>
      </c>
      <c r="D56" s="733">
        <v>2</v>
      </c>
      <c r="E56" s="739">
        <v>38212655.350000001</v>
      </c>
      <c r="F56" s="740">
        <v>2</v>
      </c>
      <c r="G56" s="739">
        <v>18521000</v>
      </c>
    </row>
    <row r="57" spans="1:7" x14ac:dyDescent="0.35">
      <c r="A57" s="579">
        <v>48</v>
      </c>
      <c r="B57" s="751">
        <v>3101741746</v>
      </c>
      <c r="C57" s="751" t="s">
        <v>646</v>
      </c>
      <c r="D57" s="733">
        <v>2</v>
      </c>
      <c r="E57" s="739">
        <v>43261521.810000002</v>
      </c>
      <c r="F57" s="740">
        <v>4</v>
      </c>
      <c r="G57" s="739">
        <v>34085000</v>
      </c>
    </row>
    <row r="58" spans="1:7" x14ac:dyDescent="0.35">
      <c r="A58" s="579">
        <v>49</v>
      </c>
      <c r="B58" s="751">
        <v>3101301781</v>
      </c>
      <c r="C58" s="751" t="s">
        <v>739</v>
      </c>
      <c r="D58" s="733">
        <v>8</v>
      </c>
      <c r="E58" s="739">
        <v>146550814.37</v>
      </c>
      <c r="F58" s="740">
        <v>1</v>
      </c>
      <c r="G58" s="739">
        <v>9300000</v>
      </c>
    </row>
    <row r="59" spans="1:7" x14ac:dyDescent="0.35">
      <c r="A59" s="579">
        <v>50</v>
      </c>
      <c r="B59" s="751">
        <v>3101749981</v>
      </c>
      <c r="C59" s="751" t="s">
        <v>967</v>
      </c>
      <c r="D59" s="733">
        <v>1</v>
      </c>
      <c r="E59" s="739">
        <v>20993955.399999999</v>
      </c>
      <c r="F59" s="740"/>
      <c r="G59" s="739"/>
    </row>
    <row r="60" spans="1:7" x14ac:dyDescent="0.35">
      <c r="A60" s="579">
        <v>51</v>
      </c>
      <c r="B60" s="751">
        <v>3101693169</v>
      </c>
      <c r="C60" s="751" t="s">
        <v>1289</v>
      </c>
      <c r="D60" s="733">
        <v>1</v>
      </c>
      <c r="E60" s="739">
        <v>20223909.120000001</v>
      </c>
      <c r="F60" s="740">
        <v>4</v>
      </c>
      <c r="G60" s="739">
        <v>45151000</v>
      </c>
    </row>
    <row r="61" spans="1:7" x14ac:dyDescent="0.35">
      <c r="A61" s="579">
        <v>52</v>
      </c>
      <c r="B61" s="751">
        <v>3101629367</v>
      </c>
      <c r="C61" s="751" t="s">
        <v>740</v>
      </c>
      <c r="D61" s="733">
        <v>3</v>
      </c>
      <c r="E61" s="739">
        <v>52353314.700000003</v>
      </c>
      <c r="F61" s="740">
        <v>1</v>
      </c>
      <c r="G61" s="739">
        <v>9221000</v>
      </c>
    </row>
    <row r="62" spans="1:7" x14ac:dyDescent="0.35">
      <c r="A62" s="579">
        <v>53</v>
      </c>
      <c r="B62" s="751">
        <v>3101531476</v>
      </c>
      <c r="C62" s="751" t="s">
        <v>968</v>
      </c>
      <c r="D62" s="733">
        <v>5</v>
      </c>
      <c r="E62" s="739">
        <v>110053583.79000001</v>
      </c>
      <c r="F62" s="740">
        <v>2</v>
      </c>
      <c r="G62" s="739">
        <v>18514000</v>
      </c>
    </row>
    <row r="63" spans="1:7" x14ac:dyDescent="0.35">
      <c r="A63" s="579">
        <v>54</v>
      </c>
      <c r="B63" s="751">
        <v>3101744640</v>
      </c>
      <c r="C63" s="751" t="s">
        <v>1290</v>
      </c>
      <c r="D63" s="733">
        <v>1</v>
      </c>
      <c r="E63" s="739">
        <v>17091758.899999999</v>
      </c>
      <c r="F63" s="740">
        <v>1</v>
      </c>
      <c r="G63" s="739">
        <v>9300000</v>
      </c>
    </row>
    <row r="64" spans="1:7" x14ac:dyDescent="0.35">
      <c r="A64" s="579">
        <v>55</v>
      </c>
      <c r="B64" s="751">
        <v>3101332999</v>
      </c>
      <c r="C64" s="751" t="s">
        <v>969</v>
      </c>
      <c r="D64" s="733"/>
      <c r="E64" s="739"/>
      <c r="F64" s="740">
        <v>1</v>
      </c>
      <c r="G64" s="739">
        <v>6314000</v>
      </c>
    </row>
    <row r="65" spans="1:7" ht="17.25" customHeight="1" x14ac:dyDescent="0.35">
      <c r="A65" s="579">
        <v>56</v>
      </c>
      <c r="B65" s="751">
        <v>3004045121</v>
      </c>
      <c r="C65" s="751" t="s">
        <v>675</v>
      </c>
      <c r="D65" s="733">
        <v>3</v>
      </c>
      <c r="E65" s="739">
        <v>49686235.270000003</v>
      </c>
      <c r="F65" s="740">
        <v>44</v>
      </c>
      <c r="G65" s="739">
        <v>410567000</v>
      </c>
    </row>
    <row r="66" spans="1:7" x14ac:dyDescent="0.35">
      <c r="A66" s="579">
        <v>57</v>
      </c>
      <c r="B66" s="751">
        <v>3101521180</v>
      </c>
      <c r="C66" s="751" t="s">
        <v>446</v>
      </c>
      <c r="D66" s="733"/>
      <c r="E66" s="739"/>
      <c r="F66" s="740">
        <v>1</v>
      </c>
      <c r="G66" s="739">
        <v>9254000</v>
      </c>
    </row>
    <row r="67" spans="1:7" x14ac:dyDescent="0.35">
      <c r="A67" s="579">
        <v>58</v>
      </c>
      <c r="B67" s="751">
        <v>3102760191</v>
      </c>
      <c r="C67" s="751" t="s">
        <v>501</v>
      </c>
      <c r="D67" s="733"/>
      <c r="E67" s="739"/>
      <c r="F67" s="740">
        <v>7</v>
      </c>
      <c r="G67" s="739">
        <v>64869000</v>
      </c>
    </row>
    <row r="68" spans="1:7" x14ac:dyDescent="0.35">
      <c r="A68" s="579">
        <v>59</v>
      </c>
      <c r="B68" s="751">
        <v>3102552437</v>
      </c>
      <c r="C68" s="751" t="s">
        <v>970</v>
      </c>
      <c r="D68" s="733"/>
      <c r="E68" s="739"/>
      <c r="F68" s="740">
        <v>5</v>
      </c>
      <c r="G68" s="739">
        <v>46278000</v>
      </c>
    </row>
    <row r="69" spans="1:7" x14ac:dyDescent="0.35">
      <c r="A69" s="579">
        <v>60</v>
      </c>
      <c r="B69" s="751">
        <v>3101708932</v>
      </c>
      <c r="C69" s="751" t="s">
        <v>521</v>
      </c>
      <c r="D69" s="733"/>
      <c r="E69" s="739"/>
      <c r="F69" s="740">
        <v>3</v>
      </c>
      <c r="G69" s="739">
        <v>27216000</v>
      </c>
    </row>
    <row r="70" spans="1:7" x14ac:dyDescent="0.35">
      <c r="A70" s="579">
        <v>61</v>
      </c>
      <c r="B70" s="751">
        <v>3101316778</v>
      </c>
      <c r="C70" s="751" t="s">
        <v>1291</v>
      </c>
      <c r="D70" s="733">
        <v>1</v>
      </c>
      <c r="E70" s="739">
        <v>21531954.420000002</v>
      </c>
      <c r="F70" s="740"/>
      <c r="G70" s="739"/>
    </row>
    <row r="71" spans="1:7" x14ac:dyDescent="0.35">
      <c r="A71" s="579">
        <v>62</v>
      </c>
      <c r="B71" s="751">
        <v>3101716758</v>
      </c>
      <c r="C71" s="751" t="s">
        <v>717</v>
      </c>
      <c r="D71" s="733"/>
      <c r="E71" s="739"/>
      <c r="F71" s="740">
        <v>6</v>
      </c>
      <c r="G71" s="739">
        <v>53517000</v>
      </c>
    </row>
    <row r="72" spans="1:7" x14ac:dyDescent="0.35">
      <c r="A72" s="579">
        <v>63</v>
      </c>
      <c r="B72" s="751">
        <v>3101685505</v>
      </c>
      <c r="C72" s="751" t="s">
        <v>750</v>
      </c>
      <c r="D72" s="733">
        <v>4</v>
      </c>
      <c r="E72" s="739">
        <v>86201322.510000005</v>
      </c>
      <c r="F72" s="740">
        <v>1</v>
      </c>
      <c r="G72" s="739">
        <v>8707000</v>
      </c>
    </row>
    <row r="73" spans="1:7" x14ac:dyDescent="0.35">
      <c r="A73" s="579">
        <v>64</v>
      </c>
      <c r="B73" s="751">
        <v>3101882868</v>
      </c>
      <c r="C73" s="751" t="s">
        <v>1292</v>
      </c>
      <c r="D73" s="733">
        <v>2</v>
      </c>
      <c r="E73" s="739">
        <v>45430249.920000002</v>
      </c>
      <c r="F73" s="740">
        <v>19</v>
      </c>
      <c r="G73" s="739">
        <v>173455000</v>
      </c>
    </row>
    <row r="74" spans="1:7" ht="15.75" customHeight="1" x14ac:dyDescent="0.35">
      <c r="A74" s="579">
        <v>65</v>
      </c>
      <c r="B74" s="751">
        <v>3101260725</v>
      </c>
      <c r="C74" s="751" t="s">
        <v>522</v>
      </c>
      <c r="D74" s="733"/>
      <c r="E74" s="739"/>
      <c r="F74" s="740">
        <v>3</v>
      </c>
      <c r="G74" s="739">
        <v>27814000</v>
      </c>
    </row>
    <row r="75" spans="1:7" x14ac:dyDescent="0.35">
      <c r="A75" s="579">
        <v>66</v>
      </c>
      <c r="B75" s="751">
        <v>3101744097</v>
      </c>
      <c r="C75" s="751" t="s">
        <v>1293</v>
      </c>
      <c r="D75" s="733"/>
      <c r="E75" s="739"/>
      <c r="F75" s="740">
        <v>5</v>
      </c>
      <c r="G75" s="739">
        <v>46473000</v>
      </c>
    </row>
    <row r="76" spans="1:7" x14ac:dyDescent="0.35">
      <c r="A76" s="579">
        <v>67</v>
      </c>
      <c r="B76" s="751">
        <v>3101717924</v>
      </c>
      <c r="C76" s="751" t="s">
        <v>971</v>
      </c>
      <c r="D76" s="733"/>
      <c r="E76" s="739"/>
      <c r="F76" s="740">
        <v>1</v>
      </c>
      <c r="G76" s="739">
        <v>9241000</v>
      </c>
    </row>
    <row r="77" spans="1:7" x14ac:dyDescent="0.35">
      <c r="A77" s="579">
        <v>68</v>
      </c>
      <c r="B77" s="751">
        <v>3101705874</v>
      </c>
      <c r="C77" s="751" t="s">
        <v>1294</v>
      </c>
      <c r="D77" s="733">
        <v>2</v>
      </c>
      <c r="E77" s="739">
        <v>36862704.969999999</v>
      </c>
      <c r="F77" s="740"/>
      <c r="G77" s="739"/>
    </row>
    <row r="78" spans="1:7" x14ac:dyDescent="0.35">
      <c r="A78" s="579">
        <v>69</v>
      </c>
      <c r="B78" s="751">
        <v>3102708602</v>
      </c>
      <c r="C78" s="751" t="s">
        <v>1295</v>
      </c>
      <c r="D78" s="733"/>
      <c r="E78" s="739"/>
      <c r="F78" s="740">
        <v>26</v>
      </c>
      <c r="G78" s="739">
        <v>241983000</v>
      </c>
    </row>
    <row r="79" spans="1:7" x14ac:dyDescent="0.35">
      <c r="A79" s="579">
        <v>70</v>
      </c>
      <c r="B79" s="751">
        <v>3101266273</v>
      </c>
      <c r="C79" s="751" t="s">
        <v>647</v>
      </c>
      <c r="D79" s="733">
        <v>5</v>
      </c>
      <c r="E79" s="739">
        <v>158017661.63999999</v>
      </c>
      <c r="F79" s="740"/>
      <c r="G79" s="739"/>
    </row>
    <row r="80" spans="1:7" x14ac:dyDescent="0.35">
      <c r="A80" s="579">
        <v>71</v>
      </c>
      <c r="B80" s="751">
        <v>3004428325</v>
      </c>
      <c r="C80" s="751" t="s">
        <v>1296</v>
      </c>
      <c r="D80" s="733"/>
      <c r="E80" s="739"/>
      <c r="F80" s="740">
        <v>6</v>
      </c>
      <c r="G80" s="739">
        <v>64547000</v>
      </c>
    </row>
    <row r="81" spans="1:7" x14ac:dyDescent="0.35">
      <c r="A81" s="579">
        <v>72</v>
      </c>
      <c r="B81" s="751">
        <v>3101615429</v>
      </c>
      <c r="C81" s="751" t="s">
        <v>532</v>
      </c>
      <c r="D81" s="733"/>
      <c r="E81" s="739"/>
      <c r="F81" s="740">
        <v>4</v>
      </c>
      <c r="G81" s="739">
        <v>41830000</v>
      </c>
    </row>
    <row r="82" spans="1:7" x14ac:dyDescent="0.35">
      <c r="A82" s="579">
        <v>73</v>
      </c>
      <c r="B82" s="751">
        <v>3101747602</v>
      </c>
      <c r="C82" s="751" t="s">
        <v>718</v>
      </c>
      <c r="D82" s="733"/>
      <c r="E82" s="739"/>
      <c r="F82" s="740">
        <v>2</v>
      </c>
      <c r="G82" s="739">
        <v>18585000</v>
      </c>
    </row>
    <row r="83" spans="1:7" x14ac:dyDescent="0.35">
      <c r="A83" s="579">
        <v>74</v>
      </c>
      <c r="B83" s="751">
        <v>3101261596</v>
      </c>
      <c r="C83" s="751" t="s">
        <v>941</v>
      </c>
      <c r="D83" s="733"/>
      <c r="E83" s="739"/>
      <c r="F83" s="740">
        <v>1</v>
      </c>
      <c r="G83" s="739">
        <v>9241000</v>
      </c>
    </row>
    <row r="84" spans="1:7" x14ac:dyDescent="0.35">
      <c r="A84" s="579">
        <v>75</v>
      </c>
      <c r="B84" s="751">
        <v>3101742851</v>
      </c>
      <c r="C84" s="751" t="s">
        <v>408</v>
      </c>
      <c r="D84" s="733"/>
      <c r="E84" s="739"/>
      <c r="F84" s="740">
        <v>8</v>
      </c>
      <c r="G84" s="739">
        <v>77435000</v>
      </c>
    </row>
    <row r="85" spans="1:7" x14ac:dyDescent="0.35">
      <c r="A85" s="579">
        <v>76</v>
      </c>
      <c r="B85" s="751">
        <v>3101436201</v>
      </c>
      <c r="C85" s="751" t="s">
        <v>1297</v>
      </c>
      <c r="D85" s="733"/>
      <c r="E85" s="739"/>
      <c r="F85" s="740">
        <v>1</v>
      </c>
      <c r="G85" s="739">
        <v>8480000</v>
      </c>
    </row>
    <row r="86" spans="1:7" ht="15.75" customHeight="1" x14ac:dyDescent="0.35">
      <c r="A86" s="579">
        <v>77</v>
      </c>
      <c r="B86" s="751">
        <v>3102709145</v>
      </c>
      <c r="C86" s="751" t="s">
        <v>972</v>
      </c>
      <c r="D86" s="733"/>
      <c r="E86" s="739"/>
      <c r="F86" s="740">
        <v>1</v>
      </c>
      <c r="G86" s="739">
        <v>9293000</v>
      </c>
    </row>
    <row r="87" spans="1:7" x14ac:dyDescent="0.35">
      <c r="A87" s="579">
        <v>78</v>
      </c>
      <c r="B87" s="751">
        <v>3101776531</v>
      </c>
      <c r="C87" s="751" t="s">
        <v>973</v>
      </c>
      <c r="D87" s="733"/>
      <c r="E87" s="739"/>
      <c r="F87" s="740">
        <v>11</v>
      </c>
      <c r="G87" s="739">
        <v>100197000</v>
      </c>
    </row>
    <row r="88" spans="1:7" x14ac:dyDescent="0.35">
      <c r="A88" s="579">
        <v>79</v>
      </c>
      <c r="B88" s="751">
        <v>3101532987</v>
      </c>
      <c r="C88" s="751" t="s">
        <v>1298</v>
      </c>
      <c r="D88" s="733"/>
      <c r="E88" s="739"/>
      <c r="F88" s="740">
        <v>1</v>
      </c>
      <c r="G88" s="739">
        <v>9300000</v>
      </c>
    </row>
    <row r="89" spans="1:7" x14ac:dyDescent="0.35">
      <c r="A89" s="579">
        <v>80</v>
      </c>
      <c r="B89" s="751">
        <v>3101707818</v>
      </c>
      <c r="C89" s="751" t="s">
        <v>606</v>
      </c>
      <c r="D89" s="733"/>
      <c r="E89" s="739"/>
      <c r="F89" s="740">
        <v>23</v>
      </c>
      <c r="G89" s="739">
        <v>224194000</v>
      </c>
    </row>
    <row r="90" spans="1:7" x14ac:dyDescent="0.35">
      <c r="A90" s="579">
        <v>81</v>
      </c>
      <c r="B90" s="751">
        <v>3101559305</v>
      </c>
      <c r="C90" s="751" t="s">
        <v>974</v>
      </c>
      <c r="D90" s="733"/>
      <c r="E90" s="739"/>
      <c r="F90" s="740">
        <v>25</v>
      </c>
      <c r="G90" s="739">
        <v>232630000</v>
      </c>
    </row>
    <row r="91" spans="1:7" x14ac:dyDescent="0.35">
      <c r="A91" s="579">
        <v>82</v>
      </c>
      <c r="B91" s="751">
        <v>3102773353</v>
      </c>
      <c r="C91" s="751" t="s">
        <v>1299</v>
      </c>
      <c r="D91" s="733"/>
      <c r="E91" s="739"/>
      <c r="F91" s="740">
        <v>17</v>
      </c>
      <c r="G91" s="739">
        <v>155608000</v>
      </c>
    </row>
    <row r="92" spans="1:7" x14ac:dyDescent="0.35">
      <c r="A92" s="579">
        <v>83</v>
      </c>
      <c r="B92" s="751">
        <v>3101581467</v>
      </c>
      <c r="C92" s="751" t="s">
        <v>523</v>
      </c>
      <c r="D92" s="733"/>
      <c r="E92" s="739"/>
      <c r="F92" s="740">
        <v>1</v>
      </c>
      <c r="G92" s="739">
        <v>9300000</v>
      </c>
    </row>
    <row r="93" spans="1:7" x14ac:dyDescent="0.35">
      <c r="A93" s="579">
        <v>84</v>
      </c>
      <c r="B93" s="751">
        <v>3101145615</v>
      </c>
      <c r="C93" s="751" t="s">
        <v>741</v>
      </c>
      <c r="D93" s="733"/>
      <c r="E93" s="739"/>
      <c r="F93" s="740">
        <v>3</v>
      </c>
      <c r="G93" s="739">
        <v>27900000</v>
      </c>
    </row>
    <row r="94" spans="1:7" x14ac:dyDescent="0.35">
      <c r="A94" s="579">
        <v>85</v>
      </c>
      <c r="B94" s="751">
        <v>3101766164</v>
      </c>
      <c r="C94" s="751" t="s">
        <v>542</v>
      </c>
      <c r="D94" s="733">
        <v>5</v>
      </c>
      <c r="E94" s="739">
        <v>87957490.159999996</v>
      </c>
      <c r="F94" s="740">
        <v>28</v>
      </c>
      <c r="G94" s="739">
        <v>268098000</v>
      </c>
    </row>
    <row r="95" spans="1:7" x14ac:dyDescent="0.35">
      <c r="A95" s="579">
        <v>86</v>
      </c>
      <c r="B95" s="751">
        <v>3102732324</v>
      </c>
      <c r="C95" s="751" t="s">
        <v>607</v>
      </c>
      <c r="D95" s="733">
        <v>1</v>
      </c>
      <c r="E95" s="739">
        <v>20202406.199999999</v>
      </c>
      <c r="F95" s="740">
        <v>3</v>
      </c>
      <c r="G95" s="739">
        <v>27700000</v>
      </c>
    </row>
    <row r="96" spans="1:7" x14ac:dyDescent="0.35">
      <c r="A96" s="579">
        <v>87</v>
      </c>
      <c r="B96" s="751">
        <v>3101610719</v>
      </c>
      <c r="C96" s="751" t="s">
        <v>975</v>
      </c>
      <c r="D96" s="733"/>
      <c r="E96" s="739"/>
      <c r="F96" s="740">
        <v>1</v>
      </c>
      <c r="G96" s="739">
        <v>9300000</v>
      </c>
    </row>
    <row r="97" spans="1:7" x14ac:dyDescent="0.35">
      <c r="A97" s="579">
        <v>88</v>
      </c>
      <c r="B97" s="751">
        <v>3101062474</v>
      </c>
      <c r="C97" s="751" t="s">
        <v>976</v>
      </c>
      <c r="D97" s="733"/>
      <c r="E97" s="739"/>
      <c r="F97" s="740">
        <v>2</v>
      </c>
      <c r="G97" s="739">
        <v>17517000</v>
      </c>
    </row>
    <row r="98" spans="1:7" x14ac:dyDescent="0.35">
      <c r="A98" s="579">
        <v>89</v>
      </c>
      <c r="B98" s="751">
        <v>3101587276</v>
      </c>
      <c r="C98" s="751" t="s">
        <v>524</v>
      </c>
      <c r="D98" s="733">
        <v>2</v>
      </c>
      <c r="E98" s="739">
        <v>30884361.699999999</v>
      </c>
      <c r="F98" s="740">
        <v>58</v>
      </c>
      <c r="G98" s="739">
        <v>539365000</v>
      </c>
    </row>
    <row r="99" spans="1:7" x14ac:dyDescent="0.35">
      <c r="A99" s="579">
        <v>90</v>
      </c>
      <c r="B99" s="751">
        <v>3101759180</v>
      </c>
      <c r="C99" s="751" t="s">
        <v>447</v>
      </c>
      <c r="D99" s="733">
        <v>3</v>
      </c>
      <c r="E99" s="739">
        <v>50754998.719999999</v>
      </c>
      <c r="F99" s="740">
        <v>44</v>
      </c>
      <c r="G99" s="739">
        <v>414569000</v>
      </c>
    </row>
    <row r="100" spans="1:7" x14ac:dyDescent="0.35">
      <c r="A100" s="579">
        <v>91</v>
      </c>
      <c r="B100" s="751">
        <v>3101668816</v>
      </c>
      <c r="C100" s="751" t="s">
        <v>1300</v>
      </c>
      <c r="D100" s="733"/>
      <c r="E100" s="739"/>
      <c r="F100" s="740">
        <v>4</v>
      </c>
      <c r="G100" s="739">
        <v>37147000</v>
      </c>
    </row>
    <row r="101" spans="1:7" x14ac:dyDescent="0.35">
      <c r="A101" s="579">
        <v>92</v>
      </c>
      <c r="B101" s="751">
        <v>3101735854</v>
      </c>
      <c r="C101" s="751" t="s">
        <v>561</v>
      </c>
      <c r="D101" s="733"/>
      <c r="E101" s="739"/>
      <c r="F101" s="740">
        <v>4</v>
      </c>
      <c r="G101" s="739">
        <v>40368000</v>
      </c>
    </row>
    <row r="102" spans="1:7" x14ac:dyDescent="0.35">
      <c r="A102" s="579">
        <v>93</v>
      </c>
      <c r="B102" s="751">
        <v>3101741139</v>
      </c>
      <c r="C102" s="752" t="s">
        <v>1301</v>
      </c>
      <c r="D102" s="741"/>
      <c r="E102" s="739"/>
      <c r="F102" s="742">
        <v>3</v>
      </c>
      <c r="G102" s="743">
        <v>27775000</v>
      </c>
    </row>
    <row r="103" spans="1:7" x14ac:dyDescent="0.35">
      <c r="A103" s="579">
        <v>94</v>
      </c>
      <c r="B103" s="751">
        <v>3101718331</v>
      </c>
      <c r="C103" s="752" t="s">
        <v>525</v>
      </c>
      <c r="D103" s="741">
        <v>4</v>
      </c>
      <c r="E103" s="739">
        <v>87166407.079999998</v>
      </c>
      <c r="F103" s="742">
        <v>9</v>
      </c>
      <c r="G103" s="743">
        <v>82928000</v>
      </c>
    </row>
    <row r="104" spans="1:7" x14ac:dyDescent="0.35">
      <c r="A104" s="579">
        <v>95</v>
      </c>
      <c r="B104" s="751">
        <v>3101335859</v>
      </c>
      <c r="C104" s="753" t="s">
        <v>977</v>
      </c>
      <c r="D104" s="744"/>
      <c r="E104" s="739"/>
      <c r="F104" s="745">
        <v>1</v>
      </c>
      <c r="G104" s="746">
        <v>8791000</v>
      </c>
    </row>
    <row r="105" spans="1:7" x14ac:dyDescent="0.35">
      <c r="A105" s="579">
        <v>96</v>
      </c>
      <c r="B105" s="751">
        <v>3102809189</v>
      </c>
      <c r="C105" s="753" t="s">
        <v>1302</v>
      </c>
      <c r="D105" s="744"/>
      <c r="E105" s="739"/>
      <c r="F105" s="745">
        <v>6</v>
      </c>
      <c r="G105" s="746">
        <v>55536000</v>
      </c>
    </row>
    <row r="106" spans="1:7" x14ac:dyDescent="0.35">
      <c r="A106" s="579">
        <v>97</v>
      </c>
      <c r="B106" s="751">
        <v>3101583935</v>
      </c>
      <c r="C106" s="753" t="s">
        <v>978</v>
      </c>
      <c r="D106" s="744"/>
      <c r="E106" s="739"/>
      <c r="F106" s="745">
        <v>1</v>
      </c>
      <c r="G106" s="746">
        <v>5978000</v>
      </c>
    </row>
    <row r="107" spans="1:7" x14ac:dyDescent="0.35">
      <c r="A107" s="579">
        <v>98</v>
      </c>
      <c r="B107" s="751">
        <v>3102672969</v>
      </c>
      <c r="C107" s="753" t="s">
        <v>409</v>
      </c>
      <c r="D107" s="744">
        <v>3</v>
      </c>
      <c r="E107" s="739">
        <v>56705411.840000004</v>
      </c>
      <c r="F107" s="745">
        <v>38</v>
      </c>
      <c r="G107" s="746">
        <v>349733000</v>
      </c>
    </row>
    <row r="108" spans="1:7" x14ac:dyDescent="0.35">
      <c r="A108" s="579">
        <v>99</v>
      </c>
      <c r="B108" s="751">
        <v>3101804127</v>
      </c>
      <c r="C108" s="753" t="s">
        <v>1303</v>
      </c>
      <c r="D108" s="744"/>
      <c r="E108" s="739"/>
      <c r="F108" s="745">
        <v>3</v>
      </c>
      <c r="G108" s="746">
        <v>25259000</v>
      </c>
    </row>
    <row r="109" spans="1:7" x14ac:dyDescent="0.35">
      <c r="A109" s="579">
        <v>100</v>
      </c>
      <c r="B109" s="751">
        <v>3101017266</v>
      </c>
      <c r="C109" s="753" t="s">
        <v>360</v>
      </c>
      <c r="D109" s="744">
        <v>85</v>
      </c>
      <c r="E109" s="739">
        <v>1762519890.8099999</v>
      </c>
      <c r="F109" s="745"/>
      <c r="G109" s="746"/>
    </row>
    <row r="110" spans="1:7" x14ac:dyDescent="0.35">
      <c r="A110" s="579">
        <v>101</v>
      </c>
      <c r="B110" s="1002">
        <v>3101749113</v>
      </c>
      <c r="C110" s="754" t="s">
        <v>1304</v>
      </c>
      <c r="D110" s="747"/>
      <c r="E110" s="748"/>
      <c r="F110" s="749">
        <v>1</v>
      </c>
      <c r="G110" s="748">
        <v>9300000</v>
      </c>
    </row>
    <row r="111" spans="1:7" x14ac:dyDescent="0.35">
      <c r="A111" s="579">
        <v>102</v>
      </c>
      <c r="B111" s="1002">
        <v>3101483753</v>
      </c>
      <c r="C111" s="754" t="s">
        <v>410</v>
      </c>
      <c r="D111" s="747"/>
      <c r="E111" s="748"/>
      <c r="F111" s="749">
        <v>5</v>
      </c>
      <c r="G111" s="748">
        <v>53353000</v>
      </c>
    </row>
    <row r="112" spans="1:7" x14ac:dyDescent="0.35">
      <c r="A112" s="579">
        <v>103</v>
      </c>
      <c r="B112" s="1002">
        <v>3101302239</v>
      </c>
      <c r="C112" s="769" t="s">
        <v>719</v>
      </c>
      <c r="D112" s="770"/>
      <c r="E112" s="771"/>
      <c r="F112" s="772">
        <v>8</v>
      </c>
      <c r="G112" s="771">
        <v>76803000</v>
      </c>
    </row>
    <row r="113" spans="1:7" x14ac:dyDescent="0.35">
      <c r="A113" s="579">
        <v>104</v>
      </c>
      <c r="B113" s="1120">
        <v>3101518127</v>
      </c>
      <c r="C113" s="1120" t="s">
        <v>979</v>
      </c>
      <c r="D113" s="1121"/>
      <c r="E113" s="1122"/>
      <c r="F113" s="1123">
        <v>6</v>
      </c>
      <c r="G113" s="1122">
        <v>59347000</v>
      </c>
    </row>
    <row r="114" spans="1:7" x14ac:dyDescent="0.35">
      <c r="A114" s="579">
        <v>105</v>
      </c>
      <c r="B114" s="1120">
        <v>3101278140</v>
      </c>
      <c r="C114" s="1120" t="s">
        <v>1305</v>
      </c>
      <c r="D114" s="1121">
        <v>9</v>
      </c>
      <c r="E114" s="1122">
        <v>137312790.12</v>
      </c>
      <c r="F114" s="1123"/>
      <c r="G114" s="1122"/>
    </row>
    <row r="115" spans="1:7" x14ac:dyDescent="0.35">
      <c r="A115" s="579">
        <v>106</v>
      </c>
      <c r="B115" s="1120">
        <v>3101726587</v>
      </c>
      <c r="C115" s="1120" t="s">
        <v>782</v>
      </c>
      <c r="D115" s="1121"/>
      <c r="E115" s="1122"/>
      <c r="F115" s="1123">
        <v>1</v>
      </c>
      <c r="G115" s="1122">
        <v>9300000</v>
      </c>
    </row>
    <row r="116" spans="1:7" x14ac:dyDescent="0.35">
      <c r="A116" s="579">
        <v>107</v>
      </c>
      <c r="B116" s="1120">
        <v>3102792650</v>
      </c>
      <c r="C116" s="1120" t="s">
        <v>1306</v>
      </c>
      <c r="D116" s="1121"/>
      <c r="E116" s="1122"/>
      <c r="F116" s="1123">
        <v>1</v>
      </c>
      <c r="G116" s="1122">
        <v>9300000</v>
      </c>
    </row>
    <row r="117" spans="1:7" x14ac:dyDescent="0.35">
      <c r="A117" s="579">
        <v>108</v>
      </c>
      <c r="B117" s="1120">
        <v>3101139456</v>
      </c>
      <c r="C117" s="1120" t="s">
        <v>448</v>
      </c>
      <c r="D117" s="1121">
        <v>3</v>
      </c>
      <c r="E117" s="1122">
        <v>56767281.890000001</v>
      </c>
      <c r="F117" s="1123">
        <v>1</v>
      </c>
      <c r="G117" s="1122">
        <v>9085000</v>
      </c>
    </row>
    <row r="118" spans="1:7" x14ac:dyDescent="0.35">
      <c r="A118" s="579">
        <v>109</v>
      </c>
      <c r="B118" s="1120">
        <v>105450772</v>
      </c>
      <c r="C118" s="1120"/>
      <c r="D118" s="1121"/>
      <c r="E118" s="1122"/>
      <c r="F118" s="1123">
        <v>1</v>
      </c>
      <c r="G118" s="1122">
        <v>8959000</v>
      </c>
    </row>
    <row r="119" spans="1:7" x14ac:dyDescent="0.35">
      <c r="A119" s="579">
        <v>110</v>
      </c>
      <c r="B119" s="1120">
        <v>303750862</v>
      </c>
      <c r="C119" s="1120"/>
      <c r="D119" s="1121">
        <v>1</v>
      </c>
      <c r="E119" s="1122">
        <v>13714563.83</v>
      </c>
      <c r="F119" s="1123"/>
      <c r="G119" s="1122"/>
    </row>
    <row r="120" spans="1:7" x14ac:dyDescent="0.35">
      <c r="A120" s="579">
        <v>111</v>
      </c>
      <c r="B120" s="1120">
        <v>401330633</v>
      </c>
      <c r="C120" s="1120"/>
      <c r="D120" s="1121"/>
      <c r="E120" s="1122"/>
      <c r="F120" s="1123">
        <v>1</v>
      </c>
      <c r="G120" s="1122">
        <v>9300000</v>
      </c>
    </row>
    <row r="121" spans="1:7" x14ac:dyDescent="0.35">
      <c r="A121" s="579">
        <v>112</v>
      </c>
      <c r="B121" s="1120" t="s">
        <v>603</v>
      </c>
      <c r="C121" s="1120"/>
      <c r="D121" s="1121">
        <v>48</v>
      </c>
      <c r="E121" s="1122">
        <v>964213230.13</v>
      </c>
      <c r="F121" s="1123">
        <v>422</v>
      </c>
      <c r="G121" s="1122">
        <v>3682428000</v>
      </c>
    </row>
    <row r="122" spans="1:7" hidden="1" x14ac:dyDescent="0.35">
      <c r="A122" s="579">
        <v>113</v>
      </c>
      <c r="B122" s="1120"/>
      <c r="C122" s="1120"/>
      <c r="D122" s="1121"/>
      <c r="E122" s="1122"/>
      <c r="F122" s="1123"/>
      <c r="G122" s="1122"/>
    </row>
    <row r="123" spans="1:7" hidden="1" x14ac:dyDescent="0.35">
      <c r="A123" s="579">
        <v>114</v>
      </c>
      <c r="B123" s="1120"/>
      <c r="C123" s="1120"/>
      <c r="D123" s="1121"/>
      <c r="E123" s="1122"/>
      <c r="F123" s="1123"/>
      <c r="G123" s="1122"/>
    </row>
    <row r="124" spans="1:7" hidden="1" x14ac:dyDescent="0.35">
      <c r="A124" s="579">
        <v>115</v>
      </c>
      <c r="B124" s="1120"/>
      <c r="C124" s="1120"/>
      <c r="D124" s="1121"/>
      <c r="E124" s="1122"/>
      <c r="F124" s="1123"/>
      <c r="G124" s="1122"/>
    </row>
    <row r="125" spans="1:7" hidden="1" x14ac:dyDescent="0.35">
      <c r="A125" s="579">
        <v>116</v>
      </c>
      <c r="B125" s="1120"/>
      <c r="C125" s="1120"/>
      <c r="D125" s="1121"/>
      <c r="E125" s="1122"/>
      <c r="F125" s="1123"/>
      <c r="G125" s="1122"/>
    </row>
    <row r="126" spans="1:7" hidden="1" x14ac:dyDescent="0.35">
      <c r="A126" s="579">
        <v>117</v>
      </c>
      <c r="B126" s="1120"/>
      <c r="C126" s="1120"/>
      <c r="D126" s="1121"/>
      <c r="E126" s="1122"/>
      <c r="F126" s="1123"/>
      <c r="G126" s="1122"/>
    </row>
    <row r="127" spans="1:7" hidden="1" x14ac:dyDescent="0.35">
      <c r="A127" s="579">
        <v>118</v>
      </c>
      <c r="B127" s="1120"/>
      <c r="C127" s="1120"/>
      <c r="D127" s="1121"/>
      <c r="E127" s="1122"/>
      <c r="F127" s="1123"/>
      <c r="G127" s="1122"/>
    </row>
    <row r="128" spans="1:7" hidden="1" x14ac:dyDescent="0.35">
      <c r="A128" s="579">
        <v>119</v>
      </c>
      <c r="B128" s="1120"/>
      <c r="C128" s="1120"/>
      <c r="D128" s="1121"/>
      <c r="E128" s="1122"/>
      <c r="F128" s="1123"/>
      <c r="G128" s="1122"/>
    </row>
    <row r="129" spans="1:7" hidden="1" x14ac:dyDescent="0.35">
      <c r="A129" s="579">
        <v>120</v>
      </c>
      <c r="B129" s="1120"/>
      <c r="C129" s="1120"/>
      <c r="D129" s="1121"/>
      <c r="E129" s="1122"/>
      <c r="F129" s="1123"/>
      <c r="G129" s="1122"/>
    </row>
    <row r="130" spans="1:7" hidden="1" x14ac:dyDescent="0.35">
      <c r="A130" s="579">
        <v>121</v>
      </c>
      <c r="B130" s="1120"/>
      <c r="C130" s="1120"/>
      <c r="D130" s="1121"/>
      <c r="E130" s="1122"/>
      <c r="F130" s="1123"/>
      <c r="G130" s="1122"/>
    </row>
    <row r="131" spans="1:7" hidden="1" x14ac:dyDescent="0.35">
      <c r="A131" s="579">
        <v>122</v>
      </c>
      <c r="B131" s="1120"/>
      <c r="C131" s="1120"/>
      <c r="D131" s="1121"/>
      <c r="E131" s="1122"/>
      <c r="F131" s="1123"/>
      <c r="G131" s="1122"/>
    </row>
    <row r="132" spans="1:7" hidden="1" x14ac:dyDescent="0.35">
      <c r="A132" s="579">
        <v>123</v>
      </c>
      <c r="B132" s="1120"/>
      <c r="C132" s="1120"/>
      <c r="D132" s="1121"/>
      <c r="E132" s="1122"/>
      <c r="F132" s="1123"/>
      <c r="G132" s="1122"/>
    </row>
    <row r="133" spans="1:7" hidden="1" x14ac:dyDescent="0.35">
      <c r="A133" s="579">
        <v>124</v>
      </c>
      <c r="B133" s="1120"/>
      <c r="C133" s="1120"/>
      <c r="D133" s="1121"/>
      <c r="E133" s="1122"/>
      <c r="F133" s="1123"/>
      <c r="G133" s="1122"/>
    </row>
    <row r="134" spans="1:7" hidden="1" x14ac:dyDescent="0.35">
      <c r="A134" s="579">
        <v>125</v>
      </c>
      <c r="B134" s="1120"/>
      <c r="C134" s="1120"/>
      <c r="D134" s="1121"/>
      <c r="E134" s="1122"/>
      <c r="F134" s="1123"/>
      <c r="G134" s="1122"/>
    </row>
    <row r="135" spans="1:7" hidden="1" x14ac:dyDescent="0.35">
      <c r="A135" s="579">
        <v>126</v>
      </c>
      <c r="B135" s="1120"/>
      <c r="C135" s="1120"/>
      <c r="D135" s="1121"/>
      <c r="E135" s="1122"/>
      <c r="F135" s="1123"/>
      <c r="G135" s="1122"/>
    </row>
    <row r="136" spans="1:7" hidden="1" x14ac:dyDescent="0.35">
      <c r="A136" s="579">
        <v>127</v>
      </c>
      <c r="B136" s="1120"/>
      <c r="C136" s="1120"/>
      <c r="D136" s="1121"/>
      <c r="E136" s="1122"/>
      <c r="F136" s="1123"/>
      <c r="G136" s="1122"/>
    </row>
    <row r="137" spans="1:7" hidden="1" x14ac:dyDescent="0.35">
      <c r="A137" s="579">
        <v>128</v>
      </c>
      <c r="B137" s="1120"/>
      <c r="C137" s="1120"/>
      <c r="D137" s="1121"/>
      <c r="E137" s="1122"/>
      <c r="F137" s="1123"/>
      <c r="G137" s="1122"/>
    </row>
    <row r="138" spans="1:7" hidden="1" x14ac:dyDescent="0.35">
      <c r="A138" s="579">
        <v>129</v>
      </c>
      <c r="B138" s="1120"/>
      <c r="C138" s="1120"/>
      <c r="D138" s="1121"/>
      <c r="E138" s="1122"/>
      <c r="F138" s="1123"/>
      <c r="G138" s="1122"/>
    </row>
    <row r="139" spans="1:7" hidden="1" x14ac:dyDescent="0.35">
      <c r="A139" s="579">
        <v>130</v>
      </c>
      <c r="B139" s="1120"/>
      <c r="C139" s="1120"/>
      <c r="D139" s="1121"/>
      <c r="E139" s="1122"/>
      <c r="F139" s="1123"/>
      <c r="G139" s="1122"/>
    </row>
    <row r="140" spans="1:7" hidden="1" x14ac:dyDescent="0.35">
      <c r="A140" s="579">
        <v>131</v>
      </c>
      <c r="B140" s="1120"/>
      <c r="C140" s="1120"/>
      <c r="D140" s="1121"/>
      <c r="E140" s="1122"/>
      <c r="F140" s="1123"/>
      <c r="G140" s="1122"/>
    </row>
    <row r="141" spans="1:7" hidden="1" x14ac:dyDescent="0.35">
      <c r="A141" s="579">
        <v>132</v>
      </c>
      <c r="B141" s="1120"/>
      <c r="C141" s="1120"/>
      <c r="D141" s="1121"/>
      <c r="E141" s="1122"/>
      <c r="F141" s="1123"/>
      <c r="G141" s="1122"/>
    </row>
    <row r="142" spans="1:7" hidden="1" x14ac:dyDescent="0.35">
      <c r="A142" s="579">
        <v>133</v>
      </c>
      <c r="B142" s="1120"/>
      <c r="C142" s="1120"/>
      <c r="D142" s="1121"/>
      <c r="E142" s="1122"/>
      <c r="F142" s="1123"/>
      <c r="G142" s="1122"/>
    </row>
    <row r="143" spans="1:7" hidden="1" x14ac:dyDescent="0.35">
      <c r="A143" s="579">
        <v>134</v>
      </c>
      <c r="B143" s="1120"/>
      <c r="C143" s="1120"/>
      <c r="D143" s="1121"/>
      <c r="E143" s="1122"/>
      <c r="F143" s="1123"/>
      <c r="G143" s="1122"/>
    </row>
    <row r="144" spans="1:7" hidden="1" x14ac:dyDescent="0.35">
      <c r="A144" s="579">
        <v>135</v>
      </c>
      <c r="B144" s="1120"/>
      <c r="C144" s="1120"/>
      <c r="D144" s="1121"/>
      <c r="E144" s="1122"/>
      <c r="F144" s="1123"/>
      <c r="G144" s="1122"/>
    </row>
    <row r="145" spans="1:7" hidden="1" x14ac:dyDescent="0.35">
      <c r="A145" s="579">
        <v>136</v>
      </c>
      <c r="B145" s="1120"/>
      <c r="C145" s="1120"/>
      <c r="D145" s="1121"/>
      <c r="E145" s="1122"/>
      <c r="F145" s="1123"/>
      <c r="G145" s="1122"/>
    </row>
    <row r="146" spans="1:7" hidden="1" x14ac:dyDescent="0.35">
      <c r="A146" s="579">
        <v>137</v>
      </c>
      <c r="B146" s="1120"/>
      <c r="C146" s="1120"/>
      <c r="D146" s="1121"/>
      <c r="E146" s="1122"/>
      <c r="F146" s="1123"/>
      <c r="G146" s="1122"/>
    </row>
    <row r="147" spans="1:7" hidden="1" x14ac:dyDescent="0.35">
      <c r="A147" s="579">
        <v>138</v>
      </c>
      <c r="B147" s="1120"/>
      <c r="C147" s="1120"/>
      <c r="D147" s="1121"/>
      <c r="E147" s="1122"/>
      <c r="F147" s="1123"/>
      <c r="G147" s="1122"/>
    </row>
    <row r="148" spans="1:7" hidden="1" x14ac:dyDescent="0.35">
      <c r="A148" s="579">
        <v>139</v>
      </c>
      <c r="B148" s="1120"/>
      <c r="C148" s="1120"/>
      <c r="D148" s="1121"/>
      <c r="E148" s="1122"/>
      <c r="F148" s="1123"/>
      <c r="G148" s="1122"/>
    </row>
    <row r="149" spans="1:7" hidden="1" x14ac:dyDescent="0.35">
      <c r="A149" s="579">
        <v>140</v>
      </c>
      <c r="B149" s="1120"/>
      <c r="C149" s="1120"/>
      <c r="D149" s="1121"/>
      <c r="E149" s="1122"/>
      <c r="F149" s="1123"/>
      <c r="G149" s="1122"/>
    </row>
    <row r="150" spans="1:7" hidden="1" x14ac:dyDescent="0.35">
      <c r="A150" s="579">
        <v>141</v>
      </c>
      <c r="B150" s="1120"/>
      <c r="C150" s="1120"/>
      <c r="D150" s="1121"/>
      <c r="E150" s="1122"/>
      <c r="F150" s="1123"/>
      <c r="G150" s="1122"/>
    </row>
    <row r="151" spans="1:7" hidden="1" x14ac:dyDescent="0.35">
      <c r="A151" s="579">
        <v>142</v>
      </c>
      <c r="B151" s="1120"/>
      <c r="C151" s="1120"/>
      <c r="D151" s="1121"/>
      <c r="E151" s="1122"/>
      <c r="F151" s="1123"/>
      <c r="G151" s="1122"/>
    </row>
    <row r="152" spans="1:7" hidden="1" x14ac:dyDescent="0.35">
      <c r="A152" s="579">
        <v>143</v>
      </c>
      <c r="B152" s="1141"/>
      <c r="C152" s="1141"/>
      <c r="D152" s="1142"/>
      <c r="E152" s="1143"/>
      <c r="F152" s="1144"/>
      <c r="G152" s="1143"/>
    </row>
    <row r="153" spans="1:7" hidden="1" x14ac:dyDescent="0.35">
      <c r="A153" s="579">
        <v>144</v>
      </c>
      <c r="B153" s="1141"/>
      <c r="C153" s="1141"/>
      <c r="D153" s="1142"/>
      <c r="E153" s="1143"/>
      <c r="F153" s="1144"/>
      <c r="G153" s="1143"/>
    </row>
    <row r="154" spans="1:7" hidden="1" x14ac:dyDescent="0.35">
      <c r="A154" s="579">
        <v>145</v>
      </c>
      <c r="B154" s="1141"/>
      <c r="C154" s="1141"/>
      <c r="D154" s="1142"/>
      <c r="E154" s="1143"/>
      <c r="F154" s="1144"/>
      <c r="G154" s="1143"/>
    </row>
    <row r="155" spans="1:7" hidden="1" x14ac:dyDescent="0.35">
      <c r="A155" s="579">
        <v>146</v>
      </c>
      <c r="B155" s="1141"/>
      <c r="C155" s="1141"/>
      <c r="D155" s="1142"/>
      <c r="E155" s="1143"/>
      <c r="F155" s="1144"/>
      <c r="G155" s="1143"/>
    </row>
    <row r="156" spans="1:7" hidden="1" x14ac:dyDescent="0.35">
      <c r="A156" s="579">
        <v>147</v>
      </c>
      <c r="B156" s="1141"/>
      <c r="C156" s="1141"/>
      <c r="D156" s="1142"/>
      <c r="E156" s="1143"/>
      <c r="F156" s="1144"/>
      <c r="G156" s="1143"/>
    </row>
    <row r="157" spans="1:7" hidden="1" x14ac:dyDescent="0.35">
      <c r="A157" s="579">
        <v>148</v>
      </c>
      <c r="B157" s="1141"/>
      <c r="C157" s="1141"/>
      <c r="D157" s="1142"/>
      <c r="E157" s="1143"/>
      <c r="F157" s="1144"/>
      <c r="G157" s="1143"/>
    </row>
    <row r="158" spans="1:7" hidden="1" x14ac:dyDescent="0.35">
      <c r="A158" s="579">
        <v>149</v>
      </c>
      <c r="B158" s="1141"/>
      <c r="C158" s="1141"/>
      <c r="D158" s="1142"/>
      <c r="E158" s="1143"/>
      <c r="F158" s="1144"/>
      <c r="G158" s="1143"/>
    </row>
    <row r="159" spans="1:7" hidden="1" x14ac:dyDescent="0.35">
      <c r="A159" s="579">
        <v>150</v>
      </c>
      <c r="B159" s="1141"/>
      <c r="C159" s="1141"/>
      <c r="D159" s="1142"/>
      <c r="E159" s="1143"/>
      <c r="F159" s="1144"/>
      <c r="G159" s="1143"/>
    </row>
    <row r="160" spans="1:7" hidden="1" x14ac:dyDescent="0.35">
      <c r="A160" s="579">
        <v>151</v>
      </c>
      <c r="B160" s="1141"/>
      <c r="C160" s="1141"/>
      <c r="D160" s="1142"/>
      <c r="E160" s="1143"/>
      <c r="F160" s="1144"/>
      <c r="G160" s="1143"/>
    </row>
    <row r="161" spans="1:7" hidden="1" x14ac:dyDescent="0.35">
      <c r="A161" s="579">
        <v>152</v>
      </c>
      <c r="B161" s="1141"/>
      <c r="C161" s="1141"/>
      <c r="D161" s="1142"/>
      <c r="E161" s="1143"/>
      <c r="F161" s="1144"/>
      <c r="G161" s="1143"/>
    </row>
    <row r="162" spans="1:7" hidden="1" x14ac:dyDescent="0.35">
      <c r="A162" s="579">
        <v>153</v>
      </c>
      <c r="B162" s="1141"/>
      <c r="C162" s="1141"/>
      <c r="D162" s="1142"/>
      <c r="E162" s="1143"/>
      <c r="F162" s="1144"/>
      <c r="G162" s="1143"/>
    </row>
    <row r="163" spans="1:7" hidden="1" x14ac:dyDescent="0.35">
      <c r="A163" s="579">
        <v>154</v>
      </c>
      <c r="B163" s="1141"/>
      <c r="C163" s="1141"/>
      <c r="D163" s="1142"/>
      <c r="E163" s="1143"/>
      <c r="F163" s="1144"/>
      <c r="G163" s="1143"/>
    </row>
    <row r="164" spans="1:7" hidden="1" x14ac:dyDescent="0.35">
      <c r="A164" s="579">
        <v>155</v>
      </c>
      <c r="B164" s="1141"/>
      <c r="C164" s="1141"/>
      <c r="D164" s="1142"/>
      <c r="E164" s="1143"/>
      <c r="F164" s="1144"/>
      <c r="G164" s="1143"/>
    </row>
    <row r="165" spans="1:7" hidden="1" x14ac:dyDescent="0.35">
      <c r="A165" s="579">
        <v>156</v>
      </c>
      <c r="B165" s="1141"/>
      <c r="C165" s="1141"/>
      <c r="D165" s="1142"/>
      <c r="E165" s="1143"/>
      <c r="F165" s="1144"/>
      <c r="G165" s="1143"/>
    </row>
    <row r="166" spans="1:7" hidden="1" x14ac:dyDescent="0.35">
      <c r="A166" s="579">
        <v>157</v>
      </c>
      <c r="B166" s="1141"/>
      <c r="C166" s="1141"/>
      <c r="D166" s="1142"/>
      <c r="E166" s="1143"/>
      <c r="F166" s="1144"/>
      <c r="G166" s="1143"/>
    </row>
    <row r="167" spans="1:7" hidden="1" x14ac:dyDescent="0.35">
      <c r="A167" s="579">
        <v>158</v>
      </c>
      <c r="B167" s="1141"/>
      <c r="C167" s="1141"/>
      <c r="D167" s="1142"/>
      <c r="E167" s="1143"/>
      <c r="F167" s="1144"/>
      <c r="G167" s="1143"/>
    </row>
    <row r="168" spans="1:7" hidden="1" x14ac:dyDescent="0.35">
      <c r="A168" s="579">
        <v>159</v>
      </c>
      <c r="B168" s="1141"/>
      <c r="C168" s="1141"/>
      <c r="D168" s="1142"/>
      <c r="E168" s="1143"/>
      <c r="F168" s="1144"/>
      <c r="G168" s="1143"/>
    </row>
    <row r="169" spans="1:7" hidden="1" x14ac:dyDescent="0.35">
      <c r="A169" s="579">
        <v>160</v>
      </c>
      <c r="B169" s="1141"/>
      <c r="C169" s="1141"/>
      <c r="D169" s="1142"/>
      <c r="E169" s="1143"/>
      <c r="F169" s="1144"/>
      <c r="G169" s="1143"/>
    </row>
    <row r="170" spans="1:7" hidden="1" x14ac:dyDescent="0.35">
      <c r="A170" s="579">
        <v>161</v>
      </c>
      <c r="B170" s="1120"/>
      <c r="C170" s="769"/>
      <c r="D170" s="770"/>
      <c r="E170" s="771"/>
      <c r="F170" s="772"/>
      <c r="G170" s="771"/>
    </row>
    <row r="171" spans="1:7" x14ac:dyDescent="0.35">
      <c r="B171" s="768"/>
      <c r="C171" s="769"/>
      <c r="D171" s="770"/>
      <c r="E171" s="771"/>
      <c r="F171" s="772"/>
      <c r="G171" s="771"/>
    </row>
    <row r="172" spans="1:7" s="547" customFormat="1" x14ac:dyDescent="0.35">
      <c r="A172" s="630"/>
      <c r="B172" s="791"/>
      <c r="C172" s="631"/>
      <c r="D172" s="632">
        <f>SUM(D10:D171)</f>
        <v>299</v>
      </c>
      <c r="E172" s="632">
        <f>SUM(E10:E171)</f>
        <v>5976046399.9699993</v>
      </c>
      <c r="F172" s="632">
        <f>SUM(F10:F171)</f>
        <v>1355</v>
      </c>
      <c r="G172" s="632">
        <f>SUM(G10:G171)</f>
        <v>12437522000</v>
      </c>
    </row>
    <row r="174" spans="1:7" s="547" customFormat="1" ht="12.75" customHeight="1" x14ac:dyDescent="0.35">
      <c r="A174" s="788"/>
      <c r="B174" s="788" t="s">
        <v>318</v>
      </c>
      <c r="C174" s="788"/>
      <c r="D174" s="789">
        <f>D172+F172</f>
        <v>1654</v>
      </c>
      <c r="E174" s="790">
        <f>E172+G172</f>
        <v>18413568399.970001</v>
      </c>
      <c r="F174" s="789"/>
      <c r="G174" s="790"/>
    </row>
  </sheetData>
  <sortState xmlns:xlrd2="http://schemas.microsoft.com/office/spreadsheetml/2017/richdata2" ref="A11:K50">
    <sortCondition ref="C11:C50"/>
  </sortState>
  <mergeCells count="5">
    <mergeCell ref="A1:G1"/>
    <mergeCell ref="A2:G2"/>
    <mergeCell ref="A3:G3"/>
    <mergeCell ref="A5:G5"/>
    <mergeCell ref="A6:G6"/>
  </mergeCells>
  <pageMargins left="0.70866141732283472" right="0.70866141732283472" top="0.74803149606299213" bottom="0.74803149606299213" header="0.31496062992125984" footer="0.31496062992125984"/>
  <pageSetup scale="58" orientation="portrait" r:id="rId1"/>
  <rowBreaks count="1" manualBreakCount="1">
    <brk id="83"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A19-E196-4798-840A-0C1BDA91F9A7}">
  <sheetPr>
    <tabColor theme="0"/>
  </sheetPr>
  <dimension ref="A1:D143"/>
  <sheetViews>
    <sheetView showGridLines="0" zoomScale="80" zoomScaleNormal="80" workbookViewId="0">
      <selection activeCell="B125" sqref="B125"/>
    </sheetView>
  </sheetViews>
  <sheetFormatPr baseColWidth="10" defaultColWidth="11.453125" defaultRowHeight="14.5" x14ac:dyDescent="0.35"/>
  <cols>
    <col min="1" max="1" width="59.81640625" style="941" bestFit="1" customWidth="1"/>
    <col min="2" max="2" width="19" style="942" bestFit="1" customWidth="1"/>
    <col min="3" max="3" width="52" style="941" customWidth="1"/>
    <col min="4" max="4" width="10.81640625" style="941" customWidth="1"/>
    <col min="5" max="5" width="11.453125" style="941"/>
    <col min="6" max="6" width="19.26953125" style="941" customWidth="1"/>
    <col min="7" max="16384" width="11.453125" style="941"/>
  </cols>
  <sheetData>
    <row r="1" spans="1:4" s="342" customFormat="1" ht="12.75" customHeight="1" x14ac:dyDescent="0.25">
      <c r="A1" s="1830" t="s">
        <v>0</v>
      </c>
      <c r="B1" s="1830"/>
      <c r="C1" s="1830"/>
      <c r="D1" s="1830"/>
    </row>
    <row r="2" spans="1:4" s="342" customFormat="1" ht="12.75" customHeight="1" x14ac:dyDescent="0.25">
      <c r="A2" s="1830" t="s">
        <v>434</v>
      </c>
      <c r="B2" s="1830"/>
      <c r="C2" s="1830"/>
      <c r="D2" s="1830"/>
    </row>
    <row r="3" spans="1:4" s="342" customFormat="1" ht="12.75" customHeight="1" x14ac:dyDescent="0.25">
      <c r="A3" s="1830" t="s">
        <v>1327</v>
      </c>
      <c r="B3" s="1830"/>
      <c r="C3" s="1830"/>
      <c r="D3" s="1830"/>
    </row>
    <row r="4" spans="1:4" s="342" customFormat="1" ht="12.75" customHeight="1" x14ac:dyDescent="0.25">
      <c r="A4" s="561"/>
      <c r="B4" s="561"/>
      <c r="C4" s="561"/>
      <c r="D4" s="584"/>
    </row>
    <row r="5" spans="1:4" s="342" customFormat="1" ht="12.75" customHeight="1" x14ac:dyDescent="0.35">
      <c r="A5" s="1837" t="s">
        <v>493</v>
      </c>
      <c r="B5" s="1838"/>
      <c r="C5" s="1838"/>
      <c r="D5" s="1388"/>
    </row>
    <row r="6" spans="1:4" s="550" customFormat="1" ht="16.5" customHeight="1" x14ac:dyDescent="0.35">
      <c r="A6" s="1839" t="s">
        <v>490</v>
      </c>
      <c r="B6" s="1840"/>
      <c r="C6" s="1840"/>
      <c r="D6" s="1388"/>
    </row>
    <row r="8" spans="1:4" x14ac:dyDescent="0.35">
      <c r="A8" s="1842" t="s">
        <v>537</v>
      </c>
      <c r="B8" s="1842"/>
      <c r="C8" s="1842"/>
    </row>
    <row r="9" spans="1:4" x14ac:dyDescent="0.35">
      <c r="A9" s="1842"/>
      <c r="B9" s="1842"/>
      <c r="C9" s="1842"/>
    </row>
    <row r="10" spans="1:4" ht="14.5" customHeight="1" x14ac:dyDescent="0.35">
      <c r="A10" s="1389" t="s">
        <v>488</v>
      </c>
      <c r="B10" s="1389" t="s">
        <v>487</v>
      </c>
      <c r="C10" s="1389" t="s">
        <v>489</v>
      </c>
    </row>
    <row r="11" spans="1:4" x14ac:dyDescent="0.35">
      <c r="A11" s="1004" t="s">
        <v>569</v>
      </c>
      <c r="B11" s="1005">
        <v>1</v>
      </c>
      <c r="C11" s="1004" t="s">
        <v>650</v>
      </c>
    </row>
    <row r="12" spans="1:4" x14ac:dyDescent="0.35">
      <c r="A12" s="1509" t="s">
        <v>886</v>
      </c>
      <c r="B12" s="1510">
        <v>2</v>
      </c>
      <c r="C12" s="1509" t="s">
        <v>981</v>
      </c>
    </row>
    <row r="13" spans="1:4" x14ac:dyDescent="0.35">
      <c r="A13" s="1509" t="s">
        <v>886</v>
      </c>
      <c r="B13" s="1510">
        <v>1</v>
      </c>
      <c r="C13" s="1509" t="s">
        <v>758</v>
      </c>
    </row>
    <row r="14" spans="1:4" ht="31" customHeight="1" x14ac:dyDescent="0.35">
      <c r="A14" s="1509" t="s">
        <v>182</v>
      </c>
      <c r="B14" s="1510">
        <v>1</v>
      </c>
      <c r="C14" s="1509" t="s">
        <v>1308</v>
      </c>
    </row>
    <row r="15" spans="1:4" ht="33" customHeight="1" x14ac:dyDescent="0.35">
      <c r="A15" s="1509" t="s">
        <v>182</v>
      </c>
      <c r="B15" s="1510">
        <v>1</v>
      </c>
      <c r="C15" s="1509" t="s">
        <v>985</v>
      </c>
    </row>
    <row r="16" spans="1:4" ht="33.5" customHeight="1" x14ac:dyDescent="0.35">
      <c r="A16" s="1509" t="s">
        <v>1256</v>
      </c>
      <c r="B16" s="1510">
        <v>1</v>
      </c>
      <c r="C16" s="1509" t="s">
        <v>985</v>
      </c>
    </row>
    <row r="17" spans="1:3" x14ac:dyDescent="0.35">
      <c r="A17" s="1509" t="s">
        <v>1256</v>
      </c>
      <c r="B17" s="1510">
        <v>1</v>
      </c>
      <c r="C17" s="1509" t="s">
        <v>931</v>
      </c>
    </row>
    <row r="18" spans="1:3" ht="43.5" customHeight="1" x14ac:dyDescent="0.35">
      <c r="A18" s="1509" t="s">
        <v>1256</v>
      </c>
      <c r="B18" s="1510">
        <v>1</v>
      </c>
      <c r="C18" s="1509" t="s">
        <v>1309</v>
      </c>
    </row>
    <row r="19" spans="1:3" x14ac:dyDescent="0.35">
      <c r="A19" s="1509" t="s">
        <v>666</v>
      </c>
      <c r="B19" s="1510">
        <v>1</v>
      </c>
      <c r="C19" s="1509" t="s">
        <v>1310</v>
      </c>
    </row>
    <row r="20" spans="1:3" ht="30" customHeight="1" x14ac:dyDescent="0.35">
      <c r="A20" s="1509" t="s">
        <v>666</v>
      </c>
      <c r="B20" s="1510">
        <v>1</v>
      </c>
      <c r="C20" s="1509" t="s">
        <v>985</v>
      </c>
    </row>
    <row r="21" spans="1:3" x14ac:dyDescent="0.35">
      <c r="A21" s="1509" t="s">
        <v>666</v>
      </c>
      <c r="B21" s="1510">
        <v>1</v>
      </c>
      <c r="C21" s="1509" t="s">
        <v>981</v>
      </c>
    </row>
    <row r="22" spans="1:3" ht="31" customHeight="1" x14ac:dyDescent="0.35">
      <c r="A22" s="1509" t="s">
        <v>666</v>
      </c>
      <c r="B22" s="1510">
        <v>1</v>
      </c>
      <c r="C22" s="1509" t="s">
        <v>1311</v>
      </c>
    </row>
    <row r="23" spans="1:3" x14ac:dyDescent="0.35">
      <c r="A23" s="1509" t="s">
        <v>666</v>
      </c>
      <c r="B23" s="1510">
        <v>1</v>
      </c>
      <c r="C23" s="1509" t="s">
        <v>1312</v>
      </c>
    </row>
    <row r="24" spans="1:3" x14ac:dyDescent="0.35">
      <c r="A24" s="1509" t="s">
        <v>666</v>
      </c>
      <c r="B24" s="1510">
        <v>1</v>
      </c>
      <c r="C24" s="1509" t="s">
        <v>931</v>
      </c>
    </row>
    <row r="25" spans="1:3" x14ac:dyDescent="0.35">
      <c r="A25" s="1509" t="s">
        <v>666</v>
      </c>
      <c r="B25" s="1510">
        <v>1</v>
      </c>
      <c r="C25" s="1509" t="s">
        <v>1313</v>
      </c>
    </row>
    <row r="26" spans="1:3" ht="29.5" customHeight="1" x14ac:dyDescent="0.35">
      <c r="A26" s="1509" t="s">
        <v>666</v>
      </c>
      <c r="B26" s="1510">
        <v>1</v>
      </c>
      <c r="C26" s="1509" t="s">
        <v>649</v>
      </c>
    </row>
    <row r="27" spans="1:3" x14ac:dyDescent="0.35">
      <c r="A27" s="1509" t="s">
        <v>666</v>
      </c>
      <c r="B27" s="1510">
        <v>1</v>
      </c>
      <c r="C27" s="1509" t="s">
        <v>990</v>
      </c>
    </row>
    <row r="28" spans="1:3" x14ac:dyDescent="0.35">
      <c r="A28" s="1509" t="s">
        <v>666</v>
      </c>
      <c r="B28" s="1510">
        <v>1</v>
      </c>
      <c r="C28" s="1509" t="s">
        <v>758</v>
      </c>
    </row>
    <row r="29" spans="1:3" x14ac:dyDescent="0.35">
      <c r="A29" s="1509" t="s">
        <v>666</v>
      </c>
      <c r="B29" s="1510">
        <v>2</v>
      </c>
      <c r="C29" s="1509" t="s">
        <v>992</v>
      </c>
    </row>
    <row r="30" spans="1:3" ht="27" customHeight="1" x14ac:dyDescent="0.35">
      <c r="A30" s="1509" t="s">
        <v>167</v>
      </c>
      <c r="B30" s="1510">
        <v>1</v>
      </c>
      <c r="C30" s="1509" t="s">
        <v>1314</v>
      </c>
    </row>
    <row r="31" spans="1:3" ht="43.5" customHeight="1" x14ac:dyDescent="0.35">
      <c r="A31" s="1509" t="s">
        <v>643</v>
      </c>
      <c r="B31" s="1510">
        <v>1</v>
      </c>
      <c r="C31" s="1509" t="s">
        <v>1315</v>
      </c>
    </row>
    <row r="32" spans="1:3" x14ac:dyDescent="0.35">
      <c r="A32" s="1509" t="s">
        <v>1016</v>
      </c>
      <c r="B32" s="1510">
        <v>1</v>
      </c>
      <c r="C32" s="1509" t="s">
        <v>650</v>
      </c>
    </row>
    <row r="33" spans="1:3" hidden="1" x14ac:dyDescent="0.35">
      <c r="A33" s="1509"/>
      <c r="B33" s="1510"/>
      <c r="C33" s="1509"/>
    </row>
    <row r="34" spans="1:3" hidden="1" x14ac:dyDescent="0.35">
      <c r="A34" s="1509"/>
      <c r="B34" s="1510"/>
      <c r="C34" s="1509"/>
    </row>
    <row r="35" spans="1:3" hidden="1" x14ac:dyDescent="0.35">
      <c r="A35" s="1509"/>
      <c r="B35" s="1510"/>
      <c r="C35" s="1509"/>
    </row>
    <row r="36" spans="1:3" hidden="1" x14ac:dyDescent="0.35">
      <c r="A36" s="1509"/>
      <c r="B36" s="1510"/>
      <c r="C36" s="1509"/>
    </row>
    <row r="37" spans="1:3" hidden="1" x14ac:dyDescent="0.35">
      <c r="A37" s="1509"/>
      <c r="B37" s="1510"/>
      <c r="C37" s="1509"/>
    </row>
    <row r="38" spans="1:3" hidden="1" x14ac:dyDescent="0.35">
      <c r="A38" s="1004"/>
      <c r="B38" s="1005"/>
      <c r="C38" s="1004"/>
    </row>
    <row r="39" spans="1:3" x14ac:dyDescent="0.35">
      <c r="A39" s="1511" t="s">
        <v>29</v>
      </c>
      <c r="B39" s="1512">
        <f>SUM(B11:B38)</f>
        <v>24</v>
      </c>
      <c r="C39" s="1511"/>
    </row>
    <row r="40" spans="1:3" x14ac:dyDescent="0.35">
      <c r="A40" s="1843" t="s">
        <v>644</v>
      </c>
      <c r="B40" s="1843"/>
    </row>
    <row r="41" spans="1:3" x14ac:dyDescent="0.35">
      <c r="A41" s="943"/>
      <c r="B41" s="943"/>
    </row>
    <row r="42" spans="1:3" x14ac:dyDescent="0.35">
      <c r="A42" s="1842" t="s">
        <v>507</v>
      </c>
      <c r="B42" s="1842"/>
      <c r="C42" s="1842"/>
    </row>
    <row r="43" spans="1:3" x14ac:dyDescent="0.35">
      <c r="A43" s="1842"/>
      <c r="B43" s="1842"/>
      <c r="C43" s="1842"/>
    </row>
    <row r="44" spans="1:3" ht="27.5" customHeight="1" x14ac:dyDescent="0.35">
      <c r="A44" s="1004" t="s">
        <v>569</v>
      </c>
      <c r="B44" s="1005">
        <v>1</v>
      </c>
      <c r="C44" s="1004" t="s">
        <v>919</v>
      </c>
    </row>
    <row r="45" spans="1:3" ht="26" x14ac:dyDescent="0.35">
      <c r="A45" s="1004" t="s">
        <v>569</v>
      </c>
      <c r="B45" s="1005">
        <v>1</v>
      </c>
      <c r="C45" s="1004" t="s">
        <v>1316</v>
      </c>
    </row>
    <row r="46" spans="1:3" x14ac:dyDescent="0.35">
      <c r="A46" s="1004" t="s">
        <v>569</v>
      </c>
      <c r="B46" s="1005">
        <v>1</v>
      </c>
      <c r="C46" s="1004" t="s">
        <v>981</v>
      </c>
    </row>
    <row r="47" spans="1:3" x14ac:dyDescent="0.35">
      <c r="A47" s="1004" t="s">
        <v>569</v>
      </c>
      <c r="B47" s="1005">
        <v>1</v>
      </c>
      <c r="C47" s="1004" t="s">
        <v>986</v>
      </c>
    </row>
    <row r="48" spans="1:3" x14ac:dyDescent="0.35">
      <c r="A48" s="1004" t="s">
        <v>569</v>
      </c>
      <c r="B48" s="1005">
        <v>1</v>
      </c>
      <c r="C48" s="1004" t="s">
        <v>993</v>
      </c>
    </row>
    <row r="49" spans="1:3" x14ac:dyDescent="0.35">
      <c r="A49" s="1004" t="s">
        <v>569</v>
      </c>
      <c r="B49" s="1005">
        <v>1</v>
      </c>
      <c r="C49" s="1004" t="s">
        <v>721</v>
      </c>
    </row>
    <row r="50" spans="1:3" x14ac:dyDescent="0.35">
      <c r="A50" s="1004" t="s">
        <v>569</v>
      </c>
      <c r="B50" s="1005">
        <v>1</v>
      </c>
      <c r="C50" s="1004" t="s">
        <v>991</v>
      </c>
    </row>
    <row r="51" spans="1:3" x14ac:dyDescent="0.35">
      <c r="A51" s="1004" t="s">
        <v>121</v>
      </c>
      <c r="B51" s="1005">
        <v>1</v>
      </c>
      <c r="C51" s="1004" t="s">
        <v>650</v>
      </c>
    </row>
    <row r="52" spans="1:3" x14ac:dyDescent="0.35">
      <c r="A52" s="1004" t="s">
        <v>121</v>
      </c>
      <c r="B52" s="1005">
        <v>1</v>
      </c>
      <c r="C52" s="1004" t="s">
        <v>986</v>
      </c>
    </row>
    <row r="53" spans="1:3" x14ac:dyDescent="0.35">
      <c r="A53" s="1004" t="s">
        <v>121</v>
      </c>
      <c r="B53" s="1005">
        <v>1</v>
      </c>
      <c r="C53" s="1004" t="s">
        <v>796</v>
      </c>
    </row>
    <row r="54" spans="1:3" x14ac:dyDescent="0.35">
      <c r="A54" s="1004" t="s">
        <v>121</v>
      </c>
      <c r="B54" s="1005">
        <v>1</v>
      </c>
      <c r="C54" s="1004" t="s">
        <v>987</v>
      </c>
    </row>
    <row r="55" spans="1:3" ht="32.5" customHeight="1" x14ac:dyDescent="0.35">
      <c r="A55" s="1004" t="s">
        <v>121</v>
      </c>
      <c r="B55" s="1005">
        <v>1</v>
      </c>
      <c r="C55" s="1004" t="s">
        <v>1317</v>
      </c>
    </row>
    <row r="56" spans="1:3" ht="33.5" customHeight="1" x14ac:dyDescent="0.35">
      <c r="A56" s="1004" t="s">
        <v>121</v>
      </c>
      <c r="B56" s="1005">
        <v>1</v>
      </c>
      <c r="C56" s="1004" t="s">
        <v>672</v>
      </c>
    </row>
    <row r="57" spans="1:3" x14ac:dyDescent="0.35">
      <c r="A57" s="1004" t="s">
        <v>121</v>
      </c>
      <c r="B57" s="1005">
        <v>2</v>
      </c>
      <c r="C57" s="1004" t="s">
        <v>721</v>
      </c>
    </row>
    <row r="58" spans="1:3" x14ac:dyDescent="0.35">
      <c r="A58" s="1004" t="s">
        <v>121</v>
      </c>
      <c r="B58" s="1005">
        <v>1</v>
      </c>
      <c r="C58" s="1004" t="s">
        <v>990</v>
      </c>
    </row>
    <row r="59" spans="1:3" x14ac:dyDescent="0.35">
      <c r="A59" s="1004" t="s">
        <v>121</v>
      </c>
      <c r="B59" s="1005">
        <v>1</v>
      </c>
      <c r="C59" s="1004" t="s">
        <v>758</v>
      </c>
    </row>
    <row r="60" spans="1:3" x14ac:dyDescent="0.35">
      <c r="A60" s="1004" t="s">
        <v>121</v>
      </c>
      <c r="B60" s="1005">
        <v>1</v>
      </c>
      <c r="C60" s="1004" t="s">
        <v>992</v>
      </c>
    </row>
    <row r="61" spans="1:3" x14ac:dyDescent="0.35">
      <c r="A61" s="1004" t="s">
        <v>345</v>
      </c>
      <c r="B61" s="1005">
        <v>1</v>
      </c>
      <c r="C61" s="1004" t="s">
        <v>650</v>
      </c>
    </row>
    <row r="62" spans="1:3" ht="27" customHeight="1" x14ac:dyDescent="0.35">
      <c r="A62" s="1004" t="s">
        <v>345</v>
      </c>
      <c r="B62" s="1005">
        <v>2</v>
      </c>
      <c r="C62" s="1004" t="s">
        <v>981</v>
      </c>
    </row>
    <row r="63" spans="1:3" x14ac:dyDescent="0.35">
      <c r="A63" s="1004" t="s">
        <v>666</v>
      </c>
      <c r="B63" s="1005">
        <v>1</v>
      </c>
      <c r="C63" s="1004" t="s">
        <v>1318</v>
      </c>
    </row>
    <row r="64" spans="1:3" x14ac:dyDescent="0.35">
      <c r="A64" s="1004" t="s">
        <v>666</v>
      </c>
      <c r="B64" s="1005">
        <v>1</v>
      </c>
      <c r="C64" s="1004" t="s">
        <v>898</v>
      </c>
    </row>
    <row r="65" spans="1:3" ht="26" x14ac:dyDescent="0.35">
      <c r="A65" s="1004" t="s">
        <v>666</v>
      </c>
      <c r="B65" s="1005">
        <v>2</v>
      </c>
      <c r="C65" s="1004" t="s">
        <v>1319</v>
      </c>
    </row>
    <row r="66" spans="1:3" x14ac:dyDescent="0.35">
      <c r="A66" s="1004" t="s">
        <v>666</v>
      </c>
      <c r="B66" s="1005">
        <v>1</v>
      </c>
      <c r="C66" s="1004" t="s">
        <v>984</v>
      </c>
    </row>
    <row r="67" spans="1:3" x14ac:dyDescent="0.35">
      <c r="A67" s="1004" t="s">
        <v>666</v>
      </c>
      <c r="B67" s="1005">
        <v>5</v>
      </c>
      <c r="C67" s="1004" t="s">
        <v>650</v>
      </c>
    </row>
    <row r="68" spans="1:3" x14ac:dyDescent="0.35">
      <c r="A68" s="1004" t="s">
        <v>666</v>
      </c>
      <c r="B68" s="1005">
        <v>4</v>
      </c>
      <c r="C68" s="1004" t="s">
        <v>981</v>
      </c>
    </row>
    <row r="69" spans="1:3" ht="27" customHeight="1" x14ac:dyDescent="0.35">
      <c r="A69" s="1004" t="s">
        <v>666</v>
      </c>
      <c r="B69" s="1005">
        <v>1</v>
      </c>
      <c r="C69" s="1004" t="s">
        <v>1320</v>
      </c>
    </row>
    <row r="70" spans="1:3" ht="26" x14ac:dyDescent="0.35">
      <c r="A70" s="1004" t="s">
        <v>666</v>
      </c>
      <c r="B70" s="1005">
        <v>1</v>
      </c>
      <c r="C70" s="1004" t="s">
        <v>1321</v>
      </c>
    </row>
    <row r="71" spans="1:3" x14ac:dyDescent="0.35">
      <c r="A71" s="1004" t="s">
        <v>666</v>
      </c>
      <c r="B71" s="1005">
        <v>1</v>
      </c>
      <c r="C71" s="1004" t="s">
        <v>980</v>
      </c>
    </row>
    <row r="72" spans="1:3" x14ac:dyDescent="0.35">
      <c r="A72" s="1004" t="s">
        <v>666</v>
      </c>
      <c r="B72" s="1005">
        <v>1</v>
      </c>
      <c r="C72" s="1004" t="s">
        <v>1322</v>
      </c>
    </row>
    <row r="73" spans="1:3" x14ac:dyDescent="0.35">
      <c r="A73" s="1004" t="s">
        <v>666</v>
      </c>
      <c r="B73" s="1005">
        <v>2</v>
      </c>
      <c r="C73" s="1004" t="s">
        <v>986</v>
      </c>
    </row>
    <row r="74" spans="1:3" x14ac:dyDescent="0.35">
      <c r="A74" s="1004" t="s">
        <v>666</v>
      </c>
      <c r="B74" s="1005">
        <v>1</v>
      </c>
      <c r="C74" s="1004" t="s">
        <v>1323</v>
      </c>
    </row>
    <row r="75" spans="1:3" x14ac:dyDescent="0.35">
      <c r="A75" s="1004" t="s">
        <v>666</v>
      </c>
      <c r="B75" s="1005">
        <v>2</v>
      </c>
      <c r="C75" s="1004" t="s">
        <v>931</v>
      </c>
    </row>
    <row r="76" spans="1:3" x14ac:dyDescent="0.35">
      <c r="A76" s="1004" t="s">
        <v>666</v>
      </c>
      <c r="B76" s="1005">
        <v>3</v>
      </c>
      <c r="C76" s="1004" t="s">
        <v>720</v>
      </c>
    </row>
    <row r="77" spans="1:3" x14ac:dyDescent="0.35">
      <c r="A77" s="1004" t="s">
        <v>666</v>
      </c>
      <c r="B77" s="1005">
        <v>1</v>
      </c>
      <c r="C77" s="1004" t="s">
        <v>1324</v>
      </c>
    </row>
    <row r="78" spans="1:3" x14ac:dyDescent="0.35">
      <c r="A78" s="1004" t="s">
        <v>666</v>
      </c>
      <c r="B78" s="1005">
        <v>1</v>
      </c>
      <c r="C78" s="1004" t="s">
        <v>988</v>
      </c>
    </row>
    <row r="79" spans="1:3" ht="24.5" customHeight="1" x14ac:dyDescent="0.35">
      <c r="A79" s="1004" t="s">
        <v>666</v>
      </c>
      <c r="B79" s="1005">
        <v>1</v>
      </c>
      <c r="C79" s="1004" t="s">
        <v>672</v>
      </c>
    </row>
    <row r="80" spans="1:3" x14ac:dyDescent="0.35">
      <c r="A80" s="1004" t="s">
        <v>666</v>
      </c>
      <c r="B80" s="1005">
        <v>1</v>
      </c>
      <c r="C80" s="1004" t="s">
        <v>1325</v>
      </c>
    </row>
    <row r="81" spans="1:3" x14ac:dyDescent="0.35">
      <c r="A81" s="1004" t="s">
        <v>666</v>
      </c>
      <c r="B81" s="1005">
        <v>1</v>
      </c>
      <c r="C81" s="1004" t="s">
        <v>989</v>
      </c>
    </row>
    <row r="82" spans="1:3" x14ac:dyDescent="0.35">
      <c r="A82" s="1004" t="s">
        <v>666</v>
      </c>
      <c r="B82" s="1005">
        <v>1</v>
      </c>
      <c r="C82" s="1004" t="s">
        <v>1326</v>
      </c>
    </row>
    <row r="83" spans="1:3" x14ac:dyDescent="0.35">
      <c r="A83" s="1004" t="s">
        <v>666</v>
      </c>
      <c r="B83" s="1005">
        <v>6</v>
      </c>
      <c r="C83" s="1004" t="s">
        <v>721</v>
      </c>
    </row>
    <row r="84" spans="1:3" x14ac:dyDescent="0.35">
      <c r="A84" s="1004" t="s">
        <v>666</v>
      </c>
      <c r="B84" s="1005">
        <v>2</v>
      </c>
      <c r="C84" s="1004" t="s">
        <v>990</v>
      </c>
    </row>
    <row r="85" spans="1:3" x14ac:dyDescent="0.35">
      <c r="A85" s="1004" t="s">
        <v>666</v>
      </c>
      <c r="B85" s="1005">
        <v>1</v>
      </c>
      <c r="C85" s="1004" t="s">
        <v>991</v>
      </c>
    </row>
    <row r="86" spans="1:3" x14ac:dyDescent="0.35">
      <c r="A86" s="1004" t="s">
        <v>666</v>
      </c>
      <c r="B86" s="1005">
        <v>5</v>
      </c>
      <c r="C86" s="1004" t="s">
        <v>758</v>
      </c>
    </row>
    <row r="87" spans="1:3" x14ac:dyDescent="0.35">
      <c r="A87" s="1004" t="s">
        <v>666</v>
      </c>
      <c r="B87" s="1005">
        <v>2</v>
      </c>
      <c r="C87" s="1004" t="s">
        <v>992</v>
      </c>
    </row>
    <row r="88" spans="1:3" x14ac:dyDescent="0.35">
      <c r="A88" s="1004" t="s">
        <v>167</v>
      </c>
      <c r="B88" s="1005">
        <v>1</v>
      </c>
      <c r="C88" s="1004" t="s">
        <v>982</v>
      </c>
    </row>
    <row r="89" spans="1:3" x14ac:dyDescent="0.35">
      <c r="A89" s="1004" t="s">
        <v>797</v>
      </c>
      <c r="B89" s="1005">
        <v>1</v>
      </c>
      <c r="C89" s="1004" t="s">
        <v>650</v>
      </c>
    </row>
    <row r="90" spans="1:3" x14ac:dyDescent="0.35">
      <c r="A90" s="1004" t="s">
        <v>797</v>
      </c>
      <c r="B90" s="1005">
        <v>1</v>
      </c>
      <c r="C90" s="1004" t="s">
        <v>981</v>
      </c>
    </row>
    <row r="91" spans="1:3" x14ac:dyDescent="0.35">
      <c r="A91" s="1004" t="s">
        <v>797</v>
      </c>
      <c r="B91" s="1005">
        <v>2</v>
      </c>
      <c r="C91" s="1004" t="s">
        <v>721</v>
      </c>
    </row>
    <row r="92" spans="1:3" hidden="1" x14ac:dyDescent="0.35">
      <c r="A92" s="1004"/>
      <c r="B92" s="1005"/>
      <c r="C92" s="1004"/>
    </row>
    <row r="93" spans="1:3" hidden="1" x14ac:dyDescent="0.35">
      <c r="A93" s="1004"/>
      <c r="B93" s="1005"/>
      <c r="C93" s="1004"/>
    </row>
    <row r="94" spans="1:3" hidden="1" x14ac:dyDescent="0.35">
      <c r="A94" s="1004"/>
      <c r="B94" s="1005"/>
      <c r="C94" s="1004"/>
    </row>
    <row r="95" spans="1:3" hidden="1" x14ac:dyDescent="0.35">
      <c r="A95" s="1004"/>
      <c r="B95" s="1005"/>
      <c r="C95" s="1004"/>
    </row>
    <row r="96" spans="1:3" hidden="1" x14ac:dyDescent="0.35">
      <c r="A96" s="1004"/>
      <c r="B96" s="1005"/>
      <c r="C96" s="1004"/>
    </row>
    <row r="97" spans="1:3" hidden="1" x14ac:dyDescent="0.35">
      <c r="A97" s="1004"/>
      <c r="B97" s="1005"/>
      <c r="C97" s="1004"/>
    </row>
    <row r="98" spans="1:3" hidden="1" x14ac:dyDescent="0.35">
      <c r="A98" s="1004"/>
      <c r="B98" s="1005"/>
      <c r="C98" s="1004"/>
    </row>
    <row r="99" spans="1:3" hidden="1" x14ac:dyDescent="0.35">
      <c r="A99" s="1004"/>
      <c r="B99" s="1005"/>
      <c r="C99" s="1004"/>
    </row>
    <row r="100" spans="1:3" hidden="1" x14ac:dyDescent="0.35">
      <c r="A100" s="1004"/>
      <c r="B100" s="1005"/>
      <c r="C100" s="1004"/>
    </row>
    <row r="101" spans="1:3" hidden="1" x14ac:dyDescent="0.35">
      <c r="A101" s="1004"/>
      <c r="B101" s="1005"/>
      <c r="C101" s="1004"/>
    </row>
    <row r="102" spans="1:3" hidden="1" x14ac:dyDescent="0.35">
      <c r="A102" s="1004"/>
      <c r="B102" s="1005"/>
      <c r="C102" s="1004"/>
    </row>
    <row r="103" spans="1:3" hidden="1" x14ac:dyDescent="0.35">
      <c r="A103" s="1004"/>
      <c r="B103" s="1005"/>
      <c r="C103" s="1004"/>
    </row>
    <row r="104" spans="1:3" hidden="1" x14ac:dyDescent="0.35">
      <c r="A104" s="1004"/>
      <c r="B104" s="1005"/>
      <c r="C104" s="1004"/>
    </row>
    <row r="105" spans="1:3" hidden="1" x14ac:dyDescent="0.35">
      <c r="A105" s="1004"/>
      <c r="B105" s="1005"/>
      <c r="C105" s="1004"/>
    </row>
    <row r="106" spans="1:3" hidden="1" x14ac:dyDescent="0.35">
      <c r="A106" s="1004"/>
      <c r="B106" s="1005"/>
      <c r="C106" s="1004"/>
    </row>
    <row r="107" spans="1:3" x14ac:dyDescent="0.35">
      <c r="A107" s="1513" t="s">
        <v>29</v>
      </c>
      <c r="B107" s="1389">
        <f>SUM(B44:B106)</f>
        <v>74</v>
      </c>
      <c r="C107" s="1391"/>
    </row>
    <row r="108" spans="1:3" x14ac:dyDescent="0.35">
      <c r="A108" s="1844" t="s">
        <v>644</v>
      </c>
      <c r="B108" s="1844"/>
      <c r="C108" s="1844"/>
    </row>
    <row r="109" spans="1:3" x14ac:dyDescent="0.35">
      <c r="A109" s="944"/>
    </row>
    <row r="110" spans="1:3" ht="15" customHeight="1" x14ac:dyDescent="0.35">
      <c r="A110" s="1845" t="s">
        <v>508</v>
      </c>
      <c r="B110" s="1846"/>
      <c r="C110" s="945"/>
    </row>
    <row r="111" spans="1:3" x14ac:dyDescent="0.35">
      <c r="A111" s="1847"/>
      <c r="B111" s="1848"/>
      <c r="C111" s="945"/>
    </row>
    <row r="112" spans="1:3" x14ac:dyDescent="0.35">
      <c r="A112" s="1392" t="s">
        <v>488</v>
      </c>
      <c r="B112" s="1393" t="s">
        <v>491</v>
      </c>
    </row>
    <row r="113" spans="1:2" ht="29" hidden="1" x14ac:dyDescent="0.35">
      <c r="A113" s="1328" t="s">
        <v>1307</v>
      </c>
      <c r="B113" s="1329" t="s">
        <v>5</v>
      </c>
    </row>
    <row r="114" spans="1:2" x14ac:dyDescent="0.35">
      <c r="A114" s="1328" t="s">
        <v>569</v>
      </c>
      <c r="B114" s="1329">
        <v>1</v>
      </c>
    </row>
    <row r="115" spans="1:2" x14ac:dyDescent="0.35">
      <c r="A115" s="1328" t="s">
        <v>1255</v>
      </c>
      <c r="B115" s="1329">
        <v>1</v>
      </c>
    </row>
    <row r="116" spans="1:2" x14ac:dyDescent="0.35">
      <c r="A116" s="1328" t="s">
        <v>886</v>
      </c>
      <c r="B116" s="1329">
        <v>4</v>
      </c>
    </row>
    <row r="117" spans="1:2" x14ac:dyDescent="0.35">
      <c r="A117" s="1328" t="s">
        <v>182</v>
      </c>
      <c r="B117" s="1329">
        <v>1</v>
      </c>
    </row>
    <row r="118" spans="1:2" x14ac:dyDescent="0.35">
      <c r="A118" s="1328" t="s">
        <v>1256</v>
      </c>
      <c r="B118" s="1329">
        <v>1</v>
      </c>
    </row>
    <row r="119" spans="1:2" x14ac:dyDescent="0.35">
      <c r="A119" s="1328" t="s">
        <v>666</v>
      </c>
      <c r="B119" s="1329">
        <v>12</v>
      </c>
    </row>
    <row r="120" spans="1:2" x14ac:dyDescent="0.35">
      <c r="A120" s="1328" t="s">
        <v>167</v>
      </c>
      <c r="B120" s="1329">
        <v>1</v>
      </c>
    </row>
    <row r="121" spans="1:2" x14ac:dyDescent="0.35">
      <c r="A121" s="1328" t="s">
        <v>643</v>
      </c>
      <c r="B121" s="1329">
        <v>1</v>
      </c>
    </row>
    <row r="122" spans="1:2" x14ac:dyDescent="0.35">
      <c r="A122" s="1328" t="s">
        <v>1016</v>
      </c>
      <c r="B122" s="1329">
        <v>1</v>
      </c>
    </row>
    <row r="123" spans="1:2" hidden="1" x14ac:dyDescent="0.35">
      <c r="A123" s="1328"/>
      <c r="B123" s="1329"/>
    </row>
    <row r="124" spans="1:2" hidden="1" x14ac:dyDescent="0.35">
      <c r="A124" s="1328"/>
      <c r="B124" s="1329"/>
    </row>
    <row r="125" spans="1:2" x14ac:dyDescent="0.35">
      <c r="A125" s="1387" t="s">
        <v>29</v>
      </c>
      <c r="B125" s="1514">
        <f>SUM(B113:B124)</f>
        <v>23</v>
      </c>
    </row>
    <row r="126" spans="1:2" x14ac:dyDescent="0.35">
      <c r="A126" s="946" t="s">
        <v>492</v>
      </c>
    </row>
    <row r="129" spans="1:2" x14ac:dyDescent="0.35">
      <c r="A129" s="1841" t="s">
        <v>509</v>
      </c>
      <c r="B129" s="1841"/>
    </row>
    <row r="130" spans="1:2" x14ac:dyDescent="0.35">
      <c r="A130" s="1841"/>
      <c r="B130" s="1841"/>
    </row>
    <row r="131" spans="1:2" x14ac:dyDescent="0.35">
      <c r="A131" s="1394" t="s">
        <v>510</v>
      </c>
      <c r="B131" s="1394" t="s">
        <v>491</v>
      </c>
    </row>
    <row r="132" spans="1:2" x14ac:dyDescent="0.35">
      <c r="A132" s="1390" t="s">
        <v>569</v>
      </c>
      <c r="B132" s="1395">
        <v>2</v>
      </c>
    </row>
    <row r="133" spans="1:2" x14ac:dyDescent="0.35">
      <c r="A133" s="1390" t="s">
        <v>983</v>
      </c>
      <c r="B133" s="1395">
        <v>3</v>
      </c>
    </row>
    <row r="134" spans="1:2" x14ac:dyDescent="0.35">
      <c r="A134" s="1390" t="s">
        <v>121</v>
      </c>
      <c r="B134" s="1395">
        <v>2</v>
      </c>
    </row>
    <row r="135" spans="1:2" x14ac:dyDescent="0.35">
      <c r="A135" s="1390" t="s">
        <v>886</v>
      </c>
      <c r="B135" s="1395">
        <v>1</v>
      </c>
    </row>
    <row r="136" spans="1:2" x14ac:dyDescent="0.35">
      <c r="A136" s="1390" t="s">
        <v>345</v>
      </c>
      <c r="B136" s="1395">
        <v>9</v>
      </c>
    </row>
    <row r="137" spans="1:2" x14ac:dyDescent="0.35">
      <c r="A137" s="1390" t="s">
        <v>667</v>
      </c>
      <c r="B137" s="1395">
        <v>1</v>
      </c>
    </row>
    <row r="138" spans="1:2" x14ac:dyDescent="0.35">
      <c r="A138" s="1390" t="s">
        <v>666</v>
      </c>
      <c r="B138" s="1395">
        <v>26</v>
      </c>
    </row>
    <row r="139" spans="1:2" x14ac:dyDescent="0.35">
      <c r="A139" s="1390" t="s">
        <v>167</v>
      </c>
      <c r="B139" s="1395">
        <v>1</v>
      </c>
    </row>
    <row r="140" spans="1:2" x14ac:dyDescent="0.35">
      <c r="A140" s="1390" t="s">
        <v>797</v>
      </c>
      <c r="B140" s="1395">
        <v>4</v>
      </c>
    </row>
    <row r="141" spans="1:2" hidden="1" x14ac:dyDescent="0.35">
      <c r="A141" s="1390"/>
      <c r="B141" s="1395"/>
    </row>
    <row r="142" spans="1:2" x14ac:dyDescent="0.35">
      <c r="A142" s="1387" t="s">
        <v>29</v>
      </c>
      <c r="B142" s="1394">
        <f>SUM(B132:B141)</f>
        <v>49</v>
      </c>
    </row>
    <row r="143" spans="1:2" x14ac:dyDescent="0.35">
      <c r="A143" s="946" t="s">
        <v>492</v>
      </c>
    </row>
  </sheetData>
  <mergeCells count="11">
    <mergeCell ref="A129:B130"/>
    <mergeCell ref="A8:C9"/>
    <mergeCell ref="A40:B40"/>
    <mergeCell ref="A42:C43"/>
    <mergeCell ref="A108:C108"/>
    <mergeCell ref="A110:B111"/>
    <mergeCell ref="A1:D1"/>
    <mergeCell ref="A2:D2"/>
    <mergeCell ref="A3:D3"/>
    <mergeCell ref="A5:C5"/>
    <mergeCell ref="A6:C6"/>
  </mergeCells>
  <pageMargins left="0.7" right="0.7" top="0.75" bottom="0.75" header="0.3" footer="0.3"/>
  <pageSetup scale="30" orientation="portrait" r:id="rId1"/>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pageSetUpPr fitToPage="1"/>
  </sheetPr>
  <dimension ref="A1:AN642"/>
  <sheetViews>
    <sheetView showGridLines="0" tabSelected="1" topLeftCell="B1" zoomScale="80" zoomScaleNormal="80" zoomScaleSheetLayoutView="40" workbookViewId="0">
      <selection activeCell="A3" sqref="A3:M3"/>
    </sheetView>
  </sheetViews>
  <sheetFormatPr baseColWidth="10" defaultRowHeight="14.5" x14ac:dyDescent="0.25"/>
  <cols>
    <col min="1" max="1" width="1.453125" style="20" hidden="1" customWidth="1"/>
    <col min="2" max="2" width="29.453125" style="2" customWidth="1"/>
    <col min="3" max="3" width="19" style="646" customWidth="1"/>
    <col min="4" max="4" width="27.7265625" style="646" customWidth="1"/>
    <col min="5" max="5" width="23.1796875" style="2" customWidth="1"/>
    <col min="6" max="6" width="26.54296875" style="20" customWidth="1"/>
    <col min="7" max="7" width="22.453125" style="13" customWidth="1"/>
    <col min="8" max="8" width="21.7265625" style="4" customWidth="1"/>
    <col min="9" max="9" width="17.7265625" style="20" customWidth="1"/>
    <col min="10" max="10" width="20.7265625" style="20" customWidth="1"/>
    <col min="11" max="11" width="18.453125" style="20" customWidth="1"/>
    <col min="12" max="12" width="20.7265625" style="20" customWidth="1"/>
    <col min="13" max="13" width="22.1796875" style="24" customWidth="1"/>
    <col min="14" max="14" width="26.26953125" style="20" customWidth="1"/>
    <col min="15" max="15" width="27" style="20" customWidth="1"/>
    <col min="16" max="16" width="22.1796875" style="20" customWidth="1"/>
    <col min="17" max="17" width="16.54296875" style="24" customWidth="1"/>
    <col min="18" max="20" width="24" style="24" customWidth="1"/>
    <col min="21" max="21" width="8.453125" style="24" customWidth="1"/>
    <col min="22" max="22" width="7.453125" style="24" customWidth="1"/>
    <col min="23" max="23" width="17" style="350" customWidth="1"/>
    <col min="24" max="24" width="35" style="327" customWidth="1"/>
    <col min="25" max="25" width="19.7265625" style="327" customWidth="1"/>
    <col min="26" max="26" width="24.453125" style="327" customWidth="1"/>
    <col min="27" max="27" width="23.453125" style="327" customWidth="1"/>
    <col min="28" max="28" width="21.1796875" style="20" customWidth="1"/>
    <col min="29" max="29" width="22.1796875" style="20" customWidth="1"/>
    <col min="30" max="30" width="23.453125" style="20" customWidth="1"/>
    <col min="31" max="31" width="20.7265625" style="20" customWidth="1"/>
    <col min="32" max="32" width="18.81640625" style="20" customWidth="1"/>
    <col min="33" max="33" width="13" style="20" customWidth="1"/>
    <col min="34" max="34" width="13.453125" style="20" customWidth="1"/>
    <col min="35" max="35" width="20.453125" style="20" customWidth="1"/>
    <col min="36" max="36" width="17.453125" style="20" customWidth="1"/>
    <col min="37" max="37" width="18.26953125" style="20" customWidth="1"/>
    <col min="38" max="38" width="13.453125" style="20" customWidth="1"/>
    <col min="39" max="39" width="17.81640625" style="20" customWidth="1"/>
    <col min="40" max="40" width="17.7265625" style="20" customWidth="1"/>
    <col min="41" max="61" width="11.453125" style="20" customWidth="1"/>
    <col min="62" max="262" width="11.453125" style="20"/>
    <col min="263" max="263" width="3.1796875" style="20" customWidth="1"/>
    <col min="264" max="264" width="8.7265625" style="20" customWidth="1"/>
    <col min="265" max="265" width="16.453125" style="20" customWidth="1"/>
    <col min="266" max="266" width="9.453125" style="20" customWidth="1"/>
    <col min="267" max="267" width="9" style="20" customWidth="1"/>
    <col min="268" max="268" width="9.453125" style="20" customWidth="1"/>
    <col min="269" max="269" width="9.1796875" style="20" customWidth="1"/>
    <col min="270" max="270" width="13.453125" style="20" customWidth="1"/>
    <col min="271" max="271" width="8.81640625" style="20" customWidth="1"/>
    <col min="272" max="272" width="9.26953125" style="20" customWidth="1"/>
    <col min="273" max="273" width="8.7265625" style="20" customWidth="1"/>
    <col min="274" max="274" width="14.1796875" style="20" customWidth="1"/>
    <col min="275" max="277" width="9.26953125" style="20" customWidth="1"/>
    <col min="278" max="278" width="2.1796875" style="20" customWidth="1"/>
    <col min="279" max="279" width="16.26953125" style="20" customWidth="1"/>
    <col min="280" max="280" width="13.453125" style="20" customWidth="1"/>
    <col min="281" max="281" width="6.453125" style="20" customWidth="1"/>
    <col min="282" max="282" width="10.81640625" style="20" customWidth="1"/>
    <col min="283" max="283" width="21.7265625" style="20" customWidth="1"/>
    <col min="284" max="284" width="21.453125" style="20" customWidth="1"/>
    <col min="285" max="285" width="11.453125" style="20"/>
    <col min="286" max="286" width="20.26953125" style="20" customWidth="1"/>
    <col min="287" max="287" width="22.7265625" style="20" customWidth="1"/>
    <col min="288" max="288" width="21.7265625" style="20" customWidth="1"/>
    <col min="289" max="518" width="11.453125" style="20"/>
    <col min="519" max="519" width="3.1796875" style="20" customWidth="1"/>
    <col min="520" max="520" width="8.7265625" style="20" customWidth="1"/>
    <col min="521" max="521" width="16.453125" style="20" customWidth="1"/>
    <col min="522" max="522" width="9.453125" style="20" customWidth="1"/>
    <col min="523" max="523" width="9" style="20" customWidth="1"/>
    <col min="524" max="524" width="9.453125" style="20" customWidth="1"/>
    <col min="525" max="525" width="9.1796875" style="20" customWidth="1"/>
    <col min="526" max="526" width="13.453125" style="20" customWidth="1"/>
    <col min="527" max="527" width="8.81640625" style="20" customWidth="1"/>
    <col min="528" max="528" width="9.26953125" style="20" customWidth="1"/>
    <col min="529" max="529" width="8.7265625" style="20" customWidth="1"/>
    <col min="530" max="530" width="14.1796875" style="20" customWidth="1"/>
    <col min="531" max="533" width="9.26953125" style="20" customWidth="1"/>
    <col min="534" max="534" width="2.1796875" style="20" customWidth="1"/>
    <col min="535" max="535" width="16.26953125" style="20" customWidth="1"/>
    <col min="536" max="536" width="13.453125" style="20" customWidth="1"/>
    <col min="537" max="537" width="6.453125" style="20" customWidth="1"/>
    <col min="538" max="538" width="10.81640625" style="20" customWidth="1"/>
    <col min="539" max="539" width="21.7265625" style="20" customWidth="1"/>
    <col min="540" max="540" width="21.453125" style="20" customWidth="1"/>
    <col min="541" max="541" width="11.453125" style="20"/>
    <col min="542" max="542" width="20.26953125" style="20" customWidth="1"/>
    <col min="543" max="543" width="22.7265625" style="20" customWidth="1"/>
    <col min="544" max="544" width="21.7265625" style="20" customWidth="1"/>
    <col min="545" max="774" width="11.453125" style="20"/>
    <col min="775" max="775" width="3.1796875" style="20" customWidth="1"/>
    <col min="776" max="776" width="8.7265625" style="20" customWidth="1"/>
    <col min="777" max="777" width="16.453125" style="20" customWidth="1"/>
    <col min="778" max="778" width="9.453125" style="20" customWidth="1"/>
    <col min="779" max="779" width="9" style="20" customWidth="1"/>
    <col min="780" max="780" width="9.453125" style="20" customWidth="1"/>
    <col min="781" max="781" width="9.1796875" style="20" customWidth="1"/>
    <col min="782" max="782" width="13.453125" style="20" customWidth="1"/>
    <col min="783" max="783" width="8.81640625" style="20" customWidth="1"/>
    <col min="784" max="784" width="9.26953125" style="20" customWidth="1"/>
    <col min="785" max="785" width="8.7265625" style="20" customWidth="1"/>
    <col min="786" max="786" width="14.1796875" style="20" customWidth="1"/>
    <col min="787" max="789" width="9.26953125" style="20" customWidth="1"/>
    <col min="790" max="790" width="2.1796875" style="20" customWidth="1"/>
    <col min="791" max="791" width="16.26953125" style="20" customWidth="1"/>
    <col min="792" max="792" width="13.453125" style="20" customWidth="1"/>
    <col min="793" max="793" width="6.453125" style="20" customWidth="1"/>
    <col min="794" max="794" width="10.81640625" style="20" customWidth="1"/>
    <col min="795" max="795" width="21.7265625" style="20" customWidth="1"/>
    <col min="796" max="796" width="21.453125" style="20" customWidth="1"/>
    <col min="797" max="797" width="11.453125" style="20"/>
    <col min="798" max="798" width="20.26953125" style="20" customWidth="1"/>
    <col min="799" max="799" width="22.7265625" style="20" customWidth="1"/>
    <col min="800" max="800" width="21.7265625" style="20" customWidth="1"/>
    <col min="801" max="1030" width="11.453125" style="20"/>
    <col min="1031" max="1031" width="3.1796875" style="20" customWidth="1"/>
    <col min="1032" max="1032" width="8.7265625" style="20" customWidth="1"/>
    <col min="1033" max="1033" width="16.453125" style="20" customWidth="1"/>
    <col min="1034" max="1034" width="9.453125" style="20" customWidth="1"/>
    <col min="1035" max="1035" width="9" style="20" customWidth="1"/>
    <col min="1036" max="1036" width="9.453125" style="20" customWidth="1"/>
    <col min="1037" max="1037" width="9.1796875" style="20" customWidth="1"/>
    <col min="1038" max="1038" width="13.453125" style="20" customWidth="1"/>
    <col min="1039" max="1039" width="8.81640625" style="20" customWidth="1"/>
    <col min="1040" max="1040" width="9.26953125" style="20" customWidth="1"/>
    <col min="1041" max="1041" width="8.7265625" style="20" customWidth="1"/>
    <col min="1042" max="1042" width="14.1796875" style="20" customWidth="1"/>
    <col min="1043" max="1045" width="9.26953125" style="20" customWidth="1"/>
    <col min="1046" max="1046" width="2.1796875" style="20" customWidth="1"/>
    <col min="1047" max="1047" width="16.26953125" style="20" customWidth="1"/>
    <col min="1048" max="1048" width="13.453125" style="20" customWidth="1"/>
    <col min="1049" max="1049" width="6.453125" style="20" customWidth="1"/>
    <col min="1050" max="1050" width="10.81640625" style="20" customWidth="1"/>
    <col min="1051" max="1051" width="21.7265625" style="20" customWidth="1"/>
    <col min="1052" max="1052" width="21.453125" style="20" customWidth="1"/>
    <col min="1053" max="1053" width="11.453125" style="20"/>
    <col min="1054" max="1054" width="20.26953125" style="20" customWidth="1"/>
    <col min="1055" max="1055" width="22.7265625" style="20" customWidth="1"/>
    <col min="1056" max="1056" width="21.7265625" style="20" customWidth="1"/>
    <col min="1057" max="1286" width="11.453125" style="20"/>
    <col min="1287" max="1287" width="3.1796875" style="20" customWidth="1"/>
    <col min="1288" max="1288" width="8.7265625" style="20" customWidth="1"/>
    <col min="1289" max="1289" width="16.453125" style="20" customWidth="1"/>
    <col min="1290" max="1290" width="9.453125" style="20" customWidth="1"/>
    <col min="1291" max="1291" width="9" style="20" customWidth="1"/>
    <col min="1292" max="1292" width="9.453125" style="20" customWidth="1"/>
    <col min="1293" max="1293" width="9.1796875" style="20" customWidth="1"/>
    <col min="1294" max="1294" width="13.453125" style="20" customWidth="1"/>
    <col min="1295" max="1295" width="8.81640625" style="20" customWidth="1"/>
    <col min="1296" max="1296" width="9.26953125" style="20" customWidth="1"/>
    <col min="1297" max="1297" width="8.7265625" style="20" customWidth="1"/>
    <col min="1298" max="1298" width="14.1796875" style="20" customWidth="1"/>
    <col min="1299" max="1301" width="9.26953125" style="20" customWidth="1"/>
    <col min="1302" max="1302" width="2.1796875" style="20" customWidth="1"/>
    <col min="1303" max="1303" width="16.26953125" style="20" customWidth="1"/>
    <col min="1304" max="1304" width="13.453125" style="20" customWidth="1"/>
    <col min="1305" max="1305" width="6.453125" style="20" customWidth="1"/>
    <col min="1306" max="1306" width="10.81640625" style="20" customWidth="1"/>
    <col min="1307" max="1307" width="21.7265625" style="20" customWidth="1"/>
    <col min="1308" max="1308" width="21.453125" style="20" customWidth="1"/>
    <col min="1309" max="1309" width="11.453125" style="20"/>
    <col min="1310" max="1310" width="20.26953125" style="20" customWidth="1"/>
    <col min="1311" max="1311" width="22.7265625" style="20" customWidth="1"/>
    <col min="1312" max="1312" width="21.7265625" style="20" customWidth="1"/>
    <col min="1313" max="1542" width="11.453125" style="20"/>
    <col min="1543" max="1543" width="3.1796875" style="20" customWidth="1"/>
    <col min="1544" max="1544" width="8.7265625" style="20" customWidth="1"/>
    <col min="1545" max="1545" width="16.453125" style="20" customWidth="1"/>
    <col min="1546" max="1546" width="9.453125" style="20" customWidth="1"/>
    <col min="1547" max="1547" width="9" style="20" customWidth="1"/>
    <col min="1548" max="1548" width="9.453125" style="20" customWidth="1"/>
    <col min="1549" max="1549" width="9.1796875" style="20" customWidth="1"/>
    <col min="1550" max="1550" width="13.453125" style="20" customWidth="1"/>
    <col min="1551" max="1551" width="8.81640625" style="20" customWidth="1"/>
    <col min="1552" max="1552" width="9.26953125" style="20" customWidth="1"/>
    <col min="1553" max="1553" width="8.7265625" style="20" customWidth="1"/>
    <col min="1554" max="1554" width="14.1796875" style="20" customWidth="1"/>
    <col min="1555" max="1557" width="9.26953125" style="20" customWidth="1"/>
    <col min="1558" max="1558" width="2.1796875" style="20" customWidth="1"/>
    <col min="1559" max="1559" width="16.26953125" style="20" customWidth="1"/>
    <col min="1560" max="1560" width="13.453125" style="20" customWidth="1"/>
    <col min="1561" max="1561" width="6.453125" style="20" customWidth="1"/>
    <col min="1562" max="1562" width="10.81640625" style="20" customWidth="1"/>
    <col min="1563" max="1563" width="21.7265625" style="20" customWidth="1"/>
    <col min="1564" max="1564" width="21.453125" style="20" customWidth="1"/>
    <col min="1565" max="1565" width="11.453125" style="20"/>
    <col min="1566" max="1566" width="20.26953125" style="20" customWidth="1"/>
    <col min="1567" max="1567" width="22.7265625" style="20" customWidth="1"/>
    <col min="1568" max="1568" width="21.7265625" style="20" customWidth="1"/>
    <col min="1569" max="1798" width="11.453125" style="20"/>
    <col min="1799" max="1799" width="3.1796875" style="20" customWidth="1"/>
    <col min="1800" max="1800" width="8.7265625" style="20" customWidth="1"/>
    <col min="1801" max="1801" width="16.453125" style="20" customWidth="1"/>
    <col min="1802" max="1802" width="9.453125" style="20" customWidth="1"/>
    <col min="1803" max="1803" width="9" style="20" customWidth="1"/>
    <col min="1804" max="1804" width="9.453125" style="20" customWidth="1"/>
    <col min="1805" max="1805" width="9.1796875" style="20" customWidth="1"/>
    <col min="1806" max="1806" width="13.453125" style="20" customWidth="1"/>
    <col min="1807" max="1807" width="8.81640625" style="20" customWidth="1"/>
    <col min="1808" max="1808" width="9.26953125" style="20" customWidth="1"/>
    <col min="1809" max="1809" width="8.7265625" style="20" customWidth="1"/>
    <col min="1810" max="1810" width="14.1796875" style="20" customWidth="1"/>
    <col min="1811" max="1813" width="9.26953125" style="20" customWidth="1"/>
    <col min="1814" max="1814" width="2.1796875" style="20" customWidth="1"/>
    <col min="1815" max="1815" width="16.26953125" style="20" customWidth="1"/>
    <col min="1816" max="1816" width="13.453125" style="20" customWidth="1"/>
    <col min="1817" max="1817" width="6.453125" style="20" customWidth="1"/>
    <col min="1818" max="1818" width="10.81640625" style="20" customWidth="1"/>
    <col min="1819" max="1819" width="21.7265625" style="20" customWidth="1"/>
    <col min="1820" max="1820" width="21.453125" style="20" customWidth="1"/>
    <col min="1821" max="1821" width="11.453125" style="20"/>
    <col min="1822" max="1822" width="20.26953125" style="20" customWidth="1"/>
    <col min="1823" max="1823" width="22.7265625" style="20" customWidth="1"/>
    <col min="1824" max="1824" width="21.7265625" style="20" customWidth="1"/>
    <col min="1825" max="2054" width="11.453125" style="20"/>
    <col min="2055" max="2055" width="3.1796875" style="20" customWidth="1"/>
    <col min="2056" max="2056" width="8.7265625" style="20" customWidth="1"/>
    <col min="2057" max="2057" width="16.453125" style="20" customWidth="1"/>
    <col min="2058" max="2058" width="9.453125" style="20" customWidth="1"/>
    <col min="2059" max="2059" width="9" style="20" customWidth="1"/>
    <col min="2060" max="2060" width="9.453125" style="20" customWidth="1"/>
    <col min="2061" max="2061" width="9.1796875" style="20" customWidth="1"/>
    <col min="2062" max="2062" width="13.453125" style="20" customWidth="1"/>
    <col min="2063" max="2063" width="8.81640625" style="20" customWidth="1"/>
    <col min="2064" max="2064" width="9.26953125" style="20" customWidth="1"/>
    <col min="2065" max="2065" width="8.7265625" style="20" customWidth="1"/>
    <col min="2066" max="2066" width="14.1796875" style="20" customWidth="1"/>
    <col min="2067" max="2069" width="9.26953125" style="20" customWidth="1"/>
    <col min="2070" max="2070" width="2.1796875" style="20" customWidth="1"/>
    <col min="2071" max="2071" width="16.26953125" style="20" customWidth="1"/>
    <col min="2072" max="2072" width="13.453125" style="20" customWidth="1"/>
    <col min="2073" max="2073" width="6.453125" style="20" customWidth="1"/>
    <col min="2074" max="2074" width="10.81640625" style="20" customWidth="1"/>
    <col min="2075" max="2075" width="21.7265625" style="20" customWidth="1"/>
    <col min="2076" max="2076" width="21.453125" style="20" customWidth="1"/>
    <col min="2077" max="2077" width="11.453125" style="20"/>
    <col min="2078" max="2078" width="20.26953125" style="20" customWidth="1"/>
    <col min="2079" max="2079" width="22.7265625" style="20" customWidth="1"/>
    <col min="2080" max="2080" width="21.7265625" style="20" customWidth="1"/>
    <col min="2081" max="2310" width="11.453125" style="20"/>
    <col min="2311" max="2311" width="3.1796875" style="20" customWidth="1"/>
    <col min="2312" max="2312" width="8.7265625" style="20" customWidth="1"/>
    <col min="2313" max="2313" width="16.453125" style="20" customWidth="1"/>
    <col min="2314" max="2314" width="9.453125" style="20" customWidth="1"/>
    <col min="2315" max="2315" width="9" style="20" customWidth="1"/>
    <col min="2316" max="2316" width="9.453125" style="20" customWidth="1"/>
    <col min="2317" max="2317" width="9.1796875" style="20" customWidth="1"/>
    <col min="2318" max="2318" width="13.453125" style="20" customWidth="1"/>
    <col min="2319" max="2319" width="8.81640625" style="20" customWidth="1"/>
    <col min="2320" max="2320" width="9.26953125" style="20" customWidth="1"/>
    <col min="2321" max="2321" width="8.7265625" style="20" customWidth="1"/>
    <col min="2322" max="2322" width="14.1796875" style="20" customWidth="1"/>
    <col min="2323" max="2325" width="9.26953125" style="20" customWidth="1"/>
    <col min="2326" max="2326" width="2.1796875" style="20" customWidth="1"/>
    <col min="2327" max="2327" width="16.26953125" style="20" customWidth="1"/>
    <col min="2328" max="2328" width="13.453125" style="20" customWidth="1"/>
    <col min="2329" max="2329" width="6.453125" style="20" customWidth="1"/>
    <col min="2330" max="2330" width="10.81640625" style="20" customWidth="1"/>
    <col min="2331" max="2331" width="21.7265625" style="20" customWidth="1"/>
    <col min="2332" max="2332" width="21.453125" style="20" customWidth="1"/>
    <col min="2333" max="2333" width="11.453125" style="20"/>
    <col min="2334" max="2334" width="20.26953125" style="20" customWidth="1"/>
    <col min="2335" max="2335" width="22.7265625" style="20" customWidth="1"/>
    <col min="2336" max="2336" width="21.7265625" style="20" customWidth="1"/>
    <col min="2337" max="2566" width="11.453125" style="20"/>
    <col min="2567" max="2567" width="3.1796875" style="20" customWidth="1"/>
    <col min="2568" max="2568" width="8.7265625" style="20" customWidth="1"/>
    <col min="2569" max="2569" width="16.453125" style="20" customWidth="1"/>
    <col min="2570" max="2570" width="9.453125" style="20" customWidth="1"/>
    <col min="2571" max="2571" width="9" style="20" customWidth="1"/>
    <col min="2572" max="2572" width="9.453125" style="20" customWidth="1"/>
    <col min="2573" max="2573" width="9.1796875" style="20" customWidth="1"/>
    <col min="2574" max="2574" width="13.453125" style="20" customWidth="1"/>
    <col min="2575" max="2575" width="8.81640625" style="20" customWidth="1"/>
    <col min="2576" max="2576" width="9.26953125" style="20" customWidth="1"/>
    <col min="2577" max="2577" width="8.7265625" style="20" customWidth="1"/>
    <col min="2578" max="2578" width="14.1796875" style="20" customWidth="1"/>
    <col min="2579" max="2581" width="9.26953125" style="20" customWidth="1"/>
    <col min="2582" max="2582" width="2.1796875" style="20" customWidth="1"/>
    <col min="2583" max="2583" width="16.26953125" style="20" customWidth="1"/>
    <col min="2584" max="2584" width="13.453125" style="20" customWidth="1"/>
    <col min="2585" max="2585" width="6.453125" style="20" customWidth="1"/>
    <col min="2586" max="2586" width="10.81640625" style="20" customWidth="1"/>
    <col min="2587" max="2587" width="21.7265625" style="20" customWidth="1"/>
    <col min="2588" max="2588" width="21.453125" style="20" customWidth="1"/>
    <col min="2589" max="2589" width="11.453125" style="20"/>
    <col min="2590" max="2590" width="20.26953125" style="20" customWidth="1"/>
    <col min="2591" max="2591" width="22.7265625" style="20" customWidth="1"/>
    <col min="2592" max="2592" width="21.7265625" style="20" customWidth="1"/>
    <col min="2593" max="2822" width="11.453125" style="20"/>
    <col min="2823" max="2823" width="3.1796875" style="20" customWidth="1"/>
    <col min="2824" max="2824" width="8.7265625" style="20" customWidth="1"/>
    <col min="2825" max="2825" width="16.453125" style="20" customWidth="1"/>
    <col min="2826" max="2826" width="9.453125" style="20" customWidth="1"/>
    <col min="2827" max="2827" width="9" style="20" customWidth="1"/>
    <col min="2828" max="2828" width="9.453125" style="20" customWidth="1"/>
    <col min="2829" max="2829" width="9.1796875" style="20" customWidth="1"/>
    <col min="2830" max="2830" width="13.453125" style="20" customWidth="1"/>
    <col min="2831" max="2831" width="8.81640625" style="20" customWidth="1"/>
    <col min="2832" max="2832" width="9.26953125" style="20" customWidth="1"/>
    <col min="2833" max="2833" width="8.7265625" style="20" customWidth="1"/>
    <col min="2834" max="2834" width="14.1796875" style="20" customWidth="1"/>
    <col min="2835" max="2837" width="9.26953125" style="20" customWidth="1"/>
    <col min="2838" max="2838" width="2.1796875" style="20" customWidth="1"/>
    <col min="2839" max="2839" width="16.26953125" style="20" customWidth="1"/>
    <col min="2840" max="2840" width="13.453125" style="20" customWidth="1"/>
    <col min="2841" max="2841" width="6.453125" style="20" customWidth="1"/>
    <col min="2842" max="2842" width="10.81640625" style="20" customWidth="1"/>
    <col min="2843" max="2843" width="21.7265625" style="20" customWidth="1"/>
    <col min="2844" max="2844" width="21.453125" style="20" customWidth="1"/>
    <col min="2845" max="2845" width="11.453125" style="20"/>
    <col min="2846" max="2846" width="20.26953125" style="20" customWidth="1"/>
    <col min="2847" max="2847" width="22.7265625" style="20" customWidth="1"/>
    <col min="2848" max="2848" width="21.7265625" style="20" customWidth="1"/>
    <col min="2849" max="3078" width="11.453125" style="20"/>
    <col min="3079" max="3079" width="3.1796875" style="20" customWidth="1"/>
    <col min="3080" max="3080" width="8.7265625" style="20" customWidth="1"/>
    <col min="3081" max="3081" width="16.453125" style="20" customWidth="1"/>
    <col min="3082" max="3082" width="9.453125" style="20" customWidth="1"/>
    <col min="3083" max="3083" width="9" style="20" customWidth="1"/>
    <col min="3084" max="3084" width="9.453125" style="20" customWidth="1"/>
    <col min="3085" max="3085" width="9.1796875" style="20" customWidth="1"/>
    <col min="3086" max="3086" width="13.453125" style="20" customWidth="1"/>
    <col min="3087" max="3087" width="8.81640625" style="20" customWidth="1"/>
    <col min="3088" max="3088" width="9.26953125" style="20" customWidth="1"/>
    <col min="3089" max="3089" width="8.7265625" style="20" customWidth="1"/>
    <col min="3090" max="3090" width="14.1796875" style="20" customWidth="1"/>
    <col min="3091" max="3093" width="9.26953125" style="20" customWidth="1"/>
    <col min="3094" max="3094" width="2.1796875" style="20" customWidth="1"/>
    <col min="3095" max="3095" width="16.26953125" style="20" customWidth="1"/>
    <col min="3096" max="3096" width="13.453125" style="20" customWidth="1"/>
    <col min="3097" max="3097" width="6.453125" style="20" customWidth="1"/>
    <col min="3098" max="3098" width="10.81640625" style="20" customWidth="1"/>
    <col min="3099" max="3099" width="21.7265625" style="20" customWidth="1"/>
    <col min="3100" max="3100" width="21.453125" style="20" customWidth="1"/>
    <col min="3101" max="3101" width="11.453125" style="20"/>
    <col min="3102" max="3102" width="20.26953125" style="20" customWidth="1"/>
    <col min="3103" max="3103" width="22.7265625" style="20" customWidth="1"/>
    <col min="3104" max="3104" width="21.7265625" style="20" customWidth="1"/>
    <col min="3105" max="3334" width="11.453125" style="20"/>
    <col min="3335" max="3335" width="3.1796875" style="20" customWidth="1"/>
    <col min="3336" max="3336" width="8.7265625" style="20" customWidth="1"/>
    <col min="3337" max="3337" width="16.453125" style="20" customWidth="1"/>
    <col min="3338" max="3338" width="9.453125" style="20" customWidth="1"/>
    <col min="3339" max="3339" width="9" style="20" customWidth="1"/>
    <col min="3340" max="3340" width="9.453125" style="20" customWidth="1"/>
    <col min="3341" max="3341" width="9.1796875" style="20" customWidth="1"/>
    <col min="3342" max="3342" width="13.453125" style="20" customWidth="1"/>
    <col min="3343" max="3343" width="8.81640625" style="20" customWidth="1"/>
    <col min="3344" max="3344" width="9.26953125" style="20" customWidth="1"/>
    <col min="3345" max="3345" width="8.7265625" style="20" customWidth="1"/>
    <col min="3346" max="3346" width="14.1796875" style="20" customWidth="1"/>
    <col min="3347" max="3349" width="9.26953125" style="20" customWidth="1"/>
    <col min="3350" max="3350" width="2.1796875" style="20" customWidth="1"/>
    <col min="3351" max="3351" width="16.26953125" style="20" customWidth="1"/>
    <col min="3352" max="3352" width="13.453125" style="20" customWidth="1"/>
    <col min="3353" max="3353" width="6.453125" style="20" customWidth="1"/>
    <col min="3354" max="3354" width="10.81640625" style="20" customWidth="1"/>
    <col min="3355" max="3355" width="21.7265625" style="20" customWidth="1"/>
    <col min="3356" max="3356" width="21.453125" style="20" customWidth="1"/>
    <col min="3357" max="3357" width="11.453125" style="20"/>
    <col min="3358" max="3358" width="20.26953125" style="20" customWidth="1"/>
    <col min="3359" max="3359" width="22.7265625" style="20" customWidth="1"/>
    <col min="3360" max="3360" width="21.7265625" style="20" customWidth="1"/>
    <col min="3361" max="3590" width="11.453125" style="20"/>
    <col min="3591" max="3591" width="3.1796875" style="20" customWidth="1"/>
    <col min="3592" max="3592" width="8.7265625" style="20" customWidth="1"/>
    <col min="3593" max="3593" width="16.453125" style="20" customWidth="1"/>
    <col min="3594" max="3594" width="9.453125" style="20" customWidth="1"/>
    <col min="3595" max="3595" width="9" style="20" customWidth="1"/>
    <col min="3596" max="3596" width="9.453125" style="20" customWidth="1"/>
    <col min="3597" max="3597" width="9.1796875" style="20" customWidth="1"/>
    <col min="3598" max="3598" width="13.453125" style="20" customWidth="1"/>
    <col min="3599" max="3599" width="8.81640625" style="20" customWidth="1"/>
    <col min="3600" max="3600" width="9.26953125" style="20" customWidth="1"/>
    <col min="3601" max="3601" width="8.7265625" style="20" customWidth="1"/>
    <col min="3602" max="3602" width="14.1796875" style="20" customWidth="1"/>
    <col min="3603" max="3605" width="9.26953125" style="20" customWidth="1"/>
    <col min="3606" max="3606" width="2.1796875" style="20" customWidth="1"/>
    <col min="3607" max="3607" width="16.26953125" style="20" customWidth="1"/>
    <col min="3608" max="3608" width="13.453125" style="20" customWidth="1"/>
    <col min="3609" max="3609" width="6.453125" style="20" customWidth="1"/>
    <col min="3610" max="3610" width="10.81640625" style="20" customWidth="1"/>
    <col min="3611" max="3611" width="21.7265625" style="20" customWidth="1"/>
    <col min="3612" max="3612" width="21.453125" style="20" customWidth="1"/>
    <col min="3613" max="3613" width="11.453125" style="20"/>
    <col min="3614" max="3614" width="20.26953125" style="20" customWidth="1"/>
    <col min="3615" max="3615" width="22.7265625" style="20" customWidth="1"/>
    <col min="3616" max="3616" width="21.7265625" style="20" customWidth="1"/>
    <col min="3617" max="3846" width="11.453125" style="20"/>
    <col min="3847" max="3847" width="3.1796875" style="20" customWidth="1"/>
    <col min="3848" max="3848" width="8.7265625" style="20" customWidth="1"/>
    <col min="3849" max="3849" width="16.453125" style="20" customWidth="1"/>
    <col min="3850" max="3850" width="9.453125" style="20" customWidth="1"/>
    <col min="3851" max="3851" width="9" style="20" customWidth="1"/>
    <col min="3852" max="3852" width="9.453125" style="20" customWidth="1"/>
    <col min="3853" max="3853" width="9.1796875" style="20" customWidth="1"/>
    <col min="3854" max="3854" width="13.453125" style="20" customWidth="1"/>
    <col min="3855" max="3855" width="8.81640625" style="20" customWidth="1"/>
    <col min="3856" max="3856" width="9.26953125" style="20" customWidth="1"/>
    <col min="3857" max="3857" width="8.7265625" style="20" customWidth="1"/>
    <col min="3858" max="3858" width="14.1796875" style="20" customWidth="1"/>
    <col min="3859" max="3861" width="9.26953125" style="20" customWidth="1"/>
    <col min="3862" max="3862" width="2.1796875" style="20" customWidth="1"/>
    <col min="3863" max="3863" width="16.26953125" style="20" customWidth="1"/>
    <col min="3864" max="3864" width="13.453125" style="20" customWidth="1"/>
    <col min="3865" max="3865" width="6.453125" style="20" customWidth="1"/>
    <col min="3866" max="3866" width="10.81640625" style="20" customWidth="1"/>
    <col min="3867" max="3867" width="21.7265625" style="20" customWidth="1"/>
    <col min="3868" max="3868" width="21.453125" style="20" customWidth="1"/>
    <col min="3869" max="3869" width="11.453125" style="20"/>
    <col min="3870" max="3870" width="20.26953125" style="20" customWidth="1"/>
    <col min="3871" max="3871" width="22.7265625" style="20" customWidth="1"/>
    <col min="3872" max="3872" width="21.7265625" style="20" customWidth="1"/>
    <col min="3873" max="4102" width="11.453125" style="20"/>
    <col min="4103" max="4103" width="3.1796875" style="20" customWidth="1"/>
    <col min="4104" max="4104" width="8.7265625" style="20" customWidth="1"/>
    <col min="4105" max="4105" width="16.453125" style="20" customWidth="1"/>
    <col min="4106" max="4106" width="9.453125" style="20" customWidth="1"/>
    <col min="4107" max="4107" width="9" style="20" customWidth="1"/>
    <col min="4108" max="4108" width="9.453125" style="20" customWidth="1"/>
    <col min="4109" max="4109" width="9.1796875" style="20" customWidth="1"/>
    <col min="4110" max="4110" width="13.453125" style="20" customWidth="1"/>
    <col min="4111" max="4111" width="8.81640625" style="20" customWidth="1"/>
    <col min="4112" max="4112" width="9.26953125" style="20" customWidth="1"/>
    <col min="4113" max="4113" width="8.7265625" style="20" customWidth="1"/>
    <col min="4114" max="4114" width="14.1796875" style="20" customWidth="1"/>
    <col min="4115" max="4117" width="9.26953125" style="20" customWidth="1"/>
    <col min="4118" max="4118" width="2.1796875" style="20" customWidth="1"/>
    <col min="4119" max="4119" width="16.26953125" style="20" customWidth="1"/>
    <col min="4120" max="4120" width="13.453125" style="20" customWidth="1"/>
    <col min="4121" max="4121" width="6.453125" style="20" customWidth="1"/>
    <col min="4122" max="4122" width="10.81640625" style="20" customWidth="1"/>
    <col min="4123" max="4123" width="21.7265625" style="20" customWidth="1"/>
    <col min="4124" max="4124" width="21.453125" style="20" customWidth="1"/>
    <col min="4125" max="4125" width="11.453125" style="20"/>
    <col min="4126" max="4126" width="20.26953125" style="20" customWidth="1"/>
    <col min="4127" max="4127" width="22.7265625" style="20" customWidth="1"/>
    <col min="4128" max="4128" width="21.7265625" style="20" customWidth="1"/>
    <col min="4129" max="4358" width="11.453125" style="20"/>
    <col min="4359" max="4359" width="3.1796875" style="20" customWidth="1"/>
    <col min="4360" max="4360" width="8.7265625" style="20" customWidth="1"/>
    <col min="4361" max="4361" width="16.453125" style="20" customWidth="1"/>
    <col min="4362" max="4362" width="9.453125" style="20" customWidth="1"/>
    <col min="4363" max="4363" width="9" style="20" customWidth="1"/>
    <col min="4364" max="4364" width="9.453125" style="20" customWidth="1"/>
    <col min="4365" max="4365" width="9.1796875" style="20" customWidth="1"/>
    <col min="4366" max="4366" width="13.453125" style="20" customWidth="1"/>
    <col min="4367" max="4367" width="8.81640625" style="20" customWidth="1"/>
    <col min="4368" max="4368" width="9.26953125" style="20" customWidth="1"/>
    <col min="4369" max="4369" width="8.7265625" style="20" customWidth="1"/>
    <col min="4370" max="4370" width="14.1796875" style="20" customWidth="1"/>
    <col min="4371" max="4373" width="9.26953125" style="20" customWidth="1"/>
    <col min="4374" max="4374" width="2.1796875" style="20" customWidth="1"/>
    <col min="4375" max="4375" width="16.26953125" style="20" customWidth="1"/>
    <col min="4376" max="4376" width="13.453125" style="20" customWidth="1"/>
    <col min="4377" max="4377" width="6.453125" style="20" customWidth="1"/>
    <col min="4378" max="4378" width="10.81640625" style="20" customWidth="1"/>
    <col min="4379" max="4379" width="21.7265625" style="20" customWidth="1"/>
    <col min="4380" max="4380" width="21.453125" style="20" customWidth="1"/>
    <col min="4381" max="4381" width="11.453125" style="20"/>
    <col min="4382" max="4382" width="20.26953125" style="20" customWidth="1"/>
    <col min="4383" max="4383" width="22.7265625" style="20" customWidth="1"/>
    <col min="4384" max="4384" width="21.7265625" style="20" customWidth="1"/>
    <col min="4385" max="4614" width="11.453125" style="20"/>
    <col min="4615" max="4615" width="3.1796875" style="20" customWidth="1"/>
    <col min="4616" max="4616" width="8.7265625" style="20" customWidth="1"/>
    <col min="4617" max="4617" width="16.453125" style="20" customWidth="1"/>
    <col min="4618" max="4618" width="9.453125" style="20" customWidth="1"/>
    <col min="4619" max="4619" width="9" style="20" customWidth="1"/>
    <col min="4620" max="4620" width="9.453125" style="20" customWidth="1"/>
    <col min="4621" max="4621" width="9.1796875" style="20" customWidth="1"/>
    <col min="4622" max="4622" width="13.453125" style="20" customWidth="1"/>
    <col min="4623" max="4623" width="8.81640625" style="20" customWidth="1"/>
    <col min="4624" max="4624" width="9.26953125" style="20" customWidth="1"/>
    <col min="4625" max="4625" width="8.7265625" style="20" customWidth="1"/>
    <col min="4626" max="4626" width="14.1796875" style="20" customWidth="1"/>
    <col min="4627" max="4629" width="9.26953125" style="20" customWidth="1"/>
    <col min="4630" max="4630" width="2.1796875" style="20" customWidth="1"/>
    <col min="4631" max="4631" width="16.26953125" style="20" customWidth="1"/>
    <col min="4632" max="4632" width="13.453125" style="20" customWidth="1"/>
    <col min="4633" max="4633" width="6.453125" style="20" customWidth="1"/>
    <col min="4634" max="4634" width="10.81640625" style="20" customWidth="1"/>
    <col min="4635" max="4635" width="21.7265625" style="20" customWidth="1"/>
    <col min="4636" max="4636" width="21.453125" style="20" customWidth="1"/>
    <col min="4637" max="4637" width="11.453125" style="20"/>
    <col min="4638" max="4638" width="20.26953125" style="20" customWidth="1"/>
    <col min="4639" max="4639" width="22.7265625" style="20" customWidth="1"/>
    <col min="4640" max="4640" width="21.7265625" style="20" customWidth="1"/>
    <col min="4641" max="4870" width="11.453125" style="20"/>
    <col min="4871" max="4871" width="3.1796875" style="20" customWidth="1"/>
    <col min="4872" max="4872" width="8.7265625" style="20" customWidth="1"/>
    <col min="4873" max="4873" width="16.453125" style="20" customWidth="1"/>
    <col min="4874" max="4874" width="9.453125" style="20" customWidth="1"/>
    <col min="4875" max="4875" width="9" style="20" customWidth="1"/>
    <col min="4876" max="4876" width="9.453125" style="20" customWidth="1"/>
    <col min="4877" max="4877" width="9.1796875" style="20" customWidth="1"/>
    <col min="4878" max="4878" width="13.453125" style="20" customWidth="1"/>
    <col min="4879" max="4879" width="8.81640625" style="20" customWidth="1"/>
    <col min="4880" max="4880" width="9.26953125" style="20" customWidth="1"/>
    <col min="4881" max="4881" width="8.7265625" style="20" customWidth="1"/>
    <col min="4882" max="4882" width="14.1796875" style="20" customWidth="1"/>
    <col min="4883" max="4885" width="9.26953125" style="20" customWidth="1"/>
    <col min="4886" max="4886" width="2.1796875" style="20" customWidth="1"/>
    <col min="4887" max="4887" width="16.26953125" style="20" customWidth="1"/>
    <col min="4888" max="4888" width="13.453125" style="20" customWidth="1"/>
    <col min="4889" max="4889" width="6.453125" style="20" customWidth="1"/>
    <col min="4890" max="4890" width="10.81640625" style="20" customWidth="1"/>
    <col min="4891" max="4891" width="21.7265625" style="20" customWidth="1"/>
    <col min="4892" max="4892" width="21.453125" style="20" customWidth="1"/>
    <col min="4893" max="4893" width="11.453125" style="20"/>
    <col min="4894" max="4894" width="20.26953125" style="20" customWidth="1"/>
    <col min="4895" max="4895" width="22.7265625" style="20" customWidth="1"/>
    <col min="4896" max="4896" width="21.7265625" style="20" customWidth="1"/>
    <col min="4897" max="5126" width="11.453125" style="20"/>
    <col min="5127" max="5127" width="3.1796875" style="20" customWidth="1"/>
    <col min="5128" max="5128" width="8.7265625" style="20" customWidth="1"/>
    <col min="5129" max="5129" width="16.453125" style="20" customWidth="1"/>
    <col min="5130" max="5130" width="9.453125" style="20" customWidth="1"/>
    <col min="5131" max="5131" width="9" style="20" customWidth="1"/>
    <col min="5132" max="5132" width="9.453125" style="20" customWidth="1"/>
    <col min="5133" max="5133" width="9.1796875" style="20" customWidth="1"/>
    <col min="5134" max="5134" width="13.453125" style="20" customWidth="1"/>
    <col min="5135" max="5135" width="8.81640625" style="20" customWidth="1"/>
    <col min="5136" max="5136" width="9.26953125" style="20" customWidth="1"/>
    <col min="5137" max="5137" width="8.7265625" style="20" customWidth="1"/>
    <col min="5138" max="5138" width="14.1796875" style="20" customWidth="1"/>
    <col min="5139" max="5141" width="9.26953125" style="20" customWidth="1"/>
    <col min="5142" max="5142" width="2.1796875" style="20" customWidth="1"/>
    <col min="5143" max="5143" width="16.26953125" style="20" customWidth="1"/>
    <col min="5144" max="5144" width="13.453125" style="20" customWidth="1"/>
    <col min="5145" max="5145" width="6.453125" style="20" customWidth="1"/>
    <col min="5146" max="5146" width="10.81640625" style="20" customWidth="1"/>
    <col min="5147" max="5147" width="21.7265625" style="20" customWidth="1"/>
    <col min="5148" max="5148" width="21.453125" style="20" customWidth="1"/>
    <col min="5149" max="5149" width="11.453125" style="20"/>
    <col min="5150" max="5150" width="20.26953125" style="20" customWidth="1"/>
    <col min="5151" max="5151" width="22.7265625" style="20" customWidth="1"/>
    <col min="5152" max="5152" width="21.7265625" style="20" customWidth="1"/>
    <col min="5153" max="5382" width="11.453125" style="20"/>
    <col min="5383" max="5383" width="3.1796875" style="20" customWidth="1"/>
    <col min="5384" max="5384" width="8.7265625" style="20" customWidth="1"/>
    <col min="5385" max="5385" width="16.453125" style="20" customWidth="1"/>
    <col min="5386" max="5386" width="9.453125" style="20" customWidth="1"/>
    <col min="5387" max="5387" width="9" style="20" customWidth="1"/>
    <col min="5388" max="5388" width="9.453125" style="20" customWidth="1"/>
    <col min="5389" max="5389" width="9.1796875" style="20" customWidth="1"/>
    <col min="5390" max="5390" width="13.453125" style="20" customWidth="1"/>
    <col min="5391" max="5391" width="8.81640625" style="20" customWidth="1"/>
    <col min="5392" max="5392" width="9.26953125" style="20" customWidth="1"/>
    <col min="5393" max="5393" width="8.7265625" style="20" customWidth="1"/>
    <col min="5394" max="5394" width="14.1796875" style="20" customWidth="1"/>
    <col min="5395" max="5397" width="9.26953125" style="20" customWidth="1"/>
    <col min="5398" max="5398" width="2.1796875" style="20" customWidth="1"/>
    <col min="5399" max="5399" width="16.26953125" style="20" customWidth="1"/>
    <col min="5400" max="5400" width="13.453125" style="20" customWidth="1"/>
    <col min="5401" max="5401" width="6.453125" style="20" customWidth="1"/>
    <col min="5402" max="5402" width="10.81640625" style="20" customWidth="1"/>
    <col min="5403" max="5403" width="21.7265625" style="20" customWidth="1"/>
    <col min="5404" max="5404" width="21.453125" style="20" customWidth="1"/>
    <col min="5405" max="5405" width="11.453125" style="20"/>
    <col min="5406" max="5406" width="20.26953125" style="20" customWidth="1"/>
    <col min="5407" max="5407" width="22.7265625" style="20" customWidth="1"/>
    <col min="5408" max="5408" width="21.7265625" style="20" customWidth="1"/>
    <col min="5409" max="5638" width="11.453125" style="20"/>
    <col min="5639" max="5639" width="3.1796875" style="20" customWidth="1"/>
    <col min="5640" max="5640" width="8.7265625" style="20" customWidth="1"/>
    <col min="5641" max="5641" width="16.453125" style="20" customWidth="1"/>
    <col min="5642" max="5642" width="9.453125" style="20" customWidth="1"/>
    <col min="5643" max="5643" width="9" style="20" customWidth="1"/>
    <col min="5644" max="5644" width="9.453125" style="20" customWidth="1"/>
    <col min="5645" max="5645" width="9.1796875" style="20" customWidth="1"/>
    <col min="5646" max="5646" width="13.453125" style="20" customWidth="1"/>
    <col min="5647" max="5647" width="8.81640625" style="20" customWidth="1"/>
    <col min="5648" max="5648" width="9.26953125" style="20" customWidth="1"/>
    <col min="5649" max="5649" width="8.7265625" style="20" customWidth="1"/>
    <col min="5650" max="5650" width="14.1796875" style="20" customWidth="1"/>
    <col min="5651" max="5653" width="9.26953125" style="20" customWidth="1"/>
    <col min="5654" max="5654" width="2.1796875" style="20" customWidth="1"/>
    <col min="5655" max="5655" width="16.26953125" style="20" customWidth="1"/>
    <col min="5656" max="5656" width="13.453125" style="20" customWidth="1"/>
    <col min="5657" max="5657" width="6.453125" style="20" customWidth="1"/>
    <col min="5658" max="5658" width="10.81640625" style="20" customWidth="1"/>
    <col min="5659" max="5659" width="21.7265625" style="20" customWidth="1"/>
    <col min="5660" max="5660" width="21.453125" style="20" customWidth="1"/>
    <col min="5661" max="5661" width="11.453125" style="20"/>
    <col min="5662" max="5662" width="20.26953125" style="20" customWidth="1"/>
    <col min="5663" max="5663" width="22.7265625" style="20" customWidth="1"/>
    <col min="5664" max="5664" width="21.7265625" style="20" customWidth="1"/>
    <col min="5665" max="5894" width="11.453125" style="20"/>
    <col min="5895" max="5895" width="3.1796875" style="20" customWidth="1"/>
    <col min="5896" max="5896" width="8.7265625" style="20" customWidth="1"/>
    <col min="5897" max="5897" width="16.453125" style="20" customWidth="1"/>
    <col min="5898" max="5898" width="9.453125" style="20" customWidth="1"/>
    <col min="5899" max="5899" width="9" style="20" customWidth="1"/>
    <col min="5900" max="5900" width="9.453125" style="20" customWidth="1"/>
    <col min="5901" max="5901" width="9.1796875" style="20" customWidth="1"/>
    <col min="5902" max="5902" width="13.453125" style="20" customWidth="1"/>
    <col min="5903" max="5903" width="8.81640625" style="20" customWidth="1"/>
    <col min="5904" max="5904" width="9.26953125" style="20" customWidth="1"/>
    <col min="5905" max="5905" width="8.7265625" style="20" customWidth="1"/>
    <col min="5906" max="5906" width="14.1796875" style="20" customWidth="1"/>
    <col min="5907" max="5909" width="9.26953125" style="20" customWidth="1"/>
    <col min="5910" max="5910" width="2.1796875" style="20" customWidth="1"/>
    <col min="5911" max="5911" width="16.26953125" style="20" customWidth="1"/>
    <col min="5912" max="5912" width="13.453125" style="20" customWidth="1"/>
    <col min="5913" max="5913" width="6.453125" style="20" customWidth="1"/>
    <col min="5914" max="5914" width="10.81640625" style="20" customWidth="1"/>
    <col min="5915" max="5915" width="21.7265625" style="20" customWidth="1"/>
    <col min="5916" max="5916" width="21.453125" style="20" customWidth="1"/>
    <col min="5917" max="5917" width="11.453125" style="20"/>
    <col min="5918" max="5918" width="20.26953125" style="20" customWidth="1"/>
    <col min="5919" max="5919" width="22.7265625" style="20" customWidth="1"/>
    <col min="5920" max="5920" width="21.7265625" style="20" customWidth="1"/>
    <col min="5921" max="6150" width="11.453125" style="20"/>
    <col min="6151" max="6151" width="3.1796875" style="20" customWidth="1"/>
    <col min="6152" max="6152" width="8.7265625" style="20" customWidth="1"/>
    <col min="6153" max="6153" width="16.453125" style="20" customWidth="1"/>
    <col min="6154" max="6154" width="9.453125" style="20" customWidth="1"/>
    <col min="6155" max="6155" width="9" style="20" customWidth="1"/>
    <col min="6156" max="6156" width="9.453125" style="20" customWidth="1"/>
    <col min="6157" max="6157" width="9.1796875" style="20" customWidth="1"/>
    <col min="6158" max="6158" width="13.453125" style="20" customWidth="1"/>
    <col min="6159" max="6159" width="8.81640625" style="20" customWidth="1"/>
    <col min="6160" max="6160" width="9.26953125" style="20" customWidth="1"/>
    <col min="6161" max="6161" width="8.7265625" style="20" customWidth="1"/>
    <col min="6162" max="6162" width="14.1796875" style="20" customWidth="1"/>
    <col min="6163" max="6165" width="9.26953125" style="20" customWidth="1"/>
    <col min="6166" max="6166" width="2.1796875" style="20" customWidth="1"/>
    <col min="6167" max="6167" width="16.26953125" style="20" customWidth="1"/>
    <col min="6168" max="6168" width="13.453125" style="20" customWidth="1"/>
    <col min="6169" max="6169" width="6.453125" style="20" customWidth="1"/>
    <col min="6170" max="6170" width="10.81640625" style="20" customWidth="1"/>
    <col min="6171" max="6171" width="21.7265625" style="20" customWidth="1"/>
    <col min="6172" max="6172" width="21.453125" style="20" customWidth="1"/>
    <col min="6173" max="6173" width="11.453125" style="20"/>
    <col min="6174" max="6174" width="20.26953125" style="20" customWidth="1"/>
    <col min="6175" max="6175" width="22.7265625" style="20" customWidth="1"/>
    <col min="6176" max="6176" width="21.7265625" style="20" customWidth="1"/>
    <col min="6177" max="6406" width="11.453125" style="20"/>
    <col min="6407" max="6407" width="3.1796875" style="20" customWidth="1"/>
    <col min="6408" max="6408" width="8.7265625" style="20" customWidth="1"/>
    <col min="6409" max="6409" width="16.453125" style="20" customWidth="1"/>
    <col min="6410" max="6410" width="9.453125" style="20" customWidth="1"/>
    <col min="6411" max="6411" width="9" style="20" customWidth="1"/>
    <col min="6412" max="6412" width="9.453125" style="20" customWidth="1"/>
    <col min="6413" max="6413" width="9.1796875" style="20" customWidth="1"/>
    <col min="6414" max="6414" width="13.453125" style="20" customWidth="1"/>
    <col min="6415" max="6415" width="8.81640625" style="20" customWidth="1"/>
    <col min="6416" max="6416" width="9.26953125" style="20" customWidth="1"/>
    <col min="6417" max="6417" width="8.7265625" style="20" customWidth="1"/>
    <col min="6418" max="6418" width="14.1796875" style="20" customWidth="1"/>
    <col min="6419" max="6421" width="9.26953125" style="20" customWidth="1"/>
    <col min="6422" max="6422" width="2.1796875" style="20" customWidth="1"/>
    <col min="6423" max="6423" width="16.26953125" style="20" customWidth="1"/>
    <col min="6424" max="6424" width="13.453125" style="20" customWidth="1"/>
    <col min="6425" max="6425" width="6.453125" style="20" customWidth="1"/>
    <col min="6426" max="6426" width="10.81640625" style="20" customWidth="1"/>
    <col min="6427" max="6427" width="21.7265625" style="20" customWidth="1"/>
    <col min="6428" max="6428" width="21.453125" style="20" customWidth="1"/>
    <col min="6429" max="6429" width="11.453125" style="20"/>
    <col min="6430" max="6430" width="20.26953125" style="20" customWidth="1"/>
    <col min="6431" max="6431" width="22.7265625" style="20" customWidth="1"/>
    <col min="6432" max="6432" width="21.7265625" style="20" customWidth="1"/>
    <col min="6433" max="6662" width="11.453125" style="20"/>
    <col min="6663" max="6663" width="3.1796875" style="20" customWidth="1"/>
    <col min="6664" max="6664" width="8.7265625" style="20" customWidth="1"/>
    <col min="6665" max="6665" width="16.453125" style="20" customWidth="1"/>
    <col min="6666" max="6666" width="9.453125" style="20" customWidth="1"/>
    <col min="6667" max="6667" width="9" style="20" customWidth="1"/>
    <col min="6668" max="6668" width="9.453125" style="20" customWidth="1"/>
    <col min="6669" max="6669" width="9.1796875" style="20" customWidth="1"/>
    <col min="6670" max="6670" width="13.453125" style="20" customWidth="1"/>
    <col min="6671" max="6671" width="8.81640625" style="20" customWidth="1"/>
    <col min="6672" max="6672" width="9.26953125" style="20" customWidth="1"/>
    <col min="6673" max="6673" width="8.7265625" style="20" customWidth="1"/>
    <col min="6674" max="6674" width="14.1796875" style="20" customWidth="1"/>
    <col min="6675" max="6677" width="9.26953125" style="20" customWidth="1"/>
    <col min="6678" max="6678" width="2.1796875" style="20" customWidth="1"/>
    <col min="6679" max="6679" width="16.26953125" style="20" customWidth="1"/>
    <col min="6680" max="6680" width="13.453125" style="20" customWidth="1"/>
    <col min="6681" max="6681" width="6.453125" style="20" customWidth="1"/>
    <col min="6682" max="6682" width="10.81640625" style="20" customWidth="1"/>
    <col min="6683" max="6683" width="21.7265625" style="20" customWidth="1"/>
    <col min="6684" max="6684" width="21.453125" style="20" customWidth="1"/>
    <col min="6685" max="6685" width="11.453125" style="20"/>
    <col min="6686" max="6686" width="20.26953125" style="20" customWidth="1"/>
    <col min="6687" max="6687" width="22.7265625" style="20" customWidth="1"/>
    <col min="6688" max="6688" width="21.7265625" style="20" customWidth="1"/>
    <col min="6689" max="6918" width="11.453125" style="20"/>
    <col min="6919" max="6919" width="3.1796875" style="20" customWidth="1"/>
    <col min="6920" max="6920" width="8.7265625" style="20" customWidth="1"/>
    <col min="6921" max="6921" width="16.453125" style="20" customWidth="1"/>
    <col min="6922" max="6922" width="9.453125" style="20" customWidth="1"/>
    <col min="6923" max="6923" width="9" style="20" customWidth="1"/>
    <col min="6924" max="6924" width="9.453125" style="20" customWidth="1"/>
    <col min="6925" max="6925" width="9.1796875" style="20" customWidth="1"/>
    <col min="6926" max="6926" width="13.453125" style="20" customWidth="1"/>
    <col min="6927" max="6927" width="8.81640625" style="20" customWidth="1"/>
    <col min="6928" max="6928" width="9.26953125" style="20" customWidth="1"/>
    <col min="6929" max="6929" width="8.7265625" style="20" customWidth="1"/>
    <col min="6930" max="6930" width="14.1796875" style="20" customWidth="1"/>
    <col min="6931" max="6933" width="9.26953125" style="20" customWidth="1"/>
    <col min="6934" max="6934" width="2.1796875" style="20" customWidth="1"/>
    <col min="6935" max="6935" width="16.26953125" style="20" customWidth="1"/>
    <col min="6936" max="6936" width="13.453125" style="20" customWidth="1"/>
    <col min="6937" max="6937" width="6.453125" style="20" customWidth="1"/>
    <col min="6938" max="6938" width="10.81640625" style="20" customWidth="1"/>
    <col min="6939" max="6939" width="21.7265625" style="20" customWidth="1"/>
    <col min="6940" max="6940" width="21.453125" style="20" customWidth="1"/>
    <col min="6941" max="6941" width="11.453125" style="20"/>
    <col min="6942" max="6942" width="20.26953125" style="20" customWidth="1"/>
    <col min="6943" max="6943" width="22.7265625" style="20" customWidth="1"/>
    <col min="6944" max="6944" width="21.7265625" style="20" customWidth="1"/>
    <col min="6945" max="7174" width="11.453125" style="20"/>
    <col min="7175" max="7175" width="3.1796875" style="20" customWidth="1"/>
    <col min="7176" max="7176" width="8.7265625" style="20" customWidth="1"/>
    <col min="7177" max="7177" width="16.453125" style="20" customWidth="1"/>
    <col min="7178" max="7178" width="9.453125" style="20" customWidth="1"/>
    <col min="7179" max="7179" width="9" style="20" customWidth="1"/>
    <col min="7180" max="7180" width="9.453125" style="20" customWidth="1"/>
    <col min="7181" max="7181" width="9.1796875" style="20" customWidth="1"/>
    <col min="7182" max="7182" width="13.453125" style="20" customWidth="1"/>
    <col min="7183" max="7183" width="8.81640625" style="20" customWidth="1"/>
    <col min="7184" max="7184" width="9.26953125" style="20" customWidth="1"/>
    <col min="7185" max="7185" width="8.7265625" style="20" customWidth="1"/>
    <col min="7186" max="7186" width="14.1796875" style="20" customWidth="1"/>
    <col min="7187" max="7189" width="9.26953125" style="20" customWidth="1"/>
    <col min="7190" max="7190" width="2.1796875" style="20" customWidth="1"/>
    <col min="7191" max="7191" width="16.26953125" style="20" customWidth="1"/>
    <col min="7192" max="7192" width="13.453125" style="20" customWidth="1"/>
    <col min="7193" max="7193" width="6.453125" style="20" customWidth="1"/>
    <col min="7194" max="7194" width="10.81640625" style="20" customWidth="1"/>
    <col min="7195" max="7195" width="21.7265625" style="20" customWidth="1"/>
    <col min="7196" max="7196" width="21.453125" style="20" customWidth="1"/>
    <col min="7197" max="7197" width="11.453125" style="20"/>
    <col min="7198" max="7198" width="20.26953125" style="20" customWidth="1"/>
    <col min="7199" max="7199" width="22.7265625" style="20" customWidth="1"/>
    <col min="7200" max="7200" width="21.7265625" style="20" customWidth="1"/>
    <col min="7201" max="7430" width="11.453125" style="20"/>
    <col min="7431" max="7431" width="3.1796875" style="20" customWidth="1"/>
    <col min="7432" max="7432" width="8.7265625" style="20" customWidth="1"/>
    <col min="7433" max="7433" width="16.453125" style="20" customWidth="1"/>
    <col min="7434" max="7434" width="9.453125" style="20" customWidth="1"/>
    <col min="7435" max="7435" width="9" style="20" customWidth="1"/>
    <col min="7436" max="7436" width="9.453125" style="20" customWidth="1"/>
    <col min="7437" max="7437" width="9.1796875" style="20" customWidth="1"/>
    <col min="7438" max="7438" width="13.453125" style="20" customWidth="1"/>
    <col min="7439" max="7439" width="8.81640625" style="20" customWidth="1"/>
    <col min="7440" max="7440" width="9.26953125" style="20" customWidth="1"/>
    <col min="7441" max="7441" width="8.7265625" style="20" customWidth="1"/>
    <col min="7442" max="7442" width="14.1796875" style="20" customWidth="1"/>
    <col min="7443" max="7445" width="9.26953125" style="20" customWidth="1"/>
    <col min="7446" max="7446" width="2.1796875" style="20" customWidth="1"/>
    <col min="7447" max="7447" width="16.26953125" style="20" customWidth="1"/>
    <col min="7448" max="7448" width="13.453125" style="20" customWidth="1"/>
    <col min="7449" max="7449" width="6.453125" style="20" customWidth="1"/>
    <col min="7450" max="7450" width="10.81640625" style="20" customWidth="1"/>
    <col min="7451" max="7451" width="21.7265625" style="20" customWidth="1"/>
    <col min="7452" max="7452" width="21.453125" style="20" customWidth="1"/>
    <col min="7453" max="7453" width="11.453125" style="20"/>
    <col min="7454" max="7454" width="20.26953125" style="20" customWidth="1"/>
    <col min="7455" max="7455" width="22.7265625" style="20" customWidth="1"/>
    <col min="7456" max="7456" width="21.7265625" style="20" customWidth="1"/>
    <col min="7457" max="7686" width="11.453125" style="20"/>
    <col min="7687" max="7687" width="3.1796875" style="20" customWidth="1"/>
    <col min="7688" max="7688" width="8.7265625" style="20" customWidth="1"/>
    <col min="7689" max="7689" width="16.453125" style="20" customWidth="1"/>
    <col min="7690" max="7690" width="9.453125" style="20" customWidth="1"/>
    <col min="7691" max="7691" width="9" style="20" customWidth="1"/>
    <col min="7692" max="7692" width="9.453125" style="20" customWidth="1"/>
    <col min="7693" max="7693" width="9.1796875" style="20" customWidth="1"/>
    <col min="7694" max="7694" width="13.453125" style="20" customWidth="1"/>
    <col min="7695" max="7695" width="8.81640625" style="20" customWidth="1"/>
    <col min="7696" max="7696" width="9.26953125" style="20" customWidth="1"/>
    <col min="7697" max="7697" width="8.7265625" style="20" customWidth="1"/>
    <col min="7698" max="7698" width="14.1796875" style="20" customWidth="1"/>
    <col min="7699" max="7701" width="9.26953125" style="20" customWidth="1"/>
    <col min="7702" max="7702" width="2.1796875" style="20" customWidth="1"/>
    <col min="7703" max="7703" width="16.26953125" style="20" customWidth="1"/>
    <col min="7704" max="7704" width="13.453125" style="20" customWidth="1"/>
    <col min="7705" max="7705" width="6.453125" style="20" customWidth="1"/>
    <col min="7706" max="7706" width="10.81640625" style="20" customWidth="1"/>
    <col min="7707" max="7707" width="21.7265625" style="20" customWidth="1"/>
    <col min="7708" max="7708" width="21.453125" style="20" customWidth="1"/>
    <col min="7709" max="7709" width="11.453125" style="20"/>
    <col min="7710" max="7710" width="20.26953125" style="20" customWidth="1"/>
    <col min="7711" max="7711" width="22.7265625" style="20" customWidth="1"/>
    <col min="7712" max="7712" width="21.7265625" style="20" customWidth="1"/>
    <col min="7713" max="7942" width="11.453125" style="20"/>
    <col min="7943" max="7943" width="3.1796875" style="20" customWidth="1"/>
    <col min="7944" max="7944" width="8.7265625" style="20" customWidth="1"/>
    <col min="7945" max="7945" width="16.453125" style="20" customWidth="1"/>
    <col min="7946" max="7946" width="9.453125" style="20" customWidth="1"/>
    <col min="7947" max="7947" width="9" style="20" customWidth="1"/>
    <col min="7948" max="7948" width="9.453125" style="20" customWidth="1"/>
    <col min="7949" max="7949" width="9.1796875" style="20" customWidth="1"/>
    <col min="7950" max="7950" width="13.453125" style="20" customWidth="1"/>
    <col min="7951" max="7951" width="8.81640625" style="20" customWidth="1"/>
    <col min="7952" max="7952" width="9.26953125" style="20" customWidth="1"/>
    <col min="7953" max="7953" width="8.7265625" style="20" customWidth="1"/>
    <col min="7954" max="7954" width="14.1796875" style="20" customWidth="1"/>
    <col min="7955" max="7957" width="9.26953125" style="20" customWidth="1"/>
    <col min="7958" max="7958" width="2.1796875" style="20" customWidth="1"/>
    <col min="7959" max="7959" width="16.26953125" style="20" customWidth="1"/>
    <col min="7960" max="7960" width="13.453125" style="20" customWidth="1"/>
    <col min="7961" max="7961" width="6.453125" style="20" customWidth="1"/>
    <col min="7962" max="7962" width="10.81640625" style="20" customWidth="1"/>
    <col min="7963" max="7963" width="21.7265625" style="20" customWidth="1"/>
    <col min="7964" max="7964" width="21.453125" style="20" customWidth="1"/>
    <col min="7965" max="7965" width="11.453125" style="20"/>
    <col min="7966" max="7966" width="20.26953125" style="20" customWidth="1"/>
    <col min="7967" max="7967" width="22.7265625" style="20" customWidth="1"/>
    <col min="7968" max="7968" width="21.7265625" style="20" customWidth="1"/>
    <col min="7969" max="8198" width="11.453125" style="20"/>
    <col min="8199" max="8199" width="3.1796875" style="20" customWidth="1"/>
    <col min="8200" max="8200" width="8.7265625" style="20" customWidth="1"/>
    <col min="8201" max="8201" width="16.453125" style="20" customWidth="1"/>
    <col min="8202" max="8202" width="9.453125" style="20" customWidth="1"/>
    <col min="8203" max="8203" width="9" style="20" customWidth="1"/>
    <col min="8204" max="8204" width="9.453125" style="20" customWidth="1"/>
    <col min="8205" max="8205" width="9.1796875" style="20" customWidth="1"/>
    <col min="8206" max="8206" width="13.453125" style="20" customWidth="1"/>
    <col min="8207" max="8207" width="8.81640625" style="20" customWidth="1"/>
    <col min="8208" max="8208" width="9.26953125" style="20" customWidth="1"/>
    <col min="8209" max="8209" width="8.7265625" style="20" customWidth="1"/>
    <col min="8210" max="8210" width="14.1796875" style="20" customWidth="1"/>
    <col min="8211" max="8213" width="9.26953125" style="20" customWidth="1"/>
    <col min="8214" max="8214" width="2.1796875" style="20" customWidth="1"/>
    <col min="8215" max="8215" width="16.26953125" style="20" customWidth="1"/>
    <col min="8216" max="8216" width="13.453125" style="20" customWidth="1"/>
    <col min="8217" max="8217" width="6.453125" style="20" customWidth="1"/>
    <col min="8218" max="8218" width="10.81640625" style="20" customWidth="1"/>
    <col min="8219" max="8219" width="21.7265625" style="20" customWidth="1"/>
    <col min="8220" max="8220" width="21.453125" style="20" customWidth="1"/>
    <col min="8221" max="8221" width="11.453125" style="20"/>
    <col min="8222" max="8222" width="20.26953125" style="20" customWidth="1"/>
    <col min="8223" max="8223" width="22.7265625" style="20" customWidth="1"/>
    <col min="8224" max="8224" width="21.7265625" style="20" customWidth="1"/>
    <col min="8225" max="8454" width="11.453125" style="20"/>
    <col min="8455" max="8455" width="3.1796875" style="20" customWidth="1"/>
    <col min="8456" max="8456" width="8.7265625" style="20" customWidth="1"/>
    <col min="8457" max="8457" width="16.453125" style="20" customWidth="1"/>
    <col min="8458" max="8458" width="9.453125" style="20" customWidth="1"/>
    <col min="8459" max="8459" width="9" style="20" customWidth="1"/>
    <col min="8460" max="8460" width="9.453125" style="20" customWidth="1"/>
    <col min="8461" max="8461" width="9.1796875" style="20" customWidth="1"/>
    <col min="8462" max="8462" width="13.453125" style="20" customWidth="1"/>
    <col min="8463" max="8463" width="8.81640625" style="20" customWidth="1"/>
    <col min="8464" max="8464" width="9.26953125" style="20" customWidth="1"/>
    <col min="8465" max="8465" width="8.7265625" style="20" customWidth="1"/>
    <col min="8466" max="8466" width="14.1796875" style="20" customWidth="1"/>
    <col min="8467" max="8469" width="9.26953125" style="20" customWidth="1"/>
    <col min="8470" max="8470" width="2.1796875" style="20" customWidth="1"/>
    <col min="8471" max="8471" width="16.26953125" style="20" customWidth="1"/>
    <col min="8472" max="8472" width="13.453125" style="20" customWidth="1"/>
    <col min="8473" max="8473" width="6.453125" style="20" customWidth="1"/>
    <col min="8474" max="8474" width="10.81640625" style="20" customWidth="1"/>
    <col min="8475" max="8475" width="21.7265625" style="20" customWidth="1"/>
    <col min="8476" max="8476" width="21.453125" style="20" customWidth="1"/>
    <col min="8477" max="8477" width="11.453125" style="20"/>
    <col min="8478" max="8478" width="20.26953125" style="20" customWidth="1"/>
    <col min="8479" max="8479" width="22.7265625" style="20" customWidth="1"/>
    <col min="8480" max="8480" width="21.7265625" style="20" customWidth="1"/>
    <col min="8481" max="8710" width="11.453125" style="20"/>
    <col min="8711" max="8711" width="3.1796875" style="20" customWidth="1"/>
    <col min="8712" max="8712" width="8.7265625" style="20" customWidth="1"/>
    <col min="8713" max="8713" width="16.453125" style="20" customWidth="1"/>
    <col min="8714" max="8714" width="9.453125" style="20" customWidth="1"/>
    <col min="8715" max="8715" width="9" style="20" customWidth="1"/>
    <col min="8716" max="8716" width="9.453125" style="20" customWidth="1"/>
    <col min="8717" max="8717" width="9.1796875" style="20" customWidth="1"/>
    <col min="8718" max="8718" width="13.453125" style="20" customWidth="1"/>
    <col min="8719" max="8719" width="8.81640625" style="20" customWidth="1"/>
    <col min="8720" max="8720" width="9.26953125" style="20" customWidth="1"/>
    <col min="8721" max="8721" width="8.7265625" style="20" customWidth="1"/>
    <col min="8722" max="8722" width="14.1796875" style="20" customWidth="1"/>
    <col min="8723" max="8725" width="9.26953125" style="20" customWidth="1"/>
    <col min="8726" max="8726" width="2.1796875" style="20" customWidth="1"/>
    <col min="8727" max="8727" width="16.26953125" style="20" customWidth="1"/>
    <col min="8728" max="8728" width="13.453125" style="20" customWidth="1"/>
    <col min="8729" max="8729" width="6.453125" style="20" customWidth="1"/>
    <col min="8730" max="8730" width="10.81640625" style="20" customWidth="1"/>
    <col min="8731" max="8731" width="21.7265625" style="20" customWidth="1"/>
    <col min="8732" max="8732" width="21.453125" style="20" customWidth="1"/>
    <col min="8733" max="8733" width="11.453125" style="20"/>
    <col min="8734" max="8734" width="20.26953125" style="20" customWidth="1"/>
    <col min="8735" max="8735" width="22.7265625" style="20" customWidth="1"/>
    <col min="8736" max="8736" width="21.7265625" style="20" customWidth="1"/>
    <col min="8737" max="8966" width="11.453125" style="20"/>
    <col min="8967" max="8967" width="3.1796875" style="20" customWidth="1"/>
    <col min="8968" max="8968" width="8.7265625" style="20" customWidth="1"/>
    <col min="8969" max="8969" width="16.453125" style="20" customWidth="1"/>
    <col min="8970" max="8970" width="9.453125" style="20" customWidth="1"/>
    <col min="8971" max="8971" width="9" style="20" customWidth="1"/>
    <col min="8972" max="8972" width="9.453125" style="20" customWidth="1"/>
    <col min="8973" max="8973" width="9.1796875" style="20" customWidth="1"/>
    <col min="8974" max="8974" width="13.453125" style="20" customWidth="1"/>
    <col min="8975" max="8975" width="8.81640625" style="20" customWidth="1"/>
    <col min="8976" max="8976" width="9.26953125" style="20" customWidth="1"/>
    <col min="8977" max="8977" width="8.7265625" style="20" customWidth="1"/>
    <col min="8978" max="8978" width="14.1796875" style="20" customWidth="1"/>
    <col min="8979" max="8981" width="9.26953125" style="20" customWidth="1"/>
    <col min="8982" max="8982" width="2.1796875" style="20" customWidth="1"/>
    <col min="8983" max="8983" width="16.26953125" style="20" customWidth="1"/>
    <col min="8984" max="8984" width="13.453125" style="20" customWidth="1"/>
    <col min="8985" max="8985" width="6.453125" style="20" customWidth="1"/>
    <col min="8986" max="8986" width="10.81640625" style="20" customWidth="1"/>
    <col min="8987" max="8987" width="21.7265625" style="20" customWidth="1"/>
    <col min="8988" max="8988" width="21.453125" style="20" customWidth="1"/>
    <col min="8989" max="8989" width="11.453125" style="20"/>
    <col min="8990" max="8990" width="20.26953125" style="20" customWidth="1"/>
    <col min="8991" max="8991" width="22.7265625" style="20" customWidth="1"/>
    <col min="8992" max="8992" width="21.7265625" style="20" customWidth="1"/>
    <col min="8993" max="9222" width="11.453125" style="20"/>
    <col min="9223" max="9223" width="3.1796875" style="20" customWidth="1"/>
    <col min="9224" max="9224" width="8.7265625" style="20" customWidth="1"/>
    <col min="9225" max="9225" width="16.453125" style="20" customWidth="1"/>
    <col min="9226" max="9226" width="9.453125" style="20" customWidth="1"/>
    <col min="9227" max="9227" width="9" style="20" customWidth="1"/>
    <col min="9228" max="9228" width="9.453125" style="20" customWidth="1"/>
    <col min="9229" max="9229" width="9.1796875" style="20" customWidth="1"/>
    <col min="9230" max="9230" width="13.453125" style="20" customWidth="1"/>
    <col min="9231" max="9231" width="8.81640625" style="20" customWidth="1"/>
    <col min="9232" max="9232" width="9.26953125" style="20" customWidth="1"/>
    <col min="9233" max="9233" width="8.7265625" style="20" customWidth="1"/>
    <col min="9234" max="9234" width="14.1796875" style="20" customWidth="1"/>
    <col min="9235" max="9237" width="9.26953125" style="20" customWidth="1"/>
    <col min="9238" max="9238" width="2.1796875" style="20" customWidth="1"/>
    <col min="9239" max="9239" width="16.26953125" style="20" customWidth="1"/>
    <col min="9240" max="9240" width="13.453125" style="20" customWidth="1"/>
    <col min="9241" max="9241" width="6.453125" style="20" customWidth="1"/>
    <col min="9242" max="9242" width="10.81640625" style="20" customWidth="1"/>
    <col min="9243" max="9243" width="21.7265625" style="20" customWidth="1"/>
    <col min="9244" max="9244" width="21.453125" style="20" customWidth="1"/>
    <col min="9245" max="9245" width="11.453125" style="20"/>
    <col min="9246" max="9246" width="20.26953125" style="20" customWidth="1"/>
    <col min="9247" max="9247" width="22.7265625" style="20" customWidth="1"/>
    <col min="9248" max="9248" width="21.7265625" style="20" customWidth="1"/>
    <col min="9249" max="9478" width="11.453125" style="20"/>
    <col min="9479" max="9479" width="3.1796875" style="20" customWidth="1"/>
    <col min="9480" max="9480" width="8.7265625" style="20" customWidth="1"/>
    <col min="9481" max="9481" width="16.453125" style="20" customWidth="1"/>
    <col min="9482" max="9482" width="9.453125" style="20" customWidth="1"/>
    <col min="9483" max="9483" width="9" style="20" customWidth="1"/>
    <col min="9484" max="9484" width="9.453125" style="20" customWidth="1"/>
    <col min="9485" max="9485" width="9.1796875" style="20" customWidth="1"/>
    <col min="9486" max="9486" width="13.453125" style="20" customWidth="1"/>
    <col min="9487" max="9487" width="8.81640625" style="20" customWidth="1"/>
    <col min="9488" max="9488" width="9.26953125" style="20" customWidth="1"/>
    <col min="9489" max="9489" width="8.7265625" style="20" customWidth="1"/>
    <col min="9490" max="9490" width="14.1796875" style="20" customWidth="1"/>
    <col min="9491" max="9493" width="9.26953125" style="20" customWidth="1"/>
    <col min="9494" max="9494" width="2.1796875" style="20" customWidth="1"/>
    <col min="9495" max="9495" width="16.26953125" style="20" customWidth="1"/>
    <col min="9496" max="9496" width="13.453125" style="20" customWidth="1"/>
    <col min="9497" max="9497" width="6.453125" style="20" customWidth="1"/>
    <col min="9498" max="9498" width="10.81640625" style="20" customWidth="1"/>
    <col min="9499" max="9499" width="21.7265625" style="20" customWidth="1"/>
    <col min="9500" max="9500" width="21.453125" style="20" customWidth="1"/>
    <col min="9501" max="9501" width="11.453125" style="20"/>
    <col min="9502" max="9502" width="20.26953125" style="20" customWidth="1"/>
    <col min="9503" max="9503" width="22.7265625" style="20" customWidth="1"/>
    <col min="9504" max="9504" width="21.7265625" style="20" customWidth="1"/>
    <col min="9505" max="9734" width="11.453125" style="20"/>
    <col min="9735" max="9735" width="3.1796875" style="20" customWidth="1"/>
    <col min="9736" max="9736" width="8.7265625" style="20" customWidth="1"/>
    <col min="9737" max="9737" width="16.453125" style="20" customWidth="1"/>
    <col min="9738" max="9738" width="9.453125" style="20" customWidth="1"/>
    <col min="9739" max="9739" width="9" style="20" customWidth="1"/>
    <col min="9740" max="9740" width="9.453125" style="20" customWidth="1"/>
    <col min="9741" max="9741" width="9.1796875" style="20" customWidth="1"/>
    <col min="9742" max="9742" width="13.453125" style="20" customWidth="1"/>
    <col min="9743" max="9743" width="8.81640625" style="20" customWidth="1"/>
    <col min="9744" max="9744" width="9.26953125" style="20" customWidth="1"/>
    <col min="9745" max="9745" width="8.7265625" style="20" customWidth="1"/>
    <col min="9746" max="9746" width="14.1796875" style="20" customWidth="1"/>
    <col min="9747" max="9749" width="9.26953125" style="20" customWidth="1"/>
    <col min="9750" max="9750" width="2.1796875" style="20" customWidth="1"/>
    <col min="9751" max="9751" width="16.26953125" style="20" customWidth="1"/>
    <col min="9752" max="9752" width="13.453125" style="20" customWidth="1"/>
    <col min="9753" max="9753" width="6.453125" style="20" customWidth="1"/>
    <col min="9754" max="9754" width="10.81640625" style="20" customWidth="1"/>
    <col min="9755" max="9755" width="21.7265625" style="20" customWidth="1"/>
    <col min="9756" max="9756" width="21.453125" style="20" customWidth="1"/>
    <col min="9757" max="9757" width="11.453125" style="20"/>
    <col min="9758" max="9758" width="20.26953125" style="20" customWidth="1"/>
    <col min="9759" max="9759" width="22.7265625" style="20" customWidth="1"/>
    <col min="9760" max="9760" width="21.7265625" style="20" customWidth="1"/>
    <col min="9761" max="9990" width="11.453125" style="20"/>
    <col min="9991" max="9991" width="3.1796875" style="20" customWidth="1"/>
    <col min="9992" max="9992" width="8.7265625" style="20" customWidth="1"/>
    <col min="9993" max="9993" width="16.453125" style="20" customWidth="1"/>
    <col min="9994" max="9994" width="9.453125" style="20" customWidth="1"/>
    <col min="9995" max="9995" width="9" style="20" customWidth="1"/>
    <col min="9996" max="9996" width="9.453125" style="20" customWidth="1"/>
    <col min="9997" max="9997" width="9.1796875" style="20" customWidth="1"/>
    <col min="9998" max="9998" width="13.453125" style="20" customWidth="1"/>
    <col min="9999" max="9999" width="8.81640625" style="20" customWidth="1"/>
    <col min="10000" max="10000" width="9.26953125" style="20" customWidth="1"/>
    <col min="10001" max="10001" width="8.7265625" style="20" customWidth="1"/>
    <col min="10002" max="10002" width="14.1796875" style="20" customWidth="1"/>
    <col min="10003" max="10005" width="9.26953125" style="20" customWidth="1"/>
    <col min="10006" max="10006" width="2.1796875" style="20" customWidth="1"/>
    <col min="10007" max="10007" width="16.26953125" style="20" customWidth="1"/>
    <col min="10008" max="10008" width="13.453125" style="20" customWidth="1"/>
    <col min="10009" max="10009" width="6.453125" style="20" customWidth="1"/>
    <col min="10010" max="10010" width="10.81640625" style="20" customWidth="1"/>
    <col min="10011" max="10011" width="21.7265625" style="20" customWidth="1"/>
    <col min="10012" max="10012" width="21.453125" style="20" customWidth="1"/>
    <col min="10013" max="10013" width="11.453125" style="20"/>
    <col min="10014" max="10014" width="20.26953125" style="20" customWidth="1"/>
    <col min="10015" max="10015" width="22.7265625" style="20" customWidth="1"/>
    <col min="10016" max="10016" width="21.7265625" style="20" customWidth="1"/>
    <col min="10017" max="10246" width="11.453125" style="20"/>
    <col min="10247" max="10247" width="3.1796875" style="20" customWidth="1"/>
    <col min="10248" max="10248" width="8.7265625" style="20" customWidth="1"/>
    <col min="10249" max="10249" width="16.453125" style="20" customWidth="1"/>
    <col min="10250" max="10250" width="9.453125" style="20" customWidth="1"/>
    <col min="10251" max="10251" width="9" style="20" customWidth="1"/>
    <col min="10252" max="10252" width="9.453125" style="20" customWidth="1"/>
    <col min="10253" max="10253" width="9.1796875" style="20" customWidth="1"/>
    <col min="10254" max="10254" width="13.453125" style="20" customWidth="1"/>
    <col min="10255" max="10255" width="8.81640625" style="20" customWidth="1"/>
    <col min="10256" max="10256" width="9.26953125" style="20" customWidth="1"/>
    <col min="10257" max="10257" width="8.7265625" style="20" customWidth="1"/>
    <col min="10258" max="10258" width="14.1796875" style="20" customWidth="1"/>
    <col min="10259" max="10261" width="9.26953125" style="20" customWidth="1"/>
    <col min="10262" max="10262" width="2.1796875" style="20" customWidth="1"/>
    <col min="10263" max="10263" width="16.26953125" style="20" customWidth="1"/>
    <col min="10264" max="10264" width="13.453125" style="20" customWidth="1"/>
    <col min="10265" max="10265" width="6.453125" style="20" customWidth="1"/>
    <col min="10266" max="10266" width="10.81640625" style="20" customWidth="1"/>
    <col min="10267" max="10267" width="21.7265625" style="20" customWidth="1"/>
    <col min="10268" max="10268" width="21.453125" style="20" customWidth="1"/>
    <col min="10269" max="10269" width="11.453125" style="20"/>
    <col min="10270" max="10270" width="20.26953125" style="20" customWidth="1"/>
    <col min="10271" max="10271" width="22.7265625" style="20" customWidth="1"/>
    <col min="10272" max="10272" width="21.7265625" style="20" customWidth="1"/>
    <col min="10273" max="10502" width="11.453125" style="20"/>
    <col min="10503" max="10503" width="3.1796875" style="20" customWidth="1"/>
    <col min="10504" max="10504" width="8.7265625" style="20" customWidth="1"/>
    <col min="10505" max="10505" width="16.453125" style="20" customWidth="1"/>
    <col min="10506" max="10506" width="9.453125" style="20" customWidth="1"/>
    <col min="10507" max="10507" width="9" style="20" customWidth="1"/>
    <col min="10508" max="10508" width="9.453125" style="20" customWidth="1"/>
    <col min="10509" max="10509" width="9.1796875" style="20" customWidth="1"/>
    <col min="10510" max="10510" width="13.453125" style="20" customWidth="1"/>
    <col min="10511" max="10511" width="8.81640625" style="20" customWidth="1"/>
    <col min="10512" max="10512" width="9.26953125" style="20" customWidth="1"/>
    <col min="10513" max="10513" width="8.7265625" style="20" customWidth="1"/>
    <col min="10514" max="10514" width="14.1796875" style="20" customWidth="1"/>
    <col min="10515" max="10517" width="9.26953125" style="20" customWidth="1"/>
    <col min="10518" max="10518" width="2.1796875" style="20" customWidth="1"/>
    <col min="10519" max="10519" width="16.26953125" style="20" customWidth="1"/>
    <col min="10520" max="10520" width="13.453125" style="20" customWidth="1"/>
    <col min="10521" max="10521" width="6.453125" style="20" customWidth="1"/>
    <col min="10522" max="10522" width="10.81640625" style="20" customWidth="1"/>
    <col min="10523" max="10523" width="21.7265625" style="20" customWidth="1"/>
    <col min="10524" max="10524" width="21.453125" style="20" customWidth="1"/>
    <col min="10525" max="10525" width="11.453125" style="20"/>
    <col min="10526" max="10526" width="20.26953125" style="20" customWidth="1"/>
    <col min="10527" max="10527" width="22.7265625" style="20" customWidth="1"/>
    <col min="10528" max="10528" width="21.7265625" style="20" customWidth="1"/>
    <col min="10529" max="10758" width="11.453125" style="20"/>
    <col min="10759" max="10759" width="3.1796875" style="20" customWidth="1"/>
    <col min="10760" max="10760" width="8.7265625" style="20" customWidth="1"/>
    <col min="10761" max="10761" width="16.453125" style="20" customWidth="1"/>
    <col min="10762" max="10762" width="9.453125" style="20" customWidth="1"/>
    <col min="10763" max="10763" width="9" style="20" customWidth="1"/>
    <col min="10764" max="10764" width="9.453125" style="20" customWidth="1"/>
    <col min="10765" max="10765" width="9.1796875" style="20" customWidth="1"/>
    <col min="10766" max="10766" width="13.453125" style="20" customWidth="1"/>
    <col min="10767" max="10767" width="8.81640625" style="20" customWidth="1"/>
    <col min="10768" max="10768" width="9.26953125" style="20" customWidth="1"/>
    <col min="10769" max="10769" width="8.7265625" style="20" customWidth="1"/>
    <col min="10770" max="10770" width="14.1796875" style="20" customWidth="1"/>
    <col min="10771" max="10773" width="9.26953125" style="20" customWidth="1"/>
    <col min="10774" max="10774" width="2.1796875" style="20" customWidth="1"/>
    <col min="10775" max="10775" width="16.26953125" style="20" customWidth="1"/>
    <col min="10776" max="10776" width="13.453125" style="20" customWidth="1"/>
    <col min="10777" max="10777" width="6.453125" style="20" customWidth="1"/>
    <col min="10778" max="10778" width="10.81640625" style="20" customWidth="1"/>
    <col min="10779" max="10779" width="21.7265625" style="20" customWidth="1"/>
    <col min="10780" max="10780" width="21.453125" style="20" customWidth="1"/>
    <col min="10781" max="10781" width="11.453125" style="20"/>
    <col min="10782" max="10782" width="20.26953125" style="20" customWidth="1"/>
    <col min="10783" max="10783" width="22.7265625" style="20" customWidth="1"/>
    <col min="10784" max="10784" width="21.7265625" style="20" customWidth="1"/>
    <col min="10785" max="11014" width="11.453125" style="20"/>
    <col min="11015" max="11015" width="3.1796875" style="20" customWidth="1"/>
    <col min="11016" max="11016" width="8.7265625" style="20" customWidth="1"/>
    <col min="11017" max="11017" width="16.453125" style="20" customWidth="1"/>
    <col min="11018" max="11018" width="9.453125" style="20" customWidth="1"/>
    <col min="11019" max="11019" width="9" style="20" customWidth="1"/>
    <col min="11020" max="11020" width="9.453125" style="20" customWidth="1"/>
    <col min="11021" max="11021" width="9.1796875" style="20" customWidth="1"/>
    <col min="11022" max="11022" width="13.453125" style="20" customWidth="1"/>
    <col min="11023" max="11023" width="8.81640625" style="20" customWidth="1"/>
    <col min="11024" max="11024" width="9.26953125" style="20" customWidth="1"/>
    <col min="11025" max="11025" width="8.7265625" style="20" customWidth="1"/>
    <col min="11026" max="11026" width="14.1796875" style="20" customWidth="1"/>
    <col min="11027" max="11029" width="9.26953125" style="20" customWidth="1"/>
    <col min="11030" max="11030" width="2.1796875" style="20" customWidth="1"/>
    <col min="11031" max="11031" width="16.26953125" style="20" customWidth="1"/>
    <col min="11032" max="11032" width="13.453125" style="20" customWidth="1"/>
    <col min="11033" max="11033" width="6.453125" style="20" customWidth="1"/>
    <col min="11034" max="11034" width="10.81640625" style="20" customWidth="1"/>
    <col min="11035" max="11035" width="21.7265625" style="20" customWidth="1"/>
    <col min="11036" max="11036" width="21.453125" style="20" customWidth="1"/>
    <col min="11037" max="11037" width="11.453125" style="20"/>
    <col min="11038" max="11038" width="20.26953125" style="20" customWidth="1"/>
    <col min="11039" max="11039" width="22.7265625" style="20" customWidth="1"/>
    <col min="11040" max="11040" width="21.7265625" style="20" customWidth="1"/>
    <col min="11041" max="11270" width="11.453125" style="20"/>
    <col min="11271" max="11271" width="3.1796875" style="20" customWidth="1"/>
    <col min="11272" max="11272" width="8.7265625" style="20" customWidth="1"/>
    <col min="11273" max="11273" width="16.453125" style="20" customWidth="1"/>
    <col min="11274" max="11274" width="9.453125" style="20" customWidth="1"/>
    <col min="11275" max="11275" width="9" style="20" customWidth="1"/>
    <col min="11276" max="11276" width="9.453125" style="20" customWidth="1"/>
    <col min="11277" max="11277" width="9.1796875" style="20" customWidth="1"/>
    <col min="11278" max="11278" width="13.453125" style="20" customWidth="1"/>
    <col min="11279" max="11279" width="8.81640625" style="20" customWidth="1"/>
    <col min="11280" max="11280" width="9.26953125" style="20" customWidth="1"/>
    <col min="11281" max="11281" width="8.7265625" style="20" customWidth="1"/>
    <col min="11282" max="11282" width="14.1796875" style="20" customWidth="1"/>
    <col min="11283" max="11285" width="9.26953125" style="20" customWidth="1"/>
    <col min="11286" max="11286" width="2.1796875" style="20" customWidth="1"/>
    <col min="11287" max="11287" width="16.26953125" style="20" customWidth="1"/>
    <col min="11288" max="11288" width="13.453125" style="20" customWidth="1"/>
    <col min="11289" max="11289" width="6.453125" style="20" customWidth="1"/>
    <col min="11290" max="11290" width="10.81640625" style="20" customWidth="1"/>
    <col min="11291" max="11291" width="21.7265625" style="20" customWidth="1"/>
    <col min="11292" max="11292" width="21.453125" style="20" customWidth="1"/>
    <col min="11293" max="11293" width="11.453125" style="20"/>
    <col min="11294" max="11294" width="20.26953125" style="20" customWidth="1"/>
    <col min="11295" max="11295" width="22.7265625" style="20" customWidth="1"/>
    <col min="11296" max="11296" width="21.7265625" style="20" customWidth="1"/>
    <col min="11297" max="11526" width="11.453125" style="20"/>
    <col min="11527" max="11527" width="3.1796875" style="20" customWidth="1"/>
    <col min="11528" max="11528" width="8.7265625" style="20" customWidth="1"/>
    <col min="11529" max="11529" width="16.453125" style="20" customWidth="1"/>
    <col min="11530" max="11530" width="9.453125" style="20" customWidth="1"/>
    <col min="11531" max="11531" width="9" style="20" customWidth="1"/>
    <col min="11532" max="11532" width="9.453125" style="20" customWidth="1"/>
    <col min="11533" max="11533" width="9.1796875" style="20" customWidth="1"/>
    <col min="11534" max="11534" width="13.453125" style="20" customWidth="1"/>
    <col min="11535" max="11535" width="8.81640625" style="20" customWidth="1"/>
    <col min="11536" max="11536" width="9.26953125" style="20" customWidth="1"/>
    <col min="11537" max="11537" width="8.7265625" style="20" customWidth="1"/>
    <col min="11538" max="11538" width="14.1796875" style="20" customWidth="1"/>
    <col min="11539" max="11541" width="9.26953125" style="20" customWidth="1"/>
    <col min="11542" max="11542" width="2.1796875" style="20" customWidth="1"/>
    <col min="11543" max="11543" width="16.26953125" style="20" customWidth="1"/>
    <col min="11544" max="11544" width="13.453125" style="20" customWidth="1"/>
    <col min="11545" max="11545" width="6.453125" style="20" customWidth="1"/>
    <col min="11546" max="11546" width="10.81640625" style="20" customWidth="1"/>
    <col min="11547" max="11547" width="21.7265625" style="20" customWidth="1"/>
    <col min="11548" max="11548" width="21.453125" style="20" customWidth="1"/>
    <col min="11549" max="11549" width="11.453125" style="20"/>
    <col min="11550" max="11550" width="20.26953125" style="20" customWidth="1"/>
    <col min="11551" max="11551" width="22.7265625" style="20" customWidth="1"/>
    <col min="11552" max="11552" width="21.7265625" style="20" customWidth="1"/>
    <col min="11553" max="11782" width="11.453125" style="20"/>
    <col min="11783" max="11783" width="3.1796875" style="20" customWidth="1"/>
    <col min="11784" max="11784" width="8.7265625" style="20" customWidth="1"/>
    <col min="11785" max="11785" width="16.453125" style="20" customWidth="1"/>
    <col min="11786" max="11786" width="9.453125" style="20" customWidth="1"/>
    <col min="11787" max="11787" width="9" style="20" customWidth="1"/>
    <col min="11788" max="11788" width="9.453125" style="20" customWidth="1"/>
    <col min="11789" max="11789" width="9.1796875" style="20" customWidth="1"/>
    <col min="11790" max="11790" width="13.453125" style="20" customWidth="1"/>
    <col min="11791" max="11791" width="8.81640625" style="20" customWidth="1"/>
    <col min="11792" max="11792" width="9.26953125" style="20" customWidth="1"/>
    <col min="11793" max="11793" width="8.7265625" style="20" customWidth="1"/>
    <col min="11794" max="11794" width="14.1796875" style="20" customWidth="1"/>
    <col min="11795" max="11797" width="9.26953125" style="20" customWidth="1"/>
    <col min="11798" max="11798" width="2.1796875" style="20" customWidth="1"/>
    <col min="11799" max="11799" width="16.26953125" style="20" customWidth="1"/>
    <col min="11800" max="11800" width="13.453125" style="20" customWidth="1"/>
    <col min="11801" max="11801" width="6.453125" style="20" customWidth="1"/>
    <col min="11802" max="11802" width="10.81640625" style="20" customWidth="1"/>
    <col min="11803" max="11803" width="21.7265625" style="20" customWidth="1"/>
    <col min="11804" max="11804" width="21.453125" style="20" customWidth="1"/>
    <col min="11805" max="11805" width="11.453125" style="20"/>
    <col min="11806" max="11806" width="20.26953125" style="20" customWidth="1"/>
    <col min="11807" max="11807" width="22.7265625" style="20" customWidth="1"/>
    <col min="11808" max="11808" width="21.7265625" style="20" customWidth="1"/>
    <col min="11809" max="12038" width="11.453125" style="20"/>
    <col min="12039" max="12039" width="3.1796875" style="20" customWidth="1"/>
    <col min="12040" max="12040" width="8.7265625" style="20" customWidth="1"/>
    <col min="12041" max="12041" width="16.453125" style="20" customWidth="1"/>
    <col min="12042" max="12042" width="9.453125" style="20" customWidth="1"/>
    <col min="12043" max="12043" width="9" style="20" customWidth="1"/>
    <col min="12044" max="12044" width="9.453125" style="20" customWidth="1"/>
    <col min="12045" max="12045" width="9.1796875" style="20" customWidth="1"/>
    <col min="12046" max="12046" width="13.453125" style="20" customWidth="1"/>
    <col min="12047" max="12047" width="8.81640625" style="20" customWidth="1"/>
    <col min="12048" max="12048" width="9.26953125" style="20" customWidth="1"/>
    <col min="12049" max="12049" width="8.7265625" style="20" customWidth="1"/>
    <col min="12050" max="12050" width="14.1796875" style="20" customWidth="1"/>
    <col min="12051" max="12053" width="9.26953125" style="20" customWidth="1"/>
    <col min="12054" max="12054" width="2.1796875" style="20" customWidth="1"/>
    <col min="12055" max="12055" width="16.26953125" style="20" customWidth="1"/>
    <col min="12056" max="12056" width="13.453125" style="20" customWidth="1"/>
    <col min="12057" max="12057" width="6.453125" style="20" customWidth="1"/>
    <col min="12058" max="12058" width="10.81640625" style="20" customWidth="1"/>
    <col min="12059" max="12059" width="21.7265625" style="20" customWidth="1"/>
    <col min="12060" max="12060" width="21.453125" style="20" customWidth="1"/>
    <col min="12061" max="12061" width="11.453125" style="20"/>
    <col min="12062" max="12062" width="20.26953125" style="20" customWidth="1"/>
    <col min="12063" max="12063" width="22.7265625" style="20" customWidth="1"/>
    <col min="12064" max="12064" width="21.7265625" style="20" customWidth="1"/>
    <col min="12065" max="12294" width="11.453125" style="20"/>
    <col min="12295" max="12295" width="3.1796875" style="20" customWidth="1"/>
    <col min="12296" max="12296" width="8.7265625" style="20" customWidth="1"/>
    <col min="12297" max="12297" width="16.453125" style="20" customWidth="1"/>
    <col min="12298" max="12298" width="9.453125" style="20" customWidth="1"/>
    <col min="12299" max="12299" width="9" style="20" customWidth="1"/>
    <col min="12300" max="12300" width="9.453125" style="20" customWidth="1"/>
    <col min="12301" max="12301" width="9.1796875" style="20" customWidth="1"/>
    <col min="12302" max="12302" width="13.453125" style="20" customWidth="1"/>
    <col min="12303" max="12303" width="8.81640625" style="20" customWidth="1"/>
    <col min="12304" max="12304" width="9.26953125" style="20" customWidth="1"/>
    <col min="12305" max="12305" width="8.7265625" style="20" customWidth="1"/>
    <col min="12306" max="12306" width="14.1796875" style="20" customWidth="1"/>
    <col min="12307" max="12309" width="9.26953125" style="20" customWidth="1"/>
    <col min="12310" max="12310" width="2.1796875" style="20" customWidth="1"/>
    <col min="12311" max="12311" width="16.26953125" style="20" customWidth="1"/>
    <col min="12312" max="12312" width="13.453125" style="20" customWidth="1"/>
    <col min="12313" max="12313" width="6.453125" style="20" customWidth="1"/>
    <col min="12314" max="12314" width="10.81640625" style="20" customWidth="1"/>
    <col min="12315" max="12315" width="21.7265625" style="20" customWidth="1"/>
    <col min="12316" max="12316" width="21.453125" style="20" customWidth="1"/>
    <col min="12317" max="12317" width="11.453125" style="20"/>
    <col min="12318" max="12318" width="20.26953125" style="20" customWidth="1"/>
    <col min="12319" max="12319" width="22.7265625" style="20" customWidth="1"/>
    <col min="12320" max="12320" width="21.7265625" style="20" customWidth="1"/>
    <col min="12321" max="12550" width="11.453125" style="20"/>
    <col min="12551" max="12551" width="3.1796875" style="20" customWidth="1"/>
    <col min="12552" max="12552" width="8.7265625" style="20" customWidth="1"/>
    <col min="12553" max="12553" width="16.453125" style="20" customWidth="1"/>
    <col min="12554" max="12554" width="9.453125" style="20" customWidth="1"/>
    <col min="12555" max="12555" width="9" style="20" customWidth="1"/>
    <col min="12556" max="12556" width="9.453125" style="20" customWidth="1"/>
    <col min="12557" max="12557" width="9.1796875" style="20" customWidth="1"/>
    <col min="12558" max="12558" width="13.453125" style="20" customWidth="1"/>
    <col min="12559" max="12559" width="8.81640625" style="20" customWidth="1"/>
    <col min="12560" max="12560" width="9.26953125" style="20" customWidth="1"/>
    <col min="12561" max="12561" width="8.7265625" style="20" customWidth="1"/>
    <col min="12562" max="12562" width="14.1796875" style="20" customWidth="1"/>
    <col min="12563" max="12565" width="9.26953125" style="20" customWidth="1"/>
    <col min="12566" max="12566" width="2.1796875" style="20" customWidth="1"/>
    <col min="12567" max="12567" width="16.26953125" style="20" customWidth="1"/>
    <col min="12568" max="12568" width="13.453125" style="20" customWidth="1"/>
    <col min="12569" max="12569" width="6.453125" style="20" customWidth="1"/>
    <col min="12570" max="12570" width="10.81640625" style="20" customWidth="1"/>
    <col min="12571" max="12571" width="21.7265625" style="20" customWidth="1"/>
    <col min="12572" max="12572" width="21.453125" style="20" customWidth="1"/>
    <col min="12573" max="12573" width="11.453125" style="20"/>
    <col min="12574" max="12574" width="20.26953125" style="20" customWidth="1"/>
    <col min="12575" max="12575" width="22.7265625" style="20" customWidth="1"/>
    <col min="12576" max="12576" width="21.7265625" style="20" customWidth="1"/>
    <col min="12577" max="12806" width="11.453125" style="20"/>
    <col min="12807" max="12807" width="3.1796875" style="20" customWidth="1"/>
    <col min="12808" max="12808" width="8.7265625" style="20" customWidth="1"/>
    <col min="12809" max="12809" width="16.453125" style="20" customWidth="1"/>
    <col min="12810" max="12810" width="9.453125" style="20" customWidth="1"/>
    <col min="12811" max="12811" width="9" style="20" customWidth="1"/>
    <col min="12812" max="12812" width="9.453125" style="20" customWidth="1"/>
    <col min="12813" max="12813" width="9.1796875" style="20" customWidth="1"/>
    <col min="12814" max="12814" width="13.453125" style="20" customWidth="1"/>
    <col min="12815" max="12815" width="8.81640625" style="20" customWidth="1"/>
    <col min="12816" max="12816" width="9.26953125" style="20" customWidth="1"/>
    <col min="12817" max="12817" width="8.7265625" style="20" customWidth="1"/>
    <col min="12818" max="12818" width="14.1796875" style="20" customWidth="1"/>
    <col min="12819" max="12821" width="9.26953125" style="20" customWidth="1"/>
    <col min="12822" max="12822" width="2.1796875" style="20" customWidth="1"/>
    <col min="12823" max="12823" width="16.26953125" style="20" customWidth="1"/>
    <col min="12824" max="12824" width="13.453125" style="20" customWidth="1"/>
    <col min="12825" max="12825" width="6.453125" style="20" customWidth="1"/>
    <col min="12826" max="12826" width="10.81640625" style="20" customWidth="1"/>
    <col min="12827" max="12827" width="21.7265625" style="20" customWidth="1"/>
    <col min="12828" max="12828" width="21.453125" style="20" customWidth="1"/>
    <col min="12829" max="12829" width="11.453125" style="20"/>
    <col min="12830" max="12830" width="20.26953125" style="20" customWidth="1"/>
    <col min="12831" max="12831" width="22.7265625" style="20" customWidth="1"/>
    <col min="12832" max="12832" width="21.7265625" style="20" customWidth="1"/>
    <col min="12833" max="13062" width="11.453125" style="20"/>
    <col min="13063" max="13063" width="3.1796875" style="20" customWidth="1"/>
    <col min="13064" max="13064" width="8.7265625" style="20" customWidth="1"/>
    <col min="13065" max="13065" width="16.453125" style="20" customWidth="1"/>
    <col min="13066" max="13066" width="9.453125" style="20" customWidth="1"/>
    <col min="13067" max="13067" width="9" style="20" customWidth="1"/>
    <col min="13068" max="13068" width="9.453125" style="20" customWidth="1"/>
    <col min="13069" max="13069" width="9.1796875" style="20" customWidth="1"/>
    <col min="13070" max="13070" width="13.453125" style="20" customWidth="1"/>
    <col min="13071" max="13071" width="8.81640625" style="20" customWidth="1"/>
    <col min="13072" max="13072" width="9.26953125" style="20" customWidth="1"/>
    <col min="13073" max="13073" width="8.7265625" style="20" customWidth="1"/>
    <col min="13074" max="13074" width="14.1796875" style="20" customWidth="1"/>
    <col min="13075" max="13077" width="9.26953125" style="20" customWidth="1"/>
    <col min="13078" max="13078" width="2.1796875" style="20" customWidth="1"/>
    <col min="13079" max="13079" width="16.26953125" style="20" customWidth="1"/>
    <col min="13080" max="13080" width="13.453125" style="20" customWidth="1"/>
    <col min="13081" max="13081" width="6.453125" style="20" customWidth="1"/>
    <col min="13082" max="13082" width="10.81640625" style="20" customWidth="1"/>
    <col min="13083" max="13083" width="21.7265625" style="20" customWidth="1"/>
    <col min="13084" max="13084" width="21.453125" style="20" customWidth="1"/>
    <col min="13085" max="13085" width="11.453125" style="20"/>
    <col min="13086" max="13086" width="20.26953125" style="20" customWidth="1"/>
    <col min="13087" max="13087" width="22.7265625" style="20" customWidth="1"/>
    <col min="13088" max="13088" width="21.7265625" style="20" customWidth="1"/>
    <col min="13089" max="13318" width="11.453125" style="20"/>
    <col min="13319" max="13319" width="3.1796875" style="20" customWidth="1"/>
    <col min="13320" max="13320" width="8.7265625" style="20" customWidth="1"/>
    <col min="13321" max="13321" width="16.453125" style="20" customWidth="1"/>
    <col min="13322" max="13322" width="9.453125" style="20" customWidth="1"/>
    <col min="13323" max="13323" width="9" style="20" customWidth="1"/>
    <col min="13324" max="13324" width="9.453125" style="20" customWidth="1"/>
    <col min="13325" max="13325" width="9.1796875" style="20" customWidth="1"/>
    <col min="13326" max="13326" width="13.453125" style="20" customWidth="1"/>
    <col min="13327" max="13327" width="8.81640625" style="20" customWidth="1"/>
    <col min="13328" max="13328" width="9.26953125" style="20" customWidth="1"/>
    <col min="13329" max="13329" width="8.7265625" style="20" customWidth="1"/>
    <col min="13330" max="13330" width="14.1796875" style="20" customWidth="1"/>
    <col min="13331" max="13333" width="9.26953125" style="20" customWidth="1"/>
    <col min="13334" max="13334" width="2.1796875" style="20" customWidth="1"/>
    <col min="13335" max="13335" width="16.26953125" style="20" customWidth="1"/>
    <col min="13336" max="13336" width="13.453125" style="20" customWidth="1"/>
    <col min="13337" max="13337" width="6.453125" style="20" customWidth="1"/>
    <col min="13338" max="13338" width="10.81640625" style="20" customWidth="1"/>
    <col min="13339" max="13339" width="21.7265625" style="20" customWidth="1"/>
    <col min="13340" max="13340" width="21.453125" style="20" customWidth="1"/>
    <col min="13341" max="13341" width="11.453125" style="20"/>
    <col min="13342" max="13342" width="20.26953125" style="20" customWidth="1"/>
    <col min="13343" max="13343" width="22.7265625" style="20" customWidth="1"/>
    <col min="13344" max="13344" width="21.7265625" style="20" customWidth="1"/>
    <col min="13345" max="13574" width="11.453125" style="20"/>
    <col min="13575" max="13575" width="3.1796875" style="20" customWidth="1"/>
    <col min="13576" max="13576" width="8.7265625" style="20" customWidth="1"/>
    <col min="13577" max="13577" width="16.453125" style="20" customWidth="1"/>
    <col min="13578" max="13578" width="9.453125" style="20" customWidth="1"/>
    <col min="13579" max="13579" width="9" style="20" customWidth="1"/>
    <col min="13580" max="13580" width="9.453125" style="20" customWidth="1"/>
    <col min="13581" max="13581" width="9.1796875" style="20" customWidth="1"/>
    <col min="13582" max="13582" width="13.453125" style="20" customWidth="1"/>
    <col min="13583" max="13583" width="8.81640625" style="20" customWidth="1"/>
    <col min="13584" max="13584" width="9.26953125" style="20" customWidth="1"/>
    <col min="13585" max="13585" width="8.7265625" style="20" customWidth="1"/>
    <col min="13586" max="13586" width="14.1796875" style="20" customWidth="1"/>
    <col min="13587" max="13589" width="9.26953125" style="20" customWidth="1"/>
    <col min="13590" max="13590" width="2.1796875" style="20" customWidth="1"/>
    <col min="13591" max="13591" width="16.26953125" style="20" customWidth="1"/>
    <col min="13592" max="13592" width="13.453125" style="20" customWidth="1"/>
    <col min="13593" max="13593" width="6.453125" style="20" customWidth="1"/>
    <col min="13594" max="13594" width="10.81640625" style="20" customWidth="1"/>
    <col min="13595" max="13595" width="21.7265625" style="20" customWidth="1"/>
    <col min="13596" max="13596" width="21.453125" style="20" customWidth="1"/>
    <col min="13597" max="13597" width="11.453125" style="20"/>
    <col min="13598" max="13598" width="20.26953125" style="20" customWidth="1"/>
    <col min="13599" max="13599" width="22.7265625" style="20" customWidth="1"/>
    <col min="13600" max="13600" width="21.7265625" style="20" customWidth="1"/>
    <col min="13601" max="13830" width="11.453125" style="20"/>
    <col min="13831" max="13831" width="3.1796875" style="20" customWidth="1"/>
    <col min="13832" max="13832" width="8.7265625" style="20" customWidth="1"/>
    <col min="13833" max="13833" width="16.453125" style="20" customWidth="1"/>
    <col min="13834" max="13834" width="9.453125" style="20" customWidth="1"/>
    <col min="13835" max="13835" width="9" style="20" customWidth="1"/>
    <col min="13836" max="13836" width="9.453125" style="20" customWidth="1"/>
    <col min="13837" max="13837" width="9.1796875" style="20" customWidth="1"/>
    <col min="13838" max="13838" width="13.453125" style="20" customWidth="1"/>
    <col min="13839" max="13839" width="8.81640625" style="20" customWidth="1"/>
    <col min="13840" max="13840" width="9.26953125" style="20" customWidth="1"/>
    <col min="13841" max="13841" width="8.7265625" style="20" customWidth="1"/>
    <col min="13842" max="13842" width="14.1796875" style="20" customWidth="1"/>
    <col min="13843" max="13845" width="9.26953125" style="20" customWidth="1"/>
    <col min="13846" max="13846" width="2.1796875" style="20" customWidth="1"/>
    <col min="13847" max="13847" width="16.26953125" style="20" customWidth="1"/>
    <col min="13848" max="13848" width="13.453125" style="20" customWidth="1"/>
    <col min="13849" max="13849" width="6.453125" style="20" customWidth="1"/>
    <col min="13850" max="13850" width="10.81640625" style="20" customWidth="1"/>
    <col min="13851" max="13851" width="21.7265625" style="20" customWidth="1"/>
    <col min="13852" max="13852" width="21.453125" style="20" customWidth="1"/>
    <col min="13853" max="13853" width="11.453125" style="20"/>
    <col min="13854" max="13854" width="20.26953125" style="20" customWidth="1"/>
    <col min="13855" max="13855" width="22.7265625" style="20" customWidth="1"/>
    <col min="13856" max="13856" width="21.7265625" style="20" customWidth="1"/>
    <col min="13857" max="14086" width="11.453125" style="20"/>
    <col min="14087" max="14087" width="3.1796875" style="20" customWidth="1"/>
    <col min="14088" max="14088" width="8.7265625" style="20" customWidth="1"/>
    <col min="14089" max="14089" width="16.453125" style="20" customWidth="1"/>
    <col min="14090" max="14090" width="9.453125" style="20" customWidth="1"/>
    <col min="14091" max="14091" width="9" style="20" customWidth="1"/>
    <col min="14092" max="14092" width="9.453125" style="20" customWidth="1"/>
    <col min="14093" max="14093" width="9.1796875" style="20" customWidth="1"/>
    <col min="14094" max="14094" width="13.453125" style="20" customWidth="1"/>
    <col min="14095" max="14095" width="8.81640625" style="20" customWidth="1"/>
    <col min="14096" max="14096" width="9.26953125" style="20" customWidth="1"/>
    <col min="14097" max="14097" width="8.7265625" style="20" customWidth="1"/>
    <col min="14098" max="14098" width="14.1796875" style="20" customWidth="1"/>
    <col min="14099" max="14101" width="9.26953125" style="20" customWidth="1"/>
    <col min="14102" max="14102" width="2.1796875" style="20" customWidth="1"/>
    <col min="14103" max="14103" width="16.26953125" style="20" customWidth="1"/>
    <col min="14104" max="14104" width="13.453125" style="20" customWidth="1"/>
    <col min="14105" max="14105" width="6.453125" style="20" customWidth="1"/>
    <col min="14106" max="14106" width="10.81640625" style="20" customWidth="1"/>
    <col min="14107" max="14107" width="21.7265625" style="20" customWidth="1"/>
    <col min="14108" max="14108" width="21.453125" style="20" customWidth="1"/>
    <col min="14109" max="14109" width="11.453125" style="20"/>
    <col min="14110" max="14110" width="20.26953125" style="20" customWidth="1"/>
    <col min="14111" max="14111" width="22.7265625" style="20" customWidth="1"/>
    <col min="14112" max="14112" width="21.7265625" style="20" customWidth="1"/>
    <col min="14113" max="14342" width="11.453125" style="20"/>
    <col min="14343" max="14343" width="3.1796875" style="20" customWidth="1"/>
    <col min="14344" max="14344" width="8.7265625" style="20" customWidth="1"/>
    <col min="14345" max="14345" width="16.453125" style="20" customWidth="1"/>
    <col min="14346" max="14346" width="9.453125" style="20" customWidth="1"/>
    <col min="14347" max="14347" width="9" style="20" customWidth="1"/>
    <col min="14348" max="14348" width="9.453125" style="20" customWidth="1"/>
    <col min="14349" max="14349" width="9.1796875" style="20" customWidth="1"/>
    <col min="14350" max="14350" width="13.453125" style="20" customWidth="1"/>
    <col min="14351" max="14351" width="8.81640625" style="20" customWidth="1"/>
    <col min="14352" max="14352" width="9.26953125" style="20" customWidth="1"/>
    <col min="14353" max="14353" width="8.7265625" style="20" customWidth="1"/>
    <col min="14354" max="14354" width="14.1796875" style="20" customWidth="1"/>
    <col min="14355" max="14357" width="9.26953125" style="20" customWidth="1"/>
    <col min="14358" max="14358" width="2.1796875" style="20" customWidth="1"/>
    <col min="14359" max="14359" width="16.26953125" style="20" customWidth="1"/>
    <col min="14360" max="14360" width="13.453125" style="20" customWidth="1"/>
    <col min="14361" max="14361" width="6.453125" style="20" customWidth="1"/>
    <col min="14362" max="14362" width="10.81640625" style="20" customWidth="1"/>
    <col min="14363" max="14363" width="21.7265625" style="20" customWidth="1"/>
    <col min="14364" max="14364" width="21.453125" style="20" customWidth="1"/>
    <col min="14365" max="14365" width="11.453125" style="20"/>
    <col min="14366" max="14366" width="20.26953125" style="20" customWidth="1"/>
    <col min="14367" max="14367" width="22.7265625" style="20" customWidth="1"/>
    <col min="14368" max="14368" width="21.7265625" style="20" customWidth="1"/>
    <col min="14369" max="14598" width="11.453125" style="20"/>
    <col min="14599" max="14599" width="3.1796875" style="20" customWidth="1"/>
    <col min="14600" max="14600" width="8.7265625" style="20" customWidth="1"/>
    <col min="14601" max="14601" width="16.453125" style="20" customWidth="1"/>
    <col min="14602" max="14602" width="9.453125" style="20" customWidth="1"/>
    <col min="14603" max="14603" width="9" style="20" customWidth="1"/>
    <col min="14604" max="14604" width="9.453125" style="20" customWidth="1"/>
    <col min="14605" max="14605" width="9.1796875" style="20" customWidth="1"/>
    <col min="14606" max="14606" width="13.453125" style="20" customWidth="1"/>
    <col min="14607" max="14607" width="8.81640625" style="20" customWidth="1"/>
    <col min="14608" max="14608" width="9.26953125" style="20" customWidth="1"/>
    <col min="14609" max="14609" width="8.7265625" style="20" customWidth="1"/>
    <col min="14610" max="14610" width="14.1796875" style="20" customWidth="1"/>
    <col min="14611" max="14613" width="9.26953125" style="20" customWidth="1"/>
    <col min="14614" max="14614" width="2.1796875" style="20" customWidth="1"/>
    <col min="14615" max="14615" width="16.26953125" style="20" customWidth="1"/>
    <col min="14616" max="14616" width="13.453125" style="20" customWidth="1"/>
    <col min="14617" max="14617" width="6.453125" style="20" customWidth="1"/>
    <col min="14618" max="14618" width="10.81640625" style="20" customWidth="1"/>
    <col min="14619" max="14619" width="21.7265625" style="20" customWidth="1"/>
    <col min="14620" max="14620" width="21.453125" style="20" customWidth="1"/>
    <col min="14621" max="14621" width="11.453125" style="20"/>
    <col min="14622" max="14622" width="20.26953125" style="20" customWidth="1"/>
    <col min="14623" max="14623" width="22.7265625" style="20" customWidth="1"/>
    <col min="14624" max="14624" width="21.7265625" style="20" customWidth="1"/>
    <col min="14625" max="14854" width="11.453125" style="20"/>
    <col min="14855" max="14855" width="3.1796875" style="20" customWidth="1"/>
    <col min="14856" max="14856" width="8.7265625" style="20" customWidth="1"/>
    <col min="14857" max="14857" width="16.453125" style="20" customWidth="1"/>
    <col min="14858" max="14858" width="9.453125" style="20" customWidth="1"/>
    <col min="14859" max="14859" width="9" style="20" customWidth="1"/>
    <col min="14860" max="14860" width="9.453125" style="20" customWidth="1"/>
    <col min="14861" max="14861" width="9.1796875" style="20" customWidth="1"/>
    <col min="14862" max="14862" width="13.453125" style="20" customWidth="1"/>
    <col min="14863" max="14863" width="8.81640625" style="20" customWidth="1"/>
    <col min="14864" max="14864" width="9.26953125" style="20" customWidth="1"/>
    <col min="14865" max="14865" width="8.7265625" style="20" customWidth="1"/>
    <col min="14866" max="14866" width="14.1796875" style="20" customWidth="1"/>
    <col min="14867" max="14869" width="9.26953125" style="20" customWidth="1"/>
    <col min="14870" max="14870" width="2.1796875" style="20" customWidth="1"/>
    <col min="14871" max="14871" width="16.26953125" style="20" customWidth="1"/>
    <col min="14872" max="14872" width="13.453125" style="20" customWidth="1"/>
    <col min="14873" max="14873" width="6.453125" style="20" customWidth="1"/>
    <col min="14874" max="14874" width="10.81640625" style="20" customWidth="1"/>
    <col min="14875" max="14875" width="21.7265625" style="20" customWidth="1"/>
    <col min="14876" max="14876" width="21.453125" style="20" customWidth="1"/>
    <col min="14877" max="14877" width="11.453125" style="20"/>
    <col min="14878" max="14878" width="20.26953125" style="20" customWidth="1"/>
    <col min="14879" max="14879" width="22.7265625" style="20" customWidth="1"/>
    <col min="14880" max="14880" width="21.7265625" style="20" customWidth="1"/>
    <col min="14881" max="15110" width="11.453125" style="20"/>
    <col min="15111" max="15111" width="3.1796875" style="20" customWidth="1"/>
    <col min="15112" max="15112" width="8.7265625" style="20" customWidth="1"/>
    <col min="15113" max="15113" width="16.453125" style="20" customWidth="1"/>
    <col min="15114" max="15114" width="9.453125" style="20" customWidth="1"/>
    <col min="15115" max="15115" width="9" style="20" customWidth="1"/>
    <col min="15116" max="15116" width="9.453125" style="20" customWidth="1"/>
    <col min="15117" max="15117" width="9.1796875" style="20" customWidth="1"/>
    <col min="15118" max="15118" width="13.453125" style="20" customWidth="1"/>
    <col min="15119" max="15119" width="8.81640625" style="20" customWidth="1"/>
    <col min="15120" max="15120" width="9.26953125" style="20" customWidth="1"/>
    <col min="15121" max="15121" width="8.7265625" style="20" customWidth="1"/>
    <col min="15122" max="15122" width="14.1796875" style="20" customWidth="1"/>
    <col min="15123" max="15125" width="9.26953125" style="20" customWidth="1"/>
    <col min="15126" max="15126" width="2.1796875" style="20" customWidth="1"/>
    <col min="15127" max="15127" width="16.26953125" style="20" customWidth="1"/>
    <col min="15128" max="15128" width="13.453125" style="20" customWidth="1"/>
    <col min="15129" max="15129" width="6.453125" style="20" customWidth="1"/>
    <col min="15130" max="15130" width="10.81640625" style="20" customWidth="1"/>
    <col min="15131" max="15131" width="21.7265625" style="20" customWidth="1"/>
    <col min="15132" max="15132" width="21.453125" style="20" customWidth="1"/>
    <col min="15133" max="15133" width="11.453125" style="20"/>
    <col min="15134" max="15134" width="20.26953125" style="20" customWidth="1"/>
    <col min="15135" max="15135" width="22.7265625" style="20" customWidth="1"/>
    <col min="15136" max="15136" width="21.7265625" style="20" customWidth="1"/>
    <col min="15137" max="15366" width="11.453125" style="20"/>
    <col min="15367" max="15367" width="3.1796875" style="20" customWidth="1"/>
    <col min="15368" max="15368" width="8.7265625" style="20" customWidth="1"/>
    <col min="15369" max="15369" width="16.453125" style="20" customWidth="1"/>
    <col min="15370" max="15370" width="9.453125" style="20" customWidth="1"/>
    <col min="15371" max="15371" width="9" style="20" customWidth="1"/>
    <col min="15372" max="15372" width="9.453125" style="20" customWidth="1"/>
    <col min="15373" max="15373" width="9.1796875" style="20" customWidth="1"/>
    <col min="15374" max="15374" width="13.453125" style="20" customWidth="1"/>
    <col min="15375" max="15375" width="8.81640625" style="20" customWidth="1"/>
    <col min="15376" max="15376" width="9.26953125" style="20" customWidth="1"/>
    <col min="15377" max="15377" width="8.7265625" style="20" customWidth="1"/>
    <col min="15378" max="15378" width="14.1796875" style="20" customWidth="1"/>
    <col min="15379" max="15381" width="9.26953125" style="20" customWidth="1"/>
    <col min="15382" max="15382" width="2.1796875" style="20" customWidth="1"/>
    <col min="15383" max="15383" width="16.26953125" style="20" customWidth="1"/>
    <col min="15384" max="15384" width="13.453125" style="20" customWidth="1"/>
    <col min="15385" max="15385" width="6.453125" style="20" customWidth="1"/>
    <col min="15386" max="15386" width="10.81640625" style="20" customWidth="1"/>
    <col min="15387" max="15387" width="21.7265625" style="20" customWidth="1"/>
    <col min="15388" max="15388" width="21.453125" style="20" customWidth="1"/>
    <col min="15389" max="15389" width="11.453125" style="20"/>
    <col min="15390" max="15390" width="20.26953125" style="20" customWidth="1"/>
    <col min="15391" max="15391" width="22.7265625" style="20" customWidth="1"/>
    <col min="15392" max="15392" width="21.7265625" style="20" customWidth="1"/>
    <col min="15393" max="15622" width="11.453125" style="20"/>
    <col min="15623" max="15623" width="3.1796875" style="20" customWidth="1"/>
    <col min="15624" max="15624" width="8.7265625" style="20" customWidth="1"/>
    <col min="15625" max="15625" width="16.453125" style="20" customWidth="1"/>
    <col min="15626" max="15626" width="9.453125" style="20" customWidth="1"/>
    <col min="15627" max="15627" width="9" style="20" customWidth="1"/>
    <col min="15628" max="15628" width="9.453125" style="20" customWidth="1"/>
    <col min="15629" max="15629" width="9.1796875" style="20" customWidth="1"/>
    <col min="15630" max="15630" width="13.453125" style="20" customWidth="1"/>
    <col min="15631" max="15631" width="8.81640625" style="20" customWidth="1"/>
    <col min="15632" max="15632" width="9.26953125" style="20" customWidth="1"/>
    <col min="15633" max="15633" width="8.7265625" style="20" customWidth="1"/>
    <col min="15634" max="15634" width="14.1796875" style="20" customWidth="1"/>
    <col min="15635" max="15637" width="9.26953125" style="20" customWidth="1"/>
    <col min="15638" max="15638" width="2.1796875" style="20" customWidth="1"/>
    <col min="15639" max="15639" width="16.26953125" style="20" customWidth="1"/>
    <col min="15640" max="15640" width="13.453125" style="20" customWidth="1"/>
    <col min="15641" max="15641" width="6.453125" style="20" customWidth="1"/>
    <col min="15642" max="15642" width="10.81640625" style="20" customWidth="1"/>
    <col min="15643" max="15643" width="21.7265625" style="20" customWidth="1"/>
    <col min="15644" max="15644" width="21.453125" style="20" customWidth="1"/>
    <col min="15645" max="15645" width="11.453125" style="20"/>
    <col min="15646" max="15646" width="20.26953125" style="20" customWidth="1"/>
    <col min="15647" max="15647" width="22.7265625" style="20" customWidth="1"/>
    <col min="15648" max="15648" width="21.7265625" style="20" customWidth="1"/>
    <col min="15649" max="15878" width="11.453125" style="20"/>
    <col min="15879" max="15879" width="3.1796875" style="20" customWidth="1"/>
    <col min="15880" max="15880" width="8.7265625" style="20" customWidth="1"/>
    <col min="15881" max="15881" width="16.453125" style="20" customWidth="1"/>
    <col min="15882" max="15882" width="9.453125" style="20" customWidth="1"/>
    <col min="15883" max="15883" width="9" style="20" customWidth="1"/>
    <col min="15884" max="15884" width="9.453125" style="20" customWidth="1"/>
    <col min="15885" max="15885" width="9.1796875" style="20" customWidth="1"/>
    <col min="15886" max="15886" width="13.453125" style="20" customWidth="1"/>
    <col min="15887" max="15887" width="8.81640625" style="20" customWidth="1"/>
    <col min="15888" max="15888" width="9.26953125" style="20" customWidth="1"/>
    <col min="15889" max="15889" width="8.7265625" style="20" customWidth="1"/>
    <col min="15890" max="15890" width="14.1796875" style="20" customWidth="1"/>
    <col min="15891" max="15893" width="9.26953125" style="20" customWidth="1"/>
    <col min="15894" max="15894" width="2.1796875" style="20" customWidth="1"/>
    <col min="15895" max="15895" width="16.26953125" style="20" customWidth="1"/>
    <col min="15896" max="15896" width="13.453125" style="20" customWidth="1"/>
    <col min="15897" max="15897" width="6.453125" style="20" customWidth="1"/>
    <col min="15898" max="15898" width="10.81640625" style="20" customWidth="1"/>
    <col min="15899" max="15899" width="21.7265625" style="20" customWidth="1"/>
    <col min="15900" max="15900" width="21.453125" style="20" customWidth="1"/>
    <col min="15901" max="15901" width="11.453125" style="20"/>
    <col min="15902" max="15902" width="20.26953125" style="20" customWidth="1"/>
    <col min="15903" max="15903" width="22.7265625" style="20" customWidth="1"/>
    <col min="15904" max="15904" width="21.7265625" style="20" customWidth="1"/>
    <col min="15905" max="16134" width="11.453125" style="20"/>
    <col min="16135" max="16135" width="3.1796875" style="20" customWidth="1"/>
    <col min="16136" max="16136" width="8.7265625" style="20" customWidth="1"/>
    <col min="16137" max="16137" width="16.453125" style="20" customWidth="1"/>
    <col min="16138" max="16138" width="9.453125" style="20" customWidth="1"/>
    <col min="16139" max="16139" width="9" style="20" customWidth="1"/>
    <col min="16140" max="16140" width="9.453125" style="20" customWidth="1"/>
    <col min="16141" max="16141" width="9.1796875" style="20" customWidth="1"/>
    <col min="16142" max="16142" width="13.453125" style="20" customWidth="1"/>
    <col min="16143" max="16143" width="8.81640625" style="20" customWidth="1"/>
    <col min="16144" max="16144" width="9.26953125" style="20" customWidth="1"/>
    <col min="16145" max="16145" width="8.7265625" style="20" customWidth="1"/>
    <col min="16146" max="16146" width="14.1796875" style="20" customWidth="1"/>
    <col min="16147" max="16149" width="9.26953125" style="20" customWidth="1"/>
    <col min="16150" max="16150" width="2.1796875" style="20" customWidth="1"/>
    <col min="16151" max="16151" width="16.26953125" style="20" customWidth="1"/>
    <col min="16152" max="16152" width="13.453125" style="20" customWidth="1"/>
    <col min="16153" max="16153" width="6.453125" style="20" customWidth="1"/>
    <col min="16154" max="16154" width="10.81640625" style="20" customWidth="1"/>
    <col min="16155" max="16155" width="21.7265625" style="20" customWidth="1"/>
    <col min="16156" max="16156" width="21.453125" style="20" customWidth="1"/>
    <col min="16157" max="16157" width="11.453125" style="20"/>
    <col min="16158" max="16158" width="20.26953125" style="20" customWidth="1"/>
    <col min="16159" max="16159" width="22.7265625" style="20" customWidth="1"/>
    <col min="16160" max="16160" width="21.7265625" style="20" customWidth="1"/>
    <col min="16161" max="16384" width="11.453125" style="20"/>
  </cols>
  <sheetData>
    <row r="1" spans="1:35" s="2" customFormat="1" ht="18" customHeight="1" x14ac:dyDescent="0.25">
      <c r="A1" s="1659" t="s">
        <v>0</v>
      </c>
      <c r="B1" s="1659"/>
      <c r="C1" s="1659"/>
      <c r="D1" s="1659"/>
      <c r="E1" s="1659"/>
      <c r="F1" s="1659"/>
      <c r="G1" s="1659"/>
      <c r="H1" s="1659"/>
      <c r="I1" s="1659"/>
      <c r="J1" s="1659"/>
      <c r="K1" s="1659"/>
      <c r="L1" s="1659"/>
      <c r="M1" s="1659"/>
      <c r="N1" s="486"/>
      <c r="O1" s="486"/>
      <c r="Q1" s="487"/>
      <c r="R1" s="487"/>
      <c r="S1" s="487"/>
      <c r="T1" s="487"/>
      <c r="U1" s="487"/>
      <c r="V1" s="487"/>
      <c r="W1" s="488"/>
      <c r="X1" s="489"/>
      <c r="Y1" s="489"/>
      <c r="Z1" s="488"/>
      <c r="AA1" s="489"/>
      <c r="AC1" s="490"/>
    </row>
    <row r="2" spans="1:35" s="2" customFormat="1" ht="18" customHeight="1" x14ac:dyDescent="0.25">
      <c r="A2" s="1659" t="s">
        <v>434</v>
      </c>
      <c r="B2" s="1659"/>
      <c r="C2" s="1659"/>
      <c r="D2" s="1659"/>
      <c r="E2" s="1659"/>
      <c r="F2" s="1659"/>
      <c r="G2" s="1659"/>
      <c r="H2" s="1659"/>
      <c r="I2" s="1659"/>
      <c r="J2" s="1659"/>
      <c r="K2" s="1659"/>
      <c r="L2" s="1659"/>
      <c r="M2" s="1659"/>
      <c r="N2" s="486"/>
      <c r="O2" s="486"/>
      <c r="Q2" s="487"/>
      <c r="R2" s="487"/>
      <c r="S2" s="487"/>
      <c r="T2" s="487"/>
      <c r="U2" s="487"/>
      <c r="V2" s="487"/>
      <c r="W2" s="488"/>
      <c r="X2" s="489"/>
      <c r="Y2" s="489"/>
      <c r="Z2" s="488"/>
      <c r="AA2" s="489"/>
      <c r="AC2" s="490"/>
    </row>
    <row r="3" spans="1:35" s="2" customFormat="1" ht="18" customHeight="1" x14ac:dyDescent="0.25">
      <c r="A3" s="1659" t="s">
        <v>1262</v>
      </c>
      <c r="B3" s="1659"/>
      <c r="C3" s="1659"/>
      <c r="D3" s="1659"/>
      <c r="E3" s="1659"/>
      <c r="F3" s="1659"/>
      <c r="G3" s="1659"/>
      <c r="H3" s="1659"/>
      <c r="I3" s="1659"/>
      <c r="J3" s="1659"/>
      <c r="K3" s="1659"/>
      <c r="L3" s="1659"/>
      <c r="M3" s="1659"/>
      <c r="N3" s="486"/>
      <c r="O3" s="486"/>
      <c r="P3" s="487"/>
      <c r="Q3" s="487"/>
      <c r="R3" s="487"/>
      <c r="S3" s="487"/>
      <c r="T3" s="487"/>
      <c r="U3" s="487"/>
      <c r="V3" s="487"/>
      <c r="W3" s="488"/>
      <c r="X3" s="489"/>
      <c r="Y3" s="489"/>
      <c r="Z3" s="488"/>
      <c r="AA3" s="489"/>
      <c r="AC3" s="490"/>
    </row>
    <row r="4" spans="1:35" s="2" customFormat="1" ht="18" customHeight="1" x14ac:dyDescent="0.25">
      <c r="A4" s="1659" t="s">
        <v>1</v>
      </c>
      <c r="B4" s="1659"/>
      <c r="C4" s="1659"/>
      <c r="D4" s="1659"/>
      <c r="E4" s="1659"/>
      <c r="F4" s="1659"/>
      <c r="G4" s="1659"/>
      <c r="H4" s="1659"/>
      <c r="I4" s="1659"/>
      <c r="J4" s="1659"/>
      <c r="K4" s="1659"/>
      <c r="L4" s="1659"/>
      <c r="M4" s="1659"/>
      <c r="N4" s="486"/>
      <c r="O4" s="486"/>
      <c r="P4" s="487"/>
      <c r="Q4" s="487"/>
      <c r="R4" s="487"/>
      <c r="S4" s="487"/>
      <c r="T4" s="487"/>
      <c r="U4" s="487"/>
      <c r="V4" s="487"/>
      <c r="W4" s="488"/>
      <c r="X4" s="489"/>
      <c r="Y4" s="489"/>
      <c r="Z4" s="488"/>
      <c r="AA4" s="489"/>
      <c r="AC4" s="490"/>
    </row>
    <row r="5" spans="1:35" x14ac:dyDescent="0.25">
      <c r="A5" s="10"/>
      <c r="B5" s="841"/>
      <c r="E5" s="841"/>
      <c r="F5" s="1"/>
      <c r="I5" s="1"/>
      <c r="J5" s="1"/>
      <c r="K5" s="1"/>
      <c r="L5" s="1"/>
      <c r="M5" s="130"/>
      <c r="N5" s="1"/>
      <c r="O5" s="1"/>
      <c r="P5" s="130"/>
      <c r="Z5" s="350"/>
      <c r="AC5" s="17"/>
    </row>
    <row r="6" spans="1:35" x14ac:dyDescent="0.25">
      <c r="A6" s="10"/>
      <c r="B6" s="841"/>
      <c r="E6" s="841"/>
      <c r="F6" s="1"/>
      <c r="I6" s="1"/>
      <c r="J6" s="1"/>
      <c r="K6" s="1"/>
      <c r="L6" s="1"/>
      <c r="M6" s="130"/>
      <c r="N6" s="1"/>
      <c r="O6" s="1"/>
      <c r="P6" s="130"/>
      <c r="Z6" s="350"/>
      <c r="AC6" s="17"/>
    </row>
    <row r="7" spans="1:35" x14ac:dyDescent="0.25">
      <c r="A7" s="10"/>
      <c r="B7" s="841"/>
      <c r="E7" s="841"/>
      <c r="F7" s="1"/>
      <c r="I7" s="1"/>
      <c r="J7" s="1"/>
      <c r="K7" s="1"/>
      <c r="L7" s="1"/>
      <c r="M7" s="130"/>
      <c r="N7" s="1"/>
      <c r="O7" s="1"/>
      <c r="P7" s="1"/>
      <c r="Z7" s="350"/>
      <c r="AC7" s="17"/>
    </row>
    <row r="8" spans="1:35" x14ac:dyDescent="0.25">
      <c r="A8" s="10"/>
      <c r="B8" s="841"/>
      <c r="E8" s="841"/>
      <c r="F8" s="1"/>
      <c r="I8" s="1"/>
      <c r="J8" s="1"/>
      <c r="K8" s="1"/>
      <c r="L8" s="1"/>
      <c r="M8" s="130"/>
      <c r="N8" s="1"/>
      <c r="O8" s="1"/>
      <c r="P8" s="1"/>
      <c r="Z8" s="350"/>
      <c r="AC8" s="17"/>
    </row>
    <row r="9" spans="1:35" x14ac:dyDescent="0.25">
      <c r="A9" s="10" t="s">
        <v>365</v>
      </c>
      <c r="B9" s="841"/>
      <c r="E9" s="841"/>
      <c r="F9" s="1"/>
      <c r="I9" s="1"/>
      <c r="J9" s="1"/>
      <c r="K9" s="1"/>
      <c r="L9" s="1"/>
      <c r="M9" s="130"/>
      <c r="N9" s="1"/>
      <c r="O9" s="1"/>
      <c r="P9" s="1"/>
      <c r="Z9" s="350"/>
      <c r="AC9" s="17"/>
    </row>
    <row r="10" spans="1:35" ht="15" customHeight="1" x14ac:dyDescent="0.25">
      <c r="A10" s="16"/>
      <c r="Z10" s="350"/>
      <c r="AC10" s="17"/>
    </row>
    <row r="11" spans="1:35" ht="27" customHeight="1" x14ac:dyDescent="0.25">
      <c r="A11" s="30"/>
      <c r="B11" s="1849" t="s">
        <v>198</v>
      </c>
      <c r="C11" s="1849"/>
      <c r="D11" s="1849"/>
      <c r="E11" s="1849"/>
      <c r="Y11" s="351"/>
      <c r="Z11" s="350"/>
      <c r="AC11" s="17"/>
    </row>
    <row r="12" spans="1:35" x14ac:dyDescent="0.25">
      <c r="A12" s="16"/>
      <c r="I12" s="4"/>
      <c r="J12" s="4"/>
      <c r="Y12" s="351"/>
      <c r="Z12" s="350"/>
      <c r="AC12" s="17"/>
    </row>
    <row r="13" spans="1:35" ht="15" customHeight="1" x14ac:dyDescent="0.35">
      <c r="A13" s="16"/>
      <c r="B13" s="802" t="s">
        <v>2</v>
      </c>
      <c r="C13" s="647" t="s">
        <v>3</v>
      </c>
      <c r="D13" s="800" t="s">
        <v>119</v>
      </c>
      <c r="E13" s="670"/>
      <c r="F13" s="4"/>
      <c r="G13" s="4"/>
      <c r="K13" s="24"/>
      <c r="M13" s="20"/>
      <c r="O13" s="24"/>
      <c r="P13" s="24"/>
      <c r="U13" s="350"/>
      <c r="V13" s="439" t="s">
        <v>4</v>
      </c>
      <c r="W13" s="439" t="s">
        <v>5</v>
      </c>
      <c r="X13" s="439" t="s">
        <v>49</v>
      </c>
      <c r="Y13" s="352"/>
      <c r="Z13" s="20"/>
      <c r="AA13" s="17"/>
      <c r="AG13" s="186"/>
      <c r="AH13" s="186"/>
      <c r="AI13" s="186"/>
    </row>
    <row r="14" spans="1:35" ht="15" customHeight="1" x14ac:dyDescent="0.35">
      <c r="A14" s="16"/>
      <c r="B14" s="648" t="s">
        <v>348</v>
      </c>
      <c r="C14" s="649">
        <v>635</v>
      </c>
      <c r="D14" s="650">
        <v>6122297000</v>
      </c>
      <c r="E14" s="670"/>
      <c r="F14" s="4"/>
      <c r="G14" s="4"/>
      <c r="K14" s="24"/>
      <c r="M14" s="20"/>
      <c r="N14" s="26"/>
      <c r="O14" s="24"/>
      <c r="P14" s="24"/>
      <c r="U14" s="353">
        <f>W14/W21</f>
        <v>0.46863468634686345</v>
      </c>
      <c r="V14" s="648" t="s">
        <v>348</v>
      </c>
      <c r="W14" s="649">
        <v>635</v>
      </c>
      <c r="X14" s="650">
        <v>6122297000</v>
      </c>
      <c r="Y14" s="442"/>
      <c r="Z14" s="20"/>
      <c r="AA14" s="17"/>
      <c r="AG14" s="187"/>
      <c r="AH14" s="188"/>
      <c r="AI14" s="188"/>
    </row>
    <row r="15" spans="1:35" ht="15" customHeight="1" x14ac:dyDescent="0.35">
      <c r="A15" s="16"/>
      <c r="B15" s="651" t="s">
        <v>349</v>
      </c>
      <c r="C15" s="649">
        <v>253</v>
      </c>
      <c r="D15" s="650">
        <v>2376589000</v>
      </c>
      <c r="E15" s="670"/>
      <c r="F15" s="4"/>
      <c r="G15" s="4"/>
      <c r="K15" s="24"/>
      <c r="M15" s="20"/>
      <c r="O15" s="24"/>
      <c r="P15" s="24"/>
      <c r="U15" s="353">
        <f>W15/W21</f>
        <v>0.18671586715867158</v>
      </c>
      <c r="V15" s="651" t="s">
        <v>349</v>
      </c>
      <c r="W15" s="649">
        <v>253</v>
      </c>
      <c r="X15" s="650">
        <v>2376589000</v>
      </c>
      <c r="Y15" s="442"/>
      <c r="Z15" s="20"/>
      <c r="AA15" s="17"/>
      <c r="AG15" s="187"/>
      <c r="AH15" s="188"/>
      <c r="AI15" s="188"/>
    </row>
    <row r="16" spans="1:35" ht="15" customHeight="1" x14ac:dyDescent="0.35">
      <c r="A16" s="16"/>
      <c r="B16" s="649" t="s">
        <v>350</v>
      </c>
      <c r="C16" s="649">
        <v>131</v>
      </c>
      <c r="D16" s="650">
        <v>1205811000</v>
      </c>
      <c r="E16" s="670"/>
      <c r="F16" s="4"/>
      <c r="G16" s="4"/>
      <c r="K16" s="24"/>
      <c r="M16" s="20"/>
      <c r="O16" s="24"/>
      <c r="P16" s="24"/>
      <c r="U16" s="353">
        <f>W16/W21</f>
        <v>9.6678966789667892E-2</v>
      </c>
      <c r="V16" s="649" t="s">
        <v>350</v>
      </c>
      <c r="W16" s="649">
        <v>131</v>
      </c>
      <c r="X16" s="650">
        <v>1205811000</v>
      </c>
      <c r="Y16" s="442"/>
      <c r="Z16" s="20"/>
      <c r="AA16" s="17"/>
      <c r="AG16" s="187"/>
      <c r="AH16" s="188"/>
      <c r="AI16" s="188"/>
    </row>
    <row r="17" spans="1:26" ht="15" customHeight="1" x14ac:dyDescent="0.25">
      <c r="A17" s="16"/>
      <c r="B17" s="649" t="s">
        <v>351</v>
      </c>
      <c r="C17" s="649">
        <v>171</v>
      </c>
      <c r="D17" s="650">
        <v>1513370000</v>
      </c>
      <c r="E17" s="670"/>
      <c r="F17" s="4"/>
      <c r="G17" s="4"/>
      <c r="K17" s="24"/>
      <c r="M17" s="20"/>
      <c r="O17" s="24"/>
      <c r="P17" s="24"/>
      <c r="U17" s="353">
        <f>W17/W21</f>
        <v>0.12619926199261994</v>
      </c>
      <c r="V17" s="649" t="s">
        <v>351</v>
      </c>
      <c r="W17" s="649">
        <v>171</v>
      </c>
      <c r="X17" s="650">
        <v>1513370000</v>
      </c>
      <c r="Y17" s="442"/>
      <c r="Z17" s="20"/>
    </row>
    <row r="18" spans="1:26" ht="15" customHeight="1" x14ac:dyDescent="0.25">
      <c r="A18" s="16"/>
      <c r="B18" s="649" t="s">
        <v>421</v>
      </c>
      <c r="C18" s="649">
        <v>74</v>
      </c>
      <c r="D18" s="650">
        <v>594222000</v>
      </c>
      <c r="E18" s="670"/>
      <c r="F18" s="4"/>
      <c r="G18" s="4"/>
      <c r="K18" s="24"/>
      <c r="M18" s="20"/>
      <c r="O18" s="24"/>
      <c r="P18" s="24"/>
      <c r="U18" s="353">
        <f>W18/W21</f>
        <v>5.4612546125461257E-2</v>
      </c>
      <c r="V18" s="649" t="s">
        <v>421</v>
      </c>
      <c r="W18" s="649">
        <v>74</v>
      </c>
      <c r="X18" s="650">
        <v>594222000</v>
      </c>
      <c r="Y18" s="442"/>
      <c r="Z18" s="20"/>
    </row>
    <row r="19" spans="1:26" ht="15" customHeight="1" x14ac:dyDescent="0.25">
      <c r="A19" s="16"/>
      <c r="B19" s="649" t="s">
        <v>422</v>
      </c>
      <c r="C19" s="649">
        <v>65</v>
      </c>
      <c r="D19" s="650">
        <v>460094000</v>
      </c>
      <c r="E19" s="670"/>
      <c r="F19" s="4"/>
      <c r="G19" s="4"/>
      <c r="K19" s="24"/>
      <c r="M19" s="20"/>
      <c r="O19" s="24"/>
      <c r="P19" s="24"/>
      <c r="U19" s="353">
        <f>W19/W21</f>
        <v>4.797047970479705E-2</v>
      </c>
      <c r="V19" s="649" t="s">
        <v>422</v>
      </c>
      <c r="W19" s="649">
        <v>65</v>
      </c>
      <c r="X19" s="650">
        <v>460094000</v>
      </c>
      <c r="Y19" s="350"/>
      <c r="Z19" s="20"/>
    </row>
    <row r="20" spans="1:26" ht="15" customHeight="1" x14ac:dyDescent="0.25">
      <c r="A20" s="16"/>
      <c r="B20" s="649" t="s">
        <v>423</v>
      </c>
      <c r="C20" s="649">
        <v>26</v>
      </c>
      <c r="D20" s="650">
        <v>165139000</v>
      </c>
      <c r="E20" s="670"/>
      <c r="F20" s="4"/>
      <c r="G20" s="4"/>
      <c r="K20" s="24"/>
      <c r="M20" s="20"/>
      <c r="O20" s="24"/>
      <c r="P20" s="24"/>
      <c r="U20" s="353">
        <f>W20/W21</f>
        <v>1.9188191881918819E-2</v>
      </c>
      <c r="V20" s="649" t="s">
        <v>423</v>
      </c>
      <c r="W20" s="649">
        <v>26</v>
      </c>
      <c r="X20" s="650">
        <v>165139000</v>
      </c>
      <c r="Z20" s="20"/>
    </row>
    <row r="21" spans="1:26" ht="15" customHeight="1" x14ac:dyDescent="0.25">
      <c r="A21" s="16"/>
      <c r="B21" s="803" t="s">
        <v>6</v>
      </c>
      <c r="C21" s="645">
        <f>SUM(C14:C20)</f>
        <v>1355</v>
      </c>
      <c r="D21" s="801">
        <f>SUM(D14:D20)</f>
        <v>12437522000</v>
      </c>
      <c r="E21" s="670"/>
      <c r="F21" s="4"/>
      <c r="G21" s="4"/>
      <c r="K21" s="24"/>
      <c r="M21" s="20"/>
      <c r="O21" s="131"/>
      <c r="P21" s="131"/>
      <c r="Q21" s="131"/>
      <c r="R21" s="131"/>
      <c r="S21" s="131"/>
      <c r="T21" s="131"/>
      <c r="U21" s="354">
        <f>SUM(U14:U20)</f>
        <v>1.0000000000000002</v>
      </c>
      <c r="V21" s="355"/>
      <c r="W21" s="356">
        <f>SUM(W14:W20)</f>
        <v>1355</v>
      </c>
      <c r="X21" s="357">
        <f>SUM(X14:X20)</f>
        <v>12437522000</v>
      </c>
      <c r="Z21" s="20"/>
    </row>
    <row r="22" spans="1:26" x14ac:dyDescent="0.25">
      <c r="A22" s="16"/>
      <c r="B22" s="988" t="s">
        <v>563</v>
      </c>
      <c r="I22" s="4"/>
      <c r="J22" s="4"/>
      <c r="Y22" s="351"/>
      <c r="Z22" s="350"/>
    </row>
    <row r="23" spans="1:26" ht="15" customHeight="1" x14ac:dyDescent="0.25">
      <c r="A23" s="16"/>
      <c r="E23" s="652"/>
      <c r="G23" s="132"/>
      <c r="Y23" s="358">
        <f>+C14+C16</f>
        <v>766</v>
      </c>
      <c r="Z23" s="327" t="s">
        <v>7</v>
      </c>
    </row>
    <row r="24" spans="1:26" ht="15" customHeight="1" x14ac:dyDescent="0.25">
      <c r="A24" s="16"/>
      <c r="C24" s="653"/>
      <c r="D24" s="653"/>
      <c r="E24" s="653"/>
      <c r="I24" s="19"/>
      <c r="Y24" s="327">
        <v>10315</v>
      </c>
      <c r="Z24" s="327" t="s">
        <v>8</v>
      </c>
    </row>
    <row r="25" spans="1:26" ht="15" customHeight="1" x14ac:dyDescent="0.25">
      <c r="A25" s="16"/>
      <c r="C25" s="653"/>
      <c r="D25" s="653"/>
      <c r="E25" s="652"/>
      <c r="Y25" s="353"/>
      <c r="Z25" s="350"/>
    </row>
    <row r="26" spans="1:26" ht="15" customHeight="1" x14ac:dyDescent="0.25">
      <c r="A26" s="16"/>
      <c r="B26" s="765"/>
      <c r="C26" s="655"/>
      <c r="D26" s="655"/>
      <c r="E26" s="652"/>
      <c r="Y26" s="353"/>
      <c r="Z26" s="350"/>
    </row>
    <row r="27" spans="1:26" ht="15" customHeight="1" x14ac:dyDescent="0.25">
      <c r="A27" s="16"/>
      <c r="B27" s="654"/>
      <c r="C27" s="655"/>
      <c r="D27" s="655"/>
      <c r="E27" s="652"/>
      <c r="Y27" s="353"/>
      <c r="Z27" s="350"/>
    </row>
    <row r="28" spans="1:26" ht="15" customHeight="1" x14ac:dyDescent="0.25">
      <c r="A28" s="16"/>
      <c r="B28" s="654"/>
      <c r="C28" s="655"/>
      <c r="D28" s="655"/>
      <c r="E28" s="652"/>
      <c r="Y28" s="353"/>
      <c r="Z28" s="350"/>
    </row>
    <row r="29" spans="1:26" ht="24.75" customHeight="1" x14ac:dyDescent="0.25">
      <c r="A29" s="16"/>
      <c r="B29" s="1849" t="s">
        <v>199</v>
      </c>
      <c r="C29" s="1849"/>
      <c r="D29" s="1849"/>
      <c r="E29" s="1849"/>
      <c r="I29" s="4"/>
      <c r="J29" s="4"/>
      <c r="Y29" s="353"/>
      <c r="Z29" s="350"/>
    </row>
    <row r="30" spans="1:26" ht="15" customHeight="1" x14ac:dyDescent="0.25">
      <c r="A30" s="16"/>
      <c r="B30" s="654"/>
      <c r="C30" s="655"/>
      <c r="D30" s="655"/>
      <c r="E30" s="652"/>
      <c r="I30" s="4"/>
      <c r="J30" s="4"/>
      <c r="Y30" s="353"/>
      <c r="Z30" s="350"/>
    </row>
    <row r="31" spans="1:26" ht="15" customHeight="1" x14ac:dyDescent="0.25">
      <c r="A31" s="16"/>
      <c r="B31" s="802" t="s">
        <v>2</v>
      </c>
      <c r="C31" s="647" t="s">
        <v>256</v>
      </c>
      <c r="D31" s="800" t="s">
        <v>119</v>
      </c>
      <c r="F31" s="13"/>
      <c r="G31" s="4"/>
      <c r="I31" s="4"/>
      <c r="L31" s="24"/>
      <c r="M31" s="20"/>
      <c r="P31" s="24"/>
      <c r="V31" s="350"/>
      <c r="W31" s="327"/>
      <c r="X31" s="353"/>
      <c r="Y31" s="350"/>
      <c r="Z31" s="359"/>
    </row>
    <row r="32" spans="1:26" ht="15" customHeight="1" x14ac:dyDescent="0.25">
      <c r="A32" s="16"/>
      <c r="B32" s="649" t="s">
        <v>348</v>
      </c>
      <c r="C32" s="656">
        <v>264</v>
      </c>
      <c r="D32" s="650">
        <v>5190204908.869998</v>
      </c>
      <c r="F32" s="13"/>
      <c r="G32" s="4"/>
      <c r="I32" s="4"/>
      <c r="L32" s="24"/>
      <c r="M32" s="20"/>
      <c r="P32" s="24"/>
      <c r="V32" s="350"/>
      <c r="W32" s="439" t="s">
        <v>348</v>
      </c>
      <c r="X32" s="439">
        <v>1094</v>
      </c>
      <c r="Y32" s="439">
        <v>18699552024.320038</v>
      </c>
      <c r="Z32" s="359"/>
    </row>
    <row r="33" spans="1:26" ht="15" customHeight="1" x14ac:dyDescent="0.35">
      <c r="A33" s="16"/>
      <c r="B33" s="657" t="s">
        <v>349</v>
      </c>
      <c r="C33" s="656">
        <v>35</v>
      </c>
      <c r="D33" s="650">
        <v>785841491.10000002</v>
      </c>
      <c r="F33" s="13"/>
      <c r="G33" s="4"/>
      <c r="I33" s="4"/>
      <c r="L33" s="24"/>
      <c r="M33" s="20"/>
      <c r="P33" s="24"/>
      <c r="V33" s="353">
        <f>+C32/C36</f>
        <v>0.882943143812709</v>
      </c>
      <c r="W33" s="532" t="s">
        <v>348</v>
      </c>
      <c r="X33" s="533">
        <v>264</v>
      </c>
      <c r="Y33" s="529">
        <v>5190204908.869998</v>
      </c>
      <c r="Z33" s="359"/>
    </row>
    <row r="34" spans="1:26" ht="15" customHeight="1" x14ac:dyDescent="0.35">
      <c r="A34" s="16"/>
      <c r="B34" s="649" t="s">
        <v>350</v>
      </c>
      <c r="C34" s="656">
        <v>0</v>
      </c>
      <c r="D34" s="650">
        <v>0</v>
      </c>
      <c r="F34" s="13"/>
      <c r="G34" s="4"/>
      <c r="I34" s="4"/>
      <c r="L34" s="24"/>
      <c r="M34" s="20"/>
      <c r="P34" s="24"/>
      <c r="V34" s="353">
        <f>+C33/C36</f>
        <v>0.11705685618729098</v>
      </c>
      <c r="W34" s="530" t="s">
        <v>349</v>
      </c>
      <c r="X34" s="533">
        <v>35</v>
      </c>
      <c r="Y34" s="529">
        <v>785841491.10000002</v>
      </c>
      <c r="Z34" s="359"/>
    </row>
    <row r="35" spans="1:26" ht="15" hidden="1" customHeight="1" x14ac:dyDescent="0.35">
      <c r="A35" s="16"/>
      <c r="B35" s="649" t="s">
        <v>351</v>
      </c>
      <c r="C35" s="656">
        <v>0</v>
      </c>
      <c r="D35" s="650">
        <v>0</v>
      </c>
      <c r="F35" s="13"/>
      <c r="G35" s="4"/>
      <c r="I35" s="4"/>
      <c r="L35" s="24"/>
      <c r="M35" s="20"/>
      <c r="P35" s="24"/>
      <c r="V35" s="353">
        <f>C34/C36</f>
        <v>0</v>
      </c>
      <c r="W35" s="530" t="s">
        <v>350</v>
      </c>
      <c r="X35" s="533">
        <v>1</v>
      </c>
      <c r="Y35" s="529">
        <v>14792598.48</v>
      </c>
      <c r="Z35" s="359"/>
    </row>
    <row r="36" spans="1:26" ht="15" customHeight="1" x14ac:dyDescent="0.35">
      <c r="A36" s="16"/>
      <c r="B36" s="803" t="s">
        <v>6</v>
      </c>
      <c r="C36" s="645">
        <f>SUM(C32:C35)</f>
        <v>299</v>
      </c>
      <c r="D36" s="801">
        <f>SUM(D32:D35)</f>
        <v>5976046399.9699984</v>
      </c>
      <c r="E36" s="646"/>
      <c r="F36" s="13"/>
      <c r="G36" s="4"/>
      <c r="I36" s="4"/>
      <c r="L36" s="24"/>
      <c r="M36" s="20"/>
      <c r="P36" s="24"/>
      <c r="V36" s="353">
        <f>+C35/C36</f>
        <v>0</v>
      </c>
      <c r="W36" s="532" t="s">
        <v>351</v>
      </c>
      <c r="X36" s="533">
        <v>0</v>
      </c>
      <c r="Y36" s="529">
        <v>0</v>
      </c>
      <c r="Z36" s="359"/>
    </row>
    <row r="37" spans="1:26" ht="15" customHeight="1" x14ac:dyDescent="0.25">
      <c r="A37" s="16"/>
      <c r="B37" s="988" t="s">
        <v>563</v>
      </c>
      <c r="C37" s="843"/>
      <c r="D37" s="843"/>
      <c r="E37" s="680"/>
      <c r="F37" s="4"/>
      <c r="I37" s="4"/>
      <c r="J37" s="4"/>
      <c r="W37" s="360"/>
      <c r="X37" s="440"/>
      <c r="Y37" s="441"/>
      <c r="Z37" s="373">
        <v>0</v>
      </c>
    </row>
    <row r="38" spans="1:26" ht="15" customHeight="1" x14ac:dyDescent="0.25">
      <c r="A38" s="16"/>
      <c r="B38" s="842"/>
      <c r="C38" s="844"/>
      <c r="D38" s="844"/>
      <c r="E38" s="680"/>
      <c r="F38" s="4"/>
      <c r="I38" s="4"/>
      <c r="J38" s="4"/>
      <c r="W38" s="360"/>
      <c r="X38" s="440"/>
      <c r="Y38" s="441"/>
      <c r="Z38" s="373">
        <v>0</v>
      </c>
    </row>
    <row r="39" spans="1:26" ht="15" customHeight="1" x14ac:dyDescent="0.25">
      <c r="A39" s="16"/>
      <c r="B39" s="842"/>
      <c r="C39" s="844"/>
      <c r="D39" s="844"/>
      <c r="E39" s="845"/>
      <c r="F39" s="4"/>
      <c r="I39" s="4"/>
      <c r="J39" s="4"/>
      <c r="W39" s="360"/>
    </row>
    <row r="40" spans="1:26" ht="15" customHeight="1" x14ac:dyDescent="0.25">
      <c r="A40" s="16"/>
      <c r="B40" s="846"/>
      <c r="I40" s="4"/>
      <c r="J40" s="4"/>
      <c r="W40" s="360"/>
    </row>
    <row r="41" spans="1:26" ht="15" customHeight="1" x14ac:dyDescent="0.25">
      <c r="A41" s="16"/>
      <c r="I41" s="4"/>
      <c r="J41" s="4"/>
      <c r="W41" s="361"/>
      <c r="X41" s="355"/>
      <c r="Y41" s="356">
        <f>SUM(Y33:Y34)</f>
        <v>5976046399.9699984</v>
      </c>
      <c r="Z41" s="357">
        <f>SUM(Z33:Z38)</f>
        <v>0</v>
      </c>
    </row>
    <row r="42" spans="1:26" ht="15" customHeight="1" x14ac:dyDescent="0.25">
      <c r="A42" s="16"/>
      <c r="I42" s="4"/>
      <c r="J42" s="4"/>
      <c r="Y42" s="353"/>
      <c r="Z42" s="350"/>
    </row>
    <row r="43" spans="1:26" ht="15" customHeight="1" x14ac:dyDescent="0.25">
      <c r="A43" s="16"/>
      <c r="B43" s="654"/>
      <c r="C43" s="655"/>
      <c r="D43" s="655"/>
      <c r="E43" s="652"/>
      <c r="I43" s="4"/>
      <c r="J43" s="4"/>
      <c r="Y43" s="353"/>
      <c r="Z43" s="350"/>
    </row>
    <row r="44" spans="1:26" ht="15" customHeight="1" x14ac:dyDescent="0.25">
      <c r="A44" s="16"/>
      <c r="B44" s="654"/>
      <c r="C44" s="655"/>
      <c r="D44" s="655"/>
      <c r="E44" s="652"/>
      <c r="H44" s="128"/>
      <c r="Y44" s="353"/>
      <c r="Z44" s="350"/>
    </row>
    <row r="45" spans="1:26" ht="15" customHeight="1" x14ac:dyDescent="0.25">
      <c r="A45" s="16"/>
      <c r="B45" s="654"/>
      <c r="C45" s="655"/>
      <c r="D45" s="655"/>
      <c r="E45" s="652"/>
      <c r="Y45" s="353"/>
      <c r="Z45" s="350"/>
    </row>
    <row r="46" spans="1:26" ht="15" customHeight="1" x14ac:dyDescent="0.25">
      <c r="A46" s="16"/>
      <c r="B46" s="654"/>
      <c r="C46" s="655"/>
      <c r="D46" s="655"/>
      <c r="E46" s="652"/>
      <c r="Y46" s="353"/>
      <c r="Z46" s="350"/>
    </row>
    <row r="47" spans="1:26" ht="15" customHeight="1" x14ac:dyDescent="0.25">
      <c r="A47" s="16"/>
      <c r="B47" s="654"/>
      <c r="C47" s="655"/>
      <c r="D47" s="655"/>
      <c r="E47" s="652"/>
      <c r="H47" s="13"/>
      <c r="I47" s="13"/>
      <c r="J47" s="13"/>
      <c r="Y47" s="353"/>
      <c r="Z47" s="350"/>
    </row>
    <row r="48" spans="1:26" ht="15" customHeight="1" x14ac:dyDescent="0.25">
      <c r="A48" s="16"/>
      <c r="B48" s="654"/>
      <c r="C48" s="655"/>
      <c r="D48" s="655"/>
      <c r="E48" s="652"/>
      <c r="H48" s="13"/>
      <c r="I48" s="13"/>
      <c r="J48" s="13"/>
      <c r="Y48" s="353"/>
      <c r="Z48" s="350"/>
    </row>
    <row r="49" spans="1:16" ht="34.5" customHeight="1" x14ac:dyDescent="0.25">
      <c r="A49" s="16"/>
      <c r="B49" s="1849" t="s">
        <v>200</v>
      </c>
      <c r="C49" s="1849"/>
      <c r="D49" s="1849"/>
      <c r="E49" s="1849"/>
      <c r="H49" s="13"/>
      <c r="I49" s="13"/>
      <c r="J49" s="13"/>
    </row>
    <row r="50" spans="1:16" ht="15" customHeight="1" x14ac:dyDescent="0.25">
      <c r="A50" s="16"/>
      <c r="B50" s="654"/>
      <c r="C50" s="655"/>
      <c r="D50" s="655"/>
      <c r="E50" s="652"/>
      <c r="H50" s="13"/>
      <c r="I50" s="13"/>
      <c r="J50" s="13"/>
    </row>
    <row r="51" spans="1:16" ht="15" customHeight="1" x14ac:dyDescent="0.25">
      <c r="A51" s="16"/>
      <c r="B51" s="802" t="s">
        <v>2</v>
      </c>
      <c r="C51" s="647" t="s">
        <v>3</v>
      </c>
      <c r="D51" s="800" t="s">
        <v>119</v>
      </c>
      <c r="H51" s="13"/>
      <c r="I51" s="13"/>
      <c r="L51" s="24"/>
      <c r="M51" s="20"/>
      <c r="P51" s="24"/>
    </row>
    <row r="52" spans="1:16" ht="15" customHeight="1" x14ac:dyDescent="0.25">
      <c r="A52" s="16"/>
      <c r="B52" s="648">
        <v>1</v>
      </c>
      <c r="C52" s="649">
        <f t="shared" ref="C52:D55" si="0">+C14+C32</f>
        <v>899</v>
      </c>
      <c r="D52" s="650">
        <f t="shared" si="0"/>
        <v>11312501908.869999</v>
      </c>
      <c r="H52" s="13"/>
      <c r="I52" s="13"/>
      <c r="L52" s="24"/>
      <c r="M52" s="20"/>
      <c r="N52" s="134"/>
      <c r="P52" s="24"/>
    </row>
    <row r="53" spans="1:16" ht="15" customHeight="1" x14ac:dyDescent="0.25">
      <c r="A53" s="16"/>
      <c r="B53" s="651">
        <v>1.5</v>
      </c>
      <c r="C53" s="649">
        <f t="shared" si="0"/>
        <v>288</v>
      </c>
      <c r="D53" s="650">
        <f t="shared" si="0"/>
        <v>3162430491.0999999</v>
      </c>
      <c r="H53" s="13"/>
      <c r="I53" s="13"/>
      <c r="L53" s="24"/>
      <c r="M53" s="20"/>
      <c r="P53" s="24"/>
    </row>
    <row r="54" spans="1:16" ht="15" customHeight="1" x14ac:dyDescent="0.25">
      <c r="A54" s="16"/>
      <c r="B54" s="649">
        <v>2</v>
      </c>
      <c r="C54" s="649">
        <f t="shared" si="0"/>
        <v>131</v>
      </c>
      <c r="D54" s="650">
        <f t="shared" si="0"/>
        <v>1205811000</v>
      </c>
      <c r="E54" s="646"/>
      <c r="H54" s="13"/>
      <c r="I54" s="13"/>
      <c r="L54" s="24"/>
      <c r="M54" s="20"/>
      <c r="P54" s="24"/>
    </row>
    <row r="55" spans="1:16" ht="15" customHeight="1" x14ac:dyDescent="0.25">
      <c r="A55" s="16"/>
      <c r="B55" s="649">
        <v>3</v>
      </c>
      <c r="C55" s="649">
        <f t="shared" si="0"/>
        <v>171</v>
      </c>
      <c r="D55" s="650">
        <f t="shared" si="0"/>
        <v>1513370000</v>
      </c>
      <c r="E55" s="646"/>
      <c r="H55" s="13"/>
      <c r="I55" s="13"/>
      <c r="L55" s="24"/>
      <c r="M55" s="20"/>
      <c r="P55" s="24"/>
    </row>
    <row r="56" spans="1:16" ht="15" customHeight="1" x14ac:dyDescent="0.25">
      <c r="A56" s="16"/>
      <c r="B56" s="649">
        <v>4</v>
      </c>
      <c r="C56" s="649">
        <f t="shared" ref="C56:D58" si="1">+C18</f>
        <v>74</v>
      </c>
      <c r="D56" s="650">
        <f t="shared" si="1"/>
        <v>594222000</v>
      </c>
      <c r="E56" s="646"/>
      <c r="H56" s="13"/>
      <c r="I56" s="13"/>
      <c r="L56" s="24"/>
      <c r="M56" s="20"/>
      <c r="P56" s="24"/>
    </row>
    <row r="57" spans="1:16" ht="15" customHeight="1" x14ac:dyDescent="0.25">
      <c r="A57" s="16"/>
      <c r="B57" s="649">
        <v>5</v>
      </c>
      <c r="C57" s="649">
        <f t="shared" si="1"/>
        <v>65</v>
      </c>
      <c r="D57" s="650">
        <f t="shared" si="1"/>
        <v>460094000</v>
      </c>
      <c r="E57" s="646"/>
      <c r="H57" s="13"/>
      <c r="I57" s="13"/>
      <c r="L57" s="24"/>
      <c r="M57" s="20"/>
      <c r="P57" s="24"/>
    </row>
    <row r="58" spans="1:16" ht="15" customHeight="1" x14ac:dyDescent="0.25">
      <c r="A58" s="16"/>
      <c r="B58" s="649">
        <v>6</v>
      </c>
      <c r="C58" s="649">
        <f t="shared" si="1"/>
        <v>26</v>
      </c>
      <c r="D58" s="650">
        <f t="shared" si="1"/>
        <v>165139000</v>
      </c>
      <c r="H58" s="13"/>
      <c r="I58" s="13"/>
      <c r="L58" s="24"/>
      <c r="M58" s="20"/>
      <c r="P58" s="24"/>
    </row>
    <row r="59" spans="1:16" ht="15" customHeight="1" x14ac:dyDescent="0.25">
      <c r="A59" s="16"/>
      <c r="B59" s="803" t="s">
        <v>6</v>
      </c>
      <c r="C59" s="645">
        <f>SUM(C52:C58)</f>
        <v>1654</v>
      </c>
      <c r="D59" s="801">
        <f>SUM(D52:D58)</f>
        <v>18413568399.970001</v>
      </c>
      <c r="H59" s="13"/>
      <c r="I59" s="13"/>
      <c r="L59" s="24"/>
      <c r="M59" s="20"/>
      <c r="P59" s="24"/>
    </row>
    <row r="60" spans="1:16" ht="15" customHeight="1" x14ac:dyDescent="0.25">
      <c r="A60" s="16"/>
      <c r="B60" s="988" t="s">
        <v>563</v>
      </c>
      <c r="G60" s="20"/>
      <c r="H60" s="13"/>
      <c r="I60" s="13"/>
      <c r="J60" s="13"/>
    </row>
    <row r="61" spans="1:16" ht="15" customHeight="1" x14ac:dyDescent="0.25">
      <c r="A61" s="16"/>
      <c r="B61" s="654"/>
      <c r="C61" s="653"/>
      <c r="D61" s="653"/>
      <c r="E61" s="652"/>
      <c r="H61" s="13"/>
      <c r="I61" s="13"/>
      <c r="J61" s="13"/>
    </row>
    <row r="62" spans="1:16" ht="15" customHeight="1" x14ac:dyDescent="0.25">
      <c r="A62" s="16"/>
      <c r="B62" s="654"/>
      <c r="C62" s="653"/>
      <c r="D62" s="653"/>
      <c r="E62" s="652"/>
      <c r="G62" s="133"/>
    </row>
    <row r="63" spans="1:16" ht="15" customHeight="1" x14ac:dyDescent="0.25">
      <c r="A63" s="16"/>
      <c r="B63" s="654"/>
      <c r="C63" s="658"/>
      <c r="D63" s="658"/>
      <c r="E63" s="652"/>
      <c r="G63" s="348"/>
    </row>
    <row r="64" spans="1:16" ht="15" customHeight="1" x14ac:dyDescent="0.25">
      <c r="A64" s="16"/>
      <c r="B64" s="654"/>
      <c r="C64" s="655"/>
      <c r="D64" s="655"/>
      <c r="E64" s="948"/>
      <c r="I64" s="129"/>
    </row>
    <row r="65" spans="1:26" ht="15" customHeight="1" x14ac:dyDescent="0.25">
      <c r="A65" s="16"/>
      <c r="B65" s="654"/>
      <c r="C65" s="655"/>
      <c r="D65" s="655"/>
      <c r="E65" s="652"/>
      <c r="I65" s="129"/>
      <c r="Y65" s="353"/>
      <c r="Z65" s="350"/>
    </row>
    <row r="66" spans="1:26" ht="33.75" customHeight="1" x14ac:dyDescent="0.25">
      <c r="A66" s="16"/>
      <c r="B66" s="1849" t="s">
        <v>201</v>
      </c>
      <c r="C66" s="1849"/>
      <c r="D66" s="1849"/>
      <c r="E66" s="1849"/>
      <c r="Y66" s="353"/>
      <c r="Z66" s="350"/>
    </row>
    <row r="67" spans="1:26" ht="15" customHeight="1" x14ac:dyDescent="0.25">
      <c r="A67" s="16"/>
      <c r="B67" s="654"/>
      <c r="C67" s="655"/>
      <c r="D67" s="655"/>
      <c r="E67" s="652"/>
      <c r="I67" s="4"/>
      <c r="J67" s="4"/>
      <c r="X67" s="1665" t="s">
        <v>201</v>
      </c>
      <c r="Y67" s="1665"/>
      <c r="Z67" s="1665"/>
    </row>
    <row r="68" spans="1:26" ht="15" customHeight="1" x14ac:dyDescent="0.25">
      <c r="A68" s="16"/>
      <c r="B68" s="802" t="s">
        <v>67</v>
      </c>
      <c r="C68" s="647" t="s">
        <v>3</v>
      </c>
      <c r="D68" s="800" t="s">
        <v>119</v>
      </c>
      <c r="E68" s="847"/>
      <c r="G68" s="4"/>
      <c r="I68" s="4"/>
      <c r="L68" s="24"/>
      <c r="M68" s="20"/>
      <c r="P68" s="134"/>
      <c r="Q68" s="134"/>
      <c r="R68" s="134"/>
      <c r="S68" s="134"/>
      <c r="T68" s="134"/>
      <c r="U68" s="134"/>
      <c r="V68" s="353"/>
      <c r="W68" s="362" t="s">
        <v>63</v>
      </c>
      <c r="X68" s="363">
        <v>467</v>
      </c>
      <c r="Y68" s="364">
        <v>6420748002.0199976</v>
      </c>
    </row>
    <row r="69" spans="1:26" ht="14.25" customHeight="1" x14ac:dyDescent="0.25">
      <c r="A69" s="16"/>
      <c r="B69" s="659" t="s">
        <v>63</v>
      </c>
      <c r="C69" s="656">
        <v>467</v>
      </c>
      <c r="D69" s="650">
        <v>6420748002.0199976</v>
      </c>
      <c r="E69" s="847"/>
      <c r="G69" s="4"/>
      <c r="I69" s="4"/>
      <c r="L69" s="24"/>
      <c r="M69" s="20"/>
      <c r="P69" s="134"/>
      <c r="Q69" s="134"/>
      <c r="R69" s="134"/>
      <c r="S69" s="134"/>
      <c r="T69" s="134"/>
      <c r="U69" s="134"/>
      <c r="V69" s="353"/>
      <c r="W69" s="362" t="s">
        <v>64</v>
      </c>
      <c r="X69" s="363">
        <v>474</v>
      </c>
      <c r="Y69" s="364">
        <v>5382615022.7399988</v>
      </c>
    </row>
    <row r="70" spans="1:26" ht="15" customHeight="1" x14ac:dyDescent="0.25">
      <c r="A70" s="16"/>
      <c r="B70" s="660" t="s">
        <v>64</v>
      </c>
      <c r="C70" s="656">
        <v>474</v>
      </c>
      <c r="D70" s="650">
        <v>5382615022.7399988</v>
      </c>
      <c r="E70" s="847"/>
      <c r="G70" s="4"/>
      <c r="I70" s="4"/>
      <c r="L70" s="24"/>
      <c r="M70" s="20"/>
      <c r="P70" s="134"/>
      <c r="Q70" s="134"/>
      <c r="R70" s="134"/>
      <c r="S70" s="134"/>
      <c r="T70" s="134"/>
      <c r="U70" s="134"/>
      <c r="V70" s="353"/>
      <c r="W70" s="362" t="s">
        <v>65</v>
      </c>
      <c r="X70" s="363">
        <v>713</v>
      </c>
      <c r="Y70" s="364">
        <v>6610205375.21</v>
      </c>
    </row>
    <row r="71" spans="1:26" ht="15" customHeight="1" x14ac:dyDescent="0.25">
      <c r="A71" s="16"/>
      <c r="B71" s="660" t="s">
        <v>65</v>
      </c>
      <c r="C71" s="656">
        <v>713</v>
      </c>
      <c r="D71" s="650">
        <v>6610205375.21</v>
      </c>
      <c r="E71" s="847"/>
      <c r="G71" s="4"/>
      <c r="I71" s="4"/>
      <c r="L71" s="24"/>
      <c r="M71" s="20"/>
      <c r="P71" s="25"/>
      <c r="Q71" s="25"/>
      <c r="R71" s="25"/>
      <c r="S71" s="25"/>
      <c r="T71" s="25"/>
      <c r="U71" s="25"/>
      <c r="V71" s="360"/>
      <c r="W71" s="355" t="s">
        <v>29</v>
      </c>
      <c r="X71" s="356">
        <f>SUM(X68:X70)</f>
        <v>1654</v>
      </c>
      <c r="Y71" s="357">
        <f>SUM(Y68:Y70)</f>
        <v>18413568399.969997</v>
      </c>
    </row>
    <row r="72" spans="1:26" ht="15" customHeight="1" x14ac:dyDescent="0.25">
      <c r="A72" s="16"/>
      <c r="B72" s="804" t="s">
        <v>6</v>
      </c>
      <c r="C72" s="645">
        <f>SUM(C69:C71)</f>
        <v>1654</v>
      </c>
      <c r="D72" s="801">
        <f>SUM(D69:D71)</f>
        <v>18413568399.969997</v>
      </c>
      <c r="E72" s="847"/>
      <c r="G72" s="4"/>
      <c r="I72" s="4"/>
      <c r="L72" s="24"/>
      <c r="M72" s="20"/>
      <c r="N72" s="134"/>
      <c r="O72" s="24"/>
      <c r="P72" s="25"/>
      <c r="Q72" s="25"/>
      <c r="R72" s="25"/>
      <c r="S72" s="25"/>
      <c r="T72" s="25"/>
      <c r="U72" s="25"/>
      <c r="V72" s="350"/>
      <c r="W72" s="327"/>
      <c r="X72" s="351"/>
      <c r="Y72" s="350"/>
    </row>
    <row r="73" spans="1:26" ht="15" customHeight="1" x14ac:dyDescent="0.25">
      <c r="A73" s="16"/>
      <c r="B73" s="988" t="s">
        <v>563</v>
      </c>
      <c r="C73" s="902"/>
      <c r="D73" s="989"/>
      <c r="E73" s="847"/>
      <c r="G73" s="4"/>
      <c r="I73" s="4"/>
      <c r="L73" s="24"/>
      <c r="M73" s="20"/>
      <c r="N73" s="134"/>
      <c r="O73" s="24"/>
      <c r="P73" s="25"/>
      <c r="Q73" s="25"/>
      <c r="R73" s="25"/>
      <c r="S73" s="25"/>
      <c r="T73" s="25"/>
      <c r="U73" s="25"/>
      <c r="V73" s="350"/>
      <c r="W73" s="327"/>
      <c r="X73" s="351"/>
      <c r="Y73" s="350"/>
    </row>
    <row r="74" spans="1:26" ht="15" customHeight="1" x14ac:dyDescent="0.25">
      <c r="A74" s="16"/>
      <c r="B74" s="847" t="s">
        <v>66</v>
      </c>
      <c r="C74" s="661"/>
      <c r="D74" s="661"/>
      <c r="E74" s="662"/>
      <c r="F74" s="12"/>
      <c r="G74" s="20"/>
      <c r="I74" s="4"/>
      <c r="J74" s="4"/>
      <c r="Q74" s="25"/>
      <c r="R74" s="25"/>
      <c r="S74" s="25"/>
      <c r="T74" s="25"/>
      <c r="U74" s="25"/>
      <c r="V74" s="25"/>
      <c r="Y74" s="351"/>
      <c r="Z74" s="350"/>
    </row>
    <row r="75" spans="1:26" ht="15" customHeight="1" x14ac:dyDescent="0.25">
      <c r="A75" s="16"/>
      <c r="F75" s="12"/>
      <c r="G75" s="20"/>
      <c r="I75" s="4"/>
      <c r="J75" s="4"/>
      <c r="Q75" s="25"/>
      <c r="R75" s="25"/>
      <c r="S75" s="25"/>
      <c r="T75" s="25"/>
      <c r="U75" s="25"/>
      <c r="V75" s="25"/>
      <c r="Y75" s="351"/>
      <c r="Z75" s="350"/>
    </row>
    <row r="76" spans="1:26" x14ac:dyDescent="0.25">
      <c r="A76" s="16"/>
      <c r="B76" s="1660" t="s">
        <v>655</v>
      </c>
      <c r="C76" s="1660"/>
      <c r="D76" s="1661"/>
      <c r="E76" s="1660"/>
      <c r="F76" s="12"/>
      <c r="G76" s="135"/>
      <c r="I76" s="4"/>
      <c r="J76" s="4"/>
      <c r="Q76" s="25"/>
      <c r="R76" s="25"/>
      <c r="S76" s="25"/>
      <c r="T76" s="25"/>
      <c r="U76" s="25"/>
      <c r="V76" s="25"/>
      <c r="Y76" s="351"/>
      <c r="Z76" s="350"/>
    </row>
    <row r="77" spans="1:26" x14ac:dyDescent="0.25">
      <c r="A77" s="16"/>
      <c r="B77" s="990" t="s">
        <v>63</v>
      </c>
      <c r="C77" s="1621" t="s">
        <v>656</v>
      </c>
      <c r="D77" s="1622"/>
      <c r="E77" s="1623"/>
      <c r="G77" s="20"/>
      <c r="H77" s="20"/>
      <c r="Q77" s="25"/>
      <c r="R77" s="25"/>
      <c r="S77" s="25"/>
      <c r="T77" s="25"/>
      <c r="U77" s="25"/>
      <c r="V77" s="25"/>
      <c r="X77" s="365"/>
      <c r="Y77" s="351"/>
      <c r="Z77" s="350"/>
    </row>
    <row r="78" spans="1:26" ht="26.25" customHeight="1" x14ac:dyDescent="0.25">
      <c r="A78" s="16"/>
      <c r="B78" s="991" t="s">
        <v>64</v>
      </c>
      <c r="C78" s="1662" t="s">
        <v>657</v>
      </c>
      <c r="D78" s="1663"/>
      <c r="E78" s="1664"/>
      <c r="G78" s="20"/>
      <c r="H78" s="20"/>
      <c r="Q78" s="25"/>
      <c r="R78" s="25"/>
      <c r="S78" s="25"/>
      <c r="T78" s="25"/>
      <c r="U78" s="25"/>
      <c r="V78" s="25"/>
      <c r="Y78" s="351"/>
      <c r="Z78" s="350"/>
    </row>
    <row r="79" spans="1:26" ht="48.75" customHeight="1" x14ac:dyDescent="0.25">
      <c r="A79" s="16"/>
      <c r="B79" s="991" t="s">
        <v>65</v>
      </c>
      <c r="C79" s="1662" t="s">
        <v>658</v>
      </c>
      <c r="D79" s="1663"/>
      <c r="E79" s="1664"/>
      <c r="G79" s="20"/>
      <c r="H79" s="20"/>
      <c r="Q79" s="25"/>
      <c r="R79" s="25"/>
      <c r="S79" s="25"/>
      <c r="T79" s="25"/>
      <c r="U79" s="25"/>
      <c r="V79" s="25"/>
      <c r="Y79" s="351"/>
      <c r="Z79" s="350"/>
    </row>
    <row r="80" spans="1:26" x14ac:dyDescent="0.25">
      <c r="A80" s="16"/>
      <c r="G80" s="20"/>
      <c r="H80" s="20"/>
      <c r="Q80" s="25"/>
      <c r="R80" s="25"/>
      <c r="S80" s="25"/>
      <c r="T80" s="25"/>
      <c r="U80" s="25"/>
      <c r="V80" s="25"/>
      <c r="Y80" s="351"/>
      <c r="Z80" s="350"/>
    </row>
    <row r="81" spans="1:25" x14ac:dyDescent="0.25">
      <c r="A81" s="16"/>
      <c r="G81" s="20"/>
      <c r="H81" s="20"/>
      <c r="Q81" s="25"/>
      <c r="R81" s="25"/>
      <c r="S81" s="25"/>
      <c r="T81" s="25"/>
      <c r="U81" s="25"/>
      <c r="V81" s="25"/>
      <c r="Y81" s="351"/>
    </row>
    <row r="82" spans="1:25" ht="15" customHeight="1" x14ac:dyDescent="0.25">
      <c r="A82" s="16"/>
      <c r="G82" s="20"/>
      <c r="H82" s="20"/>
      <c r="X82" s="350"/>
    </row>
    <row r="83" spans="1:25" ht="26.25" customHeight="1" x14ac:dyDescent="0.25">
      <c r="A83" s="30"/>
      <c r="B83" s="1849" t="s">
        <v>203</v>
      </c>
      <c r="C83" s="1849"/>
      <c r="D83" s="1849"/>
      <c r="E83" s="1849"/>
      <c r="G83" s="37"/>
      <c r="H83" s="20"/>
      <c r="X83" s="350"/>
    </row>
    <row r="84" spans="1:25" x14ac:dyDescent="0.25">
      <c r="A84" s="30"/>
      <c r="B84" s="663"/>
      <c r="C84" s="664"/>
      <c r="D84" s="664"/>
      <c r="G84" s="37"/>
      <c r="H84" s="20"/>
    </row>
    <row r="85" spans="1:25" ht="23.25" customHeight="1" x14ac:dyDescent="0.25">
      <c r="A85" s="16"/>
      <c r="B85" s="839" t="s">
        <v>202</v>
      </c>
      <c r="C85" s="647" t="s">
        <v>3</v>
      </c>
      <c r="D85" s="800" t="s">
        <v>119</v>
      </c>
      <c r="G85" s="20"/>
      <c r="H85" s="20"/>
      <c r="L85" s="24"/>
      <c r="M85" s="20"/>
      <c r="P85" s="24"/>
      <c r="V85" s="350"/>
      <c r="W85" s="1666" t="s">
        <v>203</v>
      </c>
      <c r="X85" s="1666"/>
      <c r="Y85" s="1666"/>
    </row>
    <row r="86" spans="1:25" ht="30" customHeight="1" x14ac:dyDescent="0.25">
      <c r="A86" s="16"/>
      <c r="B86" s="665" t="s">
        <v>131</v>
      </c>
      <c r="C86" s="656">
        <f t="shared" ref="C86:C92" si="2">+X87</f>
        <v>125</v>
      </c>
      <c r="D86" s="650">
        <f>+Y87/1000000</f>
        <v>1022.404</v>
      </c>
      <c r="G86" s="20"/>
      <c r="H86" s="20"/>
      <c r="L86" s="24"/>
      <c r="M86" s="20"/>
      <c r="P86" s="24"/>
      <c r="V86" s="350"/>
      <c r="W86" s="443" t="s">
        <v>10</v>
      </c>
      <c r="X86" s="444" t="s">
        <v>5</v>
      </c>
      <c r="Y86" s="443" t="s">
        <v>4</v>
      </c>
    </row>
    <row r="87" spans="1:25" ht="30" customHeight="1" x14ac:dyDescent="0.35">
      <c r="A87" s="16"/>
      <c r="B87" s="656" t="s">
        <v>132</v>
      </c>
      <c r="C87" s="656">
        <f t="shared" si="2"/>
        <v>131</v>
      </c>
      <c r="D87" s="650">
        <f t="shared" ref="D87:D92" si="3">+Y88/1000000</f>
        <v>1177.085</v>
      </c>
      <c r="G87" s="20"/>
      <c r="H87" s="20"/>
      <c r="L87" s="24"/>
      <c r="M87" s="20"/>
      <c r="P87" s="24"/>
      <c r="V87" s="350"/>
      <c r="W87" s="555" t="s">
        <v>131</v>
      </c>
      <c r="X87" s="556">
        <v>125</v>
      </c>
      <c r="Y87" s="557">
        <v>1022404000</v>
      </c>
    </row>
    <row r="88" spans="1:25" ht="30" customHeight="1" x14ac:dyDescent="0.35">
      <c r="B88" s="665" t="s">
        <v>14</v>
      </c>
      <c r="C88" s="656">
        <f t="shared" si="2"/>
        <v>162</v>
      </c>
      <c r="D88" s="650">
        <f t="shared" si="3"/>
        <v>1506.819</v>
      </c>
      <c r="G88" s="20"/>
      <c r="H88" s="20"/>
      <c r="L88" s="24"/>
      <c r="M88" s="20"/>
      <c r="P88" s="24"/>
      <c r="V88" s="350"/>
      <c r="W88" s="555" t="s">
        <v>132</v>
      </c>
      <c r="X88" s="556">
        <v>131</v>
      </c>
      <c r="Y88" s="557">
        <v>1177085000</v>
      </c>
    </row>
    <row r="89" spans="1:25" ht="30" customHeight="1" x14ac:dyDescent="0.35">
      <c r="A89" s="16"/>
      <c r="B89" s="656" t="s">
        <v>15</v>
      </c>
      <c r="C89" s="656">
        <f t="shared" si="2"/>
        <v>83</v>
      </c>
      <c r="D89" s="650">
        <f t="shared" si="3"/>
        <v>763.62400000000002</v>
      </c>
      <c r="G89" s="20"/>
      <c r="H89" s="20"/>
      <c r="L89" s="24"/>
      <c r="M89" s="20"/>
      <c r="P89" s="24"/>
      <c r="V89" s="350"/>
      <c r="W89" s="555" t="s">
        <v>14</v>
      </c>
      <c r="X89" s="556">
        <v>162</v>
      </c>
      <c r="Y89" s="557">
        <v>1506819000</v>
      </c>
    </row>
    <row r="90" spans="1:25" ht="30" customHeight="1" x14ac:dyDescent="0.35">
      <c r="A90" s="16"/>
      <c r="B90" s="665" t="s">
        <v>16</v>
      </c>
      <c r="C90" s="656">
        <f t="shared" si="2"/>
        <v>301</v>
      </c>
      <c r="D90" s="650">
        <f t="shared" si="3"/>
        <v>2804.259</v>
      </c>
      <c r="G90" s="20"/>
      <c r="H90" s="20"/>
      <c r="L90" s="24"/>
      <c r="M90" s="20"/>
      <c r="P90" s="24"/>
      <c r="V90" s="350"/>
      <c r="W90" s="555" t="s">
        <v>15</v>
      </c>
      <c r="X90" s="556">
        <v>83</v>
      </c>
      <c r="Y90" s="557">
        <v>763624000</v>
      </c>
    </row>
    <row r="91" spans="1:25" ht="30" customHeight="1" x14ac:dyDescent="0.35">
      <c r="A91" s="16"/>
      <c r="B91" s="656" t="s">
        <v>18</v>
      </c>
      <c r="C91" s="656">
        <f t="shared" si="2"/>
        <v>248</v>
      </c>
      <c r="D91" s="650">
        <f t="shared" si="3"/>
        <v>2318.7370000000001</v>
      </c>
      <c r="G91" s="20"/>
      <c r="H91" s="20"/>
      <c r="L91" s="24"/>
      <c r="M91" s="20"/>
      <c r="P91" s="24"/>
      <c r="V91" s="350"/>
      <c r="W91" s="555" t="s">
        <v>16</v>
      </c>
      <c r="X91" s="556">
        <v>301</v>
      </c>
      <c r="Y91" s="557">
        <v>2804259000</v>
      </c>
    </row>
    <row r="92" spans="1:25" ht="30" customHeight="1" x14ac:dyDescent="0.35">
      <c r="A92" s="16"/>
      <c r="B92" s="665" t="s">
        <v>17</v>
      </c>
      <c r="C92" s="656">
        <f t="shared" si="2"/>
        <v>305</v>
      </c>
      <c r="D92" s="650">
        <f t="shared" si="3"/>
        <v>2844.5940000000001</v>
      </c>
      <c r="G92" s="20"/>
      <c r="H92" s="20"/>
      <c r="L92" s="24"/>
      <c r="M92" s="20"/>
      <c r="P92" s="24"/>
      <c r="V92" s="350"/>
      <c r="W92" s="555" t="s">
        <v>18</v>
      </c>
      <c r="X92" s="556">
        <v>248</v>
      </c>
      <c r="Y92" s="557">
        <v>2318737000</v>
      </c>
    </row>
    <row r="93" spans="1:25" x14ac:dyDescent="0.35">
      <c r="A93" s="16"/>
      <c r="B93" s="805" t="s">
        <v>6</v>
      </c>
      <c r="C93" s="645">
        <f>SUM(C86:C92)</f>
        <v>1355</v>
      </c>
      <c r="D93" s="801">
        <f>SUM(D86:D92)</f>
        <v>12437.522000000001</v>
      </c>
      <c r="G93" s="20"/>
      <c r="H93" s="20"/>
      <c r="L93" s="24"/>
      <c r="M93" s="20"/>
      <c r="P93" s="24"/>
      <c r="V93" s="350"/>
      <c r="W93" s="555" t="s">
        <v>17</v>
      </c>
      <c r="X93" s="556">
        <v>305</v>
      </c>
      <c r="Y93" s="557">
        <v>2844594000</v>
      </c>
    </row>
    <row r="94" spans="1:25" x14ac:dyDescent="0.25">
      <c r="A94" s="16"/>
      <c r="G94" s="20"/>
      <c r="H94" s="20"/>
      <c r="W94" s="445"/>
      <c r="X94" s="447">
        <f>SUM(X87:X93)</f>
        <v>1355</v>
      </c>
      <c r="Y94" s="446">
        <f>SUM(Y87:Y93)</f>
        <v>12437522000</v>
      </c>
    </row>
    <row r="95" spans="1:25" x14ac:dyDescent="0.25">
      <c r="A95" s="16"/>
      <c r="G95" s="20"/>
      <c r="H95" s="20"/>
    </row>
    <row r="96" spans="1:25" x14ac:dyDescent="0.25">
      <c r="A96" s="30"/>
      <c r="B96" s="663"/>
      <c r="C96" s="664"/>
      <c r="D96" s="664"/>
      <c r="G96" s="37"/>
      <c r="H96" s="37"/>
      <c r="I96" s="37"/>
      <c r="J96" s="37"/>
    </row>
    <row r="97" spans="1:28" ht="27" customHeight="1" x14ac:dyDescent="0.25">
      <c r="A97" s="30"/>
      <c r="B97" s="1849" t="s">
        <v>204</v>
      </c>
      <c r="C97" s="1849"/>
      <c r="D97" s="1849"/>
      <c r="E97" s="1849"/>
      <c r="G97" s="37"/>
      <c r="H97" s="37"/>
      <c r="I97" s="37"/>
      <c r="J97" s="37"/>
      <c r="W97" s="1667" t="s">
        <v>204</v>
      </c>
      <c r="X97" s="1667"/>
      <c r="Y97" s="1667"/>
      <c r="AA97" s="20"/>
    </row>
    <row r="98" spans="1:28" ht="12.75" customHeight="1" x14ac:dyDescent="0.25">
      <c r="A98" s="30"/>
      <c r="B98" s="663"/>
      <c r="C98" s="664"/>
      <c r="D98" s="664"/>
      <c r="G98" s="37"/>
      <c r="H98" s="37"/>
      <c r="I98" s="37"/>
      <c r="J98" s="37"/>
      <c r="W98" s="1667"/>
      <c r="X98" s="1667"/>
      <c r="Y98" s="1667"/>
      <c r="AA98" s="20"/>
    </row>
    <row r="99" spans="1:28" ht="31.5" customHeight="1" x14ac:dyDescent="0.25">
      <c r="A99" s="16"/>
      <c r="B99" s="839" t="s">
        <v>135</v>
      </c>
      <c r="C99" s="647" t="s">
        <v>3</v>
      </c>
      <c r="D99" s="800" t="s">
        <v>119</v>
      </c>
      <c r="F99" s="37"/>
      <c r="G99" s="37"/>
      <c r="H99" s="37"/>
      <c r="I99" s="37"/>
      <c r="L99" s="24"/>
      <c r="M99" s="20"/>
      <c r="P99" s="24"/>
      <c r="V99" s="350"/>
      <c r="W99" s="448" t="s">
        <v>10</v>
      </c>
      <c r="X99" s="451" t="s">
        <v>5</v>
      </c>
      <c r="Y99" s="448" t="s">
        <v>4</v>
      </c>
      <c r="AA99" s="20"/>
      <c r="AB99" s="17"/>
    </row>
    <row r="100" spans="1:28" s="44" customFormat="1" ht="30" customHeight="1" x14ac:dyDescent="0.35">
      <c r="A100" s="41"/>
      <c r="B100" s="665" t="s">
        <v>131</v>
      </c>
      <c r="C100" s="656">
        <f t="shared" ref="C100:C106" si="4">+X100</f>
        <v>13</v>
      </c>
      <c r="D100" s="666">
        <f t="shared" ref="D100:D106" si="5">+Y100/1000000</f>
        <v>316.88633269999997</v>
      </c>
      <c r="E100" s="656"/>
      <c r="F100" s="50"/>
      <c r="G100" s="50"/>
      <c r="H100" s="50"/>
      <c r="I100" s="50"/>
      <c r="L100" s="51"/>
      <c r="P100" s="51"/>
      <c r="Q100" s="51"/>
      <c r="R100" s="51"/>
      <c r="S100" s="51"/>
      <c r="T100" s="51"/>
      <c r="U100" s="51"/>
      <c r="V100" s="321"/>
      <c r="W100" s="555" t="s">
        <v>131</v>
      </c>
      <c r="X100" s="556">
        <v>13</v>
      </c>
      <c r="Y100" s="557">
        <v>316886332.69999999</v>
      </c>
      <c r="Z100" s="320"/>
      <c r="AA100" s="20"/>
      <c r="AB100" s="17"/>
    </row>
    <row r="101" spans="1:28" s="44" customFormat="1" ht="30" customHeight="1" x14ac:dyDescent="0.35">
      <c r="A101" s="41"/>
      <c r="B101" s="656" t="s">
        <v>132</v>
      </c>
      <c r="C101" s="656">
        <f t="shared" si="4"/>
        <v>30</v>
      </c>
      <c r="D101" s="666">
        <f>+Y101/1000000</f>
        <v>630.97778200999994</v>
      </c>
      <c r="E101" s="656"/>
      <c r="F101" s="50"/>
      <c r="G101" s="50"/>
      <c r="H101" s="50"/>
      <c r="I101" s="50"/>
      <c r="L101" s="51"/>
      <c r="P101" s="51"/>
      <c r="Q101" s="51"/>
      <c r="R101" s="51"/>
      <c r="S101" s="51"/>
      <c r="T101" s="51"/>
      <c r="U101" s="51"/>
      <c r="V101" s="321"/>
      <c r="W101" s="555" t="s">
        <v>132</v>
      </c>
      <c r="X101" s="556">
        <v>30</v>
      </c>
      <c r="Y101" s="557">
        <v>630977782.00999999</v>
      </c>
      <c r="Z101" s="320"/>
      <c r="AA101" s="20"/>
      <c r="AB101" s="17"/>
    </row>
    <row r="102" spans="1:28" s="44" customFormat="1" ht="30" customHeight="1" x14ac:dyDescent="0.35">
      <c r="B102" s="665" t="s">
        <v>14</v>
      </c>
      <c r="C102" s="656">
        <f t="shared" si="4"/>
        <v>19</v>
      </c>
      <c r="D102" s="666">
        <f t="shared" si="5"/>
        <v>416.25825091000002</v>
      </c>
      <c r="E102" s="656"/>
      <c r="F102" s="50"/>
      <c r="G102" s="50"/>
      <c r="H102" s="50"/>
      <c r="I102" s="50"/>
      <c r="L102" s="51"/>
      <c r="P102" s="51"/>
      <c r="Q102" s="51"/>
      <c r="R102" s="51"/>
      <c r="S102" s="51"/>
      <c r="T102" s="51"/>
      <c r="U102" s="51"/>
      <c r="V102" s="321"/>
      <c r="W102" s="555" t="s">
        <v>14</v>
      </c>
      <c r="X102" s="556">
        <v>19</v>
      </c>
      <c r="Y102" s="557">
        <v>416258250.91000003</v>
      </c>
      <c r="Z102" s="320"/>
      <c r="AA102" s="20"/>
      <c r="AB102" s="17"/>
    </row>
    <row r="103" spans="1:28" s="44" customFormat="1" ht="30" customHeight="1" x14ac:dyDescent="0.35">
      <c r="A103" s="41"/>
      <c r="B103" s="656" t="s">
        <v>15</v>
      </c>
      <c r="C103" s="656">
        <f t="shared" si="4"/>
        <v>54</v>
      </c>
      <c r="D103" s="666">
        <f t="shared" si="5"/>
        <v>1077.1035138900002</v>
      </c>
      <c r="E103" s="656"/>
      <c r="F103" s="50"/>
      <c r="G103" s="50"/>
      <c r="H103" s="50"/>
      <c r="I103" s="50"/>
      <c r="L103" s="51"/>
      <c r="P103" s="51"/>
      <c r="Q103" s="51"/>
      <c r="R103" s="51"/>
      <c r="S103" s="51"/>
      <c r="T103" s="51"/>
      <c r="U103" s="51"/>
      <c r="V103" s="321"/>
      <c r="W103" s="555" t="s">
        <v>15</v>
      </c>
      <c r="X103" s="556">
        <v>54</v>
      </c>
      <c r="Y103" s="557">
        <v>1077103513.8900001</v>
      </c>
      <c r="Z103" s="320"/>
      <c r="AA103" s="20"/>
      <c r="AB103" s="17"/>
    </row>
    <row r="104" spans="1:28" s="44" customFormat="1" ht="30" customHeight="1" x14ac:dyDescent="0.35">
      <c r="A104" s="41"/>
      <c r="B104" s="665" t="s">
        <v>16</v>
      </c>
      <c r="C104" s="656">
        <f t="shared" si="4"/>
        <v>39</v>
      </c>
      <c r="D104" s="666">
        <f t="shared" si="5"/>
        <v>670.31314417999999</v>
      </c>
      <c r="E104" s="656"/>
      <c r="F104" s="50"/>
      <c r="G104" s="50"/>
      <c r="H104" s="50"/>
      <c r="I104" s="50"/>
      <c r="L104" s="51"/>
      <c r="P104" s="51"/>
      <c r="Q104" s="51"/>
      <c r="R104" s="51"/>
      <c r="S104" s="51"/>
      <c r="T104" s="51"/>
      <c r="U104" s="51"/>
      <c r="V104" s="321"/>
      <c r="W104" s="555" t="s">
        <v>16</v>
      </c>
      <c r="X104" s="556">
        <v>39</v>
      </c>
      <c r="Y104" s="557">
        <v>670313144.17999995</v>
      </c>
      <c r="Z104" s="320"/>
      <c r="AA104" s="20"/>
      <c r="AB104" s="17"/>
    </row>
    <row r="105" spans="1:28" s="44" customFormat="1" ht="30" customHeight="1" x14ac:dyDescent="0.35">
      <c r="A105" s="41"/>
      <c r="B105" s="656" t="s">
        <v>18</v>
      </c>
      <c r="C105" s="656">
        <f t="shared" si="4"/>
        <v>109</v>
      </c>
      <c r="D105" s="666">
        <f t="shared" si="5"/>
        <v>2229.7633925999999</v>
      </c>
      <c r="E105" s="656"/>
      <c r="F105" s="50"/>
      <c r="G105" s="50"/>
      <c r="H105" s="50"/>
      <c r="I105" s="50"/>
      <c r="L105" s="51"/>
      <c r="P105" s="51"/>
      <c r="Q105" s="51"/>
      <c r="R105" s="51"/>
      <c r="S105" s="51"/>
      <c r="T105" s="51"/>
      <c r="U105" s="51"/>
      <c r="V105" s="321"/>
      <c r="W105" s="555" t="s">
        <v>18</v>
      </c>
      <c r="X105" s="556">
        <v>109</v>
      </c>
      <c r="Y105" s="557">
        <v>2229763392.5999999</v>
      </c>
      <c r="Z105" s="320"/>
      <c r="AA105" s="20"/>
      <c r="AB105" s="17"/>
    </row>
    <row r="106" spans="1:28" s="44" customFormat="1" ht="30" customHeight="1" x14ac:dyDescent="0.35">
      <c r="A106" s="41"/>
      <c r="B106" s="665" t="s">
        <v>17</v>
      </c>
      <c r="C106" s="656">
        <f t="shared" si="4"/>
        <v>35</v>
      </c>
      <c r="D106" s="666">
        <f t="shared" si="5"/>
        <v>634.74398367999993</v>
      </c>
      <c r="E106" s="656"/>
      <c r="F106" s="50"/>
      <c r="G106" s="50"/>
      <c r="H106" s="50"/>
      <c r="I106" s="50"/>
      <c r="L106" s="51"/>
      <c r="P106" s="51"/>
      <c r="Q106" s="51"/>
      <c r="R106" s="51"/>
      <c r="S106" s="51"/>
      <c r="T106" s="51"/>
      <c r="U106" s="51"/>
      <c r="V106" s="321"/>
      <c r="W106" s="555" t="s">
        <v>17</v>
      </c>
      <c r="X106" s="556">
        <v>35</v>
      </c>
      <c r="Y106" s="557">
        <v>634743983.67999995</v>
      </c>
      <c r="Z106" s="320"/>
      <c r="AA106" s="20"/>
      <c r="AB106" s="17"/>
    </row>
    <row r="107" spans="1:28" x14ac:dyDescent="0.25">
      <c r="A107" s="16"/>
      <c r="B107" s="805" t="s">
        <v>6</v>
      </c>
      <c r="C107" s="645">
        <f>SUM(C100:C106)</f>
        <v>299</v>
      </c>
      <c r="D107" s="801">
        <f>SUM(D100:D106)</f>
        <v>5976.0463999700005</v>
      </c>
      <c r="F107" s="37"/>
      <c r="G107" s="37"/>
      <c r="H107" s="37"/>
      <c r="I107" s="37"/>
      <c r="L107" s="24"/>
      <c r="M107" s="20"/>
      <c r="P107" s="24"/>
      <c r="V107" s="350"/>
      <c r="W107" s="445" t="s">
        <v>6</v>
      </c>
      <c r="X107" s="449">
        <f>SUM(X100:X106)</f>
        <v>299</v>
      </c>
      <c r="Y107" s="450">
        <f>SUM(Y100:Y106)</f>
        <v>5976046399.9700003</v>
      </c>
      <c r="AA107" s="20"/>
      <c r="AB107" s="17"/>
    </row>
    <row r="108" spans="1:28" x14ac:dyDescent="0.25">
      <c r="A108" s="16"/>
      <c r="C108" s="667"/>
      <c r="D108" s="667"/>
      <c r="E108" s="668"/>
      <c r="G108" s="37"/>
      <c r="H108" s="37"/>
      <c r="I108" s="37"/>
      <c r="J108" s="37"/>
      <c r="Z108" s="350"/>
    </row>
    <row r="109" spans="1:28" x14ac:dyDescent="0.25">
      <c r="A109" s="30"/>
      <c r="B109" s="663"/>
      <c r="C109" s="664"/>
      <c r="D109" s="664"/>
      <c r="E109" s="669"/>
      <c r="G109" s="37"/>
      <c r="H109" s="37"/>
      <c r="I109" s="37"/>
      <c r="J109" s="37"/>
      <c r="Z109" s="350"/>
    </row>
    <row r="110" spans="1:28" ht="12.75" customHeight="1" x14ac:dyDescent="0.25">
      <c r="A110" s="30"/>
      <c r="C110" s="2"/>
      <c r="D110" s="2"/>
      <c r="G110" s="37"/>
      <c r="H110" s="37"/>
      <c r="I110" s="37"/>
      <c r="J110" s="37"/>
      <c r="Z110" s="350"/>
    </row>
    <row r="111" spans="1:28" ht="26.25" customHeight="1" x14ac:dyDescent="0.25">
      <c r="A111" s="30"/>
      <c r="B111" s="1849" t="s">
        <v>205</v>
      </c>
      <c r="C111" s="1849"/>
      <c r="D111" s="1849"/>
      <c r="E111" s="1849"/>
      <c r="G111" s="37"/>
      <c r="H111" s="37"/>
      <c r="I111" s="37"/>
      <c r="J111" s="37"/>
      <c r="Z111" s="350"/>
    </row>
    <row r="112" spans="1:28" x14ac:dyDescent="0.25">
      <c r="A112" s="16"/>
      <c r="B112" s="124"/>
      <c r="G112" s="37"/>
      <c r="H112" s="37"/>
      <c r="I112" s="37"/>
      <c r="J112" s="37"/>
      <c r="Z112" s="350"/>
    </row>
    <row r="113" spans="1:25" ht="15" customHeight="1" x14ac:dyDescent="0.25">
      <c r="A113" s="16"/>
      <c r="B113" s="806" t="s">
        <v>136</v>
      </c>
      <c r="C113" s="647" t="s">
        <v>3</v>
      </c>
      <c r="D113" s="800" t="s">
        <v>119</v>
      </c>
      <c r="G113" s="37"/>
      <c r="H113" s="37"/>
      <c r="I113" s="37"/>
      <c r="L113" s="24"/>
      <c r="M113" s="20"/>
      <c r="P113" s="24"/>
      <c r="V113" s="350"/>
      <c r="W113" s="327"/>
      <c r="Y113" s="350"/>
    </row>
    <row r="114" spans="1:25" s="44" customFormat="1" ht="30" customHeight="1" x14ac:dyDescent="0.25">
      <c r="A114" s="41"/>
      <c r="B114" s="665" t="s">
        <v>131</v>
      </c>
      <c r="C114" s="656">
        <f>+C86+C100</f>
        <v>138</v>
      </c>
      <c r="D114" s="666">
        <f>+D86+D100</f>
        <v>1339.2903326999999</v>
      </c>
      <c r="E114" s="656"/>
      <c r="G114" s="50"/>
      <c r="H114" s="50"/>
      <c r="I114" s="50"/>
      <c r="L114" s="51"/>
      <c r="P114" s="51"/>
      <c r="Q114" s="51"/>
      <c r="R114" s="51"/>
      <c r="S114" s="51"/>
      <c r="T114" s="51"/>
      <c r="U114" s="51"/>
      <c r="V114" s="321"/>
      <c r="W114" s="320"/>
      <c r="X114" s="320"/>
      <c r="Y114" s="321"/>
    </row>
    <row r="115" spans="1:25" s="44" customFormat="1" ht="30" customHeight="1" x14ac:dyDescent="0.25">
      <c r="A115" s="41"/>
      <c r="B115" s="656" t="s">
        <v>132</v>
      </c>
      <c r="C115" s="656">
        <f t="shared" ref="C115:C120" si="6">+C87+C101</f>
        <v>161</v>
      </c>
      <c r="D115" s="666">
        <f t="shared" ref="D115:D120" si="7">+D87+D101</f>
        <v>1808.0627820099999</v>
      </c>
      <c r="E115" s="656"/>
      <c r="G115" s="50"/>
      <c r="H115" s="50"/>
      <c r="I115" s="50"/>
      <c r="L115" s="51"/>
      <c r="N115" s="20"/>
      <c r="P115" s="51"/>
      <c r="Q115" s="51"/>
      <c r="R115" s="51"/>
      <c r="S115" s="51"/>
      <c r="T115" s="51"/>
      <c r="U115" s="51"/>
      <c r="V115" s="321"/>
      <c r="W115" s="320"/>
      <c r="X115" s="320"/>
      <c r="Y115" s="321"/>
    </row>
    <row r="116" spans="1:25" s="44" customFormat="1" ht="30" customHeight="1" x14ac:dyDescent="0.25">
      <c r="B116" s="665" t="s">
        <v>14</v>
      </c>
      <c r="C116" s="656">
        <f>+C88+C102</f>
        <v>181</v>
      </c>
      <c r="D116" s="666">
        <f t="shared" si="7"/>
        <v>1923.07725091</v>
      </c>
      <c r="E116" s="656"/>
      <c r="G116" s="50"/>
      <c r="H116" s="50"/>
      <c r="I116" s="50"/>
      <c r="L116" s="51"/>
      <c r="N116" s="780"/>
      <c r="P116" s="51"/>
      <c r="Q116" s="51"/>
      <c r="R116" s="51"/>
      <c r="S116" s="51"/>
      <c r="T116" s="51"/>
      <c r="U116" s="51"/>
      <c r="V116" s="321"/>
      <c r="W116" s="320"/>
      <c r="X116" s="320"/>
      <c r="Y116" s="321"/>
    </row>
    <row r="117" spans="1:25" s="44" customFormat="1" ht="30" customHeight="1" x14ac:dyDescent="0.25">
      <c r="A117" s="41"/>
      <c r="B117" s="656" t="s">
        <v>15</v>
      </c>
      <c r="C117" s="656">
        <f t="shared" si="6"/>
        <v>137</v>
      </c>
      <c r="D117" s="666">
        <f t="shared" si="7"/>
        <v>1840.7275138900002</v>
      </c>
      <c r="E117" s="656"/>
      <c r="G117" s="50"/>
      <c r="H117" s="50"/>
      <c r="I117" s="50"/>
      <c r="L117" s="51"/>
      <c r="P117" s="51"/>
      <c r="Q117" s="51"/>
      <c r="R117" s="51"/>
      <c r="S117" s="51"/>
      <c r="T117" s="51"/>
      <c r="U117" s="51"/>
      <c r="V117" s="321"/>
      <c r="W117" s="320"/>
      <c r="X117" s="320"/>
      <c r="Y117" s="321"/>
    </row>
    <row r="118" spans="1:25" s="44" customFormat="1" ht="30" customHeight="1" x14ac:dyDescent="0.25">
      <c r="A118" s="41"/>
      <c r="B118" s="665" t="s">
        <v>16</v>
      </c>
      <c r="C118" s="656">
        <f t="shared" si="6"/>
        <v>340</v>
      </c>
      <c r="D118" s="666">
        <f t="shared" si="7"/>
        <v>3474.5721441800001</v>
      </c>
      <c r="E118" s="656"/>
      <c r="G118" s="50"/>
      <c r="H118" s="50"/>
      <c r="I118" s="50"/>
      <c r="L118" s="51"/>
      <c r="P118" s="51"/>
      <c r="Q118" s="51"/>
      <c r="R118" s="51"/>
      <c r="S118" s="51"/>
      <c r="T118" s="51"/>
      <c r="U118" s="51"/>
      <c r="V118" s="321"/>
      <c r="W118" s="320"/>
      <c r="X118" s="320"/>
      <c r="Y118" s="321"/>
    </row>
    <row r="119" spans="1:25" s="44" customFormat="1" ht="30" customHeight="1" x14ac:dyDescent="0.25">
      <c r="A119" s="41"/>
      <c r="B119" s="656" t="s">
        <v>18</v>
      </c>
      <c r="C119" s="656">
        <f t="shared" si="6"/>
        <v>357</v>
      </c>
      <c r="D119" s="666">
        <f t="shared" si="7"/>
        <v>4548.5003925999999</v>
      </c>
      <c r="E119" s="656"/>
      <c r="G119" s="50"/>
      <c r="H119" s="50"/>
      <c r="I119" s="50"/>
      <c r="L119" s="51"/>
      <c r="P119" s="51"/>
      <c r="Q119" s="51"/>
      <c r="R119" s="51"/>
      <c r="S119" s="51"/>
      <c r="T119" s="51"/>
      <c r="U119" s="51"/>
      <c r="V119" s="321"/>
      <c r="W119" s="320"/>
      <c r="X119" s="320"/>
      <c r="Y119" s="321"/>
    </row>
    <row r="120" spans="1:25" s="44" customFormat="1" ht="30" customHeight="1" x14ac:dyDescent="0.25">
      <c r="A120" s="41"/>
      <c r="B120" s="665" t="s">
        <v>17</v>
      </c>
      <c r="C120" s="656">
        <f t="shared" si="6"/>
        <v>340</v>
      </c>
      <c r="D120" s="666">
        <f t="shared" si="7"/>
        <v>3479.33798368</v>
      </c>
      <c r="E120" s="656"/>
      <c r="G120" s="50"/>
      <c r="H120" s="50"/>
      <c r="I120" s="50"/>
      <c r="L120" s="51"/>
      <c r="P120" s="51"/>
      <c r="Q120" s="51"/>
      <c r="R120" s="51"/>
      <c r="S120" s="51"/>
      <c r="T120" s="51"/>
      <c r="U120" s="51"/>
      <c r="V120" s="321"/>
      <c r="W120" s="320"/>
      <c r="X120" s="320"/>
      <c r="Y120" s="321"/>
    </row>
    <row r="121" spans="1:25" s="44" customFormat="1" x14ac:dyDescent="0.25">
      <c r="A121" s="41"/>
      <c r="B121" s="807" t="s">
        <v>6</v>
      </c>
      <c r="C121" s="645">
        <f>SUM(C114:C120)</f>
        <v>1654</v>
      </c>
      <c r="D121" s="801">
        <f>SUM(D114:D120)</f>
        <v>18413.568399970001</v>
      </c>
      <c r="E121" s="656"/>
      <c r="G121" s="50"/>
      <c r="H121" s="50"/>
      <c r="I121" s="50"/>
      <c r="L121" s="51"/>
      <c r="P121" s="51"/>
      <c r="Q121" s="51"/>
      <c r="R121" s="51"/>
      <c r="S121" s="51"/>
      <c r="T121" s="51"/>
      <c r="U121" s="51"/>
      <c r="V121" s="321"/>
      <c r="W121" s="320"/>
      <c r="X121" s="320"/>
      <c r="Y121" s="321"/>
    </row>
    <row r="122" spans="1:25" ht="15" customHeight="1" x14ac:dyDescent="0.25">
      <c r="A122" s="16"/>
      <c r="C122" s="667"/>
      <c r="D122" s="667"/>
      <c r="E122" s="668"/>
      <c r="G122" s="20"/>
      <c r="H122" s="37"/>
      <c r="I122" s="37"/>
      <c r="J122" s="37"/>
      <c r="Q122" s="118"/>
      <c r="R122" s="118"/>
      <c r="S122" s="118"/>
      <c r="T122" s="118"/>
      <c r="U122" s="118"/>
      <c r="V122" s="118"/>
      <c r="W122" s="321"/>
      <c r="X122" s="320"/>
      <c r="Y122" s="320"/>
    </row>
    <row r="123" spans="1:25" ht="15" customHeight="1" x14ac:dyDescent="0.25">
      <c r="A123" s="16"/>
      <c r="B123" s="670"/>
      <c r="C123" s="667"/>
      <c r="D123" s="667"/>
      <c r="E123" s="668"/>
      <c r="G123" s="20"/>
      <c r="H123" s="37"/>
      <c r="I123" s="37"/>
      <c r="J123" s="37"/>
      <c r="Q123" s="118"/>
      <c r="R123" s="118"/>
      <c r="S123" s="118"/>
      <c r="T123" s="118"/>
      <c r="U123" s="118"/>
      <c r="V123" s="118"/>
      <c r="W123" s="321"/>
      <c r="X123" s="320"/>
      <c r="Y123" s="320"/>
    </row>
    <row r="124" spans="1:25" ht="15" customHeight="1" x14ac:dyDescent="0.25">
      <c r="A124" s="16"/>
      <c r="G124" s="20"/>
      <c r="H124" s="37"/>
      <c r="I124" s="37"/>
      <c r="J124" s="37"/>
      <c r="W124" s="321"/>
      <c r="X124" s="320"/>
      <c r="Y124" s="320"/>
    </row>
    <row r="125" spans="1:25" ht="26.25" customHeight="1" x14ac:dyDescent="0.25">
      <c r="A125" s="30"/>
      <c r="B125" s="1850" t="s">
        <v>207</v>
      </c>
      <c r="C125" s="1850"/>
      <c r="D125" s="1850"/>
      <c r="E125" s="1850"/>
      <c r="H125" s="13"/>
      <c r="I125" s="13"/>
      <c r="J125" s="13"/>
      <c r="X125" s="366"/>
      <c r="Y125" s="367"/>
    </row>
    <row r="126" spans="1:25" x14ac:dyDescent="0.25">
      <c r="A126" s="16"/>
      <c r="H126" s="13"/>
      <c r="I126" s="13"/>
      <c r="J126" s="13"/>
      <c r="X126" s="366"/>
      <c r="Y126" s="367"/>
    </row>
    <row r="127" spans="1:25" ht="15" customHeight="1" x14ac:dyDescent="0.35">
      <c r="A127" s="16"/>
      <c r="B127" s="806" t="s">
        <v>19</v>
      </c>
      <c r="C127" s="647" t="s">
        <v>3</v>
      </c>
      <c r="D127" s="800" t="s">
        <v>119</v>
      </c>
      <c r="E127" s="670"/>
      <c r="F127" s="13"/>
      <c r="H127" s="13"/>
      <c r="I127" s="13"/>
      <c r="L127" s="24"/>
      <c r="M127" s="20"/>
      <c r="P127" s="24"/>
      <c r="V127" s="350"/>
      <c r="W127" s="614" t="s">
        <v>149</v>
      </c>
      <c r="X127" s="614" t="s">
        <v>5</v>
      </c>
      <c r="Y127" s="614" t="s">
        <v>49</v>
      </c>
    </row>
    <row r="128" spans="1:25" ht="30" customHeight="1" x14ac:dyDescent="0.35">
      <c r="A128" s="16"/>
      <c r="B128" s="671" t="s">
        <v>20</v>
      </c>
      <c r="C128" s="656">
        <f>X134</f>
        <v>299</v>
      </c>
      <c r="D128" s="666">
        <f>Y134/1000000</f>
        <v>4357.7794920299993</v>
      </c>
      <c r="E128" s="670"/>
      <c r="F128" s="13"/>
      <c r="H128" s="13"/>
      <c r="I128" s="13"/>
      <c r="L128" s="24"/>
      <c r="M128" s="20"/>
      <c r="N128" s="141"/>
      <c r="P128" s="24"/>
      <c r="V128" s="350"/>
      <c r="W128" s="615" t="s">
        <v>148</v>
      </c>
      <c r="X128">
        <v>109</v>
      </c>
      <c r="Y128">
        <v>1233099518.01</v>
      </c>
    </row>
    <row r="129" spans="1:28" s="44" customFormat="1" ht="30" customHeight="1" x14ac:dyDescent="0.35">
      <c r="A129" s="41"/>
      <c r="B129" s="671" t="s">
        <v>21</v>
      </c>
      <c r="C129" s="656">
        <f>X129</f>
        <v>1113</v>
      </c>
      <c r="D129" s="666">
        <f>Y129/1000000</f>
        <v>11489.282986620001</v>
      </c>
      <c r="E129" s="656"/>
      <c r="L129" s="51"/>
      <c r="N129" s="279"/>
      <c r="P129" s="51"/>
      <c r="Q129" s="51"/>
      <c r="R129" s="51"/>
      <c r="S129" s="51"/>
      <c r="T129" s="51"/>
      <c r="U129" s="51"/>
      <c r="V129" s="353"/>
      <c r="W129" s="615" t="s">
        <v>122</v>
      </c>
      <c r="X129">
        <v>1113</v>
      </c>
      <c r="Y129">
        <v>11489282986.620001</v>
      </c>
      <c r="Z129" s="327"/>
      <c r="AA129" s="20"/>
      <c r="AB129" s="20"/>
    </row>
    <row r="130" spans="1:28" s="44" customFormat="1" ht="30" customHeight="1" x14ac:dyDescent="0.35">
      <c r="A130" s="41"/>
      <c r="B130" s="671" t="s">
        <v>22</v>
      </c>
      <c r="C130" s="656">
        <f>X132</f>
        <v>95</v>
      </c>
      <c r="D130" s="666">
        <f>Y132/1000000</f>
        <v>910.87340330999996</v>
      </c>
      <c r="E130" s="656"/>
      <c r="L130" s="51"/>
      <c r="N130" s="279"/>
      <c r="P130" s="51"/>
      <c r="Q130" s="51"/>
      <c r="R130" s="51"/>
      <c r="S130" s="51"/>
      <c r="T130" s="51"/>
      <c r="U130" s="51"/>
      <c r="V130" s="353"/>
      <c r="W130" s="615" t="s">
        <v>322</v>
      </c>
      <c r="X130">
        <v>10</v>
      </c>
      <c r="Y130">
        <v>104050000</v>
      </c>
      <c r="Z130" s="327"/>
      <c r="AA130" s="20"/>
      <c r="AB130" s="20"/>
    </row>
    <row r="131" spans="1:28" s="44" customFormat="1" ht="30" customHeight="1" x14ac:dyDescent="0.35">
      <c r="A131" s="41"/>
      <c r="B131" s="671" t="s">
        <v>23</v>
      </c>
      <c r="C131" s="656">
        <f>X128</f>
        <v>109</v>
      </c>
      <c r="D131" s="666">
        <f>Y128/1000000</f>
        <v>1233.0995180099999</v>
      </c>
      <c r="E131" s="656"/>
      <c r="L131" s="51"/>
      <c r="N131" s="279"/>
      <c r="P131" s="51"/>
      <c r="Q131" s="51"/>
      <c r="R131" s="51"/>
      <c r="S131" s="51"/>
      <c r="T131" s="51"/>
      <c r="U131" s="51"/>
      <c r="V131" s="353"/>
      <c r="W131" s="615" t="s">
        <v>150</v>
      </c>
      <c r="X131">
        <v>28</v>
      </c>
      <c r="Y131">
        <v>318483000</v>
      </c>
      <c r="Z131" s="327"/>
      <c r="AA131" s="20"/>
      <c r="AB131" s="20"/>
    </row>
    <row r="132" spans="1:28" s="44" customFormat="1" ht="30" customHeight="1" x14ac:dyDescent="0.35">
      <c r="A132" s="41"/>
      <c r="B132" s="671" t="s">
        <v>137</v>
      </c>
      <c r="C132" s="656">
        <f>X130+X131+X133</f>
        <v>38</v>
      </c>
      <c r="D132" s="666">
        <f>(Y130+Y131+Y133)/1000000</f>
        <v>422.53300000000002</v>
      </c>
      <c r="E132" s="656"/>
      <c r="L132" s="51"/>
      <c r="N132" s="208"/>
      <c r="P132" s="51"/>
      <c r="Q132" s="51"/>
      <c r="R132" s="51"/>
      <c r="S132" s="51"/>
      <c r="T132" s="51"/>
      <c r="U132" s="51"/>
      <c r="V132" s="353"/>
      <c r="W132" s="615" t="s">
        <v>123</v>
      </c>
      <c r="X132">
        <v>95</v>
      </c>
      <c r="Y132">
        <v>910873403.30999994</v>
      </c>
      <c r="Z132" s="327"/>
      <c r="AA132" s="20"/>
      <c r="AB132" s="20"/>
    </row>
    <row r="133" spans="1:28" s="44" customFormat="1" ht="30" customHeight="1" x14ac:dyDescent="0.35">
      <c r="A133" s="41"/>
      <c r="B133" s="671" t="s">
        <v>138</v>
      </c>
      <c r="C133" s="656">
        <v>0</v>
      </c>
      <c r="D133" s="666">
        <v>0</v>
      </c>
      <c r="E133" s="656"/>
      <c r="L133" s="51"/>
      <c r="N133" s="51"/>
      <c r="P133" s="51"/>
      <c r="Q133" s="51"/>
      <c r="R133" s="51"/>
      <c r="S133" s="51"/>
      <c r="T133" s="51"/>
      <c r="U133" s="51"/>
      <c r="V133" s="353"/>
      <c r="W133" s="615" t="s">
        <v>158</v>
      </c>
      <c r="X133" s="716">
        <v>0</v>
      </c>
      <c r="Y133" s="716">
        <v>0</v>
      </c>
      <c r="Z133" s="327"/>
      <c r="AA133" s="20"/>
      <c r="AB133" s="20"/>
    </row>
    <row r="134" spans="1:28" s="44" customFormat="1" ht="30" customHeight="1" x14ac:dyDescent="0.35">
      <c r="A134" s="41"/>
      <c r="B134" s="671" t="s">
        <v>305</v>
      </c>
      <c r="C134" s="656">
        <v>0</v>
      </c>
      <c r="D134" s="666">
        <v>0</v>
      </c>
      <c r="E134" s="656"/>
      <c r="L134" s="51"/>
      <c r="N134" s="279"/>
      <c r="P134" s="51"/>
      <c r="Q134" s="51"/>
      <c r="R134" s="51"/>
      <c r="S134" s="51"/>
      <c r="T134" s="51"/>
      <c r="U134" s="51"/>
      <c r="V134" s="353"/>
      <c r="W134" s="615" t="s">
        <v>127</v>
      </c>
      <c r="X134">
        <v>299</v>
      </c>
      <c r="Y134">
        <v>4357779492.0299997</v>
      </c>
      <c r="Z134" s="327"/>
      <c r="AA134" s="20"/>
      <c r="AB134" s="20"/>
    </row>
    <row r="135" spans="1:28" s="44" customFormat="1" ht="15" customHeight="1" x14ac:dyDescent="0.25">
      <c r="A135" s="41"/>
      <c r="B135" s="808" t="s">
        <v>6</v>
      </c>
      <c r="C135" s="672">
        <f>SUM(C128:C134)</f>
        <v>1654</v>
      </c>
      <c r="D135" s="809">
        <f>SUM(D128:D134)</f>
        <v>18413.568399970001</v>
      </c>
      <c r="E135" s="656"/>
      <c r="L135" s="51"/>
      <c r="P135" s="51"/>
      <c r="Q135" s="51"/>
      <c r="R135" s="51"/>
      <c r="S135" s="51"/>
      <c r="T135" s="51"/>
      <c r="U135" s="51"/>
      <c r="V135" s="353"/>
      <c r="W135" s="432" t="s">
        <v>6</v>
      </c>
      <c r="X135" s="433">
        <f>SUM(X128:X134)</f>
        <v>1654</v>
      </c>
      <c r="Y135" s="431">
        <f>SUM(Y128:Y134)</f>
        <v>18413568399.970001</v>
      </c>
      <c r="Z135" s="327"/>
      <c r="AA135" s="20"/>
      <c r="AB135" s="20"/>
    </row>
    <row r="136" spans="1:28" ht="15" customHeight="1" x14ac:dyDescent="0.25">
      <c r="A136" s="16"/>
      <c r="F136" s="13"/>
      <c r="H136" s="13"/>
      <c r="I136" s="13"/>
      <c r="J136" s="13"/>
    </row>
    <row r="137" spans="1:28" ht="15" customHeight="1" x14ac:dyDescent="0.25">
      <c r="A137" s="16"/>
      <c r="G137" s="348"/>
      <c r="H137" s="13"/>
      <c r="I137" s="13"/>
      <c r="J137" s="13"/>
      <c r="Q137" s="25"/>
      <c r="R137" s="25"/>
      <c r="S137" s="25"/>
      <c r="T137" s="25"/>
      <c r="U137" s="25"/>
      <c r="V137" s="25"/>
      <c r="X137" s="368"/>
      <c r="Y137" s="368"/>
      <c r="Z137" s="368"/>
    </row>
    <row r="138" spans="1:28" ht="15" customHeight="1" x14ac:dyDescent="0.25">
      <c r="A138" s="16"/>
      <c r="H138" s="13"/>
      <c r="I138" s="13"/>
      <c r="J138" s="13"/>
      <c r="X138" s="368"/>
      <c r="Y138" s="368"/>
      <c r="Z138" s="368"/>
    </row>
    <row r="139" spans="1:28" ht="26.25" customHeight="1" x14ac:dyDescent="0.25">
      <c r="A139" s="30"/>
      <c r="B139" s="1849" t="s">
        <v>208</v>
      </c>
      <c r="C139" s="1849"/>
      <c r="D139" s="1849"/>
      <c r="E139" s="1849"/>
      <c r="H139" s="13"/>
      <c r="I139" s="13"/>
      <c r="J139" s="13"/>
      <c r="X139" s="368"/>
      <c r="Y139" s="368"/>
      <c r="Z139" s="368"/>
    </row>
    <row r="140" spans="1:28" x14ac:dyDescent="0.25">
      <c r="A140" s="16"/>
      <c r="H140" s="13"/>
      <c r="I140" s="13"/>
      <c r="J140" s="13"/>
      <c r="X140" s="368"/>
      <c r="Y140" s="368"/>
      <c r="Z140" s="368"/>
    </row>
    <row r="141" spans="1:28" ht="15" customHeight="1" x14ac:dyDescent="0.25">
      <c r="A141" s="16"/>
      <c r="B141" s="806" t="s">
        <v>24</v>
      </c>
      <c r="C141" s="647" t="s">
        <v>3</v>
      </c>
      <c r="D141" s="810" t="s">
        <v>119</v>
      </c>
      <c r="F141" s="13"/>
      <c r="H141" s="13"/>
      <c r="I141" s="13"/>
      <c r="L141" s="24"/>
      <c r="M141" s="20"/>
      <c r="P141" s="24"/>
      <c r="V141" s="350"/>
      <c r="W141" s="327"/>
      <c r="Y141" s="350"/>
      <c r="AA141" s="20"/>
      <c r="AB141" s="17"/>
    </row>
    <row r="142" spans="1:28" ht="30" customHeight="1" x14ac:dyDescent="0.35">
      <c r="A142" s="16"/>
      <c r="B142" s="673" t="s">
        <v>26</v>
      </c>
      <c r="C142" s="656">
        <f t="shared" ref="C142:D144" si="8">X144</f>
        <v>1019</v>
      </c>
      <c r="D142" s="666">
        <f t="shared" si="8"/>
        <v>11763184267.15</v>
      </c>
      <c r="F142" s="13"/>
      <c r="H142" s="13"/>
      <c r="I142" s="13"/>
      <c r="L142" s="24"/>
      <c r="M142" s="20"/>
      <c r="P142" s="24"/>
      <c r="V142" s="350"/>
      <c r="W142" s="612" t="s">
        <v>25</v>
      </c>
      <c r="X142" s="612" t="s">
        <v>347</v>
      </c>
      <c r="Y142" s="612" t="s">
        <v>49</v>
      </c>
      <c r="AA142" s="20"/>
    </row>
    <row r="143" spans="1:28" ht="30" customHeight="1" x14ac:dyDescent="0.35">
      <c r="A143" s="16"/>
      <c r="B143" s="673" t="s">
        <v>539</v>
      </c>
      <c r="C143" s="656">
        <f t="shared" si="8"/>
        <v>21</v>
      </c>
      <c r="D143" s="666">
        <f t="shared" si="8"/>
        <v>234553114.38</v>
      </c>
      <c r="F143" s="13"/>
      <c r="H143" s="13"/>
      <c r="I143" s="13"/>
      <c r="L143" s="24"/>
      <c r="M143" s="20"/>
      <c r="O143" s="6"/>
      <c r="P143" s="24"/>
      <c r="V143" s="350"/>
      <c r="W143" s="707" t="s">
        <v>25</v>
      </c>
      <c r="X143" s="707" t="s">
        <v>347</v>
      </c>
      <c r="Y143" s="707" t="s">
        <v>49</v>
      </c>
      <c r="AA143" s="20"/>
    </row>
    <row r="144" spans="1:28" ht="30" customHeight="1" x14ac:dyDescent="0.35">
      <c r="A144" s="16"/>
      <c r="B144" s="673" t="s">
        <v>27</v>
      </c>
      <c r="C144" s="656">
        <f t="shared" si="8"/>
        <v>614</v>
      </c>
      <c r="D144" s="666">
        <f t="shared" si="8"/>
        <v>6415831018.4399996</v>
      </c>
      <c r="F144" s="13"/>
      <c r="H144" s="13"/>
      <c r="I144" s="13"/>
      <c r="L144" s="24"/>
      <c r="M144" s="20"/>
      <c r="O144" s="24"/>
      <c r="P144" s="18"/>
      <c r="Q144" s="18"/>
      <c r="R144" s="18"/>
      <c r="S144" s="18"/>
      <c r="T144" s="18"/>
      <c r="U144" s="18"/>
      <c r="V144" s="353"/>
      <c r="W144" s="613" t="s">
        <v>118</v>
      </c>
      <c r="X144">
        <v>1019</v>
      </c>
      <c r="Y144" s="775">
        <v>11763184267.15</v>
      </c>
      <c r="AA144" s="20"/>
    </row>
    <row r="145" spans="1:28" ht="30" customHeight="1" x14ac:dyDescent="0.35">
      <c r="A145" s="16"/>
      <c r="B145" s="673" t="s">
        <v>210</v>
      </c>
      <c r="C145" s="656">
        <v>0</v>
      </c>
      <c r="D145" s="666">
        <v>0</v>
      </c>
      <c r="F145" s="13"/>
      <c r="H145" s="13"/>
      <c r="I145" s="13"/>
      <c r="L145" s="24"/>
      <c r="M145" s="20"/>
      <c r="O145" s="134"/>
      <c r="P145" s="18"/>
      <c r="Q145" s="18"/>
      <c r="R145" s="18"/>
      <c r="S145" s="18"/>
      <c r="T145" s="18"/>
      <c r="U145" s="18"/>
      <c r="V145" s="353"/>
      <c r="W145" s="613" t="s">
        <v>513</v>
      </c>
      <c r="X145" s="776">
        <v>21</v>
      </c>
      <c r="Y145" s="777">
        <v>234553114.38</v>
      </c>
      <c r="AA145" s="20"/>
      <c r="AB145" s="6"/>
    </row>
    <row r="146" spans="1:28" ht="15" customHeight="1" x14ac:dyDescent="0.25">
      <c r="A146" s="16"/>
      <c r="B146" s="806" t="s">
        <v>6</v>
      </c>
      <c r="C146" s="672">
        <f>SUM(C142:C145)</f>
        <v>1654</v>
      </c>
      <c r="D146" s="809">
        <f>SUM(D142:D145)</f>
        <v>18413568399.969997</v>
      </c>
      <c r="F146" s="13"/>
      <c r="H146" s="13"/>
      <c r="I146" s="13"/>
      <c r="L146" s="24"/>
      <c r="M146" s="20"/>
      <c r="O146" s="134"/>
      <c r="P146" s="18"/>
      <c r="Q146" s="18"/>
      <c r="R146" s="18"/>
      <c r="S146" s="18"/>
      <c r="T146" s="18"/>
      <c r="U146" s="18"/>
      <c r="V146" s="353"/>
      <c r="W146" s="434" t="s">
        <v>117</v>
      </c>
      <c r="X146" s="778">
        <v>614</v>
      </c>
      <c r="Y146" s="779">
        <v>6415831018.4399996</v>
      </c>
      <c r="AA146" s="20"/>
      <c r="AB146" s="6"/>
    </row>
    <row r="147" spans="1:28" ht="15" customHeight="1" x14ac:dyDescent="0.25">
      <c r="A147" s="16"/>
      <c r="B147" s="988" t="s">
        <v>563</v>
      </c>
      <c r="C147" s="674"/>
      <c r="D147" s="674"/>
      <c r="E147" s="675"/>
      <c r="H147" s="13"/>
      <c r="I147" s="13"/>
      <c r="J147" s="13"/>
      <c r="W147" s="432" t="s">
        <v>6</v>
      </c>
      <c r="X147" s="435">
        <f>SUM(X144:X146)</f>
        <v>1654</v>
      </c>
      <c r="Y147" s="436">
        <f>SUM(Y144:Y146)</f>
        <v>18413568399.969997</v>
      </c>
      <c r="AB147" s="6"/>
    </row>
    <row r="148" spans="1:28" ht="15" customHeight="1" x14ac:dyDescent="0.25">
      <c r="A148" s="16"/>
      <c r="B148" s="1625" t="s">
        <v>209</v>
      </c>
      <c r="C148" s="1625"/>
      <c r="D148" s="1625"/>
      <c r="E148" s="1625"/>
      <c r="H148" s="13"/>
      <c r="I148" s="13"/>
      <c r="J148" s="13"/>
      <c r="Z148" s="350"/>
    </row>
    <row r="149" spans="1:28" ht="29.15" customHeight="1" x14ac:dyDescent="0.25">
      <c r="A149" s="16"/>
      <c r="B149" s="1625"/>
      <c r="C149" s="1625"/>
      <c r="D149" s="1625"/>
      <c r="E149" s="1625"/>
      <c r="G149" s="137"/>
      <c r="H149" s="13"/>
      <c r="I149" s="13"/>
      <c r="J149" s="13"/>
      <c r="W149" s="361"/>
      <c r="AA149" s="332"/>
    </row>
    <row r="150" spans="1:28" ht="18" customHeight="1" x14ac:dyDescent="0.25">
      <c r="A150" s="16"/>
      <c r="B150" s="1625"/>
      <c r="C150" s="1625"/>
      <c r="D150" s="1625"/>
      <c r="E150" s="1625"/>
      <c r="H150" s="13"/>
      <c r="I150" s="13"/>
      <c r="J150" s="13"/>
    </row>
    <row r="151" spans="1:28" ht="18" customHeight="1" x14ac:dyDescent="0.25">
      <c r="A151" s="16"/>
      <c r="E151" s="848"/>
      <c r="H151" s="13"/>
      <c r="I151" s="13"/>
      <c r="J151" s="13"/>
    </row>
    <row r="152" spans="1:28" ht="18" customHeight="1" x14ac:dyDescent="0.25">
      <c r="A152" s="16"/>
      <c r="B152" s="849"/>
      <c r="C152" s="850"/>
      <c r="D152" s="850"/>
      <c r="E152" s="662"/>
      <c r="I152" s="138"/>
      <c r="J152" s="136"/>
    </row>
    <row r="153" spans="1:28" ht="18" customHeight="1" x14ac:dyDescent="0.25">
      <c r="A153" s="16"/>
      <c r="B153" s="849"/>
      <c r="C153" s="673"/>
      <c r="D153" s="673"/>
      <c r="E153" s="662"/>
      <c r="I153" s="138"/>
      <c r="J153" s="136"/>
    </row>
    <row r="154" spans="1:28" ht="18" customHeight="1" x14ac:dyDescent="0.25">
      <c r="A154" s="16"/>
      <c r="B154" s="849"/>
      <c r="C154" s="673"/>
      <c r="D154" s="673"/>
      <c r="E154" s="662"/>
      <c r="I154" s="138"/>
      <c r="J154" s="136"/>
    </row>
    <row r="155" spans="1:28" ht="18" customHeight="1" x14ac:dyDescent="0.25">
      <c r="A155" s="16"/>
      <c r="B155" s="849"/>
      <c r="C155" s="673"/>
      <c r="D155" s="673"/>
      <c r="E155" s="848"/>
      <c r="I155" s="138"/>
      <c r="J155" s="13"/>
    </row>
    <row r="156" spans="1:28" ht="26.25" customHeight="1" x14ac:dyDescent="0.25">
      <c r="A156" s="30"/>
      <c r="B156" s="1851" t="s">
        <v>291</v>
      </c>
      <c r="C156" s="1852"/>
      <c r="D156" s="1852"/>
      <c r="E156" s="1852"/>
      <c r="J156" s="13"/>
      <c r="W156" s="369"/>
      <c r="X156" s="370"/>
      <c r="Y156" s="371"/>
      <c r="Z156" s="350"/>
    </row>
    <row r="157" spans="1:28" ht="15" customHeight="1" x14ac:dyDescent="0.25">
      <c r="A157" s="16"/>
      <c r="E157" s="851"/>
      <c r="J157" s="13"/>
      <c r="W157" s="369"/>
      <c r="X157" s="465" t="s">
        <v>67</v>
      </c>
      <c r="Y157" s="466" t="s">
        <v>68</v>
      </c>
      <c r="Z157" s="467" t="s">
        <v>49</v>
      </c>
    </row>
    <row r="158" spans="1:28" ht="15" customHeight="1" x14ac:dyDescent="0.25">
      <c r="A158" s="30"/>
      <c r="B158" s="852" t="s">
        <v>160</v>
      </c>
      <c r="C158" s="853" t="s">
        <v>3</v>
      </c>
      <c r="D158" s="800" t="s">
        <v>119</v>
      </c>
      <c r="G158" s="20"/>
      <c r="H158" s="20"/>
      <c r="I158" s="13"/>
      <c r="L158" s="24"/>
      <c r="M158" s="20"/>
      <c r="P158" s="24"/>
      <c r="V158" s="353">
        <f>+C159/C163</f>
        <v>0.55562273276904472</v>
      </c>
      <c r="W158" s="540" t="s">
        <v>352</v>
      </c>
      <c r="X158">
        <v>919</v>
      </c>
      <c r="Y158">
        <v>9938841046.9699821</v>
      </c>
      <c r="AA158" s="20"/>
    </row>
    <row r="159" spans="1:28" ht="30" customHeight="1" x14ac:dyDescent="0.25">
      <c r="A159" s="16"/>
      <c r="B159" s="854" t="s">
        <v>156</v>
      </c>
      <c r="C159" s="656">
        <v>919</v>
      </c>
      <c r="D159" s="666">
        <v>9938841046.9699821</v>
      </c>
      <c r="G159" s="20"/>
      <c r="H159" s="20"/>
      <c r="I159" s="13"/>
      <c r="L159" s="24"/>
      <c r="M159" s="20"/>
      <c r="P159" s="24"/>
      <c r="V159" s="353">
        <f>+C160/C163</f>
        <v>0.38573155985489721</v>
      </c>
      <c r="W159" s="540" t="s">
        <v>353</v>
      </c>
      <c r="X159">
        <v>638</v>
      </c>
      <c r="Y159">
        <v>7199017163.6299982</v>
      </c>
      <c r="AA159" s="20"/>
    </row>
    <row r="160" spans="1:28" s="44" customFormat="1" ht="30" customHeight="1" x14ac:dyDescent="0.25">
      <c r="A160" s="41"/>
      <c r="B160" s="854" t="s">
        <v>157</v>
      </c>
      <c r="C160" s="656">
        <v>638</v>
      </c>
      <c r="D160" s="666">
        <v>7199017163.6299982</v>
      </c>
      <c r="E160" s="656"/>
      <c r="L160" s="51"/>
      <c r="P160" s="51"/>
      <c r="Q160" s="51"/>
      <c r="R160" s="51"/>
      <c r="S160" s="51"/>
      <c r="T160" s="51"/>
      <c r="U160" s="51"/>
      <c r="V160" s="353">
        <f>+C161/C163</f>
        <v>5.8645707376058044E-2</v>
      </c>
      <c r="W160" s="540" t="s">
        <v>354</v>
      </c>
      <c r="X160">
        <v>97</v>
      </c>
      <c r="Y160">
        <v>1275710189.3699999</v>
      </c>
      <c r="Z160" s="320"/>
      <c r="AA160" s="20"/>
      <c r="AB160" s="20"/>
    </row>
    <row r="161" spans="1:33" s="44" customFormat="1" ht="30" customHeight="1" x14ac:dyDescent="0.25">
      <c r="A161" s="41"/>
      <c r="B161" s="854" t="s">
        <v>155</v>
      </c>
      <c r="C161" s="656">
        <v>97</v>
      </c>
      <c r="D161" s="666">
        <v>1275710189.3699999</v>
      </c>
      <c r="E161" s="656"/>
      <c r="L161" s="51"/>
      <c r="P161" s="51"/>
      <c r="Q161" s="51"/>
      <c r="R161" s="51"/>
      <c r="S161" s="51"/>
      <c r="T161" s="51"/>
      <c r="U161" s="51"/>
      <c r="V161" s="353">
        <f>+C162/C163</f>
        <v>0</v>
      </c>
      <c r="W161" s="374" t="s">
        <v>211</v>
      </c>
      <c r="X161" s="473">
        <v>0</v>
      </c>
      <c r="Y161" s="376">
        <v>0</v>
      </c>
      <c r="Z161" s="320"/>
      <c r="AA161" s="20"/>
      <c r="AB161" s="20"/>
      <c r="AC161" s="20"/>
    </row>
    <row r="162" spans="1:33" s="44" customFormat="1" ht="30" customHeight="1" x14ac:dyDescent="0.25">
      <c r="A162" s="41"/>
      <c r="B162" s="854" t="s">
        <v>211</v>
      </c>
      <c r="C162" s="656">
        <f>+X161</f>
        <v>0</v>
      </c>
      <c r="D162" s="666">
        <f>Y161</f>
        <v>0</v>
      </c>
      <c r="E162" s="656"/>
      <c r="L162" s="51"/>
      <c r="P162" s="51"/>
      <c r="Q162" s="51"/>
      <c r="R162" s="51"/>
      <c r="S162" s="51"/>
      <c r="T162" s="51"/>
      <c r="U162" s="51"/>
      <c r="V162" s="375">
        <f>SUM(V158:V161)</f>
        <v>1</v>
      </c>
      <c r="W162" s="470" t="s">
        <v>6</v>
      </c>
      <c r="X162" s="471">
        <f>SUM(X158:X161)</f>
        <v>1654</v>
      </c>
      <c r="Y162" s="472">
        <f>SUM(Y158:Y161)</f>
        <v>18413568399.969978</v>
      </c>
      <c r="Z162" s="320"/>
      <c r="AA162" s="20"/>
      <c r="AB162" s="20"/>
      <c r="AC162" s="20"/>
    </row>
    <row r="163" spans="1:33" s="44" customFormat="1" ht="15" customHeight="1" x14ac:dyDescent="0.25">
      <c r="A163" s="41"/>
      <c r="B163" s="855" t="s">
        <v>6</v>
      </c>
      <c r="C163" s="856">
        <f>SUM(C159:C162)</f>
        <v>1654</v>
      </c>
      <c r="D163" s="809">
        <f>SUM(D159:D162)</f>
        <v>18413568399.969978</v>
      </c>
      <c r="E163" s="656"/>
      <c r="L163" s="51"/>
      <c r="P163" s="172"/>
      <c r="Q163" s="172"/>
      <c r="R163" s="172"/>
      <c r="S163" s="172"/>
      <c r="T163" s="172"/>
      <c r="U163" s="172"/>
      <c r="V163" s="376">
        <f>+D163-D303</f>
        <v>18413565173.831978</v>
      </c>
      <c r="W163" s="468"/>
      <c r="X163" s="469"/>
      <c r="Y163" s="464"/>
      <c r="Z163" s="320"/>
      <c r="AA163" s="20"/>
      <c r="AB163" s="20"/>
      <c r="AC163" s="20"/>
    </row>
    <row r="164" spans="1:33" ht="15" customHeight="1" x14ac:dyDescent="0.25">
      <c r="A164" s="16"/>
      <c r="C164" s="857"/>
      <c r="D164" s="857"/>
      <c r="E164" s="857"/>
      <c r="F164" s="103"/>
      <c r="G164" s="20"/>
      <c r="H164" s="20"/>
      <c r="J164" s="13"/>
      <c r="X164" s="370"/>
      <c r="Y164" s="371"/>
      <c r="Z164" s="350"/>
    </row>
    <row r="165" spans="1:33" ht="15" customHeight="1" x14ac:dyDescent="0.25">
      <c r="A165" s="16"/>
      <c r="B165" s="857"/>
      <c r="C165" s="857"/>
      <c r="D165" s="857"/>
      <c r="E165" s="857"/>
      <c r="F165" s="103"/>
      <c r="G165" s="20"/>
      <c r="H165" s="20"/>
      <c r="J165" s="13"/>
      <c r="W165" s="369"/>
      <c r="X165" s="370"/>
      <c r="Y165" s="371"/>
      <c r="Z165" s="350"/>
    </row>
    <row r="166" spans="1:33" s="459" customFormat="1" ht="25.5" customHeight="1" x14ac:dyDescent="0.3">
      <c r="A166" s="457"/>
      <c r="B166" s="1624" t="s">
        <v>562</v>
      </c>
      <c r="C166" s="1624"/>
      <c r="D166" s="1624"/>
      <c r="E166" s="1624"/>
      <c r="F166" s="458"/>
      <c r="G166" s="458"/>
      <c r="H166" s="458"/>
      <c r="I166" s="458"/>
      <c r="J166" s="458"/>
      <c r="M166" s="460"/>
      <c r="Q166" s="460"/>
      <c r="R166" s="460"/>
      <c r="S166" s="460"/>
      <c r="T166" s="460"/>
      <c r="U166" s="460"/>
      <c r="V166" s="460"/>
      <c r="W166" s="461"/>
      <c r="X166" s="455"/>
      <c r="Y166" s="455"/>
      <c r="Z166" s="455"/>
      <c r="AA166" s="455"/>
    </row>
    <row r="167" spans="1:33" s="13" customFormat="1" ht="54" customHeight="1" x14ac:dyDescent="0.25">
      <c r="A167" s="452"/>
      <c r="B167" s="1624" t="s">
        <v>209</v>
      </c>
      <c r="C167" s="1624"/>
      <c r="D167" s="1624"/>
      <c r="E167" s="1624"/>
      <c r="F167" s="349"/>
      <c r="G167" s="349"/>
      <c r="H167" s="349"/>
      <c r="I167" s="349"/>
      <c r="J167" s="349"/>
      <c r="K167" s="349"/>
      <c r="L167" s="349"/>
      <c r="M167" s="480"/>
      <c r="Q167" s="453"/>
      <c r="R167" s="453"/>
      <c r="S167" s="453"/>
      <c r="T167" s="453"/>
      <c r="U167" s="453"/>
      <c r="V167" s="453"/>
      <c r="W167" s="454"/>
      <c r="X167" s="456"/>
      <c r="Y167" s="456"/>
      <c r="Z167" s="463"/>
      <c r="AA167" s="456"/>
    </row>
    <row r="168" spans="1:33" ht="23.25" customHeight="1" x14ac:dyDescent="0.3">
      <c r="A168" s="16"/>
      <c r="B168" s="857"/>
      <c r="C168" s="857"/>
      <c r="D168" s="857"/>
      <c r="E168" s="857"/>
      <c r="F168" s="462"/>
      <c r="G168" s="103"/>
      <c r="H168" s="349"/>
      <c r="I168" s="349"/>
      <c r="J168" s="349"/>
      <c r="K168" s="349"/>
      <c r="L168" s="349"/>
      <c r="M168" s="480"/>
      <c r="W168" s="369"/>
      <c r="X168" s="344"/>
      <c r="Y168" s="344"/>
      <c r="Z168" s="377"/>
    </row>
    <row r="169" spans="1:33" ht="26.25" customHeight="1" x14ac:dyDescent="0.25">
      <c r="A169" s="30"/>
      <c r="B169" s="1853" t="s">
        <v>292</v>
      </c>
      <c r="C169" s="1853"/>
      <c r="D169" s="1853"/>
      <c r="E169" s="1853"/>
      <c r="J169" s="15"/>
      <c r="W169" s="369"/>
      <c r="X169" s="378"/>
      <c r="Y169" s="378"/>
      <c r="Z169" s="378"/>
    </row>
    <row r="170" spans="1:33" ht="15" customHeight="1" x14ac:dyDescent="0.25">
      <c r="A170" s="16"/>
      <c r="E170" s="851"/>
      <c r="J170" s="15"/>
      <c r="W170" s="369"/>
      <c r="X170" s="378"/>
      <c r="Y170" s="378"/>
      <c r="Z170" s="378"/>
    </row>
    <row r="171" spans="1:33" ht="32.25" customHeight="1" x14ac:dyDescent="0.25">
      <c r="A171" s="16"/>
      <c r="B171" s="474" t="s">
        <v>186</v>
      </c>
      <c r="C171" s="1642" t="s">
        <v>156</v>
      </c>
      <c r="D171" s="1643"/>
      <c r="E171" s="1595" t="s">
        <v>157</v>
      </c>
      <c r="F171" s="1596"/>
      <c r="G171" s="1595" t="s">
        <v>155</v>
      </c>
      <c r="H171" s="1596"/>
      <c r="I171" s="1595" t="s">
        <v>159</v>
      </c>
      <c r="J171" s="1596"/>
      <c r="K171" s="1595" t="s">
        <v>6</v>
      </c>
      <c r="L171" s="1596"/>
      <c r="M171" s="34"/>
      <c r="W171" s="379"/>
      <c r="X171" s="1635"/>
      <c r="Y171" s="1635"/>
      <c r="Z171" s="1635"/>
      <c r="AA171" s="1635"/>
      <c r="AB171" s="1633"/>
      <c r="AC171" s="1633"/>
      <c r="AD171" s="1633"/>
      <c r="AE171" s="1633"/>
      <c r="AF171" s="1634"/>
      <c r="AG171" s="1634"/>
    </row>
    <row r="172" spans="1:33" ht="15" customHeight="1" x14ac:dyDescent="0.25">
      <c r="A172" s="16"/>
      <c r="B172" s="858" t="s">
        <v>19</v>
      </c>
      <c r="C172" s="858" t="s">
        <v>68</v>
      </c>
      <c r="D172" s="859" t="s">
        <v>49</v>
      </c>
      <c r="E172" s="858" t="s">
        <v>68</v>
      </c>
      <c r="F172" s="476" t="s">
        <v>49</v>
      </c>
      <c r="G172" s="475" t="s">
        <v>68</v>
      </c>
      <c r="H172" s="476" t="s">
        <v>49</v>
      </c>
      <c r="I172" s="475" t="s">
        <v>68</v>
      </c>
      <c r="J172" s="476" t="s">
        <v>49</v>
      </c>
      <c r="K172" s="477" t="s">
        <v>68</v>
      </c>
      <c r="L172" s="481" t="s">
        <v>49</v>
      </c>
      <c r="M172" s="20"/>
      <c r="P172" s="24"/>
      <c r="V172" s="380"/>
      <c r="W172" s="380"/>
      <c r="X172" s="381"/>
      <c r="Y172" s="380"/>
      <c r="Z172" s="381"/>
      <c r="AA172" s="229"/>
      <c r="AB172" s="230"/>
      <c r="AC172" s="229"/>
      <c r="AD172" s="230"/>
      <c r="AE172" s="231"/>
      <c r="AF172" s="232"/>
    </row>
    <row r="173" spans="1:33" s="34" customFormat="1" ht="31.5" customHeight="1" x14ac:dyDescent="0.25">
      <c r="A173" s="49"/>
      <c r="B173" s="860" t="s">
        <v>187</v>
      </c>
      <c r="C173" s="861">
        <v>27</v>
      </c>
      <c r="D173" s="862">
        <v>327.75944897999995</v>
      </c>
      <c r="E173" s="863">
        <v>60</v>
      </c>
      <c r="F173" s="282">
        <v>688.81732982000005</v>
      </c>
      <c r="G173" s="281">
        <v>22</v>
      </c>
      <c r="H173" s="282">
        <v>216.52273921</v>
      </c>
      <c r="I173" s="281">
        <v>0</v>
      </c>
      <c r="J173" s="283">
        <v>0</v>
      </c>
      <c r="K173" s="281">
        <v>109</v>
      </c>
      <c r="L173" s="282">
        <v>1233.0995180100001</v>
      </c>
      <c r="P173" s="140"/>
      <c r="Q173" s="140"/>
      <c r="R173" s="140"/>
      <c r="S173" s="140"/>
      <c r="T173" s="140"/>
      <c r="U173" s="140"/>
      <c r="V173" s="382"/>
      <c r="W173" s="383"/>
      <c r="X173" s="384"/>
      <c r="Y173" s="383"/>
      <c r="Z173" s="384"/>
      <c r="AA173" s="233"/>
      <c r="AB173" s="234"/>
      <c r="AC173" s="233"/>
      <c r="AD173" s="235"/>
      <c r="AE173" s="235"/>
      <c r="AF173" s="117"/>
      <c r="AG173" s="117"/>
    </row>
    <row r="174" spans="1:33" s="34" customFormat="1" ht="30" customHeight="1" x14ac:dyDescent="0.25">
      <c r="A174" s="49"/>
      <c r="B174" s="860" t="s">
        <v>188</v>
      </c>
      <c r="C174" s="861">
        <v>179</v>
      </c>
      <c r="D174" s="862">
        <v>2279.9032761800008</v>
      </c>
      <c r="E174" s="863">
        <v>107</v>
      </c>
      <c r="F174" s="282">
        <v>1787.4327524999987</v>
      </c>
      <c r="G174" s="281">
        <v>13</v>
      </c>
      <c r="H174" s="282">
        <v>290.44346335</v>
      </c>
      <c r="I174" s="281">
        <v>0</v>
      </c>
      <c r="J174" s="283">
        <v>0</v>
      </c>
      <c r="K174" s="281">
        <v>299</v>
      </c>
      <c r="L174" s="282">
        <v>4357.7794920300003</v>
      </c>
      <c r="P174" s="140"/>
      <c r="Q174" s="140"/>
      <c r="R174" s="140"/>
      <c r="S174" s="140"/>
      <c r="T174" s="140"/>
      <c r="U174" s="140"/>
      <c r="V174" s="382"/>
      <c r="W174" s="383"/>
      <c r="X174" s="384"/>
      <c r="Y174" s="383"/>
      <c r="Z174" s="384"/>
      <c r="AA174" s="233"/>
      <c r="AB174" s="234"/>
      <c r="AC174" s="233"/>
      <c r="AD174" s="235"/>
      <c r="AE174" s="235"/>
      <c r="AF174" s="117"/>
      <c r="AG174" s="117"/>
    </row>
    <row r="175" spans="1:33" s="34" customFormat="1" ht="43.5" x14ac:dyDescent="0.25">
      <c r="A175" s="49"/>
      <c r="B175" s="860" t="s">
        <v>314</v>
      </c>
      <c r="C175" s="861">
        <v>0</v>
      </c>
      <c r="D175" s="862">
        <v>0</v>
      </c>
      <c r="E175" s="863">
        <v>0</v>
      </c>
      <c r="F175" s="282">
        <v>0</v>
      </c>
      <c r="G175" s="281">
        <v>0</v>
      </c>
      <c r="H175" s="282">
        <v>0</v>
      </c>
      <c r="I175" s="281">
        <v>0</v>
      </c>
      <c r="J175" s="283">
        <v>0</v>
      </c>
      <c r="K175" s="281">
        <v>0</v>
      </c>
      <c r="L175" s="282">
        <v>0</v>
      </c>
      <c r="N175" s="207"/>
      <c r="P175" s="140"/>
      <c r="Q175" s="140"/>
      <c r="R175" s="140"/>
      <c r="S175" s="140"/>
      <c r="T175" s="140"/>
      <c r="U175" s="140"/>
      <c r="V175" s="382"/>
      <c r="W175" s="383"/>
      <c r="X175" s="384"/>
      <c r="Y175" s="383"/>
      <c r="Z175" s="384"/>
      <c r="AA175" s="233"/>
      <c r="AB175" s="234"/>
      <c r="AC175" s="233"/>
      <c r="AD175" s="235"/>
      <c r="AE175" s="235"/>
      <c r="AF175" s="117"/>
      <c r="AG175" s="117"/>
    </row>
    <row r="176" spans="1:33" s="34" customFormat="1" x14ac:dyDescent="0.25">
      <c r="A176" s="49"/>
      <c r="B176" s="860" t="s">
        <v>189</v>
      </c>
      <c r="C176" s="861">
        <v>52</v>
      </c>
      <c r="D176" s="862">
        <v>463.31688135000002</v>
      </c>
      <c r="E176" s="863">
        <v>42</v>
      </c>
      <c r="F176" s="282">
        <v>430.10363096000003</v>
      </c>
      <c r="G176" s="281">
        <v>1</v>
      </c>
      <c r="H176" s="282">
        <v>17.452891000000001</v>
      </c>
      <c r="I176" s="281">
        <v>0</v>
      </c>
      <c r="J176" s="283">
        <v>0</v>
      </c>
      <c r="K176" s="281">
        <v>95</v>
      </c>
      <c r="L176" s="282">
        <v>910.87340331000007</v>
      </c>
      <c r="P176" s="140"/>
      <c r="Q176" s="140"/>
      <c r="R176" s="140"/>
      <c r="S176" s="140"/>
      <c r="T176" s="140"/>
      <c r="U176" s="140"/>
      <c r="V176" s="382"/>
      <c r="W176" s="383"/>
      <c r="X176" s="384"/>
      <c r="Y176" s="383"/>
      <c r="Z176" s="384"/>
      <c r="AA176" s="233"/>
      <c r="AB176" s="234"/>
      <c r="AC176" s="233"/>
      <c r="AD176" s="235"/>
      <c r="AE176" s="235"/>
      <c r="AF176" s="117"/>
      <c r="AG176" s="117"/>
    </row>
    <row r="177" spans="1:27" s="34" customFormat="1" ht="22.5" customHeight="1" x14ac:dyDescent="0.25">
      <c r="A177" s="49"/>
      <c r="B177" s="860" t="s">
        <v>190</v>
      </c>
      <c r="C177" s="861">
        <v>638</v>
      </c>
      <c r="D177" s="862">
        <v>6616.4454404599974</v>
      </c>
      <c r="E177" s="863">
        <v>414</v>
      </c>
      <c r="F177" s="282">
        <v>4121.5464503499998</v>
      </c>
      <c r="G177" s="281">
        <v>61</v>
      </c>
      <c r="H177" s="282">
        <v>751.29109581000023</v>
      </c>
      <c r="I177" s="281">
        <v>0</v>
      </c>
      <c r="J177" s="283">
        <v>0</v>
      </c>
      <c r="K177" s="281">
        <v>1113</v>
      </c>
      <c r="L177" s="282">
        <v>11489.282986619997</v>
      </c>
      <c r="P177" s="140"/>
      <c r="Q177" s="140"/>
    </row>
    <row r="178" spans="1:27" s="34" customFormat="1" ht="29" x14ac:dyDescent="0.25">
      <c r="A178" s="49"/>
      <c r="B178" s="860" t="s">
        <v>191</v>
      </c>
      <c r="C178" s="861">
        <v>7</v>
      </c>
      <c r="D178" s="862">
        <v>71.58</v>
      </c>
      <c r="E178" s="863">
        <v>3</v>
      </c>
      <c r="F178" s="282">
        <v>32.47</v>
      </c>
      <c r="G178" s="281">
        <v>0</v>
      </c>
      <c r="H178" s="282">
        <v>0</v>
      </c>
      <c r="I178" s="281">
        <v>0</v>
      </c>
      <c r="J178" s="283">
        <v>0</v>
      </c>
      <c r="K178" s="281">
        <v>10</v>
      </c>
      <c r="L178" s="282">
        <v>104.05</v>
      </c>
      <c r="N178" s="207"/>
      <c r="P178" s="140"/>
      <c r="Q178" s="140"/>
    </row>
    <row r="179" spans="1:27" s="34" customFormat="1" ht="29" x14ac:dyDescent="0.25">
      <c r="A179" s="49"/>
      <c r="B179" s="860" t="s">
        <v>192</v>
      </c>
      <c r="C179" s="861">
        <v>16</v>
      </c>
      <c r="D179" s="862">
        <v>179.83600000000001</v>
      </c>
      <c r="E179" s="861">
        <v>12</v>
      </c>
      <c r="F179" s="282">
        <v>138.64699999999999</v>
      </c>
      <c r="G179" s="281">
        <v>0</v>
      </c>
      <c r="H179" s="280">
        <v>0</v>
      </c>
      <c r="I179" s="281">
        <v>0</v>
      </c>
      <c r="J179" s="283">
        <v>0</v>
      </c>
      <c r="K179" s="281">
        <v>28</v>
      </c>
      <c r="L179" s="282">
        <v>318.483</v>
      </c>
      <c r="N179" s="207"/>
      <c r="P179" s="140"/>
      <c r="Q179" s="140"/>
    </row>
    <row r="180" spans="1:27" s="34" customFormat="1" ht="29" x14ac:dyDescent="0.25">
      <c r="A180" s="49"/>
      <c r="B180" s="860" t="s">
        <v>356</v>
      </c>
      <c r="C180" s="864">
        <v>0</v>
      </c>
      <c r="D180" s="865">
        <v>0</v>
      </c>
      <c r="E180" s="864">
        <v>0</v>
      </c>
      <c r="F180" s="282">
        <v>0</v>
      </c>
      <c r="G180" s="281">
        <v>0</v>
      </c>
      <c r="H180" s="313">
        <v>0</v>
      </c>
      <c r="I180" s="281">
        <v>0</v>
      </c>
      <c r="J180" s="283">
        <v>0</v>
      </c>
      <c r="K180" s="281">
        <v>0</v>
      </c>
      <c r="L180" s="282">
        <v>0</v>
      </c>
      <c r="N180" s="207"/>
      <c r="P180" s="140"/>
      <c r="Q180" s="140"/>
    </row>
    <row r="181" spans="1:27" s="34" customFormat="1" ht="21" customHeight="1" x14ac:dyDescent="0.25">
      <c r="A181" s="49"/>
      <c r="B181" s="860" t="s">
        <v>315</v>
      </c>
      <c r="C181" s="863">
        <v>0</v>
      </c>
      <c r="D181" s="866">
        <v>0</v>
      </c>
      <c r="E181" s="863">
        <v>0</v>
      </c>
      <c r="F181" s="282">
        <v>0</v>
      </c>
      <c r="G181" s="281">
        <v>0</v>
      </c>
      <c r="H181" s="282">
        <v>0</v>
      </c>
      <c r="I181" s="281">
        <v>0</v>
      </c>
      <c r="J181" s="283">
        <v>0</v>
      </c>
      <c r="K181" s="281">
        <v>0</v>
      </c>
      <c r="L181" s="282">
        <v>0</v>
      </c>
      <c r="P181" s="140"/>
      <c r="Q181" s="140"/>
    </row>
    <row r="182" spans="1:27" s="34" customFormat="1" x14ac:dyDescent="0.25">
      <c r="A182" s="49"/>
      <c r="B182" s="867" t="s">
        <v>505</v>
      </c>
      <c r="C182" s="868">
        <v>919</v>
      </c>
      <c r="D182" s="869">
        <v>9938.8410469699975</v>
      </c>
      <c r="E182" s="868">
        <v>638</v>
      </c>
      <c r="F182" s="197">
        <v>7199.0171636299983</v>
      </c>
      <c r="G182" s="196">
        <v>97</v>
      </c>
      <c r="H182" s="197">
        <v>1275.7101893700001</v>
      </c>
      <c r="I182" s="196">
        <v>0</v>
      </c>
      <c r="J182" s="198">
        <v>0</v>
      </c>
      <c r="K182" s="307">
        <v>1654</v>
      </c>
      <c r="L182" s="198">
        <v>18413.568399969998</v>
      </c>
      <c r="P182" s="140"/>
      <c r="Q182" s="140"/>
    </row>
    <row r="183" spans="1:27" x14ac:dyDescent="0.25">
      <c r="A183" s="16"/>
      <c r="C183" s="673"/>
      <c r="D183" s="673"/>
      <c r="E183" s="848"/>
      <c r="I183" s="138"/>
      <c r="J183" s="136"/>
    </row>
    <row r="184" spans="1:27" ht="18" customHeight="1" x14ac:dyDescent="0.25">
      <c r="A184" s="16"/>
      <c r="B184" s="849"/>
      <c r="C184" s="648"/>
      <c r="D184" s="648"/>
      <c r="E184" s="848"/>
      <c r="F184" s="141"/>
      <c r="H184" s="189"/>
      <c r="I184" s="138"/>
      <c r="J184" s="136"/>
      <c r="L184" s="755"/>
    </row>
    <row r="185" spans="1:27" s="593" customFormat="1" ht="26.25" customHeight="1" x14ac:dyDescent="0.25">
      <c r="A185" s="1854"/>
      <c r="B185" s="1853" t="s">
        <v>317</v>
      </c>
      <c r="C185" s="1853"/>
      <c r="D185" s="1853"/>
      <c r="E185" s="1853"/>
      <c r="F185" s="1337" t="s">
        <v>578</v>
      </c>
      <c r="G185" s="1337"/>
      <c r="H185" s="1337"/>
      <c r="I185" s="224"/>
      <c r="J185" s="224"/>
      <c r="K185" s="609"/>
      <c r="L185" s="609"/>
      <c r="M185" s="1855"/>
      <c r="Q185" s="1855"/>
      <c r="R185" s="1855"/>
      <c r="S185" s="1855"/>
      <c r="T185" s="1855"/>
      <c r="U185" s="1855"/>
      <c r="V185" s="1855"/>
      <c r="W185" s="337"/>
      <c r="X185" s="336"/>
      <c r="Y185" s="336"/>
      <c r="Z185" s="336"/>
      <c r="AA185" s="336"/>
    </row>
    <row r="186" spans="1:27" ht="10.5" customHeight="1" x14ac:dyDescent="0.25">
      <c r="A186" s="30"/>
      <c r="B186" s="663"/>
      <c r="C186" s="664"/>
      <c r="D186" s="664"/>
      <c r="G186" s="27"/>
      <c r="H186" s="31"/>
      <c r="J186" s="48"/>
      <c r="K186" s="141"/>
      <c r="L186" s="141"/>
    </row>
    <row r="187" spans="1:27" ht="26" x14ac:dyDescent="0.25">
      <c r="A187" s="16"/>
      <c r="B187" s="870" t="s">
        <v>28</v>
      </c>
      <c r="C187" s="871" t="s">
        <v>3</v>
      </c>
      <c r="D187" s="872" t="s">
        <v>119</v>
      </c>
      <c r="F187" s="312" t="s">
        <v>28</v>
      </c>
      <c r="G187" s="43" t="s">
        <v>279</v>
      </c>
      <c r="H187" s="311" t="s">
        <v>280</v>
      </c>
      <c r="I187" s="48"/>
      <c r="J187" s="199"/>
      <c r="K187" s="141"/>
      <c r="L187" s="24"/>
      <c r="M187" s="20"/>
      <c r="P187" s="24"/>
    </row>
    <row r="188" spans="1:27" x14ac:dyDescent="0.25">
      <c r="A188" s="16"/>
      <c r="B188" s="673" t="s">
        <v>69</v>
      </c>
      <c r="C188" s="656">
        <v>0</v>
      </c>
      <c r="D188" s="666">
        <v>0</v>
      </c>
      <c r="F188" s="45" t="s">
        <v>69</v>
      </c>
      <c r="G188" s="44">
        <v>20</v>
      </c>
      <c r="H188" s="44">
        <v>0</v>
      </c>
      <c r="I188" s="48"/>
      <c r="J188" s="141"/>
      <c r="L188" s="24"/>
      <c r="M188" s="20"/>
      <c r="P188" s="24"/>
    </row>
    <row r="189" spans="1:27" x14ac:dyDescent="0.25">
      <c r="A189" s="16"/>
      <c r="B189" s="673" t="s">
        <v>32</v>
      </c>
      <c r="C189" s="656">
        <v>0</v>
      </c>
      <c r="D189" s="666">
        <v>0</v>
      </c>
      <c r="F189" s="45" t="s">
        <v>32</v>
      </c>
      <c r="G189" s="44">
        <v>18</v>
      </c>
      <c r="H189" s="44">
        <v>0</v>
      </c>
      <c r="I189" s="48"/>
      <c r="L189" s="24"/>
      <c r="M189" s="20"/>
      <c r="P189" s="24"/>
    </row>
    <row r="190" spans="1:27" hidden="1" x14ac:dyDescent="0.25">
      <c r="A190" s="16"/>
      <c r="B190" s="673" t="s">
        <v>33</v>
      </c>
      <c r="C190" s="656">
        <v>0</v>
      </c>
      <c r="D190" s="666">
        <v>0</v>
      </c>
      <c r="F190" s="45" t="s">
        <v>33</v>
      </c>
      <c r="G190" s="44">
        <v>0</v>
      </c>
      <c r="H190" s="44">
        <v>0</v>
      </c>
      <c r="I190" s="48"/>
      <c r="L190" s="24"/>
      <c r="M190" s="20"/>
      <c r="P190" s="24"/>
    </row>
    <row r="191" spans="1:27" hidden="1" x14ac:dyDescent="0.25">
      <c r="A191" s="16"/>
      <c r="B191" s="673" t="s">
        <v>34</v>
      </c>
      <c r="C191" s="656">
        <v>0</v>
      </c>
      <c r="D191" s="666">
        <v>0</v>
      </c>
      <c r="F191" s="45" t="s">
        <v>34</v>
      </c>
      <c r="G191" s="44">
        <v>0</v>
      </c>
      <c r="H191" s="44">
        <v>0</v>
      </c>
      <c r="I191" s="48"/>
      <c r="L191" s="24"/>
      <c r="M191" s="20"/>
      <c r="P191" s="24"/>
    </row>
    <row r="192" spans="1:27" hidden="1" x14ac:dyDescent="0.25">
      <c r="A192" s="16"/>
      <c r="B192" s="673" t="s">
        <v>35</v>
      </c>
      <c r="C192" s="656">
        <v>0</v>
      </c>
      <c r="D192" s="666">
        <v>0</v>
      </c>
      <c r="F192" s="45" t="s">
        <v>35</v>
      </c>
      <c r="G192" s="44">
        <v>0</v>
      </c>
      <c r="H192" s="44">
        <v>0</v>
      </c>
      <c r="I192" s="48"/>
      <c r="L192" s="24"/>
      <c r="M192" s="20"/>
      <c r="P192" s="24"/>
    </row>
    <row r="193" spans="1:40" hidden="1" x14ac:dyDescent="0.25">
      <c r="A193" s="16"/>
      <c r="B193" s="673" t="s">
        <v>31</v>
      </c>
      <c r="C193" s="656">
        <v>0</v>
      </c>
      <c r="D193" s="666">
        <v>0</v>
      </c>
      <c r="F193" s="45" t="s">
        <v>31</v>
      </c>
      <c r="G193" s="44">
        <v>0</v>
      </c>
      <c r="H193" s="44">
        <v>0</v>
      </c>
      <c r="I193" s="48"/>
      <c r="L193" s="24"/>
      <c r="M193" s="20"/>
      <c r="P193" s="24"/>
      <c r="V193" s="350"/>
      <c r="W193" s="327"/>
      <c r="AA193" s="20"/>
      <c r="AB193" s="17"/>
    </row>
    <row r="194" spans="1:40" hidden="1" x14ac:dyDescent="0.25">
      <c r="A194" s="16"/>
      <c r="B194" s="673" t="s">
        <v>36</v>
      </c>
      <c r="C194" s="656">
        <v>0</v>
      </c>
      <c r="D194" s="666">
        <v>0</v>
      </c>
      <c r="F194" s="45" t="s">
        <v>36</v>
      </c>
      <c r="G194" s="44">
        <v>0</v>
      </c>
      <c r="H194" s="44">
        <v>0</v>
      </c>
      <c r="I194" s="48"/>
      <c r="L194" s="24"/>
      <c r="M194" s="20"/>
      <c r="P194" s="24"/>
      <c r="V194" s="350"/>
      <c r="W194" s="327"/>
      <c r="AA194" s="20"/>
      <c r="AB194" s="17"/>
    </row>
    <row r="195" spans="1:40" hidden="1" x14ac:dyDescent="0.35">
      <c r="A195" s="16"/>
      <c r="B195" s="673" t="s">
        <v>37</v>
      </c>
      <c r="C195" s="656">
        <v>0</v>
      </c>
      <c r="D195" s="666">
        <v>0</v>
      </c>
      <c r="F195" s="45" t="s">
        <v>37</v>
      </c>
      <c r="G195" s="44">
        <v>0</v>
      </c>
      <c r="H195" s="44">
        <v>0</v>
      </c>
      <c r="I195" s="48"/>
      <c r="L195" s="24"/>
      <c r="M195" s="20"/>
      <c r="P195" s="24"/>
      <c r="V195" s="350"/>
      <c r="W195" s="614"/>
      <c r="X195" s="614"/>
      <c r="Y195" s="614"/>
      <c r="AA195" s="20"/>
      <c r="AB195" s="17"/>
    </row>
    <row r="196" spans="1:40" hidden="1" x14ac:dyDescent="0.35">
      <c r="A196" s="16"/>
      <c r="B196" s="673" t="s">
        <v>41</v>
      </c>
      <c r="C196" s="873">
        <v>0</v>
      </c>
      <c r="D196" s="854">
        <v>0</v>
      </c>
      <c r="F196" s="45" t="s">
        <v>41</v>
      </c>
      <c r="G196" s="44">
        <v>0</v>
      </c>
      <c r="H196" s="44">
        <v>0</v>
      </c>
      <c r="I196" s="48"/>
      <c r="L196" s="24"/>
      <c r="M196" s="20"/>
      <c r="P196" s="24"/>
      <c r="V196" s="350"/>
      <c r="W196" s="615"/>
      <c r="X196" s="616"/>
      <c r="Y196" s="616"/>
      <c r="AA196" s="20"/>
      <c r="AB196" s="17"/>
    </row>
    <row r="197" spans="1:40" hidden="1" x14ac:dyDescent="0.25">
      <c r="A197" s="16"/>
      <c r="B197" s="673" t="s">
        <v>39</v>
      </c>
      <c r="C197" s="873">
        <v>0</v>
      </c>
      <c r="D197" s="854">
        <v>0</v>
      </c>
      <c r="F197" s="45" t="s">
        <v>39</v>
      </c>
      <c r="G197" s="44">
        <v>0</v>
      </c>
      <c r="H197" s="44">
        <v>0</v>
      </c>
      <c r="I197" s="48"/>
      <c r="J197" s="203"/>
      <c r="L197" s="24"/>
      <c r="M197" s="20"/>
      <c r="P197" s="24"/>
      <c r="V197" s="350"/>
      <c r="W197" s="327"/>
      <c r="AA197" s="20"/>
      <c r="AB197" s="17"/>
    </row>
    <row r="198" spans="1:40" hidden="1" x14ac:dyDescent="0.35">
      <c r="A198" s="16"/>
      <c r="B198" s="673" t="s">
        <v>40</v>
      </c>
      <c r="C198" s="873">
        <v>0</v>
      </c>
      <c r="D198" s="854">
        <v>0</v>
      </c>
      <c r="F198" s="45" t="s">
        <v>40</v>
      </c>
      <c r="G198" s="44">
        <v>0</v>
      </c>
      <c r="H198" s="44">
        <v>0</v>
      </c>
      <c r="I198" s="48"/>
      <c r="L198" s="24"/>
      <c r="M198" s="20"/>
      <c r="P198" s="24"/>
      <c r="V198" s="350"/>
      <c r="W198" s="615"/>
      <c r="X198" s="616"/>
      <c r="Y198" s="616"/>
      <c r="AA198" s="20"/>
      <c r="AB198" s="17"/>
    </row>
    <row r="199" spans="1:40" hidden="1" x14ac:dyDescent="0.35">
      <c r="A199" s="16"/>
      <c r="B199" s="673" t="s">
        <v>70</v>
      </c>
      <c r="C199" s="873">
        <v>0</v>
      </c>
      <c r="D199" s="854">
        <v>0</v>
      </c>
      <c r="F199" s="45" t="s">
        <v>70</v>
      </c>
      <c r="G199" s="44">
        <v>0</v>
      </c>
      <c r="H199" s="44">
        <v>0</v>
      </c>
      <c r="I199" s="48"/>
      <c r="L199" s="25"/>
      <c r="M199" s="20"/>
      <c r="P199" s="24"/>
      <c r="V199" s="350"/>
      <c r="W199" s="615"/>
      <c r="X199" s="616"/>
      <c r="Y199" s="616"/>
      <c r="AA199" s="20"/>
      <c r="AB199" s="17"/>
    </row>
    <row r="200" spans="1:40" x14ac:dyDescent="0.25">
      <c r="A200" s="16"/>
      <c r="B200" s="870" t="s">
        <v>29</v>
      </c>
      <c r="C200" s="645">
        <f>SUM(C188:C199)</f>
        <v>0</v>
      </c>
      <c r="D200" s="874">
        <f>SUM(D188:D199)</f>
        <v>0</v>
      </c>
      <c r="F200" s="312" t="s">
        <v>29</v>
      </c>
      <c r="G200" s="43">
        <f>SUM(G188:G199)</f>
        <v>38</v>
      </c>
      <c r="H200" s="43">
        <f>SUM(H188:H199)</f>
        <v>0</v>
      </c>
      <c r="I200" s="48"/>
      <c r="J200" s="141"/>
      <c r="K200" s="203"/>
      <c r="L200" s="24"/>
      <c r="M200" s="20"/>
      <c r="P200" s="24"/>
      <c r="V200" s="350"/>
      <c r="W200" s="327"/>
      <c r="AA200" s="20"/>
      <c r="AB200" s="17"/>
    </row>
    <row r="201" spans="1:40" ht="18" customHeight="1" x14ac:dyDescent="0.25">
      <c r="A201" s="16"/>
      <c r="H201" s="48"/>
      <c r="I201" s="48"/>
      <c r="J201" s="48"/>
      <c r="AC201" s="17"/>
    </row>
    <row r="202" spans="1:40" ht="18" customHeight="1" x14ac:dyDescent="0.25">
      <c r="A202" s="16"/>
      <c r="H202" s="48"/>
      <c r="I202" s="48"/>
      <c r="J202" s="48"/>
      <c r="AC202" s="17"/>
    </row>
    <row r="203" spans="1:40" ht="18" customHeight="1" x14ac:dyDescent="0.25">
      <c r="A203" s="16"/>
      <c r="B203" s="849"/>
      <c r="C203" s="673"/>
      <c r="D203" s="673"/>
      <c r="E203" s="848"/>
      <c r="H203" s="48"/>
      <c r="I203" s="48"/>
      <c r="J203" s="48"/>
      <c r="AC203" s="17"/>
    </row>
    <row r="204" spans="1:40" ht="18" customHeight="1" x14ac:dyDescent="0.25">
      <c r="A204" s="16"/>
      <c r="B204" s="849"/>
      <c r="C204" s="673"/>
      <c r="D204" s="673"/>
      <c r="E204" s="848"/>
      <c r="H204" s="48"/>
      <c r="I204" s="48"/>
      <c r="J204" s="48"/>
      <c r="AC204" s="17"/>
    </row>
    <row r="205" spans="1:40" s="593" customFormat="1" ht="27.75" customHeight="1" x14ac:dyDescent="0.25">
      <c r="A205" s="1854"/>
      <c r="B205" s="1853" t="s">
        <v>393</v>
      </c>
      <c r="C205" s="1853"/>
      <c r="D205" s="1853"/>
      <c r="E205" s="1853"/>
      <c r="G205" s="1856"/>
      <c r="H205" s="1856"/>
      <c r="I205" s="1856"/>
      <c r="J205" s="1856"/>
      <c r="L205" s="1857"/>
      <c r="M205" s="1855"/>
      <c r="Q205" s="1858"/>
      <c r="R205" s="1858"/>
      <c r="S205" s="1858"/>
      <c r="T205" s="1858"/>
      <c r="U205" s="1858"/>
      <c r="V205" s="1858"/>
      <c r="W205" s="337"/>
      <c r="X205" s="336"/>
      <c r="Y205" s="1859"/>
      <c r="Z205" s="1860"/>
      <c r="AA205" s="1861"/>
      <c r="AB205" s="602"/>
      <c r="AC205" s="1862"/>
      <c r="AD205" s="602"/>
      <c r="AE205" s="1862"/>
      <c r="AF205" s="1862"/>
    </row>
    <row r="206" spans="1:40" ht="18" customHeight="1" x14ac:dyDescent="0.25">
      <c r="A206" s="30"/>
      <c r="B206" s="663"/>
      <c r="C206" s="656"/>
      <c r="D206" s="656"/>
      <c r="E206" s="875"/>
      <c r="J206" s="19"/>
      <c r="X206" s="385"/>
    </row>
    <row r="207" spans="1:40" ht="15" customHeight="1" x14ac:dyDescent="0.25">
      <c r="A207" s="16"/>
      <c r="B207" s="875"/>
      <c r="C207" s="1647" t="s">
        <v>197</v>
      </c>
      <c r="D207" s="1648"/>
      <c r="E207" s="1638" t="s">
        <v>197</v>
      </c>
      <c r="F207" s="1639"/>
      <c r="G207" s="1651"/>
      <c r="H207" s="1652"/>
      <c r="K207" s="1638" t="s">
        <v>194</v>
      </c>
      <c r="L207" s="1639"/>
      <c r="M207" s="1638" t="s">
        <v>194</v>
      </c>
      <c r="N207" s="1639"/>
      <c r="P207" s="24"/>
      <c r="Q207" s="20"/>
      <c r="X207" s="386"/>
    </row>
    <row r="208" spans="1:40" ht="25.5" customHeight="1" x14ac:dyDescent="0.25">
      <c r="A208" s="16"/>
      <c r="B208" s="876"/>
      <c r="C208" s="1644" t="s">
        <v>1450</v>
      </c>
      <c r="D208" s="1645"/>
      <c r="E208" s="1636" t="s">
        <v>1451</v>
      </c>
      <c r="F208" s="1637"/>
      <c r="G208" s="1649" t="s">
        <v>400</v>
      </c>
      <c r="H208" s="1650"/>
      <c r="I208" s="141"/>
      <c r="K208" s="1644" t="s">
        <v>1450</v>
      </c>
      <c r="L208" s="1645"/>
      <c r="M208" s="1636" t="s">
        <v>1451</v>
      </c>
      <c r="N208" s="1637"/>
      <c r="O208" s="1640" t="s">
        <v>400</v>
      </c>
      <c r="P208" s="1641"/>
      <c r="X208" s="336"/>
      <c r="Y208" s="592"/>
      <c r="Z208" s="592"/>
      <c r="AA208" s="592"/>
      <c r="AB208" s="593"/>
      <c r="AC208" s="594"/>
      <c r="AD208" s="594"/>
      <c r="AE208" s="594"/>
      <c r="AG208" s="327"/>
      <c r="AH208" s="1632" t="s">
        <v>197</v>
      </c>
      <c r="AI208" s="1632"/>
      <c r="AJ208" s="1632"/>
      <c r="AL208" s="1632" t="s">
        <v>194</v>
      </c>
      <c r="AM208" s="1632"/>
      <c r="AN208" s="1632"/>
    </row>
    <row r="209" spans="1:40" ht="15" customHeight="1" x14ac:dyDescent="0.25">
      <c r="A209" s="16"/>
      <c r="B209" s="877" t="s">
        <v>193</v>
      </c>
      <c r="C209" s="878" t="s">
        <v>68</v>
      </c>
      <c r="D209" s="879" t="s">
        <v>195</v>
      </c>
      <c r="E209" s="879" t="s">
        <v>68</v>
      </c>
      <c r="F209" s="40" t="s">
        <v>195</v>
      </c>
      <c r="G209" s="543" t="s">
        <v>1014</v>
      </c>
      <c r="H209" s="324" t="s">
        <v>1015</v>
      </c>
      <c r="I209" s="141"/>
      <c r="J209" s="157" t="s">
        <v>193</v>
      </c>
      <c r="K209" s="324" t="s">
        <v>68</v>
      </c>
      <c r="L209" s="324" t="s">
        <v>195</v>
      </c>
      <c r="M209" s="324" t="s">
        <v>68</v>
      </c>
      <c r="N209" s="324" t="s">
        <v>195</v>
      </c>
      <c r="O209" s="543" t="s">
        <v>1014</v>
      </c>
      <c r="P209" s="324" t="s">
        <v>1015</v>
      </c>
      <c r="V209" s="350"/>
      <c r="W209" s="595"/>
      <c r="X209" s="596"/>
      <c r="Y209" s="596"/>
      <c r="Z209" s="596"/>
      <c r="AA209" s="593"/>
      <c r="AB209" s="597"/>
      <c r="AC209" s="597"/>
      <c r="AD209" s="597"/>
      <c r="AF209" s="387" t="s">
        <v>366</v>
      </c>
      <c r="AG209" s="496" t="s">
        <v>68</v>
      </c>
      <c r="AH209" s="388" t="s">
        <v>49</v>
      </c>
      <c r="AI209" s="388" t="s">
        <v>195</v>
      </c>
      <c r="AK209" s="496" t="s">
        <v>68</v>
      </c>
      <c r="AL209" s="388" t="s">
        <v>49</v>
      </c>
      <c r="AM209" s="388" t="s">
        <v>195</v>
      </c>
    </row>
    <row r="210" spans="1:40" ht="15" customHeight="1" x14ac:dyDescent="0.25">
      <c r="A210" s="16"/>
      <c r="B210" s="880" t="s">
        <v>176</v>
      </c>
      <c r="C210" s="981">
        <v>359</v>
      </c>
      <c r="D210" s="310">
        <v>8.9864568245125351</v>
      </c>
      <c r="E210" s="997">
        <v>326</v>
      </c>
      <c r="F210" s="310">
        <v>8.6</v>
      </c>
      <c r="G210" s="139">
        <f>C210-E210</f>
        <v>33</v>
      </c>
      <c r="H210" s="643">
        <f>D210-F210</f>
        <v>0.38645682451253549</v>
      </c>
      <c r="I210" s="141"/>
      <c r="J210" s="158" t="s">
        <v>176</v>
      </c>
      <c r="K210" s="981">
        <v>1355</v>
      </c>
      <c r="L210" s="310">
        <v>9.1789830258302594</v>
      </c>
      <c r="M210" s="981">
        <v>1363</v>
      </c>
      <c r="N210" s="310">
        <v>8.3800000000000008</v>
      </c>
      <c r="O210" s="139">
        <f>K210-M210</f>
        <v>-8</v>
      </c>
      <c r="P210" s="310">
        <f>L210-N210</f>
        <v>0.7989830258302586</v>
      </c>
      <c r="V210" s="350"/>
      <c r="W210" s="598"/>
      <c r="X210" s="599"/>
      <c r="Y210" s="600"/>
      <c r="Z210" s="600"/>
      <c r="AA210" s="593"/>
      <c r="AB210" s="601"/>
      <c r="AC210" s="602"/>
      <c r="AD210" s="602"/>
      <c r="AF210" s="497" t="s">
        <v>176</v>
      </c>
      <c r="AG210" s="390">
        <v>3200</v>
      </c>
      <c r="AH210" s="372">
        <v>21514.3410817</v>
      </c>
      <c r="AI210" s="372">
        <f>+AH210/AG210</f>
        <v>6.7232315880312505</v>
      </c>
      <c r="AK210" s="390">
        <v>2970</v>
      </c>
      <c r="AL210" s="372">
        <v>19460.86</v>
      </c>
      <c r="AM210" s="372">
        <f>+AL210/AK210</f>
        <v>6.5524781144781148</v>
      </c>
    </row>
    <row r="211" spans="1:40" ht="15" customHeight="1" x14ac:dyDescent="0.25">
      <c r="A211" s="16"/>
      <c r="B211" s="880" t="s">
        <v>196</v>
      </c>
      <c r="C211" s="981">
        <v>233</v>
      </c>
      <c r="D211" s="310">
        <v>19.259947786738199</v>
      </c>
      <c r="E211" s="997">
        <v>191</v>
      </c>
      <c r="F211" s="310">
        <v>18.77</v>
      </c>
      <c r="G211" s="139">
        <f>C211-E211</f>
        <v>42</v>
      </c>
      <c r="H211" s="643">
        <f>D211-F211</f>
        <v>0.48994778673819894</v>
      </c>
      <c r="I211" s="141"/>
      <c r="J211" s="158" t="s">
        <v>196</v>
      </c>
      <c r="K211" s="981">
        <v>299</v>
      </c>
      <c r="L211" s="310">
        <v>19.986777257424752</v>
      </c>
      <c r="M211" s="981">
        <v>276</v>
      </c>
      <c r="N211" s="310">
        <v>29.41</v>
      </c>
      <c r="O211" s="637">
        <f>K211-M211</f>
        <v>23</v>
      </c>
      <c r="P211" s="310">
        <f>L211-N211</f>
        <v>-9.4232227425752484</v>
      </c>
      <c r="V211" s="350"/>
      <c r="W211" s="598"/>
      <c r="X211" s="599"/>
      <c r="Y211" s="600"/>
      <c r="Z211" s="600"/>
      <c r="AA211" s="593"/>
      <c r="AB211" s="601"/>
      <c r="AC211" s="602"/>
      <c r="AD211" s="602"/>
      <c r="AF211" s="389" t="s">
        <v>196</v>
      </c>
      <c r="AG211" s="390">
        <v>613</v>
      </c>
      <c r="AH211" s="372">
        <v>11387.261850180001</v>
      </c>
      <c r="AI211" s="372">
        <f>+AH211/AG211</f>
        <v>18.576283605513868</v>
      </c>
      <c r="AK211" s="390">
        <v>698</v>
      </c>
      <c r="AL211" s="372">
        <v>14183.69741406</v>
      </c>
      <c r="AM211" s="372">
        <f>+AL211/AK211</f>
        <v>20.320483401232092</v>
      </c>
    </row>
    <row r="212" spans="1:40" ht="15" customHeight="1" x14ac:dyDescent="0.25">
      <c r="A212" s="16"/>
      <c r="B212" s="881" t="s">
        <v>6</v>
      </c>
      <c r="C212" s="228">
        <f>SUM(C210:C211)</f>
        <v>592</v>
      </c>
      <c r="D212" s="882"/>
      <c r="E212" s="998">
        <f>SUM(E210:E211)</f>
        <v>517</v>
      </c>
      <c r="F212" s="13"/>
      <c r="G212" s="4"/>
      <c r="J212" s="46" t="s">
        <v>6</v>
      </c>
      <c r="K212" s="228">
        <f>SUM(K210:K211)</f>
        <v>1654</v>
      </c>
      <c r="L212" s="24"/>
      <c r="M212" s="228">
        <f>SUM(M210:M211)</f>
        <v>1639</v>
      </c>
      <c r="O212" s="722"/>
      <c r="P212" s="24"/>
      <c r="Q212" s="20"/>
      <c r="X212" s="603"/>
      <c r="Y212" s="604"/>
      <c r="Z212" s="605"/>
      <c r="AA212" s="336"/>
      <c r="AB212" s="593"/>
      <c r="AC212" s="606"/>
      <c r="AD212" s="607"/>
      <c r="AE212" s="593"/>
      <c r="AG212" s="391" t="s">
        <v>6</v>
      </c>
      <c r="AH212" s="392">
        <f>SUM(AG210:AG211)</f>
        <v>3813</v>
      </c>
      <c r="AI212" s="393"/>
      <c r="AJ212" s="327"/>
      <c r="AL212" s="392">
        <f>SUM(AK210:AK211)</f>
        <v>3668</v>
      </c>
      <c r="AM212" s="393"/>
      <c r="AN212" s="327"/>
    </row>
    <row r="213" spans="1:40" x14ac:dyDescent="0.25">
      <c r="A213" s="16"/>
      <c r="B213" s="883"/>
      <c r="C213" s="882"/>
      <c r="D213" s="882"/>
      <c r="E213" s="848"/>
      <c r="F213" s="298"/>
      <c r="G213" s="958"/>
      <c r="I213" s="298"/>
      <c r="J213" s="11"/>
      <c r="K213" s="298"/>
      <c r="L213" s="303"/>
      <c r="X213" s="336"/>
      <c r="Y213" s="336"/>
      <c r="Z213" s="336"/>
      <c r="AA213" s="336"/>
      <c r="AB213" s="593"/>
      <c r="AC213" s="608"/>
      <c r="AD213" s="609"/>
      <c r="AE213" s="593"/>
    </row>
    <row r="214" spans="1:40" ht="18" customHeight="1" x14ac:dyDescent="0.25">
      <c r="A214" s="16"/>
      <c r="B214" s="849"/>
      <c r="C214" s="673"/>
      <c r="D214" s="934"/>
      <c r="E214" s="884"/>
      <c r="I214" s="546"/>
      <c r="J214" s="136"/>
      <c r="K214" s="23"/>
      <c r="L214" s="23"/>
      <c r="N214" s="23"/>
      <c r="O214" s="23"/>
      <c r="P214" s="546"/>
      <c r="X214" s="336"/>
      <c r="Y214" s="336"/>
      <c r="Z214" s="336"/>
      <c r="AA214" s="336"/>
      <c r="AB214" s="593"/>
      <c r="AC214" s="608"/>
      <c r="AD214" s="609"/>
      <c r="AE214" s="593"/>
    </row>
    <row r="215" spans="1:40" ht="27.75" customHeight="1" x14ac:dyDescent="0.25">
      <c r="A215" s="30"/>
      <c r="B215" s="1853" t="s">
        <v>214</v>
      </c>
      <c r="C215" s="1853"/>
      <c r="D215" s="1853"/>
      <c r="E215" s="1853"/>
      <c r="H215" s="13"/>
      <c r="I215" s="13"/>
      <c r="J215" s="13"/>
      <c r="L215" s="138"/>
      <c r="Q215" s="4"/>
      <c r="R215" s="4"/>
      <c r="S215" s="4"/>
      <c r="T215" s="4"/>
      <c r="U215" s="4"/>
      <c r="V215" s="4"/>
      <c r="Y215" s="394"/>
      <c r="Z215" s="395"/>
      <c r="AA215" s="371"/>
      <c r="AB215" s="19"/>
      <c r="AC215" s="23"/>
      <c r="AD215" s="19"/>
      <c r="AE215" s="23"/>
      <c r="AF215" s="23"/>
    </row>
    <row r="216" spans="1:40" ht="15" customHeight="1" x14ac:dyDescent="0.25">
      <c r="A216" s="16"/>
      <c r="H216" s="13"/>
      <c r="I216" s="13"/>
      <c r="J216" s="13"/>
      <c r="L216" s="23"/>
      <c r="N216" s="23"/>
      <c r="P216" s="4"/>
      <c r="W216" s="333"/>
      <c r="Y216" s="394"/>
      <c r="Z216" s="395"/>
      <c r="AA216" s="371"/>
      <c r="AB216" s="19"/>
      <c r="AC216" s="23"/>
      <c r="AD216" s="19"/>
      <c r="AE216" s="23"/>
      <c r="AF216" s="23"/>
    </row>
    <row r="217" spans="1:40" ht="15" customHeight="1" x14ac:dyDescent="0.25">
      <c r="A217" s="16"/>
      <c r="B217" s="870" t="s">
        <v>28</v>
      </c>
      <c r="C217" s="878" t="s">
        <v>3</v>
      </c>
      <c r="D217" s="885" t="s">
        <v>119</v>
      </c>
      <c r="F217" s="13"/>
      <c r="H217" s="13"/>
      <c r="I217" s="13"/>
      <c r="L217" s="24"/>
      <c r="M217" s="20"/>
      <c r="P217" s="24"/>
      <c r="V217" s="350"/>
      <c r="W217" s="327"/>
      <c r="X217" s="394"/>
      <c r="AA217" s="19"/>
      <c r="AB217" s="17"/>
      <c r="AC217" s="141"/>
    </row>
    <row r="218" spans="1:40" x14ac:dyDescent="0.3">
      <c r="A218" s="16"/>
      <c r="B218" s="673" t="s">
        <v>69</v>
      </c>
      <c r="C218" s="873">
        <v>845</v>
      </c>
      <c r="D218" s="666">
        <v>9247.7704987500001</v>
      </c>
      <c r="F218" s="13"/>
      <c r="H218" s="13"/>
      <c r="I218" s="13"/>
      <c r="L218" s="24"/>
      <c r="M218" s="20"/>
      <c r="P218" s="23"/>
      <c r="Q218" s="23"/>
      <c r="R218" s="23"/>
      <c r="S218" s="23"/>
      <c r="T218" s="23"/>
      <c r="U218" s="23"/>
      <c r="V218" s="350"/>
      <c r="W218" s="327"/>
      <c r="X218" s="371"/>
      <c r="Y218" s="370"/>
      <c r="Z218" s="398"/>
      <c r="AA218" s="23"/>
      <c r="AB218" s="23"/>
      <c r="AC218" s="23"/>
      <c r="AD218" s="23"/>
      <c r="AE218" s="159"/>
    </row>
    <row r="219" spans="1:40" x14ac:dyDescent="0.3">
      <c r="A219" s="16"/>
      <c r="B219" s="673" t="s">
        <v>32</v>
      </c>
      <c r="C219" s="873">
        <v>809</v>
      </c>
      <c r="D219" s="666">
        <v>9165.7979012199994</v>
      </c>
      <c r="F219" s="13"/>
      <c r="H219" s="13"/>
      <c r="I219" s="13"/>
      <c r="L219" s="24"/>
      <c r="M219" s="20"/>
      <c r="P219" s="4"/>
      <c r="Q219" s="4"/>
      <c r="R219" s="4"/>
      <c r="S219" s="4"/>
      <c r="T219" s="4"/>
      <c r="U219" s="4"/>
      <c r="V219" s="399"/>
      <c r="W219" s="327"/>
      <c r="X219" s="371">
        <v>1421</v>
      </c>
      <c r="Y219" s="370">
        <v>12252.63411767688</v>
      </c>
      <c r="Z219" s="398"/>
      <c r="AA219" s="23"/>
      <c r="AB219" s="23"/>
      <c r="AC219" s="23"/>
      <c r="AD219" s="23"/>
      <c r="AE219" s="160"/>
      <c r="AH219" s="1602"/>
      <c r="AI219" s="1602"/>
    </row>
    <row r="220" spans="1:40" hidden="1" x14ac:dyDescent="0.3">
      <c r="A220" s="16"/>
      <c r="B220" s="673" t="s">
        <v>33</v>
      </c>
      <c r="C220" s="873">
        <v>0</v>
      </c>
      <c r="D220" s="666">
        <v>0</v>
      </c>
      <c r="F220" s="13"/>
      <c r="H220" s="13"/>
      <c r="I220" s="13"/>
      <c r="L220" s="1266"/>
      <c r="M220" s="20"/>
      <c r="O220" s="4"/>
      <c r="P220" s="23"/>
      <c r="Q220" s="23"/>
      <c r="R220" s="23"/>
      <c r="S220" s="23"/>
      <c r="T220" s="23"/>
      <c r="U220" s="23"/>
      <c r="V220" s="400"/>
      <c r="W220" s="327"/>
      <c r="X220" s="371">
        <v>1041</v>
      </c>
      <c r="Y220" s="370">
        <v>8292.7401420099995</v>
      </c>
      <c r="Z220" s="371"/>
      <c r="AA220" s="19"/>
      <c r="AB220" s="23"/>
      <c r="AC220" s="23"/>
      <c r="AD220" s="23"/>
      <c r="AE220" s="297"/>
      <c r="AH220" s="142"/>
      <c r="AI220" s="142"/>
    </row>
    <row r="221" spans="1:40" hidden="1" x14ac:dyDescent="0.3">
      <c r="A221" s="16"/>
      <c r="B221" s="673" t="s">
        <v>34</v>
      </c>
      <c r="C221" s="873">
        <v>0</v>
      </c>
      <c r="D221" s="666">
        <v>0</v>
      </c>
      <c r="F221" s="13"/>
      <c r="H221" s="13"/>
      <c r="I221" s="13"/>
      <c r="L221" s="24"/>
      <c r="M221" s="20"/>
      <c r="P221" s="23"/>
      <c r="Q221" s="23"/>
      <c r="R221" s="23"/>
      <c r="S221" s="23"/>
      <c r="T221" s="23"/>
      <c r="U221" s="23"/>
      <c r="V221" s="350"/>
      <c r="W221" s="327"/>
      <c r="X221" s="371">
        <v>770</v>
      </c>
      <c r="Y221" s="370">
        <v>6038.1425611800005</v>
      </c>
      <c r="Z221" s="398"/>
      <c r="AA221" s="23"/>
      <c r="AB221" s="23"/>
      <c r="AC221" s="23"/>
      <c r="AD221" s="23"/>
      <c r="AE221" s="159"/>
    </row>
    <row r="222" spans="1:40" hidden="1" x14ac:dyDescent="0.3">
      <c r="A222" s="16"/>
      <c r="B222" s="673" t="s">
        <v>35</v>
      </c>
      <c r="C222" s="873">
        <v>0</v>
      </c>
      <c r="D222" s="666">
        <v>0</v>
      </c>
      <c r="F222" s="13"/>
      <c r="H222" s="13"/>
      <c r="I222" s="13"/>
      <c r="L222" s="24"/>
      <c r="M222" s="20"/>
      <c r="P222" s="4"/>
      <c r="Q222" s="4"/>
      <c r="R222" s="4"/>
      <c r="S222" s="4"/>
      <c r="T222" s="4"/>
      <c r="U222" s="4"/>
      <c r="V222" s="399"/>
      <c r="W222" s="327"/>
      <c r="X222" s="371">
        <v>1043</v>
      </c>
      <c r="Y222" s="370">
        <v>10247.784376600001</v>
      </c>
      <c r="Z222" s="398"/>
      <c r="AA222" s="23"/>
      <c r="AB222" s="23"/>
      <c r="AC222" s="23"/>
      <c r="AD222" s="23"/>
      <c r="AE222" s="160"/>
      <c r="AH222" s="1602"/>
      <c r="AI222" s="1602"/>
    </row>
    <row r="223" spans="1:40" hidden="1" x14ac:dyDescent="0.3">
      <c r="A223" s="16"/>
      <c r="B223" s="673" t="s">
        <v>31</v>
      </c>
      <c r="C223" s="873">
        <v>0</v>
      </c>
      <c r="D223" s="666">
        <v>0</v>
      </c>
      <c r="F223" s="13"/>
      <c r="H223" s="13"/>
      <c r="I223" s="13"/>
      <c r="L223" s="24"/>
      <c r="M223" s="20"/>
      <c r="O223" s="4"/>
      <c r="P223" s="23"/>
      <c r="Q223" s="23"/>
      <c r="R223" s="23"/>
      <c r="S223" s="23"/>
      <c r="T223" s="23"/>
      <c r="U223" s="23"/>
      <c r="V223" s="400"/>
      <c r="W223" s="327"/>
      <c r="X223" s="371">
        <v>1349</v>
      </c>
      <c r="Y223" s="370">
        <v>13272.00041705</v>
      </c>
      <c r="Z223" s="371"/>
      <c r="AA223" s="19"/>
      <c r="AB223" s="23"/>
      <c r="AC223" s="23"/>
      <c r="AD223" s="23"/>
      <c r="AE223" s="297"/>
      <c r="AH223" s="142"/>
      <c r="AI223" s="142"/>
    </row>
    <row r="224" spans="1:40" hidden="1" x14ac:dyDescent="0.3">
      <c r="A224" s="16"/>
      <c r="B224" s="673" t="s">
        <v>36</v>
      </c>
      <c r="C224" s="873">
        <v>0</v>
      </c>
      <c r="D224" s="666">
        <v>0</v>
      </c>
      <c r="F224" s="13"/>
      <c r="H224" s="13"/>
      <c r="I224" s="13"/>
      <c r="L224" s="24"/>
      <c r="M224" s="20"/>
      <c r="P224" s="23"/>
      <c r="Q224" s="23"/>
      <c r="R224" s="23"/>
      <c r="S224" s="23"/>
      <c r="T224" s="23"/>
      <c r="U224" s="23"/>
      <c r="V224" s="350"/>
      <c r="W224" s="327"/>
      <c r="X224" s="371">
        <v>1296</v>
      </c>
      <c r="Y224" s="370">
        <v>12990.21725528</v>
      </c>
      <c r="Z224" s="398"/>
      <c r="AA224" s="23"/>
      <c r="AB224" s="23"/>
      <c r="AC224" s="23"/>
      <c r="AD224" s="23"/>
      <c r="AE224" s="159"/>
    </row>
    <row r="225" spans="1:35" hidden="1" x14ac:dyDescent="0.3">
      <c r="A225" s="16"/>
      <c r="B225" s="673" t="s">
        <v>37</v>
      </c>
      <c r="C225" s="873">
        <v>0</v>
      </c>
      <c r="D225" s="666">
        <v>0</v>
      </c>
      <c r="F225" s="13"/>
      <c r="H225" s="13"/>
      <c r="I225" s="13"/>
      <c r="L225" s="24"/>
      <c r="M225" s="20"/>
      <c r="P225" s="4"/>
      <c r="Q225" s="4"/>
      <c r="R225" s="4"/>
      <c r="S225" s="4"/>
      <c r="T225" s="4"/>
      <c r="U225" s="4"/>
      <c r="V225" s="399"/>
      <c r="W225" s="327"/>
      <c r="X225" s="371">
        <v>1345</v>
      </c>
      <c r="Y225" s="370">
        <v>11734.405629929999</v>
      </c>
      <c r="Z225" s="398"/>
      <c r="AA225" s="23"/>
      <c r="AB225" s="23"/>
      <c r="AC225" s="23"/>
      <c r="AD225" s="23"/>
      <c r="AE225" s="160"/>
      <c r="AH225" s="1602"/>
      <c r="AI225" s="1602"/>
    </row>
    <row r="226" spans="1:35" hidden="1" x14ac:dyDescent="0.3">
      <c r="A226" s="16"/>
      <c r="B226" s="673" t="s">
        <v>41</v>
      </c>
      <c r="C226" s="873">
        <v>0</v>
      </c>
      <c r="D226" s="666">
        <v>0</v>
      </c>
      <c r="F226" s="13"/>
      <c r="H226" s="13"/>
      <c r="I226" s="13"/>
      <c r="L226" s="24"/>
      <c r="M226" s="20"/>
      <c r="O226" s="4"/>
      <c r="P226" s="23"/>
      <c r="Q226" s="23"/>
      <c r="R226" s="23"/>
      <c r="S226" s="23"/>
      <c r="T226" s="23"/>
      <c r="U226" s="23"/>
      <c r="V226" s="400"/>
      <c r="W226" s="327"/>
      <c r="X226" s="396"/>
      <c r="Y226" s="395"/>
      <c r="Z226" s="371"/>
      <c r="AA226" s="19"/>
      <c r="AB226" s="23"/>
      <c r="AC226" s="23"/>
      <c r="AD226" s="23"/>
      <c r="AE226" s="297"/>
      <c r="AH226" s="142"/>
      <c r="AI226" s="142"/>
    </row>
    <row r="227" spans="1:35" hidden="1" x14ac:dyDescent="0.3">
      <c r="A227" s="16"/>
      <c r="B227" s="673" t="s">
        <v>39</v>
      </c>
      <c r="C227" s="873">
        <v>0</v>
      </c>
      <c r="D227" s="666">
        <v>0</v>
      </c>
      <c r="F227" s="13"/>
      <c r="H227" s="13"/>
      <c r="I227" s="13"/>
      <c r="L227" s="24"/>
      <c r="M227" s="20"/>
      <c r="P227" s="23"/>
      <c r="Q227" s="23"/>
      <c r="R227" s="23"/>
      <c r="S227" s="23"/>
      <c r="T227" s="23"/>
      <c r="U227" s="23"/>
      <c r="V227" s="350"/>
      <c r="W227" s="327"/>
      <c r="X227" s="396"/>
      <c r="Y227" s="397"/>
      <c r="Z227" s="398"/>
      <c r="AA227" s="23"/>
      <c r="AB227" s="23"/>
      <c r="AC227" s="23"/>
      <c r="AD227" s="23"/>
      <c r="AE227" s="159"/>
    </row>
    <row r="228" spans="1:35" hidden="1" x14ac:dyDescent="0.3">
      <c r="A228" s="16"/>
      <c r="B228" s="673" t="s">
        <v>40</v>
      </c>
      <c r="C228" s="873">
        <v>0</v>
      </c>
      <c r="D228" s="666">
        <v>0</v>
      </c>
      <c r="F228" s="13"/>
      <c r="H228" s="13"/>
      <c r="I228" s="13"/>
      <c r="L228" s="24"/>
      <c r="M228" s="20"/>
      <c r="P228" s="4"/>
      <c r="Q228" s="4"/>
      <c r="R228" s="4"/>
      <c r="S228" s="4"/>
      <c r="T228" s="4"/>
      <c r="U228" s="4"/>
      <c r="V228" s="399"/>
      <c r="W228" s="327"/>
      <c r="X228" s="396"/>
      <c r="Y228" s="397"/>
      <c r="Z228" s="398"/>
      <c r="AA228" s="23"/>
      <c r="AB228" s="23"/>
      <c r="AC228" s="23"/>
      <c r="AD228" s="23"/>
      <c r="AE228" s="160"/>
      <c r="AH228" s="1602"/>
      <c r="AI228" s="1602"/>
    </row>
    <row r="229" spans="1:35" hidden="1" x14ac:dyDescent="0.3">
      <c r="A229" s="16"/>
      <c r="B229" s="673" t="s">
        <v>70</v>
      </c>
      <c r="C229" s="873">
        <v>0</v>
      </c>
      <c r="D229" s="666">
        <v>0</v>
      </c>
      <c r="F229" s="13"/>
      <c r="H229" s="13"/>
      <c r="I229" s="13"/>
      <c r="L229" s="24"/>
      <c r="M229" s="20"/>
      <c r="O229" s="4"/>
      <c r="P229" s="23"/>
      <c r="Q229" s="23"/>
      <c r="R229" s="23"/>
      <c r="S229" s="23"/>
      <c r="T229" s="23"/>
      <c r="U229" s="23"/>
      <c r="V229" s="400"/>
      <c r="W229" s="327"/>
      <c r="X229" s="396"/>
      <c r="Y229" s="395"/>
      <c r="Z229" s="371"/>
      <c r="AA229" s="19"/>
      <c r="AB229" s="23"/>
      <c r="AC229" s="23"/>
      <c r="AD229" s="23"/>
      <c r="AE229" s="297"/>
      <c r="AH229" s="142"/>
      <c r="AI229" s="142"/>
    </row>
    <row r="230" spans="1:35" x14ac:dyDescent="0.25">
      <c r="A230" s="16"/>
      <c r="B230" s="886" t="s">
        <v>29</v>
      </c>
      <c r="C230" s="887">
        <f>SUM(C218:C229)</f>
        <v>1654</v>
      </c>
      <c r="D230" s="888">
        <f>D218+D219+D220+D221+D222+D223+D224+D225+D226+D227+D228+D229</f>
        <v>18413.568399969998</v>
      </c>
      <c r="F230" s="13"/>
      <c r="H230" s="13"/>
      <c r="I230" s="13"/>
      <c r="L230" s="24"/>
      <c r="M230" s="20"/>
      <c r="P230" s="118"/>
      <c r="Q230" s="118"/>
      <c r="R230" s="118"/>
      <c r="S230" s="118"/>
      <c r="T230" s="118"/>
      <c r="U230" s="118"/>
      <c r="V230" s="371"/>
      <c r="W230" s="370"/>
      <c r="X230" s="396"/>
      <c r="Y230" s="395"/>
      <c r="Z230" s="371"/>
      <c r="AA230" s="19"/>
      <c r="AB230" s="23"/>
      <c r="AC230" s="23"/>
      <c r="AD230" s="23"/>
      <c r="AH230" s="23"/>
      <c r="AI230" s="19"/>
    </row>
    <row r="231" spans="1:35" ht="15" customHeight="1" x14ac:dyDescent="0.25">
      <c r="A231" s="16"/>
      <c r="C231" s="676"/>
      <c r="D231" s="676"/>
      <c r="F231" s="13"/>
      <c r="H231" s="13"/>
      <c r="I231" s="13"/>
      <c r="J231" s="13"/>
      <c r="X231" s="370"/>
      <c r="Y231" s="396"/>
      <c r="Z231" s="397"/>
      <c r="AA231" s="398"/>
      <c r="AC231" s="23"/>
      <c r="AD231" s="23"/>
      <c r="AE231" s="23"/>
      <c r="AI231" s="23"/>
    </row>
    <row r="232" spans="1:35" ht="15" customHeight="1" x14ac:dyDescent="0.25">
      <c r="A232" s="16"/>
      <c r="F232" s="13"/>
      <c r="H232" s="13"/>
      <c r="I232" s="13"/>
      <c r="J232" s="13"/>
      <c r="X232" s="370"/>
      <c r="Y232" s="401"/>
      <c r="Z232" s="401"/>
      <c r="AA232" s="402"/>
      <c r="AC232" s="23"/>
      <c r="AD232" s="23"/>
      <c r="AE232" s="19"/>
      <c r="AI232" s="23"/>
    </row>
    <row r="233" spans="1:35" ht="15" customHeight="1" x14ac:dyDescent="0.25">
      <c r="A233" s="16"/>
      <c r="E233" s="889"/>
      <c r="F233" s="13"/>
      <c r="H233" s="13"/>
      <c r="I233" s="13"/>
      <c r="J233" s="13"/>
      <c r="X233" s="370"/>
      <c r="AC233" s="23"/>
      <c r="AD233" s="23"/>
      <c r="AE233" s="19"/>
      <c r="AI233" s="23"/>
    </row>
    <row r="234" spans="1:35" ht="15" customHeight="1" x14ac:dyDescent="0.25">
      <c r="A234" s="16"/>
      <c r="C234" s="676"/>
      <c r="D234" s="676"/>
      <c r="F234" s="13"/>
      <c r="H234" s="13"/>
      <c r="I234" s="13"/>
      <c r="J234" s="13"/>
      <c r="X234" s="370"/>
      <c r="Y234" s="401"/>
      <c r="Z234" s="401"/>
      <c r="AA234" s="402"/>
      <c r="AC234" s="23"/>
      <c r="AD234" s="23"/>
      <c r="AE234" s="19"/>
      <c r="AI234" s="23"/>
    </row>
    <row r="235" spans="1:35" ht="15" customHeight="1" x14ac:dyDescent="0.25">
      <c r="A235" s="16"/>
      <c r="F235" s="13"/>
      <c r="H235" s="13"/>
      <c r="I235" s="13"/>
      <c r="J235" s="13"/>
      <c r="X235" s="370"/>
      <c r="Y235" s="401"/>
      <c r="Z235" s="401"/>
      <c r="AA235" s="402"/>
      <c r="AC235" s="23"/>
      <c r="AD235" s="23"/>
      <c r="AE235" s="19"/>
      <c r="AI235" s="23"/>
    </row>
    <row r="236" spans="1:35" ht="15" customHeight="1" x14ac:dyDescent="0.25">
      <c r="A236" s="16"/>
      <c r="F236" s="13"/>
      <c r="H236" s="13"/>
      <c r="I236" s="13"/>
      <c r="J236" s="13"/>
      <c r="X236" s="370"/>
      <c r="Y236" s="401"/>
      <c r="Z236" s="401"/>
      <c r="AA236" s="402"/>
      <c r="AC236" s="23"/>
      <c r="AD236" s="23"/>
      <c r="AE236" s="19"/>
      <c r="AI236" s="23"/>
    </row>
    <row r="237" spans="1:35" ht="15" customHeight="1" x14ac:dyDescent="0.25">
      <c r="A237" s="16"/>
      <c r="F237" s="13"/>
      <c r="H237" s="13"/>
      <c r="I237" s="13"/>
      <c r="J237" s="13"/>
      <c r="X237" s="370"/>
      <c r="Y237" s="401"/>
      <c r="Z237" s="401"/>
      <c r="AA237" s="402"/>
      <c r="AC237" s="23"/>
      <c r="AD237" s="23"/>
      <c r="AE237" s="19"/>
      <c r="AI237" s="23"/>
    </row>
    <row r="238" spans="1:35" ht="15" customHeight="1" x14ac:dyDescent="0.25">
      <c r="A238" s="16"/>
      <c r="F238" s="13"/>
      <c r="H238" s="13"/>
      <c r="I238" s="13"/>
      <c r="J238" s="13"/>
      <c r="X238" s="370"/>
      <c r="Y238" s="401"/>
      <c r="Z238" s="401"/>
      <c r="AA238" s="402"/>
      <c r="AC238" s="23"/>
      <c r="AD238" s="23"/>
      <c r="AE238" s="19"/>
      <c r="AI238" s="23"/>
    </row>
    <row r="239" spans="1:35" ht="15" customHeight="1" x14ac:dyDescent="0.25">
      <c r="A239" s="16"/>
      <c r="F239" s="13"/>
      <c r="H239" s="13"/>
      <c r="I239" s="13"/>
      <c r="J239" s="13"/>
      <c r="X239" s="370"/>
      <c r="Y239" s="401"/>
      <c r="Z239" s="401"/>
      <c r="AA239" s="402"/>
      <c r="AC239" s="23"/>
      <c r="AD239" s="23"/>
      <c r="AE239" s="19"/>
      <c r="AI239" s="23"/>
    </row>
    <row r="240" spans="1:35" ht="15" customHeight="1" x14ac:dyDescent="0.25">
      <c r="A240" s="16"/>
      <c r="B240" s="883"/>
      <c r="C240" s="890"/>
      <c r="D240" s="890"/>
      <c r="E240" s="891"/>
      <c r="G240" s="38"/>
      <c r="H240" s="13"/>
      <c r="I240" s="13"/>
      <c r="J240" s="13"/>
      <c r="X240" s="370"/>
      <c r="AC240" s="23"/>
      <c r="AD240" s="23"/>
      <c r="AE240" s="19"/>
      <c r="AI240" s="23"/>
    </row>
    <row r="241" spans="1:32" ht="33" customHeight="1" x14ac:dyDescent="0.25">
      <c r="A241" s="30"/>
      <c r="B241" s="1849" t="s">
        <v>363</v>
      </c>
      <c r="C241" s="1849"/>
      <c r="D241" s="1849"/>
      <c r="E241" s="1849"/>
      <c r="F241" s="1646"/>
      <c r="G241" s="1646"/>
      <c r="H241" s="1646"/>
      <c r="I241" s="13"/>
      <c r="J241" s="13"/>
      <c r="K241" s="13"/>
      <c r="L241" s="13"/>
      <c r="M241" s="453"/>
      <c r="Y241" s="401"/>
      <c r="Z241" s="371"/>
      <c r="AA241" s="370"/>
      <c r="AC241" s="17"/>
    </row>
    <row r="242" spans="1:32" ht="15.75" customHeight="1" x14ac:dyDescent="0.25">
      <c r="A242" s="16"/>
      <c r="E242" s="652"/>
      <c r="H242" s="13"/>
      <c r="I242" s="13"/>
      <c r="J242" s="13"/>
      <c r="K242" s="13"/>
      <c r="L242" s="13"/>
      <c r="M242" s="453"/>
      <c r="Y242" s="401"/>
      <c r="Z242" s="371"/>
      <c r="AA242" s="370"/>
      <c r="AC242" s="33"/>
      <c r="AE242" s="27"/>
    </row>
    <row r="243" spans="1:32" ht="30.75" customHeight="1" x14ac:dyDescent="0.25">
      <c r="A243" s="16"/>
      <c r="B243" s="892"/>
      <c r="C243" s="1629" t="s">
        <v>1452</v>
      </c>
      <c r="D243" s="1631"/>
      <c r="E243" s="1657" t="s">
        <v>1453</v>
      </c>
      <c r="F243" s="1658"/>
      <c r="G243" s="20"/>
      <c r="X243" s="1626" t="s">
        <v>526</v>
      </c>
      <c r="Y243" s="1626"/>
      <c r="Z243" s="1626"/>
      <c r="AA243" s="1626"/>
      <c r="AB243" s="54"/>
      <c r="AC243" s="1626" t="s">
        <v>511</v>
      </c>
      <c r="AD243" s="1626"/>
      <c r="AE243" s="1626"/>
      <c r="AF243" s="1626"/>
    </row>
    <row r="244" spans="1:32" ht="26.25" customHeight="1" x14ac:dyDescent="0.3">
      <c r="A244" s="16"/>
      <c r="B244" s="893" t="s">
        <v>193</v>
      </c>
      <c r="C244" s="1109" t="s">
        <v>68</v>
      </c>
      <c r="D244" s="894" t="s">
        <v>178</v>
      </c>
      <c r="E244" s="895" t="s">
        <v>68</v>
      </c>
      <c r="F244" s="766" t="s">
        <v>178</v>
      </c>
      <c r="G244" s="20"/>
      <c r="H244" s="20"/>
      <c r="L244" s="24"/>
      <c r="M244" s="20"/>
      <c r="P244" s="161"/>
      <c r="Q244" s="161"/>
      <c r="R244" s="161"/>
      <c r="S244" s="161"/>
      <c r="T244" s="161"/>
      <c r="U244" s="161"/>
      <c r="V244" s="403"/>
      <c r="W244" s="404" t="s">
        <v>193</v>
      </c>
      <c r="X244" s="405" t="s">
        <v>68</v>
      </c>
      <c r="Y244" s="405" t="s">
        <v>361</v>
      </c>
      <c r="Z244" s="405" t="s">
        <v>178</v>
      </c>
      <c r="AA244" s="304"/>
      <c r="AB244" s="404" t="s">
        <v>193</v>
      </c>
      <c r="AC244" s="405" t="s">
        <v>68</v>
      </c>
      <c r="AD244" s="405" t="s">
        <v>361</v>
      </c>
      <c r="AE244" s="405" t="s">
        <v>178</v>
      </c>
    </row>
    <row r="245" spans="1:32" ht="21" customHeight="1" x14ac:dyDescent="0.3">
      <c r="A245" s="16"/>
      <c r="B245" s="896" t="s">
        <v>176</v>
      </c>
      <c r="C245" s="1110">
        <v>644</v>
      </c>
      <c r="D245" s="650">
        <v>9.2149270186335404</v>
      </c>
      <c r="E245" s="873">
        <v>597</v>
      </c>
      <c r="F245" s="650">
        <v>8.49</v>
      </c>
      <c r="G245" s="20"/>
      <c r="H245" s="20"/>
      <c r="L245" s="24"/>
      <c r="M245" s="20"/>
      <c r="O245" s="161"/>
      <c r="P245" s="162"/>
      <c r="Q245" s="162"/>
      <c r="R245" s="162"/>
      <c r="S245" s="162"/>
      <c r="T245" s="162"/>
      <c r="U245" s="162"/>
      <c r="V245" s="350"/>
      <c r="W245" s="406" t="s">
        <v>176</v>
      </c>
      <c r="X245" s="437">
        <v>658</v>
      </c>
      <c r="Y245" s="438">
        <v>5776.5609999999997</v>
      </c>
      <c r="Z245" s="1166">
        <f>+Y245/X245</f>
        <v>8.7789680851063832</v>
      </c>
      <c r="AA245" s="52"/>
      <c r="AB245" s="406" t="s">
        <v>176</v>
      </c>
      <c r="AC245" s="390">
        <v>830</v>
      </c>
      <c r="AD245" s="372">
        <v>5428.8249999999998</v>
      </c>
      <c r="AE245" s="372">
        <f>+AD245/AC245</f>
        <v>6.5407530120481923</v>
      </c>
    </row>
    <row r="246" spans="1:32" ht="21" customHeight="1" x14ac:dyDescent="0.25">
      <c r="A246" s="16"/>
      <c r="B246" s="897" t="s">
        <v>177</v>
      </c>
      <c r="C246" s="1110">
        <v>165</v>
      </c>
      <c r="D246" s="650">
        <v>19.584150916484848</v>
      </c>
      <c r="E246" s="873">
        <v>95</v>
      </c>
      <c r="F246" s="650">
        <v>19.13</v>
      </c>
      <c r="G246" s="20"/>
      <c r="H246" s="20"/>
      <c r="L246" s="24"/>
      <c r="M246" s="20"/>
      <c r="P246" s="24"/>
      <c r="V246" s="350"/>
      <c r="W246" s="406" t="s">
        <v>177</v>
      </c>
      <c r="X246" s="720">
        <v>71</v>
      </c>
      <c r="Y246" s="721">
        <v>1355.82168581</v>
      </c>
      <c r="Z246" s="1166">
        <f>+Y246/X246</f>
        <v>19.096080081830987</v>
      </c>
      <c r="AA246" s="52"/>
      <c r="AB246" s="406" t="s">
        <v>177</v>
      </c>
      <c r="AC246" s="390">
        <v>43</v>
      </c>
      <c r="AD246" s="372">
        <v>686.34394599000007</v>
      </c>
      <c r="AE246" s="372">
        <f>+AD246/AC246</f>
        <v>15.961487116046513</v>
      </c>
    </row>
    <row r="247" spans="1:32" ht="15" customHeight="1" x14ac:dyDescent="0.25">
      <c r="A247" s="16"/>
      <c r="B247" s="898" t="s">
        <v>29</v>
      </c>
      <c r="C247" s="1111">
        <f>SUM(C245:C246)</f>
        <v>809</v>
      </c>
      <c r="D247" s="899"/>
      <c r="E247" s="900">
        <f>+E246+E245</f>
        <v>692</v>
      </c>
      <c r="F247" s="767"/>
      <c r="G247" s="20"/>
      <c r="H247" s="20"/>
      <c r="K247" s="26"/>
      <c r="L247" s="24"/>
      <c r="M247" s="20"/>
      <c r="P247" s="24"/>
      <c r="V247" s="350"/>
      <c r="W247" s="407" t="s">
        <v>29</v>
      </c>
      <c r="X247" s="408">
        <f>SUM(X245:X246)</f>
        <v>729</v>
      </c>
      <c r="Y247" s="409"/>
      <c r="Z247" s="410"/>
      <c r="AA247" s="305"/>
      <c r="AB247" s="407" t="s">
        <v>29</v>
      </c>
      <c r="AC247" s="408">
        <f>SUM(AC245:AC246)</f>
        <v>873</v>
      </c>
      <c r="AD247" s="409"/>
      <c r="AE247" s="410"/>
    </row>
    <row r="248" spans="1:32" ht="15.75" customHeight="1" x14ac:dyDescent="0.25">
      <c r="A248" s="16"/>
      <c r="B248" s="901"/>
      <c r="C248" s="902"/>
      <c r="D248" s="902"/>
      <c r="E248" s="902"/>
      <c r="F248" s="305"/>
      <c r="G248" s="306"/>
      <c r="H248" s="20"/>
      <c r="L248" s="26"/>
      <c r="Y248" s="411"/>
      <c r="Z248" s="410"/>
      <c r="AA248" s="410"/>
      <c r="AB248" s="305"/>
      <c r="AC248" s="306"/>
      <c r="AE248" s="27"/>
    </row>
    <row r="249" spans="1:32" ht="15.75" customHeight="1" x14ac:dyDescent="0.3">
      <c r="A249" s="16"/>
      <c r="G249" s="20"/>
      <c r="H249" s="20"/>
      <c r="P249" s="161"/>
      <c r="Q249" s="161"/>
      <c r="R249" s="161"/>
      <c r="S249" s="161"/>
      <c r="T249" s="161"/>
      <c r="U249" s="161"/>
      <c r="V249" s="161"/>
      <c r="W249" s="412"/>
      <c r="Y249" s="401"/>
      <c r="Z249" s="395"/>
      <c r="AA249" s="370"/>
      <c r="AC249" s="17"/>
    </row>
    <row r="250" spans="1:32" ht="15.75" customHeight="1" x14ac:dyDescent="0.3">
      <c r="A250" s="16"/>
      <c r="E250" s="652"/>
      <c r="P250" s="161"/>
      <c r="Q250" s="161"/>
      <c r="R250" s="161"/>
      <c r="S250" s="161"/>
      <c r="T250" s="161"/>
      <c r="U250" s="161"/>
      <c r="V250" s="161"/>
      <c r="W250" s="412"/>
      <c r="Y250" s="401"/>
      <c r="Z250" s="395"/>
      <c r="AA250" s="370"/>
      <c r="AC250" s="17"/>
    </row>
    <row r="251" spans="1:32" ht="15.75" customHeight="1" x14ac:dyDescent="0.3">
      <c r="A251" s="16"/>
      <c r="E251" s="652"/>
      <c r="H251" s="144"/>
      <c r="I251" s="145"/>
      <c r="J251" s="144"/>
      <c r="P251" s="161"/>
      <c r="Q251" s="161"/>
      <c r="R251" s="161"/>
      <c r="S251" s="161"/>
      <c r="T251" s="161"/>
      <c r="U251" s="161"/>
      <c r="V251" s="161"/>
      <c r="W251" s="412"/>
      <c r="Y251" s="401"/>
      <c r="Z251" s="371"/>
      <c r="AA251" s="370"/>
      <c r="AC251" s="17"/>
    </row>
    <row r="252" spans="1:32" ht="15.75" customHeight="1" x14ac:dyDescent="0.3">
      <c r="A252" s="16"/>
      <c r="E252" s="652"/>
      <c r="H252" s="145"/>
      <c r="I252" s="146"/>
      <c r="J252" s="26"/>
      <c r="P252" s="161"/>
      <c r="Q252" s="161"/>
      <c r="R252" s="161"/>
      <c r="S252" s="161"/>
      <c r="T252" s="161"/>
      <c r="U252" s="161"/>
      <c r="V252" s="161"/>
      <c r="W252" s="412"/>
      <c r="Y252" s="401"/>
      <c r="Z252" s="371"/>
      <c r="AA252" s="370"/>
      <c r="AC252" s="17"/>
    </row>
    <row r="253" spans="1:32" ht="15.75" customHeight="1" x14ac:dyDescent="0.3">
      <c r="A253" s="16"/>
      <c r="E253" s="652"/>
      <c r="G253" s="20"/>
      <c r="H253" s="20"/>
      <c r="P253" s="161"/>
      <c r="Q253" s="162"/>
      <c r="R253" s="162"/>
      <c r="S253" s="162"/>
      <c r="T253" s="162"/>
      <c r="U253" s="162"/>
      <c r="V253" s="162"/>
      <c r="W253" s="412"/>
      <c r="Y253" s="401"/>
      <c r="Z253" s="371"/>
      <c r="AA253" s="370"/>
      <c r="AC253" s="17"/>
    </row>
    <row r="254" spans="1:32" ht="15.75" customHeight="1" x14ac:dyDescent="0.3">
      <c r="A254" s="16"/>
      <c r="E254" s="652"/>
      <c r="G254" s="26"/>
      <c r="H254" s="26"/>
      <c r="Q254" s="161"/>
      <c r="R254" s="161"/>
      <c r="S254" s="161"/>
      <c r="T254" s="161"/>
      <c r="U254" s="161"/>
      <c r="V254" s="161"/>
      <c r="W254" s="412"/>
      <c r="Y254" s="401"/>
      <c r="Z254" s="371"/>
      <c r="AA254" s="370"/>
      <c r="AC254" s="17"/>
    </row>
    <row r="255" spans="1:32" ht="15.75" customHeight="1" x14ac:dyDescent="0.3">
      <c r="A255" s="16"/>
      <c r="E255" s="652"/>
      <c r="Q255" s="161"/>
      <c r="R255" s="161"/>
      <c r="S255" s="161"/>
      <c r="T255" s="161"/>
      <c r="U255" s="161"/>
      <c r="V255" s="161"/>
      <c r="W255" s="412"/>
      <c r="Y255" s="401"/>
      <c r="Z255" s="371"/>
      <c r="AA255" s="370"/>
      <c r="AC255" s="17"/>
    </row>
    <row r="256" spans="1:32" ht="15.75" customHeight="1" x14ac:dyDescent="0.3">
      <c r="A256" s="16"/>
      <c r="E256" s="652"/>
      <c r="Q256" s="161"/>
      <c r="R256" s="161"/>
      <c r="S256" s="161"/>
      <c r="T256" s="161"/>
      <c r="U256" s="161"/>
      <c r="V256" s="161"/>
      <c r="W256" s="412"/>
      <c r="Y256" s="401"/>
      <c r="Z256" s="371"/>
      <c r="AA256" s="370"/>
      <c r="AC256" s="17"/>
    </row>
    <row r="257" spans="1:26" ht="15.75" customHeight="1" x14ac:dyDescent="0.3">
      <c r="A257" s="16"/>
      <c r="E257" s="652"/>
      <c r="Q257" s="161"/>
      <c r="R257" s="161"/>
      <c r="S257" s="161"/>
      <c r="T257" s="161"/>
      <c r="U257" s="161"/>
      <c r="V257" s="161"/>
      <c r="W257" s="412"/>
      <c r="Y257" s="401"/>
      <c r="Z257" s="371"/>
    </row>
    <row r="258" spans="1:26" ht="15.75" customHeight="1" x14ac:dyDescent="0.3">
      <c r="A258" s="16"/>
      <c r="E258" s="652"/>
      <c r="Q258" s="161"/>
      <c r="R258" s="161"/>
      <c r="S258" s="161"/>
      <c r="T258" s="161"/>
      <c r="U258" s="161"/>
      <c r="V258" s="161"/>
      <c r="W258" s="412"/>
      <c r="Y258" s="401"/>
      <c r="Z258" s="371"/>
    </row>
    <row r="259" spans="1:26" ht="15.75" customHeight="1" x14ac:dyDescent="0.3">
      <c r="A259" s="16"/>
      <c r="E259" s="652"/>
      <c r="Q259" s="161"/>
      <c r="R259" s="161"/>
      <c r="S259" s="161"/>
      <c r="T259" s="161"/>
      <c r="U259" s="161"/>
      <c r="V259" s="161"/>
      <c r="W259" s="412"/>
      <c r="Y259" s="401"/>
      <c r="Z259" s="371"/>
    </row>
    <row r="260" spans="1:26" ht="15.75" customHeight="1" x14ac:dyDescent="0.3">
      <c r="A260" s="16"/>
      <c r="E260" s="652"/>
      <c r="Q260" s="161"/>
      <c r="R260" s="161"/>
      <c r="S260" s="161"/>
      <c r="T260" s="161"/>
      <c r="U260" s="161"/>
      <c r="V260" s="161"/>
      <c r="W260" s="412"/>
      <c r="Y260" s="401"/>
      <c r="Z260" s="371"/>
    </row>
    <row r="261" spans="1:26" ht="15.75" customHeight="1" x14ac:dyDescent="0.3">
      <c r="A261" s="16"/>
      <c r="E261" s="652"/>
      <c r="Q261" s="161"/>
      <c r="R261" s="161"/>
      <c r="S261" s="161"/>
      <c r="T261" s="161"/>
      <c r="U261" s="161"/>
      <c r="V261" s="161"/>
      <c r="W261" s="412"/>
      <c r="Y261" s="401"/>
      <c r="Z261" s="371"/>
    </row>
    <row r="262" spans="1:26" ht="15.75" customHeight="1" x14ac:dyDescent="0.3">
      <c r="A262" s="16"/>
      <c r="E262" s="652"/>
      <c r="Q262" s="161"/>
      <c r="R262" s="161"/>
      <c r="S262" s="161"/>
      <c r="T262" s="161"/>
      <c r="U262" s="161"/>
      <c r="V262" s="161"/>
      <c r="W262" s="412"/>
      <c r="Y262" s="401"/>
      <c r="Z262" s="371"/>
    </row>
    <row r="263" spans="1:26" ht="15.75" customHeight="1" x14ac:dyDescent="0.3">
      <c r="A263" s="16"/>
      <c r="E263" s="652"/>
      <c r="Q263" s="161"/>
      <c r="R263" s="161"/>
      <c r="S263" s="161"/>
      <c r="T263" s="161"/>
      <c r="U263" s="161"/>
      <c r="V263" s="161"/>
      <c r="W263" s="412"/>
      <c r="Y263" s="401"/>
      <c r="Z263" s="371"/>
    </row>
    <row r="264" spans="1:26" ht="15.75" customHeight="1" x14ac:dyDescent="0.3">
      <c r="A264" s="16"/>
      <c r="E264" s="652"/>
      <c r="Q264" s="161"/>
      <c r="R264" s="161"/>
      <c r="S264" s="161"/>
      <c r="T264" s="161"/>
      <c r="U264" s="161"/>
      <c r="V264" s="161"/>
      <c r="W264" s="412"/>
      <c r="Y264" s="401"/>
      <c r="Z264" s="371"/>
    </row>
    <row r="265" spans="1:26" ht="15.75" customHeight="1" x14ac:dyDescent="0.3">
      <c r="A265" s="16"/>
      <c r="E265" s="652"/>
      <c r="Q265" s="161"/>
      <c r="R265" s="161"/>
      <c r="S265" s="161"/>
      <c r="T265" s="161"/>
      <c r="U265" s="161"/>
      <c r="V265" s="161"/>
      <c r="W265" s="412"/>
      <c r="Y265" s="401"/>
      <c r="Z265" s="371"/>
    </row>
    <row r="266" spans="1:26" ht="26.25" customHeight="1" x14ac:dyDescent="0.3">
      <c r="A266" s="30"/>
      <c r="B266" s="1853" t="s">
        <v>432</v>
      </c>
      <c r="C266" s="1853"/>
      <c r="D266" s="1853"/>
      <c r="E266" s="1853"/>
      <c r="F266" s="1853"/>
      <c r="G266" s="1853"/>
      <c r="H266" s="20"/>
      <c r="I266" s="27"/>
      <c r="J266" s="27"/>
      <c r="K266" s="27"/>
      <c r="L266" s="27"/>
      <c r="Q266" s="161"/>
      <c r="R266" s="161"/>
      <c r="S266" s="161"/>
      <c r="T266" s="161"/>
      <c r="U266" s="161"/>
      <c r="V266" s="161"/>
      <c r="W266" s="412"/>
      <c r="Y266" s="401"/>
      <c r="Z266" s="371"/>
    </row>
    <row r="267" spans="1:26" ht="15.75" customHeight="1" x14ac:dyDescent="0.3">
      <c r="A267" s="16"/>
      <c r="E267" s="652"/>
      <c r="Q267" s="161"/>
      <c r="R267" s="161"/>
      <c r="S267" s="161"/>
      <c r="T267" s="161"/>
      <c r="U267" s="161"/>
      <c r="V267" s="161"/>
      <c r="W267" s="403"/>
      <c r="Y267" s="401"/>
      <c r="Z267" s="371"/>
    </row>
    <row r="268" spans="1:26" ht="15.75" customHeight="1" x14ac:dyDescent="0.3">
      <c r="A268" s="16"/>
      <c r="E268" s="652"/>
      <c r="Q268" s="161"/>
      <c r="R268" s="161"/>
      <c r="S268" s="161"/>
      <c r="T268" s="161"/>
      <c r="U268" s="161"/>
      <c r="V268" s="161"/>
      <c r="W268" s="403"/>
    </row>
    <row r="269" spans="1:26" ht="15.75" customHeight="1" x14ac:dyDescent="0.3">
      <c r="A269" s="16"/>
      <c r="E269" s="652"/>
      <c r="Q269" s="161"/>
      <c r="R269" s="161"/>
      <c r="S269" s="161"/>
      <c r="T269" s="161"/>
      <c r="U269" s="161"/>
      <c r="V269" s="161"/>
      <c r="W269" s="327"/>
      <c r="Y269" s="333"/>
      <c r="Z269" s="413"/>
    </row>
    <row r="270" spans="1:26" ht="30" customHeight="1" x14ac:dyDescent="0.3">
      <c r="A270" s="16"/>
      <c r="B270" s="839" t="s">
        <v>130</v>
      </c>
      <c r="C270" s="894" t="s">
        <v>68</v>
      </c>
      <c r="D270" s="903" t="s">
        <v>178</v>
      </c>
      <c r="F270" s="13"/>
      <c r="G270" s="4"/>
      <c r="H270" s="20"/>
      <c r="L270" s="24"/>
      <c r="M270" s="20"/>
      <c r="P270" s="161"/>
      <c r="Q270" s="161"/>
      <c r="R270" s="161"/>
      <c r="S270" s="161"/>
      <c r="T270" s="161"/>
      <c r="U270" s="161"/>
      <c r="V270" s="327"/>
      <c r="W270" s="414" t="s">
        <v>130</v>
      </c>
      <c r="X270" s="405" t="s">
        <v>68</v>
      </c>
      <c r="Y270" s="405" t="s">
        <v>390</v>
      </c>
      <c r="Z270" s="405" t="s">
        <v>389</v>
      </c>
    </row>
    <row r="271" spans="1:26" s="4" customFormat="1" ht="21" customHeight="1" x14ac:dyDescent="0.3">
      <c r="A271" s="100"/>
      <c r="B271" s="656" t="s">
        <v>179</v>
      </c>
      <c r="C271" s="646">
        <f>+X271</f>
        <v>75</v>
      </c>
      <c r="D271" s="650">
        <f>+Y271</f>
        <v>20.191315896266666</v>
      </c>
      <c r="E271" s="646"/>
      <c r="L271" s="482"/>
      <c r="P271" s="163"/>
      <c r="Q271" s="163"/>
      <c r="R271" s="163"/>
      <c r="S271" s="163"/>
      <c r="T271" s="163"/>
      <c r="U271" s="163"/>
      <c r="V271" s="333"/>
      <c r="W271" s="320" t="s">
        <v>179</v>
      </c>
      <c r="X271" s="333">
        <v>75</v>
      </c>
      <c r="Y271" s="415">
        <f>(Z271/X271)/1000000</f>
        <v>20.191315896266666</v>
      </c>
      <c r="Z271" s="415">
        <v>1514348692.2199998</v>
      </c>
    </row>
    <row r="272" spans="1:26" s="4" customFormat="1" ht="21" customHeight="1" x14ac:dyDescent="0.3">
      <c r="A272" s="100"/>
      <c r="B272" s="656" t="s">
        <v>180</v>
      </c>
      <c r="C272" s="646">
        <f>+X272</f>
        <v>2</v>
      </c>
      <c r="D272" s="650">
        <f t="shared" ref="D272:D273" si="9">+Y272</f>
        <v>15.256976679999999</v>
      </c>
      <c r="E272" s="646"/>
      <c r="L272" s="482"/>
      <c r="P272" s="163"/>
      <c r="Q272" s="163"/>
      <c r="R272" s="163"/>
      <c r="S272" s="163"/>
      <c r="T272" s="163"/>
      <c r="U272" s="163"/>
      <c r="V272" s="333"/>
      <c r="W272" s="320" t="s">
        <v>180</v>
      </c>
      <c r="X272" s="333">
        <v>2</v>
      </c>
      <c r="Y272" s="415">
        <f>(Z272/X272)/1000000</f>
        <v>15.256976679999999</v>
      </c>
      <c r="Z272" s="415">
        <v>30513953.359999999</v>
      </c>
    </row>
    <row r="273" spans="1:32" s="4" customFormat="1" ht="21" customHeight="1" x14ac:dyDescent="0.3">
      <c r="A273" s="100"/>
      <c r="B273" s="656" t="s">
        <v>181</v>
      </c>
      <c r="C273" s="646">
        <f>+X273</f>
        <v>88</v>
      </c>
      <c r="D273" s="650">
        <f t="shared" si="9"/>
        <v>19.165025632272723</v>
      </c>
      <c r="E273" s="646"/>
      <c r="L273" s="482"/>
      <c r="P273" s="163"/>
      <c r="Q273" s="163"/>
      <c r="R273" s="163"/>
      <c r="S273" s="163"/>
      <c r="T273" s="163"/>
      <c r="U273" s="163"/>
      <c r="V273" s="416"/>
      <c r="W273" s="320" t="s">
        <v>181</v>
      </c>
      <c r="X273" s="333">
        <v>88</v>
      </c>
      <c r="Y273" s="415">
        <f>(Z273/X273)/1000000</f>
        <v>19.165025632272723</v>
      </c>
      <c r="Z273" s="415">
        <v>1686522255.6399996</v>
      </c>
    </row>
    <row r="274" spans="1:32" ht="15.75" customHeight="1" x14ac:dyDescent="0.3">
      <c r="A274" s="16"/>
      <c r="B274" s="904" t="s">
        <v>29</v>
      </c>
      <c r="C274" s="647">
        <f>SUM(C271:C273)</f>
        <v>165</v>
      </c>
      <c r="D274" s="809">
        <f>SUM(D271:D273)</f>
        <v>54.61331820853939</v>
      </c>
      <c r="F274" s="13"/>
      <c r="G274" s="4"/>
      <c r="H274" s="20"/>
      <c r="L274" s="24"/>
      <c r="M274" s="20"/>
      <c r="P274" s="161"/>
      <c r="Q274" s="161"/>
      <c r="R274" s="161"/>
      <c r="S274" s="161"/>
      <c r="T274" s="161"/>
      <c r="U274" s="161"/>
      <c r="V274" s="403"/>
      <c r="W274" s="407" t="s">
        <v>29</v>
      </c>
      <c r="X274" s="417">
        <f>SUM(X271:X273)</f>
        <v>165</v>
      </c>
      <c r="Y274" s="418"/>
      <c r="Z274" s="418">
        <f>SUM(Z271:Z273)</f>
        <v>3231384901.2199993</v>
      </c>
    </row>
    <row r="275" spans="1:32" ht="15.75" customHeight="1" x14ac:dyDescent="0.3">
      <c r="A275" s="16"/>
      <c r="E275" s="646"/>
      <c r="Q275" s="161"/>
      <c r="R275" s="161"/>
      <c r="S275" s="161"/>
      <c r="T275" s="161"/>
      <c r="U275" s="161"/>
      <c r="V275" s="161"/>
      <c r="W275" s="403"/>
      <c r="Y275" s="401"/>
      <c r="Z275" s="371"/>
    </row>
    <row r="276" spans="1:32" ht="15.75" customHeight="1" x14ac:dyDescent="0.3">
      <c r="A276" s="16"/>
      <c r="Q276" s="161"/>
      <c r="R276" s="161"/>
      <c r="S276" s="161"/>
      <c r="T276" s="161"/>
      <c r="U276" s="161"/>
      <c r="V276" s="161"/>
      <c r="W276" s="403"/>
      <c r="Y276" s="401"/>
      <c r="Z276" s="371"/>
    </row>
    <row r="277" spans="1:32" ht="15.75" customHeight="1" x14ac:dyDescent="0.3">
      <c r="A277" s="16"/>
      <c r="E277" s="652"/>
      <c r="Q277" s="161"/>
      <c r="R277" s="161"/>
      <c r="S277" s="161"/>
      <c r="T277" s="161"/>
      <c r="U277" s="161"/>
      <c r="V277" s="161"/>
      <c r="W277" s="412"/>
      <c r="Y277" s="401"/>
      <c r="Z277" s="371"/>
    </row>
    <row r="278" spans="1:32" ht="15.75" customHeight="1" x14ac:dyDescent="0.25">
      <c r="E278" s="848"/>
      <c r="J278" s="147"/>
      <c r="Y278" s="401"/>
      <c r="Z278" s="371"/>
    </row>
    <row r="279" spans="1:32" ht="15.75" customHeight="1" x14ac:dyDescent="0.25">
      <c r="B279" s="875"/>
      <c r="C279" s="656"/>
      <c r="D279" s="656"/>
      <c r="E279" s="656"/>
      <c r="J279" s="14"/>
      <c r="W279" s="419"/>
      <c r="Y279" s="401"/>
      <c r="Z279" s="371"/>
    </row>
    <row r="280" spans="1:32" ht="15" customHeight="1" x14ac:dyDescent="0.25">
      <c r="B280" s="875"/>
      <c r="C280" s="656"/>
      <c r="D280" s="656"/>
      <c r="E280" s="656"/>
      <c r="J280" s="14"/>
      <c r="W280" s="420"/>
      <c r="Y280" s="401"/>
      <c r="Z280" s="371"/>
    </row>
    <row r="281" spans="1:32" ht="14.25" customHeight="1" x14ac:dyDescent="0.25">
      <c r="B281" s="875"/>
      <c r="C281" s="656"/>
      <c r="D281" s="656"/>
      <c r="E281" s="656"/>
      <c r="J281" s="14"/>
      <c r="W281" s="420"/>
      <c r="Y281" s="401"/>
      <c r="Z281" s="371"/>
    </row>
    <row r="282" spans="1:32" ht="15" customHeight="1" x14ac:dyDescent="0.25">
      <c r="B282" s="875"/>
      <c r="C282" s="656"/>
      <c r="D282" s="656"/>
      <c r="E282" s="656"/>
      <c r="J282" s="14"/>
      <c r="W282" s="420"/>
      <c r="Y282" s="401"/>
      <c r="Z282" s="371"/>
    </row>
    <row r="283" spans="1:32" x14ac:dyDescent="0.25">
      <c r="B283" s="875"/>
      <c r="C283" s="656"/>
      <c r="D283" s="656"/>
      <c r="E283" s="656"/>
      <c r="J283" s="14"/>
      <c r="W283" s="420"/>
      <c r="Y283" s="401"/>
      <c r="Z283" s="371"/>
    </row>
    <row r="284" spans="1:32" ht="15" customHeight="1" x14ac:dyDescent="0.25">
      <c r="B284" s="875"/>
      <c r="C284" s="873"/>
      <c r="D284" s="873"/>
      <c r="E284" s="656"/>
      <c r="J284" s="14"/>
      <c r="W284" s="420"/>
      <c r="Y284" s="401"/>
      <c r="Z284" s="371"/>
    </row>
    <row r="285" spans="1:32" ht="15" customHeight="1" x14ac:dyDescent="0.25">
      <c r="B285" s="875"/>
      <c r="C285" s="656"/>
      <c r="D285" s="656"/>
      <c r="E285" s="656"/>
      <c r="J285" s="14"/>
      <c r="W285" s="420"/>
      <c r="Z285" s="371"/>
    </row>
    <row r="286" spans="1:32" ht="15" customHeight="1" x14ac:dyDescent="0.25">
      <c r="B286" s="875"/>
      <c r="C286" s="656"/>
      <c r="D286" s="656"/>
      <c r="E286" s="656"/>
      <c r="J286" s="14"/>
      <c r="W286" s="420"/>
      <c r="Y286" s="371"/>
      <c r="Z286" s="370"/>
    </row>
    <row r="287" spans="1:32" ht="27.75" customHeight="1" x14ac:dyDescent="0.25">
      <c r="A287" s="30"/>
      <c r="B287" s="1853" t="s">
        <v>254</v>
      </c>
      <c r="C287" s="1853"/>
      <c r="D287" s="1853"/>
      <c r="E287" s="1853"/>
      <c r="H287" s="13"/>
      <c r="I287" s="13"/>
      <c r="J287" s="13"/>
      <c r="L287" s="138"/>
      <c r="Q287" s="4"/>
      <c r="R287" s="4"/>
      <c r="S287" s="4"/>
      <c r="T287" s="4"/>
      <c r="U287" s="4"/>
      <c r="V287" s="4"/>
      <c r="Y287" s="394"/>
      <c r="Z287" s="395"/>
      <c r="AA287" s="371"/>
      <c r="AB287" s="19"/>
      <c r="AC287" s="23"/>
      <c r="AD287" s="19"/>
      <c r="AE287" s="23"/>
      <c r="AF287" s="23"/>
    </row>
    <row r="288" spans="1:32" ht="15" customHeight="1" thickBot="1" x14ac:dyDescent="0.3">
      <c r="A288" s="30"/>
      <c r="B288" s="663"/>
      <c r="C288" s="664"/>
      <c r="D288" s="664"/>
      <c r="E288" s="646"/>
      <c r="J288" s="4"/>
      <c r="W288" s="420"/>
      <c r="Y288" s="371"/>
      <c r="Z288" s="370"/>
    </row>
    <row r="289" spans="1:17" ht="15" customHeight="1" thickBot="1" x14ac:dyDescent="0.3">
      <c r="A289" s="30"/>
      <c r="B289" s="663"/>
      <c r="C289" s="1655" t="s">
        <v>60</v>
      </c>
      <c r="D289" s="1656"/>
      <c r="E289" s="1653" t="s">
        <v>241</v>
      </c>
      <c r="F289" s="1654"/>
      <c r="G289" s="1653" t="s">
        <v>734</v>
      </c>
      <c r="H289" s="1654"/>
      <c r="J289" s="4"/>
    </row>
    <row r="290" spans="1:17" ht="15" customHeight="1" thickBot="1" x14ac:dyDescent="0.3">
      <c r="A290" s="16"/>
      <c r="B290" s="1222" t="s">
        <v>28</v>
      </c>
      <c r="C290" s="1223" t="s">
        <v>68</v>
      </c>
      <c r="D290" s="1224" t="s">
        <v>119</v>
      </c>
      <c r="E290" s="1223" t="s">
        <v>68</v>
      </c>
      <c r="F290" s="1225" t="s">
        <v>119</v>
      </c>
      <c r="G290" s="1226" t="s">
        <v>735</v>
      </c>
      <c r="H290" s="993" t="s">
        <v>736</v>
      </c>
      <c r="I290" s="4"/>
      <c r="L290" s="24"/>
      <c r="M290" s="20"/>
      <c r="Q290" s="20"/>
    </row>
    <row r="291" spans="1:17" x14ac:dyDescent="0.25">
      <c r="A291" s="16"/>
      <c r="B291" s="1219" t="s">
        <v>69</v>
      </c>
      <c r="C291" s="1220">
        <v>54</v>
      </c>
      <c r="D291" s="1221">
        <v>511.95699999999999</v>
      </c>
      <c r="E291" s="1220">
        <v>96</v>
      </c>
      <c r="F291" s="1221">
        <v>1864.5973263800001</v>
      </c>
      <c r="G291" s="1220">
        <v>150</v>
      </c>
      <c r="H291" s="1221">
        <v>2376.55432638</v>
      </c>
      <c r="I291" s="4"/>
      <c r="L291" s="24"/>
      <c r="M291" s="20"/>
      <c r="O291" s="13"/>
      <c r="P291" s="13"/>
      <c r="Q291" s="20"/>
    </row>
    <row r="292" spans="1:17" x14ac:dyDescent="0.25">
      <c r="A292" s="16"/>
      <c r="B292" s="1213" t="s">
        <v>32</v>
      </c>
      <c r="C292" s="1214">
        <v>305</v>
      </c>
      <c r="D292" s="1215">
        <v>2714.181</v>
      </c>
      <c r="E292" s="1220">
        <v>137</v>
      </c>
      <c r="F292" s="1221">
        <v>2622.9705079299997</v>
      </c>
      <c r="G292" s="1220">
        <v>442</v>
      </c>
      <c r="H292" s="1221">
        <v>5337.1515079299998</v>
      </c>
      <c r="I292" s="4"/>
      <c r="L292" s="24"/>
      <c r="M292" s="20"/>
      <c r="O292" s="13"/>
      <c r="P292" s="13"/>
      <c r="Q292" s="20"/>
    </row>
    <row r="293" spans="1:17" hidden="1" x14ac:dyDescent="0.25">
      <c r="A293" s="16"/>
      <c r="B293" s="1213" t="s">
        <v>33</v>
      </c>
      <c r="C293" s="1214">
        <v>0</v>
      </c>
      <c r="D293" s="1215">
        <v>0</v>
      </c>
      <c r="E293" s="1220">
        <v>0</v>
      </c>
      <c r="F293" s="1221">
        <v>0</v>
      </c>
      <c r="G293" s="1220">
        <v>0</v>
      </c>
      <c r="H293" s="1221">
        <v>0</v>
      </c>
      <c r="I293" s="4"/>
      <c r="L293" s="24"/>
      <c r="M293" s="20"/>
      <c r="O293" s="13"/>
      <c r="P293" s="13"/>
      <c r="Q293" s="20"/>
    </row>
    <row r="294" spans="1:17" hidden="1" x14ac:dyDescent="0.25">
      <c r="A294" s="16"/>
      <c r="B294" s="1213" t="s">
        <v>34</v>
      </c>
      <c r="C294" s="1214">
        <v>0</v>
      </c>
      <c r="D294" s="1215">
        <v>0</v>
      </c>
      <c r="E294" s="1220">
        <v>0</v>
      </c>
      <c r="F294" s="1221">
        <v>0</v>
      </c>
      <c r="G294" s="1220">
        <v>0</v>
      </c>
      <c r="H294" s="1221">
        <v>0</v>
      </c>
      <c r="I294" s="4"/>
      <c r="L294" s="24"/>
      <c r="M294" s="20"/>
      <c r="Q294" s="23"/>
    </row>
    <row r="295" spans="1:17" hidden="1" x14ac:dyDescent="0.25">
      <c r="A295" s="16"/>
      <c r="B295" s="1213" t="s">
        <v>35</v>
      </c>
      <c r="C295" s="1214">
        <v>0</v>
      </c>
      <c r="D295" s="1215">
        <v>0</v>
      </c>
      <c r="E295" s="1220">
        <v>0</v>
      </c>
      <c r="F295" s="1221">
        <v>0</v>
      </c>
      <c r="G295" s="1220">
        <v>0</v>
      </c>
      <c r="H295" s="1221">
        <v>0</v>
      </c>
      <c r="I295" s="4"/>
      <c r="L295" s="24"/>
      <c r="M295" s="20"/>
      <c r="Q295" s="23"/>
    </row>
    <row r="296" spans="1:17" hidden="1" x14ac:dyDescent="0.25">
      <c r="A296" s="16"/>
      <c r="B296" s="1213" t="s">
        <v>31</v>
      </c>
      <c r="C296" s="1214">
        <v>0</v>
      </c>
      <c r="D296" s="1215">
        <v>0</v>
      </c>
      <c r="E296" s="1220">
        <v>0</v>
      </c>
      <c r="F296" s="1221">
        <v>0</v>
      </c>
      <c r="G296" s="1220">
        <v>0</v>
      </c>
      <c r="H296" s="1221">
        <v>0</v>
      </c>
      <c r="I296" s="4"/>
      <c r="L296" s="24"/>
      <c r="M296" s="20"/>
      <c r="Q296" s="23"/>
    </row>
    <row r="297" spans="1:17" hidden="1" x14ac:dyDescent="0.25">
      <c r="A297" s="16"/>
      <c r="B297" s="1213" t="s">
        <v>36</v>
      </c>
      <c r="C297" s="1214">
        <v>0</v>
      </c>
      <c r="D297" s="1215">
        <v>0</v>
      </c>
      <c r="E297" s="1220">
        <v>0</v>
      </c>
      <c r="F297" s="1221">
        <v>0</v>
      </c>
      <c r="G297" s="1220">
        <v>0</v>
      </c>
      <c r="H297" s="1221">
        <v>0</v>
      </c>
      <c r="I297" s="4"/>
      <c r="L297" s="24"/>
      <c r="M297" s="20"/>
      <c r="Q297" s="23"/>
    </row>
    <row r="298" spans="1:17" hidden="1" x14ac:dyDescent="0.25">
      <c r="A298" s="16"/>
      <c r="B298" s="1213" t="s">
        <v>37</v>
      </c>
      <c r="C298" s="1214">
        <v>0</v>
      </c>
      <c r="D298" s="1215">
        <v>0</v>
      </c>
      <c r="E298" s="1220">
        <v>0</v>
      </c>
      <c r="F298" s="1221">
        <v>0</v>
      </c>
      <c r="G298" s="1220">
        <v>0</v>
      </c>
      <c r="H298" s="1221">
        <v>0</v>
      </c>
      <c r="I298" s="4"/>
      <c r="L298" s="24"/>
      <c r="M298" s="20"/>
      <c r="Q298" s="23"/>
    </row>
    <row r="299" spans="1:17" hidden="1" x14ac:dyDescent="0.25">
      <c r="A299" s="16"/>
      <c r="B299" s="1213" t="s">
        <v>38</v>
      </c>
      <c r="C299" s="1214">
        <v>0</v>
      </c>
      <c r="D299" s="1215">
        <v>0</v>
      </c>
      <c r="E299" s="1220">
        <v>0</v>
      </c>
      <c r="F299" s="1221">
        <v>0</v>
      </c>
      <c r="G299" s="1220">
        <v>0</v>
      </c>
      <c r="H299" s="1221">
        <v>0</v>
      </c>
      <c r="I299" s="4"/>
      <c r="L299" s="24"/>
      <c r="M299" s="20"/>
      <c r="Q299" s="23"/>
    </row>
    <row r="300" spans="1:17" hidden="1" x14ac:dyDescent="0.25">
      <c r="A300" s="16"/>
      <c r="B300" s="1213" t="s">
        <v>39</v>
      </c>
      <c r="C300" s="1214">
        <v>0</v>
      </c>
      <c r="D300" s="1215">
        <v>0</v>
      </c>
      <c r="E300" s="1220">
        <v>0</v>
      </c>
      <c r="F300" s="1221">
        <v>0</v>
      </c>
      <c r="G300" s="1220">
        <v>0</v>
      </c>
      <c r="H300" s="1221">
        <v>0</v>
      </c>
      <c r="I300" s="4">
        <v>959</v>
      </c>
      <c r="J300" s="20">
        <v>11038.270843050001</v>
      </c>
      <c r="L300" s="24"/>
      <c r="M300" s="20"/>
      <c r="Q300" s="23"/>
    </row>
    <row r="301" spans="1:17" hidden="1" x14ac:dyDescent="0.25">
      <c r="A301" s="16"/>
      <c r="B301" s="1213" t="s">
        <v>40</v>
      </c>
      <c r="C301" s="1214">
        <v>0</v>
      </c>
      <c r="D301" s="1215">
        <v>0</v>
      </c>
      <c r="E301" s="1220">
        <v>0</v>
      </c>
      <c r="F301" s="1221">
        <v>0</v>
      </c>
      <c r="G301" s="1220">
        <v>0</v>
      </c>
      <c r="H301" s="1221">
        <v>0</v>
      </c>
      <c r="I301" s="4"/>
      <c r="L301" s="24"/>
      <c r="M301" s="20"/>
      <c r="Q301" s="20"/>
    </row>
    <row r="302" spans="1:17" hidden="1" x14ac:dyDescent="0.25">
      <c r="A302" s="16"/>
      <c r="B302" s="1213" t="s">
        <v>70</v>
      </c>
      <c r="C302" s="1214">
        <v>0</v>
      </c>
      <c r="D302" s="1215">
        <v>0</v>
      </c>
      <c r="E302" s="1220">
        <v>0</v>
      </c>
      <c r="F302" s="1221">
        <v>0</v>
      </c>
      <c r="G302" s="1220">
        <v>0</v>
      </c>
      <c r="H302" s="1221">
        <v>0</v>
      </c>
      <c r="I302" s="4"/>
      <c r="L302" s="24"/>
      <c r="M302" s="20"/>
      <c r="Q302" s="20"/>
    </row>
    <row r="303" spans="1:17" x14ac:dyDescent="0.25">
      <c r="A303" s="16"/>
      <c r="B303" s="1216" t="s">
        <v>6</v>
      </c>
      <c r="C303" s="1217">
        <f t="shared" ref="C303:H303" si="10">SUM(C291:C302)</f>
        <v>359</v>
      </c>
      <c r="D303" s="1218">
        <f t="shared" si="10"/>
        <v>3226.1379999999999</v>
      </c>
      <c r="E303" s="1217">
        <f t="shared" si="10"/>
        <v>233</v>
      </c>
      <c r="F303" s="1218">
        <f t="shared" si="10"/>
        <v>4487.5678343099999</v>
      </c>
      <c r="G303" s="1217">
        <f t="shared" si="10"/>
        <v>592</v>
      </c>
      <c r="H303" s="1218">
        <f t="shared" si="10"/>
        <v>7713.7058343099998</v>
      </c>
      <c r="I303" s="4"/>
      <c r="L303" s="24"/>
      <c r="M303" s="20"/>
      <c r="O303" s="13"/>
      <c r="P303" s="13"/>
      <c r="Q303" s="20"/>
    </row>
    <row r="304" spans="1:17" ht="29.25" customHeight="1" x14ac:dyDescent="0.25">
      <c r="A304" s="16"/>
      <c r="B304" s="1600" t="s">
        <v>702</v>
      </c>
      <c r="C304" s="1600"/>
      <c r="D304" s="1600"/>
      <c r="E304" s="1600"/>
      <c r="F304" s="34"/>
      <c r="G304" s="14"/>
      <c r="H304" s="44"/>
      <c r="I304" s="34"/>
      <c r="J304" s="4"/>
    </row>
    <row r="305" spans="1:16" ht="15" customHeight="1" x14ac:dyDescent="0.25">
      <c r="A305" s="16"/>
      <c r="B305" s="1600"/>
      <c r="C305" s="1600"/>
      <c r="D305" s="1600"/>
      <c r="E305" s="1600"/>
      <c r="J305" s="4"/>
    </row>
    <row r="306" spans="1:16" ht="45" customHeight="1" x14ac:dyDescent="0.25">
      <c r="A306" s="16"/>
      <c r="B306" s="1600"/>
      <c r="C306" s="1600"/>
      <c r="D306" s="1600"/>
      <c r="E306" s="1600"/>
      <c r="J306" s="15"/>
      <c r="N306" s="24"/>
      <c r="O306" s="24"/>
      <c r="P306" s="24"/>
    </row>
    <row r="307" spans="1:16" ht="17.25" customHeight="1" x14ac:dyDescent="0.25">
      <c r="A307" s="16"/>
      <c r="B307" s="798"/>
      <c r="C307" s="677"/>
      <c r="D307" s="677"/>
      <c r="E307" s="798"/>
      <c r="J307" s="15"/>
      <c r="N307" s="24"/>
      <c r="O307" s="24"/>
      <c r="P307" s="24"/>
    </row>
    <row r="308" spans="1:16" ht="15.75" customHeight="1" x14ac:dyDescent="0.25">
      <c r="A308" s="16"/>
      <c r="B308" s="798"/>
      <c r="C308" s="798"/>
      <c r="D308" s="798"/>
      <c r="E308" s="798"/>
      <c r="J308" s="15"/>
      <c r="N308" s="24"/>
      <c r="O308" s="24"/>
      <c r="P308" s="24"/>
    </row>
    <row r="309" spans="1:16" ht="17.25" hidden="1" customHeight="1" x14ac:dyDescent="0.25">
      <c r="A309" s="16"/>
      <c r="B309" s="798"/>
      <c r="C309" s="798"/>
      <c r="D309" s="798"/>
      <c r="E309" s="798"/>
      <c r="J309" s="15"/>
      <c r="N309" s="24"/>
      <c r="O309" s="24"/>
      <c r="P309" s="24"/>
    </row>
    <row r="310" spans="1:16" ht="17.25" customHeight="1" x14ac:dyDescent="0.25">
      <c r="A310" s="16"/>
      <c r="B310" s="798"/>
      <c r="C310" s="677"/>
      <c r="D310" s="677"/>
      <c r="E310" s="798"/>
      <c r="J310" s="15"/>
      <c r="N310" s="24"/>
      <c r="O310" s="24"/>
      <c r="P310" s="24"/>
    </row>
    <row r="311" spans="1:16" ht="15" customHeight="1" x14ac:dyDescent="0.25">
      <c r="A311" s="16"/>
      <c r="B311" s="678"/>
      <c r="C311" s="679"/>
      <c r="D311" s="679"/>
      <c r="E311" s="680"/>
      <c r="G311" s="20"/>
      <c r="N311" s="24"/>
      <c r="O311" s="24"/>
      <c r="P311" s="24"/>
    </row>
    <row r="312" spans="1:16" ht="26.25" customHeight="1" x14ac:dyDescent="0.25">
      <c r="A312" s="16"/>
      <c r="B312" s="1853" t="s">
        <v>255</v>
      </c>
      <c r="C312" s="1853"/>
      <c r="D312" s="840"/>
      <c r="E312" s="681"/>
      <c r="G312" s="34"/>
      <c r="M312" s="20"/>
      <c r="N312" s="24"/>
      <c r="O312" s="24"/>
      <c r="P312" s="24"/>
    </row>
    <row r="313" spans="1:16" ht="15" customHeight="1" x14ac:dyDescent="0.25">
      <c r="A313" s="16"/>
      <c r="G313" s="34"/>
      <c r="N313" s="24"/>
      <c r="O313" s="24"/>
      <c r="P313" s="24"/>
    </row>
    <row r="314" spans="1:16" ht="15" customHeight="1" x14ac:dyDescent="0.25">
      <c r="A314" s="16"/>
      <c r="B314" s="802" t="s">
        <v>28</v>
      </c>
      <c r="C314" s="647" t="s">
        <v>3</v>
      </c>
      <c r="D314" s="800" t="s">
        <v>119</v>
      </c>
      <c r="F314" s="34"/>
      <c r="G314" s="4"/>
      <c r="H314" s="20"/>
      <c r="L314" s="24"/>
      <c r="N314" s="24"/>
      <c r="O314" s="24"/>
      <c r="P314" s="24"/>
    </row>
    <row r="315" spans="1:16" x14ac:dyDescent="0.25">
      <c r="A315" s="16"/>
      <c r="B315" s="787" t="s">
        <v>69</v>
      </c>
      <c r="C315" s="646">
        <v>10</v>
      </c>
      <c r="D315" s="650">
        <v>91438000</v>
      </c>
      <c r="F315" s="34"/>
      <c r="G315" s="4"/>
      <c r="H315" s="20"/>
      <c r="L315" s="24"/>
      <c r="N315" s="24"/>
      <c r="O315" s="24"/>
      <c r="P315" s="24"/>
    </row>
    <row r="316" spans="1:16" x14ac:dyDescent="0.25">
      <c r="A316" s="16"/>
      <c r="B316" s="787" t="s">
        <v>32</v>
      </c>
      <c r="C316" s="646">
        <v>9</v>
      </c>
      <c r="D316" s="650">
        <v>79709000</v>
      </c>
      <c r="F316" s="34"/>
      <c r="G316" s="4"/>
      <c r="H316" s="20"/>
      <c r="L316" s="24"/>
      <c r="N316" s="24"/>
      <c r="O316" s="24"/>
      <c r="P316" s="24"/>
    </row>
    <row r="317" spans="1:16" hidden="1" x14ac:dyDescent="0.25">
      <c r="A317" s="16"/>
      <c r="B317" s="787" t="s">
        <v>33</v>
      </c>
      <c r="C317" s="646">
        <v>0</v>
      </c>
      <c r="D317" s="650">
        <v>0</v>
      </c>
      <c r="F317" s="34"/>
      <c r="G317" s="4"/>
      <c r="H317" s="20"/>
      <c r="L317" s="24"/>
      <c r="N317" s="24"/>
      <c r="O317" s="24"/>
      <c r="P317" s="24"/>
    </row>
    <row r="318" spans="1:16" hidden="1" x14ac:dyDescent="0.25">
      <c r="A318" s="16"/>
      <c r="B318" s="787" t="s">
        <v>34</v>
      </c>
      <c r="C318" s="646">
        <v>0</v>
      </c>
      <c r="D318" s="650">
        <v>0</v>
      </c>
      <c r="F318" s="34"/>
      <c r="G318" s="4"/>
      <c r="H318" s="20"/>
      <c r="L318" s="24"/>
      <c r="N318" s="24"/>
      <c r="O318" s="24"/>
      <c r="P318" s="24"/>
    </row>
    <row r="319" spans="1:16" hidden="1" x14ac:dyDescent="0.25">
      <c r="A319" s="16"/>
      <c r="B319" s="787" t="s">
        <v>35</v>
      </c>
      <c r="C319" s="646">
        <v>0</v>
      </c>
      <c r="D319" s="650">
        <v>0</v>
      </c>
      <c r="F319" s="34"/>
      <c r="G319" s="4"/>
      <c r="H319" s="20"/>
      <c r="L319" s="24"/>
      <c r="N319" s="24"/>
      <c r="O319" s="24"/>
      <c r="P319" s="24"/>
    </row>
    <row r="320" spans="1:16" hidden="1" x14ac:dyDescent="0.25">
      <c r="A320" s="16"/>
      <c r="B320" s="787" t="s">
        <v>31</v>
      </c>
      <c r="C320" s="646">
        <v>0</v>
      </c>
      <c r="D320" s="650">
        <v>0</v>
      </c>
      <c r="F320" s="34"/>
      <c r="G320" s="4"/>
      <c r="H320" s="20"/>
      <c r="L320" s="24"/>
      <c r="N320" s="24"/>
      <c r="O320" s="24"/>
      <c r="P320" s="24"/>
    </row>
    <row r="321" spans="1:17" hidden="1" x14ac:dyDescent="0.25">
      <c r="A321" s="16"/>
      <c r="B321" s="787" t="s">
        <v>36</v>
      </c>
      <c r="C321" s="646">
        <v>0</v>
      </c>
      <c r="D321" s="650">
        <v>0</v>
      </c>
      <c r="F321" s="34"/>
      <c r="G321" s="4"/>
      <c r="H321" s="20"/>
      <c r="L321" s="24"/>
      <c r="N321" s="24"/>
      <c r="O321" s="24"/>
      <c r="P321" s="24"/>
    </row>
    <row r="322" spans="1:17" hidden="1" x14ac:dyDescent="0.25">
      <c r="A322" s="16"/>
      <c r="B322" s="787" t="s">
        <v>37</v>
      </c>
      <c r="C322" s="646">
        <v>0</v>
      </c>
      <c r="D322" s="650">
        <v>0</v>
      </c>
      <c r="F322" s="34"/>
      <c r="G322" s="4"/>
      <c r="H322" s="20"/>
      <c r="L322" s="24"/>
      <c r="N322" s="24"/>
      <c r="O322" s="24"/>
      <c r="P322" s="24"/>
    </row>
    <row r="323" spans="1:17" hidden="1" x14ac:dyDescent="0.25">
      <c r="A323" s="16"/>
      <c r="B323" s="787" t="s">
        <v>38</v>
      </c>
      <c r="C323" s="646">
        <v>0</v>
      </c>
      <c r="D323" s="650">
        <v>0</v>
      </c>
      <c r="E323" s="486"/>
      <c r="F323" s="34"/>
      <c r="G323" s="4"/>
      <c r="H323" s="20"/>
      <c r="L323" s="24"/>
      <c r="N323" s="24"/>
      <c r="O323" s="24"/>
      <c r="P323" s="24"/>
    </row>
    <row r="324" spans="1:17" hidden="1" x14ac:dyDescent="0.25">
      <c r="A324" s="16"/>
      <c r="B324" s="787" t="s">
        <v>39</v>
      </c>
      <c r="C324" s="646">
        <v>0</v>
      </c>
      <c r="D324" s="650">
        <v>0</v>
      </c>
      <c r="E324" s="486"/>
      <c r="F324" s="34"/>
      <c r="G324" s="4"/>
      <c r="H324" s="20"/>
      <c r="L324" s="24"/>
      <c r="N324" s="24"/>
      <c r="O324" s="24"/>
      <c r="P324" s="24"/>
    </row>
    <row r="325" spans="1:17" hidden="1" x14ac:dyDescent="0.25">
      <c r="A325" s="16"/>
      <c r="B325" s="787" t="s">
        <v>40</v>
      </c>
      <c r="C325" s="646">
        <v>0</v>
      </c>
      <c r="D325" s="650">
        <v>0</v>
      </c>
      <c r="E325" s="486"/>
      <c r="F325" s="34"/>
      <c r="G325" s="4"/>
      <c r="H325" s="20"/>
      <c r="L325" s="24"/>
      <c r="N325" s="24"/>
      <c r="O325" s="24"/>
      <c r="P325" s="24"/>
    </row>
    <row r="326" spans="1:17" hidden="1" x14ac:dyDescent="0.25">
      <c r="A326" s="16"/>
      <c r="B326" s="787" t="s">
        <v>70</v>
      </c>
      <c r="C326" s="646">
        <v>0</v>
      </c>
      <c r="D326" s="650">
        <v>0</v>
      </c>
      <c r="E326" s="486"/>
      <c r="F326" s="34"/>
      <c r="G326" s="4"/>
      <c r="H326" s="20"/>
      <c r="L326" s="24"/>
      <c r="N326" s="24"/>
      <c r="O326" s="24"/>
      <c r="P326" s="24"/>
    </row>
    <row r="327" spans="1:17" hidden="1" x14ac:dyDescent="0.25">
      <c r="A327" s="16"/>
      <c r="B327" s="682"/>
      <c r="D327" s="650"/>
      <c r="E327" s="486"/>
      <c r="F327" s="34"/>
      <c r="G327" s="4"/>
      <c r="H327" s="20"/>
      <c r="I327" s="19"/>
      <c r="L327" s="24"/>
      <c r="N327" s="24"/>
      <c r="O327" s="24"/>
      <c r="P327" s="24"/>
    </row>
    <row r="328" spans="1:17" x14ac:dyDescent="0.25">
      <c r="A328" s="16"/>
      <c r="B328" s="806" t="s">
        <v>6</v>
      </c>
      <c r="C328" s="799">
        <f>SUM(C315:C327)</f>
        <v>19</v>
      </c>
      <c r="D328" s="811">
        <f>SUM(D315:D327)</f>
        <v>171147000</v>
      </c>
      <c r="F328" s="13"/>
      <c r="G328" s="4"/>
      <c r="H328" s="20"/>
      <c r="I328" s="19"/>
      <c r="L328" s="24"/>
      <c r="N328" s="24"/>
      <c r="O328" s="24"/>
      <c r="P328" s="24"/>
    </row>
    <row r="329" spans="1:17" ht="15" customHeight="1" x14ac:dyDescent="0.25">
      <c r="A329" s="16"/>
      <c r="B329" s="988" t="s">
        <v>563</v>
      </c>
      <c r="C329" s="664"/>
      <c r="D329" s="992"/>
      <c r="F329" s="13"/>
      <c r="G329" s="4"/>
      <c r="H329" s="20"/>
      <c r="I329" s="19"/>
      <c r="L329" s="24"/>
      <c r="N329" s="24"/>
      <c r="O329" s="24"/>
      <c r="P329" s="24"/>
    </row>
    <row r="330" spans="1:17" ht="15.75" customHeight="1" x14ac:dyDescent="0.25">
      <c r="A330" s="16"/>
      <c r="B330" s="1600" t="s">
        <v>116</v>
      </c>
      <c r="C330" s="1600"/>
      <c r="D330" s="1600"/>
      <c r="E330" s="1600"/>
      <c r="J330" s="19"/>
      <c r="N330" s="24"/>
      <c r="O330" s="24"/>
      <c r="P330" s="24"/>
    </row>
    <row r="331" spans="1:17" ht="15" customHeight="1" x14ac:dyDescent="0.25">
      <c r="A331" s="16"/>
      <c r="B331" s="1600"/>
      <c r="C331" s="1600"/>
      <c r="D331" s="1600"/>
      <c r="E331" s="1600"/>
      <c r="J331" s="19"/>
      <c r="N331" s="24"/>
      <c r="O331" s="24"/>
      <c r="P331" s="24"/>
    </row>
    <row r="332" spans="1:17" ht="15.75" customHeight="1" x14ac:dyDescent="0.25">
      <c r="B332" s="1600"/>
      <c r="C332" s="1600"/>
      <c r="D332" s="1600"/>
      <c r="E332" s="1600"/>
      <c r="F332" s="30"/>
      <c r="G332" s="30"/>
      <c r="H332" s="30"/>
      <c r="I332" s="27"/>
      <c r="J332" s="156"/>
      <c r="K332" s="4"/>
      <c r="N332" s="24"/>
      <c r="O332" s="24"/>
      <c r="P332" s="24"/>
    </row>
    <row r="333" spans="1:17" ht="15.75" customHeight="1" x14ac:dyDescent="0.25">
      <c r="B333" s="838"/>
      <c r="C333" s="838"/>
      <c r="D333" s="838"/>
      <c r="E333" s="838"/>
      <c r="F333" s="30"/>
      <c r="G333" s="30"/>
      <c r="H333" s="30"/>
      <c r="I333" s="27"/>
      <c r="J333" s="156"/>
      <c r="K333" s="4"/>
      <c r="P333" s="27"/>
      <c r="Q333" s="25"/>
    </row>
    <row r="334" spans="1:17" ht="15.75" customHeight="1" x14ac:dyDescent="0.25">
      <c r="B334" s="838"/>
      <c r="C334" s="838"/>
      <c r="D334" s="838"/>
      <c r="E334" s="1211"/>
      <c r="F334" s="30"/>
      <c r="G334" s="30"/>
      <c r="H334" s="30"/>
      <c r="I334" s="27"/>
      <c r="J334" s="156"/>
      <c r="K334" s="4"/>
      <c r="P334" s="27"/>
      <c r="Q334" s="25"/>
    </row>
    <row r="335" spans="1:17" ht="15.75" customHeight="1" x14ac:dyDescent="0.25">
      <c r="B335" s="838"/>
      <c r="C335" s="838"/>
      <c r="D335" s="838"/>
      <c r="E335" s="838"/>
      <c r="F335" s="30"/>
      <c r="G335" s="30"/>
      <c r="H335" s="30"/>
      <c r="I335" s="27"/>
      <c r="J335" s="156"/>
      <c r="K335" s="4"/>
      <c r="P335" s="27"/>
      <c r="Q335" s="25"/>
    </row>
    <row r="336" spans="1:17" ht="15.75" customHeight="1" x14ac:dyDescent="0.25">
      <c r="B336" s="838"/>
      <c r="C336" s="838"/>
      <c r="D336" s="838"/>
      <c r="E336" s="838"/>
      <c r="F336" s="30"/>
      <c r="G336" s="30"/>
      <c r="H336" s="30"/>
      <c r="I336" s="27"/>
      <c r="J336" s="156"/>
      <c r="K336" s="4"/>
      <c r="P336" s="27"/>
      <c r="Q336" s="25"/>
    </row>
    <row r="337" spans="1:25" ht="26.25" customHeight="1" x14ac:dyDescent="0.25">
      <c r="A337" s="30"/>
      <c r="B337" s="1853" t="s">
        <v>293</v>
      </c>
      <c r="C337" s="1853"/>
      <c r="D337" s="1853"/>
      <c r="E337" s="1853"/>
      <c r="F337" s="27"/>
      <c r="G337" s="156"/>
      <c r="M337" s="483"/>
      <c r="Q337" s="25"/>
      <c r="R337" s="25"/>
      <c r="S337" s="25"/>
      <c r="T337" s="25"/>
      <c r="U337" s="25"/>
      <c r="V337" s="25"/>
      <c r="W337" s="369"/>
    </row>
    <row r="338" spans="1:25" ht="15.75" customHeight="1" x14ac:dyDescent="0.25">
      <c r="A338" s="30"/>
      <c r="B338" s="663"/>
      <c r="C338" s="664"/>
      <c r="D338" s="664"/>
      <c r="M338" s="483"/>
      <c r="Q338" s="1627"/>
      <c r="R338" s="164"/>
      <c r="S338" s="164"/>
      <c r="T338" s="164"/>
      <c r="U338" s="164"/>
      <c r="V338" s="164"/>
      <c r="W338" s="369"/>
      <c r="X338" s="1628"/>
      <c r="Y338" s="1628"/>
    </row>
    <row r="339" spans="1:25" ht="15.75" customHeight="1" x14ac:dyDescent="0.25">
      <c r="A339" s="16"/>
      <c r="C339" s="1629" t="s">
        <v>1454</v>
      </c>
      <c r="D339" s="1630"/>
      <c r="E339" s="1630"/>
      <c r="F339" s="1630"/>
      <c r="G339" s="1630"/>
      <c r="H339" s="1631"/>
      <c r="J339" s="2"/>
      <c r="K339" s="1607" t="s">
        <v>1457</v>
      </c>
      <c r="L339" s="1608"/>
      <c r="M339" s="1608"/>
      <c r="N339" s="1609"/>
      <c r="O339" s="168"/>
      <c r="Q339" s="1627"/>
      <c r="R339" s="164"/>
      <c r="S339" s="164"/>
      <c r="T339" s="164"/>
      <c r="U339" s="164"/>
      <c r="V339" s="164"/>
      <c r="W339" s="421"/>
      <c r="X339" s="422"/>
      <c r="Y339" s="422"/>
    </row>
    <row r="340" spans="1:25" s="34" customFormat="1" ht="24.5" customHeight="1" x14ac:dyDescent="0.25">
      <c r="A340" s="49"/>
      <c r="B340" s="486"/>
      <c r="C340" s="1618" t="s">
        <v>1455</v>
      </c>
      <c r="D340" s="1619"/>
      <c r="E340" s="1619"/>
      <c r="F340" s="1597" t="s">
        <v>1456</v>
      </c>
      <c r="G340" s="1598"/>
      <c r="H340" s="1599"/>
      <c r="I340" s="20"/>
      <c r="J340" s="486"/>
      <c r="K340" s="1597" t="s">
        <v>1458</v>
      </c>
      <c r="L340" s="1599"/>
      <c r="M340" s="1597" t="s">
        <v>1459</v>
      </c>
      <c r="N340" s="1599"/>
      <c r="O340" s="168"/>
      <c r="Q340" s="164"/>
      <c r="R340" s="164"/>
      <c r="S340" s="164"/>
      <c r="T340" s="164"/>
      <c r="U340" s="164"/>
      <c r="V340" s="164"/>
      <c r="W340" s="423"/>
      <c r="X340" s="424"/>
      <c r="Y340" s="424"/>
    </row>
    <row r="341" spans="1:25" x14ac:dyDescent="0.25">
      <c r="A341" s="16"/>
      <c r="B341" s="645" t="s">
        <v>48</v>
      </c>
      <c r="C341" s="645" t="s">
        <v>402</v>
      </c>
      <c r="D341" s="645" t="s">
        <v>49</v>
      </c>
      <c r="E341" s="878" t="s">
        <v>401</v>
      </c>
      <c r="F341" s="43" t="s">
        <v>30</v>
      </c>
      <c r="G341" s="43" t="s">
        <v>49</v>
      </c>
      <c r="H341" s="324" t="s">
        <v>401</v>
      </c>
      <c r="J341" s="645" t="s">
        <v>48</v>
      </c>
      <c r="K341" s="645" t="s">
        <v>257</v>
      </c>
      <c r="L341" s="645" t="s">
        <v>49</v>
      </c>
      <c r="M341" s="645" t="s">
        <v>30</v>
      </c>
      <c r="N341" s="999" t="s">
        <v>49</v>
      </c>
      <c r="O341" s="168"/>
      <c r="P341" s="165"/>
      <c r="Q341" s="165"/>
      <c r="R341" s="165"/>
      <c r="S341" s="165"/>
      <c r="T341" s="165"/>
      <c r="U341" s="165"/>
      <c r="V341" s="425"/>
      <c r="W341" s="426"/>
      <c r="X341" s="427"/>
    </row>
    <row r="342" spans="1:25" s="44" customFormat="1" x14ac:dyDescent="0.25">
      <c r="A342" s="41"/>
      <c r="B342" s="905" t="s">
        <v>50</v>
      </c>
      <c r="C342" s="906">
        <v>110</v>
      </c>
      <c r="D342" s="1418">
        <f>1290203074.4/1000000</f>
        <v>1290.2030744000001</v>
      </c>
      <c r="E342" s="907">
        <f>C342/$C$367</f>
        <v>0.1858108108108108</v>
      </c>
      <c r="F342" s="906">
        <v>389</v>
      </c>
      <c r="G342" s="1418">
        <f>3775111864.32/1000000</f>
        <v>3775.1118643200002</v>
      </c>
      <c r="H342" s="907">
        <f t="shared" ref="H342:H366" si="11">F342/$F$367</f>
        <v>0.23518742442563481</v>
      </c>
      <c r="J342" s="905" t="s">
        <v>50</v>
      </c>
      <c r="K342" s="906">
        <v>277</v>
      </c>
      <c r="L342" s="1418">
        <f>2763007082.56/1000000</f>
        <v>2763.0070825600001</v>
      </c>
      <c r="M342" s="906">
        <v>435</v>
      </c>
      <c r="N342" s="1593">
        <f>4124250395.85/1000000</f>
        <v>4124.2503958500001</v>
      </c>
      <c r="P342" s="166"/>
      <c r="Q342" s="166"/>
      <c r="R342" s="166"/>
      <c r="S342" s="166"/>
      <c r="T342" s="166"/>
      <c r="U342" s="166"/>
      <c r="V342" s="428"/>
      <c r="W342" s="429"/>
      <c r="X342" s="430"/>
      <c r="Y342" s="320"/>
    </row>
    <row r="343" spans="1:25" s="44" customFormat="1" x14ac:dyDescent="0.25">
      <c r="A343" s="41"/>
      <c r="B343" s="905" t="s">
        <v>51</v>
      </c>
      <c r="C343" s="906">
        <v>215</v>
      </c>
      <c r="D343" s="1418">
        <f>3116349955.97/1000000</f>
        <v>3116.3499559699999</v>
      </c>
      <c r="E343" s="907">
        <f t="shared" ref="E343:E366" si="12">C343/$C$367</f>
        <v>0.36317567567567566</v>
      </c>
      <c r="F343" s="906">
        <v>460</v>
      </c>
      <c r="G343" s="1418">
        <f>5329669092.36/1000000</f>
        <v>5329.6690923599999</v>
      </c>
      <c r="H343" s="907">
        <f t="shared" si="11"/>
        <v>0.27811366384522368</v>
      </c>
      <c r="J343" s="905" t="s">
        <v>51</v>
      </c>
      <c r="K343" s="906">
        <v>73</v>
      </c>
      <c r="L343" s="1418">
        <f>1524192427.2/1000000</f>
        <v>1524.1924272000001</v>
      </c>
      <c r="M343" s="906">
        <v>579</v>
      </c>
      <c r="N343" s="1593">
        <f>8186324648.71/1000000</f>
        <v>8186.3246487100005</v>
      </c>
      <c r="P343" s="166"/>
      <c r="Q343" s="166"/>
      <c r="R343" s="166"/>
      <c r="S343" s="166"/>
      <c r="T343" s="166"/>
      <c r="U343" s="166"/>
      <c r="V343" s="428"/>
      <c r="W343" s="429"/>
      <c r="X343" s="430"/>
      <c r="Y343" s="320"/>
    </row>
    <row r="344" spans="1:25" s="44" customFormat="1" x14ac:dyDescent="0.25">
      <c r="A344" s="41"/>
      <c r="B344" s="905" t="s">
        <v>52</v>
      </c>
      <c r="C344" s="906">
        <v>4</v>
      </c>
      <c r="D344" s="1418">
        <f>114368364.43/1000000</f>
        <v>114.36836443000001</v>
      </c>
      <c r="E344" s="907">
        <f t="shared" si="12"/>
        <v>6.7567567567567571E-3</v>
      </c>
      <c r="F344" s="906">
        <v>2</v>
      </c>
      <c r="G344" s="1418">
        <f>33029750.56/1000000</f>
        <v>33.029750559999997</v>
      </c>
      <c r="H344" s="907">
        <f t="shared" si="11"/>
        <v>1.2091898428053204E-3</v>
      </c>
      <c r="J344" s="905" t="s">
        <v>52</v>
      </c>
      <c r="K344" s="906">
        <v>13</v>
      </c>
      <c r="L344" s="1418">
        <f>227774887.83/1000000</f>
        <v>227.77488783000001</v>
      </c>
      <c r="M344" s="906">
        <v>3</v>
      </c>
      <c r="N344" s="1593">
        <f>37925419.49/1000000</f>
        <v>37.925419490000003</v>
      </c>
      <c r="O344" s="166"/>
      <c r="P344" s="166"/>
      <c r="Q344" s="166"/>
      <c r="R344" s="166"/>
      <c r="S344" s="166"/>
      <c r="T344" s="166"/>
      <c r="U344" s="166"/>
      <c r="V344" s="428"/>
      <c r="W344" s="429"/>
      <c r="X344" s="430"/>
      <c r="Y344" s="320"/>
    </row>
    <row r="345" spans="1:25" s="44" customFormat="1" x14ac:dyDescent="0.25">
      <c r="A345" s="41"/>
      <c r="B345" s="905" t="s">
        <v>53</v>
      </c>
      <c r="C345" s="906">
        <v>14</v>
      </c>
      <c r="D345" s="1418">
        <f>165778676.12/1000000</f>
        <v>165.77867612</v>
      </c>
      <c r="E345" s="907">
        <f t="shared" si="12"/>
        <v>2.364864864864865E-2</v>
      </c>
      <c r="F345" s="906">
        <v>50</v>
      </c>
      <c r="G345" s="1418">
        <f>495992436.49/1000000</f>
        <v>495.99243648999999</v>
      </c>
      <c r="H345" s="907">
        <f t="shared" si="11"/>
        <v>3.0229746070133012E-2</v>
      </c>
      <c r="J345" s="905" t="s">
        <v>53</v>
      </c>
      <c r="K345" s="906">
        <v>2</v>
      </c>
      <c r="L345" s="1418">
        <f>38796166.32/1000000</f>
        <v>38.796166319999998</v>
      </c>
      <c r="M345" s="906">
        <v>18</v>
      </c>
      <c r="N345" s="1593">
        <f>136997000/1000000</f>
        <v>136.99700000000001</v>
      </c>
      <c r="O345" s="168"/>
      <c r="P345" s="168"/>
      <c r="Q345" s="168"/>
      <c r="R345" s="168"/>
      <c r="S345" s="168"/>
      <c r="T345" s="168"/>
      <c r="U345" s="168"/>
      <c r="V345" s="428"/>
      <c r="W345" s="429"/>
      <c r="X345" s="430"/>
      <c r="Y345" s="320"/>
    </row>
    <row r="346" spans="1:25" s="44" customFormat="1" x14ac:dyDescent="0.25">
      <c r="A346" s="41"/>
      <c r="B346" s="905" t="s">
        <v>54</v>
      </c>
      <c r="C346" s="906">
        <v>9</v>
      </c>
      <c r="D346" s="1418">
        <f>74362000/1000000</f>
        <v>74.361999999999995</v>
      </c>
      <c r="E346" s="907">
        <f t="shared" si="12"/>
        <v>1.5202702702702704E-2</v>
      </c>
      <c r="F346" s="906">
        <v>5</v>
      </c>
      <c r="G346" s="1418">
        <f>38035000/1000000</f>
        <v>38.034999999999997</v>
      </c>
      <c r="H346" s="907">
        <f t="shared" si="11"/>
        <v>3.0229746070133011E-3</v>
      </c>
      <c r="J346" s="905" t="s">
        <v>54</v>
      </c>
      <c r="K346" s="906">
        <v>1</v>
      </c>
      <c r="L346" s="1418">
        <f>8408000/1000000</f>
        <v>8.4079999999999995</v>
      </c>
      <c r="M346" s="906">
        <v>6</v>
      </c>
      <c r="N346" s="1593">
        <f>50136000/1000000</f>
        <v>50.136000000000003</v>
      </c>
      <c r="O346" s="168"/>
      <c r="P346" s="168"/>
      <c r="Q346" s="168"/>
      <c r="R346" s="168"/>
      <c r="S346" s="168"/>
      <c r="T346" s="168"/>
      <c r="U346" s="168"/>
      <c r="V346" s="428"/>
      <c r="W346" s="429"/>
      <c r="X346" s="430"/>
      <c r="Y346" s="320"/>
    </row>
    <row r="347" spans="1:25" s="44" customFormat="1" x14ac:dyDescent="0.25">
      <c r="A347" s="41"/>
      <c r="B347" s="905" t="s">
        <v>55</v>
      </c>
      <c r="C347" s="906">
        <v>26</v>
      </c>
      <c r="D347" s="1418">
        <f>209536000/1000000</f>
        <v>209.536</v>
      </c>
      <c r="E347" s="907">
        <f t="shared" si="12"/>
        <v>4.3918918918918921E-2</v>
      </c>
      <c r="F347" s="906">
        <v>64</v>
      </c>
      <c r="G347" s="1418">
        <f>590292650.55/1000000</f>
        <v>590.29265054999996</v>
      </c>
      <c r="H347" s="907">
        <f t="shared" si="11"/>
        <v>3.8694074969770252E-2</v>
      </c>
      <c r="J347" s="905" t="s">
        <v>55</v>
      </c>
      <c r="K347" s="906">
        <v>30</v>
      </c>
      <c r="L347" s="1418">
        <f>240641000/1000000</f>
        <v>240.64099999999999</v>
      </c>
      <c r="M347" s="906">
        <v>48</v>
      </c>
      <c r="N347" s="1593">
        <f>430395039/1000000</f>
        <v>430.395039</v>
      </c>
      <c r="O347" s="166"/>
      <c r="P347" s="166"/>
      <c r="Q347" s="166"/>
      <c r="R347" s="166"/>
      <c r="S347" s="166"/>
      <c r="T347" s="166"/>
      <c r="U347" s="166"/>
      <c r="V347" s="428"/>
      <c r="W347" s="429"/>
      <c r="X347" s="430"/>
      <c r="Y347" s="320"/>
    </row>
    <row r="348" spans="1:25" s="44" customFormat="1" x14ac:dyDescent="0.25">
      <c r="A348" s="41"/>
      <c r="B348" s="905" t="s">
        <v>115</v>
      </c>
      <c r="C348" s="906">
        <v>75</v>
      </c>
      <c r="D348" s="1418">
        <f>887716100.34/1000000</f>
        <v>887.71610034000003</v>
      </c>
      <c r="E348" s="907">
        <f t="shared" si="12"/>
        <v>0.1266891891891892</v>
      </c>
      <c r="F348" s="906">
        <v>151</v>
      </c>
      <c r="G348" s="1418">
        <f>1579121189.62/1000000</f>
        <v>1579.12118962</v>
      </c>
      <c r="H348" s="907">
        <f t="shared" si="11"/>
        <v>9.1293833131801699E-2</v>
      </c>
      <c r="J348" s="905" t="s">
        <v>115</v>
      </c>
      <c r="K348" s="906">
        <v>19</v>
      </c>
      <c r="L348" s="1418">
        <f>341918467.81/1000000</f>
        <v>341.91846780999998</v>
      </c>
      <c r="M348" s="906">
        <v>82</v>
      </c>
      <c r="N348" s="1593">
        <f>693313000/1000000</f>
        <v>693.31299999999999</v>
      </c>
      <c r="O348" s="166"/>
      <c r="P348" s="166"/>
      <c r="Q348" s="166"/>
      <c r="R348" s="166"/>
      <c r="S348" s="166"/>
      <c r="T348" s="166"/>
      <c r="U348" s="166"/>
      <c r="V348" s="428"/>
      <c r="W348" s="429"/>
      <c r="X348" s="430"/>
      <c r="Y348" s="320"/>
    </row>
    <row r="349" spans="1:25" s="44" customFormat="1" x14ac:dyDescent="0.25">
      <c r="A349" s="41"/>
      <c r="B349" s="905" t="s">
        <v>294</v>
      </c>
      <c r="C349" s="906">
        <v>21</v>
      </c>
      <c r="D349" s="1418">
        <f>282221052.69/1000000</f>
        <v>282.22105269000002</v>
      </c>
      <c r="E349" s="907">
        <f t="shared" si="12"/>
        <v>3.5472972972972971E-2</v>
      </c>
      <c r="F349" s="906">
        <v>141</v>
      </c>
      <c r="G349" s="1418">
        <f>2317989796.16/1000000</f>
        <v>2317.98979616</v>
      </c>
      <c r="H349" s="907">
        <f t="shared" si="11"/>
        <v>8.5247883917775089E-2</v>
      </c>
      <c r="J349" s="905" t="s">
        <v>336</v>
      </c>
      <c r="K349" s="906">
        <v>4</v>
      </c>
      <c r="L349" s="1418">
        <f>92424202.63/1000000</f>
        <v>92.424202629999996</v>
      </c>
      <c r="M349" s="906">
        <v>116</v>
      </c>
      <c r="N349" s="1593">
        <f>1215987802.58/1000000</f>
        <v>1215.9878025799999</v>
      </c>
      <c r="O349" s="166"/>
      <c r="P349" s="166"/>
      <c r="Q349" s="166"/>
      <c r="R349" s="166"/>
      <c r="S349" s="166"/>
      <c r="T349" s="166"/>
      <c r="U349" s="166"/>
      <c r="V349" s="428"/>
      <c r="W349" s="429"/>
      <c r="X349" s="430"/>
      <c r="Y349" s="320"/>
    </row>
    <row r="350" spans="1:25" s="44" customFormat="1" x14ac:dyDescent="0.25">
      <c r="A350" s="41"/>
      <c r="B350" s="905" t="s">
        <v>56</v>
      </c>
      <c r="C350" s="906">
        <v>3</v>
      </c>
      <c r="D350" s="1418">
        <f>39702111.6/1000000</f>
        <v>39.702111600000002</v>
      </c>
      <c r="E350" s="907">
        <f t="shared" si="12"/>
        <v>5.0675675675675678E-3</v>
      </c>
      <c r="F350" s="906">
        <v>118</v>
      </c>
      <c r="G350" s="1418">
        <f>1211860823.61/1000000</f>
        <v>1211.8608236099999</v>
      </c>
      <c r="H350" s="907">
        <f t="shared" si="11"/>
        <v>7.1342200725513907E-2</v>
      </c>
      <c r="J350" s="905" t="s">
        <v>56</v>
      </c>
      <c r="K350" s="906">
        <v>36</v>
      </c>
      <c r="L350" s="1418">
        <f>509231633.88/1000000</f>
        <v>509.23163388</v>
      </c>
      <c r="M350" s="906">
        <v>112</v>
      </c>
      <c r="N350" s="1593">
        <f>1548595732.79/1000000</f>
        <v>1548.5957327900001</v>
      </c>
      <c r="O350" s="166"/>
      <c r="P350" s="166"/>
      <c r="Q350" s="166"/>
      <c r="R350" s="166"/>
      <c r="S350" s="166"/>
      <c r="T350" s="166"/>
      <c r="U350" s="166"/>
      <c r="V350" s="428"/>
      <c r="W350" s="429"/>
      <c r="X350" s="430"/>
      <c r="Y350" s="320"/>
    </row>
    <row r="351" spans="1:25" s="44" customFormat="1" x14ac:dyDescent="0.25">
      <c r="A351" s="41"/>
      <c r="B351" s="905" t="s">
        <v>295</v>
      </c>
      <c r="C351" s="906">
        <v>33</v>
      </c>
      <c r="D351" s="1418">
        <f>478483734.36/1000000</f>
        <v>478.48373436000003</v>
      </c>
      <c r="E351" s="907">
        <f t="shared" si="12"/>
        <v>5.5743243243243243E-2</v>
      </c>
      <c r="F351" s="906">
        <v>53</v>
      </c>
      <c r="G351" s="1418">
        <f>601485906.28/1000000</f>
        <v>601.48590627999999</v>
      </c>
      <c r="H351" s="907">
        <f t="shared" si="11"/>
        <v>3.2043530834340993E-2</v>
      </c>
      <c r="J351" s="905" t="s">
        <v>182</v>
      </c>
      <c r="K351" s="906">
        <v>8</v>
      </c>
      <c r="L351" s="1418">
        <f>71918000/1000000</f>
        <v>71.918000000000006</v>
      </c>
      <c r="M351" s="906">
        <v>51</v>
      </c>
      <c r="N351" s="1593">
        <f>525386659.37/1000000</f>
        <v>525.38665936999996</v>
      </c>
      <c r="O351" s="166"/>
      <c r="P351" s="166"/>
      <c r="Q351" s="166"/>
      <c r="R351" s="166"/>
      <c r="S351" s="166"/>
      <c r="T351" s="166"/>
      <c r="U351" s="166"/>
      <c r="V351" s="428"/>
      <c r="W351" s="429"/>
      <c r="X351" s="430"/>
      <c r="Y351" s="320"/>
    </row>
    <row r="352" spans="1:25" s="44" customFormat="1" x14ac:dyDescent="0.25">
      <c r="A352" s="41"/>
      <c r="B352" s="905" t="s">
        <v>296</v>
      </c>
      <c r="C352" s="906">
        <v>0</v>
      </c>
      <c r="D352" s="1000">
        <v>0</v>
      </c>
      <c r="E352" s="907">
        <f t="shared" si="12"/>
        <v>0</v>
      </c>
      <c r="F352" s="906">
        <v>0</v>
      </c>
      <c r="G352" s="1000">
        <v>0</v>
      </c>
      <c r="H352" s="907">
        <f t="shared" si="11"/>
        <v>0</v>
      </c>
      <c r="J352" s="905" t="s">
        <v>128</v>
      </c>
      <c r="K352" s="906">
        <v>24</v>
      </c>
      <c r="L352" s="1418">
        <f>218511412.71/1000000</f>
        <v>218.51141271</v>
      </c>
      <c r="M352" s="906">
        <v>3</v>
      </c>
      <c r="N352" s="1593">
        <f>32469051.72/1000000</f>
        <v>32.469051719999996</v>
      </c>
      <c r="O352" s="166"/>
      <c r="P352" s="166"/>
      <c r="Q352" s="166"/>
      <c r="R352" s="166"/>
      <c r="S352" s="166"/>
      <c r="T352" s="166"/>
      <c r="U352" s="166"/>
      <c r="V352" s="428"/>
      <c r="W352" s="429"/>
      <c r="X352" s="430"/>
      <c r="Y352" s="320"/>
    </row>
    <row r="353" spans="1:17" s="44" customFormat="1" x14ac:dyDescent="0.25">
      <c r="A353" s="41"/>
      <c r="B353" s="905" t="s">
        <v>71</v>
      </c>
      <c r="C353" s="906">
        <v>0</v>
      </c>
      <c r="D353" s="1000">
        <v>0</v>
      </c>
      <c r="E353" s="907">
        <f t="shared" si="12"/>
        <v>0</v>
      </c>
      <c r="F353" s="906">
        <v>4</v>
      </c>
      <c r="G353" s="1418">
        <f>41803000/1000000</f>
        <v>41.802999999999997</v>
      </c>
      <c r="H353" s="907">
        <f t="shared" si="11"/>
        <v>2.4183796856106408E-3</v>
      </c>
      <c r="J353" s="905" t="s">
        <v>71</v>
      </c>
      <c r="K353" s="906">
        <v>2</v>
      </c>
      <c r="L353" s="1418">
        <f>16960000/1000000</f>
        <v>16.96</v>
      </c>
      <c r="M353" s="906">
        <v>0</v>
      </c>
      <c r="N353" s="1001">
        <v>0</v>
      </c>
      <c r="O353" s="166"/>
      <c r="P353" s="166"/>
      <c r="Q353" s="166"/>
    </row>
    <row r="354" spans="1:17" s="44" customFormat="1" x14ac:dyDescent="0.25">
      <c r="A354" s="41"/>
      <c r="B354" s="905" t="s">
        <v>297</v>
      </c>
      <c r="C354" s="906">
        <v>2</v>
      </c>
      <c r="D354" s="1418">
        <f>18593000/1000000</f>
        <v>18.593</v>
      </c>
      <c r="E354" s="907">
        <f t="shared" si="12"/>
        <v>3.3783783783783786E-3</v>
      </c>
      <c r="F354" s="906">
        <v>10</v>
      </c>
      <c r="G354" s="1418">
        <f>91936000/1000000</f>
        <v>91.936000000000007</v>
      </c>
      <c r="H354" s="907">
        <f t="shared" si="11"/>
        <v>6.0459492140266021E-3</v>
      </c>
      <c r="J354" s="905" t="s">
        <v>337</v>
      </c>
      <c r="K354" s="906">
        <v>3</v>
      </c>
      <c r="L354" s="1418">
        <f>25308000/1000000</f>
        <v>25.308</v>
      </c>
      <c r="M354" s="906">
        <v>16</v>
      </c>
      <c r="N354" s="1593">
        <f>135452000/1000000</f>
        <v>135.452</v>
      </c>
      <c r="O354" s="166"/>
      <c r="P354" s="633"/>
      <c r="Q354" s="166"/>
    </row>
    <row r="355" spans="1:17" s="44" customFormat="1" x14ac:dyDescent="0.25">
      <c r="A355" s="41"/>
      <c r="B355" s="905" t="s">
        <v>298</v>
      </c>
      <c r="C355" s="906">
        <v>3</v>
      </c>
      <c r="D355" s="1418">
        <f>35713586.39/1000000</f>
        <v>35.713586390000003</v>
      </c>
      <c r="E355" s="907">
        <f t="shared" si="12"/>
        <v>5.0675675675675678E-3</v>
      </c>
      <c r="F355" s="906">
        <v>46</v>
      </c>
      <c r="G355" s="1418">
        <f>456330096.43/1000000</f>
        <v>456.33009643000003</v>
      </c>
      <c r="H355" s="907">
        <f t="shared" si="11"/>
        <v>2.7811366384522369E-2</v>
      </c>
      <c r="J355" s="905" t="s">
        <v>338</v>
      </c>
      <c r="K355" s="906">
        <v>2</v>
      </c>
      <c r="L355" s="1418">
        <f>17780000/1000000</f>
        <v>17.78</v>
      </c>
      <c r="M355" s="906">
        <v>34</v>
      </c>
      <c r="N355" s="1593">
        <f>302319928.1/1000000</f>
        <v>302.31992810000003</v>
      </c>
      <c r="O355" s="166"/>
      <c r="P355" s="633"/>
      <c r="Q355" s="166"/>
    </row>
    <row r="356" spans="1:17" s="44" customFormat="1" x14ac:dyDescent="0.25">
      <c r="A356" s="41"/>
      <c r="B356" s="905" t="s">
        <v>126</v>
      </c>
      <c r="C356" s="906">
        <v>9</v>
      </c>
      <c r="D356" s="1418">
        <f>153049921.74/1000000</f>
        <v>153.04992174</v>
      </c>
      <c r="E356" s="907">
        <f t="shared" si="12"/>
        <v>1.5202702702702704E-2</v>
      </c>
      <c r="F356" s="906">
        <v>14</v>
      </c>
      <c r="G356" s="1418">
        <f>141011909.12/1000000</f>
        <v>141.01190912000001</v>
      </c>
      <c r="H356" s="907">
        <f t="shared" si="11"/>
        <v>8.4643288996372433E-3</v>
      </c>
      <c r="J356" s="905" t="s">
        <v>126</v>
      </c>
      <c r="K356" s="906">
        <v>0</v>
      </c>
      <c r="L356" s="1000">
        <v>0</v>
      </c>
      <c r="M356" s="906">
        <v>39</v>
      </c>
      <c r="N356" s="1593">
        <f>326373000/1000000</f>
        <v>326.37299999999999</v>
      </c>
      <c r="O356" s="166"/>
      <c r="P356" s="166"/>
      <c r="Q356" s="166"/>
    </row>
    <row r="357" spans="1:17" s="44" customFormat="1" x14ac:dyDescent="0.25">
      <c r="A357" s="41"/>
      <c r="B357" s="905" t="s">
        <v>355</v>
      </c>
      <c r="C357" s="906">
        <v>6</v>
      </c>
      <c r="D357" s="1418">
        <f>101341805.99/1000000</f>
        <v>101.34180599</v>
      </c>
      <c r="E357" s="907">
        <f t="shared" si="12"/>
        <v>1.0135135135135136E-2</v>
      </c>
      <c r="F357" s="906">
        <v>48</v>
      </c>
      <c r="G357" s="1418">
        <f>519265814.37/1000000</f>
        <v>519.26581437000004</v>
      </c>
      <c r="H357" s="907">
        <f t="shared" si="11"/>
        <v>2.9020556227327691E-2</v>
      </c>
      <c r="J357" s="905" t="s">
        <v>355</v>
      </c>
      <c r="K357" s="906">
        <v>6</v>
      </c>
      <c r="L357" s="1593">
        <f>112877542.32/1000000</f>
        <v>112.87754231999999</v>
      </c>
      <c r="M357" s="906">
        <v>44</v>
      </c>
      <c r="N357" s="1593">
        <f>402687304.82/1000000</f>
        <v>402.68730482000001</v>
      </c>
      <c r="O357" s="166"/>
      <c r="P357" s="166"/>
      <c r="Q357" s="166"/>
    </row>
    <row r="358" spans="1:17" s="44" customFormat="1" x14ac:dyDescent="0.25">
      <c r="A358" s="41"/>
      <c r="B358" s="905" t="s">
        <v>299</v>
      </c>
      <c r="C358" s="906">
        <v>0</v>
      </c>
      <c r="D358" s="1000">
        <v>0</v>
      </c>
      <c r="E358" s="907">
        <f t="shared" si="12"/>
        <v>0</v>
      </c>
      <c r="F358" s="906">
        <v>1</v>
      </c>
      <c r="G358" s="1418">
        <f>9300000/1000000</f>
        <v>9.3000000000000007</v>
      </c>
      <c r="H358" s="907">
        <f t="shared" si="11"/>
        <v>6.0459492140266019E-4</v>
      </c>
      <c r="J358" s="905" t="s">
        <v>339</v>
      </c>
      <c r="K358" s="906">
        <v>0</v>
      </c>
      <c r="L358" s="1000">
        <v>0</v>
      </c>
      <c r="M358" s="906">
        <v>3</v>
      </c>
      <c r="N358" s="1593">
        <f>25440000/1000000</f>
        <v>25.44</v>
      </c>
      <c r="P358" s="148"/>
      <c r="Q358" s="148"/>
    </row>
    <row r="359" spans="1:17" s="44" customFormat="1" x14ac:dyDescent="0.25">
      <c r="A359" s="41"/>
      <c r="B359" s="1124" t="s">
        <v>648</v>
      </c>
      <c r="C359" s="1125">
        <v>0</v>
      </c>
      <c r="D359" s="1000">
        <v>0</v>
      </c>
      <c r="E359" s="907">
        <f t="shared" si="12"/>
        <v>0</v>
      </c>
      <c r="F359" s="1125">
        <v>2</v>
      </c>
      <c r="G359" s="1418">
        <f>17780000/1000000</f>
        <v>17.78</v>
      </c>
      <c r="H359" s="907">
        <f t="shared" si="11"/>
        <v>1.2091898428053204E-3</v>
      </c>
      <c r="J359" s="1124" t="s">
        <v>648</v>
      </c>
      <c r="K359" s="1125">
        <v>0</v>
      </c>
      <c r="L359" s="1126">
        <v>0</v>
      </c>
      <c r="M359" s="1125">
        <v>4</v>
      </c>
      <c r="N359" s="1594">
        <f>33884000/1000000</f>
        <v>33.884</v>
      </c>
      <c r="P359" s="148"/>
      <c r="Q359" s="148"/>
    </row>
    <row r="360" spans="1:17" s="44" customFormat="1" x14ac:dyDescent="0.25">
      <c r="A360" s="41"/>
      <c r="B360" s="905" t="s">
        <v>120</v>
      </c>
      <c r="C360" s="906">
        <v>0</v>
      </c>
      <c r="D360" s="1000">
        <v>0</v>
      </c>
      <c r="E360" s="907">
        <f t="shared" si="12"/>
        <v>0</v>
      </c>
      <c r="F360" s="906">
        <v>0</v>
      </c>
      <c r="G360" s="1000">
        <v>0</v>
      </c>
      <c r="H360" s="907">
        <f t="shared" si="11"/>
        <v>0</v>
      </c>
      <c r="J360" s="905" t="s">
        <v>120</v>
      </c>
      <c r="K360" s="906">
        <v>2</v>
      </c>
      <c r="L360" s="1418">
        <f>36023991.36/1000000</f>
        <v>36.023991359999997</v>
      </c>
      <c r="M360" s="906">
        <v>1</v>
      </c>
      <c r="N360" s="1593">
        <f>8450000/1000000</f>
        <v>8.4499999999999993</v>
      </c>
      <c r="P360" s="148"/>
      <c r="Q360" s="148"/>
    </row>
    <row r="361" spans="1:17" s="44" customFormat="1" x14ac:dyDescent="0.25">
      <c r="A361" s="41"/>
      <c r="B361" s="905" t="s">
        <v>248</v>
      </c>
      <c r="C361" s="906">
        <v>0</v>
      </c>
      <c r="D361" s="1000">
        <v>0</v>
      </c>
      <c r="E361" s="907">
        <f t="shared" si="12"/>
        <v>0</v>
      </c>
      <c r="F361" s="906">
        <v>0</v>
      </c>
      <c r="G361" s="1000">
        <v>0</v>
      </c>
      <c r="H361" s="907">
        <f t="shared" si="11"/>
        <v>0</v>
      </c>
      <c r="J361" s="905" t="s">
        <v>340</v>
      </c>
      <c r="K361" s="906">
        <v>0</v>
      </c>
      <c r="L361" s="1001">
        <v>0</v>
      </c>
      <c r="M361" s="906">
        <v>1</v>
      </c>
      <c r="N361" s="1593">
        <f>5605000/1000000</f>
        <v>5.6050000000000004</v>
      </c>
      <c r="P361" s="148"/>
      <c r="Q361" s="148"/>
    </row>
    <row r="362" spans="1:17" s="44" customFormat="1" x14ac:dyDescent="0.25">
      <c r="A362" s="41"/>
      <c r="B362" s="905" t="s">
        <v>289</v>
      </c>
      <c r="C362" s="906">
        <v>0</v>
      </c>
      <c r="D362" s="1000">
        <v>0</v>
      </c>
      <c r="E362" s="907">
        <f t="shared" si="12"/>
        <v>0</v>
      </c>
      <c r="F362" s="906">
        <v>0</v>
      </c>
      <c r="G362" s="1000">
        <v>0</v>
      </c>
      <c r="H362" s="907">
        <f t="shared" si="11"/>
        <v>0</v>
      </c>
      <c r="J362" s="905" t="s">
        <v>289</v>
      </c>
      <c r="K362" s="906">
        <v>0</v>
      </c>
      <c r="L362" s="1000">
        <v>0</v>
      </c>
      <c r="M362" s="906">
        <v>0</v>
      </c>
      <c r="N362" s="1001">
        <v>0</v>
      </c>
      <c r="P362" s="167"/>
      <c r="Q362" s="167"/>
    </row>
    <row r="363" spans="1:17" s="44" customFormat="1" x14ac:dyDescent="0.25">
      <c r="A363" s="41"/>
      <c r="B363" s="905" t="s">
        <v>335</v>
      </c>
      <c r="C363" s="906">
        <v>0</v>
      </c>
      <c r="D363" s="1000">
        <v>0</v>
      </c>
      <c r="E363" s="907">
        <f t="shared" si="12"/>
        <v>0</v>
      </c>
      <c r="F363" s="906">
        <v>0</v>
      </c>
      <c r="G363" s="1000">
        <v>0</v>
      </c>
      <c r="H363" s="907">
        <f t="shared" si="11"/>
        <v>0</v>
      </c>
      <c r="J363" s="905" t="s">
        <v>335</v>
      </c>
      <c r="K363" s="906">
        <v>0</v>
      </c>
      <c r="L363" s="1000">
        <v>0</v>
      </c>
      <c r="M363" s="906">
        <v>0</v>
      </c>
      <c r="N363" s="1001">
        <v>0</v>
      </c>
      <c r="P363" s="167"/>
      <c r="Q363" s="167"/>
    </row>
    <row r="364" spans="1:17" s="44" customFormat="1" x14ac:dyDescent="0.25">
      <c r="A364" s="41"/>
      <c r="B364" s="905" t="s">
        <v>325</v>
      </c>
      <c r="C364" s="906">
        <v>32</v>
      </c>
      <c r="D364" s="1418">
        <f>312906901.71/1000000</f>
        <v>312.90690171</v>
      </c>
      <c r="E364" s="907">
        <f t="shared" si="12"/>
        <v>5.4054054054054057E-2</v>
      </c>
      <c r="F364" s="906">
        <v>33</v>
      </c>
      <c r="G364" s="1418">
        <f>401038650.89/1000000</f>
        <v>401.03865088999999</v>
      </c>
      <c r="H364" s="907">
        <f t="shared" si="11"/>
        <v>1.9951632406287789E-2</v>
      </c>
      <c r="J364" s="905" t="s">
        <v>325</v>
      </c>
      <c r="K364" s="906">
        <v>15</v>
      </c>
      <c r="L364" s="1418">
        <f>142698930.3/1000000</f>
        <v>142.6989303</v>
      </c>
      <c r="M364" s="906">
        <v>20</v>
      </c>
      <c r="N364" s="1593">
        <f>187827058.9/1000000</f>
        <v>187.8270589</v>
      </c>
      <c r="P364" s="167"/>
      <c r="Q364" s="167"/>
    </row>
    <row r="365" spans="1:17" s="44" customFormat="1" x14ac:dyDescent="0.25">
      <c r="A365" s="41"/>
      <c r="B365" s="905" t="s">
        <v>290</v>
      </c>
      <c r="C365" s="906">
        <v>11</v>
      </c>
      <c r="D365" s="1418">
        <f>133376520.09/1000000</f>
        <v>133.37652009000001</v>
      </c>
      <c r="E365" s="907">
        <f t="shared" si="12"/>
        <v>1.8581081081081082E-2</v>
      </c>
      <c r="F365" s="906">
        <v>29</v>
      </c>
      <c r="G365" s="1418">
        <f>369075997.1/1000000</f>
        <v>369.07599710000005</v>
      </c>
      <c r="H365" s="907">
        <f t="shared" si="11"/>
        <v>1.7533252720677146E-2</v>
      </c>
      <c r="J365" s="905" t="s">
        <v>290</v>
      </c>
      <c r="K365" s="906">
        <v>0</v>
      </c>
      <c r="L365" s="1001">
        <v>0</v>
      </c>
      <c r="M365" s="906">
        <v>24</v>
      </c>
      <c r="N365" s="1593">
        <f>214547000/1000000</f>
        <v>214.547</v>
      </c>
      <c r="P365" s="167"/>
      <c r="Q365" s="167"/>
    </row>
    <row r="366" spans="1:17" s="44" customFormat="1" x14ac:dyDescent="0.25">
      <c r="A366" s="41"/>
      <c r="B366" s="905" t="s">
        <v>1016</v>
      </c>
      <c r="C366" s="906">
        <v>19</v>
      </c>
      <c r="D366" s="1418">
        <f>300003028.48/1000000</f>
        <v>300.00302848000001</v>
      </c>
      <c r="E366" s="907">
        <f t="shared" si="12"/>
        <v>3.2094594594594593E-2</v>
      </c>
      <c r="F366" s="906">
        <v>34</v>
      </c>
      <c r="G366" s="1418">
        <f>393438422.11/1000000</f>
        <v>393.43842211000003</v>
      </c>
      <c r="H366" s="907">
        <f t="shared" si="11"/>
        <v>2.0556227327690448E-2</v>
      </c>
      <c r="J366" s="908" t="s">
        <v>57</v>
      </c>
      <c r="K366" s="909">
        <f>SUM(K342:K365)</f>
        <v>517</v>
      </c>
      <c r="L366" s="888">
        <f>SUM(L342:L365)</f>
        <v>6388.4717449199998</v>
      </c>
      <c r="M366" s="909">
        <f>SUM(M342:M365)</f>
        <v>1639</v>
      </c>
      <c r="N366" s="888">
        <f>SUM(N342:N365)</f>
        <v>18624.366041329999</v>
      </c>
      <c r="P366" s="167"/>
      <c r="Q366" s="167"/>
    </row>
    <row r="367" spans="1:17" s="44" customFormat="1" ht="25" customHeight="1" x14ac:dyDescent="0.25">
      <c r="A367" s="41"/>
      <c r="B367" s="908" t="s">
        <v>57</v>
      </c>
      <c r="C367" s="909">
        <f>SUM(C342:C366)</f>
        <v>592</v>
      </c>
      <c r="D367" s="1419">
        <f>SUM(D342:D366)</f>
        <v>7713.7058343099998</v>
      </c>
      <c r="E367" s="910">
        <f t="shared" ref="E367:H367" si="13">SUM(E342:E366)</f>
        <v>1</v>
      </c>
      <c r="F367" s="909">
        <f t="shared" si="13"/>
        <v>1654</v>
      </c>
      <c r="G367" s="1419">
        <f>SUM(G342:G366)</f>
        <v>18413.568399969998</v>
      </c>
      <c r="H367" s="910">
        <f t="shared" si="13"/>
        <v>0.99999999999999989</v>
      </c>
      <c r="P367" s="148"/>
      <c r="Q367" s="148"/>
    </row>
    <row r="368" spans="1:17" ht="18.75" customHeight="1" x14ac:dyDescent="0.25">
      <c r="A368" s="16"/>
      <c r="B368" s="492" t="s">
        <v>124</v>
      </c>
      <c r="C368" s="902"/>
      <c r="D368" s="902"/>
      <c r="E368" s="902"/>
      <c r="F368" s="169"/>
      <c r="G368" s="169"/>
      <c r="H368" s="20"/>
      <c r="K368" s="141"/>
      <c r="L368" s="141"/>
      <c r="N368" s="141"/>
      <c r="Q368" s="101"/>
    </row>
    <row r="369" spans="1:17" x14ac:dyDescent="0.25">
      <c r="A369" s="16"/>
      <c r="C369" s="2"/>
      <c r="D369" s="2"/>
      <c r="G369" s="20"/>
      <c r="H369" s="20"/>
      <c r="Q369" s="20"/>
    </row>
    <row r="370" spans="1:17" x14ac:dyDescent="0.25">
      <c r="A370" s="16"/>
      <c r="C370" s="2"/>
      <c r="D370" s="2"/>
      <c r="G370" s="20"/>
      <c r="H370" s="20"/>
      <c r="Q370" s="22"/>
    </row>
    <row r="371" spans="1:17" x14ac:dyDescent="0.25">
      <c r="A371" s="16"/>
      <c r="B371" s="840"/>
      <c r="C371" s="902"/>
      <c r="D371" s="902"/>
      <c r="E371" s="902"/>
      <c r="F371" s="149"/>
      <c r="G371" s="149"/>
      <c r="H371" s="20"/>
      <c r="Q371" s="22"/>
    </row>
    <row r="372" spans="1:17" x14ac:dyDescent="0.25">
      <c r="A372" s="16"/>
      <c r="B372" s="840"/>
      <c r="C372" s="664"/>
      <c r="D372" s="664"/>
      <c r="E372" s="840"/>
      <c r="F372" s="15"/>
      <c r="G372" s="150"/>
      <c r="H372" s="20"/>
      <c r="O372" s="141"/>
      <c r="Q372" s="22"/>
    </row>
    <row r="373" spans="1:17" x14ac:dyDescent="0.25">
      <c r="A373" s="16"/>
      <c r="B373" s="840"/>
      <c r="C373" s="664"/>
      <c r="D373" s="664"/>
      <c r="E373" s="840"/>
      <c r="F373" s="15"/>
      <c r="G373" s="151"/>
      <c r="I373" s="15"/>
      <c r="J373" s="152"/>
      <c r="N373" s="23"/>
      <c r="O373" s="23"/>
      <c r="P373" s="5"/>
      <c r="Q373" s="22"/>
    </row>
    <row r="374" spans="1:17" x14ac:dyDescent="0.25">
      <c r="A374" s="16"/>
      <c r="B374" s="840"/>
      <c r="C374" s="664"/>
      <c r="D374" s="664"/>
      <c r="E374" s="840"/>
      <c r="F374" s="15"/>
      <c r="G374" s="151"/>
      <c r="I374" s="15"/>
      <c r="J374" s="152"/>
      <c r="L374" s="101"/>
      <c r="M374" s="25"/>
      <c r="N374" s="136"/>
      <c r="O374" s="136"/>
      <c r="P374" s="5"/>
      <c r="Q374" s="22"/>
    </row>
    <row r="375" spans="1:17" x14ac:dyDescent="0.25">
      <c r="A375" s="16"/>
      <c r="B375" s="840"/>
      <c r="C375" s="664"/>
      <c r="D375" s="664"/>
      <c r="E375" s="840"/>
      <c r="F375" s="15"/>
      <c r="G375" s="151"/>
      <c r="I375" s="15"/>
      <c r="L375" s="17"/>
      <c r="M375" s="25"/>
      <c r="N375" s="136"/>
      <c r="O375" s="136"/>
      <c r="P375" s="5"/>
      <c r="Q375" s="22"/>
    </row>
    <row r="376" spans="1:17" ht="12.75" customHeight="1" x14ac:dyDescent="0.25">
      <c r="A376" s="16"/>
      <c r="B376" s="840"/>
      <c r="C376" s="664"/>
      <c r="D376" s="664"/>
      <c r="E376" s="840"/>
      <c r="F376" s="15"/>
      <c r="G376" s="151"/>
      <c r="I376" s="15"/>
      <c r="L376" s="17"/>
      <c r="M376" s="25"/>
      <c r="N376" s="136"/>
      <c r="O376" s="136"/>
      <c r="P376" s="5"/>
      <c r="Q376" s="22"/>
    </row>
    <row r="377" spans="1:17" ht="12.75" customHeight="1" x14ac:dyDescent="0.25">
      <c r="A377" s="16"/>
      <c r="B377" s="891"/>
      <c r="C377" s="664"/>
      <c r="D377" s="664"/>
      <c r="F377" s="153"/>
      <c r="G377" s="154"/>
      <c r="L377" s="17"/>
      <c r="M377" s="25"/>
      <c r="N377" s="136"/>
      <c r="O377" s="136"/>
      <c r="P377" s="5"/>
      <c r="Q377" s="22"/>
    </row>
    <row r="378" spans="1:17" ht="15" customHeight="1" x14ac:dyDescent="0.25">
      <c r="A378" s="16"/>
      <c r="L378" s="17"/>
      <c r="M378" s="25"/>
      <c r="N378" s="136"/>
      <c r="O378" s="136"/>
      <c r="P378" s="5"/>
      <c r="Q378" s="22"/>
    </row>
    <row r="379" spans="1:17" ht="15" customHeight="1" x14ac:dyDescent="0.25">
      <c r="A379" s="16"/>
      <c r="L379" s="17"/>
      <c r="M379" s="25"/>
      <c r="N379" s="136"/>
      <c r="O379" s="136"/>
      <c r="P379" s="5"/>
      <c r="Q379" s="22"/>
    </row>
    <row r="380" spans="1:17" ht="14.25" customHeight="1" x14ac:dyDescent="0.25">
      <c r="A380" s="16"/>
      <c r="L380" s="17"/>
      <c r="M380" s="25"/>
      <c r="N380" s="136"/>
      <c r="O380" s="136"/>
      <c r="Q380" s="22"/>
    </row>
    <row r="381" spans="1:17" ht="12.75" customHeight="1" x14ac:dyDescent="0.25">
      <c r="A381" s="16"/>
      <c r="L381" s="17"/>
      <c r="M381" s="25"/>
      <c r="N381" s="136"/>
      <c r="O381" s="136"/>
      <c r="Q381" s="25"/>
    </row>
    <row r="382" spans="1:17" x14ac:dyDescent="0.25">
      <c r="A382" s="16"/>
      <c r="L382" s="17"/>
      <c r="M382" s="25"/>
      <c r="N382" s="136"/>
      <c r="O382" s="136"/>
      <c r="Q382" s="25"/>
    </row>
    <row r="383" spans="1:17" x14ac:dyDescent="0.25">
      <c r="A383" s="16"/>
      <c r="L383" s="17"/>
      <c r="M383" s="25"/>
      <c r="N383" s="136"/>
      <c r="O383" s="136"/>
      <c r="Q383" s="25"/>
    </row>
    <row r="384" spans="1:17" x14ac:dyDescent="0.25">
      <c r="A384" s="16"/>
      <c r="L384" s="17"/>
      <c r="N384" s="136"/>
      <c r="O384" s="136"/>
      <c r="Q384" s="25"/>
    </row>
    <row r="385" spans="1:17" x14ac:dyDescent="0.25">
      <c r="A385" s="16"/>
      <c r="L385" s="17"/>
      <c r="N385" s="136"/>
      <c r="O385" s="136"/>
      <c r="Q385" s="25"/>
    </row>
    <row r="386" spans="1:17" x14ac:dyDescent="0.25">
      <c r="A386" s="16"/>
      <c r="L386" s="17"/>
      <c r="N386" s="136"/>
      <c r="O386" s="136"/>
      <c r="Q386" s="25"/>
    </row>
    <row r="387" spans="1:17" x14ac:dyDescent="0.25">
      <c r="A387" s="16"/>
      <c r="L387" s="17"/>
      <c r="Q387" s="25"/>
    </row>
    <row r="388" spans="1:17" ht="12.75" customHeight="1" x14ac:dyDescent="0.25">
      <c r="A388" s="16"/>
      <c r="L388" s="17"/>
      <c r="Q388" s="25"/>
    </row>
    <row r="389" spans="1:17" ht="12.75" customHeight="1" x14ac:dyDescent="0.25">
      <c r="A389" s="16"/>
      <c r="L389" s="17"/>
      <c r="Q389" s="25"/>
    </row>
    <row r="390" spans="1:17" ht="12.75" customHeight="1" x14ac:dyDescent="0.25">
      <c r="A390" s="16"/>
      <c r="L390" s="17"/>
      <c r="Q390" s="25"/>
    </row>
    <row r="391" spans="1:17" ht="12.75" customHeight="1" x14ac:dyDescent="0.25">
      <c r="A391" s="16"/>
      <c r="L391" s="17"/>
      <c r="Q391" s="25"/>
    </row>
    <row r="392" spans="1:17" ht="12.75" customHeight="1" x14ac:dyDescent="0.25">
      <c r="A392" s="16"/>
      <c r="Q392" s="25"/>
    </row>
    <row r="393" spans="1:17" ht="12.75" customHeight="1" x14ac:dyDescent="0.25">
      <c r="A393" s="16"/>
      <c r="Q393" s="25"/>
    </row>
    <row r="394" spans="1:17" ht="12.75" customHeight="1" x14ac:dyDescent="0.25">
      <c r="A394" s="16"/>
      <c r="Q394" s="25"/>
    </row>
    <row r="395" spans="1:17" ht="12.75" customHeight="1" x14ac:dyDescent="0.25">
      <c r="A395" s="16"/>
      <c r="Q395" s="25"/>
    </row>
    <row r="396" spans="1:17" x14ac:dyDescent="0.25">
      <c r="A396" s="16"/>
      <c r="Q396" s="25"/>
    </row>
    <row r="397" spans="1:17" x14ac:dyDescent="0.25">
      <c r="A397" s="16"/>
      <c r="Q397" s="25"/>
    </row>
    <row r="398" spans="1:17" x14ac:dyDescent="0.25">
      <c r="A398" s="16"/>
      <c r="Q398" s="25"/>
    </row>
    <row r="399" spans="1:17" x14ac:dyDescent="0.25">
      <c r="A399" s="16"/>
      <c r="Q399" s="25"/>
    </row>
    <row r="400" spans="1:17" x14ac:dyDescent="0.25">
      <c r="A400" s="16"/>
      <c r="Q400" s="25"/>
    </row>
    <row r="401" spans="1:17" x14ac:dyDescent="0.25">
      <c r="A401" s="16"/>
      <c r="Q401" s="25"/>
    </row>
    <row r="402" spans="1:17" x14ac:dyDescent="0.25">
      <c r="A402" s="16"/>
      <c r="Q402" s="25"/>
    </row>
    <row r="403" spans="1:17" x14ac:dyDescent="0.25">
      <c r="A403" s="16"/>
      <c r="Q403" s="25"/>
    </row>
    <row r="404" spans="1:17" x14ac:dyDescent="0.25">
      <c r="A404" s="16"/>
      <c r="Q404" s="25"/>
    </row>
    <row r="405" spans="1:17" x14ac:dyDescent="0.25">
      <c r="A405" s="16"/>
      <c r="Q405" s="25"/>
    </row>
    <row r="406" spans="1:17" x14ac:dyDescent="0.25">
      <c r="A406" s="16"/>
      <c r="Q406" s="25"/>
    </row>
    <row r="407" spans="1:17" x14ac:dyDescent="0.25">
      <c r="A407" s="16"/>
      <c r="Q407" s="25"/>
    </row>
    <row r="408" spans="1:17" x14ac:dyDescent="0.25">
      <c r="A408" s="16"/>
      <c r="Q408" s="25"/>
    </row>
    <row r="409" spans="1:17" x14ac:dyDescent="0.25">
      <c r="A409" s="16"/>
      <c r="Q409" s="25"/>
    </row>
    <row r="410" spans="1:17" x14ac:dyDescent="0.25">
      <c r="A410" s="16"/>
      <c r="Q410" s="25"/>
    </row>
    <row r="411" spans="1:17" x14ac:dyDescent="0.25">
      <c r="A411" s="16"/>
      <c r="Q411" s="25"/>
    </row>
    <row r="412" spans="1:17" x14ac:dyDescent="0.25">
      <c r="A412" s="16"/>
      <c r="Q412" s="25"/>
    </row>
    <row r="413" spans="1:17" x14ac:dyDescent="0.25">
      <c r="A413" s="16"/>
      <c r="Q413" s="25"/>
    </row>
    <row r="414" spans="1:17" x14ac:dyDescent="0.25">
      <c r="A414" s="16"/>
      <c r="Q414" s="25"/>
    </row>
    <row r="415" spans="1:17" x14ac:dyDescent="0.25">
      <c r="A415" s="16"/>
      <c r="Q415" s="25"/>
    </row>
    <row r="416" spans="1:17" x14ac:dyDescent="0.25">
      <c r="A416" s="16"/>
      <c r="Q416" s="25"/>
    </row>
    <row r="417" spans="1:17" x14ac:dyDescent="0.25">
      <c r="A417" s="16"/>
      <c r="Q417" s="25"/>
    </row>
    <row r="418" spans="1:17" x14ac:dyDescent="0.25">
      <c r="A418" s="16"/>
      <c r="C418" s="2"/>
      <c r="D418" s="2"/>
      <c r="Q418" s="25"/>
    </row>
    <row r="419" spans="1:17" x14ac:dyDescent="0.25">
      <c r="A419" s="16"/>
      <c r="C419" s="2"/>
      <c r="D419" s="2"/>
      <c r="Q419" s="25"/>
    </row>
    <row r="420" spans="1:17" x14ac:dyDescent="0.25">
      <c r="A420" s="16"/>
      <c r="C420" s="2"/>
      <c r="D420" s="2"/>
      <c r="Q420" s="25"/>
    </row>
    <row r="421" spans="1:17" ht="26.25" customHeight="1" x14ac:dyDescent="0.25">
      <c r="A421" s="1853" t="s">
        <v>303</v>
      </c>
      <c r="B421" s="1853"/>
      <c r="C421" s="1853"/>
      <c r="D421" s="1853"/>
      <c r="E421" s="1853"/>
      <c r="F421" s="27"/>
      <c r="Q421" s="25"/>
    </row>
    <row r="422" spans="1:17" x14ac:dyDescent="0.25">
      <c r="A422" s="16"/>
      <c r="K422" s="24"/>
      <c r="Q422" s="25"/>
    </row>
    <row r="423" spans="1:17" ht="15" customHeight="1" x14ac:dyDescent="0.35">
      <c r="A423" s="16"/>
      <c r="B423" s="1618" t="s">
        <v>301</v>
      </c>
      <c r="C423" s="1619"/>
      <c r="D423" s="1619"/>
      <c r="E423" s="1620"/>
      <c r="F423" s="182"/>
      <c r="G423" s="1597" t="s">
        <v>301</v>
      </c>
      <c r="H423" s="1598"/>
      <c r="I423" s="1598"/>
      <c r="J423" s="1599"/>
      <c r="K423" s="24"/>
      <c r="Q423" s="25"/>
    </row>
    <row r="424" spans="1:17" ht="15" customHeight="1" x14ac:dyDescent="0.35">
      <c r="A424" s="16"/>
      <c r="B424" s="1618" t="s">
        <v>1460</v>
      </c>
      <c r="C424" s="1619"/>
      <c r="D424" s="1619"/>
      <c r="E424" s="1620"/>
      <c r="F424" s="182"/>
      <c r="G424" s="1597" t="s">
        <v>1461</v>
      </c>
      <c r="H424" s="1598"/>
      <c r="I424" s="1598"/>
      <c r="J424" s="1599"/>
      <c r="K424" s="24"/>
      <c r="Q424" s="25"/>
    </row>
    <row r="425" spans="1:17" x14ac:dyDescent="0.35">
      <c r="A425" s="16"/>
      <c r="B425" s="1615" t="s">
        <v>48</v>
      </c>
      <c r="C425" s="1615" t="s">
        <v>60</v>
      </c>
      <c r="D425" s="1612" t="s">
        <v>247</v>
      </c>
      <c r="E425" s="1614" t="s">
        <v>29</v>
      </c>
      <c r="F425" s="182"/>
      <c r="G425" s="1610" t="s">
        <v>48</v>
      </c>
      <c r="H425" s="1610" t="s">
        <v>60</v>
      </c>
      <c r="I425" s="1610" t="s">
        <v>247</v>
      </c>
      <c r="J425" s="1610" t="s">
        <v>29</v>
      </c>
      <c r="K425" s="24"/>
      <c r="L425" s="24"/>
      <c r="M425" s="20"/>
      <c r="P425" s="25"/>
      <c r="Q425" s="25"/>
    </row>
    <row r="426" spans="1:17" x14ac:dyDescent="0.35">
      <c r="A426" s="16"/>
      <c r="B426" s="1613"/>
      <c r="C426" s="1613"/>
      <c r="D426" s="1613"/>
      <c r="E426" s="1613"/>
      <c r="F426" s="182"/>
      <c r="G426" s="1611"/>
      <c r="H426" s="1611"/>
      <c r="I426" s="1611"/>
      <c r="J426" s="1611"/>
      <c r="L426" s="24"/>
      <c r="M426" s="20"/>
      <c r="P426" s="25"/>
      <c r="Q426" s="25"/>
    </row>
    <row r="427" spans="1:17" x14ac:dyDescent="0.35">
      <c r="A427" s="16"/>
      <c r="B427" s="911" t="s">
        <v>50</v>
      </c>
      <c r="C427" s="912">
        <v>81</v>
      </c>
      <c r="D427" s="912">
        <v>29</v>
      </c>
      <c r="E427" s="912">
        <f t="shared" ref="E427:E449" si="14">+C427+D427</f>
        <v>110</v>
      </c>
      <c r="F427" s="182"/>
      <c r="G427" s="982" t="s">
        <v>50</v>
      </c>
      <c r="H427" s="912">
        <v>240</v>
      </c>
      <c r="I427" s="912">
        <v>37</v>
      </c>
      <c r="J427" s="912">
        <v>277</v>
      </c>
      <c r="L427" s="24"/>
      <c r="M427" s="20"/>
      <c r="P427" s="25"/>
      <c r="Q427" s="25"/>
    </row>
    <row r="428" spans="1:17" x14ac:dyDescent="0.35">
      <c r="A428" s="16"/>
      <c r="B428" s="911" t="s">
        <v>51</v>
      </c>
      <c r="C428" s="912">
        <v>102</v>
      </c>
      <c r="D428" s="912">
        <v>113</v>
      </c>
      <c r="E428" s="912">
        <f t="shared" si="14"/>
        <v>215</v>
      </c>
      <c r="F428" s="182"/>
      <c r="G428" s="982" t="s">
        <v>51</v>
      </c>
      <c r="H428" s="912">
        <v>3</v>
      </c>
      <c r="I428" s="912">
        <v>70</v>
      </c>
      <c r="J428" s="912">
        <v>73</v>
      </c>
      <c r="L428" s="24"/>
      <c r="M428" s="20"/>
      <c r="P428" s="25"/>
      <c r="Q428" s="25"/>
    </row>
    <row r="429" spans="1:17" x14ac:dyDescent="0.35">
      <c r="A429" s="16"/>
      <c r="B429" s="911" t="s">
        <v>52</v>
      </c>
      <c r="C429" s="912">
        <v>0</v>
      </c>
      <c r="D429" s="912">
        <v>4</v>
      </c>
      <c r="E429" s="912">
        <f t="shared" si="14"/>
        <v>4</v>
      </c>
      <c r="F429" s="182"/>
      <c r="G429" s="982" t="s">
        <v>52</v>
      </c>
      <c r="H429" s="912">
        <v>1</v>
      </c>
      <c r="I429" s="912">
        <v>12</v>
      </c>
      <c r="J429" s="912">
        <v>13</v>
      </c>
      <c r="L429" s="24"/>
      <c r="M429" s="20"/>
      <c r="P429" s="25"/>
      <c r="Q429" s="25"/>
    </row>
    <row r="430" spans="1:17" x14ac:dyDescent="0.35">
      <c r="A430" s="16"/>
      <c r="B430" s="911" t="s">
        <v>53</v>
      </c>
      <c r="C430" s="912">
        <v>10</v>
      </c>
      <c r="D430" s="912">
        <v>4</v>
      </c>
      <c r="E430" s="912">
        <f t="shared" si="14"/>
        <v>14</v>
      </c>
      <c r="F430" s="182"/>
      <c r="G430" s="982" t="s">
        <v>53</v>
      </c>
      <c r="H430" s="912">
        <v>0</v>
      </c>
      <c r="I430" s="912">
        <v>2</v>
      </c>
      <c r="J430" s="912">
        <v>2</v>
      </c>
      <c r="L430" s="24"/>
      <c r="M430" s="20"/>
      <c r="P430" s="25"/>
      <c r="Q430" s="25"/>
    </row>
    <row r="431" spans="1:17" x14ac:dyDescent="0.35">
      <c r="A431" s="16"/>
      <c r="B431" s="911" t="s">
        <v>54</v>
      </c>
      <c r="C431" s="912">
        <v>9</v>
      </c>
      <c r="D431" s="912">
        <v>0</v>
      </c>
      <c r="E431" s="912">
        <f t="shared" si="14"/>
        <v>9</v>
      </c>
      <c r="F431" s="182"/>
      <c r="G431" s="982" t="s">
        <v>54</v>
      </c>
      <c r="H431" s="912">
        <v>1</v>
      </c>
      <c r="I431" s="912">
        <v>0</v>
      </c>
      <c r="J431" s="912">
        <v>1</v>
      </c>
      <c r="L431" s="24"/>
      <c r="M431" s="20"/>
      <c r="P431" s="25"/>
      <c r="Q431" s="25"/>
    </row>
    <row r="432" spans="1:17" x14ac:dyDescent="0.35">
      <c r="A432" s="16"/>
      <c r="B432" s="911" t="s">
        <v>55</v>
      </c>
      <c r="C432" s="912">
        <v>26</v>
      </c>
      <c r="D432" s="912">
        <v>0</v>
      </c>
      <c r="E432" s="912">
        <f t="shared" si="14"/>
        <v>26</v>
      </c>
      <c r="F432" s="182"/>
      <c r="G432" s="982" t="s">
        <v>55</v>
      </c>
      <c r="H432" s="912">
        <v>30</v>
      </c>
      <c r="I432" s="912">
        <v>0</v>
      </c>
      <c r="J432" s="912">
        <v>30</v>
      </c>
      <c r="L432" s="24"/>
      <c r="M432" s="20"/>
      <c r="P432" s="25"/>
      <c r="Q432" s="25"/>
    </row>
    <row r="433" spans="1:17" x14ac:dyDescent="0.35">
      <c r="A433" s="16"/>
      <c r="B433" s="911" t="s">
        <v>115</v>
      </c>
      <c r="C433" s="912">
        <v>56</v>
      </c>
      <c r="D433" s="912">
        <v>19</v>
      </c>
      <c r="E433" s="912">
        <f t="shared" si="14"/>
        <v>75</v>
      </c>
      <c r="F433" s="182"/>
      <c r="G433" s="982" t="s">
        <v>115</v>
      </c>
      <c r="H433" s="912">
        <v>0</v>
      </c>
      <c r="I433" s="912">
        <v>19</v>
      </c>
      <c r="J433" s="912">
        <v>19</v>
      </c>
      <c r="L433" s="24"/>
      <c r="M433" s="20"/>
      <c r="P433" s="25"/>
      <c r="Q433" s="25"/>
    </row>
    <row r="434" spans="1:17" x14ac:dyDescent="0.35">
      <c r="A434" s="16"/>
      <c r="B434" s="911" t="s">
        <v>294</v>
      </c>
      <c r="C434" s="912">
        <v>8</v>
      </c>
      <c r="D434" s="912">
        <v>13</v>
      </c>
      <c r="E434" s="912">
        <f t="shared" si="14"/>
        <v>21</v>
      </c>
      <c r="F434" s="182"/>
      <c r="G434" s="982" t="s">
        <v>294</v>
      </c>
      <c r="H434" s="912">
        <v>0</v>
      </c>
      <c r="I434" s="912">
        <v>4</v>
      </c>
      <c r="J434" s="912">
        <v>4</v>
      </c>
      <c r="L434" s="24"/>
      <c r="M434" s="20"/>
      <c r="P434" s="25"/>
      <c r="Q434" s="25"/>
    </row>
    <row r="435" spans="1:17" x14ac:dyDescent="0.35">
      <c r="A435" s="16"/>
      <c r="B435" s="911" t="s">
        <v>56</v>
      </c>
      <c r="C435" s="912">
        <v>2</v>
      </c>
      <c r="D435" s="912">
        <v>1</v>
      </c>
      <c r="E435" s="912">
        <f t="shared" si="14"/>
        <v>3</v>
      </c>
      <c r="F435" s="182"/>
      <c r="G435" s="982" t="s">
        <v>56</v>
      </c>
      <c r="H435" s="912">
        <v>0</v>
      </c>
      <c r="I435" s="912">
        <v>36</v>
      </c>
      <c r="J435" s="912">
        <v>36</v>
      </c>
      <c r="L435" s="24"/>
      <c r="M435" s="20"/>
      <c r="P435" s="25"/>
      <c r="Q435" s="25"/>
    </row>
    <row r="436" spans="1:17" x14ac:dyDescent="0.35">
      <c r="A436" s="16"/>
      <c r="B436" s="911" t="s">
        <v>295</v>
      </c>
      <c r="C436" s="912">
        <v>13</v>
      </c>
      <c r="D436" s="912">
        <v>20</v>
      </c>
      <c r="E436" s="912">
        <f t="shared" si="14"/>
        <v>33</v>
      </c>
      <c r="F436" s="182"/>
      <c r="G436" s="982" t="s">
        <v>295</v>
      </c>
      <c r="H436" s="912">
        <v>8</v>
      </c>
      <c r="I436" s="912">
        <v>0</v>
      </c>
      <c r="J436" s="912">
        <v>8</v>
      </c>
      <c r="L436" s="24"/>
      <c r="M436" s="20"/>
      <c r="P436" s="25"/>
      <c r="Q436" s="25"/>
    </row>
    <row r="437" spans="1:17" x14ac:dyDescent="0.35">
      <c r="A437" s="16"/>
      <c r="B437" s="911" t="s">
        <v>296</v>
      </c>
      <c r="C437" s="912">
        <v>0</v>
      </c>
      <c r="D437" s="912">
        <v>0</v>
      </c>
      <c r="E437" s="912">
        <f t="shared" si="14"/>
        <v>0</v>
      </c>
      <c r="F437" s="182"/>
      <c r="G437" s="982" t="s">
        <v>296</v>
      </c>
      <c r="H437" s="912">
        <v>23</v>
      </c>
      <c r="I437" s="912">
        <v>1</v>
      </c>
      <c r="J437" s="912">
        <v>24</v>
      </c>
      <c r="L437" s="24"/>
      <c r="M437" s="20"/>
      <c r="P437" s="25"/>
      <c r="Q437" s="25"/>
    </row>
    <row r="438" spans="1:17" x14ac:dyDescent="0.35">
      <c r="A438" s="16"/>
      <c r="B438" s="911" t="s">
        <v>71</v>
      </c>
      <c r="C438" s="912">
        <v>0</v>
      </c>
      <c r="D438" s="912">
        <v>0</v>
      </c>
      <c r="E438" s="912">
        <f t="shared" si="14"/>
        <v>0</v>
      </c>
      <c r="F438" s="182"/>
      <c r="G438" s="982" t="s">
        <v>71</v>
      </c>
      <c r="H438" s="912">
        <v>2</v>
      </c>
      <c r="I438" s="912">
        <v>0</v>
      </c>
      <c r="J438" s="912">
        <v>2</v>
      </c>
      <c r="L438" s="24"/>
      <c r="M438" s="20"/>
      <c r="P438" s="25"/>
      <c r="Q438" s="25"/>
    </row>
    <row r="439" spans="1:17" x14ac:dyDescent="0.35">
      <c r="A439" s="16"/>
      <c r="B439" s="911" t="s">
        <v>297</v>
      </c>
      <c r="C439" s="912">
        <v>2</v>
      </c>
      <c r="D439" s="912">
        <v>0</v>
      </c>
      <c r="E439" s="912">
        <f t="shared" si="14"/>
        <v>2</v>
      </c>
      <c r="F439" s="182"/>
      <c r="G439" s="982" t="s">
        <v>297</v>
      </c>
      <c r="H439" s="912">
        <v>3</v>
      </c>
      <c r="I439" s="912">
        <v>0</v>
      </c>
      <c r="J439" s="912">
        <v>3</v>
      </c>
      <c r="L439" s="24"/>
      <c r="M439" s="20"/>
      <c r="P439" s="25"/>
      <c r="Q439" s="25"/>
    </row>
    <row r="440" spans="1:17" x14ac:dyDescent="0.35">
      <c r="A440" s="16"/>
      <c r="B440" s="911" t="s">
        <v>298</v>
      </c>
      <c r="C440" s="912">
        <v>2</v>
      </c>
      <c r="D440" s="912">
        <v>1</v>
      </c>
      <c r="E440" s="912">
        <f t="shared" si="14"/>
        <v>3</v>
      </c>
      <c r="F440" s="182"/>
      <c r="G440" s="982" t="s">
        <v>298</v>
      </c>
      <c r="H440" s="912">
        <v>2</v>
      </c>
      <c r="I440" s="912">
        <v>0</v>
      </c>
      <c r="J440" s="912">
        <v>2</v>
      </c>
      <c r="L440" s="24"/>
      <c r="M440" s="20"/>
      <c r="P440" s="25"/>
      <c r="Q440" s="25"/>
    </row>
    <row r="441" spans="1:17" x14ac:dyDescent="0.35">
      <c r="A441" s="16"/>
      <c r="B441" s="911" t="s">
        <v>126</v>
      </c>
      <c r="C441" s="912">
        <v>3</v>
      </c>
      <c r="D441" s="912">
        <v>6</v>
      </c>
      <c r="E441" s="912">
        <f t="shared" si="14"/>
        <v>9</v>
      </c>
      <c r="F441" s="182"/>
      <c r="G441" s="982" t="s">
        <v>126</v>
      </c>
      <c r="H441" s="912">
        <v>0</v>
      </c>
      <c r="I441" s="912">
        <v>0</v>
      </c>
      <c r="J441" s="912">
        <v>0</v>
      </c>
      <c r="L441" s="24"/>
      <c r="M441" s="20"/>
      <c r="P441" s="25"/>
      <c r="Q441" s="25"/>
    </row>
    <row r="442" spans="1:17" x14ac:dyDescent="0.35">
      <c r="A442" s="16"/>
      <c r="B442" s="911" t="s">
        <v>1017</v>
      </c>
      <c r="C442" s="912">
        <v>1</v>
      </c>
      <c r="D442" s="912">
        <v>5</v>
      </c>
      <c r="E442" s="912">
        <f t="shared" si="14"/>
        <v>6</v>
      </c>
      <c r="F442" s="182"/>
      <c r="G442" s="1420" t="s">
        <v>355</v>
      </c>
      <c r="H442" s="912">
        <v>0</v>
      </c>
      <c r="I442" s="912">
        <v>6</v>
      </c>
      <c r="J442" s="912">
        <v>6</v>
      </c>
      <c r="L442" s="24"/>
      <c r="M442" s="20"/>
      <c r="P442" s="25"/>
      <c r="Q442" s="25"/>
    </row>
    <row r="443" spans="1:17" x14ac:dyDescent="0.35">
      <c r="A443" s="16"/>
      <c r="B443" s="911" t="s">
        <v>339</v>
      </c>
      <c r="C443" s="912">
        <v>0</v>
      </c>
      <c r="D443" s="912">
        <v>0</v>
      </c>
      <c r="E443" s="912">
        <f t="shared" si="14"/>
        <v>0</v>
      </c>
      <c r="F443" s="182"/>
      <c r="G443" s="982" t="s">
        <v>299</v>
      </c>
      <c r="H443" s="912">
        <v>0</v>
      </c>
      <c r="I443" s="912">
        <v>0</v>
      </c>
      <c r="J443" s="912">
        <v>0</v>
      </c>
      <c r="L443" s="24"/>
      <c r="M443" s="20"/>
      <c r="P443" s="25"/>
      <c r="Q443" s="25"/>
    </row>
    <row r="444" spans="1:17" x14ac:dyDescent="0.35">
      <c r="A444" s="16"/>
      <c r="B444" s="1127" t="s">
        <v>1007</v>
      </c>
      <c r="C444" s="1128">
        <v>0</v>
      </c>
      <c r="D444" s="1128">
        <v>0</v>
      </c>
      <c r="E444" s="912">
        <f t="shared" si="14"/>
        <v>0</v>
      </c>
      <c r="F444" s="182"/>
      <c r="G444" s="982" t="s">
        <v>648</v>
      </c>
      <c r="H444" s="1128">
        <v>0</v>
      </c>
      <c r="I444" s="1128">
        <v>0</v>
      </c>
      <c r="J444" s="1128">
        <v>0</v>
      </c>
      <c r="L444" s="24"/>
      <c r="M444" s="20"/>
      <c r="P444" s="25"/>
      <c r="Q444" s="25"/>
    </row>
    <row r="445" spans="1:17" x14ac:dyDescent="0.35">
      <c r="A445" s="16"/>
      <c r="B445" s="911" t="s">
        <v>120</v>
      </c>
      <c r="C445" s="912">
        <v>0</v>
      </c>
      <c r="D445" s="912">
        <v>0</v>
      </c>
      <c r="E445" s="912">
        <f>+C445+D445</f>
        <v>0</v>
      </c>
      <c r="F445" s="182"/>
      <c r="G445" s="982" t="s">
        <v>120</v>
      </c>
      <c r="H445" s="912">
        <v>0</v>
      </c>
      <c r="I445" s="912">
        <v>2</v>
      </c>
      <c r="J445" s="912">
        <v>2</v>
      </c>
      <c r="L445" s="24"/>
      <c r="M445" s="20"/>
      <c r="P445" s="25"/>
      <c r="Q445" s="25"/>
    </row>
    <row r="446" spans="1:17" x14ac:dyDescent="0.35">
      <c r="A446" s="16"/>
      <c r="B446" s="911" t="s">
        <v>248</v>
      </c>
      <c r="C446" s="912">
        <v>0</v>
      </c>
      <c r="D446" s="912">
        <v>0</v>
      </c>
      <c r="E446" s="912">
        <f t="shared" si="14"/>
        <v>0</v>
      </c>
      <c r="F446" s="182"/>
      <c r="G446" s="982" t="s">
        <v>248</v>
      </c>
      <c r="H446" s="912">
        <v>0</v>
      </c>
      <c r="I446" s="912">
        <v>0</v>
      </c>
      <c r="J446" s="912">
        <v>0</v>
      </c>
      <c r="L446" s="24"/>
      <c r="M446" s="20"/>
      <c r="P446" s="25"/>
      <c r="Q446" s="25"/>
    </row>
    <row r="447" spans="1:17" x14ac:dyDescent="0.35">
      <c r="A447" s="16"/>
      <c r="B447" s="911" t="s">
        <v>326</v>
      </c>
      <c r="C447" s="912">
        <v>0</v>
      </c>
      <c r="D447" s="912">
        <v>0</v>
      </c>
      <c r="E447" s="912">
        <f t="shared" si="14"/>
        <v>0</v>
      </c>
      <c r="F447" s="182"/>
      <c r="G447" s="982" t="s">
        <v>326</v>
      </c>
      <c r="H447" s="912">
        <v>0</v>
      </c>
      <c r="I447" s="912">
        <v>0</v>
      </c>
      <c r="J447" s="912">
        <v>0</v>
      </c>
      <c r="L447" s="24"/>
      <c r="M447" s="20"/>
      <c r="P447" s="25"/>
      <c r="Q447" s="25"/>
    </row>
    <row r="448" spans="1:17" x14ac:dyDescent="0.35">
      <c r="A448" s="16"/>
      <c r="B448" s="911" t="s">
        <v>1018</v>
      </c>
      <c r="C448" s="912">
        <v>0</v>
      </c>
      <c r="D448" s="912">
        <v>0</v>
      </c>
      <c r="E448" s="912">
        <f t="shared" si="14"/>
        <v>0</v>
      </c>
      <c r="F448" s="182"/>
      <c r="G448" s="1420" t="s">
        <v>335</v>
      </c>
      <c r="H448" s="912">
        <v>0</v>
      </c>
      <c r="I448" s="912">
        <v>0</v>
      </c>
      <c r="J448" s="912">
        <v>0</v>
      </c>
      <c r="L448" s="24"/>
      <c r="M448" s="20"/>
      <c r="P448" s="25"/>
      <c r="Q448" s="25"/>
    </row>
    <row r="449" spans="1:17" x14ac:dyDescent="0.35">
      <c r="A449" s="16"/>
      <c r="B449" s="911" t="s">
        <v>325</v>
      </c>
      <c r="C449" s="912">
        <v>31</v>
      </c>
      <c r="D449" s="912">
        <v>1</v>
      </c>
      <c r="E449" s="912">
        <f t="shared" si="14"/>
        <v>32</v>
      </c>
      <c r="F449" s="182"/>
      <c r="G449" s="1420" t="s">
        <v>643</v>
      </c>
      <c r="H449" s="912">
        <v>13</v>
      </c>
      <c r="I449" s="912">
        <v>2</v>
      </c>
      <c r="J449" s="912">
        <v>15</v>
      </c>
      <c r="L449" s="24"/>
      <c r="M449" s="20"/>
      <c r="P449" s="25"/>
      <c r="Q449" s="25"/>
    </row>
    <row r="450" spans="1:17" x14ac:dyDescent="0.35">
      <c r="A450" s="16"/>
      <c r="B450" s="911" t="s">
        <v>391</v>
      </c>
      <c r="C450" s="912">
        <v>6</v>
      </c>
      <c r="D450" s="912">
        <v>5</v>
      </c>
      <c r="E450" s="912">
        <f>+C450+D450</f>
        <v>11</v>
      </c>
      <c r="F450" s="182"/>
      <c r="G450" s="982" t="s">
        <v>290</v>
      </c>
      <c r="H450" s="912">
        <v>0</v>
      </c>
      <c r="I450" s="912">
        <v>0</v>
      </c>
      <c r="J450" s="912">
        <v>0</v>
      </c>
      <c r="L450" s="24"/>
      <c r="M450" s="20"/>
      <c r="P450" s="25"/>
      <c r="Q450" s="25"/>
    </row>
    <row r="451" spans="1:17" x14ac:dyDescent="0.35">
      <c r="A451" s="16"/>
      <c r="B451" s="911" t="s">
        <v>1016</v>
      </c>
      <c r="C451" s="912">
        <v>7</v>
      </c>
      <c r="D451" s="912">
        <v>12</v>
      </c>
      <c r="E451" s="912">
        <f>+C451+D451</f>
        <v>19</v>
      </c>
      <c r="F451" s="182"/>
      <c r="G451" s="914" t="s">
        <v>57</v>
      </c>
      <c r="H451" s="914">
        <f>SUM(H427:H450)</f>
        <v>326</v>
      </c>
      <c r="I451" s="914">
        <f>SUM(I427:I450)</f>
        <v>191</v>
      </c>
      <c r="J451" s="984">
        <f>SUM(J427:J450)</f>
        <v>517</v>
      </c>
      <c r="L451" s="24"/>
      <c r="M451" s="20"/>
      <c r="P451" s="25"/>
      <c r="Q451" s="25"/>
    </row>
    <row r="452" spans="1:17" x14ac:dyDescent="0.35">
      <c r="A452" s="16"/>
      <c r="B452" s="913" t="s">
        <v>57</v>
      </c>
      <c r="C452" s="914">
        <f>SUM(C427:C451)</f>
        <v>359</v>
      </c>
      <c r="D452" s="914">
        <f>SUM(D427:D451)</f>
        <v>233</v>
      </c>
      <c r="E452" s="914">
        <f>SUM(E427:E451)</f>
        <v>592</v>
      </c>
      <c r="F452" s="182"/>
      <c r="G452" s="915" t="s">
        <v>300</v>
      </c>
      <c r="H452" s="646"/>
      <c r="I452" s="985"/>
      <c r="J452" s="985"/>
      <c r="K452" s="141"/>
      <c r="L452" s="24"/>
      <c r="M452" s="20"/>
      <c r="P452" s="25"/>
      <c r="Q452" s="25"/>
    </row>
    <row r="453" spans="1:17" x14ac:dyDescent="0.25">
      <c r="A453" s="16"/>
      <c r="B453" s="915" t="s">
        <v>300</v>
      </c>
      <c r="C453" s="915"/>
      <c r="D453" s="915"/>
      <c r="E453" s="915"/>
      <c r="F453" s="184"/>
      <c r="G453" s="20"/>
      <c r="H453" s="20"/>
      <c r="K453" s="183"/>
      <c r="Q453" s="25"/>
    </row>
    <row r="454" spans="1:17" x14ac:dyDescent="0.25">
      <c r="A454" s="16"/>
      <c r="B454" s="177"/>
      <c r="C454" s="178"/>
      <c r="D454" s="178"/>
      <c r="E454" s="179"/>
      <c r="F454" s="180"/>
      <c r="G454" s="178"/>
      <c r="H454" s="179"/>
      <c r="I454" s="180"/>
      <c r="K454" s="24"/>
      <c r="Q454" s="25"/>
    </row>
    <row r="455" spans="1:17" x14ac:dyDescent="0.25">
      <c r="A455" s="16"/>
      <c r="B455" s="1618" t="s">
        <v>302</v>
      </c>
      <c r="C455" s="1619"/>
      <c r="D455" s="1619"/>
      <c r="E455" s="1620"/>
      <c r="F455" s="178"/>
      <c r="G455" s="1597" t="s">
        <v>302</v>
      </c>
      <c r="H455" s="1598"/>
      <c r="I455" s="1598"/>
      <c r="J455" s="1599"/>
      <c r="K455" s="24"/>
      <c r="Q455" s="25"/>
    </row>
    <row r="456" spans="1:17" ht="15" customHeight="1" x14ac:dyDescent="0.25">
      <c r="A456" s="16"/>
      <c r="B456" s="1618" t="s">
        <v>1460</v>
      </c>
      <c r="C456" s="1619"/>
      <c r="D456" s="1619"/>
      <c r="E456" s="1620"/>
      <c r="F456" s="178"/>
      <c r="G456" s="1597" t="s">
        <v>1461</v>
      </c>
      <c r="H456" s="1598"/>
      <c r="I456" s="1598"/>
      <c r="J456" s="1599"/>
      <c r="K456" s="24"/>
      <c r="Q456" s="25"/>
    </row>
    <row r="457" spans="1:17" x14ac:dyDescent="0.25">
      <c r="A457" s="16"/>
      <c r="B457" s="1615" t="s">
        <v>48</v>
      </c>
      <c r="C457" s="1615" t="s">
        <v>60</v>
      </c>
      <c r="D457" s="1612" t="s">
        <v>247</v>
      </c>
      <c r="E457" s="1614" t="s">
        <v>29</v>
      </c>
      <c r="F457" s="178"/>
      <c r="G457" s="1610" t="s">
        <v>48</v>
      </c>
      <c r="H457" s="1610" t="s">
        <v>60</v>
      </c>
      <c r="I457" s="1610" t="s">
        <v>247</v>
      </c>
      <c r="J457" s="1610" t="s">
        <v>29</v>
      </c>
      <c r="K457" s="24"/>
      <c r="L457" s="24"/>
      <c r="M457" s="20"/>
      <c r="P457" s="25"/>
      <c r="Q457" s="25"/>
    </row>
    <row r="458" spans="1:17" x14ac:dyDescent="0.25">
      <c r="A458" s="16"/>
      <c r="B458" s="1613"/>
      <c r="C458" s="1613"/>
      <c r="D458" s="1613"/>
      <c r="E458" s="1613"/>
      <c r="F458" s="178"/>
      <c r="G458" s="1611"/>
      <c r="H458" s="1611"/>
      <c r="I458" s="1611"/>
      <c r="J458" s="1611"/>
      <c r="L458" s="24"/>
      <c r="M458" s="20"/>
      <c r="P458" s="25"/>
      <c r="Q458" s="25"/>
    </row>
    <row r="459" spans="1:17" x14ac:dyDescent="0.25">
      <c r="A459" s="16"/>
      <c r="B459" s="911" t="s">
        <v>50</v>
      </c>
      <c r="C459" s="912">
        <v>374</v>
      </c>
      <c r="D459" s="912">
        <v>15</v>
      </c>
      <c r="E459" s="912">
        <f t="shared" ref="E459:E483" si="15">+C459+D459</f>
        <v>389</v>
      </c>
      <c r="F459" s="178"/>
      <c r="G459" s="982" t="s">
        <v>50</v>
      </c>
      <c r="H459" s="986">
        <v>399</v>
      </c>
      <c r="I459" s="986">
        <v>36</v>
      </c>
      <c r="J459" s="912">
        <f>+H459+I459</f>
        <v>435</v>
      </c>
      <c r="L459" s="24"/>
      <c r="M459" s="20"/>
      <c r="P459" s="25"/>
      <c r="Q459" s="25"/>
    </row>
    <row r="460" spans="1:17" x14ac:dyDescent="0.25">
      <c r="A460" s="16"/>
      <c r="B460" s="911" t="s">
        <v>51</v>
      </c>
      <c r="C460" s="912">
        <v>365</v>
      </c>
      <c r="D460" s="912">
        <v>95</v>
      </c>
      <c r="E460" s="912">
        <f t="shared" si="15"/>
        <v>460</v>
      </c>
      <c r="F460" s="178"/>
      <c r="G460" s="982" t="s">
        <v>51</v>
      </c>
      <c r="H460" s="986">
        <v>433</v>
      </c>
      <c r="I460" s="986">
        <v>146</v>
      </c>
      <c r="J460" s="912">
        <f t="shared" ref="J460:J481" si="16">+H460+I460</f>
        <v>579</v>
      </c>
      <c r="L460" s="24"/>
      <c r="M460" s="20"/>
      <c r="P460" s="25"/>
      <c r="Q460" s="25"/>
    </row>
    <row r="461" spans="1:17" x14ac:dyDescent="0.25">
      <c r="A461" s="16"/>
      <c r="B461" s="911" t="s">
        <v>52</v>
      </c>
      <c r="C461" s="912">
        <v>1</v>
      </c>
      <c r="D461" s="912">
        <v>1</v>
      </c>
      <c r="E461" s="912">
        <f t="shared" si="15"/>
        <v>2</v>
      </c>
      <c r="F461" s="178"/>
      <c r="G461" s="982" t="s">
        <v>52</v>
      </c>
      <c r="H461" s="986">
        <v>2</v>
      </c>
      <c r="I461" s="986">
        <v>1</v>
      </c>
      <c r="J461" s="912">
        <f t="shared" si="16"/>
        <v>3</v>
      </c>
      <c r="L461" s="24"/>
      <c r="M461" s="20"/>
      <c r="P461" s="25"/>
      <c r="Q461" s="25"/>
    </row>
    <row r="462" spans="1:17" x14ac:dyDescent="0.25">
      <c r="A462" s="16"/>
      <c r="B462" s="911" t="s">
        <v>53</v>
      </c>
      <c r="C462" s="912">
        <v>44</v>
      </c>
      <c r="D462" s="912">
        <v>6</v>
      </c>
      <c r="E462" s="912">
        <f t="shared" si="15"/>
        <v>50</v>
      </c>
      <c r="F462" s="178"/>
      <c r="G462" s="982" t="s">
        <v>53</v>
      </c>
      <c r="H462" s="986">
        <v>18</v>
      </c>
      <c r="I462" s="986">
        <v>0</v>
      </c>
      <c r="J462" s="912">
        <f t="shared" si="16"/>
        <v>18</v>
      </c>
      <c r="L462" s="24"/>
      <c r="M462" s="20"/>
      <c r="P462" s="25"/>
      <c r="Q462" s="25"/>
    </row>
    <row r="463" spans="1:17" x14ac:dyDescent="0.25">
      <c r="A463" s="16"/>
      <c r="B463" s="911" t="s">
        <v>54</v>
      </c>
      <c r="C463" s="912">
        <v>5</v>
      </c>
      <c r="D463" s="912">
        <v>0</v>
      </c>
      <c r="E463" s="912">
        <f t="shared" si="15"/>
        <v>5</v>
      </c>
      <c r="F463" s="178"/>
      <c r="G463" s="982" t="s">
        <v>54</v>
      </c>
      <c r="H463" s="986">
        <v>6</v>
      </c>
      <c r="I463" s="986">
        <v>0</v>
      </c>
      <c r="J463" s="912">
        <f t="shared" si="16"/>
        <v>6</v>
      </c>
      <c r="L463" s="24"/>
      <c r="M463" s="20"/>
      <c r="P463" s="25"/>
      <c r="Q463" s="25"/>
    </row>
    <row r="464" spans="1:17" x14ac:dyDescent="0.25">
      <c r="A464" s="16"/>
      <c r="B464" s="911" t="s">
        <v>55</v>
      </c>
      <c r="C464" s="912">
        <v>59</v>
      </c>
      <c r="D464" s="912">
        <v>5</v>
      </c>
      <c r="E464" s="912">
        <f t="shared" si="15"/>
        <v>64</v>
      </c>
      <c r="F464" s="178"/>
      <c r="G464" s="982" t="s">
        <v>55</v>
      </c>
      <c r="H464" s="986">
        <v>42</v>
      </c>
      <c r="I464" s="986">
        <v>6</v>
      </c>
      <c r="J464" s="912">
        <f t="shared" si="16"/>
        <v>48</v>
      </c>
      <c r="L464" s="24"/>
      <c r="M464" s="20"/>
      <c r="P464" s="25"/>
      <c r="Q464" s="25"/>
    </row>
    <row r="465" spans="1:17" x14ac:dyDescent="0.25">
      <c r="A465" s="16"/>
      <c r="B465" s="911" t="s">
        <v>115</v>
      </c>
      <c r="C465" s="912">
        <v>131</v>
      </c>
      <c r="D465" s="912">
        <v>20</v>
      </c>
      <c r="E465" s="912">
        <f t="shared" si="15"/>
        <v>151</v>
      </c>
      <c r="F465" s="178"/>
      <c r="G465" s="982" t="s">
        <v>115</v>
      </c>
      <c r="H465" s="986">
        <v>82</v>
      </c>
      <c r="I465" s="986">
        <v>0</v>
      </c>
      <c r="J465" s="912">
        <f t="shared" si="16"/>
        <v>82</v>
      </c>
      <c r="L465" s="24"/>
      <c r="M465" s="20"/>
      <c r="P465" s="25"/>
      <c r="Q465" s="25"/>
    </row>
    <row r="466" spans="1:17" x14ac:dyDescent="0.25">
      <c r="A466" s="16"/>
      <c r="B466" s="911" t="s">
        <v>294</v>
      </c>
      <c r="C466" s="912">
        <v>41</v>
      </c>
      <c r="D466" s="912">
        <v>100</v>
      </c>
      <c r="E466" s="912">
        <f t="shared" si="15"/>
        <v>141</v>
      </c>
      <c r="F466" s="178"/>
      <c r="G466" s="982" t="s">
        <v>294</v>
      </c>
      <c r="H466" s="986">
        <v>98</v>
      </c>
      <c r="I466" s="986">
        <v>18</v>
      </c>
      <c r="J466" s="912">
        <f t="shared" si="16"/>
        <v>116</v>
      </c>
      <c r="L466" s="24"/>
      <c r="M466" s="20"/>
      <c r="P466" s="25"/>
      <c r="Q466" s="25"/>
    </row>
    <row r="467" spans="1:17" x14ac:dyDescent="0.25">
      <c r="A467" s="16"/>
      <c r="B467" s="911" t="s">
        <v>56</v>
      </c>
      <c r="C467" s="912">
        <v>106</v>
      </c>
      <c r="D467" s="912">
        <v>12</v>
      </c>
      <c r="E467" s="912">
        <f t="shared" si="15"/>
        <v>118</v>
      </c>
      <c r="F467" s="178"/>
      <c r="G467" s="982" t="s">
        <v>56</v>
      </c>
      <c r="H467" s="986">
        <v>57</v>
      </c>
      <c r="I467" s="986">
        <v>55</v>
      </c>
      <c r="J467" s="912">
        <f t="shared" si="16"/>
        <v>112</v>
      </c>
      <c r="L467" s="24"/>
      <c r="M467" s="20"/>
      <c r="P467" s="25"/>
      <c r="Q467" s="25"/>
    </row>
    <row r="468" spans="1:17" x14ac:dyDescent="0.25">
      <c r="A468" s="16"/>
      <c r="B468" s="911" t="s">
        <v>295</v>
      </c>
      <c r="C468" s="912">
        <v>41</v>
      </c>
      <c r="D468" s="912">
        <v>12</v>
      </c>
      <c r="E468" s="912">
        <f t="shared" si="15"/>
        <v>53</v>
      </c>
      <c r="F468" s="178"/>
      <c r="G468" s="982" t="s">
        <v>295</v>
      </c>
      <c r="H468" s="986">
        <v>43</v>
      </c>
      <c r="I468" s="986">
        <v>8</v>
      </c>
      <c r="J468" s="912">
        <f t="shared" si="16"/>
        <v>51</v>
      </c>
      <c r="L468" s="24"/>
      <c r="M468" s="20"/>
      <c r="P468" s="25"/>
      <c r="Q468" s="25"/>
    </row>
    <row r="469" spans="1:17" x14ac:dyDescent="0.25">
      <c r="A469" s="16"/>
      <c r="B469" s="911" t="s">
        <v>296</v>
      </c>
      <c r="C469" s="912">
        <v>0</v>
      </c>
      <c r="D469" s="912">
        <v>0</v>
      </c>
      <c r="E469" s="912">
        <f t="shared" si="15"/>
        <v>0</v>
      </c>
      <c r="F469" s="178"/>
      <c r="G469" s="982" t="s">
        <v>296</v>
      </c>
      <c r="H469" s="986">
        <v>2</v>
      </c>
      <c r="I469" s="986">
        <v>1</v>
      </c>
      <c r="J469" s="912">
        <f t="shared" si="16"/>
        <v>3</v>
      </c>
      <c r="L469" s="24"/>
      <c r="M469" s="20"/>
      <c r="P469" s="25"/>
      <c r="Q469" s="25"/>
    </row>
    <row r="470" spans="1:17" x14ac:dyDescent="0.25">
      <c r="A470" s="16"/>
      <c r="B470" s="911" t="s">
        <v>71</v>
      </c>
      <c r="C470" s="912">
        <v>4</v>
      </c>
      <c r="D470" s="912">
        <v>0</v>
      </c>
      <c r="E470" s="912">
        <f t="shared" si="15"/>
        <v>4</v>
      </c>
      <c r="F470" s="178"/>
      <c r="G470" s="982" t="s">
        <v>71</v>
      </c>
      <c r="H470" s="986">
        <v>0</v>
      </c>
      <c r="I470" s="986">
        <v>0</v>
      </c>
      <c r="J470" s="912">
        <f t="shared" si="16"/>
        <v>0</v>
      </c>
      <c r="L470" s="24"/>
      <c r="M470" s="20"/>
      <c r="P470" s="25"/>
      <c r="Q470" s="25"/>
    </row>
    <row r="471" spans="1:17" x14ac:dyDescent="0.25">
      <c r="A471" s="16"/>
      <c r="B471" s="911" t="s">
        <v>297</v>
      </c>
      <c r="C471" s="912">
        <v>10</v>
      </c>
      <c r="D471" s="912">
        <v>0</v>
      </c>
      <c r="E471" s="912">
        <f t="shared" si="15"/>
        <v>10</v>
      </c>
      <c r="F471" s="178"/>
      <c r="G471" s="982" t="s">
        <v>297</v>
      </c>
      <c r="H471" s="986">
        <v>16</v>
      </c>
      <c r="I471" s="986">
        <v>0</v>
      </c>
      <c r="J471" s="912">
        <f t="shared" si="16"/>
        <v>16</v>
      </c>
      <c r="L471" s="24"/>
      <c r="M471" s="20"/>
      <c r="P471" s="25"/>
      <c r="Q471" s="25"/>
    </row>
    <row r="472" spans="1:17" x14ac:dyDescent="0.25">
      <c r="A472" s="16"/>
      <c r="B472" s="911" t="s">
        <v>298</v>
      </c>
      <c r="C472" s="912">
        <v>44</v>
      </c>
      <c r="D472" s="912">
        <v>2</v>
      </c>
      <c r="E472" s="912">
        <f t="shared" si="15"/>
        <v>46</v>
      </c>
      <c r="F472" s="178"/>
      <c r="G472" s="982" t="s">
        <v>298</v>
      </c>
      <c r="H472" s="986">
        <v>33</v>
      </c>
      <c r="I472" s="986">
        <v>1</v>
      </c>
      <c r="J472" s="912">
        <f t="shared" si="16"/>
        <v>34</v>
      </c>
      <c r="L472" s="24"/>
      <c r="M472" s="20"/>
      <c r="P472" s="25"/>
      <c r="Q472" s="25"/>
    </row>
    <row r="473" spans="1:17" x14ac:dyDescent="0.25">
      <c r="A473" s="16"/>
      <c r="B473" s="911" t="s">
        <v>126</v>
      </c>
      <c r="C473" s="912">
        <v>13</v>
      </c>
      <c r="D473" s="912">
        <v>1</v>
      </c>
      <c r="E473" s="912">
        <f t="shared" si="15"/>
        <v>14</v>
      </c>
      <c r="F473" s="178"/>
      <c r="G473" s="982" t="s">
        <v>126</v>
      </c>
      <c r="H473" s="986">
        <v>39</v>
      </c>
      <c r="I473" s="986">
        <v>0</v>
      </c>
      <c r="J473" s="912">
        <f t="shared" si="16"/>
        <v>39</v>
      </c>
      <c r="L473" s="24"/>
      <c r="M473" s="20"/>
      <c r="P473" s="25"/>
      <c r="Q473" s="25"/>
    </row>
    <row r="474" spans="1:17" x14ac:dyDescent="0.25">
      <c r="A474" s="16"/>
      <c r="B474" s="911" t="s">
        <v>1017</v>
      </c>
      <c r="C474" s="912">
        <v>40</v>
      </c>
      <c r="D474" s="912">
        <v>8</v>
      </c>
      <c r="E474" s="912">
        <f t="shared" si="15"/>
        <v>48</v>
      </c>
      <c r="F474" s="178"/>
      <c r="G474" s="982" t="s">
        <v>355</v>
      </c>
      <c r="H474" s="986">
        <v>42</v>
      </c>
      <c r="I474" s="986">
        <v>2</v>
      </c>
      <c r="J474" s="912">
        <f t="shared" si="16"/>
        <v>44</v>
      </c>
      <c r="L474" s="24"/>
      <c r="M474" s="20"/>
      <c r="P474" s="25"/>
      <c r="Q474" s="25"/>
    </row>
    <row r="475" spans="1:17" x14ac:dyDescent="0.25">
      <c r="A475" s="16"/>
      <c r="B475" s="911" t="s">
        <v>339</v>
      </c>
      <c r="C475" s="912">
        <v>1</v>
      </c>
      <c r="D475" s="912">
        <v>0</v>
      </c>
      <c r="E475" s="912">
        <f t="shared" si="15"/>
        <v>1</v>
      </c>
      <c r="F475" s="178"/>
      <c r="G475" s="982" t="s">
        <v>299</v>
      </c>
      <c r="H475" s="986">
        <v>3</v>
      </c>
      <c r="I475" s="986">
        <v>0</v>
      </c>
      <c r="J475" s="912">
        <f t="shared" si="16"/>
        <v>3</v>
      </c>
      <c r="L475" s="24"/>
      <c r="M475" s="20"/>
      <c r="P475" s="25"/>
      <c r="Q475" s="25"/>
    </row>
    <row r="476" spans="1:17" x14ac:dyDescent="0.25">
      <c r="A476" s="16"/>
      <c r="B476" s="1127" t="s">
        <v>1007</v>
      </c>
      <c r="C476" s="1128">
        <v>2</v>
      </c>
      <c r="D476" s="1128">
        <v>0</v>
      </c>
      <c r="E476" s="912">
        <f t="shared" si="15"/>
        <v>2</v>
      </c>
      <c r="F476" s="178"/>
      <c r="G476" s="1129" t="s">
        <v>648</v>
      </c>
      <c r="H476" s="1128">
        <v>4</v>
      </c>
      <c r="I476" s="1128">
        <v>0</v>
      </c>
      <c r="J476" s="912">
        <f t="shared" si="16"/>
        <v>4</v>
      </c>
      <c r="L476" s="24"/>
      <c r="M476" s="20"/>
      <c r="P476" s="25"/>
      <c r="Q476" s="25"/>
    </row>
    <row r="477" spans="1:17" ht="17.149999999999999" customHeight="1" x14ac:dyDescent="0.25">
      <c r="A477" s="16"/>
      <c r="B477" s="911" t="s">
        <v>120</v>
      </c>
      <c r="C477" s="912">
        <v>0</v>
      </c>
      <c r="D477" s="912">
        <v>0</v>
      </c>
      <c r="E477" s="912">
        <f t="shared" si="15"/>
        <v>0</v>
      </c>
      <c r="F477" s="178"/>
      <c r="G477" s="983" t="s">
        <v>120</v>
      </c>
      <c r="H477" s="986">
        <v>1</v>
      </c>
      <c r="I477" s="986">
        <v>0</v>
      </c>
      <c r="J477" s="912">
        <f t="shared" si="16"/>
        <v>1</v>
      </c>
      <c r="L477" s="24"/>
      <c r="M477" s="20"/>
      <c r="P477" s="25"/>
      <c r="Q477" s="25"/>
    </row>
    <row r="478" spans="1:17" x14ac:dyDescent="0.25">
      <c r="A478" s="16"/>
      <c r="B478" s="911" t="s">
        <v>248</v>
      </c>
      <c r="C478" s="912">
        <v>0</v>
      </c>
      <c r="D478" s="912">
        <v>0</v>
      </c>
      <c r="E478" s="912">
        <f t="shared" si="15"/>
        <v>0</v>
      </c>
      <c r="F478" s="178"/>
      <c r="G478" s="983" t="s">
        <v>248</v>
      </c>
      <c r="H478" s="986">
        <v>1</v>
      </c>
      <c r="I478" s="986">
        <v>0</v>
      </c>
      <c r="J478" s="912">
        <f t="shared" si="16"/>
        <v>1</v>
      </c>
      <c r="L478" s="24"/>
      <c r="M478" s="20"/>
      <c r="P478" s="25"/>
      <c r="Q478" s="25"/>
    </row>
    <row r="479" spans="1:17" x14ac:dyDescent="0.25">
      <c r="A479" s="16"/>
      <c r="B479" s="911" t="s">
        <v>326</v>
      </c>
      <c r="C479" s="916">
        <v>0</v>
      </c>
      <c r="D479" s="916">
        <v>0</v>
      </c>
      <c r="E479" s="912">
        <f t="shared" si="15"/>
        <v>0</v>
      </c>
      <c r="F479" s="178"/>
      <c r="G479" s="982" t="s">
        <v>326</v>
      </c>
      <c r="H479" s="987">
        <v>0</v>
      </c>
      <c r="I479" s="987">
        <v>0</v>
      </c>
      <c r="J479" s="912">
        <f t="shared" si="16"/>
        <v>0</v>
      </c>
      <c r="L479" s="24"/>
      <c r="M479" s="20"/>
      <c r="P479" s="25"/>
      <c r="Q479" s="25"/>
    </row>
    <row r="480" spans="1:17" x14ac:dyDescent="0.25">
      <c r="A480" s="16"/>
      <c r="B480" s="911" t="s">
        <v>1018</v>
      </c>
      <c r="C480" s="916">
        <v>0</v>
      </c>
      <c r="D480" s="912">
        <v>0</v>
      </c>
      <c r="E480" s="912">
        <f t="shared" si="15"/>
        <v>0</v>
      </c>
      <c r="F480" s="178"/>
      <c r="G480" s="982" t="s">
        <v>335</v>
      </c>
      <c r="H480" s="987">
        <v>0</v>
      </c>
      <c r="I480" s="986">
        <v>0</v>
      </c>
      <c r="J480" s="912">
        <f t="shared" si="16"/>
        <v>0</v>
      </c>
      <c r="L480" s="24"/>
      <c r="M480" s="20"/>
      <c r="P480" s="25"/>
      <c r="Q480" s="25"/>
    </row>
    <row r="481" spans="1:17" x14ac:dyDescent="0.25">
      <c r="A481" s="16"/>
      <c r="B481" s="911" t="s">
        <v>325</v>
      </c>
      <c r="C481" s="916">
        <v>25</v>
      </c>
      <c r="D481" s="912">
        <v>8</v>
      </c>
      <c r="E481" s="912">
        <f t="shared" si="15"/>
        <v>33</v>
      </c>
      <c r="F481" s="178"/>
      <c r="G481" s="982" t="s">
        <v>325</v>
      </c>
      <c r="H481" s="987">
        <v>18</v>
      </c>
      <c r="I481" s="986">
        <v>2</v>
      </c>
      <c r="J481" s="912">
        <f t="shared" si="16"/>
        <v>20</v>
      </c>
      <c r="L481" s="24"/>
      <c r="M481" s="20"/>
      <c r="P481" s="25"/>
      <c r="Q481" s="25"/>
    </row>
    <row r="482" spans="1:17" x14ac:dyDescent="0.25">
      <c r="A482" s="16"/>
      <c r="B482" s="911" t="s">
        <v>391</v>
      </c>
      <c r="C482" s="916">
        <v>21</v>
      </c>
      <c r="D482" s="912">
        <v>8</v>
      </c>
      <c r="E482" s="912">
        <f t="shared" si="15"/>
        <v>29</v>
      </c>
      <c r="F482" s="178"/>
      <c r="G482" s="982" t="s">
        <v>391</v>
      </c>
      <c r="H482" s="987">
        <v>24</v>
      </c>
      <c r="I482" s="986">
        <v>0</v>
      </c>
      <c r="J482" s="912">
        <f>+H482+I482</f>
        <v>24</v>
      </c>
      <c r="L482" s="24"/>
      <c r="M482" s="20"/>
      <c r="P482" s="25"/>
      <c r="Q482" s="25"/>
    </row>
    <row r="483" spans="1:17" x14ac:dyDescent="0.25">
      <c r="A483" s="16"/>
      <c r="B483" s="911" t="s">
        <v>1016</v>
      </c>
      <c r="C483" s="916">
        <v>28</v>
      </c>
      <c r="D483" s="912">
        <v>6</v>
      </c>
      <c r="E483" s="912">
        <f t="shared" si="15"/>
        <v>34</v>
      </c>
      <c r="F483" s="178"/>
      <c r="G483" s="917" t="s">
        <v>57</v>
      </c>
      <c r="H483" s="914">
        <f>SUM(H459:H482)</f>
        <v>1363</v>
      </c>
      <c r="I483" s="914">
        <f>SUM(I459:I482)</f>
        <v>276</v>
      </c>
      <c r="J483" s="914">
        <f>SUM(J459:J482)</f>
        <v>1639</v>
      </c>
      <c r="L483" s="24"/>
      <c r="M483" s="20"/>
      <c r="O483" s="23"/>
      <c r="P483" s="25"/>
      <c r="Q483" s="25"/>
    </row>
    <row r="484" spans="1:17" s="27" customFormat="1" ht="14.25" customHeight="1" x14ac:dyDescent="0.25">
      <c r="A484" s="30"/>
      <c r="B484" s="917" t="s">
        <v>57</v>
      </c>
      <c r="C484" s="914">
        <f>SUM(C459:C483)</f>
        <v>1355</v>
      </c>
      <c r="D484" s="914">
        <f>SUM(D459:D483)</f>
        <v>299</v>
      </c>
      <c r="E484" s="914">
        <f>SUM(E459:E483)</f>
        <v>1654</v>
      </c>
      <c r="F484" s="185"/>
      <c r="K484" s="200"/>
      <c r="L484" s="484"/>
      <c r="P484" s="143"/>
      <c r="Q484" s="143"/>
    </row>
    <row r="485" spans="1:17" x14ac:dyDescent="0.25">
      <c r="A485" s="16"/>
      <c r="B485" s="918"/>
      <c r="C485" s="919"/>
      <c r="D485" s="919"/>
      <c r="E485" s="920"/>
      <c r="F485" s="181"/>
      <c r="G485" s="176"/>
      <c r="Q485" s="25"/>
    </row>
    <row r="486" spans="1:17" x14ac:dyDescent="0.25">
      <c r="A486" s="16"/>
      <c r="H486" s="35"/>
      <c r="I486" s="9"/>
      <c r="K486" s="6"/>
      <c r="Q486" s="25"/>
    </row>
    <row r="487" spans="1:17" ht="26.25" customHeight="1" x14ac:dyDescent="0.25">
      <c r="A487" s="30"/>
      <c r="B487" s="1853" t="s">
        <v>958</v>
      </c>
      <c r="C487" s="1853"/>
      <c r="D487" s="1853"/>
      <c r="E487" s="1853"/>
      <c r="F487" s="1853"/>
      <c r="G487" s="536"/>
      <c r="H487" s="537"/>
      <c r="I487" s="7"/>
      <c r="K487" s="6"/>
      <c r="L487" s="8"/>
      <c r="M487" s="25"/>
      <c r="N487" s="9"/>
      <c r="O487" s="6"/>
      <c r="P487" s="6"/>
      <c r="Q487" s="4"/>
    </row>
    <row r="488" spans="1:17" x14ac:dyDescent="0.25">
      <c r="B488" s="921"/>
      <c r="C488" s="922"/>
      <c r="D488" s="922"/>
      <c r="E488" s="921"/>
      <c r="F488" s="6"/>
      <c r="G488" s="536"/>
      <c r="H488" s="538"/>
      <c r="I488" s="538"/>
      <c r="J488" s="538"/>
      <c r="K488" s="538"/>
      <c r="L488" s="8"/>
      <c r="M488" s="1167"/>
      <c r="N488" s="7"/>
      <c r="O488" s="6"/>
      <c r="P488" s="6"/>
      <c r="Q488" s="4"/>
    </row>
    <row r="489" spans="1:17" s="34" customFormat="1" x14ac:dyDescent="0.25">
      <c r="B489" s="1396" t="s">
        <v>994</v>
      </c>
      <c r="C489" s="1396" t="s">
        <v>162</v>
      </c>
      <c r="D489" s="1396" t="s">
        <v>9</v>
      </c>
      <c r="E489" s="1396" t="s">
        <v>163</v>
      </c>
      <c r="F489" s="1397" t="s">
        <v>164</v>
      </c>
      <c r="G489" s="35"/>
      <c r="H489" s="1404" t="s">
        <v>999</v>
      </c>
      <c r="I489" s="1404" t="s">
        <v>162</v>
      </c>
      <c r="J489" s="1405" t="s">
        <v>9</v>
      </c>
      <c r="K489" s="1404" t="s">
        <v>163</v>
      </c>
      <c r="L489" s="1404" t="s">
        <v>164</v>
      </c>
      <c r="M489" s="155"/>
      <c r="N489" s="104"/>
      <c r="O489" s="104"/>
      <c r="P489" s="44"/>
      <c r="Q489" s="44"/>
    </row>
    <row r="490" spans="1:17" ht="24" customHeight="1" x14ac:dyDescent="0.25">
      <c r="B490" s="1398" t="s">
        <v>995</v>
      </c>
      <c r="C490" s="1399">
        <v>10214.222164630561</v>
      </c>
      <c r="D490" s="1399">
        <v>699.55</v>
      </c>
      <c r="E490" s="1399">
        <v>9514.6721646305614</v>
      </c>
      <c r="F490" s="1400">
        <v>6.8487838694401657E-2</v>
      </c>
      <c r="G490" s="35"/>
      <c r="H490" s="1092" t="s">
        <v>165</v>
      </c>
      <c r="I490" s="1401">
        <v>4000</v>
      </c>
      <c r="J490" s="1401">
        <v>3222.5472284699999</v>
      </c>
      <c r="K490" s="1402">
        <v>777.45277153000006</v>
      </c>
      <c r="L490" s="1403">
        <v>0.80563680711749996</v>
      </c>
      <c r="M490" s="7"/>
      <c r="N490" s="6"/>
      <c r="O490" s="6"/>
      <c r="P490" s="4"/>
      <c r="Q490" s="4"/>
    </row>
    <row r="491" spans="1:17" ht="24" customHeight="1" x14ac:dyDescent="0.25">
      <c r="B491" s="1398" t="s">
        <v>996</v>
      </c>
      <c r="C491" s="1399">
        <v>62742.336791313639</v>
      </c>
      <c r="D491" s="1399">
        <v>1715.796</v>
      </c>
      <c r="E491" s="1399">
        <v>61026.540791313637</v>
      </c>
      <c r="F491" s="1400">
        <v>2.7346702206946544E-2</v>
      </c>
      <c r="G491" s="35"/>
      <c r="H491" s="1092" t="s">
        <v>1000</v>
      </c>
      <c r="I491" s="1401">
        <v>1000</v>
      </c>
      <c r="J491" s="1401">
        <v>632.27954063000016</v>
      </c>
      <c r="K491" s="1402">
        <v>367.72045936999984</v>
      </c>
      <c r="L491" s="1403">
        <v>0.63227954063000014</v>
      </c>
      <c r="M491" s="7"/>
      <c r="N491" s="6"/>
      <c r="O491" s="6"/>
      <c r="P491" s="4"/>
      <c r="Q491" s="4"/>
    </row>
    <row r="492" spans="1:17" ht="36.75" customHeight="1" x14ac:dyDescent="0.25">
      <c r="B492" s="1398" t="s">
        <v>997</v>
      </c>
      <c r="C492" s="1399">
        <v>4548.1475681610355</v>
      </c>
      <c r="D492" s="1399">
        <v>319.274</v>
      </c>
      <c r="E492" s="1399">
        <v>4228.8735681610351</v>
      </c>
      <c r="F492" s="1400">
        <v>7.0198689733607947E-2</v>
      </c>
      <c r="G492" s="35"/>
      <c r="H492" s="1406" t="s">
        <v>1001</v>
      </c>
      <c r="I492" s="1401">
        <v>0</v>
      </c>
      <c r="J492" s="1401">
        <v>0</v>
      </c>
      <c r="K492" s="1402">
        <v>0</v>
      </c>
      <c r="L492" s="1403">
        <v>0</v>
      </c>
      <c r="M492" s="7"/>
      <c r="N492" s="6"/>
      <c r="O492" s="6"/>
      <c r="P492" s="4"/>
      <c r="Q492" s="4"/>
    </row>
    <row r="493" spans="1:17" ht="24" customHeight="1" x14ac:dyDescent="0.25">
      <c r="B493" s="1398" t="s">
        <v>137</v>
      </c>
      <c r="C493" s="1399">
        <v>1710.3328039933306</v>
      </c>
      <c r="D493" s="1399">
        <v>103.89400000000001</v>
      </c>
      <c r="E493" s="1399">
        <v>1606.4388039933306</v>
      </c>
      <c r="F493" s="1400">
        <v>6.0744902838456662E-2</v>
      </c>
      <c r="G493" s="35"/>
      <c r="H493" s="1092" t="s">
        <v>1002</v>
      </c>
      <c r="I493" s="1401">
        <v>50</v>
      </c>
      <c r="J493" s="1401">
        <v>18.152577879999999</v>
      </c>
      <c r="K493" s="1402">
        <v>31.847422120000001</v>
      </c>
      <c r="L493" s="1403">
        <v>0.36305155759999996</v>
      </c>
      <c r="M493" s="7"/>
      <c r="N493" s="6"/>
      <c r="O493" s="6"/>
      <c r="P493" s="4"/>
      <c r="Q493" s="4"/>
    </row>
    <row r="494" spans="1:17" ht="24" customHeight="1" x14ac:dyDescent="0.25">
      <c r="B494" s="1398" t="s">
        <v>998</v>
      </c>
      <c r="C494" s="1399">
        <v>6029.1620073731374</v>
      </c>
      <c r="D494" s="1399">
        <v>171.14699999999999</v>
      </c>
      <c r="E494" s="1399">
        <v>5858.0150073731375</v>
      </c>
      <c r="F494" s="1400">
        <v>2.8386531957625652E-2</v>
      </c>
      <c r="G494" s="35"/>
      <c r="H494" s="1406" t="s">
        <v>1003</v>
      </c>
      <c r="I494" s="1401">
        <v>100</v>
      </c>
      <c r="J494" s="1401">
        <v>78.099306769999998</v>
      </c>
      <c r="K494" s="1402">
        <v>21.900693230000002</v>
      </c>
      <c r="L494" s="1403">
        <v>0.78099306769999999</v>
      </c>
      <c r="M494" s="7"/>
      <c r="N494" s="6"/>
      <c r="O494" s="6"/>
      <c r="P494" s="4"/>
      <c r="Q494" s="4"/>
    </row>
    <row r="495" spans="1:17" ht="24" customHeight="1" x14ac:dyDescent="0.25">
      <c r="B495" s="1398" t="s">
        <v>6</v>
      </c>
      <c r="C495" s="1399">
        <v>85244.201335471691</v>
      </c>
      <c r="D495" s="1399">
        <v>3009.6610000000001</v>
      </c>
      <c r="E495" s="1399">
        <v>82234.540335471698</v>
      </c>
      <c r="F495" s="1400">
        <v>3.5306342869654221E-2</v>
      </c>
      <c r="G495" s="35"/>
      <c r="H495" s="1406" t="s">
        <v>1004</v>
      </c>
      <c r="I495" s="1401">
        <v>51679.47</v>
      </c>
      <c r="J495" s="1401">
        <v>6211.5079429200014</v>
      </c>
      <c r="K495" s="1402">
        <v>45467.962057080003</v>
      </c>
      <c r="L495" s="1403">
        <v>0.12019294979070028</v>
      </c>
      <c r="M495" s="7"/>
      <c r="N495" s="6"/>
      <c r="O495" s="6"/>
      <c r="P495" s="4"/>
      <c r="Q495" s="4"/>
    </row>
    <row r="496" spans="1:17" x14ac:dyDescent="0.25">
      <c r="B496" s="20"/>
      <c r="C496" s="20"/>
      <c r="E496" s="924"/>
      <c r="H496" s="1405" t="s">
        <v>6</v>
      </c>
      <c r="I496" s="1407">
        <v>56829.47</v>
      </c>
      <c r="J496" s="1408">
        <v>10162.586596670002</v>
      </c>
      <c r="K496" s="1407">
        <v>1020.1643823221602</v>
      </c>
      <c r="L496" s="1409">
        <v>0.17882599638303862</v>
      </c>
      <c r="M496" s="25"/>
      <c r="N496" s="25"/>
      <c r="O496" s="6"/>
      <c r="P496" s="6"/>
      <c r="Q496" s="4"/>
    </row>
    <row r="497" spans="2:17" ht="21" customHeight="1" x14ac:dyDescent="0.25">
      <c r="B497" s="923" t="s">
        <v>703</v>
      </c>
      <c r="D497" s="925"/>
      <c r="E497" s="926"/>
      <c r="F497" s="485"/>
      <c r="G497" s="587"/>
      <c r="H497" s="588"/>
      <c r="I497" s="589"/>
      <c r="J497" s="590"/>
      <c r="K497" s="591"/>
      <c r="L497" s="8"/>
      <c r="M497" s="25"/>
      <c r="N497" s="7"/>
      <c r="O497" s="6"/>
      <c r="P497" s="6"/>
      <c r="Q497" s="4"/>
    </row>
    <row r="498" spans="2:17" x14ac:dyDescent="0.25">
      <c r="G498" s="20"/>
      <c r="H498" s="35"/>
      <c r="I498" s="25"/>
      <c r="J498" s="33"/>
      <c r="K498" s="6"/>
      <c r="L498" s="8"/>
      <c r="M498" s="25"/>
      <c r="N498" s="7"/>
      <c r="O498" s="6"/>
      <c r="P498" s="6"/>
      <c r="Q498" s="4"/>
    </row>
    <row r="499" spans="2:17" x14ac:dyDescent="0.25">
      <c r="G499" s="20"/>
      <c r="H499" s="35"/>
      <c r="I499" s="25"/>
      <c r="J499" s="33"/>
      <c r="K499" s="6"/>
      <c r="L499" s="8"/>
      <c r="M499" s="25"/>
      <c r="N499" s="7"/>
      <c r="O499" s="6"/>
      <c r="P499" s="6"/>
      <c r="Q499" s="4"/>
    </row>
    <row r="500" spans="2:17" x14ac:dyDescent="0.25">
      <c r="G500" s="20"/>
      <c r="H500" s="35"/>
      <c r="I500" s="25"/>
      <c r="J500" s="33"/>
      <c r="K500" s="6"/>
      <c r="L500" s="8"/>
      <c r="M500" s="25"/>
      <c r="N500" s="7"/>
      <c r="O500" s="6"/>
      <c r="P500" s="6"/>
      <c r="Q500" s="4"/>
    </row>
    <row r="501" spans="2:17" ht="71.25" customHeight="1" x14ac:dyDescent="0.25">
      <c r="G501" s="20"/>
      <c r="H501" s="35"/>
      <c r="I501" s="25"/>
      <c r="J501" s="33"/>
      <c r="K501" s="6"/>
      <c r="L501" s="8"/>
      <c r="M501" s="25"/>
      <c r="N501" s="7"/>
      <c r="O501" s="6"/>
      <c r="P501" s="6"/>
      <c r="Q501" s="4"/>
    </row>
    <row r="502" spans="2:17" ht="16.5" customHeight="1" x14ac:dyDescent="0.25">
      <c r="G502" s="20"/>
      <c r="H502" s="35"/>
      <c r="I502" s="25"/>
      <c r="J502" s="33"/>
      <c r="K502" s="6"/>
      <c r="L502" s="8"/>
      <c r="M502" s="25"/>
      <c r="N502" s="7"/>
      <c r="O502" s="6"/>
      <c r="P502" s="6"/>
      <c r="Q502" s="4"/>
    </row>
    <row r="503" spans="2:17" x14ac:dyDescent="0.25">
      <c r="G503" s="20"/>
      <c r="H503" s="35"/>
      <c r="I503" s="7"/>
      <c r="K503" s="6"/>
      <c r="L503" s="8"/>
      <c r="M503" s="25"/>
      <c r="N503" s="7"/>
      <c r="O503" s="6"/>
      <c r="P503" s="6"/>
      <c r="Q503" s="4"/>
    </row>
    <row r="504" spans="2:17" x14ac:dyDescent="0.25">
      <c r="G504" s="20"/>
      <c r="H504" s="35"/>
      <c r="I504" s="7"/>
      <c r="K504" s="6"/>
      <c r="L504" s="8"/>
      <c r="M504" s="25"/>
      <c r="N504" s="25"/>
      <c r="O504" s="6"/>
      <c r="P504" s="6"/>
      <c r="Q504" s="4"/>
    </row>
    <row r="505" spans="2:17" x14ac:dyDescent="0.25">
      <c r="G505" s="20"/>
      <c r="H505" s="35"/>
      <c r="I505" s="7"/>
      <c r="K505" s="6"/>
      <c r="L505" s="8"/>
      <c r="M505" s="25"/>
      <c r="N505" s="25"/>
      <c r="O505" s="6"/>
      <c r="P505" s="6"/>
      <c r="Q505" s="4"/>
    </row>
    <row r="506" spans="2:17" x14ac:dyDescent="0.25">
      <c r="G506" s="20"/>
      <c r="H506" s="35"/>
      <c r="I506" s="7"/>
      <c r="K506" s="6"/>
      <c r="L506" s="8"/>
      <c r="M506" s="25"/>
      <c r="N506" s="25"/>
      <c r="O506" s="6"/>
      <c r="P506" s="6"/>
      <c r="Q506" s="4"/>
    </row>
    <row r="507" spans="2:17" x14ac:dyDescent="0.25">
      <c r="G507" s="20"/>
      <c r="H507" s="35"/>
      <c r="I507" s="7"/>
      <c r="K507" s="6"/>
      <c r="L507" s="8"/>
      <c r="M507" s="25"/>
      <c r="N507" s="25"/>
      <c r="O507" s="6"/>
      <c r="P507" s="6"/>
      <c r="Q507" s="4"/>
    </row>
    <row r="508" spans="2:17" x14ac:dyDescent="0.25">
      <c r="G508" s="20"/>
      <c r="H508" s="35"/>
      <c r="I508" s="7"/>
      <c r="K508" s="6"/>
      <c r="L508" s="8"/>
      <c r="M508" s="25"/>
      <c r="N508" s="25"/>
      <c r="O508" s="6"/>
      <c r="P508" s="6"/>
      <c r="Q508" s="4"/>
    </row>
    <row r="509" spans="2:17" x14ac:dyDescent="0.25">
      <c r="G509" s="20"/>
      <c r="H509" s="35"/>
      <c r="I509" s="7"/>
      <c r="K509" s="6"/>
      <c r="L509" s="8"/>
      <c r="M509" s="25"/>
      <c r="N509" s="25"/>
      <c r="O509" s="6"/>
      <c r="P509" s="6"/>
      <c r="Q509" s="4"/>
    </row>
    <row r="510" spans="2:17" x14ac:dyDescent="0.25">
      <c r="G510" s="20"/>
      <c r="H510" s="35"/>
      <c r="I510" s="7"/>
      <c r="K510" s="6"/>
      <c r="L510" s="8"/>
      <c r="M510" s="25"/>
      <c r="N510" s="25"/>
      <c r="O510" s="6"/>
      <c r="P510" s="6"/>
      <c r="Q510" s="4"/>
    </row>
    <row r="511" spans="2:17" x14ac:dyDescent="0.25">
      <c r="G511" s="20"/>
      <c r="H511" s="35"/>
      <c r="I511" s="7"/>
      <c r="K511" s="6"/>
      <c r="L511" s="8"/>
      <c r="M511" s="25"/>
      <c r="N511" s="25"/>
      <c r="O511" s="6"/>
      <c r="P511" s="6"/>
      <c r="Q511" s="4"/>
    </row>
    <row r="512" spans="2:17" x14ac:dyDescent="0.25">
      <c r="G512" s="20"/>
      <c r="H512" s="35"/>
      <c r="I512" s="7"/>
      <c r="K512" s="6"/>
      <c r="L512" s="8"/>
      <c r="M512" s="25"/>
      <c r="N512" s="25"/>
      <c r="O512" s="6"/>
      <c r="P512" s="6"/>
      <c r="Q512" s="4"/>
    </row>
    <row r="513" spans="2:17" x14ac:dyDescent="0.25">
      <c r="G513" s="20"/>
      <c r="H513" s="35"/>
      <c r="I513" s="7"/>
      <c r="K513" s="6"/>
      <c r="L513" s="8"/>
      <c r="M513" s="25"/>
      <c r="N513" s="25"/>
      <c r="O513" s="6"/>
      <c r="P513" s="6"/>
      <c r="Q513" s="4"/>
    </row>
    <row r="514" spans="2:17" x14ac:dyDescent="0.25">
      <c r="G514" s="20"/>
      <c r="H514" s="35"/>
      <c r="I514" s="7"/>
      <c r="K514" s="6"/>
      <c r="L514" s="8"/>
      <c r="M514" s="25"/>
      <c r="N514" s="25"/>
      <c r="O514" s="6"/>
      <c r="P514" s="6"/>
      <c r="Q514" s="4"/>
    </row>
    <row r="515" spans="2:17" ht="3" customHeight="1" x14ac:dyDescent="0.25">
      <c r="G515" s="20"/>
      <c r="H515" s="35"/>
      <c r="I515" s="7"/>
      <c r="K515" s="6"/>
      <c r="L515" s="8"/>
      <c r="M515" s="25"/>
      <c r="N515" s="25"/>
      <c r="O515" s="6"/>
      <c r="P515" s="6"/>
      <c r="Q515" s="4"/>
    </row>
    <row r="516" spans="2:17" ht="3.75" customHeight="1" x14ac:dyDescent="0.25">
      <c r="C516" s="2"/>
      <c r="D516" s="2"/>
      <c r="G516" s="20"/>
      <c r="H516" s="35"/>
      <c r="I516" s="7"/>
      <c r="K516" s="6"/>
      <c r="L516" s="8"/>
      <c r="M516" s="25"/>
      <c r="N516" s="25"/>
      <c r="O516" s="6"/>
      <c r="P516" s="6"/>
      <c r="Q516" s="4"/>
    </row>
    <row r="517" spans="2:17" ht="13" x14ac:dyDescent="0.25">
      <c r="B517" s="1853" t="s">
        <v>1263</v>
      </c>
      <c r="C517" s="1853"/>
      <c r="D517" s="1853"/>
      <c r="E517" s="1853"/>
    </row>
    <row r="518" spans="2:17" ht="13" x14ac:dyDescent="0.25">
      <c r="B518" s="1853"/>
      <c r="C518" s="1853"/>
      <c r="D518" s="1853"/>
      <c r="E518" s="1853"/>
      <c r="F518" s="27"/>
      <c r="G518" s="156"/>
    </row>
    <row r="520" spans="2:17" ht="15" customHeight="1" x14ac:dyDescent="0.25">
      <c r="B520" s="1616" t="s">
        <v>397</v>
      </c>
      <c r="C520" s="1618" t="s">
        <v>396</v>
      </c>
      <c r="D520" s="1619"/>
      <c r="E520" s="1598" t="s">
        <v>247</v>
      </c>
      <c r="F520" s="1599"/>
      <c r="G520" s="4"/>
    </row>
    <row r="521" spans="2:17" x14ac:dyDescent="0.25">
      <c r="B521" s="1617"/>
      <c r="C521" s="878" t="s">
        <v>68</v>
      </c>
      <c r="D521" s="927" t="s">
        <v>49</v>
      </c>
      <c r="E521" s="878" t="s">
        <v>68</v>
      </c>
      <c r="F521" s="543" t="s">
        <v>49</v>
      </c>
      <c r="G521" s="4"/>
      <c r="H521" s="20"/>
      <c r="L521" s="24"/>
      <c r="M521" s="20"/>
      <c r="P521" s="24"/>
    </row>
    <row r="522" spans="2:17" ht="14" customHeight="1" x14ac:dyDescent="0.25">
      <c r="B522" s="928" t="s">
        <v>187</v>
      </c>
      <c r="C522" s="861">
        <v>0</v>
      </c>
      <c r="D522" s="862">
        <v>0</v>
      </c>
      <c r="E522" s="863">
        <v>0</v>
      </c>
      <c r="F522" s="862">
        <v>0</v>
      </c>
      <c r="G522" s="4"/>
      <c r="H522" s="20"/>
      <c r="L522" s="24"/>
      <c r="M522" s="20"/>
      <c r="P522" s="24"/>
    </row>
    <row r="523" spans="2:17" ht="14" customHeight="1" x14ac:dyDescent="0.25">
      <c r="B523" s="928" t="s">
        <v>188</v>
      </c>
      <c r="C523" s="861">
        <v>1</v>
      </c>
      <c r="D523" s="862">
        <v>21113593</v>
      </c>
      <c r="E523" s="863">
        <v>0</v>
      </c>
      <c r="F523" s="862">
        <v>0</v>
      </c>
      <c r="G523" s="4"/>
      <c r="H523" s="20"/>
      <c r="L523" s="24"/>
      <c r="M523" s="20"/>
      <c r="P523" s="24"/>
    </row>
    <row r="524" spans="2:17" ht="43.5" hidden="1" x14ac:dyDescent="0.25">
      <c r="B524" s="928" t="s">
        <v>314</v>
      </c>
      <c r="C524" s="861">
        <v>0</v>
      </c>
      <c r="D524" s="862">
        <v>0</v>
      </c>
      <c r="E524" s="863">
        <v>0</v>
      </c>
      <c r="F524" s="282">
        <v>0</v>
      </c>
      <c r="G524" s="4"/>
      <c r="H524" s="20"/>
      <c r="L524" s="24"/>
      <c r="M524" s="20"/>
      <c r="P524" s="24"/>
    </row>
    <row r="525" spans="2:17" x14ac:dyDescent="0.25">
      <c r="B525" s="928" t="s">
        <v>189</v>
      </c>
      <c r="C525" s="861">
        <v>0</v>
      </c>
      <c r="D525" s="1049">
        <v>0</v>
      </c>
      <c r="E525" s="863">
        <v>0</v>
      </c>
      <c r="F525" s="282">
        <v>0</v>
      </c>
      <c r="G525" s="4"/>
      <c r="H525" s="20"/>
      <c r="L525" s="24"/>
      <c r="M525" s="20"/>
      <c r="P525" s="24"/>
    </row>
    <row r="526" spans="2:17" x14ac:dyDescent="0.25">
      <c r="B526" s="928" t="s">
        <v>398</v>
      </c>
      <c r="C526" s="861">
        <v>0</v>
      </c>
      <c r="D526" s="862">
        <v>0</v>
      </c>
      <c r="E526" s="863">
        <v>0</v>
      </c>
      <c r="F526" s="282">
        <v>0</v>
      </c>
      <c r="G526" s="4"/>
      <c r="H526" s="20"/>
      <c r="L526" s="24"/>
      <c r="M526" s="20"/>
      <c r="P526" s="24"/>
    </row>
    <row r="527" spans="2:17" ht="29" hidden="1" x14ac:dyDescent="0.25">
      <c r="B527" s="928" t="s">
        <v>191</v>
      </c>
      <c r="C527" s="861">
        <v>0</v>
      </c>
      <c r="D527" s="862">
        <v>0</v>
      </c>
      <c r="E527" s="863">
        <v>0</v>
      </c>
      <c r="F527" s="282">
        <v>0</v>
      </c>
      <c r="G527" s="4"/>
      <c r="H527" s="20"/>
      <c r="L527" s="24"/>
      <c r="M527" s="20"/>
      <c r="P527" s="24"/>
    </row>
    <row r="528" spans="2:17" ht="29" hidden="1" x14ac:dyDescent="0.25">
      <c r="B528" s="928" t="s">
        <v>192</v>
      </c>
      <c r="C528" s="861">
        <v>0</v>
      </c>
      <c r="D528" s="862">
        <v>0</v>
      </c>
      <c r="E528" s="863">
        <v>0</v>
      </c>
      <c r="F528" s="282">
        <v>0</v>
      </c>
      <c r="G528" s="4"/>
      <c r="H528" s="20"/>
      <c r="L528" s="24"/>
      <c r="M528" s="20"/>
      <c r="P528" s="24"/>
    </row>
    <row r="529" spans="2:29" ht="29" hidden="1" x14ac:dyDescent="0.25">
      <c r="B529" s="928" t="s">
        <v>356</v>
      </c>
      <c r="C529" s="861">
        <v>0</v>
      </c>
      <c r="D529" s="862">
        <v>0</v>
      </c>
      <c r="E529" s="863">
        <v>0</v>
      </c>
      <c r="F529" s="282">
        <v>0</v>
      </c>
      <c r="G529" s="4"/>
      <c r="H529" s="20"/>
      <c r="L529" s="24"/>
      <c r="M529" s="20"/>
      <c r="P529" s="24"/>
    </row>
    <row r="530" spans="2:29" hidden="1" x14ac:dyDescent="0.25">
      <c r="B530" s="928" t="s">
        <v>315</v>
      </c>
      <c r="C530" s="861">
        <v>0</v>
      </c>
      <c r="D530" s="862">
        <v>0</v>
      </c>
      <c r="E530" s="863">
        <v>0</v>
      </c>
      <c r="F530" s="282">
        <v>0</v>
      </c>
      <c r="G530" s="4"/>
      <c r="H530" s="20"/>
      <c r="L530" s="24"/>
      <c r="M530" s="20"/>
      <c r="P530" s="24"/>
      <c r="V530" s="350"/>
      <c r="W530" s="327"/>
      <c r="AA530" s="20"/>
    </row>
    <row r="531" spans="2:29" x14ac:dyDescent="0.25">
      <c r="B531" s="929" t="s">
        <v>312</v>
      </c>
      <c r="C531" s="930">
        <f>SUM(C522:C530)</f>
        <v>1</v>
      </c>
      <c r="D531" s="931">
        <f>SUM(D522:D530)</f>
        <v>21113593</v>
      </c>
      <c r="E531" s="930">
        <f>SUM(E522:E530)</f>
        <v>0</v>
      </c>
      <c r="F531" s="544">
        <f>SUM(F522:F530)</f>
        <v>0</v>
      </c>
      <c r="G531" s="4"/>
      <c r="H531" s="539"/>
      <c r="L531" s="24"/>
      <c r="M531" s="20"/>
      <c r="P531" s="24"/>
      <c r="V531" s="350"/>
      <c r="W531" s="327"/>
      <c r="AA531" s="20"/>
    </row>
    <row r="532" spans="2:29" x14ac:dyDescent="0.25">
      <c r="H532" s="940"/>
    </row>
    <row r="533" spans="2:29" x14ac:dyDescent="0.25">
      <c r="D533" s="1050"/>
      <c r="E533" s="994"/>
      <c r="F533" s="539"/>
      <c r="G533" s="1003"/>
      <c r="H533" s="940"/>
    </row>
    <row r="534" spans="2:29" ht="19.5" customHeight="1" x14ac:dyDescent="0.25">
      <c r="B534" s="1853" t="s">
        <v>476</v>
      </c>
      <c r="C534" s="1853"/>
      <c r="D534" s="1853"/>
      <c r="E534" s="1853"/>
      <c r="F534" s="1853"/>
      <c r="G534" s="1140"/>
      <c r="H534" s="1172"/>
    </row>
    <row r="535" spans="2:29" x14ac:dyDescent="0.25">
      <c r="G535" s="1003"/>
      <c r="H535" s="940"/>
    </row>
    <row r="536" spans="2:29" x14ac:dyDescent="0.25">
      <c r="B536" s="932" t="s">
        <v>28</v>
      </c>
      <c r="C536" s="933" t="s">
        <v>475</v>
      </c>
      <c r="D536" s="933" t="s">
        <v>49</v>
      </c>
      <c r="E536" s="933" t="s">
        <v>177</v>
      </c>
      <c r="F536" s="812" t="s">
        <v>49</v>
      </c>
      <c r="G536" s="4"/>
      <c r="H536" s="20"/>
      <c r="L536" s="24"/>
      <c r="M536" s="20"/>
      <c r="P536" s="24"/>
      <c r="V536" s="350"/>
      <c r="W536" s="327"/>
      <c r="Y536" s="327" t="s">
        <v>28</v>
      </c>
      <c r="Z536" s="327" t="s">
        <v>475</v>
      </c>
      <c r="AA536" s="20" t="s">
        <v>49</v>
      </c>
      <c r="AB536" s="20" t="s">
        <v>177</v>
      </c>
      <c r="AC536" s="20" t="s">
        <v>49</v>
      </c>
    </row>
    <row r="537" spans="2:29" x14ac:dyDescent="0.25">
      <c r="B537" s="2" t="s">
        <v>69</v>
      </c>
      <c r="C537" s="646">
        <v>3</v>
      </c>
      <c r="D537" s="934">
        <v>16.952000000000002</v>
      </c>
      <c r="E537" s="646">
        <v>1</v>
      </c>
      <c r="F537" s="644">
        <f>F531/1000000</f>
        <v>0</v>
      </c>
      <c r="G537" s="940"/>
      <c r="H537" s="20"/>
      <c r="L537" s="24"/>
      <c r="M537" s="20"/>
      <c r="P537" s="24"/>
      <c r="V537" s="350"/>
      <c r="W537" s="327"/>
      <c r="Y537" s="327" t="s">
        <v>69</v>
      </c>
      <c r="Z537" s="327">
        <v>1</v>
      </c>
      <c r="AA537" s="20">
        <v>5.3659999999999997</v>
      </c>
      <c r="AB537" s="20">
        <v>0</v>
      </c>
      <c r="AC537" s="20">
        <v>0</v>
      </c>
    </row>
    <row r="538" spans="2:29" x14ac:dyDescent="0.25">
      <c r="B538" s="2" t="s">
        <v>32</v>
      </c>
      <c r="C538" s="646">
        <v>1</v>
      </c>
      <c r="D538" s="934">
        <v>21.113593000000002</v>
      </c>
      <c r="E538" s="646">
        <v>0</v>
      </c>
      <c r="F538" s="644">
        <v>0</v>
      </c>
      <c r="G538" s="4"/>
      <c r="H538" s="20"/>
      <c r="L538" s="24"/>
      <c r="M538" s="20"/>
      <c r="P538" s="24"/>
      <c r="V538" s="350"/>
      <c r="W538" s="327"/>
      <c r="Y538" s="327" t="s">
        <v>32</v>
      </c>
      <c r="Z538" s="327">
        <v>1</v>
      </c>
      <c r="AA538" s="20">
        <v>5.0449999999999999</v>
      </c>
      <c r="AB538" s="20">
        <v>0</v>
      </c>
      <c r="AC538" s="20">
        <v>0</v>
      </c>
    </row>
    <row r="539" spans="2:29" hidden="1" x14ac:dyDescent="0.25">
      <c r="B539" s="2" t="s">
        <v>33</v>
      </c>
      <c r="C539" s="646">
        <v>0</v>
      </c>
      <c r="D539" s="934">
        <v>0</v>
      </c>
      <c r="E539" s="646">
        <v>0</v>
      </c>
      <c r="F539" s="644">
        <v>0</v>
      </c>
      <c r="G539" s="4"/>
      <c r="H539" s="539"/>
      <c r="L539" s="24"/>
      <c r="M539" s="20"/>
      <c r="P539" s="24"/>
      <c r="V539" s="350"/>
      <c r="W539" s="327"/>
      <c r="Y539" s="327" t="s">
        <v>33</v>
      </c>
      <c r="Z539" s="327">
        <v>1</v>
      </c>
      <c r="AA539" s="20">
        <v>4.9169999999999998</v>
      </c>
      <c r="AB539" s="20">
        <v>0</v>
      </c>
      <c r="AC539" s="20">
        <v>0</v>
      </c>
    </row>
    <row r="540" spans="2:29" hidden="1" x14ac:dyDescent="0.25">
      <c r="B540" s="2" t="s">
        <v>34</v>
      </c>
      <c r="C540" s="646">
        <v>0</v>
      </c>
      <c r="D540" s="934">
        <v>0</v>
      </c>
      <c r="E540" s="646">
        <v>0</v>
      </c>
      <c r="F540" s="644">
        <v>0</v>
      </c>
      <c r="G540" s="4"/>
      <c r="H540" s="20"/>
      <c r="L540" s="24"/>
      <c r="M540" s="20"/>
      <c r="P540" s="24"/>
      <c r="V540" s="350"/>
      <c r="W540" s="327"/>
      <c r="Y540" s="327" t="s">
        <v>34</v>
      </c>
      <c r="Z540" s="327">
        <v>1</v>
      </c>
      <c r="AA540" s="20">
        <v>5.0640000000000001</v>
      </c>
      <c r="AB540" s="20">
        <v>0</v>
      </c>
      <c r="AC540" s="20">
        <v>0</v>
      </c>
    </row>
    <row r="541" spans="2:29" hidden="1" x14ac:dyDescent="0.25">
      <c r="B541" s="2" t="s">
        <v>35</v>
      </c>
      <c r="C541" s="646">
        <v>0</v>
      </c>
      <c r="D541" s="934">
        <v>0</v>
      </c>
      <c r="E541" s="646">
        <v>0</v>
      </c>
      <c r="F541" s="644">
        <v>0</v>
      </c>
      <c r="G541" s="4"/>
      <c r="H541" s="20"/>
      <c r="L541" s="24"/>
      <c r="M541" s="20"/>
      <c r="P541" s="24"/>
      <c r="V541" s="350"/>
      <c r="W541" s="327"/>
      <c r="Y541" s="327" t="s">
        <v>35</v>
      </c>
      <c r="Z541" s="327">
        <v>2</v>
      </c>
      <c r="AA541" s="20">
        <v>12.92</v>
      </c>
      <c r="AB541" s="20">
        <v>1</v>
      </c>
      <c r="AC541" s="20">
        <v>25.288903999999999</v>
      </c>
    </row>
    <row r="542" spans="2:29" hidden="1" x14ac:dyDescent="0.25">
      <c r="B542" s="2" t="s">
        <v>31</v>
      </c>
      <c r="C542" s="646">
        <v>0</v>
      </c>
      <c r="D542" s="934">
        <v>0</v>
      </c>
      <c r="E542" s="646">
        <v>0</v>
      </c>
      <c r="F542" s="644">
        <v>0</v>
      </c>
      <c r="G542" s="4"/>
      <c r="H542" s="20"/>
      <c r="L542" s="24"/>
      <c r="M542" s="20"/>
      <c r="P542" s="24"/>
      <c r="V542" s="350"/>
      <c r="W542" s="327"/>
      <c r="Y542" s="327" t="s">
        <v>31</v>
      </c>
      <c r="Z542" s="327">
        <v>0</v>
      </c>
      <c r="AA542" s="20">
        <v>0</v>
      </c>
      <c r="AB542" s="20">
        <v>0</v>
      </c>
      <c r="AC542" s="20">
        <v>0</v>
      </c>
    </row>
    <row r="543" spans="2:29" hidden="1" x14ac:dyDescent="0.25">
      <c r="B543" s="2" t="s">
        <v>36</v>
      </c>
      <c r="C543" s="646">
        <v>0</v>
      </c>
      <c r="D543" s="934">
        <v>0</v>
      </c>
      <c r="E543" s="646">
        <v>0</v>
      </c>
      <c r="F543" s="644">
        <v>0</v>
      </c>
      <c r="G543" s="4"/>
      <c r="H543" s="20"/>
      <c r="L543" s="24"/>
      <c r="M543" s="20"/>
      <c r="P543" s="24"/>
      <c r="V543" s="350"/>
      <c r="W543" s="327"/>
      <c r="Y543" s="327" t="s">
        <v>36</v>
      </c>
      <c r="Z543" s="327">
        <v>0</v>
      </c>
      <c r="AA543" s="20">
        <v>0</v>
      </c>
      <c r="AB543" s="20">
        <v>0</v>
      </c>
      <c r="AC543" s="20">
        <v>0</v>
      </c>
    </row>
    <row r="544" spans="2:29" hidden="1" x14ac:dyDescent="0.25">
      <c r="B544" s="2" t="s">
        <v>37</v>
      </c>
      <c r="C544" s="646">
        <v>0</v>
      </c>
      <c r="D544" s="934">
        <v>0</v>
      </c>
      <c r="E544" s="646">
        <v>0</v>
      </c>
      <c r="F544" s="644">
        <v>0</v>
      </c>
      <c r="G544" s="4"/>
      <c r="H544" s="20"/>
      <c r="L544" s="24"/>
      <c r="M544" s="20"/>
      <c r="P544" s="24"/>
      <c r="V544" s="350"/>
      <c r="W544" s="327"/>
      <c r="Y544" s="327" t="s">
        <v>37</v>
      </c>
      <c r="Z544" s="327">
        <v>0</v>
      </c>
      <c r="AA544" s="20">
        <v>0</v>
      </c>
      <c r="AB544" s="20">
        <v>0</v>
      </c>
      <c r="AC544" s="20">
        <v>0</v>
      </c>
    </row>
    <row r="545" spans="2:29" hidden="1" x14ac:dyDescent="0.25">
      <c r="B545" s="2" t="s">
        <v>38</v>
      </c>
      <c r="C545" s="646">
        <v>0</v>
      </c>
      <c r="D545" s="934">
        <v>0</v>
      </c>
      <c r="E545" s="646">
        <v>0</v>
      </c>
      <c r="F545" s="644">
        <v>0</v>
      </c>
      <c r="G545" s="4"/>
      <c r="H545" s="20"/>
      <c r="L545" s="24"/>
      <c r="M545" s="20"/>
      <c r="P545" s="24"/>
      <c r="V545" s="350"/>
      <c r="W545" s="327"/>
      <c r="Y545" s="327" t="s">
        <v>38</v>
      </c>
      <c r="Z545" s="327">
        <v>0</v>
      </c>
      <c r="AA545" s="20">
        <v>0</v>
      </c>
      <c r="AB545" s="20">
        <v>0</v>
      </c>
      <c r="AC545" s="20">
        <v>0</v>
      </c>
    </row>
    <row r="546" spans="2:29" hidden="1" x14ac:dyDescent="0.25">
      <c r="B546" s="2" t="s">
        <v>39</v>
      </c>
      <c r="C546" s="646">
        <v>0</v>
      </c>
      <c r="D546" s="934">
        <v>0</v>
      </c>
      <c r="E546" s="646">
        <v>0</v>
      </c>
      <c r="F546" s="644">
        <v>0</v>
      </c>
      <c r="G546" s="4"/>
      <c r="H546" s="20"/>
      <c r="L546" s="24"/>
      <c r="M546" s="20"/>
      <c r="P546" s="24"/>
      <c r="V546" s="350"/>
      <c r="W546" s="327"/>
      <c r="Y546" s="327" t="s">
        <v>39</v>
      </c>
      <c r="Z546" s="327">
        <v>0</v>
      </c>
      <c r="AA546" s="20">
        <v>0</v>
      </c>
      <c r="AB546" s="20">
        <v>0</v>
      </c>
      <c r="AC546" s="20">
        <v>0</v>
      </c>
    </row>
    <row r="547" spans="2:29" hidden="1" x14ac:dyDescent="0.25">
      <c r="B547" s="2" t="s">
        <v>40</v>
      </c>
      <c r="C547" s="646">
        <v>0</v>
      </c>
      <c r="D547" s="934">
        <v>0</v>
      </c>
      <c r="E547" s="646">
        <v>0</v>
      </c>
      <c r="F547" s="644">
        <v>0</v>
      </c>
      <c r="G547" s="4"/>
      <c r="H547" s="20"/>
      <c r="L547" s="24"/>
      <c r="M547" s="20"/>
      <c r="P547" s="24"/>
      <c r="V547" s="350"/>
      <c r="W547" s="327"/>
      <c r="Y547" s="327" t="s">
        <v>40</v>
      </c>
      <c r="Z547" s="327">
        <v>0</v>
      </c>
      <c r="AA547" s="20">
        <v>18022000</v>
      </c>
      <c r="AB547" s="20">
        <v>0</v>
      </c>
      <c r="AC547" s="20">
        <v>0</v>
      </c>
    </row>
    <row r="548" spans="2:29" hidden="1" x14ac:dyDescent="0.25">
      <c r="B548" s="2" t="s">
        <v>70</v>
      </c>
      <c r="C548" s="646">
        <v>0</v>
      </c>
      <c r="D548" s="934">
        <v>0</v>
      </c>
      <c r="E548" s="646">
        <v>0</v>
      </c>
      <c r="F548" s="644">
        <v>0</v>
      </c>
      <c r="G548" s="4"/>
      <c r="H548" s="20"/>
      <c r="L548" s="24"/>
      <c r="M548" s="20"/>
      <c r="P548" s="24"/>
      <c r="V548" s="350"/>
      <c r="W548" s="327"/>
      <c r="Y548" s="327" t="s">
        <v>70</v>
      </c>
      <c r="Z548" s="327">
        <v>0</v>
      </c>
      <c r="AA548" s="20">
        <v>0</v>
      </c>
      <c r="AB548" s="20">
        <v>0</v>
      </c>
      <c r="AC548" s="20">
        <v>0</v>
      </c>
    </row>
    <row r="549" spans="2:29" hidden="1" x14ac:dyDescent="0.25">
      <c r="D549" s="934"/>
      <c r="F549" s="13"/>
      <c r="G549" s="4"/>
      <c r="H549" s="20"/>
      <c r="L549" s="24"/>
      <c r="M549" s="20"/>
      <c r="P549" s="24"/>
      <c r="V549" s="350"/>
      <c r="W549" s="327"/>
      <c r="AA549" s="20"/>
    </row>
    <row r="550" spans="2:29" x14ac:dyDescent="0.25">
      <c r="B550" s="932" t="s">
        <v>6</v>
      </c>
      <c r="C550" s="933">
        <f>SUM(C537:C549)</f>
        <v>4</v>
      </c>
      <c r="D550" s="935">
        <f>SUM(D537:D548)</f>
        <v>38.065593000000007</v>
      </c>
      <c r="E550" s="933">
        <f>SUM(E537:E548)</f>
        <v>1</v>
      </c>
      <c r="F550" s="813">
        <f>SUM(F537:F548)</f>
        <v>0</v>
      </c>
      <c r="G550" s="4"/>
      <c r="H550" s="20"/>
      <c r="L550" s="24"/>
      <c r="M550" s="20"/>
      <c r="P550" s="24"/>
      <c r="V550" s="350"/>
      <c r="W550" s="327"/>
      <c r="Y550" s="327" t="s">
        <v>6</v>
      </c>
      <c r="Z550" s="327">
        <v>6</v>
      </c>
      <c r="AA550" s="20">
        <v>33.311999999999998</v>
      </c>
      <c r="AB550" s="20">
        <v>1</v>
      </c>
      <c r="AC550" s="20">
        <v>25.288903999999999</v>
      </c>
    </row>
    <row r="554" spans="2:29" ht="29.5" customHeight="1" x14ac:dyDescent="0.25">
      <c r="B554" s="1863" t="s">
        <v>464</v>
      </c>
      <c r="C554" s="1863"/>
      <c r="D554" s="1863"/>
      <c r="E554" s="1337"/>
      <c r="F554" s="1337"/>
      <c r="G554" s="1337"/>
    </row>
    <row r="555" spans="2:29" ht="13" x14ac:dyDescent="0.25">
      <c r="B555" s="1601" t="s">
        <v>1447</v>
      </c>
      <c r="C555" s="1602"/>
      <c r="D555" s="1602"/>
      <c r="E555" s="1602"/>
      <c r="F555" s="27"/>
      <c r="G555" s="27"/>
      <c r="H555" s="27"/>
      <c r="I555" s="27"/>
      <c r="J555" s="27"/>
      <c r="K555" s="27"/>
      <c r="L555" s="27"/>
      <c r="M555" s="27"/>
      <c r="N555" s="27"/>
      <c r="O555" s="27"/>
      <c r="P555" s="24"/>
    </row>
    <row r="556" spans="2:29" ht="21.65" customHeight="1" x14ac:dyDescent="0.25">
      <c r="B556" s="1601"/>
      <c r="C556" s="1602"/>
      <c r="D556" s="1602"/>
      <c r="E556" s="1602"/>
      <c r="F556" s="27"/>
      <c r="G556" s="27"/>
      <c r="H556" s="27"/>
      <c r="I556" s="27"/>
      <c r="J556" s="27"/>
      <c r="K556" s="27"/>
      <c r="L556" s="27"/>
      <c r="M556" s="27"/>
      <c r="N556" s="27"/>
      <c r="O556" s="27"/>
      <c r="P556" s="24"/>
    </row>
    <row r="557" spans="2:29" ht="21.65" customHeight="1" thickBot="1" x14ac:dyDescent="0.3">
      <c r="B557" s="1603"/>
      <c r="C557" s="1604"/>
      <c r="D557" s="1604"/>
      <c r="E557" s="1604"/>
      <c r="F557" s="27"/>
      <c r="G557" s="27"/>
      <c r="H557" s="27"/>
      <c r="I557" s="27"/>
      <c r="J557" s="27"/>
      <c r="K557" s="27"/>
      <c r="L557" s="27"/>
      <c r="M557" s="27"/>
      <c r="N557" s="27"/>
      <c r="O557" s="27"/>
      <c r="P557" s="24"/>
    </row>
    <row r="558" spans="2:29" ht="25.5" customHeight="1" thickBot="1" x14ac:dyDescent="0.3">
      <c r="B558" s="1243" t="s">
        <v>48</v>
      </c>
      <c r="C558" s="1244" t="s">
        <v>461</v>
      </c>
      <c r="D558" s="1244" t="s">
        <v>1449</v>
      </c>
      <c r="E558" s="993" t="s">
        <v>462</v>
      </c>
      <c r="G558" s="20"/>
      <c r="H558" s="20"/>
      <c r="M558" s="20"/>
      <c r="Q558" s="20"/>
      <c r="R558" s="20"/>
      <c r="S558" s="20"/>
      <c r="T558" s="20"/>
      <c r="U558" s="20"/>
      <c r="V558" s="20"/>
      <c r="W558" s="20"/>
      <c r="X558" s="20"/>
      <c r="Y558" s="20"/>
      <c r="Z558" s="20"/>
      <c r="AA558" s="20"/>
    </row>
    <row r="559" spans="2:29" ht="16" customHeight="1" x14ac:dyDescent="0.25">
      <c r="B559" s="939" t="s">
        <v>50</v>
      </c>
      <c r="C559" s="1544">
        <v>22</v>
      </c>
      <c r="D559" s="1544">
        <v>44</v>
      </c>
      <c r="E559" s="836">
        <v>66</v>
      </c>
      <c r="G559" s="20"/>
      <c r="H559" s="20"/>
      <c r="M559" s="20"/>
      <c r="Q559" s="20"/>
      <c r="R559" s="20"/>
      <c r="S559" s="20"/>
      <c r="T559" s="20"/>
      <c r="U559" s="20"/>
      <c r="V559" s="20"/>
      <c r="W559" s="20"/>
      <c r="X559" s="20"/>
      <c r="Y559" s="20"/>
      <c r="Z559" s="20"/>
      <c r="AA559" s="20"/>
    </row>
    <row r="560" spans="2:29" ht="16" customHeight="1" x14ac:dyDescent="0.25">
      <c r="B560" s="1545" t="s">
        <v>51</v>
      </c>
      <c r="C560" s="1546">
        <v>0</v>
      </c>
      <c r="D560" s="1546">
        <v>116</v>
      </c>
      <c r="E560" s="836">
        <v>116</v>
      </c>
      <c r="G560" s="20"/>
      <c r="H560" s="20"/>
      <c r="M560" s="20"/>
      <c r="Q560" s="20"/>
      <c r="R560" s="20"/>
      <c r="S560" s="20"/>
      <c r="T560" s="20"/>
      <c r="U560" s="20"/>
      <c r="V560" s="20"/>
      <c r="W560" s="20"/>
      <c r="X560" s="20"/>
      <c r="Y560" s="20"/>
      <c r="Z560" s="20"/>
      <c r="AA560" s="20"/>
    </row>
    <row r="561" spans="2:27" ht="16" customHeight="1" x14ac:dyDescent="0.25">
      <c r="B561" s="1545" t="s">
        <v>52</v>
      </c>
      <c r="C561" s="1546">
        <v>0</v>
      </c>
      <c r="D561" s="1546">
        <v>0</v>
      </c>
      <c r="E561" s="836">
        <v>0</v>
      </c>
      <c r="G561" s="20"/>
      <c r="H561" s="20"/>
      <c r="M561" s="20"/>
      <c r="Q561" s="20"/>
      <c r="R561" s="20"/>
      <c r="S561" s="20"/>
      <c r="T561" s="20"/>
      <c r="U561" s="20"/>
      <c r="V561" s="20"/>
      <c r="W561" s="20"/>
      <c r="X561" s="20"/>
      <c r="Y561" s="20"/>
      <c r="Z561" s="20"/>
      <c r="AA561" s="20"/>
    </row>
    <row r="562" spans="2:27" ht="16" customHeight="1" x14ac:dyDescent="0.25">
      <c r="B562" s="1545" t="s">
        <v>53</v>
      </c>
      <c r="C562" s="1546">
        <v>0</v>
      </c>
      <c r="D562" s="1546">
        <v>10</v>
      </c>
      <c r="E562" s="836">
        <v>10</v>
      </c>
      <c r="G562" s="20"/>
      <c r="H562" s="20"/>
      <c r="M562" s="20"/>
      <c r="Q562" s="20"/>
    </row>
    <row r="563" spans="2:27" ht="16" customHeight="1" x14ac:dyDescent="0.25">
      <c r="B563" s="1545" t="s">
        <v>54</v>
      </c>
      <c r="C563" s="1546">
        <v>2</v>
      </c>
      <c r="D563" s="1546">
        <v>9</v>
      </c>
      <c r="E563" s="836">
        <v>11</v>
      </c>
      <c r="G563" s="20"/>
      <c r="H563" s="20"/>
      <c r="M563" s="20"/>
      <c r="Q563" s="20"/>
    </row>
    <row r="564" spans="2:27" ht="16" customHeight="1" x14ac:dyDescent="0.25">
      <c r="B564" s="1545" t="s">
        <v>55</v>
      </c>
      <c r="C564" s="1546">
        <v>0</v>
      </c>
      <c r="D564" s="1546">
        <v>25</v>
      </c>
      <c r="E564" s="836">
        <v>25</v>
      </c>
      <c r="G564" s="20"/>
      <c r="H564" s="20"/>
      <c r="M564" s="20"/>
      <c r="Q564" s="20"/>
    </row>
    <row r="565" spans="2:27" ht="16" customHeight="1" x14ac:dyDescent="0.25">
      <c r="B565" s="1545" t="s">
        <v>115</v>
      </c>
      <c r="C565" s="1546">
        <v>0</v>
      </c>
      <c r="D565" s="1546">
        <v>61</v>
      </c>
      <c r="E565" s="836">
        <v>61</v>
      </c>
      <c r="G565" s="20"/>
      <c r="H565" s="20"/>
      <c r="M565" s="20"/>
      <c r="Q565" s="20"/>
    </row>
    <row r="566" spans="2:27" ht="16" customHeight="1" x14ac:dyDescent="0.25">
      <c r="B566" s="1545" t="s">
        <v>294</v>
      </c>
      <c r="C566" s="1546">
        <v>0</v>
      </c>
      <c r="D566" s="1546">
        <v>8</v>
      </c>
      <c r="E566" s="836">
        <v>8</v>
      </c>
      <c r="G566" s="20"/>
      <c r="H566" s="20"/>
      <c r="M566" s="20"/>
      <c r="Q566" s="20"/>
    </row>
    <row r="567" spans="2:27" ht="16" customHeight="1" x14ac:dyDescent="0.25">
      <c r="B567" s="1545" t="s">
        <v>56</v>
      </c>
      <c r="C567" s="1546">
        <v>0</v>
      </c>
      <c r="D567" s="1546">
        <v>3</v>
      </c>
      <c r="E567" s="836">
        <v>3</v>
      </c>
      <c r="G567" s="20"/>
      <c r="H567" s="20"/>
      <c r="M567" s="20"/>
      <c r="Q567" s="20"/>
    </row>
    <row r="568" spans="2:27" ht="16" customHeight="1" x14ac:dyDescent="0.25">
      <c r="B568" s="1545" t="s">
        <v>295</v>
      </c>
      <c r="C568" s="1546">
        <v>0</v>
      </c>
      <c r="D568" s="1546">
        <v>15</v>
      </c>
      <c r="E568" s="836">
        <v>15</v>
      </c>
      <c r="G568" s="20"/>
      <c r="H568" s="20"/>
      <c r="M568" s="20"/>
      <c r="Q568" s="20"/>
    </row>
    <row r="569" spans="2:27" ht="16" customHeight="1" x14ac:dyDescent="0.25">
      <c r="B569" s="1545" t="s">
        <v>296</v>
      </c>
      <c r="C569" s="1546">
        <v>0</v>
      </c>
      <c r="D569" s="1546">
        <v>0</v>
      </c>
      <c r="E569" s="836">
        <v>0</v>
      </c>
      <c r="G569" s="20"/>
      <c r="H569" s="20"/>
      <c r="M569" s="20"/>
      <c r="Q569" s="20"/>
    </row>
    <row r="570" spans="2:27" ht="16" customHeight="1" x14ac:dyDescent="0.25">
      <c r="B570" s="1545" t="s">
        <v>71</v>
      </c>
      <c r="C570" s="1546">
        <v>0</v>
      </c>
      <c r="D570" s="1546">
        <v>0</v>
      </c>
      <c r="E570" s="836">
        <v>0</v>
      </c>
      <c r="G570" s="20"/>
      <c r="H570" s="20"/>
      <c r="M570" s="20"/>
      <c r="Q570" s="20"/>
    </row>
    <row r="571" spans="2:27" ht="16" customHeight="1" x14ac:dyDescent="0.25">
      <c r="B571" s="1545" t="s">
        <v>297</v>
      </c>
      <c r="C571" s="1546">
        <v>0</v>
      </c>
      <c r="D571" s="1546">
        <v>3</v>
      </c>
      <c r="E571" s="836">
        <v>3</v>
      </c>
      <c r="G571" s="20"/>
      <c r="H571" s="20"/>
      <c r="M571" s="20"/>
      <c r="Q571" s="20"/>
    </row>
    <row r="572" spans="2:27" ht="16" customHeight="1" x14ac:dyDescent="0.25">
      <c r="B572" s="1545" t="s">
        <v>298</v>
      </c>
      <c r="C572" s="1546">
        <v>0</v>
      </c>
      <c r="D572" s="1546">
        <v>2</v>
      </c>
      <c r="E572" s="836">
        <v>2</v>
      </c>
      <c r="G572" s="20"/>
      <c r="H572" s="20"/>
      <c r="M572" s="20"/>
      <c r="Q572" s="20"/>
    </row>
    <row r="573" spans="2:27" ht="16" customHeight="1" x14ac:dyDescent="0.25">
      <c r="B573" s="1545" t="s">
        <v>126</v>
      </c>
      <c r="C573" s="1546">
        <v>0</v>
      </c>
      <c r="D573" s="1546">
        <v>4</v>
      </c>
      <c r="E573" s="836">
        <v>4</v>
      </c>
      <c r="G573" s="20"/>
      <c r="H573" s="20"/>
      <c r="M573" s="20"/>
      <c r="Q573" s="20"/>
    </row>
    <row r="574" spans="2:27" ht="16" customHeight="1" x14ac:dyDescent="0.25">
      <c r="B574" s="1545" t="s">
        <v>153</v>
      </c>
      <c r="C574" s="1546">
        <v>0</v>
      </c>
      <c r="D574" s="1546">
        <v>0</v>
      </c>
      <c r="E574" s="836">
        <v>0</v>
      </c>
      <c r="G574" s="20"/>
      <c r="H574" s="20"/>
      <c r="M574" s="20"/>
      <c r="Q574" s="20"/>
    </row>
    <row r="575" spans="2:27" ht="16" customHeight="1" x14ac:dyDescent="0.25">
      <c r="B575" s="1545" t="s">
        <v>355</v>
      </c>
      <c r="C575" s="1546">
        <v>0</v>
      </c>
      <c r="D575" s="1546">
        <v>0</v>
      </c>
      <c r="E575" s="836">
        <v>0</v>
      </c>
      <c r="G575" s="20"/>
      <c r="H575" s="20"/>
      <c r="M575" s="20"/>
      <c r="Q575" s="20"/>
    </row>
    <row r="576" spans="2:27" ht="16" customHeight="1" x14ac:dyDescent="0.25">
      <c r="B576" s="1545" t="s">
        <v>299</v>
      </c>
      <c r="C576" s="1546">
        <v>0</v>
      </c>
      <c r="D576" s="1546">
        <v>0</v>
      </c>
      <c r="E576" s="836">
        <v>0</v>
      </c>
      <c r="G576" s="20"/>
      <c r="H576" s="20"/>
      <c r="M576" s="20"/>
      <c r="Q576" s="20"/>
    </row>
    <row r="577" spans="2:17" ht="16" customHeight="1" x14ac:dyDescent="0.25">
      <c r="B577" s="1545" t="s">
        <v>120</v>
      </c>
      <c r="C577" s="1546">
        <v>0</v>
      </c>
      <c r="D577" s="1546">
        <v>0</v>
      </c>
      <c r="E577" s="836">
        <v>0</v>
      </c>
      <c r="G577" s="20"/>
      <c r="H577" s="20"/>
      <c r="M577" s="20"/>
      <c r="Q577" s="20"/>
    </row>
    <row r="578" spans="2:17" ht="16" customHeight="1" x14ac:dyDescent="0.25">
      <c r="B578" s="1545" t="s">
        <v>248</v>
      </c>
      <c r="C578" s="1546">
        <v>0</v>
      </c>
      <c r="D578" s="1546">
        <v>0</v>
      </c>
      <c r="E578" s="836">
        <v>0</v>
      </c>
      <c r="G578" s="20"/>
      <c r="H578" s="20"/>
      <c r="M578" s="20"/>
      <c r="Q578" s="20"/>
    </row>
    <row r="579" spans="2:17" ht="16" customHeight="1" x14ac:dyDescent="0.25">
      <c r="B579" s="1545" t="s">
        <v>289</v>
      </c>
      <c r="C579" s="1546">
        <v>0</v>
      </c>
      <c r="D579" s="1546">
        <v>0</v>
      </c>
      <c r="E579" s="836">
        <v>0</v>
      </c>
      <c r="G579" s="20"/>
      <c r="H579" s="20"/>
      <c r="M579" s="20"/>
      <c r="Q579" s="20"/>
    </row>
    <row r="580" spans="2:17" ht="16" customHeight="1" x14ac:dyDescent="0.25">
      <c r="B580" s="1545" t="s">
        <v>335</v>
      </c>
      <c r="C580" s="1546">
        <v>0</v>
      </c>
      <c r="D580" s="1546">
        <v>0</v>
      </c>
      <c r="E580" s="836">
        <v>0</v>
      </c>
      <c r="G580" s="20"/>
      <c r="H580" s="20"/>
      <c r="M580" s="20"/>
      <c r="Q580" s="20"/>
    </row>
    <row r="581" spans="2:17" ht="16" customHeight="1" x14ac:dyDescent="0.25">
      <c r="B581" s="1545" t="s">
        <v>325</v>
      </c>
      <c r="C581" s="1546">
        <v>5</v>
      </c>
      <c r="D581" s="1546">
        <v>26</v>
      </c>
      <c r="E581" s="836">
        <v>31</v>
      </c>
      <c r="G581" s="20"/>
      <c r="H581" s="20"/>
      <c r="M581" s="20"/>
      <c r="Q581" s="20"/>
    </row>
    <row r="582" spans="2:17" ht="16" customHeight="1" x14ac:dyDescent="0.25">
      <c r="B582" s="1545" t="s">
        <v>290</v>
      </c>
      <c r="C582" s="1546">
        <v>6</v>
      </c>
      <c r="D582" s="1546">
        <v>0</v>
      </c>
      <c r="E582" s="836">
        <v>6</v>
      </c>
      <c r="G582" s="20"/>
      <c r="H582" s="20"/>
      <c r="M582" s="20"/>
      <c r="Q582" s="20"/>
    </row>
    <row r="583" spans="2:17" ht="16" customHeight="1" x14ac:dyDescent="0.25">
      <c r="B583" s="1547" t="s">
        <v>648</v>
      </c>
      <c r="C583" s="1546">
        <v>0</v>
      </c>
      <c r="D583" s="1546">
        <v>0</v>
      </c>
      <c r="E583" s="836">
        <v>0</v>
      </c>
      <c r="G583" s="20"/>
      <c r="H583" s="20"/>
      <c r="M583" s="20"/>
      <c r="Q583" s="20"/>
    </row>
    <row r="584" spans="2:17" ht="16" customHeight="1" x14ac:dyDescent="0.25">
      <c r="B584" s="1547" t="s">
        <v>168</v>
      </c>
      <c r="C584" s="1548">
        <v>0</v>
      </c>
      <c r="D584" s="1548">
        <v>0</v>
      </c>
      <c r="E584" s="836">
        <v>0</v>
      </c>
      <c r="G584" s="20"/>
      <c r="H584" s="20"/>
      <c r="M584" s="20"/>
      <c r="Q584" s="20"/>
    </row>
    <row r="585" spans="2:17" ht="16" customHeight="1" x14ac:dyDescent="0.25">
      <c r="B585" s="1547" t="s">
        <v>1016</v>
      </c>
      <c r="C585" s="1548">
        <v>0</v>
      </c>
      <c r="D585" s="1548">
        <v>9</v>
      </c>
      <c r="E585" s="836">
        <v>9</v>
      </c>
      <c r="G585" s="20"/>
      <c r="H585" s="20"/>
      <c r="M585" s="20"/>
      <c r="Q585" s="20"/>
    </row>
    <row r="586" spans="2:17" ht="13" x14ac:dyDescent="0.3">
      <c r="B586" s="1549" t="s">
        <v>463</v>
      </c>
      <c r="C586" s="1550">
        <v>35</v>
      </c>
      <c r="D586" s="1550">
        <v>335</v>
      </c>
      <c r="E586" s="228">
        <v>370</v>
      </c>
      <c r="G586" s="20"/>
      <c r="H586" s="20"/>
      <c r="M586" s="20"/>
      <c r="Q586" s="20"/>
    </row>
    <row r="587" spans="2:17" ht="13" hidden="1" x14ac:dyDescent="0.25">
      <c r="B587" s="1308"/>
      <c r="C587" s="1309"/>
      <c r="D587" s="1309"/>
      <c r="E587" s="1309"/>
      <c r="F587" s="1338"/>
      <c r="G587" s="1338"/>
      <c r="H587" s="1338"/>
      <c r="I587" s="1338"/>
      <c r="J587" s="1338"/>
      <c r="K587" s="1338"/>
      <c r="L587" s="1338"/>
      <c r="M587" s="1338"/>
      <c r="N587" s="1339"/>
      <c r="O587" s="1339"/>
    </row>
    <row r="588" spans="2:17" x14ac:dyDescent="0.25">
      <c r="M588" s="25"/>
    </row>
    <row r="589" spans="2:17" ht="23.15" customHeight="1" x14ac:dyDescent="0.25">
      <c r="B589" s="1605" t="s">
        <v>1448</v>
      </c>
      <c r="C589" s="1602"/>
      <c r="D589" s="1602"/>
      <c r="E589" s="1602"/>
      <c r="F589" s="27"/>
      <c r="G589" s="27"/>
      <c r="H589" s="27"/>
      <c r="I589" s="27"/>
      <c r="J589" s="27"/>
      <c r="K589" s="27"/>
      <c r="L589" s="27"/>
      <c r="M589" s="27"/>
      <c r="N589" s="27"/>
      <c r="O589" s="27"/>
      <c r="P589" s="327"/>
    </row>
    <row r="590" spans="2:17" ht="23.15" customHeight="1" thickBot="1" x14ac:dyDescent="0.3">
      <c r="B590" s="1606"/>
      <c r="C590" s="1604"/>
      <c r="D590" s="1604"/>
      <c r="E590" s="1604"/>
      <c r="F590" s="27"/>
      <c r="G590" s="27"/>
      <c r="H590" s="27"/>
      <c r="I590" s="27"/>
      <c r="J590" s="27"/>
      <c r="K590" s="27"/>
      <c r="L590" s="27"/>
      <c r="M590" s="27"/>
      <c r="N590" s="27"/>
      <c r="O590" s="27"/>
      <c r="P590" s="327"/>
    </row>
    <row r="591" spans="2:17" ht="25.5" customHeight="1" thickBot="1" x14ac:dyDescent="0.3">
      <c r="B591" s="1243" t="s">
        <v>48</v>
      </c>
      <c r="C591" s="1244" t="s">
        <v>461</v>
      </c>
      <c r="D591" s="1244" t="s">
        <v>1449</v>
      </c>
      <c r="E591" s="1244" t="s">
        <v>462</v>
      </c>
      <c r="G591" s="20"/>
      <c r="H591" s="20"/>
      <c r="M591" s="20"/>
      <c r="Q591" s="20"/>
    </row>
    <row r="592" spans="2:17" ht="16" customHeight="1" x14ac:dyDescent="0.25">
      <c r="B592" s="939" t="s">
        <v>50</v>
      </c>
      <c r="C592" s="837">
        <v>8</v>
      </c>
      <c r="D592" s="837">
        <v>7</v>
      </c>
      <c r="E592" s="837">
        <v>15</v>
      </c>
      <c r="G592" s="20"/>
      <c r="H592" s="20"/>
      <c r="M592" s="20"/>
      <c r="Q592" s="20"/>
    </row>
    <row r="593" spans="2:17" ht="16" customHeight="1" x14ac:dyDescent="0.25">
      <c r="B593" s="1545" t="s">
        <v>51</v>
      </c>
      <c r="C593" s="837">
        <v>90</v>
      </c>
      <c r="D593" s="837">
        <v>158</v>
      </c>
      <c r="E593" s="837">
        <v>248</v>
      </c>
      <c r="G593" s="20"/>
      <c r="H593" s="20"/>
      <c r="M593" s="20"/>
      <c r="Q593" s="20"/>
    </row>
    <row r="594" spans="2:17" ht="16" customHeight="1" x14ac:dyDescent="0.25">
      <c r="B594" s="1545" t="s">
        <v>52</v>
      </c>
      <c r="C594" s="837">
        <v>1</v>
      </c>
      <c r="D594" s="837">
        <v>3</v>
      </c>
      <c r="E594" s="837">
        <v>4</v>
      </c>
      <c r="G594" s="20"/>
      <c r="H594" s="20"/>
      <c r="M594" s="20"/>
      <c r="Q594" s="20"/>
    </row>
    <row r="595" spans="2:17" ht="16" customHeight="1" x14ac:dyDescent="0.25">
      <c r="B595" s="1545" t="s">
        <v>53</v>
      </c>
      <c r="C595" s="837">
        <v>3</v>
      </c>
      <c r="D595" s="837">
        <v>154</v>
      </c>
      <c r="E595" s="837">
        <v>157</v>
      </c>
      <c r="G595" s="20"/>
      <c r="H595" s="20"/>
      <c r="M595" s="20"/>
      <c r="Q595" s="20"/>
    </row>
    <row r="596" spans="2:17" ht="16" customHeight="1" x14ac:dyDescent="0.25">
      <c r="B596" s="1545" t="s">
        <v>54</v>
      </c>
      <c r="C596" s="837">
        <v>0</v>
      </c>
      <c r="D596" s="837">
        <v>0</v>
      </c>
      <c r="E596" s="837">
        <v>0</v>
      </c>
      <c r="G596" s="20"/>
      <c r="H596" s="20"/>
      <c r="M596" s="20"/>
      <c r="Q596" s="20"/>
    </row>
    <row r="597" spans="2:17" ht="16" customHeight="1" x14ac:dyDescent="0.25">
      <c r="B597" s="1545" t="s">
        <v>55</v>
      </c>
      <c r="C597" s="837">
        <v>1</v>
      </c>
      <c r="D597" s="837">
        <v>2</v>
      </c>
      <c r="E597" s="837">
        <v>3</v>
      </c>
      <c r="G597" s="20"/>
      <c r="H597" s="20"/>
      <c r="M597" s="20"/>
      <c r="Q597" s="20"/>
    </row>
    <row r="598" spans="2:17" ht="16" customHeight="1" x14ac:dyDescent="0.25">
      <c r="B598" s="1545" t="s">
        <v>115</v>
      </c>
      <c r="C598" s="837">
        <v>15</v>
      </c>
      <c r="D598" s="837">
        <v>16</v>
      </c>
      <c r="E598" s="837">
        <v>31</v>
      </c>
      <c r="G598" s="20"/>
      <c r="H598" s="20"/>
      <c r="M598" s="20"/>
      <c r="Q598" s="20"/>
    </row>
    <row r="599" spans="2:17" ht="16" customHeight="1" x14ac:dyDescent="0.25">
      <c r="B599" s="1545" t="s">
        <v>294</v>
      </c>
      <c r="C599" s="837">
        <v>1</v>
      </c>
      <c r="D599" s="837">
        <v>93</v>
      </c>
      <c r="E599" s="837">
        <v>94</v>
      </c>
      <c r="G599" s="20"/>
      <c r="H599" s="20"/>
      <c r="M599" s="20"/>
      <c r="Q599" s="20"/>
    </row>
    <row r="600" spans="2:17" ht="16" customHeight="1" x14ac:dyDescent="0.25">
      <c r="B600" s="1545" t="s">
        <v>56</v>
      </c>
      <c r="C600" s="837">
        <v>4</v>
      </c>
      <c r="D600" s="837">
        <v>4</v>
      </c>
      <c r="E600" s="837">
        <v>8</v>
      </c>
      <c r="G600" s="20"/>
      <c r="H600" s="20"/>
      <c r="M600" s="20"/>
      <c r="Q600" s="20"/>
    </row>
    <row r="601" spans="2:17" ht="16" customHeight="1" x14ac:dyDescent="0.25">
      <c r="B601" s="1545" t="s">
        <v>295</v>
      </c>
      <c r="C601" s="837">
        <v>1</v>
      </c>
      <c r="D601" s="837">
        <v>2</v>
      </c>
      <c r="E601" s="837">
        <v>3</v>
      </c>
      <c r="G601" s="20"/>
      <c r="H601" s="20"/>
      <c r="M601" s="20"/>
      <c r="Q601" s="20"/>
    </row>
    <row r="602" spans="2:17" ht="16" customHeight="1" x14ac:dyDescent="0.25">
      <c r="B602" s="1545" t="s">
        <v>296</v>
      </c>
      <c r="C602" s="837">
        <v>0</v>
      </c>
      <c r="D602" s="837">
        <v>0</v>
      </c>
      <c r="E602" s="837">
        <v>0</v>
      </c>
      <c r="G602" s="20"/>
      <c r="H602" s="20"/>
      <c r="M602" s="20"/>
      <c r="Q602" s="20"/>
    </row>
    <row r="603" spans="2:17" ht="16" customHeight="1" x14ac:dyDescent="0.25">
      <c r="B603" s="1545" t="s">
        <v>71</v>
      </c>
      <c r="C603" s="837">
        <v>0</v>
      </c>
      <c r="D603" s="837">
        <v>0</v>
      </c>
      <c r="E603" s="837">
        <v>0</v>
      </c>
      <c r="G603" s="20"/>
      <c r="H603" s="20"/>
      <c r="M603" s="20"/>
      <c r="Q603" s="20"/>
    </row>
    <row r="604" spans="2:17" ht="16" customHeight="1" x14ac:dyDescent="0.25">
      <c r="B604" s="1545" t="s">
        <v>297</v>
      </c>
      <c r="C604" s="837">
        <v>0</v>
      </c>
      <c r="D604" s="837">
        <v>0</v>
      </c>
      <c r="E604" s="837">
        <v>0</v>
      </c>
      <c r="G604" s="20"/>
      <c r="H604" s="20"/>
      <c r="M604" s="20"/>
      <c r="Q604" s="20"/>
    </row>
    <row r="605" spans="2:17" ht="16" customHeight="1" x14ac:dyDescent="0.25">
      <c r="B605" s="1545" t="s">
        <v>298</v>
      </c>
      <c r="C605" s="837">
        <v>0</v>
      </c>
      <c r="D605" s="837">
        <v>0</v>
      </c>
      <c r="E605" s="837">
        <v>0</v>
      </c>
      <c r="G605" s="20"/>
      <c r="H605" s="20"/>
      <c r="M605" s="20"/>
      <c r="Q605" s="20"/>
    </row>
    <row r="606" spans="2:17" ht="16" customHeight="1" x14ac:dyDescent="0.25">
      <c r="B606" s="1545" t="s">
        <v>126</v>
      </c>
      <c r="C606" s="837">
        <v>6</v>
      </c>
      <c r="D606" s="837">
        <v>4</v>
      </c>
      <c r="E606" s="837">
        <v>10</v>
      </c>
      <c r="G606" s="20"/>
      <c r="H606" s="20"/>
      <c r="M606" s="20"/>
      <c r="Q606" s="20"/>
    </row>
    <row r="607" spans="2:17" ht="16" customHeight="1" x14ac:dyDescent="0.25">
      <c r="B607" s="1545" t="s">
        <v>153</v>
      </c>
      <c r="C607" s="837">
        <v>0</v>
      </c>
      <c r="D607" s="837">
        <v>0</v>
      </c>
      <c r="E607" s="837">
        <v>0</v>
      </c>
      <c r="G607" s="20"/>
      <c r="H607" s="20"/>
      <c r="M607" s="20"/>
      <c r="Q607" s="20"/>
    </row>
    <row r="608" spans="2:17" ht="16" customHeight="1" x14ac:dyDescent="0.25">
      <c r="B608" s="1545" t="s">
        <v>355</v>
      </c>
      <c r="C608" s="837">
        <v>0</v>
      </c>
      <c r="D608" s="837">
        <v>0</v>
      </c>
      <c r="E608" s="837">
        <v>0</v>
      </c>
      <c r="G608" s="20"/>
      <c r="H608" s="20"/>
      <c r="M608" s="20"/>
      <c r="Q608" s="20"/>
    </row>
    <row r="609" spans="2:27" ht="16" customHeight="1" x14ac:dyDescent="0.25">
      <c r="B609" s="1545" t="s">
        <v>299</v>
      </c>
      <c r="C609" s="837">
        <v>0</v>
      </c>
      <c r="D609" s="837">
        <v>0</v>
      </c>
      <c r="E609" s="837">
        <v>0</v>
      </c>
      <c r="G609" s="20"/>
      <c r="H609" s="20"/>
      <c r="M609" s="20"/>
      <c r="Q609" s="20"/>
    </row>
    <row r="610" spans="2:27" ht="16" customHeight="1" x14ac:dyDescent="0.25">
      <c r="B610" s="1545" t="s">
        <v>120</v>
      </c>
      <c r="C610" s="837">
        <v>0</v>
      </c>
      <c r="D610" s="837">
        <v>0</v>
      </c>
      <c r="E610" s="837">
        <v>0</v>
      </c>
      <c r="G610" s="20"/>
      <c r="H610" s="20"/>
      <c r="M610" s="20"/>
      <c r="Q610" s="20"/>
    </row>
    <row r="611" spans="2:27" ht="16" customHeight="1" x14ac:dyDescent="0.25">
      <c r="B611" s="1545" t="s">
        <v>248</v>
      </c>
      <c r="C611" s="837">
        <v>0</v>
      </c>
      <c r="D611" s="837">
        <v>0</v>
      </c>
      <c r="E611" s="837">
        <v>0</v>
      </c>
      <c r="G611" s="20"/>
      <c r="H611" s="20"/>
      <c r="M611" s="20"/>
      <c r="Q611" s="20"/>
    </row>
    <row r="612" spans="2:27" ht="16" customHeight="1" x14ac:dyDescent="0.25">
      <c r="B612" s="1545" t="s">
        <v>289</v>
      </c>
      <c r="C612" s="837">
        <v>0</v>
      </c>
      <c r="D612" s="837">
        <v>0</v>
      </c>
      <c r="E612" s="837">
        <v>0</v>
      </c>
      <c r="G612" s="20"/>
      <c r="H612" s="20"/>
      <c r="M612" s="20"/>
      <c r="Q612" s="20"/>
      <c r="R612" s="20"/>
      <c r="S612" s="20"/>
      <c r="T612" s="20"/>
      <c r="U612" s="20"/>
      <c r="V612" s="20"/>
      <c r="W612" s="20"/>
      <c r="X612" s="20"/>
      <c r="Y612" s="20"/>
      <c r="Z612" s="20"/>
      <c r="AA612" s="20"/>
    </row>
    <row r="613" spans="2:27" ht="16" customHeight="1" x14ac:dyDescent="0.25">
      <c r="B613" s="1545" t="s">
        <v>335</v>
      </c>
      <c r="C613" s="837">
        <v>0</v>
      </c>
      <c r="D613" s="837">
        <v>0</v>
      </c>
      <c r="E613" s="837">
        <v>0</v>
      </c>
      <c r="G613" s="20"/>
      <c r="H613" s="20"/>
      <c r="M613" s="20"/>
      <c r="Q613" s="20"/>
      <c r="R613" s="20"/>
      <c r="S613" s="20"/>
      <c r="T613" s="20"/>
      <c r="U613" s="20"/>
      <c r="V613" s="20"/>
      <c r="W613" s="20"/>
      <c r="X613" s="20"/>
      <c r="Y613" s="20"/>
      <c r="Z613" s="20"/>
      <c r="AA613" s="20"/>
    </row>
    <row r="614" spans="2:27" ht="16" customHeight="1" x14ac:dyDescent="0.25">
      <c r="B614" s="1545" t="s">
        <v>325</v>
      </c>
      <c r="C614" s="837">
        <v>2</v>
      </c>
      <c r="D614" s="837">
        <v>0</v>
      </c>
      <c r="E614" s="837">
        <v>2</v>
      </c>
      <c r="G614" s="20"/>
      <c r="H614" s="20"/>
      <c r="M614" s="20"/>
      <c r="Q614" s="20"/>
      <c r="R614" s="20"/>
      <c r="S614" s="20"/>
      <c r="T614" s="20"/>
      <c r="U614" s="20"/>
      <c r="V614" s="20"/>
      <c r="W614" s="20"/>
      <c r="X614" s="20"/>
      <c r="Y614" s="20"/>
      <c r="Z614" s="20"/>
      <c r="AA614" s="20"/>
    </row>
    <row r="615" spans="2:27" ht="16" customHeight="1" x14ac:dyDescent="0.25">
      <c r="B615" s="1545" t="s">
        <v>290</v>
      </c>
      <c r="C615" s="837">
        <v>5</v>
      </c>
      <c r="D615" s="837">
        <v>13</v>
      </c>
      <c r="E615" s="837">
        <v>18</v>
      </c>
      <c r="G615" s="20"/>
      <c r="H615" s="20"/>
      <c r="M615" s="20"/>
      <c r="Q615" s="20"/>
      <c r="R615" s="20"/>
      <c r="S615" s="20"/>
      <c r="T615" s="20"/>
      <c r="U615" s="20"/>
      <c r="V615" s="20"/>
      <c r="W615" s="20"/>
      <c r="X615" s="20"/>
      <c r="Y615" s="20"/>
      <c r="Z615" s="20"/>
      <c r="AA615" s="20"/>
    </row>
    <row r="616" spans="2:27" ht="16" customHeight="1" x14ac:dyDescent="0.25">
      <c r="B616" s="1545" t="s">
        <v>168</v>
      </c>
      <c r="C616" s="837">
        <v>0</v>
      </c>
      <c r="D616" s="837">
        <v>0</v>
      </c>
      <c r="E616" s="837">
        <v>0</v>
      </c>
      <c r="G616" s="20"/>
      <c r="H616" s="20"/>
      <c r="M616" s="20"/>
      <c r="Q616" s="20"/>
      <c r="R616" s="20"/>
      <c r="S616" s="20"/>
      <c r="T616" s="20"/>
      <c r="U616" s="20"/>
      <c r="V616" s="20"/>
      <c r="W616" s="20"/>
      <c r="X616" s="20"/>
      <c r="Y616" s="20"/>
      <c r="Z616" s="20"/>
      <c r="AA616" s="20"/>
    </row>
    <row r="617" spans="2:27" ht="16" customHeight="1" x14ac:dyDescent="0.25">
      <c r="B617" s="1545" t="s">
        <v>1016</v>
      </c>
      <c r="C617" s="837">
        <v>0</v>
      </c>
      <c r="D617" s="837">
        <v>0</v>
      </c>
      <c r="E617" s="837">
        <v>0</v>
      </c>
      <c r="G617" s="20"/>
      <c r="H617" s="20"/>
      <c r="M617" s="20"/>
      <c r="Q617" s="20"/>
      <c r="R617" s="20"/>
      <c r="S617" s="20"/>
      <c r="T617" s="20"/>
      <c r="U617" s="20"/>
      <c r="V617" s="20"/>
      <c r="W617" s="20"/>
      <c r="X617" s="20"/>
      <c r="Y617" s="20"/>
      <c r="Z617" s="20"/>
      <c r="AA617" s="20"/>
    </row>
    <row r="618" spans="2:27" ht="16" customHeight="1" x14ac:dyDescent="0.25">
      <c r="B618" s="1549" t="s">
        <v>463</v>
      </c>
      <c r="C618" s="1551">
        <v>137</v>
      </c>
      <c r="D618" s="1551">
        <v>456</v>
      </c>
      <c r="E618" s="1551">
        <v>593</v>
      </c>
      <c r="G618" s="20"/>
      <c r="H618" s="20"/>
      <c r="M618" s="20"/>
      <c r="Q618" s="20"/>
      <c r="R618" s="20"/>
      <c r="S618" s="20"/>
      <c r="T618" s="20"/>
      <c r="U618" s="20"/>
      <c r="V618" s="20"/>
      <c r="W618" s="20"/>
      <c r="X618" s="20"/>
      <c r="Y618" s="20"/>
      <c r="Z618" s="20"/>
      <c r="AA618" s="20"/>
    </row>
    <row r="619" spans="2:27" x14ac:dyDescent="0.25">
      <c r="E619" s="327"/>
      <c r="F619" s="327"/>
      <c r="G619" s="327"/>
      <c r="H619" s="327"/>
      <c r="I619" s="327"/>
      <c r="J619" s="327"/>
      <c r="K619" s="327"/>
      <c r="L619" s="327"/>
      <c r="M619" s="327"/>
      <c r="N619" s="327"/>
      <c r="O619" s="327"/>
    </row>
    <row r="623" spans="2:27" ht="18.649999999999999" customHeight="1" x14ac:dyDescent="0.25">
      <c r="B623" s="1853" t="s">
        <v>497</v>
      </c>
      <c r="C623" s="1853"/>
      <c r="D623" s="1853"/>
      <c r="E623" s="1853"/>
      <c r="F623" s="1853"/>
      <c r="G623" s="1853"/>
    </row>
    <row r="624" spans="2:27" x14ac:dyDescent="0.25">
      <c r="D624" s="2"/>
      <c r="F624" s="13"/>
      <c r="G624" s="4"/>
      <c r="H624" s="20"/>
      <c r="L624" s="24"/>
      <c r="M624" s="20"/>
      <c r="P624" s="24"/>
      <c r="V624" s="350"/>
      <c r="W624" s="327"/>
      <c r="AA624" s="20"/>
    </row>
    <row r="625" spans="2:28" x14ac:dyDescent="0.25">
      <c r="D625" s="2"/>
      <c r="F625" s="13"/>
      <c r="G625" s="4"/>
      <c r="H625" s="20"/>
      <c r="L625" s="24"/>
      <c r="M625" s="20"/>
      <c r="P625" s="24"/>
      <c r="V625" s="350"/>
      <c r="W625" s="327"/>
      <c r="AA625" s="20"/>
    </row>
    <row r="626" spans="2:28" x14ac:dyDescent="0.35">
      <c r="B626" s="802" t="s">
        <v>28</v>
      </c>
      <c r="C626" s="647" t="s">
        <v>465</v>
      </c>
      <c r="D626" s="800" t="s">
        <v>466</v>
      </c>
      <c r="E626" s="664"/>
      <c r="F626" s="13"/>
      <c r="G626" s="4"/>
      <c r="H626" s="20"/>
      <c r="L626" s="24"/>
      <c r="M626" s="20"/>
      <c r="P626" s="24"/>
      <c r="V626" s="350"/>
      <c r="W626" s="327"/>
      <c r="X626" s="640"/>
      <c r="Z626" s="614" t="s">
        <v>28</v>
      </c>
      <c r="AA626" s="614" t="s">
        <v>5</v>
      </c>
      <c r="AB626" s="614" t="s">
        <v>361</v>
      </c>
    </row>
    <row r="627" spans="2:28" x14ac:dyDescent="0.35">
      <c r="B627" s="787" t="s">
        <v>69</v>
      </c>
      <c r="C627" s="646">
        <v>1511</v>
      </c>
      <c r="D627" s="646">
        <v>143</v>
      </c>
      <c r="E627" s="653"/>
      <c r="F627" s="348"/>
      <c r="G627" s="4"/>
      <c r="H627" s="20"/>
      <c r="L627" s="24"/>
      <c r="M627" s="20"/>
      <c r="P627" s="24"/>
      <c r="V627" s="350"/>
      <c r="W627" s="640">
        <f>C627/C641</f>
        <v>0.91354292623941957</v>
      </c>
      <c r="X627" s="640">
        <f>D627/C641</f>
        <v>8.6457073760580413E-2</v>
      </c>
      <c r="Y627" s="351"/>
      <c r="Z627" s="615" t="s">
        <v>443</v>
      </c>
      <c r="AA627" s="4">
        <v>614</v>
      </c>
      <c r="AB627" s="4">
        <v>68</v>
      </c>
    </row>
    <row r="628" spans="2:28" hidden="1" x14ac:dyDescent="0.35">
      <c r="B628" s="787" t="s">
        <v>32</v>
      </c>
      <c r="C628" s="646">
        <v>0</v>
      </c>
      <c r="D628" s="646">
        <v>0</v>
      </c>
      <c r="E628" s="653"/>
      <c r="F628" s="348"/>
      <c r="G628" s="4"/>
      <c r="H628" s="20"/>
      <c r="L628" s="24"/>
      <c r="M628" s="20"/>
      <c r="P628" s="24"/>
      <c r="V628" s="350"/>
      <c r="W628" s="639">
        <f>C628/C641</f>
        <v>0</v>
      </c>
      <c r="X628" s="640">
        <f>D628/C641</f>
        <v>0</v>
      </c>
      <c r="Z628" s="615" t="s">
        <v>444</v>
      </c>
      <c r="AA628" s="4">
        <v>1296</v>
      </c>
      <c r="AB628" s="4">
        <v>125</v>
      </c>
    </row>
    <row r="629" spans="2:28" hidden="1" x14ac:dyDescent="0.35">
      <c r="B629" s="787" t="s">
        <v>33</v>
      </c>
      <c r="C629" s="646">
        <v>0</v>
      </c>
      <c r="D629" s="646">
        <v>0</v>
      </c>
      <c r="E629" s="653"/>
      <c r="F629" s="348"/>
      <c r="G629" s="4"/>
      <c r="H629" s="20"/>
      <c r="L629" s="24"/>
      <c r="M629" s="20"/>
      <c r="P629" s="24"/>
      <c r="V629" s="350"/>
      <c r="W629" s="639">
        <f>C629/C641</f>
        <v>0</v>
      </c>
      <c r="X629" s="640">
        <f>D629/C641</f>
        <v>0</v>
      </c>
      <c r="Z629" s="615" t="s">
        <v>456</v>
      </c>
      <c r="AA629" s="4">
        <v>949</v>
      </c>
      <c r="AB629" s="4">
        <v>92</v>
      </c>
    </row>
    <row r="630" spans="2:28" hidden="1" x14ac:dyDescent="0.35">
      <c r="B630" s="787" t="s">
        <v>34</v>
      </c>
      <c r="C630" s="646">
        <v>0</v>
      </c>
      <c r="D630" s="646">
        <v>0</v>
      </c>
      <c r="E630" s="653"/>
      <c r="F630" s="348"/>
      <c r="G630" s="4"/>
      <c r="H630" s="20"/>
      <c r="L630" s="24"/>
      <c r="M630" s="20"/>
      <c r="P630" s="24"/>
      <c r="V630" s="350"/>
      <c r="W630" s="639">
        <f>C630/C641</f>
        <v>0</v>
      </c>
      <c r="X630" s="640">
        <f>D630/C641</f>
        <v>0</v>
      </c>
      <c r="Z630" s="615" t="s">
        <v>457</v>
      </c>
      <c r="AA630" s="4">
        <v>712</v>
      </c>
      <c r="AB630" s="4">
        <v>58</v>
      </c>
    </row>
    <row r="631" spans="2:28" hidden="1" x14ac:dyDescent="0.35">
      <c r="B631" s="787" t="s">
        <v>35</v>
      </c>
      <c r="C631" s="646">
        <v>0</v>
      </c>
      <c r="D631" s="646">
        <v>0</v>
      </c>
      <c r="E631" s="653"/>
      <c r="F631" s="348"/>
      <c r="G631" s="4"/>
      <c r="H631" s="20"/>
      <c r="L631" s="24"/>
      <c r="M631" s="20"/>
      <c r="P631" s="24"/>
      <c r="V631" s="350"/>
      <c r="W631" s="639">
        <f>C631/C641</f>
        <v>0</v>
      </c>
      <c r="X631" s="640">
        <f>D631/C641</f>
        <v>0</v>
      </c>
      <c r="Z631" s="638" t="s">
        <v>473</v>
      </c>
      <c r="AA631" s="4">
        <v>955</v>
      </c>
      <c r="AB631" s="4">
        <v>88</v>
      </c>
    </row>
    <row r="632" spans="2:28" hidden="1" x14ac:dyDescent="0.35">
      <c r="B632" s="787" t="s">
        <v>31</v>
      </c>
      <c r="C632" s="646">
        <v>0</v>
      </c>
      <c r="D632" s="646">
        <v>0</v>
      </c>
      <c r="E632" s="678"/>
      <c r="F632" s="13"/>
      <c r="G632" s="4"/>
      <c r="H632" s="20"/>
      <c r="L632" s="24"/>
      <c r="M632" s="20"/>
      <c r="P632" s="24"/>
      <c r="V632" s="350"/>
      <c r="W632" s="217">
        <f>C632/C641</f>
        <v>0</v>
      </c>
      <c r="X632" s="640">
        <f>D632/C641</f>
        <v>0</v>
      </c>
      <c r="Z632" s="638" t="s">
        <v>485</v>
      </c>
      <c r="AA632" s="616">
        <v>1224</v>
      </c>
      <c r="AB632" s="617">
        <v>125</v>
      </c>
    </row>
    <row r="633" spans="2:28" hidden="1" x14ac:dyDescent="0.35">
      <c r="B633" s="787" t="s">
        <v>36</v>
      </c>
      <c r="C633" s="646">
        <v>0</v>
      </c>
      <c r="D633" s="646">
        <v>0</v>
      </c>
      <c r="E633" s="678"/>
      <c r="F633" s="13"/>
      <c r="G633" s="4"/>
      <c r="H633" s="20"/>
      <c r="L633" s="24"/>
      <c r="M633" s="20"/>
      <c r="P633" s="24"/>
      <c r="V633" s="350"/>
      <c r="W633" s="217">
        <f>+C633/C641</f>
        <v>0</v>
      </c>
      <c r="X633" s="640">
        <f>+D633/C641</f>
        <v>0</v>
      </c>
      <c r="Z633" s="615" t="s">
        <v>367</v>
      </c>
      <c r="AA633" s="616"/>
      <c r="AB633" s="617"/>
    </row>
    <row r="634" spans="2:28" hidden="1" x14ac:dyDescent="0.35">
      <c r="B634" s="787" t="s">
        <v>37</v>
      </c>
      <c r="C634" s="646">
        <v>0</v>
      </c>
      <c r="D634" s="646">
        <v>0</v>
      </c>
      <c r="E634" s="678"/>
      <c r="F634" s="13"/>
      <c r="G634" s="4"/>
      <c r="H634" s="20"/>
      <c r="L634" s="24"/>
      <c r="M634" s="20"/>
      <c r="P634" s="24"/>
      <c r="V634" s="350"/>
      <c r="W634" s="217">
        <f>+C634/C641</f>
        <v>0</v>
      </c>
      <c r="X634" s="640">
        <f>+D634/C641</f>
        <v>0</v>
      </c>
      <c r="Z634" s="615" t="s">
        <v>368</v>
      </c>
      <c r="AA634" s="616"/>
      <c r="AB634" s="617"/>
    </row>
    <row r="635" spans="2:28" hidden="1" x14ac:dyDescent="0.35">
      <c r="B635" s="787" t="s">
        <v>38</v>
      </c>
      <c r="C635" s="646">
        <v>0</v>
      </c>
      <c r="D635" s="646">
        <v>0</v>
      </c>
      <c r="E635" s="678"/>
      <c r="F635" s="13"/>
      <c r="G635" s="4"/>
      <c r="H635" s="20"/>
      <c r="L635" s="24"/>
      <c r="M635" s="20"/>
      <c r="P635" s="24"/>
      <c r="V635" s="350"/>
      <c r="W635" s="217">
        <f>+C635/C641</f>
        <v>0</v>
      </c>
      <c r="X635" s="640">
        <f>+D635/C641</f>
        <v>0</v>
      </c>
      <c r="Z635" s="615" t="s">
        <v>369</v>
      </c>
      <c r="AA635" s="616"/>
      <c r="AB635" s="617"/>
    </row>
    <row r="636" spans="2:28" hidden="1" x14ac:dyDescent="0.35">
      <c r="B636" s="787" t="s">
        <v>39</v>
      </c>
      <c r="C636" s="646">
        <v>0</v>
      </c>
      <c r="D636" s="646">
        <v>0</v>
      </c>
      <c r="E636" s="678"/>
      <c r="F636" s="13"/>
      <c r="G636" s="4"/>
      <c r="H636" s="20"/>
      <c r="L636" s="24"/>
      <c r="M636" s="20"/>
      <c r="P636" s="24"/>
      <c r="V636" s="350"/>
      <c r="W636" s="217">
        <f>+C636/C641</f>
        <v>0</v>
      </c>
      <c r="X636" s="640">
        <f>+D636/C641</f>
        <v>0</v>
      </c>
      <c r="Z636" s="615" t="s">
        <v>370</v>
      </c>
      <c r="AA636" s="616"/>
      <c r="AB636" s="617"/>
    </row>
    <row r="637" spans="2:28" hidden="1" x14ac:dyDescent="0.35">
      <c r="B637" s="787" t="s">
        <v>40</v>
      </c>
      <c r="C637" s="646">
        <v>0</v>
      </c>
      <c r="D637" s="646">
        <v>0</v>
      </c>
      <c r="E637" s="678"/>
      <c r="F637" s="13"/>
      <c r="G637" s="4"/>
      <c r="H637" s="20"/>
      <c r="L637" s="24"/>
      <c r="M637" s="20"/>
      <c r="P637" s="24"/>
      <c r="V637" s="350"/>
      <c r="W637" s="327"/>
      <c r="X637" s="640"/>
      <c r="Z637" s="615" t="s">
        <v>371</v>
      </c>
      <c r="AA637" s="616"/>
      <c r="AB637" s="617"/>
    </row>
    <row r="638" spans="2:28" hidden="1" x14ac:dyDescent="0.35">
      <c r="B638" s="787" t="s">
        <v>70</v>
      </c>
      <c r="C638" s="646">
        <v>0</v>
      </c>
      <c r="D638" s="646">
        <v>0</v>
      </c>
      <c r="E638" s="678"/>
      <c r="F638" s="13"/>
      <c r="G638" s="4"/>
      <c r="H638" s="20"/>
      <c r="L638" s="24"/>
      <c r="M638" s="20"/>
      <c r="P638" s="24"/>
      <c r="V638" s="350"/>
      <c r="W638" s="327"/>
      <c r="X638" s="640"/>
      <c r="Z638" s="615" t="s">
        <v>372</v>
      </c>
      <c r="AA638" s="616"/>
      <c r="AB638" s="617"/>
    </row>
    <row r="639" spans="2:28" hidden="1" x14ac:dyDescent="0.25">
      <c r="B639" s="682"/>
      <c r="E639" s="682"/>
      <c r="F639" s="13"/>
      <c r="G639" s="4"/>
      <c r="H639" s="20"/>
      <c r="L639" s="24"/>
      <c r="M639" s="20"/>
      <c r="P639" s="24"/>
      <c r="V639" s="350"/>
      <c r="W639" s="327"/>
      <c r="X639" s="640"/>
      <c r="Z639" s="498"/>
      <c r="AA639" s="499"/>
      <c r="AB639" s="500"/>
    </row>
    <row r="640" spans="2:28" x14ac:dyDescent="0.25">
      <c r="B640" s="806" t="s">
        <v>6</v>
      </c>
      <c r="C640" s="647">
        <f>SUM(C627:C639)</f>
        <v>1511</v>
      </c>
      <c r="D640" s="936">
        <f>SUM(D627:D639)</f>
        <v>143</v>
      </c>
      <c r="E640" s="890"/>
      <c r="F640" s="13"/>
      <c r="G640" s="4"/>
      <c r="H640" s="20"/>
      <c r="L640" s="24"/>
      <c r="M640" s="20"/>
      <c r="P640" s="24"/>
      <c r="V640" s="350"/>
      <c r="W640" s="640"/>
      <c r="X640" s="640"/>
      <c r="Z640" s="498" t="s">
        <v>373</v>
      </c>
      <c r="AA640" s="501"/>
      <c r="AB640" s="502"/>
    </row>
    <row r="641" spans="2:29" x14ac:dyDescent="0.25">
      <c r="B641" s="937" t="s">
        <v>474</v>
      </c>
      <c r="C641" s="938">
        <f>C640+D640</f>
        <v>1654</v>
      </c>
      <c r="D641" s="938"/>
      <c r="X641" s="641">
        <f>+C640/C641</f>
        <v>0.91354292623941957</v>
      </c>
      <c r="Y641" s="642">
        <f>+D640/C641</f>
        <v>8.6457073760580413E-2</v>
      </c>
      <c r="AA641" s="356"/>
      <c r="AB641" s="356">
        <f>SUM(AA627:AA640)</f>
        <v>5750</v>
      </c>
      <c r="AC641" s="356">
        <f>SUM(AB627:AB640)</f>
        <v>556</v>
      </c>
    </row>
    <row r="642" spans="2:29" x14ac:dyDescent="0.25">
      <c r="C642" s="653"/>
      <c r="D642" s="653"/>
      <c r="E642" s="662"/>
    </row>
  </sheetData>
  <mergeCells count="113">
    <mergeCell ref="AC243:AF243"/>
    <mergeCell ref="E243:F243"/>
    <mergeCell ref="C243:D243"/>
    <mergeCell ref="I171:J171"/>
    <mergeCell ref="A1:M1"/>
    <mergeCell ref="A2:M2"/>
    <mergeCell ref="A3:M3"/>
    <mergeCell ref="A4:M4"/>
    <mergeCell ref="B111:E111"/>
    <mergeCell ref="B125:E125"/>
    <mergeCell ref="B139:E139"/>
    <mergeCell ref="B156:E156"/>
    <mergeCell ref="B29:E29"/>
    <mergeCell ref="B11:E11"/>
    <mergeCell ref="B49:E49"/>
    <mergeCell ref="B83:E83"/>
    <mergeCell ref="B97:E97"/>
    <mergeCell ref="B66:E66"/>
    <mergeCell ref="B76:E76"/>
    <mergeCell ref="C78:E78"/>
    <mergeCell ref="X67:Z67"/>
    <mergeCell ref="W85:Y85"/>
    <mergeCell ref="W97:Y98"/>
    <mergeCell ref="C79:E79"/>
    <mergeCell ref="B169:E169"/>
    <mergeCell ref="B241:E241"/>
    <mergeCell ref="F241:H241"/>
    <mergeCell ref="C208:D208"/>
    <mergeCell ref="C207:D207"/>
    <mergeCell ref="G208:H208"/>
    <mergeCell ref="G207:H207"/>
    <mergeCell ref="B312:C312"/>
    <mergeCell ref="B304:E306"/>
    <mergeCell ref="E289:F289"/>
    <mergeCell ref="C289:D289"/>
    <mergeCell ref="G289:H289"/>
    <mergeCell ref="B287:E287"/>
    <mergeCell ref="AL208:AN208"/>
    <mergeCell ref="AH222:AI222"/>
    <mergeCell ref="AH225:AI225"/>
    <mergeCell ref="AH228:AI228"/>
    <mergeCell ref="AH219:AI219"/>
    <mergeCell ref="AB171:AC171"/>
    <mergeCell ref="B215:E215"/>
    <mergeCell ref="AD171:AE171"/>
    <mergeCell ref="AF171:AG171"/>
    <mergeCell ref="Z171:AA171"/>
    <mergeCell ref="X171:Y171"/>
    <mergeCell ref="B205:E205"/>
    <mergeCell ref="B185:E185"/>
    <mergeCell ref="M208:N208"/>
    <mergeCell ref="M207:N207"/>
    <mergeCell ref="O208:P208"/>
    <mergeCell ref="C171:D171"/>
    <mergeCell ref="E171:F171"/>
    <mergeCell ref="G171:H171"/>
    <mergeCell ref="E207:F207"/>
    <mergeCell ref="AH208:AJ208"/>
    <mergeCell ref="K208:L208"/>
    <mergeCell ref="K207:L207"/>
    <mergeCell ref="E208:F208"/>
    <mergeCell ref="C77:E77"/>
    <mergeCell ref="B166:E166"/>
    <mergeCell ref="B167:E167"/>
    <mergeCell ref="B148:E150"/>
    <mergeCell ref="X243:AA243"/>
    <mergeCell ref="I457:I458"/>
    <mergeCell ref="H457:H458"/>
    <mergeCell ref="G457:G458"/>
    <mergeCell ref="C520:D520"/>
    <mergeCell ref="E520:F520"/>
    <mergeCell ref="Q338:Q339"/>
    <mergeCell ref="X338:Y338"/>
    <mergeCell ref="D425:D426"/>
    <mergeCell ref="E425:E426"/>
    <mergeCell ref="H425:H426"/>
    <mergeCell ref="I425:I426"/>
    <mergeCell ref="J425:J426"/>
    <mergeCell ref="G425:G426"/>
    <mergeCell ref="B337:E337"/>
    <mergeCell ref="K340:L340"/>
    <mergeCell ref="B425:B426"/>
    <mergeCell ref="C425:C426"/>
    <mergeCell ref="C339:H339"/>
    <mergeCell ref="B266:G266"/>
    <mergeCell ref="M340:N340"/>
    <mergeCell ref="F340:H340"/>
    <mergeCell ref="K339:N339"/>
    <mergeCell ref="J457:J458"/>
    <mergeCell ref="D457:D458"/>
    <mergeCell ref="E457:E458"/>
    <mergeCell ref="B457:B458"/>
    <mergeCell ref="C457:C458"/>
    <mergeCell ref="B520:B521"/>
    <mergeCell ref="B487:F487"/>
    <mergeCell ref="B517:E518"/>
    <mergeCell ref="B424:E424"/>
    <mergeCell ref="B423:E423"/>
    <mergeCell ref="B456:E456"/>
    <mergeCell ref="B455:E455"/>
    <mergeCell ref="C340:E340"/>
    <mergeCell ref="A421:E421"/>
    <mergeCell ref="K171:L171"/>
    <mergeCell ref="B554:D554"/>
    <mergeCell ref="B623:G623"/>
    <mergeCell ref="G456:J456"/>
    <mergeCell ref="G455:J455"/>
    <mergeCell ref="G423:J423"/>
    <mergeCell ref="G424:J424"/>
    <mergeCell ref="B534:F534"/>
    <mergeCell ref="B330:E332"/>
    <mergeCell ref="B555:E557"/>
    <mergeCell ref="B589:E590"/>
  </mergeCells>
  <phoneticPr fontId="318" type="noConversion"/>
  <printOptions horizontalCentered="1"/>
  <pageMargins left="0.23622047244094491" right="0.23622047244094491" top="0.74803149606299213" bottom="0.74803149606299213" header="0.31496062992125984" footer="0.31496062992125984"/>
  <pageSetup scale="30" fitToHeight="0" orientation="portrait" r:id="rId1"/>
  <headerFooter alignWithMargins="0">
    <oddFooter>Página &amp;P</oddFooter>
  </headerFooter>
  <rowBreaks count="11" manualBreakCount="11">
    <brk id="64" max="16" man="1"/>
    <brk id="109" max="16" man="1"/>
    <brk id="152" max="16383" man="1"/>
    <brk id="183" max="16383" man="1"/>
    <brk id="239" max="16" man="1"/>
    <brk id="283" max="16" man="1"/>
    <brk id="336" max="16" man="1"/>
    <brk id="369" max="16" man="1"/>
    <brk id="419" max="16" man="1"/>
    <brk id="486" max="16" man="1"/>
    <brk id="553"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pageSetUpPr fitToPage="1"/>
  </sheetPr>
  <dimension ref="A1:R38"/>
  <sheetViews>
    <sheetView showGridLines="0" zoomScale="80" zoomScaleNormal="80" zoomScaleSheetLayoutView="100" workbookViewId="0">
      <selection activeCell="A4" sqref="A4:E4"/>
    </sheetView>
  </sheetViews>
  <sheetFormatPr baseColWidth="10" defaultRowHeight="13" x14ac:dyDescent="0.25"/>
  <cols>
    <col min="1" max="1" width="3.7265625" style="20" customWidth="1"/>
    <col min="2" max="4" width="34.7265625" style="4" customWidth="1"/>
    <col min="5" max="5" width="36" style="4" customWidth="1"/>
    <col min="6" max="6" width="3.7265625" style="20" customWidth="1"/>
    <col min="7" max="7" width="11.81640625" style="20" customWidth="1"/>
    <col min="8" max="8" width="13.1796875" style="20" customWidth="1"/>
    <col min="9" max="9" width="12.453125" style="20" customWidth="1"/>
    <col min="10" max="10" width="14.1796875" style="20" customWidth="1"/>
    <col min="11" max="11" width="24" style="21" customWidth="1"/>
    <col min="12" max="12" width="15.81640625" style="21" customWidth="1"/>
    <col min="13" max="13" width="35" style="20" customWidth="1"/>
    <col min="14" max="14" width="11.1796875" style="20" customWidth="1"/>
    <col min="15" max="15" width="24.453125" style="20" customWidth="1"/>
    <col min="16" max="16" width="23.453125" style="20" customWidth="1"/>
    <col min="17" max="17" width="21.1796875" style="20" customWidth="1"/>
    <col min="18" max="18" width="22.1796875" style="20" customWidth="1"/>
    <col min="19" max="19" width="23.453125" style="20" customWidth="1"/>
    <col min="20" max="20" width="20.7265625" style="20" customWidth="1"/>
    <col min="21" max="21" width="18.81640625" style="20" customWidth="1"/>
    <col min="22" max="22" width="13" style="20" customWidth="1"/>
    <col min="23" max="23" width="20.453125" style="20" customWidth="1"/>
    <col min="24" max="26" width="11.453125" style="20" customWidth="1"/>
    <col min="27" max="27" width="17.81640625" style="20" customWidth="1"/>
    <col min="28" max="38" width="11.453125" style="20" customWidth="1"/>
    <col min="39" max="250" width="11.453125" style="20"/>
    <col min="251" max="251" width="3.1796875" style="20" customWidth="1"/>
    <col min="252" max="252" width="8.7265625" style="20" customWidth="1"/>
    <col min="253" max="253" width="16.453125" style="20" customWidth="1"/>
    <col min="254" max="254" width="9.453125" style="20" customWidth="1"/>
    <col min="255" max="255" width="9" style="20" customWidth="1"/>
    <col min="256" max="256" width="9.453125" style="20" customWidth="1"/>
    <col min="257" max="257" width="9.1796875" style="20" customWidth="1"/>
    <col min="258" max="258" width="13.453125" style="20" customWidth="1"/>
    <col min="259" max="259" width="8.81640625" style="20" customWidth="1"/>
    <col min="260" max="260" width="9.26953125" style="20" customWidth="1"/>
    <col min="261" max="261" width="8.7265625" style="20" customWidth="1"/>
    <col min="262" max="262" width="14.1796875" style="20" customWidth="1"/>
    <col min="263" max="265" width="9.26953125" style="20" customWidth="1"/>
    <col min="266" max="266" width="2.1796875" style="20" customWidth="1"/>
    <col min="267" max="267" width="16.26953125" style="20" customWidth="1"/>
    <col min="268" max="268" width="13.453125" style="20" customWidth="1"/>
    <col min="269" max="269" width="6.453125" style="20" customWidth="1"/>
    <col min="270" max="270" width="10.81640625" style="20" customWidth="1"/>
    <col min="271" max="271" width="21.7265625" style="20" customWidth="1"/>
    <col min="272" max="272" width="21.453125" style="20" customWidth="1"/>
    <col min="273" max="273" width="11.453125" style="20"/>
    <col min="274" max="274" width="20.26953125" style="20" customWidth="1"/>
    <col min="275" max="275" width="22.7265625" style="20" customWidth="1"/>
    <col min="276" max="276" width="21.7265625" style="20" customWidth="1"/>
    <col min="277" max="506" width="11.453125" style="20"/>
    <col min="507" max="507" width="3.1796875" style="20" customWidth="1"/>
    <col min="508" max="508" width="8.7265625" style="20" customWidth="1"/>
    <col min="509" max="509" width="16.453125" style="20" customWidth="1"/>
    <col min="510" max="510" width="9.453125" style="20" customWidth="1"/>
    <col min="511" max="511" width="9" style="20" customWidth="1"/>
    <col min="512" max="512" width="9.453125" style="20" customWidth="1"/>
    <col min="513" max="513" width="9.1796875" style="20" customWidth="1"/>
    <col min="514" max="514" width="13.453125" style="20" customWidth="1"/>
    <col min="515" max="515" width="8.81640625" style="20" customWidth="1"/>
    <col min="516" max="516" width="9.26953125" style="20" customWidth="1"/>
    <col min="517" max="517" width="8.7265625" style="20" customWidth="1"/>
    <col min="518" max="518" width="14.1796875" style="20" customWidth="1"/>
    <col min="519" max="521" width="9.26953125" style="20" customWidth="1"/>
    <col min="522" max="522" width="2.1796875" style="20" customWidth="1"/>
    <col min="523" max="523" width="16.26953125" style="20" customWidth="1"/>
    <col min="524" max="524" width="13.453125" style="20" customWidth="1"/>
    <col min="525" max="525" width="6.453125" style="20" customWidth="1"/>
    <col min="526" max="526" width="10.81640625" style="20" customWidth="1"/>
    <col min="527" max="527" width="21.7265625" style="20" customWidth="1"/>
    <col min="528" max="528" width="21.453125" style="20" customWidth="1"/>
    <col min="529" max="529" width="11.453125" style="20"/>
    <col min="530" max="530" width="20.26953125" style="20" customWidth="1"/>
    <col min="531" max="531" width="22.7265625" style="20" customWidth="1"/>
    <col min="532" max="532" width="21.7265625" style="20" customWidth="1"/>
    <col min="533" max="762" width="11.453125" style="20"/>
    <col min="763" max="763" width="3.1796875" style="20" customWidth="1"/>
    <col min="764" max="764" width="8.7265625" style="20" customWidth="1"/>
    <col min="765" max="765" width="16.453125" style="20" customWidth="1"/>
    <col min="766" max="766" width="9.453125" style="20" customWidth="1"/>
    <col min="767" max="767" width="9" style="20" customWidth="1"/>
    <col min="768" max="768" width="9.453125" style="20" customWidth="1"/>
    <col min="769" max="769" width="9.1796875" style="20" customWidth="1"/>
    <col min="770" max="770" width="13.453125" style="20" customWidth="1"/>
    <col min="771" max="771" width="8.81640625" style="20" customWidth="1"/>
    <col min="772" max="772" width="9.26953125" style="20" customWidth="1"/>
    <col min="773" max="773" width="8.7265625" style="20" customWidth="1"/>
    <col min="774" max="774" width="14.1796875" style="20" customWidth="1"/>
    <col min="775" max="777" width="9.26953125" style="20" customWidth="1"/>
    <col min="778" max="778" width="2.1796875" style="20" customWidth="1"/>
    <col min="779" max="779" width="16.26953125" style="20" customWidth="1"/>
    <col min="780" max="780" width="13.453125" style="20" customWidth="1"/>
    <col min="781" max="781" width="6.453125" style="20" customWidth="1"/>
    <col min="782" max="782" width="10.81640625" style="20" customWidth="1"/>
    <col min="783" max="783" width="21.7265625" style="20" customWidth="1"/>
    <col min="784" max="784" width="21.453125" style="20" customWidth="1"/>
    <col min="785" max="785" width="11.453125" style="20"/>
    <col min="786" max="786" width="20.26953125" style="20" customWidth="1"/>
    <col min="787" max="787" width="22.7265625" style="20" customWidth="1"/>
    <col min="788" max="788" width="21.7265625" style="20" customWidth="1"/>
    <col min="789" max="1018" width="11.453125" style="20"/>
    <col min="1019" max="1019" width="3.1796875" style="20" customWidth="1"/>
    <col min="1020" max="1020" width="8.7265625" style="20" customWidth="1"/>
    <col min="1021" max="1021" width="16.453125" style="20" customWidth="1"/>
    <col min="1022" max="1022" width="9.453125" style="20" customWidth="1"/>
    <col min="1023" max="1023" width="9" style="20" customWidth="1"/>
    <col min="1024" max="1024" width="9.453125" style="20" customWidth="1"/>
    <col min="1025" max="1025" width="9.1796875" style="20" customWidth="1"/>
    <col min="1026" max="1026" width="13.453125" style="20" customWidth="1"/>
    <col min="1027" max="1027" width="8.81640625" style="20" customWidth="1"/>
    <col min="1028" max="1028" width="9.26953125" style="20" customWidth="1"/>
    <col min="1029" max="1029" width="8.7265625" style="20" customWidth="1"/>
    <col min="1030" max="1030" width="14.1796875" style="20" customWidth="1"/>
    <col min="1031" max="1033" width="9.26953125" style="20" customWidth="1"/>
    <col min="1034" max="1034" width="2.1796875" style="20" customWidth="1"/>
    <col min="1035" max="1035" width="16.26953125" style="20" customWidth="1"/>
    <col min="1036" max="1036" width="13.453125" style="20" customWidth="1"/>
    <col min="1037" max="1037" width="6.453125" style="20" customWidth="1"/>
    <col min="1038" max="1038" width="10.81640625" style="20" customWidth="1"/>
    <col min="1039" max="1039" width="21.7265625" style="20" customWidth="1"/>
    <col min="1040" max="1040" width="21.453125" style="20" customWidth="1"/>
    <col min="1041" max="1041" width="11.453125" style="20"/>
    <col min="1042" max="1042" width="20.26953125" style="20" customWidth="1"/>
    <col min="1043" max="1043" width="22.7265625" style="20" customWidth="1"/>
    <col min="1044" max="1044" width="21.7265625" style="20" customWidth="1"/>
    <col min="1045" max="1274" width="11.453125" style="20"/>
    <col min="1275" max="1275" width="3.1796875" style="20" customWidth="1"/>
    <col min="1276" max="1276" width="8.7265625" style="20" customWidth="1"/>
    <col min="1277" max="1277" width="16.453125" style="20" customWidth="1"/>
    <col min="1278" max="1278" width="9.453125" style="20" customWidth="1"/>
    <col min="1279" max="1279" width="9" style="20" customWidth="1"/>
    <col min="1280" max="1280" width="9.453125" style="20" customWidth="1"/>
    <col min="1281" max="1281" width="9.1796875" style="20" customWidth="1"/>
    <col min="1282" max="1282" width="13.453125" style="20" customWidth="1"/>
    <col min="1283" max="1283" width="8.81640625" style="20" customWidth="1"/>
    <col min="1284" max="1284" width="9.26953125" style="20" customWidth="1"/>
    <col min="1285" max="1285" width="8.7265625" style="20" customWidth="1"/>
    <col min="1286" max="1286" width="14.1796875" style="20" customWidth="1"/>
    <col min="1287" max="1289" width="9.26953125" style="20" customWidth="1"/>
    <col min="1290" max="1290" width="2.1796875" style="20" customWidth="1"/>
    <col min="1291" max="1291" width="16.26953125" style="20" customWidth="1"/>
    <col min="1292" max="1292" width="13.453125" style="20" customWidth="1"/>
    <col min="1293" max="1293" width="6.453125" style="20" customWidth="1"/>
    <col min="1294" max="1294" width="10.81640625" style="20" customWidth="1"/>
    <col min="1295" max="1295" width="21.7265625" style="20" customWidth="1"/>
    <col min="1296" max="1296" width="21.453125" style="20" customWidth="1"/>
    <col min="1297" max="1297" width="11.453125" style="20"/>
    <col min="1298" max="1298" width="20.26953125" style="20" customWidth="1"/>
    <col min="1299" max="1299" width="22.7265625" style="20" customWidth="1"/>
    <col min="1300" max="1300" width="21.7265625" style="20" customWidth="1"/>
    <col min="1301" max="1530" width="11.453125" style="20"/>
    <col min="1531" max="1531" width="3.1796875" style="20" customWidth="1"/>
    <col min="1532" max="1532" width="8.7265625" style="20" customWidth="1"/>
    <col min="1533" max="1533" width="16.453125" style="20" customWidth="1"/>
    <col min="1534" max="1534" width="9.453125" style="20" customWidth="1"/>
    <col min="1535" max="1535" width="9" style="20" customWidth="1"/>
    <col min="1536" max="1536" width="9.453125" style="20" customWidth="1"/>
    <col min="1537" max="1537" width="9.1796875" style="20" customWidth="1"/>
    <col min="1538" max="1538" width="13.453125" style="20" customWidth="1"/>
    <col min="1539" max="1539" width="8.81640625" style="20" customWidth="1"/>
    <col min="1540" max="1540" width="9.26953125" style="20" customWidth="1"/>
    <col min="1541" max="1541" width="8.7265625" style="20" customWidth="1"/>
    <col min="1542" max="1542" width="14.1796875" style="20" customWidth="1"/>
    <col min="1543" max="1545" width="9.26953125" style="20" customWidth="1"/>
    <col min="1546" max="1546" width="2.1796875" style="20" customWidth="1"/>
    <col min="1547" max="1547" width="16.26953125" style="20" customWidth="1"/>
    <col min="1548" max="1548" width="13.453125" style="20" customWidth="1"/>
    <col min="1549" max="1549" width="6.453125" style="20" customWidth="1"/>
    <col min="1550" max="1550" width="10.81640625" style="20" customWidth="1"/>
    <col min="1551" max="1551" width="21.7265625" style="20" customWidth="1"/>
    <col min="1552" max="1552" width="21.453125" style="20" customWidth="1"/>
    <col min="1553" max="1553" width="11.453125" style="20"/>
    <col min="1554" max="1554" width="20.26953125" style="20" customWidth="1"/>
    <col min="1555" max="1555" width="22.7265625" style="20" customWidth="1"/>
    <col min="1556" max="1556" width="21.7265625" style="20" customWidth="1"/>
    <col min="1557" max="1786" width="11.453125" style="20"/>
    <col min="1787" max="1787" width="3.1796875" style="20" customWidth="1"/>
    <col min="1788" max="1788" width="8.7265625" style="20" customWidth="1"/>
    <col min="1789" max="1789" width="16.453125" style="20" customWidth="1"/>
    <col min="1790" max="1790" width="9.453125" style="20" customWidth="1"/>
    <col min="1791" max="1791" width="9" style="20" customWidth="1"/>
    <col min="1792" max="1792" width="9.453125" style="20" customWidth="1"/>
    <col min="1793" max="1793" width="9.1796875" style="20" customWidth="1"/>
    <col min="1794" max="1794" width="13.453125" style="20" customWidth="1"/>
    <col min="1795" max="1795" width="8.81640625" style="20" customWidth="1"/>
    <col min="1796" max="1796" width="9.26953125" style="20" customWidth="1"/>
    <col min="1797" max="1797" width="8.7265625" style="20" customWidth="1"/>
    <col min="1798" max="1798" width="14.1796875" style="20" customWidth="1"/>
    <col min="1799" max="1801" width="9.26953125" style="20" customWidth="1"/>
    <col min="1802" max="1802" width="2.1796875" style="20" customWidth="1"/>
    <col min="1803" max="1803" width="16.26953125" style="20" customWidth="1"/>
    <col min="1804" max="1804" width="13.453125" style="20" customWidth="1"/>
    <col min="1805" max="1805" width="6.453125" style="20" customWidth="1"/>
    <col min="1806" max="1806" width="10.81640625" style="20" customWidth="1"/>
    <col min="1807" max="1807" width="21.7265625" style="20" customWidth="1"/>
    <col min="1808" max="1808" width="21.453125" style="20" customWidth="1"/>
    <col min="1809" max="1809" width="11.453125" style="20"/>
    <col min="1810" max="1810" width="20.26953125" style="20" customWidth="1"/>
    <col min="1811" max="1811" width="22.7265625" style="20" customWidth="1"/>
    <col min="1812" max="1812" width="21.7265625" style="20" customWidth="1"/>
    <col min="1813" max="2042" width="11.453125" style="20"/>
    <col min="2043" max="2043" width="3.1796875" style="20" customWidth="1"/>
    <col min="2044" max="2044" width="8.7265625" style="20" customWidth="1"/>
    <col min="2045" max="2045" width="16.453125" style="20" customWidth="1"/>
    <col min="2046" max="2046" width="9.453125" style="20" customWidth="1"/>
    <col min="2047" max="2047" width="9" style="20" customWidth="1"/>
    <col min="2048" max="2048" width="9.453125" style="20" customWidth="1"/>
    <col min="2049" max="2049" width="9.1796875" style="20" customWidth="1"/>
    <col min="2050" max="2050" width="13.453125" style="20" customWidth="1"/>
    <col min="2051" max="2051" width="8.81640625" style="20" customWidth="1"/>
    <col min="2052" max="2052" width="9.26953125" style="20" customWidth="1"/>
    <col min="2053" max="2053" width="8.7265625" style="20" customWidth="1"/>
    <col min="2054" max="2054" width="14.1796875" style="20" customWidth="1"/>
    <col min="2055" max="2057" width="9.26953125" style="20" customWidth="1"/>
    <col min="2058" max="2058" width="2.1796875" style="20" customWidth="1"/>
    <col min="2059" max="2059" width="16.26953125" style="20" customWidth="1"/>
    <col min="2060" max="2060" width="13.453125" style="20" customWidth="1"/>
    <col min="2061" max="2061" width="6.453125" style="20" customWidth="1"/>
    <col min="2062" max="2062" width="10.81640625" style="20" customWidth="1"/>
    <col min="2063" max="2063" width="21.7265625" style="20" customWidth="1"/>
    <col min="2064" max="2064" width="21.453125" style="20" customWidth="1"/>
    <col min="2065" max="2065" width="11.453125" style="20"/>
    <col min="2066" max="2066" width="20.26953125" style="20" customWidth="1"/>
    <col min="2067" max="2067" width="22.7265625" style="20" customWidth="1"/>
    <col min="2068" max="2068" width="21.7265625" style="20" customWidth="1"/>
    <col min="2069" max="2298" width="11.453125" style="20"/>
    <col min="2299" max="2299" width="3.1796875" style="20" customWidth="1"/>
    <col min="2300" max="2300" width="8.7265625" style="20" customWidth="1"/>
    <col min="2301" max="2301" width="16.453125" style="20" customWidth="1"/>
    <col min="2302" max="2302" width="9.453125" style="20" customWidth="1"/>
    <col min="2303" max="2303" width="9" style="20" customWidth="1"/>
    <col min="2304" max="2304" width="9.453125" style="20" customWidth="1"/>
    <col min="2305" max="2305" width="9.1796875" style="20" customWidth="1"/>
    <col min="2306" max="2306" width="13.453125" style="20" customWidth="1"/>
    <col min="2307" max="2307" width="8.81640625" style="20" customWidth="1"/>
    <col min="2308" max="2308" width="9.26953125" style="20" customWidth="1"/>
    <col min="2309" max="2309" width="8.7265625" style="20" customWidth="1"/>
    <col min="2310" max="2310" width="14.1796875" style="20" customWidth="1"/>
    <col min="2311" max="2313" width="9.26953125" style="20" customWidth="1"/>
    <col min="2314" max="2314" width="2.1796875" style="20" customWidth="1"/>
    <col min="2315" max="2315" width="16.26953125" style="20" customWidth="1"/>
    <col min="2316" max="2316" width="13.453125" style="20" customWidth="1"/>
    <col min="2317" max="2317" width="6.453125" style="20" customWidth="1"/>
    <col min="2318" max="2318" width="10.81640625" style="20" customWidth="1"/>
    <col min="2319" max="2319" width="21.7265625" style="20" customWidth="1"/>
    <col min="2320" max="2320" width="21.453125" style="20" customWidth="1"/>
    <col min="2321" max="2321" width="11.453125" style="20"/>
    <col min="2322" max="2322" width="20.26953125" style="20" customWidth="1"/>
    <col min="2323" max="2323" width="22.7265625" style="20" customWidth="1"/>
    <col min="2324" max="2324" width="21.7265625" style="20" customWidth="1"/>
    <col min="2325" max="2554" width="11.453125" style="20"/>
    <col min="2555" max="2555" width="3.1796875" style="20" customWidth="1"/>
    <col min="2556" max="2556" width="8.7265625" style="20" customWidth="1"/>
    <col min="2557" max="2557" width="16.453125" style="20" customWidth="1"/>
    <col min="2558" max="2558" width="9.453125" style="20" customWidth="1"/>
    <col min="2559" max="2559" width="9" style="20" customWidth="1"/>
    <col min="2560" max="2560" width="9.453125" style="20" customWidth="1"/>
    <col min="2561" max="2561" width="9.1796875" style="20" customWidth="1"/>
    <col min="2562" max="2562" width="13.453125" style="20" customWidth="1"/>
    <col min="2563" max="2563" width="8.81640625" style="20" customWidth="1"/>
    <col min="2564" max="2564" width="9.26953125" style="20" customWidth="1"/>
    <col min="2565" max="2565" width="8.7265625" style="20" customWidth="1"/>
    <col min="2566" max="2566" width="14.1796875" style="20" customWidth="1"/>
    <col min="2567" max="2569" width="9.26953125" style="20" customWidth="1"/>
    <col min="2570" max="2570" width="2.1796875" style="20" customWidth="1"/>
    <col min="2571" max="2571" width="16.26953125" style="20" customWidth="1"/>
    <col min="2572" max="2572" width="13.453125" style="20" customWidth="1"/>
    <col min="2573" max="2573" width="6.453125" style="20" customWidth="1"/>
    <col min="2574" max="2574" width="10.81640625" style="20" customWidth="1"/>
    <col min="2575" max="2575" width="21.7265625" style="20" customWidth="1"/>
    <col min="2576" max="2576" width="21.453125" style="20" customWidth="1"/>
    <col min="2577" max="2577" width="11.453125" style="20"/>
    <col min="2578" max="2578" width="20.26953125" style="20" customWidth="1"/>
    <col min="2579" max="2579" width="22.7265625" style="20" customWidth="1"/>
    <col min="2580" max="2580" width="21.7265625" style="20" customWidth="1"/>
    <col min="2581" max="2810" width="11.453125" style="20"/>
    <col min="2811" max="2811" width="3.1796875" style="20" customWidth="1"/>
    <col min="2812" max="2812" width="8.7265625" style="20" customWidth="1"/>
    <col min="2813" max="2813" width="16.453125" style="20" customWidth="1"/>
    <col min="2814" max="2814" width="9.453125" style="20" customWidth="1"/>
    <col min="2815" max="2815" width="9" style="20" customWidth="1"/>
    <col min="2816" max="2816" width="9.453125" style="20" customWidth="1"/>
    <col min="2817" max="2817" width="9.1796875" style="20" customWidth="1"/>
    <col min="2818" max="2818" width="13.453125" style="20" customWidth="1"/>
    <col min="2819" max="2819" width="8.81640625" style="20" customWidth="1"/>
    <col min="2820" max="2820" width="9.26953125" style="20" customWidth="1"/>
    <col min="2821" max="2821" width="8.7265625" style="20" customWidth="1"/>
    <col min="2822" max="2822" width="14.1796875" style="20" customWidth="1"/>
    <col min="2823" max="2825" width="9.26953125" style="20" customWidth="1"/>
    <col min="2826" max="2826" width="2.1796875" style="20" customWidth="1"/>
    <col min="2827" max="2827" width="16.26953125" style="20" customWidth="1"/>
    <col min="2828" max="2828" width="13.453125" style="20" customWidth="1"/>
    <col min="2829" max="2829" width="6.453125" style="20" customWidth="1"/>
    <col min="2830" max="2830" width="10.81640625" style="20" customWidth="1"/>
    <col min="2831" max="2831" width="21.7265625" style="20" customWidth="1"/>
    <col min="2832" max="2832" width="21.453125" style="20" customWidth="1"/>
    <col min="2833" max="2833" width="11.453125" style="20"/>
    <col min="2834" max="2834" width="20.26953125" style="20" customWidth="1"/>
    <col min="2835" max="2835" width="22.7265625" style="20" customWidth="1"/>
    <col min="2836" max="2836" width="21.7265625" style="20" customWidth="1"/>
    <col min="2837" max="3066" width="11.453125" style="20"/>
    <col min="3067" max="3067" width="3.1796875" style="20" customWidth="1"/>
    <col min="3068" max="3068" width="8.7265625" style="20" customWidth="1"/>
    <col min="3069" max="3069" width="16.453125" style="20" customWidth="1"/>
    <col min="3070" max="3070" width="9.453125" style="20" customWidth="1"/>
    <col min="3071" max="3071" width="9" style="20" customWidth="1"/>
    <col min="3072" max="3072" width="9.453125" style="20" customWidth="1"/>
    <col min="3073" max="3073" width="9.1796875" style="20" customWidth="1"/>
    <col min="3074" max="3074" width="13.453125" style="20" customWidth="1"/>
    <col min="3075" max="3075" width="8.81640625" style="20" customWidth="1"/>
    <col min="3076" max="3076" width="9.26953125" style="20" customWidth="1"/>
    <col min="3077" max="3077" width="8.7265625" style="20" customWidth="1"/>
    <col min="3078" max="3078" width="14.1796875" style="20" customWidth="1"/>
    <col min="3079" max="3081" width="9.26953125" style="20" customWidth="1"/>
    <col min="3082" max="3082" width="2.1796875" style="20" customWidth="1"/>
    <col min="3083" max="3083" width="16.26953125" style="20" customWidth="1"/>
    <col min="3084" max="3084" width="13.453125" style="20" customWidth="1"/>
    <col min="3085" max="3085" width="6.453125" style="20" customWidth="1"/>
    <col min="3086" max="3086" width="10.81640625" style="20" customWidth="1"/>
    <col min="3087" max="3087" width="21.7265625" style="20" customWidth="1"/>
    <col min="3088" max="3088" width="21.453125" style="20" customWidth="1"/>
    <col min="3089" max="3089" width="11.453125" style="20"/>
    <col min="3090" max="3090" width="20.26953125" style="20" customWidth="1"/>
    <col min="3091" max="3091" width="22.7265625" style="20" customWidth="1"/>
    <col min="3092" max="3092" width="21.7265625" style="20" customWidth="1"/>
    <col min="3093" max="3322" width="11.453125" style="20"/>
    <col min="3323" max="3323" width="3.1796875" style="20" customWidth="1"/>
    <col min="3324" max="3324" width="8.7265625" style="20" customWidth="1"/>
    <col min="3325" max="3325" width="16.453125" style="20" customWidth="1"/>
    <col min="3326" max="3326" width="9.453125" style="20" customWidth="1"/>
    <col min="3327" max="3327" width="9" style="20" customWidth="1"/>
    <col min="3328" max="3328" width="9.453125" style="20" customWidth="1"/>
    <col min="3329" max="3329" width="9.1796875" style="20" customWidth="1"/>
    <col min="3330" max="3330" width="13.453125" style="20" customWidth="1"/>
    <col min="3331" max="3331" width="8.81640625" style="20" customWidth="1"/>
    <col min="3332" max="3332" width="9.26953125" style="20" customWidth="1"/>
    <col min="3333" max="3333" width="8.7265625" style="20" customWidth="1"/>
    <col min="3334" max="3334" width="14.1796875" style="20" customWidth="1"/>
    <col min="3335" max="3337" width="9.26953125" style="20" customWidth="1"/>
    <col min="3338" max="3338" width="2.1796875" style="20" customWidth="1"/>
    <col min="3339" max="3339" width="16.26953125" style="20" customWidth="1"/>
    <col min="3340" max="3340" width="13.453125" style="20" customWidth="1"/>
    <col min="3341" max="3341" width="6.453125" style="20" customWidth="1"/>
    <col min="3342" max="3342" width="10.81640625" style="20" customWidth="1"/>
    <col min="3343" max="3343" width="21.7265625" style="20" customWidth="1"/>
    <col min="3344" max="3344" width="21.453125" style="20" customWidth="1"/>
    <col min="3345" max="3345" width="11.453125" style="20"/>
    <col min="3346" max="3346" width="20.26953125" style="20" customWidth="1"/>
    <col min="3347" max="3347" width="22.7265625" style="20" customWidth="1"/>
    <col min="3348" max="3348" width="21.7265625" style="20" customWidth="1"/>
    <col min="3349" max="3578" width="11.453125" style="20"/>
    <col min="3579" max="3579" width="3.1796875" style="20" customWidth="1"/>
    <col min="3580" max="3580" width="8.7265625" style="20" customWidth="1"/>
    <col min="3581" max="3581" width="16.453125" style="20" customWidth="1"/>
    <col min="3582" max="3582" width="9.453125" style="20" customWidth="1"/>
    <col min="3583" max="3583" width="9" style="20" customWidth="1"/>
    <col min="3584" max="3584" width="9.453125" style="20" customWidth="1"/>
    <col min="3585" max="3585" width="9.1796875" style="20" customWidth="1"/>
    <col min="3586" max="3586" width="13.453125" style="20" customWidth="1"/>
    <col min="3587" max="3587" width="8.81640625" style="20" customWidth="1"/>
    <col min="3588" max="3588" width="9.26953125" style="20" customWidth="1"/>
    <col min="3589" max="3589" width="8.7265625" style="20" customWidth="1"/>
    <col min="3590" max="3590" width="14.1796875" style="20" customWidth="1"/>
    <col min="3591" max="3593" width="9.26953125" style="20" customWidth="1"/>
    <col min="3594" max="3594" width="2.1796875" style="20" customWidth="1"/>
    <col min="3595" max="3595" width="16.26953125" style="20" customWidth="1"/>
    <col min="3596" max="3596" width="13.453125" style="20" customWidth="1"/>
    <col min="3597" max="3597" width="6.453125" style="20" customWidth="1"/>
    <col min="3598" max="3598" width="10.81640625" style="20" customWidth="1"/>
    <col min="3599" max="3599" width="21.7265625" style="20" customWidth="1"/>
    <col min="3600" max="3600" width="21.453125" style="20" customWidth="1"/>
    <col min="3601" max="3601" width="11.453125" style="20"/>
    <col min="3602" max="3602" width="20.26953125" style="20" customWidth="1"/>
    <col min="3603" max="3603" width="22.7265625" style="20" customWidth="1"/>
    <col min="3604" max="3604" width="21.7265625" style="20" customWidth="1"/>
    <col min="3605" max="3834" width="11.453125" style="20"/>
    <col min="3835" max="3835" width="3.1796875" style="20" customWidth="1"/>
    <col min="3836" max="3836" width="8.7265625" style="20" customWidth="1"/>
    <col min="3837" max="3837" width="16.453125" style="20" customWidth="1"/>
    <col min="3838" max="3838" width="9.453125" style="20" customWidth="1"/>
    <col min="3839" max="3839" width="9" style="20" customWidth="1"/>
    <col min="3840" max="3840" width="9.453125" style="20" customWidth="1"/>
    <col min="3841" max="3841" width="9.1796875" style="20" customWidth="1"/>
    <col min="3842" max="3842" width="13.453125" style="20" customWidth="1"/>
    <col min="3843" max="3843" width="8.81640625" style="20" customWidth="1"/>
    <col min="3844" max="3844" width="9.26953125" style="20" customWidth="1"/>
    <col min="3845" max="3845" width="8.7265625" style="20" customWidth="1"/>
    <col min="3846" max="3846" width="14.1796875" style="20" customWidth="1"/>
    <col min="3847" max="3849" width="9.26953125" style="20" customWidth="1"/>
    <col min="3850" max="3850" width="2.1796875" style="20" customWidth="1"/>
    <col min="3851" max="3851" width="16.26953125" style="20" customWidth="1"/>
    <col min="3852" max="3852" width="13.453125" style="20" customWidth="1"/>
    <col min="3853" max="3853" width="6.453125" style="20" customWidth="1"/>
    <col min="3854" max="3854" width="10.81640625" style="20" customWidth="1"/>
    <col min="3855" max="3855" width="21.7265625" style="20" customWidth="1"/>
    <col min="3856" max="3856" width="21.453125" style="20" customWidth="1"/>
    <col min="3857" max="3857" width="11.453125" style="20"/>
    <col min="3858" max="3858" width="20.26953125" style="20" customWidth="1"/>
    <col min="3859" max="3859" width="22.7265625" style="20" customWidth="1"/>
    <col min="3860" max="3860" width="21.7265625" style="20" customWidth="1"/>
    <col min="3861" max="4090" width="11.453125" style="20"/>
    <col min="4091" max="4091" width="3.1796875" style="20" customWidth="1"/>
    <col min="4092" max="4092" width="8.7265625" style="20" customWidth="1"/>
    <col min="4093" max="4093" width="16.453125" style="20" customWidth="1"/>
    <col min="4094" max="4094" width="9.453125" style="20" customWidth="1"/>
    <col min="4095" max="4095" width="9" style="20" customWidth="1"/>
    <col min="4096" max="4096" width="9.453125" style="20" customWidth="1"/>
    <col min="4097" max="4097" width="9.1796875" style="20" customWidth="1"/>
    <col min="4098" max="4098" width="13.453125" style="20" customWidth="1"/>
    <col min="4099" max="4099" width="8.81640625" style="20" customWidth="1"/>
    <col min="4100" max="4100" width="9.26953125" style="20" customWidth="1"/>
    <col min="4101" max="4101" width="8.7265625" style="20" customWidth="1"/>
    <col min="4102" max="4102" width="14.1796875" style="20" customWidth="1"/>
    <col min="4103" max="4105" width="9.26953125" style="20" customWidth="1"/>
    <col min="4106" max="4106" width="2.1796875" style="20" customWidth="1"/>
    <col min="4107" max="4107" width="16.26953125" style="20" customWidth="1"/>
    <col min="4108" max="4108" width="13.453125" style="20" customWidth="1"/>
    <col min="4109" max="4109" width="6.453125" style="20" customWidth="1"/>
    <col min="4110" max="4110" width="10.81640625" style="20" customWidth="1"/>
    <col min="4111" max="4111" width="21.7265625" style="20" customWidth="1"/>
    <col min="4112" max="4112" width="21.453125" style="20" customWidth="1"/>
    <col min="4113" max="4113" width="11.453125" style="20"/>
    <col min="4114" max="4114" width="20.26953125" style="20" customWidth="1"/>
    <col min="4115" max="4115" width="22.7265625" style="20" customWidth="1"/>
    <col min="4116" max="4116" width="21.7265625" style="20" customWidth="1"/>
    <col min="4117" max="4346" width="11.453125" style="20"/>
    <col min="4347" max="4347" width="3.1796875" style="20" customWidth="1"/>
    <col min="4348" max="4348" width="8.7265625" style="20" customWidth="1"/>
    <col min="4349" max="4349" width="16.453125" style="20" customWidth="1"/>
    <col min="4350" max="4350" width="9.453125" style="20" customWidth="1"/>
    <col min="4351" max="4351" width="9" style="20" customWidth="1"/>
    <col min="4352" max="4352" width="9.453125" style="20" customWidth="1"/>
    <col min="4353" max="4353" width="9.1796875" style="20" customWidth="1"/>
    <col min="4354" max="4354" width="13.453125" style="20" customWidth="1"/>
    <col min="4355" max="4355" width="8.81640625" style="20" customWidth="1"/>
    <col min="4356" max="4356" width="9.26953125" style="20" customWidth="1"/>
    <col min="4357" max="4357" width="8.7265625" style="20" customWidth="1"/>
    <col min="4358" max="4358" width="14.1796875" style="20" customWidth="1"/>
    <col min="4359" max="4361" width="9.26953125" style="20" customWidth="1"/>
    <col min="4362" max="4362" width="2.1796875" style="20" customWidth="1"/>
    <col min="4363" max="4363" width="16.26953125" style="20" customWidth="1"/>
    <col min="4364" max="4364" width="13.453125" style="20" customWidth="1"/>
    <col min="4365" max="4365" width="6.453125" style="20" customWidth="1"/>
    <col min="4366" max="4366" width="10.81640625" style="20" customWidth="1"/>
    <col min="4367" max="4367" width="21.7265625" style="20" customWidth="1"/>
    <col min="4368" max="4368" width="21.453125" style="20" customWidth="1"/>
    <col min="4369" max="4369" width="11.453125" style="20"/>
    <col min="4370" max="4370" width="20.26953125" style="20" customWidth="1"/>
    <col min="4371" max="4371" width="22.7265625" style="20" customWidth="1"/>
    <col min="4372" max="4372" width="21.7265625" style="20" customWidth="1"/>
    <col min="4373" max="4602" width="11.453125" style="20"/>
    <col min="4603" max="4603" width="3.1796875" style="20" customWidth="1"/>
    <col min="4604" max="4604" width="8.7265625" style="20" customWidth="1"/>
    <col min="4605" max="4605" width="16.453125" style="20" customWidth="1"/>
    <col min="4606" max="4606" width="9.453125" style="20" customWidth="1"/>
    <col min="4607" max="4607" width="9" style="20" customWidth="1"/>
    <col min="4608" max="4608" width="9.453125" style="20" customWidth="1"/>
    <col min="4609" max="4609" width="9.1796875" style="20" customWidth="1"/>
    <col min="4610" max="4610" width="13.453125" style="20" customWidth="1"/>
    <col min="4611" max="4611" width="8.81640625" style="20" customWidth="1"/>
    <col min="4612" max="4612" width="9.26953125" style="20" customWidth="1"/>
    <col min="4613" max="4613" width="8.7265625" style="20" customWidth="1"/>
    <col min="4614" max="4614" width="14.1796875" style="20" customWidth="1"/>
    <col min="4615" max="4617" width="9.26953125" style="20" customWidth="1"/>
    <col min="4618" max="4618" width="2.1796875" style="20" customWidth="1"/>
    <col min="4619" max="4619" width="16.26953125" style="20" customWidth="1"/>
    <col min="4620" max="4620" width="13.453125" style="20" customWidth="1"/>
    <col min="4621" max="4621" width="6.453125" style="20" customWidth="1"/>
    <col min="4622" max="4622" width="10.81640625" style="20" customWidth="1"/>
    <col min="4623" max="4623" width="21.7265625" style="20" customWidth="1"/>
    <col min="4624" max="4624" width="21.453125" style="20" customWidth="1"/>
    <col min="4625" max="4625" width="11.453125" style="20"/>
    <col min="4626" max="4626" width="20.26953125" style="20" customWidth="1"/>
    <col min="4627" max="4627" width="22.7265625" style="20" customWidth="1"/>
    <col min="4628" max="4628" width="21.7265625" style="20" customWidth="1"/>
    <col min="4629" max="4858" width="11.453125" style="20"/>
    <col min="4859" max="4859" width="3.1796875" style="20" customWidth="1"/>
    <col min="4860" max="4860" width="8.7265625" style="20" customWidth="1"/>
    <col min="4861" max="4861" width="16.453125" style="20" customWidth="1"/>
    <col min="4862" max="4862" width="9.453125" style="20" customWidth="1"/>
    <col min="4863" max="4863" width="9" style="20" customWidth="1"/>
    <col min="4864" max="4864" width="9.453125" style="20" customWidth="1"/>
    <col min="4865" max="4865" width="9.1796875" style="20" customWidth="1"/>
    <col min="4866" max="4866" width="13.453125" style="20" customWidth="1"/>
    <col min="4867" max="4867" width="8.81640625" style="20" customWidth="1"/>
    <col min="4868" max="4868" width="9.26953125" style="20" customWidth="1"/>
    <col min="4869" max="4869" width="8.7265625" style="20" customWidth="1"/>
    <col min="4870" max="4870" width="14.1796875" style="20" customWidth="1"/>
    <col min="4871" max="4873" width="9.26953125" style="20" customWidth="1"/>
    <col min="4874" max="4874" width="2.1796875" style="20" customWidth="1"/>
    <col min="4875" max="4875" width="16.26953125" style="20" customWidth="1"/>
    <col min="4876" max="4876" width="13.453125" style="20" customWidth="1"/>
    <col min="4877" max="4877" width="6.453125" style="20" customWidth="1"/>
    <col min="4878" max="4878" width="10.81640625" style="20" customWidth="1"/>
    <col min="4879" max="4879" width="21.7265625" style="20" customWidth="1"/>
    <col min="4880" max="4880" width="21.453125" style="20" customWidth="1"/>
    <col min="4881" max="4881" width="11.453125" style="20"/>
    <col min="4882" max="4882" width="20.26953125" style="20" customWidth="1"/>
    <col min="4883" max="4883" width="22.7265625" style="20" customWidth="1"/>
    <col min="4884" max="4884" width="21.7265625" style="20" customWidth="1"/>
    <col min="4885" max="5114" width="11.453125" style="20"/>
    <col min="5115" max="5115" width="3.1796875" style="20" customWidth="1"/>
    <col min="5116" max="5116" width="8.7265625" style="20" customWidth="1"/>
    <col min="5117" max="5117" width="16.453125" style="20" customWidth="1"/>
    <col min="5118" max="5118" width="9.453125" style="20" customWidth="1"/>
    <col min="5119" max="5119" width="9" style="20" customWidth="1"/>
    <col min="5120" max="5120" width="9.453125" style="20" customWidth="1"/>
    <col min="5121" max="5121" width="9.1796875" style="20" customWidth="1"/>
    <col min="5122" max="5122" width="13.453125" style="20" customWidth="1"/>
    <col min="5123" max="5123" width="8.81640625" style="20" customWidth="1"/>
    <col min="5124" max="5124" width="9.26953125" style="20" customWidth="1"/>
    <col min="5125" max="5125" width="8.7265625" style="20" customWidth="1"/>
    <col min="5126" max="5126" width="14.1796875" style="20" customWidth="1"/>
    <col min="5127" max="5129" width="9.26953125" style="20" customWidth="1"/>
    <col min="5130" max="5130" width="2.1796875" style="20" customWidth="1"/>
    <col min="5131" max="5131" width="16.26953125" style="20" customWidth="1"/>
    <col min="5132" max="5132" width="13.453125" style="20" customWidth="1"/>
    <col min="5133" max="5133" width="6.453125" style="20" customWidth="1"/>
    <col min="5134" max="5134" width="10.81640625" style="20" customWidth="1"/>
    <col min="5135" max="5135" width="21.7265625" style="20" customWidth="1"/>
    <col min="5136" max="5136" width="21.453125" style="20" customWidth="1"/>
    <col min="5137" max="5137" width="11.453125" style="20"/>
    <col min="5138" max="5138" width="20.26953125" style="20" customWidth="1"/>
    <col min="5139" max="5139" width="22.7265625" style="20" customWidth="1"/>
    <col min="5140" max="5140" width="21.7265625" style="20" customWidth="1"/>
    <col min="5141" max="5370" width="11.453125" style="20"/>
    <col min="5371" max="5371" width="3.1796875" style="20" customWidth="1"/>
    <col min="5372" max="5372" width="8.7265625" style="20" customWidth="1"/>
    <col min="5373" max="5373" width="16.453125" style="20" customWidth="1"/>
    <col min="5374" max="5374" width="9.453125" style="20" customWidth="1"/>
    <col min="5375" max="5375" width="9" style="20" customWidth="1"/>
    <col min="5376" max="5376" width="9.453125" style="20" customWidth="1"/>
    <col min="5377" max="5377" width="9.1796875" style="20" customWidth="1"/>
    <col min="5378" max="5378" width="13.453125" style="20" customWidth="1"/>
    <col min="5379" max="5379" width="8.81640625" style="20" customWidth="1"/>
    <col min="5380" max="5380" width="9.26953125" style="20" customWidth="1"/>
    <col min="5381" max="5381" width="8.7265625" style="20" customWidth="1"/>
    <col min="5382" max="5382" width="14.1796875" style="20" customWidth="1"/>
    <col min="5383" max="5385" width="9.26953125" style="20" customWidth="1"/>
    <col min="5386" max="5386" width="2.1796875" style="20" customWidth="1"/>
    <col min="5387" max="5387" width="16.26953125" style="20" customWidth="1"/>
    <col min="5388" max="5388" width="13.453125" style="20" customWidth="1"/>
    <col min="5389" max="5389" width="6.453125" style="20" customWidth="1"/>
    <col min="5390" max="5390" width="10.81640625" style="20" customWidth="1"/>
    <col min="5391" max="5391" width="21.7265625" style="20" customWidth="1"/>
    <col min="5392" max="5392" width="21.453125" style="20" customWidth="1"/>
    <col min="5393" max="5393" width="11.453125" style="20"/>
    <col min="5394" max="5394" width="20.26953125" style="20" customWidth="1"/>
    <col min="5395" max="5395" width="22.7265625" style="20" customWidth="1"/>
    <col min="5396" max="5396" width="21.7265625" style="20" customWidth="1"/>
    <col min="5397" max="5626" width="11.453125" style="20"/>
    <col min="5627" max="5627" width="3.1796875" style="20" customWidth="1"/>
    <col min="5628" max="5628" width="8.7265625" style="20" customWidth="1"/>
    <col min="5629" max="5629" width="16.453125" style="20" customWidth="1"/>
    <col min="5630" max="5630" width="9.453125" style="20" customWidth="1"/>
    <col min="5631" max="5631" width="9" style="20" customWidth="1"/>
    <col min="5632" max="5632" width="9.453125" style="20" customWidth="1"/>
    <col min="5633" max="5633" width="9.1796875" style="20" customWidth="1"/>
    <col min="5634" max="5634" width="13.453125" style="20" customWidth="1"/>
    <col min="5635" max="5635" width="8.81640625" style="20" customWidth="1"/>
    <col min="5636" max="5636" width="9.26953125" style="20" customWidth="1"/>
    <col min="5637" max="5637" width="8.7265625" style="20" customWidth="1"/>
    <col min="5638" max="5638" width="14.1796875" style="20" customWidth="1"/>
    <col min="5639" max="5641" width="9.26953125" style="20" customWidth="1"/>
    <col min="5642" max="5642" width="2.1796875" style="20" customWidth="1"/>
    <col min="5643" max="5643" width="16.26953125" style="20" customWidth="1"/>
    <col min="5644" max="5644" width="13.453125" style="20" customWidth="1"/>
    <col min="5645" max="5645" width="6.453125" style="20" customWidth="1"/>
    <col min="5646" max="5646" width="10.81640625" style="20" customWidth="1"/>
    <col min="5647" max="5647" width="21.7265625" style="20" customWidth="1"/>
    <col min="5648" max="5648" width="21.453125" style="20" customWidth="1"/>
    <col min="5649" max="5649" width="11.453125" style="20"/>
    <col min="5650" max="5650" width="20.26953125" style="20" customWidth="1"/>
    <col min="5651" max="5651" width="22.7265625" style="20" customWidth="1"/>
    <col min="5652" max="5652" width="21.7265625" style="20" customWidth="1"/>
    <col min="5653" max="5882" width="11.453125" style="20"/>
    <col min="5883" max="5883" width="3.1796875" style="20" customWidth="1"/>
    <col min="5884" max="5884" width="8.7265625" style="20" customWidth="1"/>
    <col min="5885" max="5885" width="16.453125" style="20" customWidth="1"/>
    <col min="5886" max="5886" width="9.453125" style="20" customWidth="1"/>
    <col min="5887" max="5887" width="9" style="20" customWidth="1"/>
    <col min="5888" max="5888" width="9.453125" style="20" customWidth="1"/>
    <col min="5889" max="5889" width="9.1796875" style="20" customWidth="1"/>
    <col min="5890" max="5890" width="13.453125" style="20" customWidth="1"/>
    <col min="5891" max="5891" width="8.81640625" style="20" customWidth="1"/>
    <col min="5892" max="5892" width="9.26953125" style="20" customWidth="1"/>
    <col min="5893" max="5893" width="8.7265625" style="20" customWidth="1"/>
    <col min="5894" max="5894" width="14.1796875" style="20" customWidth="1"/>
    <col min="5895" max="5897" width="9.26953125" style="20" customWidth="1"/>
    <col min="5898" max="5898" width="2.1796875" style="20" customWidth="1"/>
    <col min="5899" max="5899" width="16.26953125" style="20" customWidth="1"/>
    <col min="5900" max="5900" width="13.453125" style="20" customWidth="1"/>
    <col min="5901" max="5901" width="6.453125" style="20" customWidth="1"/>
    <col min="5902" max="5902" width="10.81640625" style="20" customWidth="1"/>
    <col min="5903" max="5903" width="21.7265625" style="20" customWidth="1"/>
    <col min="5904" max="5904" width="21.453125" style="20" customWidth="1"/>
    <col min="5905" max="5905" width="11.453125" style="20"/>
    <col min="5906" max="5906" width="20.26953125" style="20" customWidth="1"/>
    <col min="5907" max="5907" width="22.7265625" style="20" customWidth="1"/>
    <col min="5908" max="5908" width="21.7265625" style="20" customWidth="1"/>
    <col min="5909" max="6138" width="11.453125" style="20"/>
    <col min="6139" max="6139" width="3.1796875" style="20" customWidth="1"/>
    <col min="6140" max="6140" width="8.7265625" style="20" customWidth="1"/>
    <col min="6141" max="6141" width="16.453125" style="20" customWidth="1"/>
    <col min="6142" max="6142" width="9.453125" style="20" customWidth="1"/>
    <col min="6143" max="6143" width="9" style="20" customWidth="1"/>
    <col min="6144" max="6144" width="9.453125" style="20" customWidth="1"/>
    <col min="6145" max="6145" width="9.1796875" style="20" customWidth="1"/>
    <col min="6146" max="6146" width="13.453125" style="20" customWidth="1"/>
    <col min="6147" max="6147" width="8.81640625" style="20" customWidth="1"/>
    <col min="6148" max="6148" width="9.26953125" style="20" customWidth="1"/>
    <col min="6149" max="6149" width="8.7265625" style="20" customWidth="1"/>
    <col min="6150" max="6150" width="14.1796875" style="20" customWidth="1"/>
    <col min="6151" max="6153" width="9.26953125" style="20" customWidth="1"/>
    <col min="6154" max="6154" width="2.1796875" style="20" customWidth="1"/>
    <col min="6155" max="6155" width="16.26953125" style="20" customWidth="1"/>
    <col min="6156" max="6156" width="13.453125" style="20" customWidth="1"/>
    <col min="6157" max="6157" width="6.453125" style="20" customWidth="1"/>
    <col min="6158" max="6158" width="10.81640625" style="20" customWidth="1"/>
    <col min="6159" max="6159" width="21.7265625" style="20" customWidth="1"/>
    <col min="6160" max="6160" width="21.453125" style="20" customWidth="1"/>
    <col min="6161" max="6161" width="11.453125" style="20"/>
    <col min="6162" max="6162" width="20.26953125" style="20" customWidth="1"/>
    <col min="6163" max="6163" width="22.7265625" style="20" customWidth="1"/>
    <col min="6164" max="6164" width="21.7265625" style="20" customWidth="1"/>
    <col min="6165" max="6394" width="11.453125" style="20"/>
    <col min="6395" max="6395" width="3.1796875" style="20" customWidth="1"/>
    <col min="6396" max="6396" width="8.7265625" style="20" customWidth="1"/>
    <col min="6397" max="6397" width="16.453125" style="20" customWidth="1"/>
    <col min="6398" max="6398" width="9.453125" style="20" customWidth="1"/>
    <col min="6399" max="6399" width="9" style="20" customWidth="1"/>
    <col min="6400" max="6400" width="9.453125" style="20" customWidth="1"/>
    <col min="6401" max="6401" width="9.1796875" style="20" customWidth="1"/>
    <col min="6402" max="6402" width="13.453125" style="20" customWidth="1"/>
    <col min="6403" max="6403" width="8.81640625" style="20" customWidth="1"/>
    <col min="6404" max="6404" width="9.26953125" style="20" customWidth="1"/>
    <col min="6405" max="6405" width="8.7265625" style="20" customWidth="1"/>
    <col min="6406" max="6406" width="14.1796875" style="20" customWidth="1"/>
    <col min="6407" max="6409" width="9.26953125" style="20" customWidth="1"/>
    <col min="6410" max="6410" width="2.1796875" style="20" customWidth="1"/>
    <col min="6411" max="6411" width="16.26953125" style="20" customWidth="1"/>
    <col min="6412" max="6412" width="13.453125" style="20" customWidth="1"/>
    <col min="6413" max="6413" width="6.453125" style="20" customWidth="1"/>
    <col min="6414" max="6414" width="10.81640625" style="20" customWidth="1"/>
    <col min="6415" max="6415" width="21.7265625" style="20" customWidth="1"/>
    <col min="6416" max="6416" width="21.453125" style="20" customWidth="1"/>
    <col min="6417" max="6417" width="11.453125" style="20"/>
    <col min="6418" max="6418" width="20.26953125" style="20" customWidth="1"/>
    <col min="6419" max="6419" width="22.7265625" style="20" customWidth="1"/>
    <col min="6420" max="6420" width="21.7265625" style="20" customWidth="1"/>
    <col min="6421" max="6650" width="11.453125" style="20"/>
    <col min="6651" max="6651" width="3.1796875" style="20" customWidth="1"/>
    <col min="6652" max="6652" width="8.7265625" style="20" customWidth="1"/>
    <col min="6653" max="6653" width="16.453125" style="20" customWidth="1"/>
    <col min="6654" max="6654" width="9.453125" style="20" customWidth="1"/>
    <col min="6655" max="6655" width="9" style="20" customWidth="1"/>
    <col min="6656" max="6656" width="9.453125" style="20" customWidth="1"/>
    <col min="6657" max="6657" width="9.1796875" style="20" customWidth="1"/>
    <col min="6658" max="6658" width="13.453125" style="20" customWidth="1"/>
    <col min="6659" max="6659" width="8.81640625" style="20" customWidth="1"/>
    <col min="6660" max="6660" width="9.26953125" style="20" customWidth="1"/>
    <col min="6661" max="6661" width="8.7265625" style="20" customWidth="1"/>
    <col min="6662" max="6662" width="14.1796875" style="20" customWidth="1"/>
    <col min="6663" max="6665" width="9.26953125" style="20" customWidth="1"/>
    <col min="6666" max="6666" width="2.1796875" style="20" customWidth="1"/>
    <col min="6667" max="6667" width="16.26953125" style="20" customWidth="1"/>
    <col min="6668" max="6668" width="13.453125" style="20" customWidth="1"/>
    <col min="6669" max="6669" width="6.453125" style="20" customWidth="1"/>
    <col min="6670" max="6670" width="10.81640625" style="20" customWidth="1"/>
    <col min="6671" max="6671" width="21.7265625" style="20" customWidth="1"/>
    <col min="6672" max="6672" width="21.453125" style="20" customWidth="1"/>
    <col min="6673" max="6673" width="11.453125" style="20"/>
    <col min="6674" max="6674" width="20.26953125" style="20" customWidth="1"/>
    <col min="6675" max="6675" width="22.7265625" style="20" customWidth="1"/>
    <col min="6676" max="6676" width="21.7265625" style="20" customWidth="1"/>
    <col min="6677" max="6906" width="11.453125" style="20"/>
    <col min="6907" max="6907" width="3.1796875" style="20" customWidth="1"/>
    <col min="6908" max="6908" width="8.7265625" style="20" customWidth="1"/>
    <col min="6909" max="6909" width="16.453125" style="20" customWidth="1"/>
    <col min="6910" max="6910" width="9.453125" style="20" customWidth="1"/>
    <col min="6911" max="6911" width="9" style="20" customWidth="1"/>
    <col min="6912" max="6912" width="9.453125" style="20" customWidth="1"/>
    <col min="6913" max="6913" width="9.1796875" style="20" customWidth="1"/>
    <col min="6914" max="6914" width="13.453125" style="20" customWidth="1"/>
    <col min="6915" max="6915" width="8.81640625" style="20" customWidth="1"/>
    <col min="6916" max="6916" width="9.26953125" style="20" customWidth="1"/>
    <col min="6917" max="6917" width="8.7265625" style="20" customWidth="1"/>
    <col min="6918" max="6918" width="14.1796875" style="20" customWidth="1"/>
    <col min="6919" max="6921" width="9.26953125" style="20" customWidth="1"/>
    <col min="6922" max="6922" width="2.1796875" style="20" customWidth="1"/>
    <col min="6923" max="6923" width="16.26953125" style="20" customWidth="1"/>
    <col min="6924" max="6924" width="13.453125" style="20" customWidth="1"/>
    <col min="6925" max="6925" width="6.453125" style="20" customWidth="1"/>
    <col min="6926" max="6926" width="10.81640625" style="20" customWidth="1"/>
    <col min="6927" max="6927" width="21.7265625" style="20" customWidth="1"/>
    <col min="6928" max="6928" width="21.453125" style="20" customWidth="1"/>
    <col min="6929" max="6929" width="11.453125" style="20"/>
    <col min="6930" max="6930" width="20.26953125" style="20" customWidth="1"/>
    <col min="6931" max="6931" width="22.7265625" style="20" customWidth="1"/>
    <col min="6932" max="6932" width="21.7265625" style="20" customWidth="1"/>
    <col min="6933" max="7162" width="11.453125" style="20"/>
    <col min="7163" max="7163" width="3.1796875" style="20" customWidth="1"/>
    <col min="7164" max="7164" width="8.7265625" style="20" customWidth="1"/>
    <col min="7165" max="7165" width="16.453125" style="20" customWidth="1"/>
    <col min="7166" max="7166" width="9.453125" style="20" customWidth="1"/>
    <col min="7167" max="7167" width="9" style="20" customWidth="1"/>
    <col min="7168" max="7168" width="9.453125" style="20" customWidth="1"/>
    <col min="7169" max="7169" width="9.1796875" style="20" customWidth="1"/>
    <col min="7170" max="7170" width="13.453125" style="20" customWidth="1"/>
    <col min="7171" max="7171" width="8.81640625" style="20" customWidth="1"/>
    <col min="7172" max="7172" width="9.26953125" style="20" customWidth="1"/>
    <col min="7173" max="7173" width="8.7265625" style="20" customWidth="1"/>
    <col min="7174" max="7174" width="14.1796875" style="20" customWidth="1"/>
    <col min="7175" max="7177" width="9.26953125" style="20" customWidth="1"/>
    <col min="7178" max="7178" width="2.1796875" style="20" customWidth="1"/>
    <col min="7179" max="7179" width="16.26953125" style="20" customWidth="1"/>
    <col min="7180" max="7180" width="13.453125" style="20" customWidth="1"/>
    <col min="7181" max="7181" width="6.453125" style="20" customWidth="1"/>
    <col min="7182" max="7182" width="10.81640625" style="20" customWidth="1"/>
    <col min="7183" max="7183" width="21.7265625" style="20" customWidth="1"/>
    <col min="7184" max="7184" width="21.453125" style="20" customWidth="1"/>
    <col min="7185" max="7185" width="11.453125" style="20"/>
    <col min="7186" max="7186" width="20.26953125" style="20" customWidth="1"/>
    <col min="7187" max="7187" width="22.7265625" style="20" customWidth="1"/>
    <col min="7188" max="7188" width="21.7265625" style="20" customWidth="1"/>
    <col min="7189" max="7418" width="11.453125" style="20"/>
    <col min="7419" max="7419" width="3.1796875" style="20" customWidth="1"/>
    <col min="7420" max="7420" width="8.7265625" style="20" customWidth="1"/>
    <col min="7421" max="7421" width="16.453125" style="20" customWidth="1"/>
    <col min="7422" max="7422" width="9.453125" style="20" customWidth="1"/>
    <col min="7423" max="7423" width="9" style="20" customWidth="1"/>
    <col min="7424" max="7424" width="9.453125" style="20" customWidth="1"/>
    <col min="7425" max="7425" width="9.1796875" style="20" customWidth="1"/>
    <col min="7426" max="7426" width="13.453125" style="20" customWidth="1"/>
    <col min="7427" max="7427" width="8.81640625" style="20" customWidth="1"/>
    <col min="7428" max="7428" width="9.26953125" style="20" customWidth="1"/>
    <col min="7429" max="7429" width="8.7265625" style="20" customWidth="1"/>
    <col min="7430" max="7430" width="14.1796875" style="20" customWidth="1"/>
    <col min="7431" max="7433" width="9.26953125" style="20" customWidth="1"/>
    <col min="7434" max="7434" width="2.1796875" style="20" customWidth="1"/>
    <col min="7435" max="7435" width="16.26953125" style="20" customWidth="1"/>
    <col min="7436" max="7436" width="13.453125" style="20" customWidth="1"/>
    <col min="7437" max="7437" width="6.453125" style="20" customWidth="1"/>
    <col min="7438" max="7438" width="10.81640625" style="20" customWidth="1"/>
    <col min="7439" max="7439" width="21.7265625" style="20" customWidth="1"/>
    <col min="7440" max="7440" width="21.453125" style="20" customWidth="1"/>
    <col min="7441" max="7441" width="11.453125" style="20"/>
    <col min="7442" max="7442" width="20.26953125" style="20" customWidth="1"/>
    <col min="7443" max="7443" width="22.7265625" style="20" customWidth="1"/>
    <col min="7444" max="7444" width="21.7265625" style="20" customWidth="1"/>
    <col min="7445" max="7674" width="11.453125" style="20"/>
    <col min="7675" max="7675" width="3.1796875" style="20" customWidth="1"/>
    <col min="7676" max="7676" width="8.7265625" style="20" customWidth="1"/>
    <col min="7677" max="7677" width="16.453125" style="20" customWidth="1"/>
    <col min="7678" max="7678" width="9.453125" style="20" customWidth="1"/>
    <col min="7679" max="7679" width="9" style="20" customWidth="1"/>
    <col min="7680" max="7680" width="9.453125" style="20" customWidth="1"/>
    <col min="7681" max="7681" width="9.1796875" style="20" customWidth="1"/>
    <col min="7682" max="7682" width="13.453125" style="20" customWidth="1"/>
    <col min="7683" max="7683" width="8.81640625" style="20" customWidth="1"/>
    <col min="7684" max="7684" width="9.26953125" style="20" customWidth="1"/>
    <col min="7685" max="7685" width="8.7265625" style="20" customWidth="1"/>
    <col min="7686" max="7686" width="14.1796875" style="20" customWidth="1"/>
    <col min="7687" max="7689" width="9.26953125" style="20" customWidth="1"/>
    <col min="7690" max="7690" width="2.1796875" style="20" customWidth="1"/>
    <col min="7691" max="7691" width="16.26953125" style="20" customWidth="1"/>
    <col min="7692" max="7692" width="13.453125" style="20" customWidth="1"/>
    <col min="7693" max="7693" width="6.453125" style="20" customWidth="1"/>
    <col min="7694" max="7694" width="10.81640625" style="20" customWidth="1"/>
    <col min="7695" max="7695" width="21.7265625" style="20" customWidth="1"/>
    <col min="7696" max="7696" width="21.453125" style="20" customWidth="1"/>
    <col min="7697" max="7697" width="11.453125" style="20"/>
    <col min="7698" max="7698" width="20.26953125" style="20" customWidth="1"/>
    <col min="7699" max="7699" width="22.7265625" style="20" customWidth="1"/>
    <col min="7700" max="7700" width="21.7265625" style="20" customWidth="1"/>
    <col min="7701" max="7930" width="11.453125" style="20"/>
    <col min="7931" max="7931" width="3.1796875" style="20" customWidth="1"/>
    <col min="7932" max="7932" width="8.7265625" style="20" customWidth="1"/>
    <col min="7933" max="7933" width="16.453125" style="20" customWidth="1"/>
    <col min="7934" max="7934" width="9.453125" style="20" customWidth="1"/>
    <col min="7935" max="7935" width="9" style="20" customWidth="1"/>
    <col min="7936" max="7936" width="9.453125" style="20" customWidth="1"/>
    <col min="7937" max="7937" width="9.1796875" style="20" customWidth="1"/>
    <col min="7938" max="7938" width="13.453125" style="20" customWidth="1"/>
    <col min="7939" max="7939" width="8.81640625" style="20" customWidth="1"/>
    <col min="7940" max="7940" width="9.26953125" style="20" customWidth="1"/>
    <col min="7941" max="7941" width="8.7265625" style="20" customWidth="1"/>
    <col min="7942" max="7942" width="14.1796875" style="20" customWidth="1"/>
    <col min="7943" max="7945" width="9.26953125" style="20" customWidth="1"/>
    <col min="7946" max="7946" width="2.1796875" style="20" customWidth="1"/>
    <col min="7947" max="7947" width="16.26953125" style="20" customWidth="1"/>
    <col min="7948" max="7948" width="13.453125" style="20" customWidth="1"/>
    <col min="7949" max="7949" width="6.453125" style="20" customWidth="1"/>
    <col min="7950" max="7950" width="10.81640625" style="20" customWidth="1"/>
    <col min="7951" max="7951" width="21.7265625" style="20" customWidth="1"/>
    <col min="7952" max="7952" width="21.453125" style="20" customWidth="1"/>
    <col min="7953" max="7953" width="11.453125" style="20"/>
    <col min="7954" max="7954" width="20.26953125" style="20" customWidth="1"/>
    <col min="7955" max="7955" width="22.7265625" style="20" customWidth="1"/>
    <col min="7956" max="7956" width="21.7265625" style="20" customWidth="1"/>
    <col min="7957" max="8186" width="11.453125" style="20"/>
    <col min="8187" max="8187" width="3.1796875" style="20" customWidth="1"/>
    <col min="8188" max="8188" width="8.7265625" style="20" customWidth="1"/>
    <col min="8189" max="8189" width="16.453125" style="20" customWidth="1"/>
    <col min="8190" max="8190" width="9.453125" style="20" customWidth="1"/>
    <col min="8191" max="8191" width="9" style="20" customWidth="1"/>
    <col min="8192" max="8192" width="9.453125" style="20" customWidth="1"/>
    <col min="8193" max="8193" width="9.1796875" style="20" customWidth="1"/>
    <col min="8194" max="8194" width="13.453125" style="20" customWidth="1"/>
    <col min="8195" max="8195" width="8.81640625" style="20" customWidth="1"/>
    <col min="8196" max="8196" width="9.26953125" style="20" customWidth="1"/>
    <col min="8197" max="8197" width="8.7265625" style="20" customWidth="1"/>
    <col min="8198" max="8198" width="14.1796875" style="20" customWidth="1"/>
    <col min="8199" max="8201" width="9.26953125" style="20" customWidth="1"/>
    <col min="8202" max="8202" width="2.1796875" style="20" customWidth="1"/>
    <col min="8203" max="8203" width="16.26953125" style="20" customWidth="1"/>
    <col min="8204" max="8204" width="13.453125" style="20" customWidth="1"/>
    <col min="8205" max="8205" width="6.453125" style="20" customWidth="1"/>
    <col min="8206" max="8206" width="10.81640625" style="20" customWidth="1"/>
    <col min="8207" max="8207" width="21.7265625" style="20" customWidth="1"/>
    <col min="8208" max="8208" width="21.453125" style="20" customWidth="1"/>
    <col min="8209" max="8209" width="11.453125" style="20"/>
    <col min="8210" max="8210" width="20.26953125" style="20" customWidth="1"/>
    <col min="8211" max="8211" width="22.7265625" style="20" customWidth="1"/>
    <col min="8212" max="8212" width="21.7265625" style="20" customWidth="1"/>
    <col min="8213" max="8442" width="11.453125" style="20"/>
    <col min="8443" max="8443" width="3.1796875" style="20" customWidth="1"/>
    <col min="8444" max="8444" width="8.7265625" style="20" customWidth="1"/>
    <col min="8445" max="8445" width="16.453125" style="20" customWidth="1"/>
    <col min="8446" max="8446" width="9.453125" style="20" customWidth="1"/>
    <col min="8447" max="8447" width="9" style="20" customWidth="1"/>
    <col min="8448" max="8448" width="9.453125" style="20" customWidth="1"/>
    <col min="8449" max="8449" width="9.1796875" style="20" customWidth="1"/>
    <col min="8450" max="8450" width="13.453125" style="20" customWidth="1"/>
    <col min="8451" max="8451" width="8.81640625" style="20" customWidth="1"/>
    <col min="8452" max="8452" width="9.26953125" style="20" customWidth="1"/>
    <col min="8453" max="8453" width="8.7265625" style="20" customWidth="1"/>
    <col min="8454" max="8454" width="14.1796875" style="20" customWidth="1"/>
    <col min="8455" max="8457" width="9.26953125" style="20" customWidth="1"/>
    <col min="8458" max="8458" width="2.1796875" style="20" customWidth="1"/>
    <col min="8459" max="8459" width="16.26953125" style="20" customWidth="1"/>
    <col min="8460" max="8460" width="13.453125" style="20" customWidth="1"/>
    <col min="8461" max="8461" width="6.453125" style="20" customWidth="1"/>
    <col min="8462" max="8462" width="10.81640625" style="20" customWidth="1"/>
    <col min="8463" max="8463" width="21.7265625" style="20" customWidth="1"/>
    <col min="8464" max="8464" width="21.453125" style="20" customWidth="1"/>
    <col min="8465" max="8465" width="11.453125" style="20"/>
    <col min="8466" max="8466" width="20.26953125" style="20" customWidth="1"/>
    <col min="8467" max="8467" width="22.7265625" style="20" customWidth="1"/>
    <col min="8468" max="8468" width="21.7265625" style="20" customWidth="1"/>
    <col min="8469" max="8698" width="11.453125" style="20"/>
    <col min="8699" max="8699" width="3.1796875" style="20" customWidth="1"/>
    <col min="8700" max="8700" width="8.7265625" style="20" customWidth="1"/>
    <col min="8701" max="8701" width="16.453125" style="20" customWidth="1"/>
    <col min="8702" max="8702" width="9.453125" style="20" customWidth="1"/>
    <col min="8703" max="8703" width="9" style="20" customWidth="1"/>
    <col min="8704" max="8704" width="9.453125" style="20" customWidth="1"/>
    <col min="8705" max="8705" width="9.1796875" style="20" customWidth="1"/>
    <col min="8706" max="8706" width="13.453125" style="20" customWidth="1"/>
    <col min="8707" max="8707" width="8.81640625" style="20" customWidth="1"/>
    <col min="8708" max="8708" width="9.26953125" style="20" customWidth="1"/>
    <col min="8709" max="8709" width="8.7265625" style="20" customWidth="1"/>
    <col min="8710" max="8710" width="14.1796875" style="20" customWidth="1"/>
    <col min="8711" max="8713" width="9.26953125" style="20" customWidth="1"/>
    <col min="8714" max="8714" width="2.1796875" style="20" customWidth="1"/>
    <col min="8715" max="8715" width="16.26953125" style="20" customWidth="1"/>
    <col min="8716" max="8716" width="13.453125" style="20" customWidth="1"/>
    <col min="8717" max="8717" width="6.453125" style="20" customWidth="1"/>
    <col min="8718" max="8718" width="10.81640625" style="20" customWidth="1"/>
    <col min="8719" max="8719" width="21.7265625" style="20" customWidth="1"/>
    <col min="8720" max="8720" width="21.453125" style="20" customWidth="1"/>
    <col min="8721" max="8721" width="11.453125" style="20"/>
    <col min="8722" max="8722" width="20.26953125" style="20" customWidth="1"/>
    <col min="8723" max="8723" width="22.7265625" style="20" customWidth="1"/>
    <col min="8724" max="8724" width="21.7265625" style="20" customWidth="1"/>
    <col min="8725" max="8954" width="11.453125" style="20"/>
    <col min="8955" max="8955" width="3.1796875" style="20" customWidth="1"/>
    <col min="8956" max="8956" width="8.7265625" style="20" customWidth="1"/>
    <col min="8957" max="8957" width="16.453125" style="20" customWidth="1"/>
    <col min="8958" max="8958" width="9.453125" style="20" customWidth="1"/>
    <col min="8959" max="8959" width="9" style="20" customWidth="1"/>
    <col min="8960" max="8960" width="9.453125" style="20" customWidth="1"/>
    <col min="8961" max="8961" width="9.1796875" style="20" customWidth="1"/>
    <col min="8962" max="8962" width="13.453125" style="20" customWidth="1"/>
    <col min="8963" max="8963" width="8.81640625" style="20" customWidth="1"/>
    <col min="8964" max="8964" width="9.26953125" style="20" customWidth="1"/>
    <col min="8965" max="8965" width="8.7265625" style="20" customWidth="1"/>
    <col min="8966" max="8966" width="14.1796875" style="20" customWidth="1"/>
    <col min="8967" max="8969" width="9.26953125" style="20" customWidth="1"/>
    <col min="8970" max="8970" width="2.1796875" style="20" customWidth="1"/>
    <col min="8971" max="8971" width="16.26953125" style="20" customWidth="1"/>
    <col min="8972" max="8972" width="13.453125" style="20" customWidth="1"/>
    <col min="8973" max="8973" width="6.453125" style="20" customWidth="1"/>
    <col min="8974" max="8974" width="10.81640625" style="20" customWidth="1"/>
    <col min="8975" max="8975" width="21.7265625" style="20" customWidth="1"/>
    <col min="8976" max="8976" width="21.453125" style="20" customWidth="1"/>
    <col min="8977" max="8977" width="11.453125" style="20"/>
    <col min="8978" max="8978" width="20.26953125" style="20" customWidth="1"/>
    <col min="8979" max="8979" width="22.7265625" style="20" customWidth="1"/>
    <col min="8980" max="8980" width="21.7265625" style="20" customWidth="1"/>
    <col min="8981" max="9210" width="11.453125" style="20"/>
    <col min="9211" max="9211" width="3.1796875" style="20" customWidth="1"/>
    <col min="9212" max="9212" width="8.7265625" style="20" customWidth="1"/>
    <col min="9213" max="9213" width="16.453125" style="20" customWidth="1"/>
    <col min="9214" max="9214" width="9.453125" style="20" customWidth="1"/>
    <col min="9215" max="9215" width="9" style="20" customWidth="1"/>
    <col min="9216" max="9216" width="9.453125" style="20" customWidth="1"/>
    <col min="9217" max="9217" width="9.1796875" style="20" customWidth="1"/>
    <col min="9218" max="9218" width="13.453125" style="20" customWidth="1"/>
    <col min="9219" max="9219" width="8.81640625" style="20" customWidth="1"/>
    <col min="9220" max="9220" width="9.26953125" style="20" customWidth="1"/>
    <col min="9221" max="9221" width="8.7265625" style="20" customWidth="1"/>
    <col min="9222" max="9222" width="14.1796875" style="20" customWidth="1"/>
    <col min="9223" max="9225" width="9.26953125" style="20" customWidth="1"/>
    <col min="9226" max="9226" width="2.1796875" style="20" customWidth="1"/>
    <col min="9227" max="9227" width="16.26953125" style="20" customWidth="1"/>
    <col min="9228" max="9228" width="13.453125" style="20" customWidth="1"/>
    <col min="9229" max="9229" width="6.453125" style="20" customWidth="1"/>
    <col min="9230" max="9230" width="10.81640625" style="20" customWidth="1"/>
    <col min="9231" max="9231" width="21.7265625" style="20" customWidth="1"/>
    <col min="9232" max="9232" width="21.453125" style="20" customWidth="1"/>
    <col min="9233" max="9233" width="11.453125" style="20"/>
    <col min="9234" max="9234" width="20.26953125" style="20" customWidth="1"/>
    <col min="9235" max="9235" width="22.7265625" style="20" customWidth="1"/>
    <col min="9236" max="9236" width="21.7265625" style="20" customWidth="1"/>
    <col min="9237" max="9466" width="11.453125" style="20"/>
    <col min="9467" max="9467" width="3.1796875" style="20" customWidth="1"/>
    <col min="9468" max="9468" width="8.7265625" style="20" customWidth="1"/>
    <col min="9469" max="9469" width="16.453125" style="20" customWidth="1"/>
    <col min="9470" max="9470" width="9.453125" style="20" customWidth="1"/>
    <col min="9471" max="9471" width="9" style="20" customWidth="1"/>
    <col min="9472" max="9472" width="9.453125" style="20" customWidth="1"/>
    <col min="9473" max="9473" width="9.1796875" style="20" customWidth="1"/>
    <col min="9474" max="9474" width="13.453125" style="20" customWidth="1"/>
    <col min="9475" max="9475" width="8.81640625" style="20" customWidth="1"/>
    <col min="9476" max="9476" width="9.26953125" style="20" customWidth="1"/>
    <col min="9477" max="9477" width="8.7265625" style="20" customWidth="1"/>
    <col min="9478" max="9478" width="14.1796875" style="20" customWidth="1"/>
    <col min="9479" max="9481" width="9.26953125" style="20" customWidth="1"/>
    <col min="9482" max="9482" width="2.1796875" style="20" customWidth="1"/>
    <col min="9483" max="9483" width="16.26953125" style="20" customWidth="1"/>
    <col min="9484" max="9484" width="13.453125" style="20" customWidth="1"/>
    <col min="9485" max="9485" width="6.453125" style="20" customWidth="1"/>
    <col min="9486" max="9486" width="10.81640625" style="20" customWidth="1"/>
    <col min="9487" max="9487" width="21.7265625" style="20" customWidth="1"/>
    <col min="9488" max="9488" width="21.453125" style="20" customWidth="1"/>
    <col min="9489" max="9489" width="11.453125" style="20"/>
    <col min="9490" max="9490" width="20.26953125" style="20" customWidth="1"/>
    <col min="9491" max="9491" width="22.7265625" style="20" customWidth="1"/>
    <col min="9492" max="9492" width="21.7265625" style="20" customWidth="1"/>
    <col min="9493" max="9722" width="11.453125" style="20"/>
    <col min="9723" max="9723" width="3.1796875" style="20" customWidth="1"/>
    <col min="9724" max="9724" width="8.7265625" style="20" customWidth="1"/>
    <col min="9725" max="9725" width="16.453125" style="20" customWidth="1"/>
    <col min="9726" max="9726" width="9.453125" style="20" customWidth="1"/>
    <col min="9727" max="9727" width="9" style="20" customWidth="1"/>
    <col min="9728" max="9728" width="9.453125" style="20" customWidth="1"/>
    <col min="9729" max="9729" width="9.1796875" style="20" customWidth="1"/>
    <col min="9730" max="9730" width="13.453125" style="20" customWidth="1"/>
    <col min="9731" max="9731" width="8.81640625" style="20" customWidth="1"/>
    <col min="9732" max="9732" width="9.26953125" style="20" customWidth="1"/>
    <col min="9733" max="9733" width="8.7265625" style="20" customWidth="1"/>
    <col min="9734" max="9734" width="14.1796875" style="20" customWidth="1"/>
    <col min="9735" max="9737" width="9.26953125" style="20" customWidth="1"/>
    <col min="9738" max="9738" width="2.1796875" style="20" customWidth="1"/>
    <col min="9739" max="9739" width="16.26953125" style="20" customWidth="1"/>
    <col min="9740" max="9740" width="13.453125" style="20" customWidth="1"/>
    <col min="9741" max="9741" width="6.453125" style="20" customWidth="1"/>
    <col min="9742" max="9742" width="10.81640625" style="20" customWidth="1"/>
    <col min="9743" max="9743" width="21.7265625" style="20" customWidth="1"/>
    <col min="9744" max="9744" width="21.453125" style="20" customWidth="1"/>
    <col min="9745" max="9745" width="11.453125" style="20"/>
    <col min="9746" max="9746" width="20.26953125" style="20" customWidth="1"/>
    <col min="9747" max="9747" width="22.7265625" style="20" customWidth="1"/>
    <col min="9748" max="9748" width="21.7265625" style="20" customWidth="1"/>
    <col min="9749" max="9978" width="11.453125" style="20"/>
    <col min="9979" max="9979" width="3.1796875" style="20" customWidth="1"/>
    <col min="9980" max="9980" width="8.7265625" style="20" customWidth="1"/>
    <col min="9981" max="9981" width="16.453125" style="20" customWidth="1"/>
    <col min="9982" max="9982" width="9.453125" style="20" customWidth="1"/>
    <col min="9983" max="9983" width="9" style="20" customWidth="1"/>
    <col min="9984" max="9984" width="9.453125" style="20" customWidth="1"/>
    <col min="9985" max="9985" width="9.1796875" style="20" customWidth="1"/>
    <col min="9986" max="9986" width="13.453125" style="20" customWidth="1"/>
    <col min="9987" max="9987" width="8.81640625" style="20" customWidth="1"/>
    <col min="9988" max="9988" width="9.26953125" style="20" customWidth="1"/>
    <col min="9989" max="9989" width="8.7265625" style="20" customWidth="1"/>
    <col min="9990" max="9990" width="14.1796875" style="20" customWidth="1"/>
    <col min="9991" max="9993" width="9.26953125" style="20" customWidth="1"/>
    <col min="9994" max="9994" width="2.1796875" style="20" customWidth="1"/>
    <col min="9995" max="9995" width="16.26953125" style="20" customWidth="1"/>
    <col min="9996" max="9996" width="13.453125" style="20" customWidth="1"/>
    <col min="9997" max="9997" width="6.453125" style="20" customWidth="1"/>
    <col min="9998" max="9998" width="10.81640625" style="20" customWidth="1"/>
    <col min="9999" max="9999" width="21.7265625" style="20" customWidth="1"/>
    <col min="10000" max="10000" width="21.453125" style="20" customWidth="1"/>
    <col min="10001" max="10001" width="11.453125" style="20"/>
    <col min="10002" max="10002" width="20.26953125" style="20" customWidth="1"/>
    <col min="10003" max="10003" width="22.7265625" style="20" customWidth="1"/>
    <col min="10004" max="10004" width="21.7265625" style="20" customWidth="1"/>
    <col min="10005" max="10234" width="11.453125" style="20"/>
    <col min="10235" max="10235" width="3.1796875" style="20" customWidth="1"/>
    <col min="10236" max="10236" width="8.7265625" style="20" customWidth="1"/>
    <col min="10237" max="10237" width="16.453125" style="20" customWidth="1"/>
    <col min="10238" max="10238" width="9.453125" style="20" customWidth="1"/>
    <col min="10239" max="10239" width="9" style="20" customWidth="1"/>
    <col min="10240" max="10240" width="9.453125" style="20" customWidth="1"/>
    <col min="10241" max="10241" width="9.1796875" style="20" customWidth="1"/>
    <col min="10242" max="10242" width="13.453125" style="20" customWidth="1"/>
    <col min="10243" max="10243" width="8.81640625" style="20" customWidth="1"/>
    <col min="10244" max="10244" width="9.26953125" style="20" customWidth="1"/>
    <col min="10245" max="10245" width="8.7265625" style="20" customWidth="1"/>
    <col min="10246" max="10246" width="14.1796875" style="20" customWidth="1"/>
    <col min="10247" max="10249" width="9.26953125" style="20" customWidth="1"/>
    <col min="10250" max="10250" width="2.1796875" style="20" customWidth="1"/>
    <col min="10251" max="10251" width="16.26953125" style="20" customWidth="1"/>
    <col min="10252" max="10252" width="13.453125" style="20" customWidth="1"/>
    <col min="10253" max="10253" width="6.453125" style="20" customWidth="1"/>
    <col min="10254" max="10254" width="10.81640625" style="20" customWidth="1"/>
    <col min="10255" max="10255" width="21.7265625" style="20" customWidth="1"/>
    <col min="10256" max="10256" width="21.453125" style="20" customWidth="1"/>
    <col min="10257" max="10257" width="11.453125" style="20"/>
    <col min="10258" max="10258" width="20.26953125" style="20" customWidth="1"/>
    <col min="10259" max="10259" width="22.7265625" style="20" customWidth="1"/>
    <col min="10260" max="10260" width="21.7265625" style="20" customWidth="1"/>
    <col min="10261" max="10490" width="11.453125" style="20"/>
    <col min="10491" max="10491" width="3.1796875" style="20" customWidth="1"/>
    <col min="10492" max="10492" width="8.7265625" style="20" customWidth="1"/>
    <col min="10493" max="10493" width="16.453125" style="20" customWidth="1"/>
    <col min="10494" max="10494" width="9.453125" style="20" customWidth="1"/>
    <col min="10495" max="10495" width="9" style="20" customWidth="1"/>
    <col min="10496" max="10496" width="9.453125" style="20" customWidth="1"/>
    <col min="10497" max="10497" width="9.1796875" style="20" customWidth="1"/>
    <col min="10498" max="10498" width="13.453125" style="20" customWidth="1"/>
    <col min="10499" max="10499" width="8.81640625" style="20" customWidth="1"/>
    <col min="10500" max="10500" width="9.26953125" style="20" customWidth="1"/>
    <col min="10501" max="10501" width="8.7265625" style="20" customWidth="1"/>
    <col min="10502" max="10502" width="14.1796875" style="20" customWidth="1"/>
    <col min="10503" max="10505" width="9.26953125" style="20" customWidth="1"/>
    <col min="10506" max="10506" width="2.1796875" style="20" customWidth="1"/>
    <col min="10507" max="10507" width="16.26953125" style="20" customWidth="1"/>
    <col min="10508" max="10508" width="13.453125" style="20" customWidth="1"/>
    <col min="10509" max="10509" width="6.453125" style="20" customWidth="1"/>
    <col min="10510" max="10510" width="10.81640625" style="20" customWidth="1"/>
    <col min="10511" max="10511" width="21.7265625" style="20" customWidth="1"/>
    <col min="10512" max="10512" width="21.453125" style="20" customWidth="1"/>
    <col min="10513" max="10513" width="11.453125" style="20"/>
    <col min="10514" max="10514" width="20.26953125" style="20" customWidth="1"/>
    <col min="10515" max="10515" width="22.7265625" style="20" customWidth="1"/>
    <col min="10516" max="10516" width="21.7265625" style="20" customWidth="1"/>
    <col min="10517" max="10746" width="11.453125" style="20"/>
    <col min="10747" max="10747" width="3.1796875" style="20" customWidth="1"/>
    <col min="10748" max="10748" width="8.7265625" style="20" customWidth="1"/>
    <col min="10749" max="10749" width="16.453125" style="20" customWidth="1"/>
    <col min="10750" max="10750" width="9.453125" style="20" customWidth="1"/>
    <col min="10751" max="10751" width="9" style="20" customWidth="1"/>
    <col min="10752" max="10752" width="9.453125" style="20" customWidth="1"/>
    <col min="10753" max="10753" width="9.1796875" style="20" customWidth="1"/>
    <col min="10754" max="10754" width="13.453125" style="20" customWidth="1"/>
    <col min="10755" max="10755" width="8.81640625" style="20" customWidth="1"/>
    <col min="10756" max="10756" width="9.26953125" style="20" customWidth="1"/>
    <col min="10757" max="10757" width="8.7265625" style="20" customWidth="1"/>
    <col min="10758" max="10758" width="14.1796875" style="20" customWidth="1"/>
    <col min="10759" max="10761" width="9.26953125" style="20" customWidth="1"/>
    <col min="10762" max="10762" width="2.1796875" style="20" customWidth="1"/>
    <col min="10763" max="10763" width="16.26953125" style="20" customWidth="1"/>
    <col min="10764" max="10764" width="13.453125" style="20" customWidth="1"/>
    <col min="10765" max="10765" width="6.453125" style="20" customWidth="1"/>
    <col min="10766" max="10766" width="10.81640625" style="20" customWidth="1"/>
    <col min="10767" max="10767" width="21.7265625" style="20" customWidth="1"/>
    <col min="10768" max="10768" width="21.453125" style="20" customWidth="1"/>
    <col min="10769" max="10769" width="11.453125" style="20"/>
    <col min="10770" max="10770" width="20.26953125" style="20" customWidth="1"/>
    <col min="10771" max="10771" width="22.7265625" style="20" customWidth="1"/>
    <col min="10772" max="10772" width="21.7265625" style="20" customWidth="1"/>
    <col min="10773" max="11002" width="11.453125" style="20"/>
    <col min="11003" max="11003" width="3.1796875" style="20" customWidth="1"/>
    <col min="11004" max="11004" width="8.7265625" style="20" customWidth="1"/>
    <col min="11005" max="11005" width="16.453125" style="20" customWidth="1"/>
    <col min="11006" max="11006" width="9.453125" style="20" customWidth="1"/>
    <col min="11007" max="11007" width="9" style="20" customWidth="1"/>
    <col min="11008" max="11008" width="9.453125" style="20" customWidth="1"/>
    <col min="11009" max="11009" width="9.1796875" style="20" customWidth="1"/>
    <col min="11010" max="11010" width="13.453125" style="20" customWidth="1"/>
    <col min="11011" max="11011" width="8.81640625" style="20" customWidth="1"/>
    <col min="11012" max="11012" width="9.26953125" style="20" customWidth="1"/>
    <col min="11013" max="11013" width="8.7265625" style="20" customWidth="1"/>
    <col min="11014" max="11014" width="14.1796875" style="20" customWidth="1"/>
    <col min="11015" max="11017" width="9.26953125" style="20" customWidth="1"/>
    <col min="11018" max="11018" width="2.1796875" style="20" customWidth="1"/>
    <col min="11019" max="11019" width="16.26953125" style="20" customWidth="1"/>
    <col min="11020" max="11020" width="13.453125" style="20" customWidth="1"/>
    <col min="11021" max="11021" width="6.453125" style="20" customWidth="1"/>
    <col min="11022" max="11022" width="10.81640625" style="20" customWidth="1"/>
    <col min="11023" max="11023" width="21.7265625" style="20" customWidth="1"/>
    <col min="11024" max="11024" width="21.453125" style="20" customWidth="1"/>
    <col min="11025" max="11025" width="11.453125" style="20"/>
    <col min="11026" max="11026" width="20.26953125" style="20" customWidth="1"/>
    <col min="11027" max="11027" width="22.7265625" style="20" customWidth="1"/>
    <col min="11028" max="11028" width="21.7265625" style="20" customWidth="1"/>
    <col min="11029" max="11258" width="11.453125" style="20"/>
    <col min="11259" max="11259" width="3.1796875" style="20" customWidth="1"/>
    <col min="11260" max="11260" width="8.7265625" style="20" customWidth="1"/>
    <col min="11261" max="11261" width="16.453125" style="20" customWidth="1"/>
    <col min="11262" max="11262" width="9.453125" style="20" customWidth="1"/>
    <col min="11263" max="11263" width="9" style="20" customWidth="1"/>
    <col min="11264" max="11264" width="9.453125" style="20" customWidth="1"/>
    <col min="11265" max="11265" width="9.1796875" style="20" customWidth="1"/>
    <col min="11266" max="11266" width="13.453125" style="20" customWidth="1"/>
    <col min="11267" max="11267" width="8.81640625" style="20" customWidth="1"/>
    <col min="11268" max="11268" width="9.26953125" style="20" customWidth="1"/>
    <col min="11269" max="11269" width="8.7265625" style="20" customWidth="1"/>
    <col min="11270" max="11270" width="14.1796875" style="20" customWidth="1"/>
    <col min="11271" max="11273" width="9.26953125" style="20" customWidth="1"/>
    <col min="11274" max="11274" width="2.1796875" style="20" customWidth="1"/>
    <col min="11275" max="11275" width="16.26953125" style="20" customWidth="1"/>
    <col min="11276" max="11276" width="13.453125" style="20" customWidth="1"/>
    <col min="11277" max="11277" width="6.453125" style="20" customWidth="1"/>
    <col min="11278" max="11278" width="10.81640625" style="20" customWidth="1"/>
    <col min="11279" max="11279" width="21.7265625" style="20" customWidth="1"/>
    <col min="11280" max="11280" width="21.453125" style="20" customWidth="1"/>
    <col min="11281" max="11281" width="11.453125" style="20"/>
    <col min="11282" max="11282" width="20.26953125" style="20" customWidth="1"/>
    <col min="11283" max="11283" width="22.7265625" style="20" customWidth="1"/>
    <col min="11284" max="11284" width="21.7265625" style="20" customWidth="1"/>
    <col min="11285" max="11514" width="11.453125" style="20"/>
    <col min="11515" max="11515" width="3.1796875" style="20" customWidth="1"/>
    <col min="11516" max="11516" width="8.7265625" style="20" customWidth="1"/>
    <col min="11517" max="11517" width="16.453125" style="20" customWidth="1"/>
    <col min="11518" max="11518" width="9.453125" style="20" customWidth="1"/>
    <col min="11519" max="11519" width="9" style="20" customWidth="1"/>
    <col min="11520" max="11520" width="9.453125" style="20" customWidth="1"/>
    <col min="11521" max="11521" width="9.1796875" style="20" customWidth="1"/>
    <col min="11522" max="11522" width="13.453125" style="20" customWidth="1"/>
    <col min="11523" max="11523" width="8.81640625" style="20" customWidth="1"/>
    <col min="11524" max="11524" width="9.26953125" style="20" customWidth="1"/>
    <col min="11525" max="11525" width="8.7265625" style="20" customWidth="1"/>
    <col min="11526" max="11526" width="14.1796875" style="20" customWidth="1"/>
    <col min="11527" max="11529" width="9.26953125" style="20" customWidth="1"/>
    <col min="11530" max="11530" width="2.1796875" style="20" customWidth="1"/>
    <col min="11531" max="11531" width="16.26953125" style="20" customWidth="1"/>
    <col min="11532" max="11532" width="13.453125" style="20" customWidth="1"/>
    <col min="11533" max="11533" width="6.453125" style="20" customWidth="1"/>
    <col min="11534" max="11534" width="10.81640625" style="20" customWidth="1"/>
    <col min="11535" max="11535" width="21.7265625" style="20" customWidth="1"/>
    <col min="11536" max="11536" width="21.453125" style="20" customWidth="1"/>
    <col min="11537" max="11537" width="11.453125" style="20"/>
    <col min="11538" max="11538" width="20.26953125" style="20" customWidth="1"/>
    <col min="11539" max="11539" width="22.7265625" style="20" customWidth="1"/>
    <col min="11540" max="11540" width="21.7265625" style="20" customWidth="1"/>
    <col min="11541" max="11770" width="11.453125" style="20"/>
    <col min="11771" max="11771" width="3.1796875" style="20" customWidth="1"/>
    <col min="11772" max="11772" width="8.7265625" style="20" customWidth="1"/>
    <col min="11773" max="11773" width="16.453125" style="20" customWidth="1"/>
    <col min="11774" max="11774" width="9.453125" style="20" customWidth="1"/>
    <col min="11775" max="11775" width="9" style="20" customWidth="1"/>
    <col min="11776" max="11776" width="9.453125" style="20" customWidth="1"/>
    <col min="11777" max="11777" width="9.1796875" style="20" customWidth="1"/>
    <col min="11778" max="11778" width="13.453125" style="20" customWidth="1"/>
    <col min="11779" max="11779" width="8.81640625" style="20" customWidth="1"/>
    <col min="11780" max="11780" width="9.26953125" style="20" customWidth="1"/>
    <col min="11781" max="11781" width="8.7265625" style="20" customWidth="1"/>
    <col min="11782" max="11782" width="14.1796875" style="20" customWidth="1"/>
    <col min="11783" max="11785" width="9.26953125" style="20" customWidth="1"/>
    <col min="11786" max="11786" width="2.1796875" style="20" customWidth="1"/>
    <col min="11787" max="11787" width="16.26953125" style="20" customWidth="1"/>
    <col min="11788" max="11788" width="13.453125" style="20" customWidth="1"/>
    <col min="11789" max="11789" width="6.453125" style="20" customWidth="1"/>
    <col min="11790" max="11790" width="10.81640625" style="20" customWidth="1"/>
    <col min="11791" max="11791" width="21.7265625" style="20" customWidth="1"/>
    <col min="11792" max="11792" width="21.453125" style="20" customWidth="1"/>
    <col min="11793" max="11793" width="11.453125" style="20"/>
    <col min="11794" max="11794" width="20.26953125" style="20" customWidth="1"/>
    <col min="11795" max="11795" width="22.7265625" style="20" customWidth="1"/>
    <col min="11796" max="11796" width="21.7265625" style="20" customWidth="1"/>
    <col min="11797" max="12026" width="11.453125" style="20"/>
    <col min="12027" max="12027" width="3.1796875" style="20" customWidth="1"/>
    <col min="12028" max="12028" width="8.7265625" style="20" customWidth="1"/>
    <col min="12029" max="12029" width="16.453125" style="20" customWidth="1"/>
    <col min="12030" max="12030" width="9.453125" style="20" customWidth="1"/>
    <col min="12031" max="12031" width="9" style="20" customWidth="1"/>
    <col min="12032" max="12032" width="9.453125" style="20" customWidth="1"/>
    <col min="12033" max="12033" width="9.1796875" style="20" customWidth="1"/>
    <col min="12034" max="12034" width="13.453125" style="20" customWidth="1"/>
    <col min="12035" max="12035" width="8.81640625" style="20" customWidth="1"/>
    <col min="12036" max="12036" width="9.26953125" style="20" customWidth="1"/>
    <col min="12037" max="12037" width="8.7265625" style="20" customWidth="1"/>
    <col min="12038" max="12038" width="14.1796875" style="20" customWidth="1"/>
    <col min="12039" max="12041" width="9.26953125" style="20" customWidth="1"/>
    <col min="12042" max="12042" width="2.1796875" style="20" customWidth="1"/>
    <col min="12043" max="12043" width="16.26953125" style="20" customWidth="1"/>
    <col min="12044" max="12044" width="13.453125" style="20" customWidth="1"/>
    <col min="12045" max="12045" width="6.453125" style="20" customWidth="1"/>
    <col min="12046" max="12046" width="10.81640625" style="20" customWidth="1"/>
    <col min="12047" max="12047" width="21.7265625" style="20" customWidth="1"/>
    <col min="12048" max="12048" width="21.453125" style="20" customWidth="1"/>
    <col min="12049" max="12049" width="11.453125" style="20"/>
    <col min="12050" max="12050" width="20.26953125" style="20" customWidth="1"/>
    <col min="12051" max="12051" width="22.7265625" style="20" customWidth="1"/>
    <col min="12052" max="12052" width="21.7265625" style="20" customWidth="1"/>
    <col min="12053" max="12282" width="11.453125" style="20"/>
    <col min="12283" max="12283" width="3.1796875" style="20" customWidth="1"/>
    <col min="12284" max="12284" width="8.7265625" style="20" customWidth="1"/>
    <col min="12285" max="12285" width="16.453125" style="20" customWidth="1"/>
    <col min="12286" max="12286" width="9.453125" style="20" customWidth="1"/>
    <col min="12287" max="12287" width="9" style="20" customWidth="1"/>
    <col min="12288" max="12288" width="9.453125" style="20" customWidth="1"/>
    <col min="12289" max="12289" width="9.1796875" style="20" customWidth="1"/>
    <col min="12290" max="12290" width="13.453125" style="20" customWidth="1"/>
    <col min="12291" max="12291" width="8.81640625" style="20" customWidth="1"/>
    <col min="12292" max="12292" width="9.26953125" style="20" customWidth="1"/>
    <col min="12293" max="12293" width="8.7265625" style="20" customWidth="1"/>
    <col min="12294" max="12294" width="14.1796875" style="20" customWidth="1"/>
    <col min="12295" max="12297" width="9.26953125" style="20" customWidth="1"/>
    <col min="12298" max="12298" width="2.1796875" style="20" customWidth="1"/>
    <col min="12299" max="12299" width="16.26953125" style="20" customWidth="1"/>
    <col min="12300" max="12300" width="13.453125" style="20" customWidth="1"/>
    <col min="12301" max="12301" width="6.453125" style="20" customWidth="1"/>
    <col min="12302" max="12302" width="10.81640625" style="20" customWidth="1"/>
    <col min="12303" max="12303" width="21.7265625" style="20" customWidth="1"/>
    <col min="12304" max="12304" width="21.453125" style="20" customWidth="1"/>
    <col min="12305" max="12305" width="11.453125" style="20"/>
    <col min="12306" max="12306" width="20.26953125" style="20" customWidth="1"/>
    <col min="12307" max="12307" width="22.7265625" style="20" customWidth="1"/>
    <col min="12308" max="12308" width="21.7265625" style="20" customWidth="1"/>
    <col min="12309" max="12538" width="11.453125" style="20"/>
    <col min="12539" max="12539" width="3.1796875" style="20" customWidth="1"/>
    <col min="12540" max="12540" width="8.7265625" style="20" customWidth="1"/>
    <col min="12541" max="12541" width="16.453125" style="20" customWidth="1"/>
    <col min="12542" max="12542" width="9.453125" style="20" customWidth="1"/>
    <col min="12543" max="12543" width="9" style="20" customWidth="1"/>
    <col min="12544" max="12544" width="9.453125" style="20" customWidth="1"/>
    <col min="12545" max="12545" width="9.1796875" style="20" customWidth="1"/>
    <col min="12546" max="12546" width="13.453125" style="20" customWidth="1"/>
    <col min="12547" max="12547" width="8.81640625" style="20" customWidth="1"/>
    <col min="12548" max="12548" width="9.26953125" style="20" customWidth="1"/>
    <col min="12549" max="12549" width="8.7265625" style="20" customWidth="1"/>
    <col min="12550" max="12550" width="14.1796875" style="20" customWidth="1"/>
    <col min="12551" max="12553" width="9.26953125" style="20" customWidth="1"/>
    <col min="12554" max="12554" width="2.1796875" style="20" customWidth="1"/>
    <col min="12555" max="12555" width="16.26953125" style="20" customWidth="1"/>
    <col min="12556" max="12556" width="13.453125" style="20" customWidth="1"/>
    <col min="12557" max="12557" width="6.453125" style="20" customWidth="1"/>
    <col min="12558" max="12558" width="10.81640625" style="20" customWidth="1"/>
    <col min="12559" max="12559" width="21.7265625" style="20" customWidth="1"/>
    <col min="12560" max="12560" width="21.453125" style="20" customWidth="1"/>
    <col min="12561" max="12561" width="11.453125" style="20"/>
    <col min="12562" max="12562" width="20.26953125" style="20" customWidth="1"/>
    <col min="12563" max="12563" width="22.7265625" style="20" customWidth="1"/>
    <col min="12564" max="12564" width="21.7265625" style="20" customWidth="1"/>
    <col min="12565" max="12794" width="11.453125" style="20"/>
    <col min="12795" max="12795" width="3.1796875" style="20" customWidth="1"/>
    <col min="12796" max="12796" width="8.7265625" style="20" customWidth="1"/>
    <col min="12797" max="12797" width="16.453125" style="20" customWidth="1"/>
    <col min="12798" max="12798" width="9.453125" style="20" customWidth="1"/>
    <col min="12799" max="12799" width="9" style="20" customWidth="1"/>
    <col min="12800" max="12800" width="9.453125" style="20" customWidth="1"/>
    <col min="12801" max="12801" width="9.1796875" style="20" customWidth="1"/>
    <col min="12802" max="12802" width="13.453125" style="20" customWidth="1"/>
    <col min="12803" max="12803" width="8.81640625" style="20" customWidth="1"/>
    <col min="12804" max="12804" width="9.26953125" style="20" customWidth="1"/>
    <col min="12805" max="12805" width="8.7265625" style="20" customWidth="1"/>
    <col min="12806" max="12806" width="14.1796875" style="20" customWidth="1"/>
    <col min="12807" max="12809" width="9.26953125" style="20" customWidth="1"/>
    <col min="12810" max="12810" width="2.1796875" style="20" customWidth="1"/>
    <col min="12811" max="12811" width="16.26953125" style="20" customWidth="1"/>
    <col min="12812" max="12812" width="13.453125" style="20" customWidth="1"/>
    <col min="12813" max="12813" width="6.453125" style="20" customWidth="1"/>
    <col min="12814" max="12814" width="10.81640625" style="20" customWidth="1"/>
    <col min="12815" max="12815" width="21.7265625" style="20" customWidth="1"/>
    <col min="12816" max="12816" width="21.453125" style="20" customWidth="1"/>
    <col min="12817" max="12817" width="11.453125" style="20"/>
    <col min="12818" max="12818" width="20.26953125" style="20" customWidth="1"/>
    <col min="12819" max="12819" width="22.7265625" style="20" customWidth="1"/>
    <col min="12820" max="12820" width="21.7265625" style="20" customWidth="1"/>
    <col min="12821" max="13050" width="11.453125" style="20"/>
    <col min="13051" max="13051" width="3.1796875" style="20" customWidth="1"/>
    <col min="13052" max="13052" width="8.7265625" style="20" customWidth="1"/>
    <col min="13053" max="13053" width="16.453125" style="20" customWidth="1"/>
    <col min="13054" max="13054" width="9.453125" style="20" customWidth="1"/>
    <col min="13055" max="13055" width="9" style="20" customWidth="1"/>
    <col min="13056" max="13056" width="9.453125" style="20" customWidth="1"/>
    <col min="13057" max="13057" width="9.1796875" style="20" customWidth="1"/>
    <col min="13058" max="13058" width="13.453125" style="20" customWidth="1"/>
    <col min="13059" max="13059" width="8.81640625" style="20" customWidth="1"/>
    <col min="13060" max="13060" width="9.26953125" style="20" customWidth="1"/>
    <col min="13061" max="13061" width="8.7265625" style="20" customWidth="1"/>
    <col min="13062" max="13062" width="14.1796875" style="20" customWidth="1"/>
    <col min="13063" max="13065" width="9.26953125" style="20" customWidth="1"/>
    <col min="13066" max="13066" width="2.1796875" style="20" customWidth="1"/>
    <col min="13067" max="13067" width="16.26953125" style="20" customWidth="1"/>
    <col min="13068" max="13068" width="13.453125" style="20" customWidth="1"/>
    <col min="13069" max="13069" width="6.453125" style="20" customWidth="1"/>
    <col min="13070" max="13070" width="10.81640625" style="20" customWidth="1"/>
    <col min="13071" max="13071" width="21.7265625" style="20" customWidth="1"/>
    <col min="13072" max="13072" width="21.453125" style="20" customWidth="1"/>
    <col min="13073" max="13073" width="11.453125" style="20"/>
    <col min="13074" max="13074" width="20.26953125" style="20" customWidth="1"/>
    <col min="13075" max="13075" width="22.7265625" style="20" customWidth="1"/>
    <col min="13076" max="13076" width="21.7265625" style="20" customWidth="1"/>
    <col min="13077" max="13306" width="11.453125" style="20"/>
    <col min="13307" max="13307" width="3.1796875" style="20" customWidth="1"/>
    <col min="13308" max="13308" width="8.7265625" style="20" customWidth="1"/>
    <col min="13309" max="13309" width="16.453125" style="20" customWidth="1"/>
    <col min="13310" max="13310" width="9.453125" style="20" customWidth="1"/>
    <col min="13311" max="13311" width="9" style="20" customWidth="1"/>
    <col min="13312" max="13312" width="9.453125" style="20" customWidth="1"/>
    <col min="13313" max="13313" width="9.1796875" style="20" customWidth="1"/>
    <col min="13314" max="13314" width="13.453125" style="20" customWidth="1"/>
    <col min="13315" max="13315" width="8.81640625" style="20" customWidth="1"/>
    <col min="13316" max="13316" width="9.26953125" style="20" customWidth="1"/>
    <col min="13317" max="13317" width="8.7265625" style="20" customWidth="1"/>
    <col min="13318" max="13318" width="14.1796875" style="20" customWidth="1"/>
    <col min="13319" max="13321" width="9.26953125" style="20" customWidth="1"/>
    <col min="13322" max="13322" width="2.1796875" style="20" customWidth="1"/>
    <col min="13323" max="13323" width="16.26953125" style="20" customWidth="1"/>
    <col min="13324" max="13324" width="13.453125" style="20" customWidth="1"/>
    <col min="13325" max="13325" width="6.453125" style="20" customWidth="1"/>
    <col min="13326" max="13326" width="10.81640625" style="20" customWidth="1"/>
    <col min="13327" max="13327" width="21.7265625" style="20" customWidth="1"/>
    <col min="13328" max="13328" width="21.453125" style="20" customWidth="1"/>
    <col min="13329" max="13329" width="11.453125" style="20"/>
    <col min="13330" max="13330" width="20.26953125" style="20" customWidth="1"/>
    <col min="13331" max="13331" width="22.7265625" style="20" customWidth="1"/>
    <col min="13332" max="13332" width="21.7265625" style="20" customWidth="1"/>
    <col min="13333" max="13562" width="11.453125" style="20"/>
    <col min="13563" max="13563" width="3.1796875" style="20" customWidth="1"/>
    <col min="13564" max="13564" width="8.7265625" style="20" customWidth="1"/>
    <col min="13565" max="13565" width="16.453125" style="20" customWidth="1"/>
    <col min="13566" max="13566" width="9.453125" style="20" customWidth="1"/>
    <col min="13567" max="13567" width="9" style="20" customWidth="1"/>
    <col min="13568" max="13568" width="9.453125" style="20" customWidth="1"/>
    <col min="13569" max="13569" width="9.1796875" style="20" customWidth="1"/>
    <col min="13570" max="13570" width="13.453125" style="20" customWidth="1"/>
    <col min="13571" max="13571" width="8.81640625" style="20" customWidth="1"/>
    <col min="13572" max="13572" width="9.26953125" style="20" customWidth="1"/>
    <col min="13573" max="13573" width="8.7265625" style="20" customWidth="1"/>
    <col min="13574" max="13574" width="14.1796875" style="20" customWidth="1"/>
    <col min="13575" max="13577" width="9.26953125" style="20" customWidth="1"/>
    <col min="13578" max="13578" width="2.1796875" style="20" customWidth="1"/>
    <col min="13579" max="13579" width="16.26953125" style="20" customWidth="1"/>
    <col min="13580" max="13580" width="13.453125" style="20" customWidth="1"/>
    <col min="13581" max="13581" width="6.453125" style="20" customWidth="1"/>
    <col min="13582" max="13582" width="10.81640625" style="20" customWidth="1"/>
    <col min="13583" max="13583" width="21.7265625" style="20" customWidth="1"/>
    <col min="13584" max="13584" width="21.453125" style="20" customWidth="1"/>
    <col min="13585" max="13585" width="11.453125" style="20"/>
    <col min="13586" max="13586" width="20.26953125" style="20" customWidth="1"/>
    <col min="13587" max="13587" width="22.7265625" style="20" customWidth="1"/>
    <col min="13588" max="13588" width="21.7265625" style="20" customWidth="1"/>
    <col min="13589" max="13818" width="11.453125" style="20"/>
    <col min="13819" max="13819" width="3.1796875" style="20" customWidth="1"/>
    <col min="13820" max="13820" width="8.7265625" style="20" customWidth="1"/>
    <col min="13821" max="13821" width="16.453125" style="20" customWidth="1"/>
    <col min="13822" max="13822" width="9.453125" style="20" customWidth="1"/>
    <col min="13823" max="13823" width="9" style="20" customWidth="1"/>
    <col min="13824" max="13824" width="9.453125" style="20" customWidth="1"/>
    <col min="13825" max="13825" width="9.1796875" style="20" customWidth="1"/>
    <col min="13826" max="13826" width="13.453125" style="20" customWidth="1"/>
    <col min="13827" max="13827" width="8.81640625" style="20" customWidth="1"/>
    <col min="13828" max="13828" width="9.26953125" style="20" customWidth="1"/>
    <col min="13829" max="13829" width="8.7265625" style="20" customWidth="1"/>
    <col min="13830" max="13830" width="14.1796875" style="20" customWidth="1"/>
    <col min="13831" max="13833" width="9.26953125" style="20" customWidth="1"/>
    <col min="13834" max="13834" width="2.1796875" style="20" customWidth="1"/>
    <col min="13835" max="13835" width="16.26953125" style="20" customWidth="1"/>
    <col min="13836" max="13836" width="13.453125" style="20" customWidth="1"/>
    <col min="13837" max="13837" width="6.453125" style="20" customWidth="1"/>
    <col min="13838" max="13838" width="10.81640625" style="20" customWidth="1"/>
    <col min="13839" max="13839" width="21.7265625" style="20" customWidth="1"/>
    <col min="13840" max="13840" width="21.453125" style="20" customWidth="1"/>
    <col min="13841" max="13841" width="11.453125" style="20"/>
    <col min="13842" max="13842" width="20.26953125" style="20" customWidth="1"/>
    <col min="13843" max="13843" width="22.7265625" style="20" customWidth="1"/>
    <col min="13844" max="13844" width="21.7265625" style="20" customWidth="1"/>
    <col min="13845" max="14074" width="11.453125" style="20"/>
    <col min="14075" max="14075" width="3.1796875" style="20" customWidth="1"/>
    <col min="14076" max="14076" width="8.7265625" style="20" customWidth="1"/>
    <col min="14077" max="14077" width="16.453125" style="20" customWidth="1"/>
    <col min="14078" max="14078" width="9.453125" style="20" customWidth="1"/>
    <col min="14079" max="14079" width="9" style="20" customWidth="1"/>
    <col min="14080" max="14080" width="9.453125" style="20" customWidth="1"/>
    <col min="14081" max="14081" width="9.1796875" style="20" customWidth="1"/>
    <col min="14082" max="14082" width="13.453125" style="20" customWidth="1"/>
    <col min="14083" max="14083" width="8.81640625" style="20" customWidth="1"/>
    <col min="14084" max="14084" width="9.26953125" style="20" customWidth="1"/>
    <col min="14085" max="14085" width="8.7265625" style="20" customWidth="1"/>
    <col min="14086" max="14086" width="14.1796875" style="20" customWidth="1"/>
    <col min="14087" max="14089" width="9.26953125" style="20" customWidth="1"/>
    <col min="14090" max="14090" width="2.1796875" style="20" customWidth="1"/>
    <col min="14091" max="14091" width="16.26953125" style="20" customWidth="1"/>
    <col min="14092" max="14092" width="13.453125" style="20" customWidth="1"/>
    <col min="14093" max="14093" width="6.453125" style="20" customWidth="1"/>
    <col min="14094" max="14094" width="10.81640625" style="20" customWidth="1"/>
    <col min="14095" max="14095" width="21.7265625" style="20" customWidth="1"/>
    <col min="14096" max="14096" width="21.453125" style="20" customWidth="1"/>
    <col min="14097" max="14097" width="11.453125" style="20"/>
    <col min="14098" max="14098" width="20.26953125" style="20" customWidth="1"/>
    <col min="14099" max="14099" width="22.7265625" style="20" customWidth="1"/>
    <col min="14100" max="14100" width="21.7265625" style="20" customWidth="1"/>
    <col min="14101" max="14330" width="11.453125" style="20"/>
    <col min="14331" max="14331" width="3.1796875" style="20" customWidth="1"/>
    <col min="14332" max="14332" width="8.7265625" style="20" customWidth="1"/>
    <col min="14333" max="14333" width="16.453125" style="20" customWidth="1"/>
    <col min="14334" max="14334" width="9.453125" style="20" customWidth="1"/>
    <col min="14335" max="14335" width="9" style="20" customWidth="1"/>
    <col min="14336" max="14336" width="9.453125" style="20" customWidth="1"/>
    <col min="14337" max="14337" width="9.1796875" style="20" customWidth="1"/>
    <col min="14338" max="14338" width="13.453125" style="20" customWidth="1"/>
    <col min="14339" max="14339" width="8.81640625" style="20" customWidth="1"/>
    <col min="14340" max="14340" width="9.26953125" style="20" customWidth="1"/>
    <col min="14341" max="14341" width="8.7265625" style="20" customWidth="1"/>
    <col min="14342" max="14342" width="14.1796875" style="20" customWidth="1"/>
    <col min="14343" max="14345" width="9.26953125" style="20" customWidth="1"/>
    <col min="14346" max="14346" width="2.1796875" style="20" customWidth="1"/>
    <col min="14347" max="14347" width="16.26953125" style="20" customWidth="1"/>
    <col min="14348" max="14348" width="13.453125" style="20" customWidth="1"/>
    <col min="14349" max="14349" width="6.453125" style="20" customWidth="1"/>
    <col min="14350" max="14350" width="10.81640625" style="20" customWidth="1"/>
    <col min="14351" max="14351" width="21.7265625" style="20" customWidth="1"/>
    <col min="14352" max="14352" width="21.453125" style="20" customWidth="1"/>
    <col min="14353" max="14353" width="11.453125" style="20"/>
    <col min="14354" max="14354" width="20.26953125" style="20" customWidth="1"/>
    <col min="14355" max="14355" width="22.7265625" style="20" customWidth="1"/>
    <col min="14356" max="14356" width="21.7265625" style="20" customWidth="1"/>
    <col min="14357" max="14586" width="11.453125" style="20"/>
    <col min="14587" max="14587" width="3.1796875" style="20" customWidth="1"/>
    <col min="14588" max="14588" width="8.7265625" style="20" customWidth="1"/>
    <col min="14589" max="14589" width="16.453125" style="20" customWidth="1"/>
    <col min="14590" max="14590" width="9.453125" style="20" customWidth="1"/>
    <col min="14591" max="14591" width="9" style="20" customWidth="1"/>
    <col min="14592" max="14592" width="9.453125" style="20" customWidth="1"/>
    <col min="14593" max="14593" width="9.1796875" style="20" customWidth="1"/>
    <col min="14594" max="14594" width="13.453125" style="20" customWidth="1"/>
    <col min="14595" max="14595" width="8.81640625" style="20" customWidth="1"/>
    <col min="14596" max="14596" width="9.26953125" style="20" customWidth="1"/>
    <col min="14597" max="14597" width="8.7265625" style="20" customWidth="1"/>
    <col min="14598" max="14598" width="14.1796875" style="20" customWidth="1"/>
    <col min="14599" max="14601" width="9.26953125" style="20" customWidth="1"/>
    <col min="14602" max="14602" width="2.1796875" style="20" customWidth="1"/>
    <col min="14603" max="14603" width="16.26953125" style="20" customWidth="1"/>
    <col min="14604" max="14604" width="13.453125" style="20" customWidth="1"/>
    <col min="14605" max="14605" width="6.453125" style="20" customWidth="1"/>
    <col min="14606" max="14606" width="10.81640625" style="20" customWidth="1"/>
    <col min="14607" max="14607" width="21.7265625" style="20" customWidth="1"/>
    <col min="14608" max="14608" width="21.453125" style="20" customWidth="1"/>
    <col min="14609" max="14609" width="11.453125" style="20"/>
    <col min="14610" max="14610" width="20.26953125" style="20" customWidth="1"/>
    <col min="14611" max="14611" width="22.7265625" style="20" customWidth="1"/>
    <col min="14612" max="14612" width="21.7265625" style="20" customWidth="1"/>
    <col min="14613" max="14842" width="11.453125" style="20"/>
    <col min="14843" max="14843" width="3.1796875" style="20" customWidth="1"/>
    <col min="14844" max="14844" width="8.7265625" style="20" customWidth="1"/>
    <col min="14845" max="14845" width="16.453125" style="20" customWidth="1"/>
    <col min="14846" max="14846" width="9.453125" style="20" customWidth="1"/>
    <col min="14847" max="14847" width="9" style="20" customWidth="1"/>
    <col min="14848" max="14848" width="9.453125" style="20" customWidth="1"/>
    <col min="14849" max="14849" width="9.1796875" style="20" customWidth="1"/>
    <col min="14850" max="14850" width="13.453125" style="20" customWidth="1"/>
    <col min="14851" max="14851" width="8.81640625" style="20" customWidth="1"/>
    <col min="14852" max="14852" width="9.26953125" style="20" customWidth="1"/>
    <col min="14853" max="14853" width="8.7265625" style="20" customWidth="1"/>
    <col min="14854" max="14854" width="14.1796875" style="20" customWidth="1"/>
    <col min="14855" max="14857" width="9.26953125" style="20" customWidth="1"/>
    <col min="14858" max="14858" width="2.1796875" style="20" customWidth="1"/>
    <col min="14859" max="14859" width="16.26953125" style="20" customWidth="1"/>
    <col min="14860" max="14860" width="13.453125" style="20" customWidth="1"/>
    <col min="14861" max="14861" width="6.453125" style="20" customWidth="1"/>
    <col min="14862" max="14862" width="10.81640625" style="20" customWidth="1"/>
    <col min="14863" max="14863" width="21.7265625" style="20" customWidth="1"/>
    <col min="14864" max="14864" width="21.453125" style="20" customWidth="1"/>
    <col min="14865" max="14865" width="11.453125" style="20"/>
    <col min="14866" max="14866" width="20.26953125" style="20" customWidth="1"/>
    <col min="14867" max="14867" width="22.7265625" style="20" customWidth="1"/>
    <col min="14868" max="14868" width="21.7265625" style="20" customWidth="1"/>
    <col min="14869" max="15098" width="11.453125" style="20"/>
    <col min="15099" max="15099" width="3.1796875" style="20" customWidth="1"/>
    <col min="15100" max="15100" width="8.7265625" style="20" customWidth="1"/>
    <col min="15101" max="15101" width="16.453125" style="20" customWidth="1"/>
    <col min="15102" max="15102" width="9.453125" style="20" customWidth="1"/>
    <col min="15103" max="15103" width="9" style="20" customWidth="1"/>
    <col min="15104" max="15104" width="9.453125" style="20" customWidth="1"/>
    <col min="15105" max="15105" width="9.1796875" style="20" customWidth="1"/>
    <col min="15106" max="15106" width="13.453125" style="20" customWidth="1"/>
    <col min="15107" max="15107" width="8.81640625" style="20" customWidth="1"/>
    <col min="15108" max="15108" width="9.26953125" style="20" customWidth="1"/>
    <col min="15109" max="15109" width="8.7265625" style="20" customWidth="1"/>
    <col min="15110" max="15110" width="14.1796875" style="20" customWidth="1"/>
    <col min="15111" max="15113" width="9.26953125" style="20" customWidth="1"/>
    <col min="15114" max="15114" width="2.1796875" style="20" customWidth="1"/>
    <col min="15115" max="15115" width="16.26953125" style="20" customWidth="1"/>
    <col min="15116" max="15116" width="13.453125" style="20" customWidth="1"/>
    <col min="15117" max="15117" width="6.453125" style="20" customWidth="1"/>
    <col min="15118" max="15118" width="10.81640625" style="20" customWidth="1"/>
    <col min="15119" max="15119" width="21.7265625" style="20" customWidth="1"/>
    <col min="15120" max="15120" width="21.453125" style="20" customWidth="1"/>
    <col min="15121" max="15121" width="11.453125" style="20"/>
    <col min="15122" max="15122" width="20.26953125" style="20" customWidth="1"/>
    <col min="15123" max="15123" width="22.7265625" style="20" customWidth="1"/>
    <col min="15124" max="15124" width="21.7265625" style="20" customWidth="1"/>
    <col min="15125" max="15354" width="11.453125" style="20"/>
    <col min="15355" max="15355" width="3.1796875" style="20" customWidth="1"/>
    <col min="15356" max="15356" width="8.7265625" style="20" customWidth="1"/>
    <col min="15357" max="15357" width="16.453125" style="20" customWidth="1"/>
    <col min="15358" max="15358" width="9.453125" style="20" customWidth="1"/>
    <col min="15359" max="15359" width="9" style="20" customWidth="1"/>
    <col min="15360" max="15360" width="9.453125" style="20" customWidth="1"/>
    <col min="15361" max="15361" width="9.1796875" style="20" customWidth="1"/>
    <col min="15362" max="15362" width="13.453125" style="20" customWidth="1"/>
    <col min="15363" max="15363" width="8.81640625" style="20" customWidth="1"/>
    <col min="15364" max="15364" width="9.26953125" style="20" customWidth="1"/>
    <col min="15365" max="15365" width="8.7265625" style="20" customWidth="1"/>
    <col min="15366" max="15366" width="14.1796875" style="20" customWidth="1"/>
    <col min="15367" max="15369" width="9.26953125" style="20" customWidth="1"/>
    <col min="15370" max="15370" width="2.1796875" style="20" customWidth="1"/>
    <col min="15371" max="15371" width="16.26953125" style="20" customWidth="1"/>
    <col min="15372" max="15372" width="13.453125" style="20" customWidth="1"/>
    <col min="15373" max="15373" width="6.453125" style="20" customWidth="1"/>
    <col min="15374" max="15374" width="10.81640625" style="20" customWidth="1"/>
    <col min="15375" max="15375" width="21.7265625" style="20" customWidth="1"/>
    <col min="15376" max="15376" width="21.453125" style="20" customWidth="1"/>
    <col min="15377" max="15377" width="11.453125" style="20"/>
    <col min="15378" max="15378" width="20.26953125" style="20" customWidth="1"/>
    <col min="15379" max="15379" width="22.7265625" style="20" customWidth="1"/>
    <col min="15380" max="15380" width="21.7265625" style="20" customWidth="1"/>
    <col min="15381" max="15610" width="11.453125" style="20"/>
    <col min="15611" max="15611" width="3.1796875" style="20" customWidth="1"/>
    <col min="15612" max="15612" width="8.7265625" style="20" customWidth="1"/>
    <col min="15613" max="15613" width="16.453125" style="20" customWidth="1"/>
    <col min="15614" max="15614" width="9.453125" style="20" customWidth="1"/>
    <col min="15615" max="15615" width="9" style="20" customWidth="1"/>
    <col min="15616" max="15616" width="9.453125" style="20" customWidth="1"/>
    <col min="15617" max="15617" width="9.1796875" style="20" customWidth="1"/>
    <col min="15618" max="15618" width="13.453125" style="20" customWidth="1"/>
    <col min="15619" max="15619" width="8.81640625" style="20" customWidth="1"/>
    <col min="15620" max="15620" width="9.26953125" style="20" customWidth="1"/>
    <col min="15621" max="15621" width="8.7265625" style="20" customWidth="1"/>
    <col min="15622" max="15622" width="14.1796875" style="20" customWidth="1"/>
    <col min="15623" max="15625" width="9.26953125" style="20" customWidth="1"/>
    <col min="15626" max="15626" width="2.1796875" style="20" customWidth="1"/>
    <col min="15627" max="15627" width="16.26953125" style="20" customWidth="1"/>
    <col min="15628" max="15628" width="13.453125" style="20" customWidth="1"/>
    <col min="15629" max="15629" width="6.453125" style="20" customWidth="1"/>
    <col min="15630" max="15630" width="10.81640625" style="20" customWidth="1"/>
    <col min="15631" max="15631" width="21.7265625" style="20" customWidth="1"/>
    <col min="15632" max="15632" width="21.453125" style="20" customWidth="1"/>
    <col min="15633" max="15633" width="11.453125" style="20"/>
    <col min="15634" max="15634" width="20.26953125" style="20" customWidth="1"/>
    <col min="15635" max="15635" width="22.7265625" style="20" customWidth="1"/>
    <col min="15636" max="15636" width="21.7265625" style="20" customWidth="1"/>
    <col min="15637" max="15866" width="11.453125" style="20"/>
    <col min="15867" max="15867" width="3.1796875" style="20" customWidth="1"/>
    <col min="15868" max="15868" width="8.7265625" style="20" customWidth="1"/>
    <col min="15869" max="15869" width="16.453125" style="20" customWidth="1"/>
    <col min="15870" max="15870" width="9.453125" style="20" customWidth="1"/>
    <col min="15871" max="15871" width="9" style="20" customWidth="1"/>
    <col min="15872" max="15872" width="9.453125" style="20" customWidth="1"/>
    <col min="15873" max="15873" width="9.1796875" style="20" customWidth="1"/>
    <col min="15874" max="15874" width="13.453125" style="20" customWidth="1"/>
    <col min="15875" max="15875" width="8.81640625" style="20" customWidth="1"/>
    <col min="15876" max="15876" width="9.26953125" style="20" customWidth="1"/>
    <col min="15877" max="15877" width="8.7265625" style="20" customWidth="1"/>
    <col min="15878" max="15878" width="14.1796875" style="20" customWidth="1"/>
    <col min="15879" max="15881" width="9.26953125" style="20" customWidth="1"/>
    <col min="15882" max="15882" width="2.1796875" style="20" customWidth="1"/>
    <col min="15883" max="15883" width="16.26953125" style="20" customWidth="1"/>
    <col min="15884" max="15884" width="13.453125" style="20" customWidth="1"/>
    <col min="15885" max="15885" width="6.453125" style="20" customWidth="1"/>
    <col min="15886" max="15886" width="10.81640625" style="20" customWidth="1"/>
    <col min="15887" max="15887" width="21.7265625" style="20" customWidth="1"/>
    <col min="15888" max="15888" width="21.453125" style="20" customWidth="1"/>
    <col min="15889" max="15889" width="11.453125" style="20"/>
    <col min="15890" max="15890" width="20.26953125" style="20" customWidth="1"/>
    <col min="15891" max="15891" width="22.7265625" style="20" customWidth="1"/>
    <col min="15892" max="15892" width="21.7265625" style="20" customWidth="1"/>
    <col min="15893" max="16122" width="11.453125" style="20"/>
    <col min="16123" max="16123" width="3.1796875" style="20" customWidth="1"/>
    <col min="16124" max="16124" width="8.7265625" style="20" customWidth="1"/>
    <col min="16125" max="16125" width="16.453125" style="20" customWidth="1"/>
    <col min="16126" max="16126" width="9.453125" style="20" customWidth="1"/>
    <col min="16127" max="16127" width="9" style="20" customWidth="1"/>
    <col min="16128" max="16128" width="9.453125" style="20" customWidth="1"/>
    <col min="16129" max="16129" width="9.1796875" style="20" customWidth="1"/>
    <col min="16130" max="16130" width="13.453125" style="20" customWidth="1"/>
    <col min="16131" max="16131" width="8.81640625" style="20" customWidth="1"/>
    <col min="16132" max="16132" width="9.26953125" style="20" customWidth="1"/>
    <col min="16133" max="16133" width="8.7265625" style="20" customWidth="1"/>
    <col min="16134" max="16134" width="14.1796875" style="20" customWidth="1"/>
    <col min="16135" max="16137" width="9.26953125" style="20" customWidth="1"/>
    <col min="16138" max="16138" width="2.1796875" style="20" customWidth="1"/>
    <col min="16139" max="16139" width="16.26953125" style="20" customWidth="1"/>
    <col min="16140" max="16140" width="13.453125" style="20" customWidth="1"/>
    <col min="16141" max="16141" width="6.453125" style="20" customWidth="1"/>
    <col min="16142" max="16142" width="10.81640625" style="20" customWidth="1"/>
    <col min="16143" max="16143" width="21.7265625" style="20" customWidth="1"/>
    <col min="16144" max="16144" width="21.453125" style="20" customWidth="1"/>
    <col min="16145" max="16145" width="11.453125" style="20"/>
    <col min="16146" max="16146" width="20.26953125" style="20" customWidth="1"/>
    <col min="16147" max="16147" width="22.7265625" style="20" customWidth="1"/>
    <col min="16148" max="16148" width="21.7265625" style="20" customWidth="1"/>
    <col min="16149" max="16384" width="11.453125" style="20"/>
  </cols>
  <sheetData>
    <row r="1" spans="1:18" s="327" customFormat="1" ht="15" customHeight="1" x14ac:dyDescent="0.25">
      <c r="A1" s="1672" t="s">
        <v>0</v>
      </c>
      <c r="B1" s="1672"/>
      <c r="C1" s="1672"/>
      <c r="D1" s="1672"/>
      <c r="E1" s="1672"/>
      <c r="F1" s="325"/>
      <c r="G1" s="325"/>
      <c r="H1" s="326"/>
      <c r="I1" s="326"/>
      <c r="K1" s="328"/>
      <c r="L1" s="328"/>
      <c r="O1" s="328"/>
      <c r="R1" s="329"/>
    </row>
    <row r="2" spans="1:18" s="327" customFormat="1" ht="15" customHeight="1" x14ac:dyDescent="0.25">
      <c r="A2" s="1672" t="s">
        <v>434</v>
      </c>
      <c r="B2" s="1672"/>
      <c r="C2" s="1672"/>
      <c r="D2" s="1672"/>
      <c r="E2" s="1672"/>
      <c r="F2" s="325"/>
      <c r="G2" s="325"/>
      <c r="H2" s="326"/>
      <c r="I2" s="326"/>
      <c r="K2" s="328"/>
      <c r="L2" s="328"/>
      <c r="O2" s="328"/>
      <c r="R2" s="329"/>
    </row>
    <row r="3" spans="1:18" s="327" customFormat="1" ht="15" customHeight="1" x14ac:dyDescent="0.25">
      <c r="A3" s="1673" t="s">
        <v>1262</v>
      </c>
      <c r="B3" s="1673"/>
      <c r="C3" s="1673"/>
      <c r="D3" s="1673"/>
      <c r="E3" s="1673"/>
      <c r="F3" s="325"/>
      <c r="G3" s="325"/>
      <c r="H3" s="326"/>
      <c r="I3" s="326"/>
      <c r="J3" s="328"/>
      <c r="K3" s="328"/>
      <c r="L3" s="328"/>
      <c r="O3" s="328"/>
      <c r="R3" s="329"/>
    </row>
    <row r="4" spans="1:18" s="327" customFormat="1" ht="15" customHeight="1" x14ac:dyDescent="0.25">
      <c r="A4" s="1672" t="s">
        <v>1</v>
      </c>
      <c r="B4" s="1672"/>
      <c r="C4" s="1672"/>
      <c r="D4" s="1672"/>
      <c r="E4" s="1672"/>
      <c r="F4" s="325"/>
      <c r="G4" s="325"/>
      <c r="H4" s="326"/>
      <c r="I4" s="326"/>
      <c r="J4" s="328"/>
      <c r="K4" s="328"/>
      <c r="L4" s="328"/>
      <c r="O4" s="328"/>
      <c r="R4" s="329"/>
    </row>
    <row r="5" spans="1:18" ht="13.5" thickBot="1" x14ac:dyDescent="0.3">
      <c r="A5" s="10"/>
      <c r="F5" s="1"/>
      <c r="G5" s="1"/>
      <c r="H5" s="1"/>
      <c r="I5" s="1"/>
      <c r="J5" s="1"/>
      <c r="O5" s="21"/>
      <c r="R5" s="3"/>
    </row>
    <row r="6" spans="1:18" s="327" customFormat="1" ht="26.25" customHeight="1" thickBot="1" x14ac:dyDescent="0.3">
      <c r="A6" s="330"/>
      <c r="B6" s="1670" t="s">
        <v>469</v>
      </c>
      <c r="C6" s="1671"/>
      <c r="D6" s="1671"/>
      <c r="E6" s="1671"/>
      <c r="F6" s="331"/>
      <c r="G6" s="331"/>
      <c r="H6" s="331"/>
      <c r="J6" s="332"/>
      <c r="K6" s="333"/>
      <c r="L6" s="333"/>
      <c r="M6" s="334"/>
      <c r="N6" s="332"/>
    </row>
    <row r="7" spans="1:18" x14ac:dyDescent="0.25">
      <c r="B7" s="31"/>
      <c r="D7" s="36"/>
      <c r="E7" s="29"/>
      <c r="F7" s="28"/>
      <c r="G7" s="28"/>
      <c r="H7" s="28"/>
      <c r="J7" s="6"/>
      <c r="K7" s="4"/>
      <c r="L7" s="4"/>
      <c r="M7" s="32"/>
      <c r="N7" s="6"/>
    </row>
    <row r="8" spans="1:18" s="491" customFormat="1" ht="20.25" customHeight="1" x14ac:dyDescent="0.25">
      <c r="B8" s="1668" t="s">
        <v>174</v>
      </c>
      <c r="C8" s="1668"/>
      <c r="D8" s="1668"/>
      <c r="E8" s="1668"/>
      <c r="F8" s="492"/>
      <c r="G8" s="492"/>
      <c r="H8" s="492"/>
      <c r="J8" s="493"/>
      <c r="K8" s="494"/>
      <c r="L8" s="494"/>
      <c r="M8" s="495"/>
      <c r="N8" s="493"/>
    </row>
    <row r="9" spans="1:18" s="109" customFormat="1" ht="26" x14ac:dyDescent="0.25">
      <c r="B9" s="43" t="s">
        <v>58</v>
      </c>
      <c r="C9" s="43" t="s">
        <v>59</v>
      </c>
      <c r="D9" s="43" t="s">
        <v>1264</v>
      </c>
      <c r="E9" s="43" t="s">
        <v>1265</v>
      </c>
      <c r="F9" s="110"/>
      <c r="G9" s="110"/>
      <c r="H9" s="110"/>
      <c r="J9" s="111"/>
      <c r="K9" s="112"/>
      <c r="L9" s="112"/>
      <c r="M9" s="113"/>
      <c r="N9" s="111"/>
    </row>
    <row r="10" spans="1:18" ht="25.5" customHeight="1" x14ac:dyDescent="0.25">
      <c r="B10" s="114" t="s">
        <v>328</v>
      </c>
      <c r="C10" s="105">
        <v>372</v>
      </c>
      <c r="D10" s="105">
        <v>48</v>
      </c>
      <c r="E10" s="106">
        <f>+D10/C10</f>
        <v>0.12903225806451613</v>
      </c>
      <c r="F10" s="13"/>
      <c r="G10" s="13"/>
      <c r="H10" s="13"/>
      <c r="J10" s="6"/>
      <c r="K10" s="4"/>
      <c r="L10" s="4"/>
      <c r="M10" s="32"/>
      <c r="N10" s="6"/>
    </row>
    <row r="11" spans="1:18" ht="25.5" customHeight="1" x14ac:dyDescent="0.25">
      <c r="B11" s="114" t="s">
        <v>329</v>
      </c>
      <c r="C11" s="105">
        <v>13</v>
      </c>
      <c r="D11" s="105">
        <v>4</v>
      </c>
      <c r="E11" s="106">
        <f>+D11/C11</f>
        <v>0.30769230769230771</v>
      </c>
      <c r="F11" s="13"/>
      <c r="G11" s="13"/>
      <c r="H11" s="13"/>
      <c r="J11" s="6"/>
      <c r="K11" s="4"/>
      <c r="L11" s="4"/>
      <c r="M11" s="32"/>
      <c r="N11" s="6"/>
    </row>
    <row r="12" spans="1:18" ht="25.5" customHeight="1" x14ac:dyDescent="0.25">
      <c r="B12" s="114" t="s">
        <v>1020</v>
      </c>
      <c r="C12" s="1422">
        <v>209</v>
      </c>
      <c r="D12" s="1422">
        <v>33</v>
      </c>
      <c r="E12" s="1421"/>
      <c r="F12" s="13"/>
      <c r="G12" s="13"/>
      <c r="H12" s="13"/>
      <c r="J12" s="6"/>
      <c r="K12" s="4"/>
      <c r="L12" s="4"/>
      <c r="M12" s="32"/>
      <c r="N12" s="6"/>
    </row>
    <row r="13" spans="1:18" ht="25.5" customHeight="1" x14ac:dyDescent="0.25">
      <c r="B13" s="114" t="s">
        <v>330</v>
      </c>
      <c r="C13" s="105">
        <v>476</v>
      </c>
      <c r="D13" s="105">
        <v>110</v>
      </c>
      <c r="E13" s="106">
        <f>+D13/C13</f>
        <v>0.23109243697478993</v>
      </c>
      <c r="F13" s="13"/>
      <c r="G13" s="13"/>
      <c r="H13" s="13"/>
      <c r="J13" s="6"/>
      <c r="K13" s="4"/>
      <c r="L13" s="4"/>
      <c r="M13" s="32"/>
      <c r="N13" s="6"/>
    </row>
    <row r="14" spans="1:18" ht="25.5" customHeight="1" x14ac:dyDescent="0.25">
      <c r="B14" s="114" t="s">
        <v>1019</v>
      </c>
      <c r="C14" s="1422">
        <v>55</v>
      </c>
      <c r="D14" s="1422">
        <v>29</v>
      </c>
      <c r="E14" s="1421"/>
      <c r="F14" s="13"/>
      <c r="G14" s="13"/>
      <c r="H14" s="13"/>
      <c r="J14" s="6"/>
      <c r="K14" s="4"/>
      <c r="L14" s="4"/>
      <c r="M14" s="32"/>
      <c r="N14" s="6"/>
    </row>
    <row r="15" spans="1:18" ht="25.5" customHeight="1" x14ac:dyDescent="0.25">
      <c r="B15" s="114" t="s">
        <v>331</v>
      </c>
      <c r="C15" s="105">
        <v>1215</v>
      </c>
      <c r="D15" s="105">
        <v>92</v>
      </c>
      <c r="E15" s="106">
        <f t="shared" ref="E15:E17" si="0">+D15/C15</f>
        <v>7.5720164609053495E-2</v>
      </c>
      <c r="F15" s="13"/>
      <c r="G15" s="13"/>
      <c r="H15" s="13"/>
      <c r="J15" s="6"/>
      <c r="K15" s="4"/>
      <c r="L15" s="4"/>
      <c r="M15" s="32"/>
      <c r="N15" s="6"/>
    </row>
    <row r="16" spans="1:18" ht="25.5" customHeight="1" x14ac:dyDescent="0.25">
      <c r="B16" s="114" t="s">
        <v>332</v>
      </c>
      <c r="C16" s="105">
        <v>5</v>
      </c>
      <c r="D16" s="105">
        <v>0</v>
      </c>
      <c r="E16" s="106">
        <f t="shared" si="0"/>
        <v>0</v>
      </c>
      <c r="F16" s="13"/>
      <c r="G16" s="13"/>
      <c r="H16" s="13"/>
      <c r="J16" s="6"/>
      <c r="K16" s="4"/>
      <c r="L16" s="4"/>
      <c r="M16" s="32"/>
      <c r="N16" s="6"/>
    </row>
    <row r="17" spans="2:14" ht="25.5" customHeight="1" x14ac:dyDescent="0.25">
      <c r="B17" s="114" t="s">
        <v>333</v>
      </c>
      <c r="C17" s="105">
        <v>1603</v>
      </c>
      <c r="D17" s="105">
        <v>163</v>
      </c>
      <c r="E17" s="106">
        <f t="shared" si="0"/>
        <v>0.10168434185901434</v>
      </c>
      <c r="F17" s="13"/>
      <c r="G17" s="13"/>
      <c r="H17" s="13"/>
      <c r="J17" s="6"/>
      <c r="K17" s="4"/>
      <c r="L17" s="4"/>
      <c r="M17" s="32"/>
      <c r="N17" s="6"/>
    </row>
    <row r="18" spans="2:14" ht="25.5" customHeight="1" x14ac:dyDescent="0.25">
      <c r="B18" s="114" t="s">
        <v>334</v>
      </c>
      <c r="C18" s="105">
        <v>0</v>
      </c>
      <c r="D18" s="105">
        <v>0</v>
      </c>
      <c r="E18" s="106">
        <v>0</v>
      </c>
      <c r="F18" s="13"/>
      <c r="G18" s="13"/>
      <c r="H18" s="13"/>
      <c r="J18" s="6"/>
      <c r="K18" s="4"/>
      <c r="L18" s="4"/>
      <c r="M18" s="32"/>
      <c r="N18" s="6"/>
    </row>
    <row r="19" spans="2:14" x14ac:dyDescent="0.25">
      <c r="B19" s="206" t="s">
        <v>175</v>
      </c>
      <c r="C19" s="201">
        <f>SUM(C10:C18)</f>
        <v>3948</v>
      </c>
      <c r="D19" s="201">
        <f>SUM(D10:D18)</f>
        <v>479</v>
      </c>
      <c r="E19" s="202">
        <f>+D19/C19</f>
        <v>0.12132725430597771</v>
      </c>
    </row>
    <row r="20" spans="2:14" x14ac:dyDescent="0.25">
      <c r="B20" s="1669" t="s">
        <v>60</v>
      </c>
      <c r="C20" s="1669"/>
      <c r="D20" s="1669"/>
      <c r="E20" s="1669"/>
    </row>
    <row r="21" spans="2:14" s="109" customFormat="1" ht="36.75" customHeight="1" x14ac:dyDescent="0.25">
      <c r="B21" s="43" t="s">
        <v>58</v>
      </c>
      <c r="C21" s="43" t="s">
        <v>59</v>
      </c>
      <c r="D21" s="43" t="s">
        <v>1264</v>
      </c>
      <c r="E21" s="43" t="s">
        <v>1265</v>
      </c>
    </row>
    <row r="22" spans="2:14" ht="25.5" customHeight="1" x14ac:dyDescent="0.25">
      <c r="B22" s="114" t="s">
        <v>61</v>
      </c>
      <c r="C22" s="105">
        <v>5524</v>
      </c>
      <c r="D22" s="105">
        <v>908</v>
      </c>
      <c r="E22" s="106">
        <f>+D22/C22</f>
        <v>0.16437364228819695</v>
      </c>
    </row>
    <row r="23" spans="2:14" ht="25.5" hidden="1" customHeight="1" x14ac:dyDescent="0.25">
      <c r="B23" s="114" t="s">
        <v>269</v>
      </c>
      <c r="C23" s="105">
        <v>0</v>
      </c>
      <c r="D23" s="105">
        <v>0</v>
      </c>
      <c r="E23" s="106">
        <v>0</v>
      </c>
    </row>
    <row r="24" spans="2:14" ht="25.5" customHeight="1" x14ac:dyDescent="0.25">
      <c r="B24" s="114" t="s">
        <v>420</v>
      </c>
      <c r="C24" s="105">
        <v>1618</v>
      </c>
      <c r="D24" s="105">
        <v>267</v>
      </c>
      <c r="E24" s="106">
        <f>+D24/C24</f>
        <v>0.1650185414091471</v>
      </c>
    </row>
    <row r="25" spans="2:14" x14ac:dyDescent="0.25">
      <c r="B25" s="206" t="s">
        <v>175</v>
      </c>
      <c r="C25" s="201">
        <f>SUM(C22:C24)</f>
        <v>7142</v>
      </c>
      <c r="D25" s="201">
        <f>SUM(D22:D24)</f>
        <v>1175</v>
      </c>
      <c r="E25" s="202">
        <f>+D25/C25</f>
        <v>0.16451974236908429</v>
      </c>
    </row>
    <row r="26" spans="2:14" x14ac:dyDescent="0.25">
      <c r="B26" s="102"/>
      <c r="C26" s="102"/>
      <c r="D26" s="102"/>
      <c r="E26" s="102"/>
    </row>
    <row r="27" spans="2:14" s="31" customFormat="1" x14ac:dyDescent="0.25">
      <c r="B27" s="43" t="s">
        <v>29</v>
      </c>
      <c r="C27" s="107">
        <f>+C19+C25</f>
        <v>11090</v>
      </c>
      <c r="D27" s="107">
        <f>+D19+D25</f>
        <v>1654</v>
      </c>
      <c r="E27" s="108">
        <f>+D27/C27</f>
        <v>0.14914337240757439</v>
      </c>
    </row>
    <row r="28" spans="2:14" x14ac:dyDescent="0.25">
      <c r="B28" s="31"/>
    </row>
    <row r="29" spans="2:14" x14ac:dyDescent="0.25">
      <c r="B29" s="31"/>
    </row>
    <row r="30" spans="2:14" x14ac:dyDescent="0.25">
      <c r="B30" s="31"/>
    </row>
    <row r="31" spans="2:14" x14ac:dyDescent="0.25">
      <c r="B31" s="31"/>
    </row>
    <row r="32" spans="2:14" x14ac:dyDescent="0.25">
      <c r="B32" s="31"/>
    </row>
    <row r="33" spans="2:2" x14ac:dyDescent="0.25">
      <c r="B33" s="31"/>
    </row>
    <row r="34" spans="2:2" x14ac:dyDescent="0.25">
      <c r="B34" s="31"/>
    </row>
    <row r="35" spans="2:2" x14ac:dyDescent="0.25">
      <c r="B35" s="31"/>
    </row>
    <row r="36" spans="2:2" x14ac:dyDescent="0.25">
      <c r="B36" s="31"/>
    </row>
    <row r="37" spans="2:2" x14ac:dyDescent="0.25">
      <c r="B37" s="31"/>
    </row>
    <row r="38" spans="2:2" x14ac:dyDescent="0.25">
      <c r="B38" s="31"/>
    </row>
  </sheetData>
  <customSheetViews>
    <customSheetView guid="{935DF80A-C4A8-4072-AD95-467BACE55650}" scale="60" showPageBreaks="1" fitToPage="1" printArea="1" view="pageBreakPreview">
      <selection activeCell="B6" sqref="B6:E6"/>
      <rowBreaks count="1" manualBreakCount="1">
        <brk id="73" max="16383" man="1"/>
      </rowBreaks>
      <pageMargins left="0.25" right="0.25" top="0.75" bottom="0.75" header="0.3" footer="0.3"/>
      <printOptions horizontalCentered="1" verticalCentered="1"/>
      <pageSetup scale="71" fitToHeight="0" orientation="portrait" r:id="rId1"/>
      <headerFooter differentFirst="1" alignWithMargins="0"/>
    </customSheetView>
  </customSheetViews>
  <mergeCells count="7">
    <mergeCell ref="B8:E8"/>
    <mergeCell ref="B20:E20"/>
    <mergeCell ref="B6:E6"/>
    <mergeCell ref="A1:E1"/>
    <mergeCell ref="A2:E2"/>
    <mergeCell ref="A3:E3"/>
    <mergeCell ref="A4:E4"/>
  </mergeCells>
  <printOptions horizontalCentered="1" verticalCentered="1"/>
  <pageMargins left="0.23622047244094491" right="0.23622047244094491" top="0.74803149606299213" bottom="0.74803149606299213" header="0.31496062992125984" footer="0.31496062992125984"/>
  <pageSetup scale="60" orientation="portrait" r:id="rId2"/>
  <headerFooter alignWithMargins="0">
    <oddFooter>Página &amp;P</oddFooter>
  </headerFooter>
  <rowBreaks count="1" manualBreakCount="1">
    <brk id="7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pageSetUpPr fitToPage="1"/>
  </sheetPr>
  <dimension ref="A1:XER531"/>
  <sheetViews>
    <sheetView showGridLines="0" zoomScale="80" zoomScaleNormal="80" zoomScaleSheetLayoutView="85" workbookViewId="0">
      <selection activeCell="C10" sqref="C10"/>
    </sheetView>
  </sheetViews>
  <sheetFormatPr baseColWidth="10" defaultRowHeight="15" customHeight="1" x14ac:dyDescent="0.25"/>
  <cols>
    <col min="1" max="1" width="3.7265625" style="173" customWidth="1"/>
    <col min="2" max="2" width="46.453125" style="173" customWidth="1"/>
    <col min="3" max="3" width="15.1796875" style="173" customWidth="1"/>
    <col min="4" max="4" width="19.81640625" style="173" customWidth="1"/>
    <col min="5" max="5" width="22.81640625" style="173" bestFit="1" customWidth="1"/>
    <col min="6" max="6" width="53.7265625" style="173" customWidth="1"/>
    <col min="7" max="7" width="23.81640625" style="173" customWidth="1"/>
    <col min="8" max="8" width="20.26953125" style="173" customWidth="1"/>
    <col min="9" max="9" width="24" style="61" hidden="1" customWidth="1"/>
    <col min="10" max="10" width="15.81640625" style="61" hidden="1" customWidth="1"/>
    <col min="11" max="11" width="35" style="173" hidden="1" customWidth="1"/>
    <col min="12" max="12" width="11.1796875" style="173" hidden="1" customWidth="1"/>
    <col min="13" max="13" width="24.453125" style="173" hidden="1" customWidth="1"/>
    <col min="14" max="14" width="23.453125" style="173" hidden="1" customWidth="1"/>
    <col min="15" max="15" width="21.1796875" style="173" hidden="1" customWidth="1"/>
    <col min="16" max="16" width="22.1796875" style="173" hidden="1" customWidth="1"/>
    <col min="17" max="17" width="23.453125" style="173" hidden="1" customWidth="1"/>
    <col min="18" max="18" width="20.7265625" style="173" hidden="1" customWidth="1"/>
    <col min="19" max="19" width="18.81640625" style="173" hidden="1" customWidth="1"/>
    <col min="20" max="20" width="13" style="173" hidden="1" customWidth="1"/>
    <col min="21" max="21" width="20.453125" style="173" hidden="1" customWidth="1"/>
    <col min="22" max="24" width="11.453125" style="173" hidden="1" customWidth="1"/>
    <col min="25" max="25" width="17.81640625" style="173" hidden="1" customWidth="1"/>
    <col min="26" max="29" width="11.453125" style="173" hidden="1" customWidth="1"/>
    <col min="30" max="30" width="20.81640625" style="173" customWidth="1"/>
    <col min="31" max="31" width="21.1796875" style="173" bestFit="1" customWidth="1"/>
    <col min="32" max="33" width="11.453125" style="173" customWidth="1"/>
    <col min="34" max="34" width="31.453125" style="173" customWidth="1"/>
    <col min="35" max="35" width="23" style="173" customWidth="1"/>
    <col min="36" max="36" width="27" style="173" customWidth="1"/>
    <col min="37" max="37" width="11" style="173" bestFit="1" customWidth="1"/>
    <col min="38" max="248" width="11.453125" style="173"/>
    <col min="249" max="249" width="3.1796875" style="173" customWidth="1"/>
    <col min="250" max="250" width="8.7265625" style="173" customWidth="1"/>
    <col min="251" max="251" width="16.453125" style="173" customWidth="1"/>
    <col min="252" max="252" width="9.453125" style="173" customWidth="1"/>
    <col min="253" max="253" width="9" style="173" customWidth="1"/>
    <col min="254" max="254" width="9.453125" style="173" customWidth="1"/>
    <col min="255" max="255" width="9.1796875" style="173" customWidth="1"/>
    <col min="256" max="256" width="13.453125" style="173" customWidth="1"/>
    <col min="257" max="257" width="8.81640625" style="173" customWidth="1"/>
    <col min="258" max="258" width="9.26953125" style="173" customWidth="1"/>
    <col min="259" max="259" width="8.7265625" style="173" customWidth="1"/>
    <col min="260" max="260" width="14.1796875" style="173" customWidth="1"/>
    <col min="261" max="263" width="9.26953125" style="173" customWidth="1"/>
    <col min="264" max="264" width="2.1796875" style="173" customWidth="1"/>
    <col min="265" max="265" width="16.26953125" style="173" customWidth="1"/>
    <col min="266" max="266" width="13.453125" style="173" customWidth="1"/>
    <col min="267" max="267" width="6.453125" style="173" customWidth="1"/>
    <col min="268" max="268" width="10.81640625" style="173" customWidth="1"/>
    <col min="269" max="269" width="21.7265625" style="173" customWidth="1"/>
    <col min="270" max="270" width="21.453125" style="173" customWidth="1"/>
    <col min="271" max="271" width="11.453125" style="173"/>
    <col min="272" max="272" width="20.26953125" style="173" customWidth="1"/>
    <col min="273" max="273" width="22.7265625" style="173" customWidth="1"/>
    <col min="274" max="274" width="21.7265625" style="173" customWidth="1"/>
    <col min="275" max="504" width="11.453125" style="173"/>
    <col min="505" max="505" width="3.1796875" style="173" customWidth="1"/>
    <col min="506" max="506" width="8.7265625" style="173" customWidth="1"/>
    <col min="507" max="507" width="16.453125" style="173" customWidth="1"/>
    <col min="508" max="508" width="9.453125" style="173" customWidth="1"/>
    <col min="509" max="509" width="9" style="173" customWidth="1"/>
    <col min="510" max="510" width="9.453125" style="173" customWidth="1"/>
    <col min="511" max="511" width="9.1796875" style="173" customWidth="1"/>
    <col min="512" max="512" width="13.453125" style="173" customWidth="1"/>
    <col min="513" max="513" width="8.81640625" style="173" customWidth="1"/>
    <col min="514" max="514" width="9.26953125" style="173" customWidth="1"/>
    <col min="515" max="515" width="8.7265625" style="173" customWidth="1"/>
    <col min="516" max="516" width="14.1796875" style="173" customWidth="1"/>
    <col min="517" max="519" width="9.26953125" style="173" customWidth="1"/>
    <col min="520" max="520" width="2.1796875" style="173" customWidth="1"/>
    <col min="521" max="521" width="16.26953125" style="173" customWidth="1"/>
    <col min="522" max="522" width="13.453125" style="173" customWidth="1"/>
    <col min="523" max="523" width="6.453125" style="173" customWidth="1"/>
    <col min="524" max="524" width="10.81640625" style="173" customWidth="1"/>
    <col min="525" max="525" width="21.7265625" style="173" customWidth="1"/>
    <col min="526" max="526" width="21.453125" style="173" customWidth="1"/>
    <col min="527" max="527" width="11.453125" style="173"/>
    <col min="528" max="528" width="20.26953125" style="173" customWidth="1"/>
    <col min="529" max="529" width="22.7265625" style="173" customWidth="1"/>
    <col min="530" max="530" width="21.7265625" style="173" customWidth="1"/>
    <col min="531" max="760" width="11.453125" style="173"/>
    <col min="761" max="761" width="3.1796875" style="173" customWidth="1"/>
    <col min="762" max="762" width="8.7265625" style="173" customWidth="1"/>
    <col min="763" max="763" width="16.453125" style="173" customWidth="1"/>
    <col min="764" max="764" width="9.453125" style="173" customWidth="1"/>
    <col min="765" max="765" width="9" style="173" customWidth="1"/>
    <col min="766" max="766" width="9.453125" style="173" customWidth="1"/>
    <col min="767" max="767" width="9.1796875" style="173" customWidth="1"/>
    <col min="768" max="768" width="13.453125" style="173" customWidth="1"/>
    <col min="769" max="769" width="8.81640625" style="173" customWidth="1"/>
    <col min="770" max="770" width="9.26953125" style="173" customWidth="1"/>
    <col min="771" max="771" width="8.7265625" style="173" customWidth="1"/>
    <col min="772" max="772" width="14.1796875" style="173" customWidth="1"/>
    <col min="773" max="775" width="9.26953125" style="173" customWidth="1"/>
    <col min="776" max="776" width="2.1796875" style="173" customWidth="1"/>
    <col min="777" max="777" width="16.26953125" style="173" customWidth="1"/>
    <col min="778" max="778" width="13.453125" style="173" customWidth="1"/>
    <col min="779" max="779" width="6.453125" style="173" customWidth="1"/>
    <col min="780" max="780" width="10.81640625" style="173" customWidth="1"/>
    <col min="781" max="781" width="21.7265625" style="173" customWidth="1"/>
    <col min="782" max="782" width="21.453125" style="173" customWidth="1"/>
    <col min="783" max="783" width="11.453125" style="173"/>
    <col min="784" max="784" width="20.26953125" style="173" customWidth="1"/>
    <col min="785" max="785" width="22.7265625" style="173" customWidth="1"/>
    <col min="786" max="786" width="21.7265625" style="173" customWidth="1"/>
    <col min="787" max="1016" width="11.453125" style="173"/>
    <col min="1017" max="1017" width="3.1796875" style="173" customWidth="1"/>
    <col min="1018" max="1018" width="8.7265625" style="173" customWidth="1"/>
    <col min="1019" max="1019" width="16.453125" style="173" customWidth="1"/>
    <col min="1020" max="1020" width="9.453125" style="173" customWidth="1"/>
    <col min="1021" max="1021" width="9" style="173" customWidth="1"/>
    <col min="1022" max="1022" width="9.453125" style="173" customWidth="1"/>
    <col min="1023" max="1023" width="9.1796875" style="173" customWidth="1"/>
    <col min="1024" max="1024" width="13.453125" style="173" customWidth="1"/>
    <col min="1025" max="1025" width="8.81640625" style="173" customWidth="1"/>
    <col min="1026" max="1026" width="9.26953125" style="173" customWidth="1"/>
    <col min="1027" max="1027" width="8.7265625" style="173" customWidth="1"/>
    <col min="1028" max="1028" width="14.1796875" style="173" customWidth="1"/>
    <col min="1029" max="1031" width="9.26953125" style="173" customWidth="1"/>
    <col min="1032" max="1032" width="2.1796875" style="173" customWidth="1"/>
    <col min="1033" max="1033" width="16.26953125" style="173" customWidth="1"/>
    <col min="1034" max="1034" width="13.453125" style="173" customWidth="1"/>
    <col min="1035" max="1035" width="6.453125" style="173" customWidth="1"/>
    <col min="1036" max="1036" width="10.81640625" style="173" customWidth="1"/>
    <col min="1037" max="1037" width="21.7265625" style="173" customWidth="1"/>
    <col min="1038" max="1038" width="21.453125" style="173" customWidth="1"/>
    <col min="1039" max="1039" width="11.453125" style="173"/>
    <col min="1040" max="1040" width="20.26953125" style="173" customWidth="1"/>
    <col min="1041" max="1041" width="22.7265625" style="173" customWidth="1"/>
    <col min="1042" max="1042" width="21.7265625" style="173" customWidth="1"/>
    <col min="1043" max="1272" width="11.453125" style="173"/>
    <col min="1273" max="1273" width="3.1796875" style="173" customWidth="1"/>
    <col min="1274" max="1274" width="8.7265625" style="173" customWidth="1"/>
    <col min="1275" max="1275" width="16.453125" style="173" customWidth="1"/>
    <col min="1276" max="1276" width="9.453125" style="173" customWidth="1"/>
    <col min="1277" max="1277" width="9" style="173" customWidth="1"/>
    <col min="1278" max="1278" width="9.453125" style="173" customWidth="1"/>
    <col min="1279" max="1279" width="9.1796875" style="173" customWidth="1"/>
    <col min="1280" max="1280" width="13.453125" style="173" customWidth="1"/>
    <col min="1281" max="1281" width="8.81640625" style="173" customWidth="1"/>
    <col min="1282" max="1282" width="9.26953125" style="173" customWidth="1"/>
    <col min="1283" max="1283" width="8.7265625" style="173" customWidth="1"/>
    <col min="1284" max="1284" width="14.1796875" style="173" customWidth="1"/>
    <col min="1285" max="1287" width="9.26953125" style="173" customWidth="1"/>
    <col min="1288" max="1288" width="2.1796875" style="173" customWidth="1"/>
    <col min="1289" max="1289" width="16.26953125" style="173" customWidth="1"/>
    <col min="1290" max="1290" width="13.453125" style="173" customWidth="1"/>
    <col min="1291" max="1291" width="6.453125" style="173" customWidth="1"/>
    <col min="1292" max="1292" width="10.81640625" style="173" customWidth="1"/>
    <col min="1293" max="1293" width="21.7265625" style="173" customWidth="1"/>
    <col min="1294" max="1294" width="21.453125" style="173" customWidth="1"/>
    <col min="1295" max="1295" width="11.453125" style="173"/>
    <col min="1296" max="1296" width="20.26953125" style="173" customWidth="1"/>
    <col min="1297" max="1297" width="22.7265625" style="173" customWidth="1"/>
    <col min="1298" max="1298" width="21.7265625" style="173" customWidth="1"/>
    <col min="1299" max="1528" width="11.453125" style="173"/>
    <col min="1529" max="1529" width="3.1796875" style="173" customWidth="1"/>
    <col min="1530" max="1530" width="8.7265625" style="173" customWidth="1"/>
    <col min="1531" max="1531" width="16.453125" style="173" customWidth="1"/>
    <col min="1532" max="1532" width="9.453125" style="173" customWidth="1"/>
    <col min="1533" max="1533" width="9" style="173" customWidth="1"/>
    <col min="1534" max="1534" width="9.453125" style="173" customWidth="1"/>
    <col min="1535" max="1535" width="9.1796875" style="173" customWidth="1"/>
    <col min="1536" max="1536" width="13.453125" style="173" customWidth="1"/>
    <col min="1537" max="1537" width="8.81640625" style="173" customWidth="1"/>
    <col min="1538" max="1538" width="9.26953125" style="173" customWidth="1"/>
    <col min="1539" max="1539" width="8.7265625" style="173" customWidth="1"/>
    <col min="1540" max="1540" width="14.1796875" style="173" customWidth="1"/>
    <col min="1541" max="1543" width="9.26953125" style="173" customWidth="1"/>
    <col min="1544" max="1544" width="2.1796875" style="173" customWidth="1"/>
    <col min="1545" max="1545" width="16.26953125" style="173" customWidth="1"/>
    <col min="1546" max="1546" width="13.453125" style="173" customWidth="1"/>
    <col min="1547" max="1547" width="6.453125" style="173" customWidth="1"/>
    <col min="1548" max="1548" width="10.81640625" style="173" customWidth="1"/>
    <col min="1549" max="1549" width="21.7265625" style="173" customWidth="1"/>
    <col min="1550" max="1550" width="21.453125" style="173" customWidth="1"/>
    <col min="1551" max="1551" width="11.453125" style="173"/>
    <col min="1552" max="1552" width="20.26953125" style="173" customWidth="1"/>
    <col min="1553" max="1553" width="22.7265625" style="173" customWidth="1"/>
    <col min="1554" max="1554" width="21.7265625" style="173" customWidth="1"/>
    <col min="1555" max="1784" width="11.453125" style="173"/>
    <col min="1785" max="1785" width="3.1796875" style="173" customWidth="1"/>
    <col min="1786" max="1786" width="8.7265625" style="173" customWidth="1"/>
    <col min="1787" max="1787" width="16.453125" style="173" customWidth="1"/>
    <col min="1788" max="1788" width="9.453125" style="173" customWidth="1"/>
    <col min="1789" max="1789" width="9" style="173" customWidth="1"/>
    <col min="1790" max="1790" width="9.453125" style="173" customWidth="1"/>
    <col min="1791" max="1791" width="9.1796875" style="173" customWidth="1"/>
    <col min="1792" max="1792" width="13.453125" style="173" customWidth="1"/>
    <col min="1793" max="1793" width="8.81640625" style="173" customWidth="1"/>
    <col min="1794" max="1794" width="9.26953125" style="173" customWidth="1"/>
    <col min="1795" max="1795" width="8.7265625" style="173" customWidth="1"/>
    <col min="1796" max="1796" width="14.1796875" style="173" customWidth="1"/>
    <col min="1797" max="1799" width="9.26953125" style="173" customWidth="1"/>
    <col min="1800" max="1800" width="2.1796875" style="173" customWidth="1"/>
    <col min="1801" max="1801" width="16.26953125" style="173" customWidth="1"/>
    <col min="1802" max="1802" width="13.453125" style="173" customWidth="1"/>
    <col min="1803" max="1803" width="6.453125" style="173" customWidth="1"/>
    <col min="1804" max="1804" width="10.81640625" style="173" customWidth="1"/>
    <col min="1805" max="1805" width="21.7265625" style="173" customWidth="1"/>
    <col min="1806" max="1806" width="21.453125" style="173" customWidth="1"/>
    <col min="1807" max="1807" width="11.453125" style="173"/>
    <col min="1808" max="1808" width="20.26953125" style="173" customWidth="1"/>
    <col min="1809" max="1809" width="22.7265625" style="173" customWidth="1"/>
    <col min="1810" max="1810" width="21.7265625" style="173" customWidth="1"/>
    <col min="1811" max="2040" width="11.453125" style="173"/>
    <col min="2041" max="2041" width="3.1796875" style="173" customWidth="1"/>
    <col min="2042" max="2042" width="8.7265625" style="173" customWidth="1"/>
    <col min="2043" max="2043" width="16.453125" style="173" customWidth="1"/>
    <col min="2044" max="2044" width="9.453125" style="173" customWidth="1"/>
    <col min="2045" max="2045" width="9" style="173" customWidth="1"/>
    <col min="2046" max="2046" width="9.453125" style="173" customWidth="1"/>
    <col min="2047" max="2047" width="9.1796875" style="173" customWidth="1"/>
    <col min="2048" max="2048" width="13.453125" style="173" customWidth="1"/>
    <col min="2049" max="2049" width="8.81640625" style="173" customWidth="1"/>
    <col min="2050" max="2050" width="9.26953125" style="173" customWidth="1"/>
    <col min="2051" max="2051" width="8.7265625" style="173" customWidth="1"/>
    <col min="2052" max="2052" width="14.1796875" style="173" customWidth="1"/>
    <col min="2053" max="2055" width="9.26953125" style="173" customWidth="1"/>
    <col min="2056" max="2056" width="2.1796875" style="173" customWidth="1"/>
    <col min="2057" max="2057" width="16.26953125" style="173" customWidth="1"/>
    <col min="2058" max="2058" width="13.453125" style="173" customWidth="1"/>
    <col min="2059" max="2059" width="6.453125" style="173" customWidth="1"/>
    <col min="2060" max="2060" width="10.81640625" style="173" customWidth="1"/>
    <col min="2061" max="2061" width="21.7265625" style="173" customWidth="1"/>
    <col min="2062" max="2062" width="21.453125" style="173" customWidth="1"/>
    <col min="2063" max="2063" width="11.453125" style="173"/>
    <col min="2064" max="2064" width="20.26953125" style="173" customWidth="1"/>
    <col min="2065" max="2065" width="22.7265625" style="173" customWidth="1"/>
    <col min="2066" max="2066" width="21.7265625" style="173" customWidth="1"/>
    <col min="2067" max="2296" width="11.453125" style="173"/>
    <col min="2297" max="2297" width="3.1796875" style="173" customWidth="1"/>
    <col min="2298" max="2298" width="8.7265625" style="173" customWidth="1"/>
    <col min="2299" max="2299" width="16.453125" style="173" customWidth="1"/>
    <col min="2300" max="2300" width="9.453125" style="173" customWidth="1"/>
    <col min="2301" max="2301" width="9" style="173" customWidth="1"/>
    <col min="2302" max="2302" width="9.453125" style="173" customWidth="1"/>
    <col min="2303" max="2303" width="9.1796875" style="173" customWidth="1"/>
    <col min="2304" max="2304" width="13.453125" style="173" customWidth="1"/>
    <col min="2305" max="2305" width="8.81640625" style="173" customWidth="1"/>
    <col min="2306" max="2306" width="9.26953125" style="173" customWidth="1"/>
    <col min="2307" max="2307" width="8.7265625" style="173" customWidth="1"/>
    <col min="2308" max="2308" width="14.1796875" style="173" customWidth="1"/>
    <col min="2309" max="2311" width="9.26953125" style="173" customWidth="1"/>
    <col min="2312" max="2312" width="2.1796875" style="173" customWidth="1"/>
    <col min="2313" max="2313" width="16.26953125" style="173" customWidth="1"/>
    <col min="2314" max="2314" width="13.453125" style="173" customWidth="1"/>
    <col min="2315" max="2315" width="6.453125" style="173" customWidth="1"/>
    <col min="2316" max="2316" width="10.81640625" style="173" customWidth="1"/>
    <col min="2317" max="2317" width="21.7265625" style="173" customWidth="1"/>
    <col min="2318" max="2318" width="21.453125" style="173" customWidth="1"/>
    <col min="2319" max="2319" width="11.453125" style="173"/>
    <col min="2320" max="2320" width="20.26953125" style="173" customWidth="1"/>
    <col min="2321" max="2321" width="22.7265625" style="173" customWidth="1"/>
    <col min="2322" max="2322" width="21.7265625" style="173" customWidth="1"/>
    <col min="2323" max="2552" width="11.453125" style="173"/>
    <col min="2553" max="2553" width="3.1796875" style="173" customWidth="1"/>
    <col min="2554" max="2554" width="8.7265625" style="173" customWidth="1"/>
    <col min="2555" max="2555" width="16.453125" style="173" customWidth="1"/>
    <col min="2556" max="2556" width="9.453125" style="173" customWidth="1"/>
    <col min="2557" max="2557" width="9" style="173" customWidth="1"/>
    <col min="2558" max="2558" width="9.453125" style="173" customWidth="1"/>
    <col min="2559" max="2559" width="9.1796875" style="173" customWidth="1"/>
    <col min="2560" max="2560" width="13.453125" style="173" customWidth="1"/>
    <col min="2561" max="2561" width="8.81640625" style="173" customWidth="1"/>
    <col min="2562" max="2562" width="9.26953125" style="173" customWidth="1"/>
    <col min="2563" max="2563" width="8.7265625" style="173" customWidth="1"/>
    <col min="2564" max="2564" width="14.1796875" style="173" customWidth="1"/>
    <col min="2565" max="2567" width="9.26953125" style="173" customWidth="1"/>
    <col min="2568" max="2568" width="2.1796875" style="173" customWidth="1"/>
    <col min="2569" max="2569" width="16.26953125" style="173" customWidth="1"/>
    <col min="2570" max="2570" width="13.453125" style="173" customWidth="1"/>
    <col min="2571" max="2571" width="6.453125" style="173" customWidth="1"/>
    <col min="2572" max="2572" width="10.81640625" style="173" customWidth="1"/>
    <col min="2573" max="2573" width="21.7265625" style="173" customWidth="1"/>
    <col min="2574" max="2574" width="21.453125" style="173" customWidth="1"/>
    <col min="2575" max="2575" width="11.453125" style="173"/>
    <col min="2576" max="2576" width="20.26953125" style="173" customWidth="1"/>
    <col min="2577" max="2577" width="22.7265625" style="173" customWidth="1"/>
    <col min="2578" max="2578" width="21.7265625" style="173" customWidth="1"/>
    <col min="2579" max="2808" width="11.453125" style="173"/>
    <col min="2809" max="2809" width="3.1796875" style="173" customWidth="1"/>
    <col min="2810" max="2810" width="8.7265625" style="173" customWidth="1"/>
    <col min="2811" max="2811" width="16.453125" style="173" customWidth="1"/>
    <col min="2812" max="2812" width="9.453125" style="173" customWidth="1"/>
    <col min="2813" max="2813" width="9" style="173" customWidth="1"/>
    <col min="2814" max="2814" width="9.453125" style="173" customWidth="1"/>
    <col min="2815" max="2815" width="9.1796875" style="173" customWidth="1"/>
    <col min="2816" max="2816" width="13.453125" style="173" customWidth="1"/>
    <col min="2817" max="2817" width="8.81640625" style="173" customWidth="1"/>
    <col min="2818" max="2818" width="9.26953125" style="173" customWidth="1"/>
    <col min="2819" max="2819" width="8.7265625" style="173" customWidth="1"/>
    <col min="2820" max="2820" width="14.1796875" style="173" customWidth="1"/>
    <col min="2821" max="2823" width="9.26953125" style="173" customWidth="1"/>
    <col min="2824" max="2824" width="2.1796875" style="173" customWidth="1"/>
    <col min="2825" max="2825" width="16.26953125" style="173" customWidth="1"/>
    <col min="2826" max="2826" width="13.453125" style="173" customWidth="1"/>
    <col min="2827" max="2827" width="6.453125" style="173" customWidth="1"/>
    <col min="2828" max="2828" width="10.81640625" style="173" customWidth="1"/>
    <col min="2829" max="2829" width="21.7265625" style="173" customWidth="1"/>
    <col min="2830" max="2830" width="21.453125" style="173" customWidth="1"/>
    <col min="2831" max="2831" width="11.453125" style="173"/>
    <col min="2832" max="2832" width="20.26953125" style="173" customWidth="1"/>
    <col min="2833" max="2833" width="22.7265625" style="173" customWidth="1"/>
    <col min="2834" max="2834" width="21.7265625" style="173" customWidth="1"/>
    <col min="2835" max="3064" width="11.453125" style="173"/>
    <col min="3065" max="3065" width="3.1796875" style="173" customWidth="1"/>
    <col min="3066" max="3066" width="8.7265625" style="173" customWidth="1"/>
    <col min="3067" max="3067" width="16.453125" style="173" customWidth="1"/>
    <col min="3068" max="3068" width="9.453125" style="173" customWidth="1"/>
    <col min="3069" max="3069" width="9" style="173" customWidth="1"/>
    <col min="3070" max="3070" width="9.453125" style="173" customWidth="1"/>
    <col min="3071" max="3071" width="9.1796875" style="173" customWidth="1"/>
    <col min="3072" max="3072" width="13.453125" style="173" customWidth="1"/>
    <col min="3073" max="3073" width="8.81640625" style="173" customWidth="1"/>
    <col min="3074" max="3074" width="9.26953125" style="173" customWidth="1"/>
    <col min="3075" max="3075" width="8.7265625" style="173" customWidth="1"/>
    <col min="3076" max="3076" width="14.1796875" style="173" customWidth="1"/>
    <col min="3077" max="3079" width="9.26953125" style="173" customWidth="1"/>
    <col min="3080" max="3080" width="2.1796875" style="173" customWidth="1"/>
    <col min="3081" max="3081" width="16.26953125" style="173" customWidth="1"/>
    <col min="3082" max="3082" width="13.453125" style="173" customWidth="1"/>
    <col min="3083" max="3083" width="6.453125" style="173" customWidth="1"/>
    <col min="3084" max="3084" width="10.81640625" style="173" customWidth="1"/>
    <col min="3085" max="3085" width="21.7265625" style="173" customWidth="1"/>
    <col min="3086" max="3086" width="21.453125" style="173" customWidth="1"/>
    <col min="3087" max="3087" width="11.453125" style="173"/>
    <col min="3088" max="3088" width="20.26953125" style="173" customWidth="1"/>
    <col min="3089" max="3089" width="22.7265625" style="173" customWidth="1"/>
    <col min="3090" max="3090" width="21.7265625" style="173" customWidth="1"/>
    <col min="3091" max="3320" width="11.453125" style="173"/>
    <col min="3321" max="3321" width="3.1796875" style="173" customWidth="1"/>
    <col min="3322" max="3322" width="8.7265625" style="173" customWidth="1"/>
    <col min="3323" max="3323" width="16.453125" style="173" customWidth="1"/>
    <col min="3324" max="3324" width="9.453125" style="173" customWidth="1"/>
    <col min="3325" max="3325" width="9" style="173" customWidth="1"/>
    <col min="3326" max="3326" width="9.453125" style="173" customWidth="1"/>
    <col min="3327" max="3327" width="9.1796875" style="173" customWidth="1"/>
    <col min="3328" max="3328" width="13.453125" style="173" customWidth="1"/>
    <col min="3329" max="3329" width="8.81640625" style="173" customWidth="1"/>
    <col min="3330" max="3330" width="9.26953125" style="173" customWidth="1"/>
    <col min="3331" max="3331" width="8.7265625" style="173" customWidth="1"/>
    <col min="3332" max="3332" width="14.1796875" style="173" customWidth="1"/>
    <col min="3333" max="3335" width="9.26953125" style="173" customWidth="1"/>
    <col min="3336" max="3336" width="2.1796875" style="173" customWidth="1"/>
    <col min="3337" max="3337" width="16.26953125" style="173" customWidth="1"/>
    <col min="3338" max="3338" width="13.453125" style="173" customWidth="1"/>
    <col min="3339" max="3339" width="6.453125" style="173" customWidth="1"/>
    <col min="3340" max="3340" width="10.81640625" style="173" customWidth="1"/>
    <col min="3341" max="3341" width="21.7265625" style="173" customWidth="1"/>
    <col min="3342" max="3342" width="21.453125" style="173" customWidth="1"/>
    <col min="3343" max="3343" width="11.453125" style="173"/>
    <col min="3344" max="3344" width="20.26953125" style="173" customWidth="1"/>
    <col min="3345" max="3345" width="22.7265625" style="173" customWidth="1"/>
    <col min="3346" max="3346" width="21.7265625" style="173" customWidth="1"/>
    <col min="3347" max="3576" width="11.453125" style="173"/>
    <col min="3577" max="3577" width="3.1796875" style="173" customWidth="1"/>
    <col min="3578" max="3578" width="8.7265625" style="173" customWidth="1"/>
    <col min="3579" max="3579" width="16.453125" style="173" customWidth="1"/>
    <col min="3580" max="3580" width="9.453125" style="173" customWidth="1"/>
    <col min="3581" max="3581" width="9" style="173" customWidth="1"/>
    <col min="3582" max="3582" width="9.453125" style="173" customWidth="1"/>
    <col min="3583" max="3583" width="9.1796875" style="173" customWidth="1"/>
    <col min="3584" max="3584" width="13.453125" style="173" customWidth="1"/>
    <col min="3585" max="3585" width="8.81640625" style="173" customWidth="1"/>
    <col min="3586" max="3586" width="9.26953125" style="173" customWidth="1"/>
    <col min="3587" max="3587" width="8.7265625" style="173" customWidth="1"/>
    <col min="3588" max="3588" width="14.1796875" style="173" customWidth="1"/>
    <col min="3589" max="3591" width="9.26953125" style="173" customWidth="1"/>
    <col min="3592" max="3592" width="2.1796875" style="173" customWidth="1"/>
    <col min="3593" max="3593" width="16.26953125" style="173" customWidth="1"/>
    <col min="3594" max="3594" width="13.453125" style="173" customWidth="1"/>
    <col min="3595" max="3595" width="6.453125" style="173" customWidth="1"/>
    <col min="3596" max="3596" width="10.81640625" style="173" customWidth="1"/>
    <col min="3597" max="3597" width="21.7265625" style="173" customWidth="1"/>
    <col min="3598" max="3598" width="21.453125" style="173" customWidth="1"/>
    <col min="3599" max="3599" width="11.453125" style="173"/>
    <col min="3600" max="3600" width="20.26953125" style="173" customWidth="1"/>
    <col min="3601" max="3601" width="22.7265625" style="173" customWidth="1"/>
    <col min="3602" max="3602" width="21.7265625" style="173" customWidth="1"/>
    <col min="3603" max="3832" width="11.453125" style="173"/>
    <col min="3833" max="3833" width="3.1796875" style="173" customWidth="1"/>
    <col min="3834" max="3834" width="8.7265625" style="173" customWidth="1"/>
    <col min="3835" max="3835" width="16.453125" style="173" customWidth="1"/>
    <col min="3836" max="3836" width="9.453125" style="173" customWidth="1"/>
    <col min="3837" max="3837" width="9" style="173" customWidth="1"/>
    <col min="3838" max="3838" width="9.453125" style="173" customWidth="1"/>
    <col min="3839" max="3839" width="9.1796875" style="173" customWidth="1"/>
    <col min="3840" max="3840" width="13.453125" style="173" customWidth="1"/>
    <col min="3841" max="3841" width="8.81640625" style="173" customWidth="1"/>
    <col min="3842" max="3842" width="9.26953125" style="173" customWidth="1"/>
    <col min="3843" max="3843" width="8.7265625" style="173" customWidth="1"/>
    <col min="3844" max="3844" width="14.1796875" style="173" customWidth="1"/>
    <col min="3845" max="3847" width="9.26953125" style="173" customWidth="1"/>
    <col min="3848" max="3848" width="2.1796875" style="173" customWidth="1"/>
    <col min="3849" max="3849" width="16.26953125" style="173" customWidth="1"/>
    <col min="3850" max="3850" width="13.453125" style="173" customWidth="1"/>
    <col min="3851" max="3851" width="6.453125" style="173" customWidth="1"/>
    <col min="3852" max="3852" width="10.81640625" style="173" customWidth="1"/>
    <col min="3853" max="3853" width="21.7265625" style="173" customWidth="1"/>
    <col min="3854" max="3854" width="21.453125" style="173" customWidth="1"/>
    <col min="3855" max="3855" width="11.453125" style="173"/>
    <col min="3856" max="3856" width="20.26953125" style="173" customWidth="1"/>
    <col min="3857" max="3857" width="22.7265625" style="173" customWidth="1"/>
    <col min="3858" max="3858" width="21.7265625" style="173" customWidth="1"/>
    <col min="3859" max="4088" width="11.453125" style="173"/>
    <col min="4089" max="4089" width="3.1796875" style="173" customWidth="1"/>
    <col min="4090" max="4090" width="8.7265625" style="173" customWidth="1"/>
    <col min="4091" max="4091" width="16.453125" style="173" customWidth="1"/>
    <col min="4092" max="4092" width="9.453125" style="173" customWidth="1"/>
    <col min="4093" max="4093" width="9" style="173" customWidth="1"/>
    <col min="4094" max="4094" width="9.453125" style="173" customWidth="1"/>
    <col min="4095" max="4095" width="9.1796875" style="173" customWidth="1"/>
    <col min="4096" max="4096" width="13.453125" style="173" customWidth="1"/>
    <col min="4097" max="4097" width="8.81640625" style="173" customWidth="1"/>
    <col min="4098" max="4098" width="9.26953125" style="173" customWidth="1"/>
    <col min="4099" max="4099" width="8.7265625" style="173" customWidth="1"/>
    <col min="4100" max="4100" width="14.1796875" style="173" customWidth="1"/>
    <col min="4101" max="4103" width="9.26953125" style="173" customWidth="1"/>
    <col min="4104" max="4104" width="2.1796875" style="173" customWidth="1"/>
    <col min="4105" max="4105" width="16.26953125" style="173" customWidth="1"/>
    <col min="4106" max="4106" width="13.453125" style="173" customWidth="1"/>
    <col min="4107" max="4107" width="6.453125" style="173" customWidth="1"/>
    <col min="4108" max="4108" width="10.81640625" style="173" customWidth="1"/>
    <col min="4109" max="4109" width="21.7265625" style="173" customWidth="1"/>
    <col min="4110" max="4110" width="21.453125" style="173" customWidth="1"/>
    <col min="4111" max="4111" width="11.453125" style="173"/>
    <col min="4112" max="4112" width="20.26953125" style="173" customWidth="1"/>
    <col min="4113" max="4113" width="22.7265625" style="173" customWidth="1"/>
    <col min="4114" max="4114" width="21.7265625" style="173" customWidth="1"/>
    <col min="4115" max="4344" width="11.453125" style="173"/>
    <col min="4345" max="4345" width="3.1796875" style="173" customWidth="1"/>
    <col min="4346" max="4346" width="8.7265625" style="173" customWidth="1"/>
    <col min="4347" max="4347" width="16.453125" style="173" customWidth="1"/>
    <col min="4348" max="4348" width="9.453125" style="173" customWidth="1"/>
    <col min="4349" max="4349" width="9" style="173" customWidth="1"/>
    <col min="4350" max="4350" width="9.453125" style="173" customWidth="1"/>
    <col min="4351" max="4351" width="9.1796875" style="173" customWidth="1"/>
    <col min="4352" max="4352" width="13.453125" style="173" customWidth="1"/>
    <col min="4353" max="4353" width="8.81640625" style="173" customWidth="1"/>
    <col min="4354" max="4354" width="9.26953125" style="173" customWidth="1"/>
    <col min="4355" max="4355" width="8.7265625" style="173" customWidth="1"/>
    <col min="4356" max="4356" width="14.1796875" style="173" customWidth="1"/>
    <col min="4357" max="4359" width="9.26953125" style="173" customWidth="1"/>
    <col min="4360" max="4360" width="2.1796875" style="173" customWidth="1"/>
    <col min="4361" max="4361" width="16.26953125" style="173" customWidth="1"/>
    <col min="4362" max="4362" width="13.453125" style="173" customWidth="1"/>
    <col min="4363" max="4363" width="6.453125" style="173" customWidth="1"/>
    <col min="4364" max="4364" width="10.81640625" style="173" customWidth="1"/>
    <col min="4365" max="4365" width="21.7265625" style="173" customWidth="1"/>
    <col min="4366" max="4366" width="21.453125" style="173" customWidth="1"/>
    <col min="4367" max="4367" width="11.453125" style="173"/>
    <col min="4368" max="4368" width="20.26953125" style="173" customWidth="1"/>
    <col min="4369" max="4369" width="22.7265625" style="173" customWidth="1"/>
    <col min="4370" max="4370" width="21.7265625" style="173" customWidth="1"/>
    <col min="4371" max="4600" width="11.453125" style="173"/>
    <col min="4601" max="4601" width="3.1796875" style="173" customWidth="1"/>
    <col min="4602" max="4602" width="8.7265625" style="173" customWidth="1"/>
    <col min="4603" max="4603" width="16.453125" style="173" customWidth="1"/>
    <col min="4604" max="4604" width="9.453125" style="173" customWidth="1"/>
    <col min="4605" max="4605" width="9" style="173" customWidth="1"/>
    <col min="4606" max="4606" width="9.453125" style="173" customWidth="1"/>
    <col min="4607" max="4607" width="9.1796875" style="173" customWidth="1"/>
    <col min="4608" max="4608" width="13.453125" style="173" customWidth="1"/>
    <col min="4609" max="4609" width="8.81640625" style="173" customWidth="1"/>
    <col min="4610" max="4610" width="9.26953125" style="173" customWidth="1"/>
    <col min="4611" max="4611" width="8.7265625" style="173" customWidth="1"/>
    <col min="4612" max="4612" width="14.1796875" style="173" customWidth="1"/>
    <col min="4613" max="4615" width="9.26953125" style="173" customWidth="1"/>
    <col min="4616" max="4616" width="2.1796875" style="173" customWidth="1"/>
    <col min="4617" max="4617" width="16.26953125" style="173" customWidth="1"/>
    <col min="4618" max="4618" width="13.453125" style="173" customWidth="1"/>
    <col min="4619" max="4619" width="6.453125" style="173" customWidth="1"/>
    <col min="4620" max="4620" width="10.81640625" style="173" customWidth="1"/>
    <col min="4621" max="4621" width="21.7265625" style="173" customWidth="1"/>
    <col min="4622" max="4622" width="21.453125" style="173" customWidth="1"/>
    <col min="4623" max="4623" width="11.453125" style="173"/>
    <col min="4624" max="4624" width="20.26953125" style="173" customWidth="1"/>
    <col min="4625" max="4625" width="22.7265625" style="173" customWidth="1"/>
    <col min="4626" max="4626" width="21.7265625" style="173" customWidth="1"/>
    <col min="4627" max="4856" width="11.453125" style="173"/>
    <col min="4857" max="4857" width="3.1796875" style="173" customWidth="1"/>
    <col min="4858" max="4858" width="8.7265625" style="173" customWidth="1"/>
    <col min="4859" max="4859" width="16.453125" style="173" customWidth="1"/>
    <col min="4860" max="4860" width="9.453125" style="173" customWidth="1"/>
    <col min="4861" max="4861" width="9" style="173" customWidth="1"/>
    <col min="4862" max="4862" width="9.453125" style="173" customWidth="1"/>
    <col min="4863" max="4863" width="9.1796875" style="173" customWidth="1"/>
    <col min="4864" max="4864" width="13.453125" style="173" customWidth="1"/>
    <col min="4865" max="4865" width="8.81640625" style="173" customWidth="1"/>
    <col min="4866" max="4866" width="9.26953125" style="173" customWidth="1"/>
    <col min="4867" max="4867" width="8.7265625" style="173" customWidth="1"/>
    <col min="4868" max="4868" width="14.1796875" style="173" customWidth="1"/>
    <col min="4869" max="4871" width="9.26953125" style="173" customWidth="1"/>
    <col min="4872" max="4872" width="2.1796875" style="173" customWidth="1"/>
    <col min="4873" max="4873" width="16.26953125" style="173" customWidth="1"/>
    <col min="4874" max="4874" width="13.453125" style="173" customWidth="1"/>
    <col min="4875" max="4875" width="6.453125" style="173" customWidth="1"/>
    <col min="4876" max="4876" width="10.81640625" style="173" customWidth="1"/>
    <col min="4877" max="4877" width="21.7265625" style="173" customWidth="1"/>
    <col min="4878" max="4878" width="21.453125" style="173" customWidth="1"/>
    <col min="4879" max="4879" width="11.453125" style="173"/>
    <col min="4880" max="4880" width="20.26953125" style="173" customWidth="1"/>
    <col min="4881" max="4881" width="22.7265625" style="173" customWidth="1"/>
    <col min="4882" max="4882" width="21.7265625" style="173" customWidth="1"/>
    <col min="4883" max="5112" width="11.453125" style="173"/>
    <col min="5113" max="5113" width="3.1796875" style="173" customWidth="1"/>
    <col min="5114" max="5114" width="8.7265625" style="173" customWidth="1"/>
    <col min="5115" max="5115" width="16.453125" style="173" customWidth="1"/>
    <col min="5116" max="5116" width="9.453125" style="173" customWidth="1"/>
    <col min="5117" max="5117" width="9" style="173" customWidth="1"/>
    <col min="5118" max="5118" width="9.453125" style="173" customWidth="1"/>
    <col min="5119" max="5119" width="9.1796875" style="173" customWidth="1"/>
    <col min="5120" max="5120" width="13.453125" style="173" customWidth="1"/>
    <col min="5121" max="5121" width="8.81640625" style="173" customWidth="1"/>
    <col min="5122" max="5122" width="9.26953125" style="173" customWidth="1"/>
    <col min="5123" max="5123" width="8.7265625" style="173" customWidth="1"/>
    <col min="5124" max="5124" width="14.1796875" style="173" customWidth="1"/>
    <col min="5125" max="5127" width="9.26953125" style="173" customWidth="1"/>
    <col min="5128" max="5128" width="2.1796875" style="173" customWidth="1"/>
    <col min="5129" max="5129" width="16.26953125" style="173" customWidth="1"/>
    <col min="5130" max="5130" width="13.453125" style="173" customWidth="1"/>
    <col min="5131" max="5131" width="6.453125" style="173" customWidth="1"/>
    <col min="5132" max="5132" width="10.81640625" style="173" customWidth="1"/>
    <col min="5133" max="5133" width="21.7265625" style="173" customWidth="1"/>
    <col min="5134" max="5134" width="21.453125" style="173" customWidth="1"/>
    <col min="5135" max="5135" width="11.453125" style="173"/>
    <col min="5136" max="5136" width="20.26953125" style="173" customWidth="1"/>
    <col min="5137" max="5137" width="22.7265625" style="173" customWidth="1"/>
    <col min="5138" max="5138" width="21.7265625" style="173" customWidth="1"/>
    <col min="5139" max="5368" width="11.453125" style="173"/>
    <col min="5369" max="5369" width="3.1796875" style="173" customWidth="1"/>
    <col min="5370" max="5370" width="8.7265625" style="173" customWidth="1"/>
    <col min="5371" max="5371" width="16.453125" style="173" customWidth="1"/>
    <col min="5372" max="5372" width="9.453125" style="173" customWidth="1"/>
    <col min="5373" max="5373" width="9" style="173" customWidth="1"/>
    <col min="5374" max="5374" width="9.453125" style="173" customWidth="1"/>
    <col min="5375" max="5375" width="9.1796875" style="173" customWidth="1"/>
    <col min="5376" max="5376" width="13.453125" style="173" customWidth="1"/>
    <col min="5377" max="5377" width="8.81640625" style="173" customWidth="1"/>
    <col min="5378" max="5378" width="9.26953125" style="173" customWidth="1"/>
    <col min="5379" max="5379" width="8.7265625" style="173" customWidth="1"/>
    <col min="5380" max="5380" width="14.1796875" style="173" customWidth="1"/>
    <col min="5381" max="5383" width="9.26953125" style="173" customWidth="1"/>
    <col min="5384" max="5384" width="2.1796875" style="173" customWidth="1"/>
    <col min="5385" max="5385" width="16.26953125" style="173" customWidth="1"/>
    <col min="5386" max="5386" width="13.453125" style="173" customWidth="1"/>
    <col min="5387" max="5387" width="6.453125" style="173" customWidth="1"/>
    <col min="5388" max="5388" width="10.81640625" style="173" customWidth="1"/>
    <col min="5389" max="5389" width="21.7265625" style="173" customWidth="1"/>
    <col min="5390" max="5390" width="21.453125" style="173" customWidth="1"/>
    <col min="5391" max="5391" width="11.453125" style="173"/>
    <col min="5392" max="5392" width="20.26953125" style="173" customWidth="1"/>
    <col min="5393" max="5393" width="22.7265625" style="173" customWidth="1"/>
    <col min="5394" max="5394" width="21.7265625" style="173" customWidth="1"/>
    <col min="5395" max="5624" width="11.453125" style="173"/>
    <col min="5625" max="5625" width="3.1796875" style="173" customWidth="1"/>
    <col min="5626" max="5626" width="8.7265625" style="173" customWidth="1"/>
    <col min="5627" max="5627" width="16.453125" style="173" customWidth="1"/>
    <col min="5628" max="5628" width="9.453125" style="173" customWidth="1"/>
    <col min="5629" max="5629" width="9" style="173" customWidth="1"/>
    <col min="5630" max="5630" width="9.453125" style="173" customWidth="1"/>
    <col min="5631" max="5631" width="9.1796875" style="173" customWidth="1"/>
    <col min="5632" max="5632" width="13.453125" style="173" customWidth="1"/>
    <col min="5633" max="5633" width="8.81640625" style="173" customWidth="1"/>
    <col min="5634" max="5634" width="9.26953125" style="173" customWidth="1"/>
    <col min="5635" max="5635" width="8.7265625" style="173" customWidth="1"/>
    <col min="5636" max="5636" width="14.1796875" style="173" customWidth="1"/>
    <col min="5637" max="5639" width="9.26953125" style="173" customWidth="1"/>
    <col min="5640" max="5640" width="2.1796875" style="173" customWidth="1"/>
    <col min="5641" max="5641" width="16.26953125" style="173" customWidth="1"/>
    <col min="5642" max="5642" width="13.453125" style="173" customWidth="1"/>
    <col min="5643" max="5643" width="6.453125" style="173" customWidth="1"/>
    <col min="5644" max="5644" width="10.81640625" style="173" customWidth="1"/>
    <col min="5645" max="5645" width="21.7265625" style="173" customWidth="1"/>
    <col min="5646" max="5646" width="21.453125" style="173" customWidth="1"/>
    <col min="5647" max="5647" width="11.453125" style="173"/>
    <col min="5648" max="5648" width="20.26953125" style="173" customWidth="1"/>
    <col min="5649" max="5649" width="22.7265625" style="173" customWidth="1"/>
    <col min="5650" max="5650" width="21.7265625" style="173" customWidth="1"/>
    <col min="5651" max="5880" width="11.453125" style="173"/>
    <col min="5881" max="5881" width="3.1796875" style="173" customWidth="1"/>
    <col min="5882" max="5882" width="8.7265625" style="173" customWidth="1"/>
    <col min="5883" max="5883" width="16.453125" style="173" customWidth="1"/>
    <col min="5884" max="5884" width="9.453125" style="173" customWidth="1"/>
    <col min="5885" max="5885" width="9" style="173" customWidth="1"/>
    <col min="5886" max="5886" width="9.453125" style="173" customWidth="1"/>
    <col min="5887" max="5887" width="9.1796875" style="173" customWidth="1"/>
    <col min="5888" max="5888" width="13.453125" style="173" customWidth="1"/>
    <col min="5889" max="5889" width="8.81640625" style="173" customWidth="1"/>
    <col min="5890" max="5890" width="9.26953125" style="173" customWidth="1"/>
    <col min="5891" max="5891" width="8.7265625" style="173" customWidth="1"/>
    <col min="5892" max="5892" width="14.1796875" style="173" customWidth="1"/>
    <col min="5893" max="5895" width="9.26953125" style="173" customWidth="1"/>
    <col min="5896" max="5896" width="2.1796875" style="173" customWidth="1"/>
    <col min="5897" max="5897" width="16.26953125" style="173" customWidth="1"/>
    <col min="5898" max="5898" width="13.453125" style="173" customWidth="1"/>
    <col min="5899" max="5899" width="6.453125" style="173" customWidth="1"/>
    <col min="5900" max="5900" width="10.81640625" style="173" customWidth="1"/>
    <col min="5901" max="5901" width="21.7265625" style="173" customWidth="1"/>
    <col min="5902" max="5902" width="21.453125" style="173" customWidth="1"/>
    <col min="5903" max="5903" width="11.453125" style="173"/>
    <col min="5904" max="5904" width="20.26953125" style="173" customWidth="1"/>
    <col min="5905" max="5905" width="22.7265625" style="173" customWidth="1"/>
    <col min="5906" max="5906" width="21.7265625" style="173" customWidth="1"/>
    <col min="5907" max="6136" width="11.453125" style="173"/>
    <col min="6137" max="6137" width="3.1796875" style="173" customWidth="1"/>
    <col min="6138" max="6138" width="8.7265625" style="173" customWidth="1"/>
    <col min="6139" max="6139" width="16.453125" style="173" customWidth="1"/>
    <col min="6140" max="6140" width="9.453125" style="173" customWidth="1"/>
    <col min="6141" max="6141" width="9" style="173" customWidth="1"/>
    <col min="6142" max="6142" width="9.453125" style="173" customWidth="1"/>
    <col min="6143" max="6143" width="9.1796875" style="173" customWidth="1"/>
    <col min="6144" max="6144" width="13.453125" style="173" customWidth="1"/>
    <col min="6145" max="6145" width="8.81640625" style="173" customWidth="1"/>
    <col min="6146" max="6146" width="9.26953125" style="173" customWidth="1"/>
    <col min="6147" max="6147" width="8.7265625" style="173" customWidth="1"/>
    <col min="6148" max="6148" width="14.1796875" style="173" customWidth="1"/>
    <col min="6149" max="6151" width="9.26953125" style="173" customWidth="1"/>
    <col min="6152" max="6152" width="2.1796875" style="173" customWidth="1"/>
    <col min="6153" max="6153" width="16.26953125" style="173" customWidth="1"/>
    <col min="6154" max="6154" width="13.453125" style="173" customWidth="1"/>
    <col min="6155" max="6155" width="6.453125" style="173" customWidth="1"/>
    <col min="6156" max="6156" width="10.81640625" style="173" customWidth="1"/>
    <col min="6157" max="6157" width="21.7265625" style="173" customWidth="1"/>
    <col min="6158" max="6158" width="21.453125" style="173" customWidth="1"/>
    <col min="6159" max="6159" width="11.453125" style="173"/>
    <col min="6160" max="6160" width="20.26953125" style="173" customWidth="1"/>
    <col min="6161" max="6161" width="22.7265625" style="173" customWidth="1"/>
    <col min="6162" max="6162" width="21.7265625" style="173" customWidth="1"/>
    <col min="6163" max="6392" width="11.453125" style="173"/>
    <col min="6393" max="6393" width="3.1796875" style="173" customWidth="1"/>
    <col min="6394" max="6394" width="8.7265625" style="173" customWidth="1"/>
    <col min="6395" max="6395" width="16.453125" style="173" customWidth="1"/>
    <col min="6396" max="6396" width="9.453125" style="173" customWidth="1"/>
    <col min="6397" max="6397" width="9" style="173" customWidth="1"/>
    <col min="6398" max="6398" width="9.453125" style="173" customWidth="1"/>
    <col min="6399" max="6399" width="9.1796875" style="173" customWidth="1"/>
    <col min="6400" max="6400" width="13.453125" style="173" customWidth="1"/>
    <col min="6401" max="6401" width="8.81640625" style="173" customWidth="1"/>
    <col min="6402" max="6402" width="9.26953125" style="173" customWidth="1"/>
    <col min="6403" max="6403" width="8.7265625" style="173" customWidth="1"/>
    <col min="6404" max="6404" width="14.1796875" style="173" customWidth="1"/>
    <col min="6405" max="6407" width="9.26953125" style="173" customWidth="1"/>
    <col min="6408" max="6408" width="2.1796875" style="173" customWidth="1"/>
    <col min="6409" max="6409" width="16.26953125" style="173" customWidth="1"/>
    <col min="6410" max="6410" width="13.453125" style="173" customWidth="1"/>
    <col min="6411" max="6411" width="6.453125" style="173" customWidth="1"/>
    <col min="6412" max="6412" width="10.81640625" style="173" customWidth="1"/>
    <col min="6413" max="6413" width="21.7265625" style="173" customWidth="1"/>
    <col min="6414" max="6414" width="21.453125" style="173" customWidth="1"/>
    <col min="6415" max="6415" width="11.453125" style="173"/>
    <col min="6416" max="6416" width="20.26953125" style="173" customWidth="1"/>
    <col min="6417" max="6417" width="22.7265625" style="173" customWidth="1"/>
    <col min="6418" max="6418" width="21.7265625" style="173" customWidth="1"/>
    <col min="6419" max="6648" width="11.453125" style="173"/>
    <col min="6649" max="6649" width="3.1796875" style="173" customWidth="1"/>
    <col min="6650" max="6650" width="8.7265625" style="173" customWidth="1"/>
    <col min="6651" max="6651" width="16.453125" style="173" customWidth="1"/>
    <col min="6652" max="6652" width="9.453125" style="173" customWidth="1"/>
    <col min="6653" max="6653" width="9" style="173" customWidth="1"/>
    <col min="6654" max="6654" width="9.453125" style="173" customWidth="1"/>
    <col min="6655" max="6655" width="9.1796875" style="173" customWidth="1"/>
    <col min="6656" max="6656" width="13.453125" style="173" customWidth="1"/>
    <col min="6657" max="6657" width="8.81640625" style="173" customWidth="1"/>
    <col min="6658" max="6658" width="9.26953125" style="173" customWidth="1"/>
    <col min="6659" max="6659" width="8.7265625" style="173" customWidth="1"/>
    <col min="6660" max="6660" width="14.1796875" style="173" customWidth="1"/>
    <col min="6661" max="6663" width="9.26953125" style="173" customWidth="1"/>
    <col min="6664" max="6664" width="2.1796875" style="173" customWidth="1"/>
    <col min="6665" max="6665" width="16.26953125" style="173" customWidth="1"/>
    <col min="6666" max="6666" width="13.453125" style="173" customWidth="1"/>
    <col min="6667" max="6667" width="6.453125" style="173" customWidth="1"/>
    <col min="6668" max="6668" width="10.81640625" style="173" customWidth="1"/>
    <col min="6669" max="6669" width="21.7265625" style="173" customWidth="1"/>
    <col min="6670" max="6670" width="21.453125" style="173" customWidth="1"/>
    <col min="6671" max="6671" width="11.453125" style="173"/>
    <col min="6672" max="6672" width="20.26953125" style="173" customWidth="1"/>
    <col min="6673" max="6673" width="22.7265625" style="173" customWidth="1"/>
    <col min="6674" max="6674" width="21.7265625" style="173" customWidth="1"/>
    <col min="6675" max="6904" width="11.453125" style="173"/>
    <col min="6905" max="6905" width="3.1796875" style="173" customWidth="1"/>
    <col min="6906" max="6906" width="8.7265625" style="173" customWidth="1"/>
    <col min="6907" max="6907" width="16.453125" style="173" customWidth="1"/>
    <col min="6908" max="6908" width="9.453125" style="173" customWidth="1"/>
    <col min="6909" max="6909" width="9" style="173" customWidth="1"/>
    <col min="6910" max="6910" width="9.453125" style="173" customWidth="1"/>
    <col min="6911" max="6911" width="9.1796875" style="173" customWidth="1"/>
    <col min="6912" max="6912" width="13.453125" style="173" customWidth="1"/>
    <col min="6913" max="6913" width="8.81640625" style="173" customWidth="1"/>
    <col min="6914" max="6914" width="9.26953125" style="173" customWidth="1"/>
    <col min="6915" max="6915" width="8.7265625" style="173" customWidth="1"/>
    <col min="6916" max="6916" width="14.1796875" style="173" customWidth="1"/>
    <col min="6917" max="6919" width="9.26953125" style="173" customWidth="1"/>
    <col min="6920" max="6920" width="2.1796875" style="173" customWidth="1"/>
    <col min="6921" max="6921" width="16.26953125" style="173" customWidth="1"/>
    <col min="6922" max="6922" width="13.453125" style="173" customWidth="1"/>
    <col min="6923" max="6923" width="6.453125" style="173" customWidth="1"/>
    <col min="6924" max="6924" width="10.81640625" style="173" customWidth="1"/>
    <col min="6925" max="6925" width="21.7265625" style="173" customWidth="1"/>
    <col min="6926" max="6926" width="21.453125" style="173" customWidth="1"/>
    <col min="6927" max="6927" width="11.453125" style="173"/>
    <col min="6928" max="6928" width="20.26953125" style="173" customWidth="1"/>
    <col min="6929" max="6929" width="22.7265625" style="173" customWidth="1"/>
    <col min="6930" max="6930" width="21.7265625" style="173" customWidth="1"/>
    <col min="6931" max="7160" width="11.453125" style="173"/>
    <col min="7161" max="7161" width="3.1796875" style="173" customWidth="1"/>
    <col min="7162" max="7162" width="8.7265625" style="173" customWidth="1"/>
    <col min="7163" max="7163" width="16.453125" style="173" customWidth="1"/>
    <col min="7164" max="7164" width="9.453125" style="173" customWidth="1"/>
    <col min="7165" max="7165" width="9" style="173" customWidth="1"/>
    <col min="7166" max="7166" width="9.453125" style="173" customWidth="1"/>
    <col min="7167" max="7167" width="9.1796875" style="173" customWidth="1"/>
    <col min="7168" max="7168" width="13.453125" style="173" customWidth="1"/>
    <col min="7169" max="7169" width="8.81640625" style="173" customWidth="1"/>
    <col min="7170" max="7170" width="9.26953125" style="173" customWidth="1"/>
    <col min="7171" max="7171" width="8.7265625" style="173" customWidth="1"/>
    <col min="7172" max="7172" width="14.1796875" style="173" customWidth="1"/>
    <col min="7173" max="7175" width="9.26953125" style="173" customWidth="1"/>
    <col min="7176" max="7176" width="2.1796875" style="173" customWidth="1"/>
    <col min="7177" max="7177" width="16.26953125" style="173" customWidth="1"/>
    <col min="7178" max="7178" width="13.453125" style="173" customWidth="1"/>
    <col min="7179" max="7179" width="6.453125" style="173" customWidth="1"/>
    <col min="7180" max="7180" width="10.81640625" style="173" customWidth="1"/>
    <col min="7181" max="7181" width="21.7265625" style="173" customWidth="1"/>
    <col min="7182" max="7182" width="21.453125" style="173" customWidth="1"/>
    <col min="7183" max="7183" width="11.453125" style="173"/>
    <col min="7184" max="7184" width="20.26953125" style="173" customWidth="1"/>
    <col min="7185" max="7185" width="22.7265625" style="173" customWidth="1"/>
    <col min="7186" max="7186" width="21.7265625" style="173" customWidth="1"/>
    <col min="7187" max="7416" width="11.453125" style="173"/>
    <col min="7417" max="7417" width="3.1796875" style="173" customWidth="1"/>
    <col min="7418" max="7418" width="8.7265625" style="173" customWidth="1"/>
    <col min="7419" max="7419" width="16.453125" style="173" customWidth="1"/>
    <col min="7420" max="7420" width="9.453125" style="173" customWidth="1"/>
    <col min="7421" max="7421" width="9" style="173" customWidth="1"/>
    <col min="7422" max="7422" width="9.453125" style="173" customWidth="1"/>
    <col min="7423" max="7423" width="9.1796875" style="173" customWidth="1"/>
    <col min="7424" max="7424" width="13.453125" style="173" customWidth="1"/>
    <col min="7425" max="7425" width="8.81640625" style="173" customWidth="1"/>
    <col min="7426" max="7426" width="9.26953125" style="173" customWidth="1"/>
    <col min="7427" max="7427" width="8.7265625" style="173" customWidth="1"/>
    <col min="7428" max="7428" width="14.1796875" style="173" customWidth="1"/>
    <col min="7429" max="7431" width="9.26953125" style="173" customWidth="1"/>
    <col min="7432" max="7432" width="2.1796875" style="173" customWidth="1"/>
    <col min="7433" max="7433" width="16.26953125" style="173" customWidth="1"/>
    <col min="7434" max="7434" width="13.453125" style="173" customWidth="1"/>
    <col min="7435" max="7435" width="6.453125" style="173" customWidth="1"/>
    <col min="7436" max="7436" width="10.81640625" style="173" customWidth="1"/>
    <col min="7437" max="7437" width="21.7265625" style="173" customWidth="1"/>
    <col min="7438" max="7438" width="21.453125" style="173" customWidth="1"/>
    <col min="7439" max="7439" width="11.453125" style="173"/>
    <col min="7440" max="7440" width="20.26953125" style="173" customWidth="1"/>
    <col min="7441" max="7441" width="22.7265625" style="173" customWidth="1"/>
    <col min="7442" max="7442" width="21.7265625" style="173" customWidth="1"/>
    <col min="7443" max="7672" width="11.453125" style="173"/>
    <col min="7673" max="7673" width="3.1796875" style="173" customWidth="1"/>
    <col min="7674" max="7674" width="8.7265625" style="173" customWidth="1"/>
    <col min="7675" max="7675" width="16.453125" style="173" customWidth="1"/>
    <col min="7676" max="7676" width="9.453125" style="173" customWidth="1"/>
    <col min="7677" max="7677" width="9" style="173" customWidth="1"/>
    <col min="7678" max="7678" width="9.453125" style="173" customWidth="1"/>
    <col min="7679" max="7679" width="9.1796875" style="173" customWidth="1"/>
    <col min="7680" max="7680" width="13.453125" style="173" customWidth="1"/>
    <col min="7681" max="7681" width="8.81640625" style="173" customWidth="1"/>
    <col min="7682" max="7682" width="9.26953125" style="173" customWidth="1"/>
    <col min="7683" max="7683" width="8.7265625" style="173" customWidth="1"/>
    <col min="7684" max="7684" width="14.1796875" style="173" customWidth="1"/>
    <col min="7685" max="7687" width="9.26953125" style="173" customWidth="1"/>
    <col min="7688" max="7688" width="2.1796875" style="173" customWidth="1"/>
    <col min="7689" max="7689" width="16.26953125" style="173" customWidth="1"/>
    <col min="7690" max="7690" width="13.453125" style="173" customWidth="1"/>
    <col min="7691" max="7691" width="6.453125" style="173" customWidth="1"/>
    <col min="7692" max="7692" width="10.81640625" style="173" customWidth="1"/>
    <col min="7693" max="7693" width="21.7265625" style="173" customWidth="1"/>
    <col min="7694" max="7694" width="21.453125" style="173" customWidth="1"/>
    <col min="7695" max="7695" width="11.453125" style="173"/>
    <col min="7696" max="7696" width="20.26953125" style="173" customWidth="1"/>
    <col min="7697" max="7697" width="22.7265625" style="173" customWidth="1"/>
    <col min="7698" max="7698" width="21.7265625" style="173" customWidth="1"/>
    <col min="7699" max="7928" width="11.453125" style="173"/>
    <col min="7929" max="7929" width="3.1796875" style="173" customWidth="1"/>
    <col min="7930" max="7930" width="8.7265625" style="173" customWidth="1"/>
    <col min="7931" max="7931" width="16.453125" style="173" customWidth="1"/>
    <col min="7932" max="7932" width="9.453125" style="173" customWidth="1"/>
    <col min="7933" max="7933" width="9" style="173" customWidth="1"/>
    <col min="7934" max="7934" width="9.453125" style="173" customWidth="1"/>
    <col min="7935" max="7935" width="9.1796875" style="173" customWidth="1"/>
    <col min="7936" max="7936" width="13.453125" style="173" customWidth="1"/>
    <col min="7937" max="7937" width="8.81640625" style="173" customWidth="1"/>
    <col min="7938" max="7938" width="9.26953125" style="173" customWidth="1"/>
    <col min="7939" max="7939" width="8.7265625" style="173" customWidth="1"/>
    <col min="7940" max="7940" width="14.1796875" style="173" customWidth="1"/>
    <col min="7941" max="7943" width="9.26953125" style="173" customWidth="1"/>
    <col min="7944" max="7944" width="2.1796875" style="173" customWidth="1"/>
    <col min="7945" max="7945" width="16.26953125" style="173" customWidth="1"/>
    <col min="7946" max="7946" width="13.453125" style="173" customWidth="1"/>
    <col min="7947" max="7947" width="6.453125" style="173" customWidth="1"/>
    <col min="7948" max="7948" width="10.81640625" style="173" customWidth="1"/>
    <col min="7949" max="7949" width="21.7265625" style="173" customWidth="1"/>
    <col min="7950" max="7950" width="21.453125" style="173" customWidth="1"/>
    <col min="7951" max="7951" width="11.453125" style="173"/>
    <col min="7952" max="7952" width="20.26953125" style="173" customWidth="1"/>
    <col min="7953" max="7953" width="22.7265625" style="173" customWidth="1"/>
    <col min="7954" max="7954" width="21.7265625" style="173" customWidth="1"/>
    <col min="7955" max="8184" width="11.453125" style="173"/>
    <col min="8185" max="8185" width="3.1796875" style="173" customWidth="1"/>
    <col min="8186" max="8186" width="8.7265625" style="173" customWidth="1"/>
    <col min="8187" max="8187" width="16.453125" style="173" customWidth="1"/>
    <col min="8188" max="8188" width="9.453125" style="173" customWidth="1"/>
    <col min="8189" max="8189" width="9" style="173" customWidth="1"/>
    <col min="8190" max="8190" width="9.453125" style="173" customWidth="1"/>
    <col min="8191" max="8191" width="9.1796875" style="173" customWidth="1"/>
    <col min="8192" max="8192" width="13.453125" style="173" customWidth="1"/>
    <col min="8193" max="8193" width="8.81640625" style="173" customWidth="1"/>
    <col min="8194" max="8194" width="9.26953125" style="173" customWidth="1"/>
    <col min="8195" max="8195" width="8.7265625" style="173" customWidth="1"/>
    <col min="8196" max="8196" width="14.1796875" style="173" customWidth="1"/>
    <col min="8197" max="8199" width="9.26953125" style="173" customWidth="1"/>
    <col min="8200" max="8200" width="2.1796875" style="173" customWidth="1"/>
    <col min="8201" max="8201" width="16.26953125" style="173" customWidth="1"/>
    <col min="8202" max="8202" width="13.453125" style="173" customWidth="1"/>
    <col min="8203" max="8203" width="6.453125" style="173" customWidth="1"/>
    <col min="8204" max="8204" width="10.81640625" style="173" customWidth="1"/>
    <col min="8205" max="8205" width="21.7265625" style="173" customWidth="1"/>
    <col min="8206" max="8206" width="21.453125" style="173" customWidth="1"/>
    <col min="8207" max="8207" width="11.453125" style="173"/>
    <col min="8208" max="8208" width="20.26953125" style="173" customWidth="1"/>
    <col min="8209" max="8209" width="22.7265625" style="173" customWidth="1"/>
    <col min="8210" max="8210" width="21.7265625" style="173" customWidth="1"/>
    <col min="8211" max="8440" width="11.453125" style="173"/>
    <col min="8441" max="8441" width="3.1796875" style="173" customWidth="1"/>
    <col min="8442" max="8442" width="8.7265625" style="173" customWidth="1"/>
    <col min="8443" max="8443" width="16.453125" style="173" customWidth="1"/>
    <col min="8444" max="8444" width="9.453125" style="173" customWidth="1"/>
    <col min="8445" max="8445" width="9" style="173" customWidth="1"/>
    <col min="8446" max="8446" width="9.453125" style="173" customWidth="1"/>
    <col min="8447" max="8447" width="9.1796875" style="173" customWidth="1"/>
    <col min="8448" max="8448" width="13.453125" style="173" customWidth="1"/>
    <col min="8449" max="8449" width="8.81640625" style="173" customWidth="1"/>
    <col min="8450" max="8450" width="9.26953125" style="173" customWidth="1"/>
    <col min="8451" max="8451" width="8.7265625" style="173" customWidth="1"/>
    <col min="8452" max="8452" width="14.1796875" style="173" customWidth="1"/>
    <col min="8453" max="8455" width="9.26953125" style="173" customWidth="1"/>
    <col min="8456" max="8456" width="2.1796875" style="173" customWidth="1"/>
    <col min="8457" max="8457" width="16.26953125" style="173" customWidth="1"/>
    <col min="8458" max="8458" width="13.453125" style="173" customWidth="1"/>
    <col min="8459" max="8459" width="6.453125" style="173" customWidth="1"/>
    <col min="8460" max="8460" width="10.81640625" style="173" customWidth="1"/>
    <col min="8461" max="8461" width="21.7265625" style="173" customWidth="1"/>
    <col min="8462" max="8462" width="21.453125" style="173" customWidth="1"/>
    <col min="8463" max="8463" width="11.453125" style="173"/>
    <col min="8464" max="8464" width="20.26953125" style="173" customWidth="1"/>
    <col min="8465" max="8465" width="22.7265625" style="173" customWidth="1"/>
    <col min="8466" max="8466" width="21.7265625" style="173" customWidth="1"/>
    <col min="8467" max="8696" width="11.453125" style="173"/>
    <col min="8697" max="8697" width="3.1796875" style="173" customWidth="1"/>
    <col min="8698" max="8698" width="8.7265625" style="173" customWidth="1"/>
    <col min="8699" max="8699" width="16.453125" style="173" customWidth="1"/>
    <col min="8700" max="8700" width="9.453125" style="173" customWidth="1"/>
    <col min="8701" max="8701" width="9" style="173" customWidth="1"/>
    <col min="8702" max="8702" width="9.453125" style="173" customWidth="1"/>
    <col min="8703" max="8703" width="9.1796875" style="173" customWidth="1"/>
    <col min="8704" max="8704" width="13.453125" style="173" customWidth="1"/>
    <col min="8705" max="8705" width="8.81640625" style="173" customWidth="1"/>
    <col min="8706" max="8706" width="9.26953125" style="173" customWidth="1"/>
    <col min="8707" max="8707" width="8.7265625" style="173" customWidth="1"/>
    <col min="8708" max="8708" width="14.1796875" style="173" customWidth="1"/>
    <col min="8709" max="8711" width="9.26953125" style="173" customWidth="1"/>
    <col min="8712" max="8712" width="2.1796875" style="173" customWidth="1"/>
    <col min="8713" max="8713" width="16.26953125" style="173" customWidth="1"/>
    <col min="8714" max="8714" width="13.453125" style="173" customWidth="1"/>
    <col min="8715" max="8715" width="6.453125" style="173" customWidth="1"/>
    <col min="8716" max="8716" width="10.81640625" style="173" customWidth="1"/>
    <col min="8717" max="8717" width="21.7265625" style="173" customWidth="1"/>
    <col min="8718" max="8718" width="21.453125" style="173" customWidth="1"/>
    <col min="8719" max="8719" width="11.453125" style="173"/>
    <col min="8720" max="8720" width="20.26953125" style="173" customWidth="1"/>
    <col min="8721" max="8721" width="22.7265625" style="173" customWidth="1"/>
    <col min="8722" max="8722" width="21.7265625" style="173" customWidth="1"/>
    <col min="8723" max="8952" width="11.453125" style="173"/>
    <col min="8953" max="8953" width="3.1796875" style="173" customWidth="1"/>
    <col min="8954" max="8954" width="8.7265625" style="173" customWidth="1"/>
    <col min="8955" max="8955" width="16.453125" style="173" customWidth="1"/>
    <col min="8956" max="8956" width="9.453125" style="173" customWidth="1"/>
    <col min="8957" max="8957" width="9" style="173" customWidth="1"/>
    <col min="8958" max="8958" width="9.453125" style="173" customWidth="1"/>
    <col min="8959" max="8959" width="9.1796875" style="173" customWidth="1"/>
    <col min="8960" max="8960" width="13.453125" style="173" customWidth="1"/>
    <col min="8961" max="8961" width="8.81640625" style="173" customWidth="1"/>
    <col min="8962" max="8962" width="9.26953125" style="173" customWidth="1"/>
    <col min="8963" max="8963" width="8.7265625" style="173" customWidth="1"/>
    <col min="8964" max="8964" width="14.1796875" style="173" customWidth="1"/>
    <col min="8965" max="8967" width="9.26953125" style="173" customWidth="1"/>
    <col min="8968" max="8968" width="2.1796875" style="173" customWidth="1"/>
    <col min="8969" max="8969" width="16.26953125" style="173" customWidth="1"/>
    <col min="8970" max="8970" width="13.453125" style="173" customWidth="1"/>
    <col min="8971" max="8971" width="6.453125" style="173" customWidth="1"/>
    <col min="8972" max="8972" width="10.81640625" style="173" customWidth="1"/>
    <col min="8973" max="8973" width="21.7265625" style="173" customWidth="1"/>
    <col min="8974" max="8974" width="21.453125" style="173" customWidth="1"/>
    <col min="8975" max="8975" width="11.453125" style="173"/>
    <col min="8976" max="8976" width="20.26953125" style="173" customWidth="1"/>
    <col min="8977" max="8977" width="22.7265625" style="173" customWidth="1"/>
    <col min="8978" max="8978" width="21.7265625" style="173" customWidth="1"/>
    <col min="8979" max="9208" width="11.453125" style="173"/>
    <col min="9209" max="9209" width="3.1796875" style="173" customWidth="1"/>
    <col min="9210" max="9210" width="8.7265625" style="173" customWidth="1"/>
    <col min="9211" max="9211" width="16.453125" style="173" customWidth="1"/>
    <col min="9212" max="9212" width="9.453125" style="173" customWidth="1"/>
    <col min="9213" max="9213" width="9" style="173" customWidth="1"/>
    <col min="9214" max="9214" width="9.453125" style="173" customWidth="1"/>
    <col min="9215" max="9215" width="9.1796875" style="173" customWidth="1"/>
    <col min="9216" max="9216" width="13.453125" style="173" customWidth="1"/>
    <col min="9217" max="9217" width="8.81640625" style="173" customWidth="1"/>
    <col min="9218" max="9218" width="9.26953125" style="173" customWidth="1"/>
    <col min="9219" max="9219" width="8.7265625" style="173" customWidth="1"/>
    <col min="9220" max="9220" width="14.1796875" style="173" customWidth="1"/>
    <col min="9221" max="9223" width="9.26953125" style="173" customWidth="1"/>
    <col min="9224" max="9224" width="2.1796875" style="173" customWidth="1"/>
    <col min="9225" max="9225" width="16.26953125" style="173" customWidth="1"/>
    <col min="9226" max="9226" width="13.453125" style="173" customWidth="1"/>
    <col min="9227" max="9227" width="6.453125" style="173" customWidth="1"/>
    <col min="9228" max="9228" width="10.81640625" style="173" customWidth="1"/>
    <col min="9229" max="9229" width="21.7265625" style="173" customWidth="1"/>
    <col min="9230" max="9230" width="21.453125" style="173" customWidth="1"/>
    <col min="9231" max="9231" width="11.453125" style="173"/>
    <col min="9232" max="9232" width="20.26953125" style="173" customWidth="1"/>
    <col min="9233" max="9233" width="22.7265625" style="173" customWidth="1"/>
    <col min="9234" max="9234" width="21.7265625" style="173" customWidth="1"/>
    <col min="9235" max="9464" width="11.453125" style="173"/>
    <col min="9465" max="9465" width="3.1796875" style="173" customWidth="1"/>
    <col min="9466" max="9466" width="8.7265625" style="173" customWidth="1"/>
    <col min="9467" max="9467" width="16.453125" style="173" customWidth="1"/>
    <col min="9468" max="9468" width="9.453125" style="173" customWidth="1"/>
    <col min="9469" max="9469" width="9" style="173" customWidth="1"/>
    <col min="9470" max="9470" width="9.453125" style="173" customWidth="1"/>
    <col min="9471" max="9471" width="9.1796875" style="173" customWidth="1"/>
    <col min="9472" max="9472" width="13.453125" style="173" customWidth="1"/>
    <col min="9473" max="9473" width="8.81640625" style="173" customWidth="1"/>
    <col min="9474" max="9474" width="9.26953125" style="173" customWidth="1"/>
    <col min="9475" max="9475" width="8.7265625" style="173" customWidth="1"/>
    <col min="9476" max="9476" width="14.1796875" style="173" customWidth="1"/>
    <col min="9477" max="9479" width="9.26953125" style="173" customWidth="1"/>
    <col min="9480" max="9480" width="2.1796875" style="173" customWidth="1"/>
    <col min="9481" max="9481" width="16.26953125" style="173" customWidth="1"/>
    <col min="9482" max="9482" width="13.453125" style="173" customWidth="1"/>
    <col min="9483" max="9483" width="6.453125" style="173" customWidth="1"/>
    <col min="9484" max="9484" width="10.81640625" style="173" customWidth="1"/>
    <col min="9485" max="9485" width="21.7265625" style="173" customWidth="1"/>
    <col min="9486" max="9486" width="21.453125" style="173" customWidth="1"/>
    <col min="9487" max="9487" width="11.453125" style="173"/>
    <col min="9488" max="9488" width="20.26953125" style="173" customWidth="1"/>
    <col min="9489" max="9489" width="22.7265625" style="173" customWidth="1"/>
    <col min="9490" max="9490" width="21.7265625" style="173" customWidth="1"/>
    <col min="9491" max="9720" width="11.453125" style="173"/>
    <col min="9721" max="9721" width="3.1796875" style="173" customWidth="1"/>
    <col min="9722" max="9722" width="8.7265625" style="173" customWidth="1"/>
    <col min="9723" max="9723" width="16.453125" style="173" customWidth="1"/>
    <col min="9724" max="9724" width="9.453125" style="173" customWidth="1"/>
    <col min="9725" max="9725" width="9" style="173" customWidth="1"/>
    <col min="9726" max="9726" width="9.453125" style="173" customWidth="1"/>
    <col min="9727" max="9727" width="9.1796875" style="173" customWidth="1"/>
    <col min="9728" max="9728" width="13.453125" style="173" customWidth="1"/>
    <col min="9729" max="9729" width="8.81640625" style="173" customWidth="1"/>
    <col min="9730" max="9730" width="9.26953125" style="173" customWidth="1"/>
    <col min="9731" max="9731" width="8.7265625" style="173" customWidth="1"/>
    <col min="9732" max="9732" width="14.1796875" style="173" customWidth="1"/>
    <col min="9733" max="9735" width="9.26953125" style="173" customWidth="1"/>
    <col min="9736" max="9736" width="2.1796875" style="173" customWidth="1"/>
    <col min="9737" max="9737" width="16.26953125" style="173" customWidth="1"/>
    <col min="9738" max="9738" width="13.453125" style="173" customWidth="1"/>
    <col min="9739" max="9739" width="6.453125" style="173" customWidth="1"/>
    <col min="9740" max="9740" width="10.81640625" style="173" customWidth="1"/>
    <col min="9741" max="9741" width="21.7265625" style="173" customWidth="1"/>
    <col min="9742" max="9742" width="21.453125" style="173" customWidth="1"/>
    <col min="9743" max="9743" width="11.453125" style="173"/>
    <col min="9744" max="9744" width="20.26953125" style="173" customWidth="1"/>
    <col min="9745" max="9745" width="22.7265625" style="173" customWidth="1"/>
    <col min="9746" max="9746" width="21.7265625" style="173" customWidth="1"/>
    <col min="9747" max="9976" width="11.453125" style="173"/>
    <col min="9977" max="9977" width="3.1796875" style="173" customWidth="1"/>
    <col min="9978" max="9978" width="8.7265625" style="173" customWidth="1"/>
    <col min="9979" max="9979" width="16.453125" style="173" customWidth="1"/>
    <col min="9980" max="9980" width="9.453125" style="173" customWidth="1"/>
    <col min="9981" max="9981" width="9" style="173" customWidth="1"/>
    <col min="9982" max="9982" width="9.453125" style="173" customWidth="1"/>
    <col min="9983" max="9983" width="9.1796875" style="173" customWidth="1"/>
    <col min="9984" max="9984" width="13.453125" style="173" customWidth="1"/>
    <col min="9985" max="9985" width="8.81640625" style="173" customWidth="1"/>
    <col min="9986" max="9986" width="9.26953125" style="173" customWidth="1"/>
    <col min="9987" max="9987" width="8.7265625" style="173" customWidth="1"/>
    <col min="9988" max="9988" width="14.1796875" style="173" customWidth="1"/>
    <col min="9989" max="9991" width="9.26953125" style="173" customWidth="1"/>
    <col min="9992" max="9992" width="2.1796875" style="173" customWidth="1"/>
    <col min="9993" max="9993" width="16.26953125" style="173" customWidth="1"/>
    <col min="9994" max="9994" width="13.453125" style="173" customWidth="1"/>
    <col min="9995" max="9995" width="6.453125" style="173" customWidth="1"/>
    <col min="9996" max="9996" width="10.81640625" style="173" customWidth="1"/>
    <col min="9997" max="9997" width="21.7265625" style="173" customWidth="1"/>
    <col min="9998" max="9998" width="21.453125" style="173" customWidth="1"/>
    <col min="9999" max="9999" width="11.453125" style="173"/>
    <col min="10000" max="10000" width="20.26953125" style="173" customWidth="1"/>
    <col min="10001" max="10001" width="22.7265625" style="173" customWidth="1"/>
    <col min="10002" max="10002" width="21.7265625" style="173" customWidth="1"/>
    <col min="10003" max="10232" width="11.453125" style="173"/>
    <col min="10233" max="10233" width="3.1796875" style="173" customWidth="1"/>
    <col min="10234" max="10234" width="8.7265625" style="173" customWidth="1"/>
    <col min="10235" max="10235" width="16.453125" style="173" customWidth="1"/>
    <col min="10236" max="10236" width="9.453125" style="173" customWidth="1"/>
    <col min="10237" max="10237" width="9" style="173" customWidth="1"/>
    <col min="10238" max="10238" width="9.453125" style="173" customWidth="1"/>
    <col min="10239" max="10239" width="9.1796875" style="173" customWidth="1"/>
    <col min="10240" max="10240" width="13.453125" style="173" customWidth="1"/>
    <col min="10241" max="10241" width="8.81640625" style="173" customWidth="1"/>
    <col min="10242" max="10242" width="9.26953125" style="173" customWidth="1"/>
    <col min="10243" max="10243" width="8.7265625" style="173" customWidth="1"/>
    <col min="10244" max="10244" width="14.1796875" style="173" customWidth="1"/>
    <col min="10245" max="10247" width="9.26953125" style="173" customWidth="1"/>
    <col min="10248" max="10248" width="2.1796875" style="173" customWidth="1"/>
    <col min="10249" max="10249" width="16.26953125" style="173" customWidth="1"/>
    <col min="10250" max="10250" width="13.453125" style="173" customWidth="1"/>
    <col min="10251" max="10251" width="6.453125" style="173" customWidth="1"/>
    <col min="10252" max="10252" width="10.81640625" style="173" customWidth="1"/>
    <col min="10253" max="10253" width="21.7265625" style="173" customWidth="1"/>
    <col min="10254" max="10254" width="21.453125" style="173" customWidth="1"/>
    <col min="10255" max="10255" width="11.453125" style="173"/>
    <col min="10256" max="10256" width="20.26953125" style="173" customWidth="1"/>
    <col min="10257" max="10257" width="22.7265625" style="173" customWidth="1"/>
    <col min="10258" max="10258" width="21.7265625" style="173" customWidth="1"/>
    <col min="10259" max="10488" width="11.453125" style="173"/>
    <col min="10489" max="10489" width="3.1796875" style="173" customWidth="1"/>
    <col min="10490" max="10490" width="8.7265625" style="173" customWidth="1"/>
    <col min="10491" max="10491" width="16.453125" style="173" customWidth="1"/>
    <col min="10492" max="10492" width="9.453125" style="173" customWidth="1"/>
    <col min="10493" max="10493" width="9" style="173" customWidth="1"/>
    <col min="10494" max="10494" width="9.453125" style="173" customWidth="1"/>
    <col min="10495" max="10495" width="9.1796875" style="173" customWidth="1"/>
    <col min="10496" max="10496" width="13.453125" style="173" customWidth="1"/>
    <col min="10497" max="10497" width="8.81640625" style="173" customWidth="1"/>
    <col min="10498" max="10498" width="9.26953125" style="173" customWidth="1"/>
    <col min="10499" max="10499" width="8.7265625" style="173" customWidth="1"/>
    <col min="10500" max="10500" width="14.1796875" style="173" customWidth="1"/>
    <col min="10501" max="10503" width="9.26953125" style="173" customWidth="1"/>
    <col min="10504" max="10504" width="2.1796875" style="173" customWidth="1"/>
    <col min="10505" max="10505" width="16.26953125" style="173" customWidth="1"/>
    <col min="10506" max="10506" width="13.453125" style="173" customWidth="1"/>
    <col min="10507" max="10507" width="6.453125" style="173" customWidth="1"/>
    <col min="10508" max="10508" width="10.81640625" style="173" customWidth="1"/>
    <col min="10509" max="10509" width="21.7265625" style="173" customWidth="1"/>
    <col min="10510" max="10510" width="21.453125" style="173" customWidth="1"/>
    <col min="10511" max="10511" width="11.453125" style="173"/>
    <col min="10512" max="10512" width="20.26953125" style="173" customWidth="1"/>
    <col min="10513" max="10513" width="22.7265625" style="173" customWidth="1"/>
    <col min="10514" max="10514" width="21.7265625" style="173" customWidth="1"/>
    <col min="10515" max="10744" width="11.453125" style="173"/>
    <col min="10745" max="10745" width="3.1796875" style="173" customWidth="1"/>
    <col min="10746" max="10746" width="8.7265625" style="173" customWidth="1"/>
    <col min="10747" max="10747" width="16.453125" style="173" customWidth="1"/>
    <col min="10748" max="10748" width="9.453125" style="173" customWidth="1"/>
    <col min="10749" max="10749" width="9" style="173" customWidth="1"/>
    <col min="10750" max="10750" width="9.453125" style="173" customWidth="1"/>
    <col min="10751" max="10751" width="9.1796875" style="173" customWidth="1"/>
    <col min="10752" max="10752" width="13.453125" style="173" customWidth="1"/>
    <col min="10753" max="10753" width="8.81640625" style="173" customWidth="1"/>
    <col min="10754" max="10754" width="9.26953125" style="173" customWidth="1"/>
    <col min="10755" max="10755" width="8.7265625" style="173" customWidth="1"/>
    <col min="10756" max="10756" width="14.1796875" style="173" customWidth="1"/>
    <col min="10757" max="10759" width="9.26953125" style="173" customWidth="1"/>
    <col min="10760" max="10760" width="2.1796875" style="173" customWidth="1"/>
    <col min="10761" max="10761" width="16.26953125" style="173" customWidth="1"/>
    <col min="10762" max="10762" width="13.453125" style="173" customWidth="1"/>
    <col min="10763" max="10763" width="6.453125" style="173" customWidth="1"/>
    <col min="10764" max="10764" width="10.81640625" style="173" customWidth="1"/>
    <col min="10765" max="10765" width="21.7265625" style="173" customWidth="1"/>
    <col min="10766" max="10766" width="21.453125" style="173" customWidth="1"/>
    <col min="10767" max="10767" width="11.453125" style="173"/>
    <col min="10768" max="10768" width="20.26953125" style="173" customWidth="1"/>
    <col min="10769" max="10769" width="22.7265625" style="173" customWidth="1"/>
    <col min="10770" max="10770" width="21.7265625" style="173" customWidth="1"/>
    <col min="10771" max="11000" width="11.453125" style="173"/>
    <col min="11001" max="11001" width="3.1796875" style="173" customWidth="1"/>
    <col min="11002" max="11002" width="8.7265625" style="173" customWidth="1"/>
    <col min="11003" max="11003" width="16.453125" style="173" customWidth="1"/>
    <col min="11004" max="11004" width="9.453125" style="173" customWidth="1"/>
    <col min="11005" max="11005" width="9" style="173" customWidth="1"/>
    <col min="11006" max="11006" width="9.453125" style="173" customWidth="1"/>
    <col min="11007" max="11007" width="9.1796875" style="173" customWidth="1"/>
    <col min="11008" max="11008" width="13.453125" style="173" customWidth="1"/>
    <col min="11009" max="11009" width="8.81640625" style="173" customWidth="1"/>
    <col min="11010" max="11010" width="9.26953125" style="173" customWidth="1"/>
    <col min="11011" max="11011" width="8.7265625" style="173" customWidth="1"/>
    <col min="11012" max="11012" width="14.1796875" style="173" customWidth="1"/>
    <col min="11013" max="11015" width="9.26953125" style="173" customWidth="1"/>
    <col min="11016" max="11016" width="2.1796875" style="173" customWidth="1"/>
    <col min="11017" max="11017" width="16.26953125" style="173" customWidth="1"/>
    <col min="11018" max="11018" width="13.453125" style="173" customWidth="1"/>
    <col min="11019" max="11019" width="6.453125" style="173" customWidth="1"/>
    <col min="11020" max="11020" width="10.81640625" style="173" customWidth="1"/>
    <col min="11021" max="11021" width="21.7265625" style="173" customWidth="1"/>
    <col min="11022" max="11022" width="21.453125" style="173" customWidth="1"/>
    <col min="11023" max="11023" width="11.453125" style="173"/>
    <col min="11024" max="11024" width="20.26953125" style="173" customWidth="1"/>
    <col min="11025" max="11025" width="22.7265625" style="173" customWidth="1"/>
    <col min="11026" max="11026" width="21.7265625" style="173" customWidth="1"/>
    <col min="11027" max="11256" width="11.453125" style="173"/>
    <col min="11257" max="11257" width="3.1796875" style="173" customWidth="1"/>
    <col min="11258" max="11258" width="8.7265625" style="173" customWidth="1"/>
    <col min="11259" max="11259" width="16.453125" style="173" customWidth="1"/>
    <col min="11260" max="11260" width="9.453125" style="173" customWidth="1"/>
    <col min="11261" max="11261" width="9" style="173" customWidth="1"/>
    <col min="11262" max="11262" width="9.453125" style="173" customWidth="1"/>
    <col min="11263" max="11263" width="9.1796875" style="173" customWidth="1"/>
    <col min="11264" max="11264" width="13.453125" style="173" customWidth="1"/>
    <col min="11265" max="11265" width="8.81640625" style="173" customWidth="1"/>
    <col min="11266" max="11266" width="9.26953125" style="173" customWidth="1"/>
    <col min="11267" max="11267" width="8.7265625" style="173" customWidth="1"/>
    <col min="11268" max="11268" width="14.1796875" style="173" customWidth="1"/>
    <col min="11269" max="11271" width="9.26953125" style="173" customWidth="1"/>
    <col min="11272" max="11272" width="2.1796875" style="173" customWidth="1"/>
    <col min="11273" max="11273" width="16.26953125" style="173" customWidth="1"/>
    <col min="11274" max="11274" width="13.453125" style="173" customWidth="1"/>
    <col min="11275" max="11275" width="6.453125" style="173" customWidth="1"/>
    <col min="11276" max="11276" width="10.81640625" style="173" customWidth="1"/>
    <col min="11277" max="11277" width="21.7265625" style="173" customWidth="1"/>
    <col min="11278" max="11278" width="21.453125" style="173" customWidth="1"/>
    <col min="11279" max="11279" width="11.453125" style="173"/>
    <col min="11280" max="11280" width="20.26953125" style="173" customWidth="1"/>
    <col min="11281" max="11281" width="22.7265625" style="173" customWidth="1"/>
    <col min="11282" max="11282" width="21.7265625" style="173" customWidth="1"/>
    <col min="11283" max="11512" width="11.453125" style="173"/>
    <col min="11513" max="11513" width="3.1796875" style="173" customWidth="1"/>
    <col min="11514" max="11514" width="8.7265625" style="173" customWidth="1"/>
    <col min="11515" max="11515" width="16.453125" style="173" customWidth="1"/>
    <col min="11516" max="11516" width="9.453125" style="173" customWidth="1"/>
    <col min="11517" max="11517" width="9" style="173" customWidth="1"/>
    <col min="11518" max="11518" width="9.453125" style="173" customWidth="1"/>
    <col min="11519" max="11519" width="9.1796875" style="173" customWidth="1"/>
    <col min="11520" max="11520" width="13.453125" style="173" customWidth="1"/>
    <col min="11521" max="11521" width="8.81640625" style="173" customWidth="1"/>
    <col min="11522" max="11522" width="9.26953125" style="173" customWidth="1"/>
    <col min="11523" max="11523" width="8.7265625" style="173" customWidth="1"/>
    <col min="11524" max="11524" width="14.1796875" style="173" customWidth="1"/>
    <col min="11525" max="11527" width="9.26953125" style="173" customWidth="1"/>
    <col min="11528" max="11528" width="2.1796875" style="173" customWidth="1"/>
    <col min="11529" max="11529" width="16.26953125" style="173" customWidth="1"/>
    <col min="11530" max="11530" width="13.453125" style="173" customWidth="1"/>
    <col min="11531" max="11531" width="6.453125" style="173" customWidth="1"/>
    <col min="11532" max="11532" width="10.81640625" style="173" customWidth="1"/>
    <col min="11533" max="11533" width="21.7265625" style="173" customWidth="1"/>
    <col min="11534" max="11534" width="21.453125" style="173" customWidth="1"/>
    <col min="11535" max="11535" width="11.453125" style="173"/>
    <col min="11536" max="11536" width="20.26953125" style="173" customWidth="1"/>
    <col min="11537" max="11537" width="22.7265625" style="173" customWidth="1"/>
    <col min="11538" max="11538" width="21.7265625" style="173" customWidth="1"/>
    <col min="11539" max="11768" width="11.453125" style="173"/>
    <col min="11769" max="11769" width="3.1796875" style="173" customWidth="1"/>
    <col min="11770" max="11770" width="8.7265625" style="173" customWidth="1"/>
    <col min="11771" max="11771" width="16.453125" style="173" customWidth="1"/>
    <col min="11772" max="11772" width="9.453125" style="173" customWidth="1"/>
    <col min="11773" max="11773" width="9" style="173" customWidth="1"/>
    <col min="11774" max="11774" width="9.453125" style="173" customWidth="1"/>
    <col min="11775" max="11775" width="9.1796875" style="173" customWidth="1"/>
    <col min="11776" max="11776" width="13.453125" style="173" customWidth="1"/>
    <col min="11777" max="11777" width="8.81640625" style="173" customWidth="1"/>
    <col min="11778" max="11778" width="9.26953125" style="173" customWidth="1"/>
    <col min="11779" max="11779" width="8.7265625" style="173" customWidth="1"/>
    <col min="11780" max="11780" width="14.1796875" style="173" customWidth="1"/>
    <col min="11781" max="11783" width="9.26953125" style="173" customWidth="1"/>
    <col min="11784" max="11784" width="2.1796875" style="173" customWidth="1"/>
    <col min="11785" max="11785" width="16.26953125" style="173" customWidth="1"/>
    <col min="11786" max="11786" width="13.453125" style="173" customWidth="1"/>
    <col min="11787" max="11787" width="6.453125" style="173" customWidth="1"/>
    <col min="11788" max="11788" width="10.81640625" style="173" customWidth="1"/>
    <col min="11789" max="11789" width="21.7265625" style="173" customWidth="1"/>
    <col min="11790" max="11790" width="21.453125" style="173" customWidth="1"/>
    <col min="11791" max="11791" width="11.453125" style="173"/>
    <col min="11792" max="11792" width="20.26953125" style="173" customWidth="1"/>
    <col min="11793" max="11793" width="22.7265625" style="173" customWidth="1"/>
    <col min="11794" max="11794" width="21.7265625" style="173" customWidth="1"/>
    <col min="11795" max="12024" width="11.453125" style="173"/>
    <col min="12025" max="12025" width="3.1796875" style="173" customWidth="1"/>
    <col min="12026" max="12026" width="8.7265625" style="173" customWidth="1"/>
    <col min="12027" max="12027" width="16.453125" style="173" customWidth="1"/>
    <col min="12028" max="12028" width="9.453125" style="173" customWidth="1"/>
    <col min="12029" max="12029" width="9" style="173" customWidth="1"/>
    <col min="12030" max="12030" width="9.453125" style="173" customWidth="1"/>
    <col min="12031" max="12031" width="9.1796875" style="173" customWidth="1"/>
    <col min="12032" max="12032" width="13.453125" style="173" customWidth="1"/>
    <col min="12033" max="12033" width="8.81640625" style="173" customWidth="1"/>
    <col min="12034" max="12034" width="9.26953125" style="173" customWidth="1"/>
    <col min="12035" max="12035" width="8.7265625" style="173" customWidth="1"/>
    <col min="12036" max="12036" width="14.1796875" style="173" customWidth="1"/>
    <col min="12037" max="12039" width="9.26953125" style="173" customWidth="1"/>
    <col min="12040" max="12040" width="2.1796875" style="173" customWidth="1"/>
    <col min="12041" max="12041" width="16.26953125" style="173" customWidth="1"/>
    <col min="12042" max="12042" width="13.453125" style="173" customWidth="1"/>
    <col min="12043" max="12043" width="6.453125" style="173" customWidth="1"/>
    <col min="12044" max="12044" width="10.81640625" style="173" customWidth="1"/>
    <col min="12045" max="12045" width="21.7265625" style="173" customWidth="1"/>
    <col min="12046" max="12046" width="21.453125" style="173" customWidth="1"/>
    <col min="12047" max="12047" width="11.453125" style="173"/>
    <col min="12048" max="12048" width="20.26953125" style="173" customWidth="1"/>
    <col min="12049" max="12049" width="22.7265625" style="173" customWidth="1"/>
    <col min="12050" max="12050" width="21.7265625" style="173" customWidth="1"/>
    <col min="12051" max="12280" width="11.453125" style="173"/>
    <col min="12281" max="12281" width="3.1796875" style="173" customWidth="1"/>
    <col min="12282" max="12282" width="8.7265625" style="173" customWidth="1"/>
    <col min="12283" max="12283" width="16.453125" style="173" customWidth="1"/>
    <col min="12284" max="12284" width="9.453125" style="173" customWidth="1"/>
    <col min="12285" max="12285" width="9" style="173" customWidth="1"/>
    <col min="12286" max="12286" width="9.453125" style="173" customWidth="1"/>
    <col min="12287" max="12287" width="9.1796875" style="173" customWidth="1"/>
    <col min="12288" max="12288" width="13.453125" style="173" customWidth="1"/>
    <col min="12289" max="12289" width="8.81640625" style="173" customWidth="1"/>
    <col min="12290" max="12290" width="9.26953125" style="173" customWidth="1"/>
    <col min="12291" max="12291" width="8.7265625" style="173" customWidth="1"/>
    <col min="12292" max="12292" width="14.1796875" style="173" customWidth="1"/>
    <col min="12293" max="12295" width="9.26953125" style="173" customWidth="1"/>
    <col min="12296" max="12296" width="2.1796875" style="173" customWidth="1"/>
    <col min="12297" max="12297" width="16.26953125" style="173" customWidth="1"/>
    <col min="12298" max="12298" width="13.453125" style="173" customWidth="1"/>
    <col min="12299" max="12299" width="6.453125" style="173" customWidth="1"/>
    <col min="12300" max="12300" width="10.81640625" style="173" customWidth="1"/>
    <col min="12301" max="12301" width="21.7265625" style="173" customWidth="1"/>
    <col min="12302" max="12302" width="21.453125" style="173" customWidth="1"/>
    <col min="12303" max="12303" width="11.453125" style="173"/>
    <col min="12304" max="12304" width="20.26953125" style="173" customWidth="1"/>
    <col min="12305" max="12305" width="22.7265625" style="173" customWidth="1"/>
    <col min="12306" max="12306" width="21.7265625" style="173" customWidth="1"/>
    <col min="12307" max="12536" width="11.453125" style="173"/>
    <col min="12537" max="12537" width="3.1796875" style="173" customWidth="1"/>
    <col min="12538" max="12538" width="8.7265625" style="173" customWidth="1"/>
    <col min="12539" max="12539" width="16.453125" style="173" customWidth="1"/>
    <col min="12540" max="12540" width="9.453125" style="173" customWidth="1"/>
    <col min="12541" max="12541" width="9" style="173" customWidth="1"/>
    <col min="12542" max="12542" width="9.453125" style="173" customWidth="1"/>
    <col min="12543" max="12543" width="9.1796875" style="173" customWidth="1"/>
    <col min="12544" max="12544" width="13.453125" style="173" customWidth="1"/>
    <col min="12545" max="12545" width="8.81640625" style="173" customWidth="1"/>
    <col min="12546" max="12546" width="9.26953125" style="173" customWidth="1"/>
    <col min="12547" max="12547" width="8.7265625" style="173" customWidth="1"/>
    <col min="12548" max="12548" width="14.1796875" style="173" customWidth="1"/>
    <col min="12549" max="12551" width="9.26953125" style="173" customWidth="1"/>
    <col min="12552" max="12552" width="2.1796875" style="173" customWidth="1"/>
    <col min="12553" max="12553" width="16.26953125" style="173" customWidth="1"/>
    <col min="12554" max="12554" width="13.453125" style="173" customWidth="1"/>
    <col min="12555" max="12555" width="6.453125" style="173" customWidth="1"/>
    <col min="12556" max="12556" width="10.81640625" style="173" customWidth="1"/>
    <col min="12557" max="12557" width="21.7265625" style="173" customWidth="1"/>
    <col min="12558" max="12558" width="21.453125" style="173" customWidth="1"/>
    <col min="12559" max="12559" width="11.453125" style="173"/>
    <col min="12560" max="12560" width="20.26953125" style="173" customWidth="1"/>
    <col min="12561" max="12561" width="22.7265625" style="173" customWidth="1"/>
    <col min="12562" max="12562" width="21.7265625" style="173" customWidth="1"/>
    <col min="12563" max="12792" width="11.453125" style="173"/>
    <col min="12793" max="12793" width="3.1796875" style="173" customWidth="1"/>
    <col min="12794" max="12794" width="8.7265625" style="173" customWidth="1"/>
    <col min="12795" max="12795" width="16.453125" style="173" customWidth="1"/>
    <col min="12796" max="12796" width="9.453125" style="173" customWidth="1"/>
    <col min="12797" max="12797" width="9" style="173" customWidth="1"/>
    <col min="12798" max="12798" width="9.453125" style="173" customWidth="1"/>
    <col min="12799" max="12799" width="9.1796875" style="173" customWidth="1"/>
    <col min="12800" max="12800" width="13.453125" style="173" customWidth="1"/>
    <col min="12801" max="12801" width="8.81640625" style="173" customWidth="1"/>
    <col min="12802" max="12802" width="9.26953125" style="173" customWidth="1"/>
    <col min="12803" max="12803" width="8.7265625" style="173" customWidth="1"/>
    <col min="12804" max="12804" width="14.1796875" style="173" customWidth="1"/>
    <col min="12805" max="12807" width="9.26953125" style="173" customWidth="1"/>
    <col min="12808" max="12808" width="2.1796875" style="173" customWidth="1"/>
    <col min="12809" max="12809" width="16.26953125" style="173" customWidth="1"/>
    <col min="12810" max="12810" width="13.453125" style="173" customWidth="1"/>
    <col min="12811" max="12811" width="6.453125" style="173" customWidth="1"/>
    <col min="12812" max="12812" width="10.81640625" style="173" customWidth="1"/>
    <col min="12813" max="12813" width="21.7265625" style="173" customWidth="1"/>
    <col min="12814" max="12814" width="21.453125" style="173" customWidth="1"/>
    <col min="12815" max="12815" width="11.453125" style="173"/>
    <col min="12816" max="12816" width="20.26953125" style="173" customWidth="1"/>
    <col min="12817" max="12817" width="22.7265625" style="173" customWidth="1"/>
    <col min="12818" max="12818" width="21.7265625" style="173" customWidth="1"/>
    <col min="12819" max="13048" width="11.453125" style="173"/>
    <col min="13049" max="13049" width="3.1796875" style="173" customWidth="1"/>
    <col min="13050" max="13050" width="8.7265625" style="173" customWidth="1"/>
    <col min="13051" max="13051" width="16.453125" style="173" customWidth="1"/>
    <col min="13052" max="13052" width="9.453125" style="173" customWidth="1"/>
    <col min="13053" max="13053" width="9" style="173" customWidth="1"/>
    <col min="13054" max="13054" width="9.453125" style="173" customWidth="1"/>
    <col min="13055" max="13055" width="9.1796875" style="173" customWidth="1"/>
    <col min="13056" max="13056" width="13.453125" style="173" customWidth="1"/>
    <col min="13057" max="13057" width="8.81640625" style="173" customWidth="1"/>
    <col min="13058" max="13058" width="9.26953125" style="173" customWidth="1"/>
    <col min="13059" max="13059" width="8.7265625" style="173" customWidth="1"/>
    <col min="13060" max="13060" width="14.1796875" style="173" customWidth="1"/>
    <col min="13061" max="13063" width="9.26953125" style="173" customWidth="1"/>
    <col min="13064" max="13064" width="2.1796875" style="173" customWidth="1"/>
    <col min="13065" max="13065" width="16.26953125" style="173" customWidth="1"/>
    <col min="13066" max="13066" width="13.453125" style="173" customWidth="1"/>
    <col min="13067" max="13067" width="6.453125" style="173" customWidth="1"/>
    <col min="13068" max="13068" width="10.81640625" style="173" customWidth="1"/>
    <col min="13069" max="13069" width="21.7265625" style="173" customWidth="1"/>
    <col min="13070" max="13070" width="21.453125" style="173" customWidth="1"/>
    <col min="13071" max="13071" width="11.453125" style="173"/>
    <col min="13072" max="13072" width="20.26953125" style="173" customWidth="1"/>
    <col min="13073" max="13073" width="22.7265625" style="173" customWidth="1"/>
    <col min="13074" max="13074" width="21.7265625" style="173" customWidth="1"/>
    <col min="13075" max="13304" width="11.453125" style="173"/>
    <col min="13305" max="13305" width="3.1796875" style="173" customWidth="1"/>
    <col min="13306" max="13306" width="8.7265625" style="173" customWidth="1"/>
    <col min="13307" max="13307" width="16.453125" style="173" customWidth="1"/>
    <col min="13308" max="13308" width="9.453125" style="173" customWidth="1"/>
    <col min="13309" max="13309" width="9" style="173" customWidth="1"/>
    <col min="13310" max="13310" width="9.453125" style="173" customWidth="1"/>
    <col min="13311" max="13311" width="9.1796875" style="173" customWidth="1"/>
    <col min="13312" max="13312" width="13.453125" style="173" customWidth="1"/>
    <col min="13313" max="13313" width="8.81640625" style="173" customWidth="1"/>
    <col min="13314" max="13314" width="9.26953125" style="173" customWidth="1"/>
    <col min="13315" max="13315" width="8.7265625" style="173" customWidth="1"/>
    <col min="13316" max="13316" width="14.1796875" style="173" customWidth="1"/>
    <col min="13317" max="13319" width="9.26953125" style="173" customWidth="1"/>
    <col min="13320" max="13320" width="2.1796875" style="173" customWidth="1"/>
    <col min="13321" max="13321" width="16.26953125" style="173" customWidth="1"/>
    <col min="13322" max="13322" width="13.453125" style="173" customWidth="1"/>
    <col min="13323" max="13323" width="6.453125" style="173" customWidth="1"/>
    <col min="13324" max="13324" width="10.81640625" style="173" customWidth="1"/>
    <col min="13325" max="13325" width="21.7265625" style="173" customWidth="1"/>
    <col min="13326" max="13326" width="21.453125" style="173" customWidth="1"/>
    <col min="13327" max="13327" width="11.453125" style="173"/>
    <col min="13328" max="13328" width="20.26953125" style="173" customWidth="1"/>
    <col min="13329" max="13329" width="22.7265625" style="173" customWidth="1"/>
    <col min="13330" max="13330" width="21.7265625" style="173" customWidth="1"/>
    <col min="13331" max="13560" width="11.453125" style="173"/>
    <col min="13561" max="13561" width="3.1796875" style="173" customWidth="1"/>
    <col min="13562" max="13562" width="8.7265625" style="173" customWidth="1"/>
    <col min="13563" max="13563" width="16.453125" style="173" customWidth="1"/>
    <col min="13564" max="13564" width="9.453125" style="173" customWidth="1"/>
    <col min="13565" max="13565" width="9" style="173" customWidth="1"/>
    <col min="13566" max="13566" width="9.453125" style="173" customWidth="1"/>
    <col min="13567" max="13567" width="9.1796875" style="173" customWidth="1"/>
    <col min="13568" max="13568" width="13.453125" style="173" customWidth="1"/>
    <col min="13569" max="13569" width="8.81640625" style="173" customWidth="1"/>
    <col min="13570" max="13570" width="9.26953125" style="173" customWidth="1"/>
    <col min="13571" max="13571" width="8.7265625" style="173" customWidth="1"/>
    <col min="13572" max="13572" width="14.1796875" style="173" customWidth="1"/>
    <col min="13573" max="13575" width="9.26953125" style="173" customWidth="1"/>
    <col min="13576" max="13576" width="2.1796875" style="173" customWidth="1"/>
    <col min="13577" max="13577" width="16.26953125" style="173" customWidth="1"/>
    <col min="13578" max="13578" width="13.453125" style="173" customWidth="1"/>
    <col min="13579" max="13579" width="6.453125" style="173" customWidth="1"/>
    <col min="13580" max="13580" width="10.81640625" style="173" customWidth="1"/>
    <col min="13581" max="13581" width="21.7265625" style="173" customWidth="1"/>
    <col min="13582" max="13582" width="21.453125" style="173" customWidth="1"/>
    <col min="13583" max="13583" width="11.453125" style="173"/>
    <col min="13584" max="13584" width="20.26953125" style="173" customWidth="1"/>
    <col min="13585" max="13585" width="22.7265625" style="173" customWidth="1"/>
    <col min="13586" max="13586" width="21.7265625" style="173" customWidth="1"/>
    <col min="13587" max="13816" width="11.453125" style="173"/>
    <col min="13817" max="13817" width="3.1796875" style="173" customWidth="1"/>
    <col min="13818" max="13818" width="8.7265625" style="173" customWidth="1"/>
    <col min="13819" max="13819" width="16.453125" style="173" customWidth="1"/>
    <col min="13820" max="13820" width="9.453125" style="173" customWidth="1"/>
    <col min="13821" max="13821" width="9" style="173" customWidth="1"/>
    <col min="13822" max="13822" width="9.453125" style="173" customWidth="1"/>
    <col min="13823" max="13823" width="9.1796875" style="173" customWidth="1"/>
    <col min="13824" max="13824" width="13.453125" style="173" customWidth="1"/>
    <col min="13825" max="13825" width="8.81640625" style="173" customWidth="1"/>
    <col min="13826" max="13826" width="9.26953125" style="173" customWidth="1"/>
    <col min="13827" max="13827" width="8.7265625" style="173" customWidth="1"/>
    <col min="13828" max="13828" width="14.1796875" style="173" customWidth="1"/>
    <col min="13829" max="13831" width="9.26953125" style="173" customWidth="1"/>
    <col min="13832" max="13832" width="2.1796875" style="173" customWidth="1"/>
    <col min="13833" max="13833" width="16.26953125" style="173" customWidth="1"/>
    <col min="13834" max="13834" width="13.453125" style="173" customWidth="1"/>
    <col min="13835" max="13835" width="6.453125" style="173" customWidth="1"/>
    <col min="13836" max="13836" width="10.81640625" style="173" customWidth="1"/>
    <col min="13837" max="13837" width="21.7265625" style="173" customWidth="1"/>
    <col min="13838" max="13838" width="21.453125" style="173" customWidth="1"/>
    <col min="13839" max="13839" width="11.453125" style="173"/>
    <col min="13840" max="13840" width="20.26953125" style="173" customWidth="1"/>
    <col min="13841" max="13841" width="22.7265625" style="173" customWidth="1"/>
    <col min="13842" max="13842" width="21.7265625" style="173" customWidth="1"/>
    <col min="13843" max="14072" width="11.453125" style="173"/>
    <col min="14073" max="14073" width="3.1796875" style="173" customWidth="1"/>
    <col min="14074" max="14074" width="8.7265625" style="173" customWidth="1"/>
    <col min="14075" max="14075" width="16.453125" style="173" customWidth="1"/>
    <col min="14076" max="14076" width="9.453125" style="173" customWidth="1"/>
    <col min="14077" max="14077" width="9" style="173" customWidth="1"/>
    <col min="14078" max="14078" width="9.453125" style="173" customWidth="1"/>
    <col min="14079" max="14079" width="9.1796875" style="173" customWidth="1"/>
    <col min="14080" max="14080" width="13.453125" style="173" customWidth="1"/>
    <col min="14081" max="14081" width="8.81640625" style="173" customWidth="1"/>
    <col min="14082" max="14082" width="9.26953125" style="173" customWidth="1"/>
    <col min="14083" max="14083" width="8.7265625" style="173" customWidth="1"/>
    <col min="14084" max="14084" width="14.1796875" style="173" customWidth="1"/>
    <col min="14085" max="14087" width="9.26953125" style="173" customWidth="1"/>
    <col min="14088" max="14088" width="2.1796875" style="173" customWidth="1"/>
    <col min="14089" max="14089" width="16.26953125" style="173" customWidth="1"/>
    <col min="14090" max="14090" width="13.453125" style="173" customWidth="1"/>
    <col min="14091" max="14091" width="6.453125" style="173" customWidth="1"/>
    <col min="14092" max="14092" width="10.81640625" style="173" customWidth="1"/>
    <col min="14093" max="14093" width="21.7265625" style="173" customWidth="1"/>
    <col min="14094" max="14094" width="21.453125" style="173" customWidth="1"/>
    <col min="14095" max="14095" width="11.453125" style="173"/>
    <col min="14096" max="14096" width="20.26953125" style="173" customWidth="1"/>
    <col min="14097" max="14097" width="22.7265625" style="173" customWidth="1"/>
    <col min="14098" max="14098" width="21.7265625" style="173" customWidth="1"/>
    <col min="14099" max="14328" width="11.453125" style="173"/>
    <col min="14329" max="14329" width="3.1796875" style="173" customWidth="1"/>
    <col min="14330" max="14330" width="8.7265625" style="173" customWidth="1"/>
    <col min="14331" max="14331" width="16.453125" style="173" customWidth="1"/>
    <col min="14332" max="14332" width="9.453125" style="173" customWidth="1"/>
    <col min="14333" max="14333" width="9" style="173" customWidth="1"/>
    <col min="14334" max="14334" width="9.453125" style="173" customWidth="1"/>
    <col min="14335" max="14335" width="9.1796875" style="173" customWidth="1"/>
    <col min="14336" max="14336" width="13.453125" style="173" customWidth="1"/>
    <col min="14337" max="14337" width="8.81640625" style="173" customWidth="1"/>
    <col min="14338" max="14338" width="9.26953125" style="173" customWidth="1"/>
    <col min="14339" max="14339" width="8.7265625" style="173" customWidth="1"/>
    <col min="14340" max="14340" width="14.1796875" style="173" customWidth="1"/>
    <col min="14341" max="14343" width="9.26953125" style="173" customWidth="1"/>
    <col min="14344" max="14344" width="2.1796875" style="173" customWidth="1"/>
    <col min="14345" max="14345" width="16.26953125" style="173" customWidth="1"/>
    <col min="14346" max="14346" width="13.453125" style="173" customWidth="1"/>
    <col min="14347" max="14347" width="6.453125" style="173" customWidth="1"/>
    <col min="14348" max="14348" width="10.81640625" style="173" customWidth="1"/>
    <col min="14349" max="14349" width="21.7265625" style="173" customWidth="1"/>
    <col min="14350" max="14350" width="21.453125" style="173" customWidth="1"/>
    <col min="14351" max="14351" width="11.453125" style="173"/>
    <col min="14352" max="14352" width="20.26953125" style="173" customWidth="1"/>
    <col min="14353" max="14353" width="22.7265625" style="173" customWidth="1"/>
    <col min="14354" max="14354" width="21.7265625" style="173" customWidth="1"/>
    <col min="14355" max="14584" width="11.453125" style="173"/>
    <col min="14585" max="14585" width="3.1796875" style="173" customWidth="1"/>
    <col min="14586" max="14586" width="8.7265625" style="173" customWidth="1"/>
    <col min="14587" max="14587" width="16.453125" style="173" customWidth="1"/>
    <col min="14588" max="14588" width="9.453125" style="173" customWidth="1"/>
    <col min="14589" max="14589" width="9" style="173" customWidth="1"/>
    <col min="14590" max="14590" width="9.453125" style="173" customWidth="1"/>
    <col min="14591" max="14591" width="9.1796875" style="173" customWidth="1"/>
    <col min="14592" max="14592" width="13.453125" style="173" customWidth="1"/>
    <col min="14593" max="14593" width="8.81640625" style="173" customWidth="1"/>
    <col min="14594" max="14594" width="9.26953125" style="173" customWidth="1"/>
    <col min="14595" max="14595" width="8.7265625" style="173" customWidth="1"/>
    <col min="14596" max="14596" width="14.1796875" style="173" customWidth="1"/>
    <col min="14597" max="14599" width="9.26953125" style="173" customWidth="1"/>
    <col min="14600" max="14600" width="2.1796875" style="173" customWidth="1"/>
    <col min="14601" max="14601" width="16.26953125" style="173" customWidth="1"/>
    <col min="14602" max="14602" width="13.453125" style="173" customWidth="1"/>
    <col min="14603" max="14603" width="6.453125" style="173" customWidth="1"/>
    <col min="14604" max="14604" width="10.81640625" style="173" customWidth="1"/>
    <col min="14605" max="14605" width="21.7265625" style="173" customWidth="1"/>
    <col min="14606" max="14606" width="21.453125" style="173" customWidth="1"/>
    <col min="14607" max="14607" width="11.453125" style="173"/>
    <col min="14608" max="14608" width="20.26953125" style="173" customWidth="1"/>
    <col min="14609" max="14609" width="22.7265625" style="173" customWidth="1"/>
    <col min="14610" max="14610" width="21.7265625" style="173" customWidth="1"/>
    <col min="14611" max="14840" width="11.453125" style="173"/>
    <col min="14841" max="14841" width="3.1796875" style="173" customWidth="1"/>
    <col min="14842" max="14842" width="8.7265625" style="173" customWidth="1"/>
    <col min="14843" max="14843" width="16.453125" style="173" customWidth="1"/>
    <col min="14844" max="14844" width="9.453125" style="173" customWidth="1"/>
    <col min="14845" max="14845" width="9" style="173" customWidth="1"/>
    <col min="14846" max="14846" width="9.453125" style="173" customWidth="1"/>
    <col min="14847" max="14847" width="9.1796875" style="173" customWidth="1"/>
    <col min="14848" max="14848" width="13.453125" style="173" customWidth="1"/>
    <col min="14849" max="14849" width="8.81640625" style="173" customWidth="1"/>
    <col min="14850" max="14850" width="9.26953125" style="173" customWidth="1"/>
    <col min="14851" max="14851" width="8.7265625" style="173" customWidth="1"/>
    <col min="14852" max="14852" width="14.1796875" style="173" customWidth="1"/>
    <col min="14853" max="14855" width="9.26953125" style="173" customWidth="1"/>
    <col min="14856" max="14856" width="2.1796875" style="173" customWidth="1"/>
    <col min="14857" max="14857" width="16.26953125" style="173" customWidth="1"/>
    <col min="14858" max="14858" width="13.453125" style="173" customWidth="1"/>
    <col min="14859" max="14859" width="6.453125" style="173" customWidth="1"/>
    <col min="14860" max="14860" width="10.81640625" style="173" customWidth="1"/>
    <col min="14861" max="14861" width="21.7265625" style="173" customWidth="1"/>
    <col min="14862" max="14862" width="21.453125" style="173" customWidth="1"/>
    <col min="14863" max="14863" width="11.453125" style="173"/>
    <col min="14864" max="14864" width="20.26953125" style="173" customWidth="1"/>
    <col min="14865" max="14865" width="22.7265625" style="173" customWidth="1"/>
    <col min="14866" max="14866" width="21.7265625" style="173" customWidth="1"/>
    <col min="14867" max="15096" width="11.453125" style="173"/>
    <col min="15097" max="15097" width="3.1796875" style="173" customWidth="1"/>
    <col min="15098" max="15098" width="8.7265625" style="173" customWidth="1"/>
    <col min="15099" max="15099" width="16.453125" style="173" customWidth="1"/>
    <col min="15100" max="15100" width="9.453125" style="173" customWidth="1"/>
    <col min="15101" max="15101" width="9" style="173" customWidth="1"/>
    <col min="15102" max="15102" width="9.453125" style="173" customWidth="1"/>
    <col min="15103" max="15103" width="9.1796875" style="173" customWidth="1"/>
    <col min="15104" max="15104" width="13.453125" style="173" customWidth="1"/>
    <col min="15105" max="15105" width="8.81640625" style="173" customWidth="1"/>
    <col min="15106" max="15106" width="9.26953125" style="173" customWidth="1"/>
    <col min="15107" max="15107" width="8.7265625" style="173" customWidth="1"/>
    <col min="15108" max="15108" width="14.1796875" style="173" customWidth="1"/>
    <col min="15109" max="15111" width="9.26953125" style="173" customWidth="1"/>
    <col min="15112" max="15112" width="2.1796875" style="173" customWidth="1"/>
    <col min="15113" max="15113" width="16.26953125" style="173" customWidth="1"/>
    <col min="15114" max="15114" width="13.453125" style="173" customWidth="1"/>
    <col min="15115" max="15115" width="6.453125" style="173" customWidth="1"/>
    <col min="15116" max="15116" width="10.81640625" style="173" customWidth="1"/>
    <col min="15117" max="15117" width="21.7265625" style="173" customWidth="1"/>
    <col min="15118" max="15118" width="21.453125" style="173" customWidth="1"/>
    <col min="15119" max="15119" width="11.453125" style="173"/>
    <col min="15120" max="15120" width="20.26953125" style="173" customWidth="1"/>
    <col min="15121" max="15121" width="22.7265625" style="173" customWidth="1"/>
    <col min="15122" max="15122" width="21.7265625" style="173" customWidth="1"/>
    <col min="15123" max="15352" width="11.453125" style="173"/>
    <col min="15353" max="15353" width="3.1796875" style="173" customWidth="1"/>
    <col min="15354" max="15354" width="8.7265625" style="173" customWidth="1"/>
    <col min="15355" max="15355" width="16.453125" style="173" customWidth="1"/>
    <col min="15356" max="15356" width="9.453125" style="173" customWidth="1"/>
    <col min="15357" max="15357" width="9" style="173" customWidth="1"/>
    <col min="15358" max="15358" width="9.453125" style="173" customWidth="1"/>
    <col min="15359" max="15359" width="9.1796875" style="173" customWidth="1"/>
    <col min="15360" max="15360" width="13.453125" style="173" customWidth="1"/>
    <col min="15361" max="15361" width="8.81640625" style="173" customWidth="1"/>
    <col min="15362" max="15362" width="9.26953125" style="173" customWidth="1"/>
    <col min="15363" max="15363" width="8.7265625" style="173" customWidth="1"/>
    <col min="15364" max="15364" width="14.1796875" style="173" customWidth="1"/>
    <col min="15365" max="15367" width="9.26953125" style="173" customWidth="1"/>
    <col min="15368" max="15368" width="2.1796875" style="173" customWidth="1"/>
    <col min="15369" max="15369" width="16.26953125" style="173" customWidth="1"/>
    <col min="15370" max="15370" width="13.453125" style="173" customWidth="1"/>
    <col min="15371" max="15371" width="6.453125" style="173" customWidth="1"/>
    <col min="15372" max="15372" width="10.81640625" style="173" customWidth="1"/>
    <col min="15373" max="15373" width="21.7265625" style="173" customWidth="1"/>
    <col min="15374" max="15374" width="21.453125" style="173" customWidth="1"/>
    <col min="15375" max="15375" width="11.453125" style="173"/>
    <col min="15376" max="15376" width="20.26953125" style="173" customWidth="1"/>
    <col min="15377" max="15377" width="22.7265625" style="173" customWidth="1"/>
    <col min="15378" max="15378" width="21.7265625" style="173" customWidth="1"/>
    <col min="15379" max="15608" width="11.453125" style="173"/>
    <col min="15609" max="15609" width="3.1796875" style="173" customWidth="1"/>
    <col min="15610" max="15610" width="8.7265625" style="173" customWidth="1"/>
    <col min="15611" max="15611" width="16.453125" style="173" customWidth="1"/>
    <col min="15612" max="15612" width="9.453125" style="173" customWidth="1"/>
    <col min="15613" max="15613" width="9" style="173" customWidth="1"/>
    <col min="15614" max="15614" width="9.453125" style="173" customWidth="1"/>
    <col min="15615" max="15615" width="9.1796875" style="173" customWidth="1"/>
    <col min="15616" max="15616" width="13.453125" style="173" customWidth="1"/>
    <col min="15617" max="15617" width="8.81640625" style="173" customWidth="1"/>
    <col min="15618" max="15618" width="9.26953125" style="173" customWidth="1"/>
    <col min="15619" max="15619" width="8.7265625" style="173" customWidth="1"/>
    <col min="15620" max="15620" width="14.1796875" style="173" customWidth="1"/>
    <col min="15621" max="15623" width="9.26953125" style="173" customWidth="1"/>
    <col min="15624" max="15624" width="2.1796875" style="173" customWidth="1"/>
    <col min="15625" max="15625" width="16.26953125" style="173" customWidth="1"/>
    <col min="15626" max="15626" width="13.453125" style="173" customWidth="1"/>
    <col min="15627" max="15627" width="6.453125" style="173" customWidth="1"/>
    <col min="15628" max="15628" width="10.81640625" style="173" customWidth="1"/>
    <col min="15629" max="15629" width="21.7265625" style="173" customWidth="1"/>
    <col min="15630" max="15630" width="21.453125" style="173" customWidth="1"/>
    <col min="15631" max="15631" width="11.453125" style="173"/>
    <col min="15632" max="15632" width="20.26953125" style="173" customWidth="1"/>
    <col min="15633" max="15633" width="22.7265625" style="173" customWidth="1"/>
    <col min="15634" max="15634" width="21.7265625" style="173" customWidth="1"/>
    <col min="15635" max="15864" width="11.453125" style="173"/>
    <col min="15865" max="15865" width="3.1796875" style="173" customWidth="1"/>
    <col min="15866" max="15866" width="8.7265625" style="173" customWidth="1"/>
    <col min="15867" max="15867" width="16.453125" style="173" customWidth="1"/>
    <col min="15868" max="15868" width="9.453125" style="173" customWidth="1"/>
    <col min="15869" max="15869" width="9" style="173" customWidth="1"/>
    <col min="15870" max="15870" width="9.453125" style="173" customWidth="1"/>
    <col min="15871" max="15871" width="9.1796875" style="173" customWidth="1"/>
    <col min="15872" max="15872" width="13.453125" style="173" customWidth="1"/>
    <col min="15873" max="15873" width="8.81640625" style="173" customWidth="1"/>
    <col min="15874" max="15874" width="9.26953125" style="173" customWidth="1"/>
    <col min="15875" max="15875" width="8.7265625" style="173" customWidth="1"/>
    <col min="15876" max="15876" width="14.1796875" style="173" customWidth="1"/>
    <col min="15877" max="15879" width="9.26953125" style="173" customWidth="1"/>
    <col min="15880" max="15880" width="2.1796875" style="173" customWidth="1"/>
    <col min="15881" max="15881" width="16.26953125" style="173" customWidth="1"/>
    <col min="15882" max="15882" width="13.453125" style="173" customWidth="1"/>
    <col min="15883" max="15883" width="6.453125" style="173" customWidth="1"/>
    <col min="15884" max="15884" width="10.81640625" style="173" customWidth="1"/>
    <col min="15885" max="15885" width="21.7265625" style="173" customWidth="1"/>
    <col min="15886" max="15886" width="21.453125" style="173" customWidth="1"/>
    <col min="15887" max="15887" width="11.453125" style="173"/>
    <col min="15888" max="15888" width="20.26953125" style="173" customWidth="1"/>
    <col min="15889" max="15889" width="22.7265625" style="173" customWidth="1"/>
    <col min="15890" max="15890" width="21.7265625" style="173" customWidth="1"/>
    <col min="15891" max="16120" width="11.453125" style="173"/>
    <col min="16121" max="16121" width="3.1796875" style="173" customWidth="1"/>
    <col min="16122" max="16122" width="8.7265625" style="173" customWidth="1"/>
    <col min="16123" max="16123" width="16.453125" style="173" customWidth="1"/>
    <col min="16124" max="16124" width="9.453125" style="173" customWidth="1"/>
    <col min="16125" max="16125" width="9" style="173" customWidth="1"/>
    <col min="16126" max="16126" width="9.453125" style="173" customWidth="1"/>
    <col min="16127" max="16127" width="9.1796875" style="173" customWidth="1"/>
    <col min="16128" max="16128" width="13.453125" style="173" customWidth="1"/>
    <col min="16129" max="16129" width="8.81640625" style="173" customWidth="1"/>
    <col min="16130" max="16130" width="9.26953125" style="173" customWidth="1"/>
    <col min="16131" max="16131" width="8.7265625" style="173" customWidth="1"/>
    <col min="16132" max="16132" width="14.1796875" style="173" customWidth="1"/>
    <col min="16133" max="16135" width="9.26953125" style="173" customWidth="1"/>
    <col min="16136" max="16136" width="2.1796875" style="173" customWidth="1"/>
    <col min="16137" max="16137" width="16.26953125" style="173" customWidth="1"/>
    <col min="16138" max="16138" width="13.453125" style="173" customWidth="1"/>
    <col min="16139" max="16139" width="6.453125" style="173" customWidth="1"/>
    <col min="16140" max="16140" width="10.81640625" style="173" customWidth="1"/>
    <col min="16141" max="16141" width="21.7265625" style="173" customWidth="1"/>
    <col min="16142" max="16142" width="21.453125" style="173" customWidth="1"/>
    <col min="16143" max="16143" width="11.453125" style="173"/>
    <col min="16144" max="16144" width="20.26953125" style="173" customWidth="1"/>
    <col min="16145" max="16145" width="22.7265625" style="173" customWidth="1"/>
    <col min="16146" max="16146" width="21.7265625" style="173" customWidth="1"/>
    <col min="16147" max="16383" width="11.453125" style="173"/>
    <col min="16384" max="16384" width="11.453125" style="173" customWidth="1"/>
  </cols>
  <sheetData>
    <row r="1" spans="1:1019 1028:2043 2052:3067 3076:4091 4100:5115 5124:6139 6148:7163 7172:8187 8196:9211 9220:10235 10244:11259 11268:12283 12292:13307 13316:14331 14340:15355 15364:16372" s="320" customFormat="1" ht="11.25" customHeight="1" x14ac:dyDescent="0.25">
      <c r="A1" s="1672" t="s">
        <v>0</v>
      </c>
      <c r="B1" s="1682"/>
      <c r="C1" s="1682"/>
      <c r="D1" s="1682"/>
      <c r="E1" s="1682"/>
      <c r="F1" s="1682"/>
      <c r="G1" s="1682"/>
      <c r="H1" s="1682"/>
      <c r="I1" s="321"/>
      <c r="J1" s="321"/>
      <c r="M1" s="321"/>
      <c r="P1" s="322"/>
    </row>
    <row r="2" spans="1:1019 1028:2043 2052:3067 3076:4091 4100:5115 5124:6139 6148:7163 7172:8187 8196:9211 9220:10235 10244:11259 11268:12283 12292:13307 13316:14331 14340:15355 15364:16372" s="320" customFormat="1" ht="15.75" customHeight="1" x14ac:dyDescent="0.25">
      <c r="A2" s="1672" t="s">
        <v>434</v>
      </c>
      <c r="B2" s="1682"/>
      <c r="C2" s="1682"/>
      <c r="D2" s="1682"/>
      <c r="E2" s="1682"/>
      <c r="F2" s="1682"/>
      <c r="G2" s="1682"/>
      <c r="H2" s="1682"/>
      <c r="I2" s="321"/>
      <c r="J2" s="321"/>
      <c r="M2" s="321"/>
      <c r="P2" s="322"/>
    </row>
    <row r="3" spans="1:1019 1028:2043 2052:3067 3076:4091 4100:5115 5124:6139 6148:7163 7172:8187 8196:9211 9220:10235 10244:11259 11268:12283 12292:13307 13316:14331 14340:15355 15364:16372" s="320" customFormat="1" ht="19.5" customHeight="1" x14ac:dyDescent="0.25">
      <c r="A3" s="1672" t="s">
        <v>1272</v>
      </c>
      <c r="B3" s="1683"/>
      <c r="C3" s="1683"/>
      <c r="D3" s="1683"/>
      <c r="E3" s="1683"/>
      <c r="F3" s="1683"/>
      <c r="G3" s="1683"/>
      <c r="H3" s="1683"/>
      <c r="I3" s="321"/>
      <c r="J3" s="321"/>
      <c r="M3" s="321"/>
      <c r="P3" s="322"/>
    </row>
    <row r="4" spans="1:1019 1028:2043 2052:3067 3076:4091 4100:5115 5124:6139 6148:7163 7172:8187 8196:9211 9220:10235 10244:11259 11268:12283 12292:13307 13316:14331 14340:15355 15364:16372" s="320" customFormat="1" ht="15" customHeight="1" x14ac:dyDescent="0.25">
      <c r="A4" s="1684" t="s">
        <v>1</v>
      </c>
      <c r="B4" s="1682"/>
      <c r="C4" s="1682"/>
      <c r="D4" s="1682"/>
      <c r="E4" s="1682"/>
      <c r="F4" s="1682"/>
      <c r="G4" s="1682"/>
      <c r="H4" s="1682"/>
      <c r="I4" s="321"/>
      <c r="J4" s="321"/>
      <c r="M4" s="321"/>
      <c r="P4" s="322"/>
    </row>
    <row r="5" spans="1:1019 1028:2043 2052:3067 3076:4091 4100:5115 5124:6139 6148:7163 7172:8187 8196:9211 9220:10235 10244:11259 11268:12283 12292:13307 13316:14331 14340:15355 15364:16372" s="320" customFormat="1" ht="15" customHeight="1" thickBot="1" x14ac:dyDescent="0.3">
      <c r="A5" s="323"/>
      <c r="I5" s="321"/>
      <c r="J5" s="321"/>
      <c r="M5" s="321"/>
      <c r="P5" s="322"/>
    </row>
    <row r="6" spans="1:1019 1028:2043 2052:3067 3076:4091 4100:5115 5124:6139 6148:7163 7172:8187 8196:9211 9220:10235 10244:11259 11268:12283 12292:13307 13316:14331 14340:15355 15364:16372" s="320" customFormat="1" ht="25.5" customHeight="1" thickBot="1" x14ac:dyDescent="0.3">
      <c r="A6" s="323"/>
      <c r="B6" s="1670" t="s">
        <v>471</v>
      </c>
      <c r="C6" s="1671"/>
      <c r="D6" s="1671"/>
      <c r="E6" s="1671"/>
      <c r="F6" s="1671"/>
      <c r="G6" s="1671"/>
      <c r="H6" s="1685"/>
      <c r="I6" s="321"/>
      <c r="J6" s="321"/>
      <c r="M6" s="321"/>
      <c r="P6" s="322"/>
    </row>
    <row r="7" spans="1:1019 1028:2043 2052:3067 3076:4091 4100:5115 5124:6139 6148:7163 7172:8187 8196:9211 9220:10235 10244:11259 11268:12283 12292:13307 13316:14331 14340:15355 15364:16372" ht="15" customHeight="1" x14ac:dyDescent="0.25">
      <c r="A7" s="219"/>
      <c r="B7" s="65"/>
      <c r="C7" s="65"/>
      <c r="I7" s="64"/>
      <c r="J7" s="64"/>
      <c r="K7" s="65"/>
      <c r="T7" s="65"/>
      <c r="Y7" s="219"/>
      <c r="Z7" s="65"/>
      <c r="AA7" s="65"/>
      <c r="AJ7" s="65"/>
      <c r="AO7" s="219"/>
      <c r="AP7" s="65"/>
      <c r="AQ7" s="65"/>
      <c r="AZ7" s="65"/>
      <c r="BE7" s="219"/>
      <c r="BF7" s="65"/>
      <c r="BG7" s="65"/>
      <c r="BP7" s="65"/>
      <c r="BU7" s="219"/>
      <c r="BV7" s="65"/>
      <c r="BW7" s="65"/>
      <c r="CF7" s="65"/>
      <c r="CK7" s="219"/>
      <c r="CL7" s="65"/>
      <c r="CM7" s="65"/>
      <c r="CV7" s="65"/>
      <c r="DA7" s="219"/>
      <c r="DB7" s="65"/>
      <c r="DC7" s="65"/>
      <c r="DL7" s="65"/>
      <c r="DQ7" s="219"/>
      <c r="DR7" s="65"/>
      <c r="DS7" s="65"/>
      <c r="EB7" s="65"/>
      <c r="EG7" s="219"/>
      <c r="EH7" s="65"/>
      <c r="EI7" s="65"/>
      <c r="ER7" s="65"/>
      <c r="EW7" s="219"/>
      <c r="EX7" s="65"/>
      <c r="EY7" s="65"/>
      <c r="FH7" s="65"/>
      <c r="FM7" s="219"/>
      <c r="FN7" s="65"/>
      <c r="FO7" s="65"/>
      <c r="FX7" s="65"/>
      <c r="GC7" s="219"/>
      <c r="GD7" s="65"/>
      <c r="GE7" s="65"/>
      <c r="GN7" s="65"/>
      <c r="GS7" s="219"/>
      <c r="GT7" s="65"/>
      <c r="GU7" s="65"/>
      <c r="HD7" s="65"/>
      <c r="HI7" s="219"/>
      <c r="HJ7" s="65"/>
      <c r="HK7" s="65"/>
      <c r="HT7" s="65"/>
      <c r="HY7" s="219"/>
      <c r="HZ7" s="65"/>
      <c r="IA7" s="65"/>
      <c r="IJ7" s="65"/>
      <c r="IO7" s="219"/>
      <c r="IP7" s="65"/>
      <c r="IQ7" s="65"/>
      <c r="IZ7" s="65"/>
      <c r="JE7" s="219"/>
      <c r="JF7" s="65"/>
      <c r="JG7" s="65"/>
      <c r="JP7" s="65"/>
      <c r="JU7" s="219"/>
      <c r="JV7" s="65"/>
      <c r="JW7" s="65"/>
      <c r="KF7" s="65"/>
      <c r="KK7" s="219"/>
      <c r="KL7" s="65"/>
      <c r="KM7" s="65"/>
      <c r="KV7" s="65"/>
      <c r="LA7" s="219"/>
      <c r="LB7" s="65"/>
      <c r="LC7" s="65"/>
      <c r="LL7" s="65"/>
      <c r="LQ7" s="219"/>
      <c r="LR7" s="65"/>
      <c r="LS7" s="65"/>
      <c r="MB7" s="65"/>
      <c r="MG7" s="219"/>
      <c r="MH7" s="65"/>
      <c r="MI7" s="65"/>
      <c r="MR7" s="65"/>
      <c r="MW7" s="219"/>
      <c r="MX7" s="65"/>
      <c r="MY7" s="65"/>
      <c r="NH7" s="65"/>
      <c r="NM7" s="219"/>
      <c r="NN7" s="65"/>
      <c r="NO7" s="65"/>
      <c r="NX7" s="65"/>
      <c r="OC7" s="219"/>
      <c r="OD7" s="65"/>
      <c r="OE7" s="65"/>
      <c r="ON7" s="65"/>
      <c r="OS7" s="219"/>
      <c r="OT7" s="65"/>
      <c r="OU7" s="65"/>
      <c r="PD7" s="65"/>
      <c r="PI7" s="219"/>
      <c r="PJ7" s="65"/>
      <c r="PK7" s="65"/>
      <c r="PT7" s="65"/>
      <c r="PY7" s="219"/>
      <c r="PZ7" s="65"/>
      <c r="QA7" s="65"/>
      <c r="QJ7" s="65"/>
      <c r="QO7" s="219"/>
      <c r="QP7" s="65"/>
      <c r="QQ7" s="65"/>
      <c r="QZ7" s="65"/>
      <c r="RE7" s="219"/>
      <c r="RF7" s="65"/>
      <c r="RG7" s="65"/>
      <c r="RP7" s="65"/>
      <c r="RU7" s="219"/>
      <c r="RV7" s="65"/>
      <c r="RW7" s="65"/>
      <c r="SF7" s="65"/>
      <c r="SK7" s="219"/>
      <c r="SL7" s="65"/>
      <c r="SM7" s="65"/>
      <c r="SV7" s="65"/>
      <c r="TA7" s="219"/>
      <c r="TB7" s="65"/>
      <c r="TC7" s="65"/>
      <c r="TL7" s="65"/>
      <c r="TQ7" s="219"/>
      <c r="TR7" s="65"/>
      <c r="TS7" s="65"/>
      <c r="UB7" s="65"/>
      <c r="UG7" s="219"/>
      <c r="UH7" s="65"/>
      <c r="UI7" s="65"/>
      <c r="UR7" s="65"/>
      <c r="UW7" s="219"/>
      <c r="UX7" s="65"/>
      <c r="UY7" s="65"/>
      <c r="VH7" s="65"/>
      <c r="VM7" s="219"/>
      <c r="VN7" s="65"/>
      <c r="VO7" s="65"/>
      <c r="VX7" s="65"/>
      <c r="WC7" s="219"/>
      <c r="WD7" s="65"/>
      <c r="WE7" s="65"/>
      <c r="WN7" s="65"/>
      <c r="WS7" s="219"/>
      <c r="WT7" s="65"/>
      <c r="WU7" s="65"/>
      <c r="XD7" s="65"/>
      <c r="XI7" s="219"/>
      <c r="XJ7" s="65"/>
      <c r="XK7" s="65"/>
      <c r="XT7" s="65"/>
      <c r="XY7" s="219"/>
      <c r="XZ7" s="65"/>
      <c r="YA7" s="65"/>
      <c r="YJ7" s="65"/>
      <c r="YO7" s="219"/>
      <c r="YP7" s="65"/>
      <c r="YQ7" s="65"/>
      <c r="YZ7" s="65"/>
      <c r="ZE7" s="219"/>
      <c r="ZF7" s="65"/>
      <c r="ZG7" s="65"/>
      <c r="ZP7" s="65"/>
      <c r="ZU7" s="219"/>
      <c r="ZV7" s="65"/>
      <c r="ZW7" s="65"/>
      <c r="AAF7" s="65"/>
      <c r="AAK7" s="219"/>
      <c r="AAL7" s="65"/>
      <c r="AAM7" s="65"/>
      <c r="AAV7" s="65"/>
      <c r="ABA7" s="219"/>
      <c r="ABB7" s="65"/>
      <c r="ABC7" s="65"/>
      <c r="ABL7" s="65"/>
      <c r="ABQ7" s="219"/>
      <c r="ABR7" s="65"/>
      <c r="ABS7" s="65"/>
      <c r="ACB7" s="65"/>
      <c r="ACG7" s="219"/>
      <c r="ACH7" s="65"/>
      <c r="ACI7" s="65"/>
      <c r="ACR7" s="65"/>
      <c r="ACW7" s="219"/>
      <c r="ACX7" s="65"/>
      <c r="ACY7" s="65"/>
      <c r="ADH7" s="65"/>
      <c r="ADM7" s="219"/>
      <c r="ADN7" s="65"/>
      <c r="ADO7" s="65"/>
      <c r="ADX7" s="65"/>
      <c r="AEC7" s="219"/>
      <c r="AED7" s="65"/>
      <c r="AEE7" s="65"/>
      <c r="AEN7" s="65"/>
      <c r="AES7" s="219"/>
      <c r="AET7" s="65"/>
      <c r="AEU7" s="65"/>
      <c r="AFD7" s="65"/>
      <c r="AFI7" s="219"/>
      <c r="AFJ7" s="65"/>
      <c r="AFK7" s="65"/>
      <c r="AFT7" s="65"/>
      <c r="AFY7" s="219"/>
      <c r="AFZ7" s="65"/>
      <c r="AGA7" s="65"/>
      <c r="AGJ7" s="65"/>
      <c r="AGO7" s="219"/>
      <c r="AGP7" s="65"/>
      <c r="AGQ7" s="65"/>
      <c r="AGZ7" s="65"/>
      <c r="AHE7" s="219"/>
      <c r="AHF7" s="65"/>
      <c r="AHG7" s="65"/>
      <c r="AHP7" s="65"/>
      <c r="AHU7" s="219"/>
      <c r="AHV7" s="65"/>
      <c r="AHW7" s="65"/>
      <c r="AIF7" s="65"/>
      <c r="AIK7" s="219"/>
      <c r="AIL7" s="65"/>
      <c r="AIM7" s="65"/>
      <c r="AIV7" s="65"/>
      <c r="AJA7" s="219"/>
      <c r="AJB7" s="65"/>
      <c r="AJC7" s="65"/>
      <c r="AJL7" s="65"/>
      <c r="AJQ7" s="219"/>
      <c r="AJR7" s="65"/>
      <c r="AJS7" s="65"/>
      <c r="AKB7" s="65"/>
      <c r="AKG7" s="219"/>
      <c r="AKH7" s="65"/>
      <c r="AKI7" s="65"/>
      <c r="AKR7" s="65"/>
      <c r="AKW7" s="219"/>
      <c r="AKX7" s="65"/>
      <c r="AKY7" s="65"/>
      <c r="ALH7" s="65"/>
      <c r="ALM7" s="219"/>
      <c r="ALN7" s="65"/>
      <c r="ALO7" s="65"/>
      <c r="ALX7" s="65"/>
      <c r="AMC7" s="219"/>
      <c r="AMD7" s="65"/>
      <c r="AME7" s="65"/>
      <c r="AMN7" s="65"/>
      <c r="AMS7" s="219"/>
      <c r="AMT7" s="65"/>
      <c r="AMU7" s="65"/>
      <c r="AND7" s="65"/>
      <c r="ANI7" s="219"/>
      <c r="ANJ7" s="65"/>
      <c r="ANK7" s="65"/>
      <c r="ANT7" s="65"/>
      <c r="ANY7" s="219"/>
      <c r="ANZ7" s="65"/>
      <c r="AOA7" s="65"/>
      <c r="AOJ7" s="65"/>
      <c r="AOO7" s="219"/>
      <c r="AOP7" s="65"/>
      <c r="AOQ7" s="65"/>
      <c r="AOZ7" s="65"/>
      <c r="APE7" s="219"/>
      <c r="APF7" s="65"/>
      <c r="APG7" s="65"/>
      <c r="APP7" s="65"/>
      <c r="APU7" s="219"/>
      <c r="APV7" s="65"/>
      <c r="APW7" s="65"/>
      <c r="AQF7" s="65"/>
      <c r="AQK7" s="219"/>
      <c r="AQL7" s="65"/>
      <c r="AQM7" s="65"/>
      <c r="AQV7" s="65"/>
      <c r="ARA7" s="219"/>
      <c r="ARB7" s="65"/>
      <c r="ARC7" s="65"/>
      <c r="ARL7" s="65"/>
      <c r="ARQ7" s="219"/>
      <c r="ARR7" s="65"/>
      <c r="ARS7" s="65"/>
      <c r="ASB7" s="65"/>
      <c r="ASG7" s="219"/>
      <c r="ASH7" s="65"/>
      <c r="ASI7" s="65"/>
      <c r="ASR7" s="65"/>
      <c r="ASW7" s="219"/>
      <c r="ASX7" s="65"/>
      <c r="ASY7" s="65"/>
      <c r="ATH7" s="65"/>
      <c r="ATM7" s="219"/>
      <c r="ATN7" s="65"/>
      <c r="ATO7" s="65"/>
      <c r="ATX7" s="65"/>
      <c r="AUC7" s="219"/>
      <c r="AUD7" s="65"/>
      <c r="AUE7" s="65"/>
      <c r="AUN7" s="65"/>
      <c r="AUS7" s="219"/>
      <c r="AUT7" s="65"/>
      <c r="AUU7" s="65"/>
      <c r="AVD7" s="65"/>
      <c r="AVI7" s="219"/>
      <c r="AVJ7" s="65"/>
      <c r="AVK7" s="65"/>
      <c r="AVT7" s="65"/>
      <c r="AVY7" s="219"/>
      <c r="AVZ7" s="65"/>
      <c r="AWA7" s="65"/>
      <c r="AWJ7" s="65"/>
      <c r="AWO7" s="219"/>
      <c r="AWP7" s="65"/>
      <c r="AWQ7" s="65"/>
      <c r="AWZ7" s="65"/>
      <c r="AXE7" s="219"/>
      <c r="AXF7" s="65"/>
      <c r="AXG7" s="65"/>
      <c r="AXP7" s="65"/>
      <c r="AXU7" s="219"/>
      <c r="AXV7" s="65"/>
      <c r="AXW7" s="65"/>
      <c r="AYF7" s="65"/>
      <c r="AYK7" s="219"/>
      <c r="AYL7" s="65"/>
      <c r="AYM7" s="65"/>
      <c r="AYV7" s="65"/>
      <c r="AZA7" s="219"/>
      <c r="AZB7" s="65"/>
      <c r="AZC7" s="65"/>
      <c r="AZL7" s="65"/>
      <c r="AZQ7" s="219"/>
      <c r="AZR7" s="65"/>
      <c r="AZS7" s="65"/>
      <c r="BAB7" s="65"/>
      <c r="BAG7" s="219"/>
      <c r="BAH7" s="65"/>
      <c r="BAI7" s="65"/>
      <c r="BAR7" s="65"/>
      <c r="BAW7" s="219"/>
      <c r="BAX7" s="65"/>
      <c r="BAY7" s="65"/>
      <c r="BBH7" s="65"/>
      <c r="BBM7" s="219"/>
      <c r="BBN7" s="65"/>
      <c r="BBO7" s="65"/>
      <c r="BBX7" s="65"/>
      <c r="BCC7" s="219"/>
      <c r="BCD7" s="65"/>
      <c r="BCE7" s="65"/>
      <c r="BCN7" s="65"/>
      <c r="BCS7" s="219"/>
      <c r="BCT7" s="65"/>
      <c r="BCU7" s="65"/>
      <c r="BDD7" s="65"/>
      <c r="BDI7" s="219"/>
      <c r="BDJ7" s="65"/>
      <c r="BDK7" s="65"/>
      <c r="BDT7" s="65"/>
      <c r="BDY7" s="219"/>
      <c r="BDZ7" s="65"/>
      <c r="BEA7" s="65"/>
      <c r="BEJ7" s="65"/>
      <c r="BEO7" s="219"/>
      <c r="BEP7" s="65"/>
      <c r="BEQ7" s="65"/>
      <c r="BEZ7" s="65"/>
      <c r="BFE7" s="219"/>
      <c r="BFF7" s="65"/>
      <c r="BFG7" s="65"/>
      <c r="BFP7" s="65"/>
      <c r="BFU7" s="219"/>
      <c r="BFV7" s="65"/>
      <c r="BFW7" s="65"/>
      <c r="BGF7" s="65"/>
      <c r="BGK7" s="219"/>
      <c r="BGL7" s="65"/>
      <c r="BGM7" s="65"/>
      <c r="BGV7" s="65"/>
      <c r="BHA7" s="219"/>
      <c r="BHB7" s="65"/>
      <c r="BHC7" s="65"/>
      <c r="BHL7" s="65"/>
      <c r="BHQ7" s="219"/>
      <c r="BHR7" s="65"/>
      <c r="BHS7" s="65"/>
      <c r="BIB7" s="65"/>
      <c r="BIG7" s="219"/>
      <c r="BIH7" s="65"/>
      <c r="BII7" s="65"/>
      <c r="BIR7" s="65"/>
      <c r="BIW7" s="219"/>
      <c r="BIX7" s="65"/>
      <c r="BIY7" s="65"/>
      <c r="BJH7" s="65"/>
      <c r="BJM7" s="219"/>
      <c r="BJN7" s="65"/>
      <c r="BJO7" s="65"/>
      <c r="BJX7" s="65"/>
      <c r="BKC7" s="219"/>
      <c r="BKD7" s="65"/>
      <c r="BKE7" s="65"/>
      <c r="BKN7" s="65"/>
      <c r="BKS7" s="219"/>
      <c r="BKT7" s="65"/>
      <c r="BKU7" s="65"/>
      <c r="BLD7" s="65"/>
      <c r="BLI7" s="219"/>
      <c r="BLJ7" s="65"/>
      <c r="BLK7" s="65"/>
      <c r="BLT7" s="65"/>
      <c r="BLY7" s="219"/>
      <c r="BLZ7" s="65"/>
      <c r="BMA7" s="65"/>
      <c r="BMJ7" s="65"/>
      <c r="BMO7" s="219"/>
      <c r="BMP7" s="65"/>
      <c r="BMQ7" s="65"/>
      <c r="BMZ7" s="65"/>
      <c r="BNE7" s="219"/>
      <c r="BNF7" s="65"/>
      <c r="BNG7" s="65"/>
      <c r="BNP7" s="65"/>
      <c r="BNU7" s="219"/>
      <c r="BNV7" s="65"/>
      <c r="BNW7" s="65"/>
      <c r="BOF7" s="65"/>
      <c r="BOK7" s="219"/>
      <c r="BOL7" s="65"/>
      <c r="BOM7" s="65"/>
      <c r="BOV7" s="65"/>
      <c r="BPA7" s="219"/>
      <c r="BPB7" s="65"/>
      <c r="BPC7" s="65"/>
      <c r="BPL7" s="65"/>
      <c r="BPQ7" s="219"/>
      <c r="BPR7" s="65"/>
      <c r="BPS7" s="65"/>
      <c r="BQB7" s="65"/>
      <c r="BQG7" s="219"/>
      <c r="BQH7" s="65"/>
      <c r="BQI7" s="65"/>
      <c r="BQR7" s="65"/>
      <c r="BQW7" s="219"/>
      <c r="BQX7" s="65"/>
      <c r="BQY7" s="65"/>
      <c r="BRH7" s="65"/>
      <c r="BRM7" s="219"/>
      <c r="BRN7" s="65"/>
      <c r="BRO7" s="65"/>
      <c r="BRX7" s="65"/>
      <c r="BSC7" s="219"/>
      <c r="BSD7" s="65"/>
      <c r="BSE7" s="65"/>
      <c r="BSN7" s="65"/>
      <c r="BSS7" s="219"/>
      <c r="BST7" s="65"/>
      <c r="BSU7" s="65"/>
      <c r="BTD7" s="65"/>
      <c r="BTI7" s="219"/>
      <c r="BTJ7" s="65"/>
      <c r="BTK7" s="65"/>
      <c r="BTT7" s="65"/>
      <c r="BTY7" s="219"/>
      <c r="BTZ7" s="65"/>
      <c r="BUA7" s="65"/>
      <c r="BUJ7" s="65"/>
      <c r="BUO7" s="219"/>
      <c r="BUP7" s="65"/>
      <c r="BUQ7" s="65"/>
      <c r="BUZ7" s="65"/>
      <c r="BVE7" s="219"/>
      <c r="BVF7" s="65"/>
      <c r="BVG7" s="65"/>
      <c r="BVP7" s="65"/>
      <c r="BVU7" s="219"/>
      <c r="BVV7" s="65"/>
      <c r="BVW7" s="65"/>
      <c r="BWF7" s="65"/>
      <c r="BWK7" s="219"/>
      <c r="BWL7" s="65"/>
      <c r="BWM7" s="65"/>
      <c r="BWV7" s="65"/>
      <c r="BXA7" s="219"/>
      <c r="BXB7" s="65"/>
      <c r="BXC7" s="65"/>
      <c r="BXL7" s="65"/>
      <c r="BXQ7" s="219"/>
      <c r="BXR7" s="65"/>
      <c r="BXS7" s="65"/>
      <c r="BYB7" s="65"/>
      <c r="BYG7" s="219"/>
      <c r="BYH7" s="65"/>
      <c r="BYI7" s="65"/>
      <c r="BYR7" s="65"/>
      <c r="BYW7" s="219"/>
      <c r="BYX7" s="65"/>
      <c r="BYY7" s="65"/>
      <c r="BZH7" s="65"/>
      <c r="BZM7" s="219"/>
      <c r="BZN7" s="65"/>
      <c r="BZO7" s="65"/>
      <c r="BZX7" s="65"/>
      <c r="CAC7" s="219"/>
      <c r="CAD7" s="65"/>
      <c r="CAE7" s="65"/>
      <c r="CAN7" s="65"/>
      <c r="CAS7" s="219"/>
      <c r="CAT7" s="65"/>
      <c r="CAU7" s="65"/>
      <c r="CBD7" s="65"/>
      <c r="CBI7" s="219"/>
      <c r="CBJ7" s="65"/>
      <c r="CBK7" s="65"/>
      <c r="CBT7" s="65"/>
      <c r="CBY7" s="219"/>
      <c r="CBZ7" s="65"/>
      <c r="CCA7" s="65"/>
      <c r="CCJ7" s="65"/>
      <c r="CCO7" s="219"/>
      <c r="CCP7" s="65"/>
      <c r="CCQ7" s="65"/>
      <c r="CCZ7" s="65"/>
      <c r="CDE7" s="219"/>
      <c r="CDF7" s="65"/>
      <c r="CDG7" s="65"/>
      <c r="CDP7" s="65"/>
      <c r="CDU7" s="219"/>
      <c r="CDV7" s="65"/>
      <c r="CDW7" s="65"/>
      <c r="CEF7" s="65"/>
      <c r="CEK7" s="219"/>
      <c r="CEL7" s="65"/>
      <c r="CEM7" s="65"/>
      <c r="CEV7" s="65"/>
      <c r="CFA7" s="219"/>
      <c r="CFB7" s="65"/>
      <c r="CFC7" s="65"/>
      <c r="CFL7" s="65"/>
      <c r="CFQ7" s="219"/>
      <c r="CFR7" s="65"/>
      <c r="CFS7" s="65"/>
      <c r="CGB7" s="65"/>
      <c r="CGG7" s="219"/>
      <c r="CGH7" s="65"/>
      <c r="CGI7" s="65"/>
      <c r="CGR7" s="65"/>
      <c r="CGW7" s="219"/>
      <c r="CGX7" s="65"/>
      <c r="CGY7" s="65"/>
      <c r="CHH7" s="65"/>
      <c r="CHM7" s="219"/>
      <c r="CHN7" s="65"/>
      <c r="CHO7" s="65"/>
      <c r="CHX7" s="65"/>
      <c r="CIC7" s="219"/>
      <c r="CID7" s="65"/>
      <c r="CIE7" s="65"/>
      <c r="CIN7" s="65"/>
      <c r="CIS7" s="219"/>
      <c r="CIT7" s="65"/>
      <c r="CIU7" s="65"/>
      <c r="CJD7" s="65"/>
      <c r="CJI7" s="219"/>
      <c r="CJJ7" s="65"/>
      <c r="CJK7" s="65"/>
      <c r="CJT7" s="65"/>
      <c r="CJY7" s="219"/>
      <c r="CJZ7" s="65"/>
      <c r="CKA7" s="65"/>
      <c r="CKJ7" s="65"/>
      <c r="CKO7" s="219"/>
      <c r="CKP7" s="65"/>
      <c r="CKQ7" s="65"/>
      <c r="CKZ7" s="65"/>
      <c r="CLE7" s="219"/>
      <c r="CLF7" s="65"/>
      <c r="CLG7" s="65"/>
      <c r="CLP7" s="65"/>
      <c r="CLU7" s="219"/>
      <c r="CLV7" s="65"/>
      <c r="CLW7" s="65"/>
      <c r="CMF7" s="65"/>
      <c r="CMK7" s="219"/>
      <c r="CML7" s="65"/>
      <c r="CMM7" s="65"/>
      <c r="CMV7" s="65"/>
      <c r="CNA7" s="219"/>
      <c r="CNB7" s="65"/>
      <c r="CNC7" s="65"/>
      <c r="CNL7" s="65"/>
      <c r="CNQ7" s="219"/>
      <c r="CNR7" s="65"/>
      <c r="CNS7" s="65"/>
      <c r="COB7" s="65"/>
      <c r="COG7" s="219"/>
      <c r="COH7" s="65"/>
      <c r="COI7" s="65"/>
      <c r="COR7" s="65"/>
      <c r="COW7" s="219"/>
      <c r="COX7" s="65"/>
      <c r="COY7" s="65"/>
      <c r="CPH7" s="65"/>
      <c r="CPM7" s="219"/>
      <c r="CPN7" s="65"/>
      <c r="CPO7" s="65"/>
      <c r="CPX7" s="65"/>
      <c r="CQC7" s="219"/>
      <c r="CQD7" s="65"/>
      <c r="CQE7" s="65"/>
      <c r="CQN7" s="65"/>
      <c r="CQS7" s="219"/>
      <c r="CQT7" s="65"/>
      <c r="CQU7" s="65"/>
      <c r="CRD7" s="65"/>
      <c r="CRI7" s="219"/>
      <c r="CRJ7" s="65"/>
      <c r="CRK7" s="65"/>
      <c r="CRT7" s="65"/>
      <c r="CRY7" s="219"/>
      <c r="CRZ7" s="65"/>
      <c r="CSA7" s="65"/>
      <c r="CSJ7" s="65"/>
      <c r="CSO7" s="219"/>
      <c r="CSP7" s="65"/>
      <c r="CSQ7" s="65"/>
      <c r="CSZ7" s="65"/>
      <c r="CTE7" s="219"/>
      <c r="CTF7" s="65"/>
      <c r="CTG7" s="65"/>
      <c r="CTP7" s="65"/>
      <c r="CTU7" s="219"/>
      <c r="CTV7" s="65"/>
      <c r="CTW7" s="65"/>
      <c r="CUF7" s="65"/>
      <c r="CUK7" s="219"/>
      <c r="CUL7" s="65"/>
      <c r="CUM7" s="65"/>
      <c r="CUV7" s="65"/>
      <c r="CVA7" s="219"/>
      <c r="CVB7" s="65"/>
      <c r="CVC7" s="65"/>
      <c r="CVL7" s="65"/>
      <c r="CVQ7" s="219"/>
      <c r="CVR7" s="65"/>
      <c r="CVS7" s="65"/>
      <c r="CWB7" s="65"/>
      <c r="CWG7" s="219"/>
      <c r="CWH7" s="65"/>
      <c r="CWI7" s="65"/>
      <c r="CWR7" s="65"/>
      <c r="CWW7" s="219"/>
      <c r="CWX7" s="65"/>
      <c r="CWY7" s="65"/>
      <c r="CXH7" s="65"/>
      <c r="CXM7" s="219"/>
      <c r="CXN7" s="65"/>
      <c r="CXO7" s="65"/>
      <c r="CXX7" s="65"/>
      <c r="CYC7" s="219"/>
      <c r="CYD7" s="65"/>
      <c r="CYE7" s="65"/>
      <c r="CYN7" s="65"/>
      <c r="CYS7" s="219"/>
      <c r="CYT7" s="65"/>
      <c r="CYU7" s="65"/>
      <c r="CZD7" s="65"/>
      <c r="CZI7" s="219"/>
      <c r="CZJ7" s="65"/>
      <c r="CZK7" s="65"/>
      <c r="CZT7" s="65"/>
      <c r="CZY7" s="219"/>
      <c r="CZZ7" s="65"/>
      <c r="DAA7" s="65"/>
      <c r="DAJ7" s="65"/>
      <c r="DAO7" s="219"/>
      <c r="DAP7" s="65"/>
      <c r="DAQ7" s="65"/>
      <c r="DAZ7" s="65"/>
      <c r="DBE7" s="219"/>
      <c r="DBF7" s="65"/>
      <c r="DBG7" s="65"/>
      <c r="DBP7" s="65"/>
      <c r="DBU7" s="219"/>
      <c r="DBV7" s="65"/>
      <c r="DBW7" s="65"/>
      <c r="DCF7" s="65"/>
      <c r="DCK7" s="219"/>
      <c r="DCL7" s="65"/>
      <c r="DCM7" s="65"/>
      <c r="DCV7" s="65"/>
      <c r="DDA7" s="219"/>
      <c r="DDB7" s="65"/>
      <c r="DDC7" s="65"/>
      <c r="DDL7" s="65"/>
      <c r="DDQ7" s="219"/>
      <c r="DDR7" s="65"/>
      <c r="DDS7" s="65"/>
      <c r="DEB7" s="65"/>
      <c r="DEG7" s="219"/>
      <c r="DEH7" s="65"/>
      <c r="DEI7" s="65"/>
      <c r="DER7" s="65"/>
      <c r="DEW7" s="219"/>
      <c r="DEX7" s="65"/>
      <c r="DEY7" s="65"/>
      <c r="DFH7" s="65"/>
      <c r="DFM7" s="219"/>
      <c r="DFN7" s="65"/>
      <c r="DFO7" s="65"/>
      <c r="DFX7" s="65"/>
      <c r="DGC7" s="219"/>
      <c r="DGD7" s="65"/>
      <c r="DGE7" s="65"/>
      <c r="DGN7" s="65"/>
      <c r="DGS7" s="219"/>
      <c r="DGT7" s="65"/>
      <c r="DGU7" s="65"/>
      <c r="DHD7" s="65"/>
      <c r="DHI7" s="219"/>
      <c r="DHJ7" s="65"/>
      <c r="DHK7" s="65"/>
      <c r="DHT7" s="65"/>
      <c r="DHY7" s="219"/>
      <c r="DHZ7" s="65"/>
      <c r="DIA7" s="65"/>
      <c r="DIJ7" s="65"/>
      <c r="DIO7" s="219"/>
      <c r="DIP7" s="65"/>
      <c r="DIQ7" s="65"/>
      <c r="DIZ7" s="65"/>
      <c r="DJE7" s="219"/>
      <c r="DJF7" s="65"/>
      <c r="DJG7" s="65"/>
      <c r="DJP7" s="65"/>
      <c r="DJU7" s="219"/>
      <c r="DJV7" s="65"/>
      <c r="DJW7" s="65"/>
      <c r="DKF7" s="65"/>
      <c r="DKK7" s="219"/>
      <c r="DKL7" s="65"/>
      <c r="DKM7" s="65"/>
      <c r="DKV7" s="65"/>
      <c r="DLA7" s="219"/>
      <c r="DLB7" s="65"/>
      <c r="DLC7" s="65"/>
      <c r="DLL7" s="65"/>
      <c r="DLQ7" s="219"/>
      <c r="DLR7" s="65"/>
      <c r="DLS7" s="65"/>
      <c r="DMB7" s="65"/>
      <c r="DMG7" s="219"/>
      <c r="DMH7" s="65"/>
      <c r="DMI7" s="65"/>
      <c r="DMR7" s="65"/>
      <c r="DMW7" s="219"/>
      <c r="DMX7" s="65"/>
      <c r="DMY7" s="65"/>
      <c r="DNH7" s="65"/>
      <c r="DNM7" s="219"/>
      <c r="DNN7" s="65"/>
      <c r="DNO7" s="65"/>
      <c r="DNX7" s="65"/>
      <c r="DOC7" s="219"/>
      <c r="DOD7" s="65"/>
      <c r="DOE7" s="65"/>
      <c r="DON7" s="65"/>
      <c r="DOS7" s="219"/>
      <c r="DOT7" s="65"/>
      <c r="DOU7" s="65"/>
      <c r="DPD7" s="65"/>
      <c r="DPI7" s="219"/>
      <c r="DPJ7" s="65"/>
      <c r="DPK7" s="65"/>
      <c r="DPT7" s="65"/>
      <c r="DPY7" s="219"/>
      <c r="DPZ7" s="65"/>
      <c r="DQA7" s="65"/>
      <c r="DQJ7" s="65"/>
      <c r="DQO7" s="219"/>
      <c r="DQP7" s="65"/>
      <c r="DQQ7" s="65"/>
      <c r="DQZ7" s="65"/>
      <c r="DRE7" s="219"/>
      <c r="DRF7" s="65"/>
      <c r="DRG7" s="65"/>
      <c r="DRP7" s="65"/>
      <c r="DRU7" s="219"/>
      <c r="DRV7" s="65"/>
      <c r="DRW7" s="65"/>
      <c r="DSF7" s="65"/>
      <c r="DSK7" s="219"/>
      <c r="DSL7" s="65"/>
      <c r="DSM7" s="65"/>
      <c r="DSV7" s="65"/>
      <c r="DTA7" s="219"/>
      <c r="DTB7" s="65"/>
      <c r="DTC7" s="65"/>
      <c r="DTL7" s="65"/>
      <c r="DTQ7" s="219"/>
      <c r="DTR7" s="65"/>
      <c r="DTS7" s="65"/>
      <c r="DUB7" s="65"/>
      <c r="DUG7" s="219"/>
      <c r="DUH7" s="65"/>
      <c r="DUI7" s="65"/>
      <c r="DUR7" s="65"/>
      <c r="DUW7" s="219"/>
      <c r="DUX7" s="65"/>
      <c r="DUY7" s="65"/>
      <c r="DVH7" s="65"/>
      <c r="DVM7" s="219"/>
      <c r="DVN7" s="65"/>
      <c r="DVO7" s="65"/>
      <c r="DVX7" s="65"/>
      <c r="DWC7" s="219"/>
      <c r="DWD7" s="65"/>
      <c r="DWE7" s="65"/>
      <c r="DWN7" s="65"/>
      <c r="DWS7" s="219"/>
      <c r="DWT7" s="65"/>
      <c r="DWU7" s="65"/>
      <c r="DXD7" s="65"/>
      <c r="DXI7" s="219"/>
      <c r="DXJ7" s="65"/>
      <c r="DXK7" s="65"/>
      <c r="DXT7" s="65"/>
      <c r="DXY7" s="219"/>
      <c r="DXZ7" s="65"/>
      <c r="DYA7" s="65"/>
      <c r="DYJ7" s="65"/>
      <c r="DYO7" s="219"/>
      <c r="DYP7" s="65"/>
      <c r="DYQ7" s="65"/>
      <c r="DYZ7" s="65"/>
      <c r="DZE7" s="219"/>
      <c r="DZF7" s="65"/>
      <c r="DZG7" s="65"/>
      <c r="DZP7" s="65"/>
      <c r="DZU7" s="219"/>
      <c r="DZV7" s="65"/>
      <c r="DZW7" s="65"/>
      <c r="EAF7" s="65"/>
      <c r="EAK7" s="219"/>
      <c r="EAL7" s="65"/>
      <c r="EAM7" s="65"/>
      <c r="EAV7" s="65"/>
      <c r="EBA7" s="219"/>
      <c r="EBB7" s="65"/>
      <c r="EBC7" s="65"/>
      <c r="EBL7" s="65"/>
      <c r="EBQ7" s="219"/>
      <c r="EBR7" s="65"/>
      <c r="EBS7" s="65"/>
      <c r="ECB7" s="65"/>
      <c r="ECG7" s="219"/>
      <c r="ECH7" s="65"/>
      <c r="ECI7" s="65"/>
      <c r="ECR7" s="65"/>
      <c r="ECW7" s="219"/>
      <c r="ECX7" s="65"/>
      <c r="ECY7" s="65"/>
      <c r="EDH7" s="65"/>
      <c r="EDM7" s="219"/>
      <c r="EDN7" s="65"/>
      <c r="EDO7" s="65"/>
      <c r="EDX7" s="65"/>
      <c r="EEC7" s="219"/>
      <c r="EED7" s="65"/>
      <c r="EEE7" s="65"/>
      <c r="EEN7" s="65"/>
      <c r="EES7" s="219"/>
      <c r="EET7" s="65"/>
      <c r="EEU7" s="65"/>
      <c r="EFD7" s="65"/>
      <c r="EFI7" s="219"/>
      <c r="EFJ7" s="65"/>
      <c r="EFK7" s="65"/>
      <c r="EFT7" s="65"/>
      <c r="EFY7" s="219"/>
      <c r="EFZ7" s="65"/>
      <c r="EGA7" s="65"/>
      <c r="EGJ7" s="65"/>
      <c r="EGO7" s="219"/>
      <c r="EGP7" s="65"/>
      <c r="EGQ7" s="65"/>
      <c r="EGZ7" s="65"/>
      <c r="EHE7" s="219"/>
      <c r="EHF7" s="65"/>
      <c r="EHG7" s="65"/>
      <c r="EHP7" s="65"/>
      <c r="EHU7" s="219"/>
      <c r="EHV7" s="65"/>
      <c r="EHW7" s="65"/>
      <c r="EIF7" s="65"/>
      <c r="EIK7" s="219"/>
      <c r="EIL7" s="65"/>
      <c r="EIM7" s="65"/>
      <c r="EIV7" s="65"/>
      <c r="EJA7" s="219"/>
      <c r="EJB7" s="65"/>
      <c r="EJC7" s="65"/>
      <c r="EJL7" s="65"/>
      <c r="EJQ7" s="219"/>
      <c r="EJR7" s="65"/>
      <c r="EJS7" s="65"/>
      <c r="EKB7" s="65"/>
      <c r="EKG7" s="219"/>
      <c r="EKH7" s="65"/>
      <c r="EKI7" s="65"/>
      <c r="EKR7" s="65"/>
      <c r="EKW7" s="219"/>
      <c r="EKX7" s="65"/>
      <c r="EKY7" s="65"/>
      <c r="ELH7" s="65"/>
      <c r="ELM7" s="219"/>
      <c r="ELN7" s="65"/>
      <c r="ELO7" s="65"/>
      <c r="ELX7" s="65"/>
      <c r="EMC7" s="219"/>
      <c r="EMD7" s="65"/>
      <c r="EME7" s="65"/>
      <c r="EMN7" s="65"/>
      <c r="EMS7" s="219"/>
      <c r="EMT7" s="65"/>
      <c r="EMU7" s="65"/>
      <c r="END7" s="65"/>
      <c r="ENI7" s="219"/>
      <c r="ENJ7" s="65"/>
      <c r="ENK7" s="65"/>
      <c r="ENT7" s="65"/>
      <c r="ENY7" s="219"/>
      <c r="ENZ7" s="65"/>
      <c r="EOA7" s="65"/>
      <c r="EOJ7" s="65"/>
      <c r="EOO7" s="219"/>
      <c r="EOP7" s="65"/>
      <c r="EOQ7" s="65"/>
      <c r="EOZ7" s="65"/>
      <c r="EPE7" s="219"/>
      <c r="EPF7" s="65"/>
      <c r="EPG7" s="65"/>
      <c r="EPP7" s="65"/>
      <c r="EPU7" s="219"/>
      <c r="EPV7" s="65"/>
      <c r="EPW7" s="65"/>
      <c r="EQF7" s="65"/>
      <c r="EQK7" s="219"/>
      <c r="EQL7" s="65"/>
      <c r="EQM7" s="65"/>
      <c r="EQV7" s="65"/>
      <c r="ERA7" s="219"/>
      <c r="ERB7" s="65"/>
      <c r="ERC7" s="65"/>
      <c r="ERL7" s="65"/>
      <c r="ERQ7" s="219"/>
      <c r="ERR7" s="65"/>
      <c r="ERS7" s="65"/>
      <c r="ESB7" s="65"/>
      <c r="ESG7" s="219"/>
      <c r="ESH7" s="65"/>
      <c r="ESI7" s="65"/>
      <c r="ESR7" s="65"/>
      <c r="ESW7" s="219"/>
      <c r="ESX7" s="65"/>
      <c r="ESY7" s="65"/>
      <c r="ETH7" s="65"/>
      <c r="ETM7" s="219"/>
      <c r="ETN7" s="65"/>
      <c r="ETO7" s="65"/>
      <c r="ETX7" s="65"/>
      <c r="EUC7" s="219"/>
      <c r="EUD7" s="65"/>
      <c r="EUE7" s="65"/>
      <c r="EUN7" s="65"/>
      <c r="EUS7" s="219"/>
      <c r="EUT7" s="65"/>
      <c r="EUU7" s="65"/>
      <c r="EVD7" s="65"/>
      <c r="EVI7" s="219"/>
      <c r="EVJ7" s="65"/>
      <c r="EVK7" s="65"/>
      <c r="EVT7" s="65"/>
      <c r="EVY7" s="219"/>
      <c r="EVZ7" s="65"/>
      <c r="EWA7" s="65"/>
      <c r="EWJ7" s="65"/>
      <c r="EWO7" s="219"/>
      <c r="EWP7" s="65"/>
      <c r="EWQ7" s="65"/>
      <c r="EWZ7" s="65"/>
      <c r="EXE7" s="219"/>
      <c r="EXF7" s="65"/>
      <c r="EXG7" s="65"/>
      <c r="EXP7" s="65"/>
      <c r="EXU7" s="219"/>
      <c r="EXV7" s="65"/>
      <c r="EXW7" s="65"/>
      <c r="EYF7" s="65"/>
      <c r="EYK7" s="219"/>
      <c r="EYL7" s="65"/>
      <c r="EYM7" s="65"/>
      <c r="EYV7" s="65"/>
      <c r="EZA7" s="219"/>
      <c r="EZB7" s="65"/>
      <c r="EZC7" s="65"/>
      <c r="EZL7" s="65"/>
      <c r="EZQ7" s="219"/>
      <c r="EZR7" s="65"/>
      <c r="EZS7" s="65"/>
      <c r="FAB7" s="65"/>
      <c r="FAG7" s="219"/>
      <c r="FAH7" s="65"/>
      <c r="FAI7" s="65"/>
      <c r="FAR7" s="65"/>
      <c r="FAW7" s="219"/>
      <c r="FAX7" s="65"/>
      <c r="FAY7" s="65"/>
      <c r="FBH7" s="65"/>
      <c r="FBM7" s="219"/>
      <c r="FBN7" s="65"/>
      <c r="FBO7" s="65"/>
      <c r="FBX7" s="65"/>
      <c r="FCC7" s="219"/>
      <c r="FCD7" s="65"/>
      <c r="FCE7" s="65"/>
      <c r="FCN7" s="65"/>
      <c r="FCS7" s="219"/>
      <c r="FCT7" s="65"/>
      <c r="FCU7" s="65"/>
      <c r="FDD7" s="65"/>
      <c r="FDI7" s="219"/>
      <c r="FDJ7" s="65"/>
      <c r="FDK7" s="65"/>
      <c r="FDT7" s="65"/>
      <c r="FDY7" s="219"/>
      <c r="FDZ7" s="65"/>
      <c r="FEA7" s="65"/>
      <c r="FEJ7" s="65"/>
      <c r="FEO7" s="219"/>
      <c r="FEP7" s="65"/>
      <c r="FEQ7" s="65"/>
      <c r="FEZ7" s="65"/>
      <c r="FFE7" s="219"/>
      <c r="FFF7" s="65"/>
      <c r="FFG7" s="65"/>
      <c r="FFP7" s="65"/>
      <c r="FFU7" s="219"/>
      <c r="FFV7" s="65"/>
      <c r="FFW7" s="65"/>
      <c r="FGF7" s="65"/>
      <c r="FGK7" s="219"/>
      <c r="FGL7" s="65"/>
      <c r="FGM7" s="65"/>
      <c r="FGV7" s="65"/>
      <c r="FHA7" s="219"/>
      <c r="FHB7" s="65"/>
      <c r="FHC7" s="65"/>
      <c r="FHL7" s="65"/>
      <c r="FHQ7" s="219"/>
      <c r="FHR7" s="65"/>
      <c r="FHS7" s="65"/>
      <c r="FIB7" s="65"/>
      <c r="FIG7" s="219"/>
      <c r="FIH7" s="65"/>
      <c r="FII7" s="65"/>
      <c r="FIR7" s="65"/>
      <c r="FIW7" s="219"/>
      <c r="FIX7" s="65"/>
      <c r="FIY7" s="65"/>
      <c r="FJH7" s="65"/>
      <c r="FJM7" s="219"/>
      <c r="FJN7" s="65"/>
      <c r="FJO7" s="65"/>
      <c r="FJX7" s="65"/>
      <c r="FKC7" s="219"/>
      <c r="FKD7" s="65"/>
      <c r="FKE7" s="65"/>
      <c r="FKN7" s="65"/>
      <c r="FKS7" s="219"/>
      <c r="FKT7" s="65"/>
      <c r="FKU7" s="65"/>
      <c r="FLD7" s="65"/>
      <c r="FLI7" s="219"/>
      <c r="FLJ7" s="65"/>
      <c r="FLK7" s="65"/>
      <c r="FLT7" s="65"/>
      <c r="FLY7" s="219"/>
      <c r="FLZ7" s="65"/>
      <c r="FMA7" s="65"/>
      <c r="FMJ7" s="65"/>
      <c r="FMO7" s="219"/>
      <c r="FMP7" s="65"/>
      <c r="FMQ7" s="65"/>
      <c r="FMZ7" s="65"/>
      <c r="FNE7" s="219"/>
      <c r="FNF7" s="65"/>
      <c r="FNG7" s="65"/>
      <c r="FNP7" s="65"/>
      <c r="FNU7" s="219"/>
      <c r="FNV7" s="65"/>
      <c r="FNW7" s="65"/>
      <c r="FOF7" s="65"/>
      <c r="FOK7" s="219"/>
      <c r="FOL7" s="65"/>
      <c r="FOM7" s="65"/>
      <c r="FOV7" s="65"/>
      <c r="FPA7" s="219"/>
      <c r="FPB7" s="65"/>
      <c r="FPC7" s="65"/>
      <c r="FPL7" s="65"/>
      <c r="FPQ7" s="219"/>
      <c r="FPR7" s="65"/>
      <c r="FPS7" s="65"/>
      <c r="FQB7" s="65"/>
      <c r="FQG7" s="219"/>
      <c r="FQH7" s="65"/>
      <c r="FQI7" s="65"/>
      <c r="FQR7" s="65"/>
      <c r="FQW7" s="219"/>
      <c r="FQX7" s="65"/>
      <c r="FQY7" s="65"/>
      <c r="FRH7" s="65"/>
      <c r="FRM7" s="219"/>
      <c r="FRN7" s="65"/>
      <c r="FRO7" s="65"/>
      <c r="FRX7" s="65"/>
      <c r="FSC7" s="219"/>
      <c r="FSD7" s="65"/>
      <c r="FSE7" s="65"/>
      <c r="FSN7" s="65"/>
      <c r="FSS7" s="219"/>
      <c r="FST7" s="65"/>
      <c r="FSU7" s="65"/>
      <c r="FTD7" s="65"/>
      <c r="FTI7" s="219"/>
      <c r="FTJ7" s="65"/>
      <c r="FTK7" s="65"/>
      <c r="FTT7" s="65"/>
      <c r="FTY7" s="219"/>
      <c r="FTZ7" s="65"/>
      <c r="FUA7" s="65"/>
      <c r="FUJ7" s="65"/>
      <c r="FUO7" s="219"/>
      <c r="FUP7" s="65"/>
      <c r="FUQ7" s="65"/>
      <c r="FUZ7" s="65"/>
      <c r="FVE7" s="219"/>
      <c r="FVF7" s="65"/>
      <c r="FVG7" s="65"/>
      <c r="FVP7" s="65"/>
      <c r="FVU7" s="219"/>
      <c r="FVV7" s="65"/>
      <c r="FVW7" s="65"/>
      <c r="FWF7" s="65"/>
      <c r="FWK7" s="219"/>
      <c r="FWL7" s="65"/>
      <c r="FWM7" s="65"/>
      <c r="FWV7" s="65"/>
      <c r="FXA7" s="219"/>
      <c r="FXB7" s="65"/>
      <c r="FXC7" s="65"/>
      <c r="FXL7" s="65"/>
      <c r="FXQ7" s="219"/>
      <c r="FXR7" s="65"/>
      <c r="FXS7" s="65"/>
      <c r="FYB7" s="65"/>
      <c r="FYG7" s="219"/>
      <c r="FYH7" s="65"/>
      <c r="FYI7" s="65"/>
      <c r="FYR7" s="65"/>
      <c r="FYW7" s="219"/>
      <c r="FYX7" s="65"/>
      <c r="FYY7" s="65"/>
      <c r="FZH7" s="65"/>
      <c r="FZM7" s="219"/>
      <c r="FZN7" s="65"/>
      <c r="FZO7" s="65"/>
      <c r="FZX7" s="65"/>
      <c r="GAC7" s="219"/>
      <c r="GAD7" s="65"/>
      <c r="GAE7" s="65"/>
      <c r="GAN7" s="65"/>
      <c r="GAS7" s="219"/>
      <c r="GAT7" s="65"/>
      <c r="GAU7" s="65"/>
      <c r="GBD7" s="65"/>
      <c r="GBI7" s="219"/>
      <c r="GBJ7" s="65"/>
      <c r="GBK7" s="65"/>
      <c r="GBT7" s="65"/>
      <c r="GBY7" s="219"/>
      <c r="GBZ7" s="65"/>
      <c r="GCA7" s="65"/>
      <c r="GCJ7" s="65"/>
      <c r="GCO7" s="219"/>
      <c r="GCP7" s="65"/>
      <c r="GCQ7" s="65"/>
      <c r="GCZ7" s="65"/>
      <c r="GDE7" s="219"/>
      <c r="GDF7" s="65"/>
      <c r="GDG7" s="65"/>
      <c r="GDP7" s="65"/>
      <c r="GDU7" s="219"/>
      <c r="GDV7" s="65"/>
      <c r="GDW7" s="65"/>
      <c r="GEF7" s="65"/>
      <c r="GEK7" s="219"/>
      <c r="GEL7" s="65"/>
      <c r="GEM7" s="65"/>
      <c r="GEV7" s="65"/>
      <c r="GFA7" s="219"/>
      <c r="GFB7" s="65"/>
      <c r="GFC7" s="65"/>
      <c r="GFL7" s="65"/>
      <c r="GFQ7" s="219"/>
      <c r="GFR7" s="65"/>
      <c r="GFS7" s="65"/>
      <c r="GGB7" s="65"/>
      <c r="GGG7" s="219"/>
      <c r="GGH7" s="65"/>
      <c r="GGI7" s="65"/>
      <c r="GGR7" s="65"/>
      <c r="GGW7" s="219"/>
      <c r="GGX7" s="65"/>
      <c r="GGY7" s="65"/>
      <c r="GHH7" s="65"/>
      <c r="GHM7" s="219"/>
      <c r="GHN7" s="65"/>
      <c r="GHO7" s="65"/>
      <c r="GHX7" s="65"/>
      <c r="GIC7" s="219"/>
      <c r="GID7" s="65"/>
      <c r="GIE7" s="65"/>
      <c r="GIN7" s="65"/>
      <c r="GIS7" s="219"/>
      <c r="GIT7" s="65"/>
      <c r="GIU7" s="65"/>
      <c r="GJD7" s="65"/>
      <c r="GJI7" s="219"/>
      <c r="GJJ7" s="65"/>
      <c r="GJK7" s="65"/>
      <c r="GJT7" s="65"/>
      <c r="GJY7" s="219"/>
      <c r="GJZ7" s="65"/>
      <c r="GKA7" s="65"/>
      <c r="GKJ7" s="65"/>
      <c r="GKO7" s="219"/>
      <c r="GKP7" s="65"/>
      <c r="GKQ7" s="65"/>
      <c r="GKZ7" s="65"/>
      <c r="GLE7" s="219"/>
      <c r="GLF7" s="65"/>
      <c r="GLG7" s="65"/>
      <c r="GLP7" s="65"/>
      <c r="GLU7" s="219"/>
      <c r="GLV7" s="65"/>
      <c r="GLW7" s="65"/>
      <c r="GMF7" s="65"/>
      <c r="GMK7" s="219"/>
      <c r="GML7" s="65"/>
      <c r="GMM7" s="65"/>
      <c r="GMV7" s="65"/>
      <c r="GNA7" s="219"/>
      <c r="GNB7" s="65"/>
      <c r="GNC7" s="65"/>
      <c r="GNL7" s="65"/>
      <c r="GNQ7" s="219"/>
      <c r="GNR7" s="65"/>
      <c r="GNS7" s="65"/>
      <c r="GOB7" s="65"/>
      <c r="GOG7" s="219"/>
      <c r="GOH7" s="65"/>
      <c r="GOI7" s="65"/>
      <c r="GOR7" s="65"/>
      <c r="GOW7" s="219"/>
      <c r="GOX7" s="65"/>
      <c r="GOY7" s="65"/>
      <c r="GPH7" s="65"/>
      <c r="GPM7" s="219"/>
      <c r="GPN7" s="65"/>
      <c r="GPO7" s="65"/>
      <c r="GPX7" s="65"/>
      <c r="GQC7" s="219"/>
      <c r="GQD7" s="65"/>
      <c r="GQE7" s="65"/>
      <c r="GQN7" s="65"/>
      <c r="GQS7" s="219"/>
      <c r="GQT7" s="65"/>
      <c r="GQU7" s="65"/>
      <c r="GRD7" s="65"/>
      <c r="GRI7" s="219"/>
      <c r="GRJ7" s="65"/>
      <c r="GRK7" s="65"/>
      <c r="GRT7" s="65"/>
      <c r="GRY7" s="219"/>
      <c r="GRZ7" s="65"/>
      <c r="GSA7" s="65"/>
      <c r="GSJ7" s="65"/>
      <c r="GSO7" s="219"/>
      <c r="GSP7" s="65"/>
      <c r="GSQ7" s="65"/>
      <c r="GSZ7" s="65"/>
      <c r="GTE7" s="219"/>
      <c r="GTF7" s="65"/>
      <c r="GTG7" s="65"/>
      <c r="GTP7" s="65"/>
      <c r="GTU7" s="219"/>
      <c r="GTV7" s="65"/>
      <c r="GTW7" s="65"/>
      <c r="GUF7" s="65"/>
      <c r="GUK7" s="219"/>
      <c r="GUL7" s="65"/>
      <c r="GUM7" s="65"/>
      <c r="GUV7" s="65"/>
      <c r="GVA7" s="219"/>
      <c r="GVB7" s="65"/>
      <c r="GVC7" s="65"/>
      <c r="GVL7" s="65"/>
      <c r="GVQ7" s="219"/>
      <c r="GVR7" s="65"/>
      <c r="GVS7" s="65"/>
      <c r="GWB7" s="65"/>
      <c r="GWG7" s="219"/>
      <c r="GWH7" s="65"/>
      <c r="GWI7" s="65"/>
      <c r="GWR7" s="65"/>
      <c r="GWW7" s="219"/>
      <c r="GWX7" s="65"/>
      <c r="GWY7" s="65"/>
      <c r="GXH7" s="65"/>
      <c r="GXM7" s="219"/>
      <c r="GXN7" s="65"/>
      <c r="GXO7" s="65"/>
      <c r="GXX7" s="65"/>
      <c r="GYC7" s="219"/>
      <c r="GYD7" s="65"/>
      <c r="GYE7" s="65"/>
      <c r="GYN7" s="65"/>
      <c r="GYS7" s="219"/>
      <c r="GYT7" s="65"/>
      <c r="GYU7" s="65"/>
      <c r="GZD7" s="65"/>
      <c r="GZI7" s="219"/>
      <c r="GZJ7" s="65"/>
      <c r="GZK7" s="65"/>
      <c r="GZT7" s="65"/>
      <c r="GZY7" s="219"/>
      <c r="GZZ7" s="65"/>
      <c r="HAA7" s="65"/>
      <c r="HAJ7" s="65"/>
      <c r="HAO7" s="219"/>
      <c r="HAP7" s="65"/>
      <c r="HAQ7" s="65"/>
      <c r="HAZ7" s="65"/>
      <c r="HBE7" s="219"/>
      <c r="HBF7" s="65"/>
      <c r="HBG7" s="65"/>
      <c r="HBP7" s="65"/>
      <c r="HBU7" s="219"/>
      <c r="HBV7" s="65"/>
      <c r="HBW7" s="65"/>
      <c r="HCF7" s="65"/>
      <c r="HCK7" s="219"/>
      <c r="HCL7" s="65"/>
      <c r="HCM7" s="65"/>
      <c r="HCV7" s="65"/>
      <c r="HDA7" s="219"/>
      <c r="HDB7" s="65"/>
      <c r="HDC7" s="65"/>
      <c r="HDL7" s="65"/>
      <c r="HDQ7" s="219"/>
      <c r="HDR7" s="65"/>
      <c r="HDS7" s="65"/>
      <c r="HEB7" s="65"/>
      <c r="HEG7" s="219"/>
      <c r="HEH7" s="65"/>
      <c r="HEI7" s="65"/>
      <c r="HER7" s="65"/>
      <c r="HEW7" s="219"/>
      <c r="HEX7" s="65"/>
      <c r="HEY7" s="65"/>
      <c r="HFH7" s="65"/>
      <c r="HFM7" s="219"/>
      <c r="HFN7" s="65"/>
      <c r="HFO7" s="65"/>
      <c r="HFX7" s="65"/>
      <c r="HGC7" s="219"/>
      <c r="HGD7" s="65"/>
      <c r="HGE7" s="65"/>
      <c r="HGN7" s="65"/>
      <c r="HGS7" s="219"/>
      <c r="HGT7" s="65"/>
      <c r="HGU7" s="65"/>
      <c r="HHD7" s="65"/>
      <c r="HHI7" s="219"/>
      <c r="HHJ7" s="65"/>
      <c r="HHK7" s="65"/>
      <c r="HHT7" s="65"/>
      <c r="HHY7" s="219"/>
      <c r="HHZ7" s="65"/>
      <c r="HIA7" s="65"/>
      <c r="HIJ7" s="65"/>
      <c r="HIO7" s="219"/>
      <c r="HIP7" s="65"/>
      <c r="HIQ7" s="65"/>
      <c r="HIZ7" s="65"/>
      <c r="HJE7" s="219"/>
      <c r="HJF7" s="65"/>
      <c r="HJG7" s="65"/>
      <c r="HJP7" s="65"/>
      <c r="HJU7" s="219"/>
      <c r="HJV7" s="65"/>
      <c r="HJW7" s="65"/>
      <c r="HKF7" s="65"/>
      <c r="HKK7" s="219"/>
      <c r="HKL7" s="65"/>
      <c r="HKM7" s="65"/>
      <c r="HKV7" s="65"/>
      <c r="HLA7" s="219"/>
      <c r="HLB7" s="65"/>
      <c r="HLC7" s="65"/>
      <c r="HLL7" s="65"/>
      <c r="HLQ7" s="219"/>
      <c r="HLR7" s="65"/>
      <c r="HLS7" s="65"/>
      <c r="HMB7" s="65"/>
      <c r="HMG7" s="219"/>
      <c r="HMH7" s="65"/>
      <c r="HMI7" s="65"/>
      <c r="HMR7" s="65"/>
      <c r="HMW7" s="219"/>
      <c r="HMX7" s="65"/>
      <c r="HMY7" s="65"/>
      <c r="HNH7" s="65"/>
      <c r="HNM7" s="219"/>
      <c r="HNN7" s="65"/>
      <c r="HNO7" s="65"/>
      <c r="HNX7" s="65"/>
      <c r="HOC7" s="219"/>
      <c r="HOD7" s="65"/>
      <c r="HOE7" s="65"/>
      <c r="HON7" s="65"/>
      <c r="HOS7" s="219"/>
      <c r="HOT7" s="65"/>
      <c r="HOU7" s="65"/>
      <c r="HPD7" s="65"/>
      <c r="HPI7" s="219"/>
      <c r="HPJ7" s="65"/>
      <c r="HPK7" s="65"/>
      <c r="HPT7" s="65"/>
      <c r="HPY7" s="219"/>
      <c r="HPZ7" s="65"/>
      <c r="HQA7" s="65"/>
      <c r="HQJ7" s="65"/>
      <c r="HQO7" s="219"/>
      <c r="HQP7" s="65"/>
      <c r="HQQ7" s="65"/>
      <c r="HQZ7" s="65"/>
      <c r="HRE7" s="219"/>
      <c r="HRF7" s="65"/>
      <c r="HRG7" s="65"/>
      <c r="HRP7" s="65"/>
      <c r="HRU7" s="219"/>
      <c r="HRV7" s="65"/>
      <c r="HRW7" s="65"/>
      <c r="HSF7" s="65"/>
      <c r="HSK7" s="219"/>
      <c r="HSL7" s="65"/>
      <c r="HSM7" s="65"/>
      <c r="HSV7" s="65"/>
      <c r="HTA7" s="219"/>
      <c r="HTB7" s="65"/>
      <c r="HTC7" s="65"/>
      <c r="HTL7" s="65"/>
      <c r="HTQ7" s="219"/>
      <c r="HTR7" s="65"/>
      <c r="HTS7" s="65"/>
      <c r="HUB7" s="65"/>
      <c r="HUG7" s="219"/>
      <c r="HUH7" s="65"/>
      <c r="HUI7" s="65"/>
      <c r="HUR7" s="65"/>
      <c r="HUW7" s="219"/>
      <c r="HUX7" s="65"/>
      <c r="HUY7" s="65"/>
      <c r="HVH7" s="65"/>
      <c r="HVM7" s="219"/>
      <c r="HVN7" s="65"/>
      <c r="HVO7" s="65"/>
      <c r="HVX7" s="65"/>
      <c r="HWC7" s="219"/>
      <c r="HWD7" s="65"/>
      <c r="HWE7" s="65"/>
      <c r="HWN7" s="65"/>
      <c r="HWS7" s="219"/>
      <c r="HWT7" s="65"/>
      <c r="HWU7" s="65"/>
      <c r="HXD7" s="65"/>
      <c r="HXI7" s="219"/>
      <c r="HXJ7" s="65"/>
      <c r="HXK7" s="65"/>
      <c r="HXT7" s="65"/>
      <c r="HXY7" s="219"/>
      <c r="HXZ7" s="65"/>
      <c r="HYA7" s="65"/>
      <c r="HYJ7" s="65"/>
      <c r="HYO7" s="219"/>
      <c r="HYP7" s="65"/>
      <c r="HYQ7" s="65"/>
      <c r="HYZ7" s="65"/>
      <c r="HZE7" s="219"/>
      <c r="HZF7" s="65"/>
      <c r="HZG7" s="65"/>
      <c r="HZP7" s="65"/>
      <c r="HZU7" s="219"/>
      <c r="HZV7" s="65"/>
      <c r="HZW7" s="65"/>
      <c r="IAF7" s="65"/>
      <c r="IAK7" s="219"/>
      <c r="IAL7" s="65"/>
      <c r="IAM7" s="65"/>
      <c r="IAV7" s="65"/>
      <c r="IBA7" s="219"/>
      <c r="IBB7" s="65"/>
      <c r="IBC7" s="65"/>
      <c r="IBL7" s="65"/>
      <c r="IBQ7" s="219"/>
      <c r="IBR7" s="65"/>
      <c r="IBS7" s="65"/>
      <c r="ICB7" s="65"/>
      <c r="ICG7" s="219"/>
      <c r="ICH7" s="65"/>
      <c r="ICI7" s="65"/>
      <c r="ICR7" s="65"/>
      <c r="ICW7" s="219"/>
      <c r="ICX7" s="65"/>
      <c r="ICY7" s="65"/>
      <c r="IDH7" s="65"/>
      <c r="IDM7" s="219"/>
      <c r="IDN7" s="65"/>
      <c r="IDO7" s="65"/>
      <c r="IDX7" s="65"/>
      <c r="IEC7" s="219"/>
      <c r="IED7" s="65"/>
      <c r="IEE7" s="65"/>
      <c r="IEN7" s="65"/>
      <c r="IES7" s="219"/>
      <c r="IET7" s="65"/>
      <c r="IEU7" s="65"/>
      <c r="IFD7" s="65"/>
      <c r="IFI7" s="219"/>
      <c r="IFJ7" s="65"/>
      <c r="IFK7" s="65"/>
      <c r="IFT7" s="65"/>
      <c r="IFY7" s="219"/>
      <c r="IFZ7" s="65"/>
      <c r="IGA7" s="65"/>
      <c r="IGJ7" s="65"/>
      <c r="IGO7" s="219"/>
      <c r="IGP7" s="65"/>
      <c r="IGQ7" s="65"/>
      <c r="IGZ7" s="65"/>
      <c r="IHE7" s="219"/>
      <c r="IHF7" s="65"/>
      <c r="IHG7" s="65"/>
      <c r="IHP7" s="65"/>
      <c r="IHU7" s="219"/>
      <c r="IHV7" s="65"/>
      <c r="IHW7" s="65"/>
      <c r="IIF7" s="65"/>
      <c r="IIK7" s="219"/>
      <c r="IIL7" s="65"/>
      <c r="IIM7" s="65"/>
      <c r="IIV7" s="65"/>
      <c r="IJA7" s="219"/>
      <c r="IJB7" s="65"/>
      <c r="IJC7" s="65"/>
      <c r="IJL7" s="65"/>
      <c r="IJQ7" s="219"/>
      <c r="IJR7" s="65"/>
      <c r="IJS7" s="65"/>
      <c r="IKB7" s="65"/>
      <c r="IKG7" s="219"/>
      <c r="IKH7" s="65"/>
      <c r="IKI7" s="65"/>
      <c r="IKR7" s="65"/>
      <c r="IKW7" s="219"/>
      <c r="IKX7" s="65"/>
      <c r="IKY7" s="65"/>
      <c r="ILH7" s="65"/>
      <c r="ILM7" s="219"/>
      <c r="ILN7" s="65"/>
      <c r="ILO7" s="65"/>
      <c r="ILX7" s="65"/>
      <c r="IMC7" s="219"/>
      <c r="IMD7" s="65"/>
      <c r="IME7" s="65"/>
      <c r="IMN7" s="65"/>
      <c r="IMS7" s="219"/>
      <c r="IMT7" s="65"/>
      <c r="IMU7" s="65"/>
      <c r="IND7" s="65"/>
      <c r="INI7" s="219"/>
      <c r="INJ7" s="65"/>
      <c r="INK7" s="65"/>
      <c r="INT7" s="65"/>
      <c r="INY7" s="219"/>
      <c r="INZ7" s="65"/>
      <c r="IOA7" s="65"/>
      <c r="IOJ7" s="65"/>
      <c r="IOO7" s="219"/>
      <c r="IOP7" s="65"/>
      <c r="IOQ7" s="65"/>
      <c r="IOZ7" s="65"/>
      <c r="IPE7" s="219"/>
      <c r="IPF7" s="65"/>
      <c r="IPG7" s="65"/>
      <c r="IPP7" s="65"/>
      <c r="IPU7" s="219"/>
      <c r="IPV7" s="65"/>
      <c r="IPW7" s="65"/>
      <c r="IQF7" s="65"/>
      <c r="IQK7" s="219"/>
      <c r="IQL7" s="65"/>
      <c r="IQM7" s="65"/>
      <c r="IQV7" s="65"/>
      <c r="IRA7" s="219"/>
      <c r="IRB7" s="65"/>
      <c r="IRC7" s="65"/>
      <c r="IRL7" s="65"/>
      <c r="IRQ7" s="219"/>
      <c r="IRR7" s="65"/>
      <c r="IRS7" s="65"/>
      <c r="ISB7" s="65"/>
      <c r="ISG7" s="219"/>
      <c r="ISH7" s="65"/>
      <c r="ISI7" s="65"/>
      <c r="ISR7" s="65"/>
      <c r="ISW7" s="219"/>
      <c r="ISX7" s="65"/>
      <c r="ISY7" s="65"/>
      <c r="ITH7" s="65"/>
      <c r="ITM7" s="219"/>
      <c r="ITN7" s="65"/>
      <c r="ITO7" s="65"/>
      <c r="ITX7" s="65"/>
      <c r="IUC7" s="219"/>
      <c r="IUD7" s="65"/>
      <c r="IUE7" s="65"/>
      <c r="IUN7" s="65"/>
      <c r="IUS7" s="219"/>
      <c r="IUT7" s="65"/>
      <c r="IUU7" s="65"/>
      <c r="IVD7" s="65"/>
      <c r="IVI7" s="219"/>
      <c r="IVJ7" s="65"/>
      <c r="IVK7" s="65"/>
      <c r="IVT7" s="65"/>
      <c r="IVY7" s="219"/>
      <c r="IVZ7" s="65"/>
      <c r="IWA7" s="65"/>
      <c r="IWJ7" s="65"/>
      <c r="IWO7" s="219"/>
      <c r="IWP7" s="65"/>
      <c r="IWQ7" s="65"/>
      <c r="IWZ7" s="65"/>
      <c r="IXE7" s="219"/>
      <c r="IXF7" s="65"/>
      <c r="IXG7" s="65"/>
      <c r="IXP7" s="65"/>
      <c r="IXU7" s="219"/>
      <c r="IXV7" s="65"/>
      <c r="IXW7" s="65"/>
      <c r="IYF7" s="65"/>
      <c r="IYK7" s="219"/>
      <c r="IYL7" s="65"/>
      <c r="IYM7" s="65"/>
      <c r="IYV7" s="65"/>
      <c r="IZA7" s="219"/>
      <c r="IZB7" s="65"/>
      <c r="IZC7" s="65"/>
      <c r="IZL7" s="65"/>
      <c r="IZQ7" s="219"/>
      <c r="IZR7" s="65"/>
      <c r="IZS7" s="65"/>
      <c r="JAB7" s="65"/>
      <c r="JAG7" s="219"/>
      <c r="JAH7" s="65"/>
      <c r="JAI7" s="65"/>
      <c r="JAR7" s="65"/>
      <c r="JAW7" s="219"/>
      <c r="JAX7" s="65"/>
      <c r="JAY7" s="65"/>
      <c r="JBH7" s="65"/>
      <c r="JBM7" s="219"/>
      <c r="JBN7" s="65"/>
      <c r="JBO7" s="65"/>
      <c r="JBX7" s="65"/>
      <c r="JCC7" s="219"/>
      <c r="JCD7" s="65"/>
      <c r="JCE7" s="65"/>
      <c r="JCN7" s="65"/>
      <c r="JCS7" s="219"/>
      <c r="JCT7" s="65"/>
      <c r="JCU7" s="65"/>
      <c r="JDD7" s="65"/>
      <c r="JDI7" s="219"/>
      <c r="JDJ7" s="65"/>
      <c r="JDK7" s="65"/>
      <c r="JDT7" s="65"/>
      <c r="JDY7" s="219"/>
      <c r="JDZ7" s="65"/>
      <c r="JEA7" s="65"/>
      <c r="JEJ7" s="65"/>
      <c r="JEO7" s="219"/>
      <c r="JEP7" s="65"/>
      <c r="JEQ7" s="65"/>
      <c r="JEZ7" s="65"/>
      <c r="JFE7" s="219"/>
      <c r="JFF7" s="65"/>
      <c r="JFG7" s="65"/>
      <c r="JFP7" s="65"/>
      <c r="JFU7" s="219"/>
      <c r="JFV7" s="65"/>
      <c r="JFW7" s="65"/>
      <c r="JGF7" s="65"/>
      <c r="JGK7" s="219"/>
      <c r="JGL7" s="65"/>
      <c r="JGM7" s="65"/>
      <c r="JGV7" s="65"/>
      <c r="JHA7" s="219"/>
      <c r="JHB7" s="65"/>
      <c r="JHC7" s="65"/>
      <c r="JHL7" s="65"/>
      <c r="JHQ7" s="219"/>
      <c r="JHR7" s="65"/>
      <c r="JHS7" s="65"/>
      <c r="JIB7" s="65"/>
      <c r="JIG7" s="219"/>
      <c r="JIH7" s="65"/>
      <c r="JII7" s="65"/>
      <c r="JIR7" s="65"/>
      <c r="JIW7" s="219"/>
      <c r="JIX7" s="65"/>
      <c r="JIY7" s="65"/>
      <c r="JJH7" s="65"/>
      <c r="JJM7" s="219"/>
      <c r="JJN7" s="65"/>
      <c r="JJO7" s="65"/>
      <c r="JJX7" s="65"/>
      <c r="JKC7" s="219"/>
      <c r="JKD7" s="65"/>
      <c r="JKE7" s="65"/>
      <c r="JKN7" s="65"/>
      <c r="JKS7" s="219"/>
      <c r="JKT7" s="65"/>
      <c r="JKU7" s="65"/>
      <c r="JLD7" s="65"/>
      <c r="JLI7" s="219"/>
      <c r="JLJ7" s="65"/>
      <c r="JLK7" s="65"/>
      <c r="JLT7" s="65"/>
      <c r="JLY7" s="219"/>
      <c r="JLZ7" s="65"/>
      <c r="JMA7" s="65"/>
      <c r="JMJ7" s="65"/>
      <c r="JMO7" s="219"/>
      <c r="JMP7" s="65"/>
      <c r="JMQ7" s="65"/>
      <c r="JMZ7" s="65"/>
      <c r="JNE7" s="219"/>
      <c r="JNF7" s="65"/>
      <c r="JNG7" s="65"/>
      <c r="JNP7" s="65"/>
      <c r="JNU7" s="219"/>
      <c r="JNV7" s="65"/>
      <c r="JNW7" s="65"/>
      <c r="JOF7" s="65"/>
      <c r="JOK7" s="219"/>
      <c r="JOL7" s="65"/>
      <c r="JOM7" s="65"/>
      <c r="JOV7" s="65"/>
      <c r="JPA7" s="219"/>
      <c r="JPB7" s="65"/>
      <c r="JPC7" s="65"/>
      <c r="JPL7" s="65"/>
      <c r="JPQ7" s="219"/>
      <c r="JPR7" s="65"/>
      <c r="JPS7" s="65"/>
      <c r="JQB7" s="65"/>
      <c r="JQG7" s="219"/>
      <c r="JQH7" s="65"/>
      <c r="JQI7" s="65"/>
      <c r="JQR7" s="65"/>
      <c r="JQW7" s="219"/>
      <c r="JQX7" s="65"/>
      <c r="JQY7" s="65"/>
      <c r="JRH7" s="65"/>
      <c r="JRM7" s="219"/>
      <c r="JRN7" s="65"/>
      <c r="JRO7" s="65"/>
      <c r="JRX7" s="65"/>
      <c r="JSC7" s="219"/>
      <c r="JSD7" s="65"/>
      <c r="JSE7" s="65"/>
      <c r="JSN7" s="65"/>
      <c r="JSS7" s="219"/>
      <c r="JST7" s="65"/>
      <c r="JSU7" s="65"/>
      <c r="JTD7" s="65"/>
      <c r="JTI7" s="219"/>
      <c r="JTJ7" s="65"/>
      <c r="JTK7" s="65"/>
      <c r="JTT7" s="65"/>
      <c r="JTY7" s="219"/>
      <c r="JTZ7" s="65"/>
      <c r="JUA7" s="65"/>
      <c r="JUJ7" s="65"/>
      <c r="JUO7" s="219"/>
      <c r="JUP7" s="65"/>
      <c r="JUQ7" s="65"/>
      <c r="JUZ7" s="65"/>
      <c r="JVE7" s="219"/>
      <c r="JVF7" s="65"/>
      <c r="JVG7" s="65"/>
      <c r="JVP7" s="65"/>
      <c r="JVU7" s="219"/>
      <c r="JVV7" s="65"/>
      <c r="JVW7" s="65"/>
      <c r="JWF7" s="65"/>
      <c r="JWK7" s="219"/>
      <c r="JWL7" s="65"/>
      <c r="JWM7" s="65"/>
      <c r="JWV7" s="65"/>
      <c r="JXA7" s="219"/>
      <c r="JXB7" s="65"/>
      <c r="JXC7" s="65"/>
      <c r="JXL7" s="65"/>
      <c r="JXQ7" s="219"/>
      <c r="JXR7" s="65"/>
      <c r="JXS7" s="65"/>
      <c r="JYB7" s="65"/>
      <c r="JYG7" s="219"/>
      <c r="JYH7" s="65"/>
      <c r="JYI7" s="65"/>
      <c r="JYR7" s="65"/>
      <c r="JYW7" s="219"/>
      <c r="JYX7" s="65"/>
      <c r="JYY7" s="65"/>
      <c r="JZH7" s="65"/>
      <c r="JZM7" s="219"/>
      <c r="JZN7" s="65"/>
      <c r="JZO7" s="65"/>
      <c r="JZX7" s="65"/>
      <c r="KAC7" s="219"/>
      <c r="KAD7" s="65"/>
      <c r="KAE7" s="65"/>
      <c r="KAN7" s="65"/>
      <c r="KAS7" s="219"/>
      <c r="KAT7" s="65"/>
      <c r="KAU7" s="65"/>
      <c r="KBD7" s="65"/>
      <c r="KBI7" s="219"/>
      <c r="KBJ7" s="65"/>
      <c r="KBK7" s="65"/>
      <c r="KBT7" s="65"/>
      <c r="KBY7" s="219"/>
      <c r="KBZ7" s="65"/>
      <c r="KCA7" s="65"/>
      <c r="KCJ7" s="65"/>
      <c r="KCO7" s="219"/>
      <c r="KCP7" s="65"/>
      <c r="KCQ7" s="65"/>
      <c r="KCZ7" s="65"/>
      <c r="KDE7" s="219"/>
      <c r="KDF7" s="65"/>
      <c r="KDG7" s="65"/>
      <c r="KDP7" s="65"/>
      <c r="KDU7" s="219"/>
      <c r="KDV7" s="65"/>
      <c r="KDW7" s="65"/>
      <c r="KEF7" s="65"/>
      <c r="KEK7" s="219"/>
      <c r="KEL7" s="65"/>
      <c r="KEM7" s="65"/>
      <c r="KEV7" s="65"/>
      <c r="KFA7" s="219"/>
      <c r="KFB7" s="65"/>
      <c r="KFC7" s="65"/>
      <c r="KFL7" s="65"/>
      <c r="KFQ7" s="219"/>
      <c r="KFR7" s="65"/>
      <c r="KFS7" s="65"/>
      <c r="KGB7" s="65"/>
      <c r="KGG7" s="219"/>
      <c r="KGH7" s="65"/>
      <c r="KGI7" s="65"/>
      <c r="KGR7" s="65"/>
      <c r="KGW7" s="219"/>
      <c r="KGX7" s="65"/>
      <c r="KGY7" s="65"/>
      <c r="KHH7" s="65"/>
      <c r="KHM7" s="219"/>
      <c r="KHN7" s="65"/>
      <c r="KHO7" s="65"/>
      <c r="KHX7" s="65"/>
      <c r="KIC7" s="219"/>
      <c r="KID7" s="65"/>
      <c r="KIE7" s="65"/>
      <c r="KIN7" s="65"/>
      <c r="KIS7" s="219"/>
      <c r="KIT7" s="65"/>
      <c r="KIU7" s="65"/>
      <c r="KJD7" s="65"/>
      <c r="KJI7" s="219"/>
      <c r="KJJ7" s="65"/>
      <c r="KJK7" s="65"/>
      <c r="KJT7" s="65"/>
      <c r="KJY7" s="219"/>
      <c r="KJZ7" s="65"/>
      <c r="KKA7" s="65"/>
      <c r="KKJ7" s="65"/>
      <c r="KKO7" s="219"/>
      <c r="KKP7" s="65"/>
      <c r="KKQ7" s="65"/>
      <c r="KKZ7" s="65"/>
      <c r="KLE7" s="219"/>
      <c r="KLF7" s="65"/>
      <c r="KLG7" s="65"/>
      <c r="KLP7" s="65"/>
      <c r="KLU7" s="219"/>
      <c r="KLV7" s="65"/>
      <c r="KLW7" s="65"/>
      <c r="KMF7" s="65"/>
      <c r="KMK7" s="219"/>
      <c r="KML7" s="65"/>
      <c r="KMM7" s="65"/>
      <c r="KMV7" s="65"/>
      <c r="KNA7" s="219"/>
      <c r="KNB7" s="65"/>
      <c r="KNC7" s="65"/>
      <c r="KNL7" s="65"/>
      <c r="KNQ7" s="219"/>
      <c r="KNR7" s="65"/>
      <c r="KNS7" s="65"/>
      <c r="KOB7" s="65"/>
      <c r="KOG7" s="219"/>
      <c r="KOH7" s="65"/>
      <c r="KOI7" s="65"/>
      <c r="KOR7" s="65"/>
      <c r="KOW7" s="219"/>
      <c r="KOX7" s="65"/>
      <c r="KOY7" s="65"/>
      <c r="KPH7" s="65"/>
      <c r="KPM7" s="219"/>
      <c r="KPN7" s="65"/>
      <c r="KPO7" s="65"/>
      <c r="KPX7" s="65"/>
      <c r="KQC7" s="219"/>
      <c r="KQD7" s="65"/>
      <c r="KQE7" s="65"/>
      <c r="KQN7" s="65"/>
      <c r="KQS7" s="219"/>
      <c r="KQT7" s="65"/>
      <c r="KQU7" s="65"/>
      <c r="KRD7" s="65"/>
      <c r="KRI7" s="219"/>
      <c r="KRJ7" s="65"/>
      <c r="KRK7" s="65"/>
      <c r="KRT7" s="65"/>
      <c r="KRY7" s="219"/>
      <c r="KRZ7" s="65"/>
      <c r="KSA7" s="65"/>
      <c r="KSJ7" s="65"/>
      <c r="KSO7" s="219"/>
      <c r="KSP7" s="65"/>
      <c r="KSQ7" s="65"/>
      <c r="KSZ7" s="65"/>
      <c r="KTE7" s="219"/>
      <c r="KTF7" s="65"/>
      <c r="KTG7" s="65"/>
      <c r="KTP7" s="65"/>
      <c r="KTU7" s="219"/>
      <c r="KTV7" s="65"/>
      <c r="KTW7" s="65"/>
      <c r="KUF7" s="65"/>
      <c r="KUK7" s="219"/>
      <c r="KUL7" s="65"/>
      <c r="KUM7" s="65"/>
      <c r="KUV7" s="65"/>
      <c r="KVA7" s="219"/>
      <c r="KVB7" s="65"/>
      <c r="KVC7" s="65"/>
      <c r="KVL7" s="65"/>
      <c r="KVQ7" s="219"/>
      <c r="KVR7" s="65"/>
      <c r="KVS7" s="65"/>
      <c r="KWB7" s="65"/>
      <c r="KWG7" s="219"/>
      <c r="KWH7" s="65"/>
      <c r="KWI7" s="65"/>
      <c r="KWR7" s="65"/>
      <c r="KWW7" s="219"/>
      <c r="KWX7" s="65"/>
      <c r="KWY7" s="65"/>
      <c r="KXH7" s="65"/>
      <c r="KXM7" s="219"/>
      <c r="KXN7" s="65"/>
      <c r="KXO7" s="65"/>
      <c r="KXX7" s="65"/>
      <c r="KYC7" s="219"/>
      <c r="KYD7" s="65"/>
      <c r="KYE7" s="65"/>
      <c r="KYN7" s="65"/>
      <c r="KYS7" s="219"/>
      <c r="KYT7" s="65"/>
      <c r="KYU7" s="65"/>
      <c r="KZD7" s="65"/>
      <c r="KZI7" s="219"/>
      <c r="KZJ7" s="65"/>
      <c r="KZK7" s="65"/>
      <c r="KZT7" s="65"/>
      <c r="KZY7" s="219"/>
      <c r="KZZ7" s="65"/>
      <c r="LAA7" s="65"/>
      <c r="LAJ7" s="65"/>
      <c r="LAO7" s="219"/>
      <c r="LAP7" s="65"/>
      <c r="LAQ7" s="65"/>
      <c r="LAZ7" s="65"/>
      <c r="LBE7" s="219"/>
      <c r="LBF7" s="65"/>
      <c r="LBG7" s="65"/>
      <c r="LBP7" s="65"/>
      <c r="LBU7" s="219"/>
      <c r="LBV7" s="65"/>
      <c r="LBW7" s="65"/>
      <c r="LCF7" s="65"/>
      <c r="LCK7" s="219"/>
      <c r="LCL7" s="65"/>
      <c r="LCM7" s="65"/>
      <c r="LCV7" s="65"/>
      <c r="LDA7" s="219"/>
      <c r="LDB7" s="65"/>
      <c r="LDC7" s="65"/>
      <c r="LDL7" s="65"/>
      <c r="LDQ7" s="219"/>
      <c r="LDR7" s="65"/>
      <c r="LDS7" s="65"/>
      <c r="LEB7" s="65"/>
      <c r="LEG7" s="219"/>
      <c r="LEH7" s="65"/>
      <c r="LEI7" s="65"/>
      <c r="LER7" s="65"/>
      <c r="LEW7" s="219"/>
      <c r="LEX7" s="65"/>
      <c r="LEY7" s="65"/>
      <c r="LFH7" s="65"/>
      <c r="LFM7" s="219"/>
      <c r="LFN7" s="65"/>
      <c r="LFO7" s="65"/>
      <c r="LFX7" s="65"/>
      <c r="LGC7" s="219"/>
      <c r="LGD7" s="65"/>
      <c r="LGE7" s="65"/>
      <c r="LGN7" s="65"/>
      <c r="LGS7" s="219"/>
      <c r="LGT7" s="65"/>
      <c r="LGU7" s="65"/>
      <c r="LHD7" s="65"/>
      <c r="LHI7" s="219"/>
      <c r="LHJ7" s="65"/>
      <c r="LHK7" s="65"/>
      <c r="LHT7" s="65"/>
      <c r="LHY7" s="219"/>
      <c r="LHZ7" s="65"/>
      <c r="LIA7" s="65"/>
      <c r="LIJ7" s="65"/>
      <c r="LIO7" s="219"/>
      <c r="LIP7" s="65"/>
      <c r="LIQ7" s="65"/>
      <c r="LIZ7" s="65"/>
      <c r="LJE7" s="219"/>
      <c r="LJF7" s="65"/>
      <c r="LJG7" s="65"/>
      <c r="LJP7" s="65"/>
      <c r="LJU7" s="219"/>
      <c r="LJV7" s="65"/>
      <c r="LJW7" s="65"/>
      <c r="LKF7" s="65"/>
      <c r="LKK7" s="219"/>
      <c r="LKL7" s="65"/>
      <c r="LKM7" s="65"/>
      <c r="LKV7" s="65"/>
      <c r="LLA7" s="219"/>
      <c r="LLB7" s="65"/>
      <c r="LLC7" s="65"/>
      <c r="LLL7" s="65"/>
      <c r="LLQ7" s="219"/>
      <c r="LLR7" s="65"/>
      <c r="LLS7" s="65"/>
      <c r="LMB7" s="65"/>
      <c r="LMG7" s="219"/>
      <c r="LMH7" s="65"/>
      <c r="LMI7" s="65"/>
      <c r="LMR7" s="65"/>
      <c r="LMW7" s="219"/>
      <c r="LMX7" s="65"/>
      <c r="LMY7" s="65"/>
      <c r="LNH7" s="65"/>
      <c r="LNM7" s="219"/>
      <c r="LNN7" s="65"/>
      <c r="LNO7" s="65"/>
      <c r="LNX7" s="65"/>
      <c r="LOC7" s="219"/>
      <c r="LOD7" s="65"/>
      <c r="LOE7" s="65"/>
      <c r="LON7" s="65"/>
      <c r="LOS7" s="219"/>
      <c r="LOT7" s="65"/>
      <c r="LOU7" s="65"/>
      <c r="LPD7" s="65"/>
      <c r="LPI7" s="219"/>
      <c r="LPJ7" s="65"/>
      <c r="LPK7" s="65"/>
      <c r="LPT7" s="65"/>
      <c r="LPY7" s="219"/>
      <c r="LPZ7" s="65"/>
      <c r="LQA7" s="65"/>
      <c r="LQJ7" s="65"/>
      <c r="LQO7" s="219"/>
      <c r="LQP7" s="65"/>
      <c r="LQQ7" s="65"/>
      <c r="LQZ7" s="65"/>
      <c r="LRE7" s="219"/>
      <c r="LRF7" s="65"/>
      <c r="LRG7" s="65"/>
      <c r="LRP7" s="65"/>
      <c r="LRU7" s="219"/>
      <c r="LRV7" s="65"/>
      <c r="LRW7" s="65"/>
      <c r="LSF7" s="65"/>
      <c r="LSK7" s="219"/>
      <c r="LSL7" s="65"/>
      <c r="LSM7" s="65"/>
      <c r="LSV7" s="65"/>
      <c r="LTA7" s="219"/>
      <c r="LTB7" s="65"/>
      <c r="LTC7" s="65"/>
      <c r="LTL7" s="65"/>
      <c r="LTQ7" s="219"/>
      <c r="LTR7" s="65"/>
      <c r="LTS7" s="65"/>
      <c r="LUB7" s="65"/>
      <c r="LUG7" s="219"/>
      <c r="LUH7" s="65"/>
      <c r="LUI7" s="65"/>
      <c r="LUR7" s="65"/>
      <c r="LUW7" s="219"/>
      <c r="LUX7" s="65"/>
      <c r="LUY7" s="65"/>
      <c r="LVH7" s="65"/>
      <c r="LVM7" s="219"/>
      <c r="LVN7" s="65"/>
      <c r="LVO7" s="65"/>
      <c r="LVX7" s="65"/>
      <c r="LWC7" s="219"/>
      <c r="LWD7" s="65"/>
      <c r="LWE7" s="65"/>
      <c r="LWN7" s="65"/>
      <c r="LWS7" s="219"/>
      <c r="LWT7" s="65"/>
      <c r="LWU7" s="65"/>
      <c r="LXD7" s="65"/>
      <c r="LXI7" s="219"/>
      <c r="LXJ7" s="65"/>
      <c r="LXK7" s="65"/>
      <c r="LXT7" s="65"/>
      <c r="LXY7" s="219"/>
      <c r="LXZ7" s="65"/>
      <c r="LYA7" s="65"/>
      <c r="LYJ7" s="65"/>
      <c r="LYO7" s="219"/>
      <c r="LYP7" s="65"/>
      <c r="LYQ7" s="65"/>
      <c r="LYZ7" s="65"/>
      <c r="LZE7" s="219"/>
      <c r="LZF7" s="65"/>
      <c r="LZG7" s="65"/>
      <c r="LZP7" s="65"/>
      <c r="LZU7" s="219"/>
      <c r="LZV7" s="65"/>
      <c r="LZW7" s="65"/>
      <c r="MAF7" s="65"/>
      <c r="MAK7" s="219"/>
      <c r="MAL7" s="65"/>
      <c r="MAM7" s="65"/>
      <c r="MAV7" s="65"/>
      <c r="MBA7" s="219"/>
      <c r="MBB7" s="65"/>
      <c r="MBC7" s="65"/>
      <c r="MBL7" s="65"/>
      <c r="MBQ7" s="219"/>
      <c r="MBR7" s="65"/>
      <c r="MBS7" s="65"/>
      <c r="MCB7" s="65"/>
      <c r="MCG7" s="219"/>
      <c r="MCH7" s="65"/>
      <c r="MCI7" s="65"/>
      <c r="MCR7" s="65"/>
      <c r="MCW7" s="219"/>
      <c r="MCX7" s="65"/>
      <c r="MCY7" s="65"/>
      <c r="MDH7" s="65"/>
      <c r="MDM7" s="219"/>
      <c r="MDN7" s="65"/>
      <c r="MDO7" s="65"/>
      <c r="MDX7" s="65"/>
      <c r="MEC7" s="219"/>
      <c r="MED7" s="65"/>
      <c r="MEE7" s="65"/>
      <c r="MEN7" s="65"/>
      <c r="MES7" s="219"/>
      <c r="MET7" s="65"/>
      <c r="MEU7" s="65"/>
      <c r="MFD7" s="65"/>
      <c r="MFI7" s="219"/>
      <c r="MFJ7" s="65"/>
      <c r="MFK7" s="65"/>
      <c r="MFT7" s="65"/>
      <c r="MFY7" s="219"/>
      <c r="MFZ7" s="65"/>
      <c r="MGA7" s="65"/>
      <c r="MGJ7" s="65"/>
      <c r="MGO7" s="219"/>
      <c r="MGP7" s="65"/>
      <c r="MGQ7" s="65"/>
      <c r="MGZ7" s="65"/>
      <c r="MHE7" s="219"/>
      <c r="MHF7" s="65"/>
      <c r="MHG7" s="65"/>
      <c r="MHP7" s="65"/>
      <c r="MHU7" s="219"/>
      <c r="MHV7" s="65"/>
      <c r="MHW7" s="65"/>
      <c r="MIF7" s="65"/>
      <c r="MIK7" s="219"/>
      <c r="MIL7" s="65"/>
      <c r="MIM7" s="65"/>
      <c r="MIV7" s="65"/>
      <c r="MJA7" s="219"/>
      <c r="MJB7" s="65"/>
      <c r="MJC7" s="65"/>
      <c r="MJL7" s="65"/>
      <c r="MJQ7" s="219"/>
      <c r="MJR7" s="65"/>
      <c r="MJS7" s="65"/>
      <c r="MKB7" s="65"/>
      <c r="MKG7" s="219"/>
      <c r="MKH7" s="65"/>
      <c r="MKI7" s="65"/>
      <c r="MKR7" s="65"/>
      <c r="MKW7" s="219"/>
      <c r="MKX7" s="65"/>
      <c r="MKY7" s="65"/>
      <c r="MLH7" s="65"/>
      <c r="MLM7" s="219"/>
      <c r="MLN7" s="65"/>
      <c r="MLO7" s="65"/>
      <c r="MLX7" s="65"/>
      <c r="MMC7" s="219"/>
      <c r="MMD7" s="65"/>
      <c r="MME7" s="65"/>
      <c r="MMN7" s="65"/>
      <c r="MMS7" s="219"/>
      <c r="MMT7" s="65"/>
      <c r="MMU7" s="65"/>
      <c r="MND7" s="65"/>
      <c r="MNI7" s="219"/>
      <c r="MNJ7" s="65"/>
      <c r="MNK7" s="65"/>
      <c r="MNT7" s="65"/>
      <c r="MNY7" s="219"/>
      <c r="MNZ7" s="65"/>
      <c r="MOA7" s="65"/>
      <c r="MOJ7" s="65"/>
      <c r="MOO7" s="219"/>
      <c r="MOP7" s="65"/>
      <c r="MOQ7" s="65"/>
      <c r="MOZ7" s="65"/>
      <c r="MPE7" s="219"/>
      <c r="MPF7" s="65"/>
      <c r="MPG7" s="65"/>
      <c r="MPP7" s="65"/>
      <c r="MPU7" s="219"/>
      <c r="MPV7" s="65"/>
      <c r="MPW7" s="65"/>
      <c r="MQF7" s="65"/>
      <c r="MQK7" s="219"/>
      <c r="MQL7" s="65"/>
      <c r="MQM7" s="65"/>
      <c r="MQV7" s="65"/>
      <c r="MRA7" s="219"/>
      <c r="MRB7" s="65"/>
      <c r="MRC7" s="65"/>
      <c r="MRL7" s="65"/>
      <c r="MRQ7" s="219"/>
      <c r="MRR7" s="65"/>
      <c r="MRS7" s="65"/>
      <c r="MSB7" s="65"/>
      <c r="MSG7" s="219"/>
      <c r="MSH7" s="65"/>
      <c r="MSI7" s="65"/>
      <c r="MSR7" s="65"/>
      <c r="MSW7" s="219"/>
      <c r="MSX7" s="65"/>
      <c r="MSY7" s="65"/>
      <c r="MTH7" s="65"/>
      <c r="MTM7" s="219"/>
      <c r="MTN7" s="65"/>
      <c r="MTO7" s="65"/>
      <c r="MTX7" s="65"/>
      <c r="MUC7" s="219"/>
      <c r="MUD7" s="65"/>
      <c r="MUE7" s="65"/>
      <c r="MUN7" s="65"/>
      <c r="MUS7" s="219"/>
      <c r="MUT7" s="65"/>
      <c r="MUU7" s="65"/>
      <c r="MVD7" s="65"/>
      <c r="MVI7" s="219"/>
      <c r="MVJ7" s="65"/>
      <c r="MVK7" s="65"/>
      <c r="MVT7" s="65"/>
      <c r="MVY7" s="219"/>
      <c r="MVZ7" s="65"/>
      <c r="MWA7" s="65"/>
      <c r="MWJ7" s="65"/>
      <c r="MWO7" s="219"/>
      <c r="MWP7" s="65"/>
      <c r="MWQ7" s="65"/>
      <c r="MWZ7" s="65"/>
      <c r="MXE7" s="219"/>
      <c r="MXF7" s="65"/>
      <c r="MXG7" s="65"/>
      <c r="MXP7" s="65"/>
      <c r="MXU7" s="219"/>
      <c r="MXV7" s="65"/>
      <c r="MXW7" s="65"/>
      <c r="MYF7" s="65"/>
      <c r="MYK7" s="219"/>
      <c r="MYL7" s="65"/>
      <c r="MYM7" s="65"/>
      <c r="MYV7" s="65"/>
      <c r="MZA7" s="219"/>
      <c r="MZB7" s="65"/>
      <c r="MZC7" s="65"/>
      <c r="MZL7" s="65"/>
      <c r="MZQ7" s="219"/>
      <c r="MZR7" s="65"/>
      <c r="MZS7" s="65"/>
      <c r="NAB7" s="65"/>
      <c r="NAG7" s="219"/>
      <c r="NAH7" s="65"/>
      <c r="NAI7" s="65"/>
      <c r="NAR7" s="65"/>
      <c r="NAW7" s="219"/>
      <c r="NAX7" s="65"/>
      <c r="NAY7" s="65"/>
      <c r="NBH7" s="65"/>
      <c r="NBM7" s="219"/>
      <c r="NBN7" s="65"/>
      <c r="NBO7" s="65"/>
      <c r="NBX7" s="65"/>
      <c r="NCC7" s="219"/>
      <c r="NCD7" s="65"/>
      <c r="NCE7" s="65"/>
      <c r="NCN7" s="65"/>
      <c r="NCS7" s="219"/>
      <c r="NCT7" s="65"/>
      <c r="NCU7" s="65"/>
      <c r="NDD7" s="65"/>
      <c r="NDI7" s="219"/>
      <c r="NDJ7" s="65"/>
      <c r="NDK7" s="65"/>
      <c r="NDT7" s="65"/>
      <c r="NDY7" s="219"/>
      <c r="NDZ7" s="65"/>
      <c r="NEA7" s="65"/>
      <c r="NEJ7" s="65"/>
      <c r="NEO7" s="219"/>
      <c r="NEP7" s="65"/>
      <c r="NEQ7" s="65"/>
      <c r="NEZ7" s="65"/>
      <c r="NFE7" s="219"/>
      <c r="NFF7" s="65"/>
      <c r="NFG7" s="65"/>
      <c r="NFP7" s="65"/>
      <c r="NFU7" s="219"/>
      <c r="NFV7" s="65"/>
      <c r="NFW7" s="65"/>
      <c r="NGF7" s="65"/>
      <c r="NGK7" s="219"/>
      <c r="NGL7" s="65"/>
      <c r="NGM7" s="65"/>
      <c r="NGV7" s="65"/>
      <c r="NHA7" s="219"/>
      <c r="NHB7" s="65"/>
      <c r="NHC7" s="65"/>
      <c r="NHL7" s="65"/>
      <c r="NHQ7" s="219"/>
      <c r="NHR7" s="65"/>
      <c r="NHS7" s="65"/>
      <c r="NIB7" s="65"/>
      <c r="NIG7" s="219"/>
      <c r="NIH7" s="65"/>
      <c r="NII7" s="65"/>
      <c r="NIR7" s="65"/>
      <c r="NIW7" s="219"/>
      <c r="NIX7" s="65"/>
      <c r="NIY7" s="65"/>
      <c r="NJH7" s="65"/>
      <c r="NJM7" s="219"/>
      <c r="NJN7" s="65"/>
      <c r="NJO7" s="65"/>
      <c r="NJX7" s="65"/>
      <c r="NKC7" s="219"/>
      <c r="NKD7" s="65"/>
      <c r="NKE7" s="65"/>
      <c r="NKN7" s="65"/>
      <c r="NKS7" s="219"/>
      <c r="NKT7" s="65"/>
      <c r="NKU7" s="65"/>
      <c r="NLD7" s="65"/>
      <c r="NLI7" s="219"/>
      <c r="NLJ7" s="65"/>
      <c r="NLK7" s="65"/>
      <c r="NLT7" s="65"/>
      <c r="NLY7" s="219"/>
      <c r="NLZ7" s="65"/>
      <c r="NMA7" s="65"/>
      <c r="NMJ7" s="65"/>
      <c r="NMO7" s="219"/>
      <c r="NMP7" s="65"/>
      <c r="NMQ7" s="65"/>
      <c r="NMZ7" s="65"/>
      <c r="NNE7" s="219"/>
      <c r="NNF7" s="65"/>
      <c r="NNG7" s="65"/>
      <c r="NNP7" s="65"/>
      <c r="NNU7" s="219"/>
      <c r="NNV7" s="65"/>
      <c r="NNW7" s="65"/>
      <c r="NOF7" s="65"/>
      <c r="NOK7" s="219"/>
      <c r="NOL7" s="65"/>
      <c r="NOM7" s="65"/>
      <c r="NOV7" s="65"/>
      <c r="NPA7" s="219"/>
      <c r="NPB7" s="65"/>
      <c r="NPC7" s="65"/>
      <c r="NPL7" s="65"/>
      <c r="NPQ7" s="219"/>
      <c r="NPR7" s="65"/>
      <c r="NPS7" s="65"/>
      <c r="NQB7" s="65"/>
      <c r="NQG7" s="219"/>
      <c r="NQH7" s="65"/>
      <c r="NQI7" s="65"/>
      <c r="NQR7" s="65"/>
      <c r="NQW7" s="219"/>
      <c r="NQX7" s="65"/>
      <c r="NQY7" s="65"/>
      <c r="NRH7" s="65"/>
      <c r="NRM7" s="219"/>
      <c r="NRN7" s="65"/>
      <c r="NRO7" s="65"/>
      <c r="NRX7" s="65"/>
      <c r="NSC7" s="219"/>
      <c r="NSD7" s="65"/>
      <c r="NSE7" s="65"/>
      <c r="NSN7" s="65"/>
      <c r="NSS7" s="219"/>
      <c r="NST7" s="65"/>
      <c r="NSU7" s="65"/>
      <c r="NTD7" s="65"/>
      <c r="NTI7" s="219"/>
      <c r="NTJ7" s="65"/>
      <c r="NTK7" s="65"/>
      <c r="NTT7" s="65"/>
      <c r="NTY7" s="219"/>
      <c r="NTZ7" s="65"/>
      <c r="NUA7" s="65"/>
      <c r="NUJ7" s="65"/>
      <c r="NUO7" s="219"/>
      <c r="NUP7" s="65"/>
      <c r="NUQ7" s="65"/>
      <c r="NUZ7" s="65"/>
      <c r="NVE7" s="219"/>
      <c r="NVF7" s="65"/>
      <c r="NVG7" s="65"/>
      <c r="NVP7" s="65"/>
      <c r="NVU7" s="219"/>
      <c r="NVV7" s="65"/>
      <c r="NVW7" s="65"/>
      <c r="NWF7" s="65"/>
      <c r="NWK7" s="219"/>
      <c r="NWL7" s="65"/>
      <c r="NWM7" s="65"/>
      <c r="NWV7" s="65"/>
      <c r="NXA7" s="219"/>
      <c r="NXB7" s="65"/>
      <c r="NXC7" s="65"/>
      <c r="NXL7" s="65"/>
      <c r="NXQ7" s="219"/>
      <c r="NXR7" s="65"/>
      <c r="NXS7" s="65"/>
      <c r="NYB7" s="65"/>
      <c r="NYG7" s="219"/>
      <c r="NYH7" s="65"/>
      <c r="NYI7" s="65"/>
      <c r="NYR7" s="65"/>
      <c r="NYW7" s="219"/>
      <c r="NYX7" s="65"/>
      <c r="NYY7" s="65"/>
      <c r="NZH7" s="65"/>
      <c r="NZM7" s="219"/>
      <c r="NZN7" s="65"/>
      <c r="NZO7" s="65"/>
      <c r="NZX7" s="65"/>
      <c r="OAC7" s="219"/>
      <c r="OAD7" s="65"/>
      <c r="OAE7" s="65"/>
      <c r="OAN7" s="65"/>
      <c r="OAS7" s="219"/>
      <c r="OAT7" s="65"/>
      <c r="OAU7" s="65"/>
      <c r="OBD7" s="65"/>
      <c r="OBI7" s="219"/>
      <c r="OBJ7" s="65"/>
      <c r="OBK7" s="65"/>
      <c r="OBT7" s="65"/>
      <c r="OBY7" s="219"/>
      <c r="OBZ7" s="65"/>
      <c r="OCA7" s="65"/>
      <c r="OCJ7" s="65"/>
      <c r="OCO7" s="219"/>
      <c r="OCP7" s="65"/>
      <c r="OCQ7" s="65"/>
      <c r="OCZ7" s="65"/>
      <c r="ODE7" s="219"/>
      <c r="ODF7" s="65"/>
      <c r="ODG7" s="65"/>
      <c r="ODP7" s="65"/>
      <c r="ODU7" s="219"/>
      <c r="ODV7" s="65"/>
      <c r="ODW7" s="65"/>
      <c r="OEF7" s="65"/>
      <c r="OEK7" s="219"/>
      <c r="OEL7" s="65"/>
      <c r="OEM7" s="65"/>
      <c r="OEV7" s="65"/>
      <c r="OFA7" s="219"/>
      <c r="OFB7" s="65"/>
      <c r="OFC7" s="65"/>
      <c r="OFL7" s="65"/>
      <c r="OFQ7" s="219"/>
      <c r="OFR7" s="65"/>
      <c r="OFS7" s="65"/>
      <c r="OGB7" s="65"/>
      <c r="OGG7" s="219"/>
      <c r="OGH7" s="65"/>
      <c r="OGI7" s="65"/>
      <c r="OGR7" s="65"/>
      <c r="OGW7" s="219"/>
      <c r="OGX7" s="65"/>
      <c r="OGY7" s="65"/>
      <c r="OHH7" s="65"/>
      <c r="OHM7" s="219"/>
      <c r="OHN7" s="65"/>
      <c r="OHO7" s="65"/>
      <c r="OHX7" s="65"/>
      <c r="OIC7" s="219"/>
      <c r="OID7" s="65"/>
      <c r="OIE7" s="65"/>
      <c r="OIN7" s="65"/>
      <c r="OIS7" s="219"/>
      <c r="OIT7" s="65"/>
      <c r="OIU7" s="65"/>
      <c r="OJD7" s="65"/>
      <c r="OJI7" s="219"/>
      <c r="OJJ7" s="65"/>
      <c r="OJK7" s="65"/>
      <c r="OJT7" s="65"/>
      <c r="OJY7" s="219"/>
      <c r="OJZ7" s="65"/>
      <c r="OKA7" s="65"/>
      <c r="OKJ7" s="65"/>
      <c r="OKO7" s="219"/>
      <c r="OKP7" s="65"/>
      <c r="OKQ7" s="65"/>
      <c r="OKZ7" s="65"/>
      <c r="OLE7" s="219"/>
      <c r="OLF7" s="65"/>
      <c r="OLG7" s="65"/>
      <c r="OLP7" s="65"/>
      <c r="OLU7" s="219"/>
      <c r="OLV7" s="65"/>
      <c r="OLW7" s="65"/>
      <c r="OMF7" s="65"/>
      <c r="OMK7" s="219"/>
      <c r="OML7" s="65"/>
      <c r="OMM7" s="65"/>
      <c r="OMV7" s="65"/>
      <c r="ONA7" s="219"/>
      <c r="ONB7" s="65"/>
      <c r="ONC7" s="65"/>
      <c r="ONL7" s="65"/>
      <c r="ONQ7" s="219"/>
      <c r="ONR7" s="65"/>
      <c r="ONS7" s="65"/>
      <c r="OOB7" s="65"/>
      <c r="OOG7" s="219"/>
      <c r="OOH7" s="65"/>
      <c r="OOI7" s="65"/>
      <c r="OOR7" s="65"/>
      <c r="OOW7" s="219"/>
      <c r="OOX7" s="65"/>
      <c r="OOY7" s="65"/>
      <c r="OPH7" s="65"/>
      <c r="OPM7" s="219"/>
      <c r="OPN7" s="65"/>
      <c r="OPO7" s="65"/>
      <c r="OPX7" s="65"/>
      <c r="OQC7" s="219"/>
      <c r="OQD7" s="65"/>
      <c r="OQE7" s="65"/>
      <c r="OQN7" s="65"/>
      <c r="OQS7" s="219"/>
      <c r="OQT7" s="65"/>
      <c r="OQU7" s="65"/>
      <c r="ORD7" s="65"/>
      <c r="ORI7" s="219"/>
      <c r="ORJ7" s="65"/>
      <c r="ORK7" s="65"/>
      <c r="ORT7" s="65"/>
      <c r="ORY7" s="219"/>
      <c r="ORZ7" s="65"/>
      <c r="OSA7" s="65"/>
      <c r="OSJ7" s="65"/>
      <c r="OSO7" s="219"/>
      <c r="OSP7" s="65"/>
      <c r="OSQ7" s="65"/>
      <c r="OSZ7" s="65"/>
      <c r="OTE7" s="219"/>
      <c r="OTF7" s="65"/>
      <c r="OTG7" s="65"/>
      <c r="OTP7" s="65"/>
      <c r="OTU7" s="219"/>
      <c r="OTV7" s="65"/>
      <c r="OTW7" s="65"/>
      <c r="OUF7" s="65"/>
      <c r="OUK7" s="219"/>
      <c r="OUL7" s="65"/>
      <c r="OUM7" s="65"/>
      <c r="OUV7" s="65"/>
      <c r="OVA7" s="219"/>
      <c r="OVB7" s="65"/>
      <c r="OVC7" s="65"/>
      <c r="OVL7" s="65"/>
      <c r="OVQ7" s="219"/>
      <c r="OVR7" s="65"/>
      <c r="OVS7" s="65"/>
      <c r="OWB7" s="65"/>
      <c r="OWG7" s="219"/>
      <c r="OWH7" s="65"/>
      <c r="OWI7" s="65"/>
      <c r="OWR7" s="65"/>
      <c r="OWW7" s="219"/>
      <c r="OWX7" s="65"/>
      <c r="OWY7" s="65"/>
      <c r="OXH7" s="65"/>
      <c r="OXM7" s="219"/>
      <c r="OXN7" s="65"/>
      <c r="OXO7" s="65"/>
      <c r="OXX7" s="65"/>
      <c r="OYC7" s="219"/>
      <c r="OYD7" s="65"/>
      <c r="OYE7" s="65"/>
      <c r="OYN7" s="65"/>
      <c r="OYS7" s="219"/>
      <c r="OYT7" s="65"/>
      <c r="OYU7" s="65"/>
      <c r="OZD7" s="65"/>
      <c r="OZI7" s="219"/>
      <c r="OZJ7" s="65"/>
      <c r="OZK7" s="65"/>
      <c r="OZT7" s="65"/>
      <c r="OZY7" s="219"/>
      <c r="OZZ7" s="65"/>
      <c r="PAA7" s="65"/>
      <c r="PAJ7" s="65"/>
      <c r="PAO7" s="219"/>
      <c r="PAP7" s="65"/>
      <c r="PAQ7" s="65"/>
      <c r="PAZ7" s="65"/>
      <c r="PBE7" s="219"/>
      <c r="PBF7" s="65"/>
      <c r="PBG7" s="65"/>
      <c r="PBP7" s="65"/>
      <c r="PBU7" s="219"/>
      <c r="PBV7" s="65"/>
      <c r="PBW7" s="65"/>
      <c r="PCF7" s="65"/>
      <c r="PCK7" s="219"/>
      <c r="PCL7" s="65"/>
      <c r="PCM7" s="65"/>
      <c r="PCV7" s="65"/>
      <c r="PDA7" s="219"/>
      <c r="PDB7" s="65"/>
      <c r="PDC7" s="65"/>
      <c r="PDL7" s="65"/>
      <c r="PDQ7" s="219"/>
      <c r="PDR7" s="65"/>
      <c r="PDS7" s="65"/>
      <c r="PEB7" s="65"/>
      <c r="PEG7" s="219"/>
      <c r="PEH7" s="65"/>
      <c r="PEI7" s="65"/>
      <c r="PER7" s="65"/>
      <c r="PEW7" s="219"/>
      <c r="PEX7" s="65"/>
      <c r="PEY7" s="65"/>
      <c r="PFH7" s="65"/>
      <c r="PFM7" s="219"/>
      <c r="PFN7" s="65"/>
      <c r="PFO7" s="65"/>
      <c r="PFX7" s="65"/>
      <c r="PGC7" s="219"/>
      <c r="PGD7" s="65"/>
      <c r="PGE7" s="65"/>
      <c r="PGN7" s="65"/>
      <c r="PGS7" s="219"/>
      <c r="PGT7" s="65"/>
      <c r="PGU7" s="65"/>
      <c r="PHD7" s="65"/>
      <c r="PHI7" s="219"/>
      <c r="PHJ7" s="65"/>
      <c r="PHK7" s="65"/>
      <c r="PHT7" s="65"/>
      <c r="PHY7" s="219"/>
      <c r="PHZ7" s="65"/>
      <c r="PIA7" s="65"/>
      <c r="PIJ7" s="65"/>
      <c r="PIO7" s="219"/>
      <c r="PIP7" s="65"/>
      <c r="PIQ7" s="65"/>
      <c r="PIZ7" s="65"/>
      <c r="PJE7" s="219"/>
      <c r="PJF7" s="65"/>
      <c r="PJG7" s="65"/>
      <c r="PJP7" s="65"/>
      <c r="PJU7" s="219"/>
      <c r="PJV7" s="65"/>
      <c r="PJW7" s="65"/>
      <c r="PKF7" s="65"/>
      <c r="PKK7" s="219"/>
      <c r="PKL7" s="65"/>
      <c r="PKM7" s="65"/>
      <c r="PKV7" s="65"/>
      <c r="PLA7" s="219"/>
      <c r="PLB7" s="65"/>
      <c r="PLC7" s="65"/>
      <c r="PLL7" s="65"/>
      <c r="PLQ7" s="219"/>
      <c r="PLR7" s="65"/>
      <c r="PLS7" s="65"/>
      <c r="PMB7" s="65"/>
      <c r="PMG7" s="219"/>
      <c r="PMH7" s="65"/>
      <c r="PMI7" s="65"/>
      <c r="PMR7" s="65"/>
      <c r="PMW7" s="219"/>
      <c r="PMX7" s="65"/>
      <c r="PMY7" s="65"/>
      <c r="PNH7" s="65"/>
      <c r="PNM7" s="219"/>
      <c r="PNN7" s="65"/>
      <c r="PNO7" s="65"/>
      <c r="PNX7" s="65"/>
      <c r="POC7" s="219"/>
      <c r="POD7" s="65"/>
      <c r="POE7" s="65"/>
      <c r="PON7" s="65"/>
      <c r="POS7" s="219"/>
      <c r="POT7" s="65"/>
      <c r="POU7" s="65"/>
      <c r="PPD7" s="65"/>
      <c r="PPI7" s="219"/>
      <c r="PPJ7" s="65"/>
      <c r="PPK7" s="65"/>
      <c r="PPT7" s="65"/>
      <c r="PPY7" s="219"/>
      <c r="PPZ7" s="65"/>
      <c r="PQA7" s="65"/>
      <c r="PQJ7" s="65"/>
      <c r="PQO7" s="219"/>
      <c r="PQP7" s="65"/>
      <c r="PQQ7" s="65"/>
      <c r="PQZ7" s="65"/>
      <c r="PRE7" s="219"/>
      <c r="PRF7" s="65"/>
      <c r="PRG7" s="65"/>
      <c r="PRP7" s="65"/>
      <c r="PRU7" s="219"/>
      <c r="PRV7" s="65"/>
      <c r="PRW7" s="65"/>
      <c r="PSF7" s="65"/>
      <c r="PSK7" s="219"/>
      <c r="PSL7" s="65"/>
      <c r="PSM7" s="65"/>
      <c r="PSV7" s="65"/>
      <c r="PTA7" s="219"/>
      <c r="PTB7" s="65"/>
      <c r="PTC7" s="65"/>
      <c r="PTL7" s="65"/>
      <c r="PTQ7" s="219"/>
      <c r="PTR7" s="65"/>
      <c r="PTS7" s="65"/>
      <c r="PUB7" s="65"/>
      <c r="PUG7" s="219"/>
      <c r="PUH7" s="65"/>
      <c r="PUI7" s="65"/>
      <c r="PUR7" s="65"/>
      <c r="PUW7" s="219"/>
      <c r="PUX7" s="65"/>
      <c r="PUY7" s="65"/>
      <c r="PVH7" s="65"/>
      <c r="PVM7" s="219"/>
      <c r="PVN7" s="65"/>
      <c r="PVO7" s="65"/>
      <c r="PVX7" s="65"/>
      <c r="PWC7" s="219"/>
      <c r="PWD7" s="65"/>
      <c r="PWE7" s="65"/>
      <c r="PWN7" s="65"/>
      <c r="PWS7" s="219"/>
      <c r="PWT7" s="65"/>
      <c r="PWU7" s="65"/>
      <c r="PXD7" s="65"/>
      <c r="PXI7" s="219"/>
      <c r="PXJ7" s="65"/>
      <c r="PXK7" s="65"/>
      <c r="PXT7" s="65"/>
      <c r="PXY7" s="219"/>
      <c r="PXZ7" s="65"/>
      <c r="PYA7" s="65"/>
      <c r="PYJ7" s="65"/>
      <c r="PYO7" s="219"/>
      <c r="PYP7" s="65"/>
      <c r="PYQ7" s="65"/>
      <c r="PYZ7" s="65"/>
      <c r="PZE7" s="219"/>
      <c r="PZF7" s="65"/>
      <c r="PZG7" s="65"/>
      <c r="PZP7" s="65"/>
      <c r="PZU7" s="219"/>
      <c r="PZV7" s="65"/>
      <c r="PZW7" s="65"/>
      <c r="QAF7" s="65"/>
      <c r="QAK7" s="219"/>
      <c r="QAL7" s="65"/>
      <c r="QAM7" s="65"/>
      <c r="QAV7" s="65"/>
      <c r="QBA7" s="219"/>
      <c r="QBB7" s="65"/>
      <c r="QBC7" s="65"/>
      <c r="QBL7" s="65"/>
      <c r="QBQ7" s="219"/>
      <c r="QBR7" s="65"/>
      <c r="QBS7" s="65"/>
      <c r="QCB7" s="65"/>
      <c r="QCG7" s="219"/>
      <c r="QCH7" s="65"/>
      <c r="QCI7" s="65"/>
      <c r="QCR7" s="65"/>
      <c r="QCW7" s="219"/>
      <c r="QCX7" s="65"/>
      <c r="QCY7" s="65"/>
      <c r="QDH7" s="65"/>
      <c r="QDM7" s="219"/>
      <c r="QDN7" s="65"/>
      <c r="QDO7" s="65"/>
      <c r="QDX7" s="65"/>
      <c r="QEC7" s="219"/>
      <c r="QED7" s="65"/>
      <c r="QEE7" s="65"/>
      <c r="QEN7" s="65"/>
      <c r="QES7" s="219"/>
      <c r="QET7" s="65"/>
      <c r="QEU7" s="65"/>
      <c r="QFD7" s="65"/>
      <c r="QFI7" s="219"/>
      <c r="QFJ7" s="65"/>
      <c r="QFK7" s="65"/>
      <c r="QFT7" s="65"/>
      <c r="QFY7" s="219"/>
      <c r="QFZ7" s="65"/>
      <c r="QGA7" s="65"/>
      <c r="QGJ7" s="65"/>
      <c r="QGO7" s="219"/>
      <c r="QGP7" s="65"/>
      <c r="QGQ7" s="65"/>
      <c r="QGZ7" s="65"/>
      <c r="QHE7" s="219"/>
      <c r="QHF7" s="65"/>
      <c r="QHG7" s="65"/>
      <c r="QHP7" s="65"/>
      <c r="QHU7" s="219"/>
      <c r="QHV7" s="65"/>
      <c r="QHW7" s="65"/>
      <c r="QIF7" s="65"/>
      <c r="QIK7" s="219"/>
      <c r="QIL7" s="65"/>
      <c r="QIM7" s="65"/>
      <c r="QIV7" s="65"/>
      <c r="QJA7" s="219"/>
      <c r="QJB7" s="65"/>
      <c r="QJC7" s="65"/>
      <c r="QJL7" s="65"/>
      <c r="QJQ7" s="219"/>
      <c r="QJR7" s="65"/>
      <c r="QJS7" s="65"/>
      <c r="QKB7" s="65"/>
      <c r="QKG7" s="219"/>
      <c r="QKH7" s="65"/>
      <c r="QKI7" s="65"/>
      <c r="QKR7" s="65"/>
      <c r="QKW7" s="219"/>
      <c r="QKX7" s="65"/>
      <c r="QKY7" s="65"/>
      <c r="QLH7" s="65"/>
      <c r="QLM7" s="219"/>
      <c r="QLN7" s="65"/>
      <c r="QLO7" s="65"/>
      <c r="QLX7" s="65"/>
      <c r="QMC7" s="219"/>
      <c r="QMD7" s="65"/>
      <c r="QME7" s="65"/>
      <c r="QMN7" s="65"/>
      <c r="QMS7" s="219"/>
      <c r="QMT7" s="65"/>
      <c r="QMU7" s="65"/>
      <c r="QND7" s="65"/>
      <c r="QNI7" s="219"/>
      <c r="QNJ7" s="65"/>
      <c r="QNK7" s="65"/>
      <c r="QNT7" s="65"/>
      <c r="QNY7" s="219"/>
      <c r="QNZ7" s="65"/>
      <c r="QOA7" s="65"/>
      <c r="QOJ7" s="65"/>
      <c r="QOO7" s="219"/>
      <c r="QOP7" s="65"/>
      <c r="QOQ7" s="65"/>
      <c r="QOZ7" s="65"/>
      <c r="QPE7" s="219"/>
      <c r="QPF7" s="65"/>
      <c r="QPG7" s="65"/>
      <c r="QPP7" s="65"/>
      <c r="QPU7" s="219"/>
      <c r="QPV7" s="65"/>
      <c r="QPW7" s="65"/>
      <c r="QQF7" s="65"/>
      <c r="QQK7" s="219"/>
      <c r="QQL7" s="65"/>
      <c r="QQM7" s="65"/>
      <c r="QQV7" s="65"/>
      <c r="QRA7" s="219"/>
      <c r="QRB7" s="65"/>
      <c r="QRC7" s="65"/>
      <c r="QRL7" s="65"/>
      <c r="QRQ7" s="219"/>
      <c r="QRR7" s="65"/>
      <c r="QRS7" s="65"/>
      <c r="QSB7" s="65"/>
      <c r="QSG7" s="219"/>
      <c r="QSH7" s="65"/>
      <c r="QSI7" s="65"/>
      <c r="QSR7" s="65"/>
      <c r="QSW7" s="219"/>
      <c r="QSX7" s="65"/>
      <c r="QSY7" s="65"/>
      <c r="QTH7" s="65"/>
      <c r="QTM7" s="219"/>
      <c r="QTN7" s="65"/>
      <c r="QTO7" s="65"/>
      <c r="QTX7" s="65"/>
      <c r="QUC7" s="219"/>
      <c r="QUD7" s="65"/>
      <c r="QUE7" s="65"/>
      <c r="QUN7" s="65"/>
      <c r="QUS7" s="219"/>
      <c r="QUT7" s="65"/>
      <c r="QUU7" s="65"/>
      <c r="QVD7" s="65"/>
      <c r="QVI7" s="219"/>
      <c r="QVJ7" s="65"/>
      <c r="QVK7" s="65"/>
      <c r="QVT7" s="65"/>
      <c r="QVY7" s="219"/>
      <c r="QVZ7" s="65"/>
      <c r="QWA7" s="65"/>
      <c r="QWJ7" s="65"/>
      <c r="QWO7" s="219"/>
      <c r="QWP7" s="65"/>
      <c r="QWQ7" s="65"/>
      <c r="QWZ7" s="65"/>
      <c r="QXE7" s="219"/>
      <c r="QXF7" s="65"/>
      <c r="QXG7" s="65"/>
      <c r="QXP7" s="65"/>
      <c r="QXU7" s="219"/>
      <c r="QXV7" s="65"/>
      <c r="QXW7" s="65"/>
      <c r="QYF7" s="65"/>
      <c r="QYK7" s="219"/>
      <c r="QYL7" s="65"/>
      <c r="QYM7" s="65"/>
      <c r="QYV7" s="65"/>
      <c r="QZA7" s="219"/>
      <c r="QZB7" s="65"/>
      <c r="QZC7" s="65"/>
      <c r="QZL7" s="65"/>
      <c r="QZQ7" s="219"/>
      <c r="QZR7" s="65"/>
      <c r="QZS7" s="65"/>
      <c r="RAB7" s="65"/>
      <c r="RAG7" s="219"/>
      <c r="RAH7" s="65"/>
      <c r="RAI7" s="65"/>
      <c r="RAR7" s="65"/>
      <c r="RAW7" s="219"/>
      <c r="RAX7" s="65"/>
      <c r="RAY7" s="65"/>
      <c r="RBH7" s="65"/>
      <c r="RBM7" s="219"/>
      <c r="RBN7" s="65"/>
      <c r="RBO7" s="65"/>
      <c r="RBX7" s="65"/>
      <c r="RCC7" s="219"/>
      <c r="RCD7" s="65"/>
      <c r="RCE7" s="65"/>
      <c r="RCN7" s="65"/>
      <c r="RCS7" s="219"/>
      <c r="RCT7" s="65"/>
      <c r="RCU7" s="65"/>
      <c r="RDD7" s="65"/>
      <c r="RDI7" s="219"/>
      <c r="RDJ7" s="65"/>
      <c r="RDK7" s="65"/>
      <c r="RDT7" s="65"/>
      <c r="RDY7" s="219"/>
      <c r="RDZ7" s="65"/>
      <c r="REA7" s="65"/>
      <c r="REJ7" s="65"/>
      <c r="REO7" s="219"/>
      <c r="REP7" s="65"/>
      <c r="REQ7" s="65"/>
      <c r="REZ7" s="65"/>
      <c r="RFE7" s="219"/>
      <c r="RFF7" s="65"/>
      <c r="RFG7" s="65"/>
      <c r="RFP7" s="65"/>
      <c r="RFU7" s="219"/>
      <c r="RFV7" s="65"/>
      <c r="RFW7" s="65"/>
      <c r="RGF7" s="65"/>
      <c r="RGK7" s="219"/>
      <c r="RGL7" s="65"/>
      <c r="RGM7" s="65"/>
      <c r="RGV7" s="65"/>
      <c r="RHA7" s="219"/>
      <c r="RHB7" s="65"/>
      <c r="RHC7" s="65"/>
      <c r="RHL7" s="65"/>
      <c r="RHQ7" s="219"/>
      <c r="RHR7" s="65"/>
      <c r="RHS7" s="65"/>
      <c r="RIB7" s="65"/>
      <c r="RIG7" s="219"/>
      <c r="RIH7" s="65"/>
      <c r="RII7" s="65"/>
      <c r="RIR7" s="65"/>
      <c r="RIW7" s="219"/>
      <c r="RIX7" s="65"/>
      <c r="RIY7" s="65"/>
      <c r="RJH7" s="65"/>
      <c r="RJM7" s="219"/>
      <c r="RJN7" s="65"/>
      <c r="RJO7" s="65"/>
      <c r="RJX7" s="65"/>
      <c r="RKC7" s="219"/>
      <c r="RKD7" s="65"/>
      <c r="RKE7" s="65"/>
      <c r="RKN7" s="65"/>
      <c r="RKS7" s="219"/>
      <c r="RKT7" s="65"/>
      <c r="RKU7" s="65"/>
      <c r="RLD7" s="65"/>
      <c r="RLI7" s="219"/>
      <c r="RLJ7" s="65"/>
      <c r="RLK7" s="65"/>
      <c r="RLT7" s="65"/>
      <c r="RLY7" s="219"/>
      <c r="RLZ7" s="65"/>
      <c r="RMA7" s="65"/>
      <c r="RMJ7" s="65"/>
      <c r="RMO7" s="219"/>
      <c r="RMP7" s="65"/>
      <c r="RMQ7" s="65"/>
      <c r="RMZ7" s="65"/>
      <c r="RNE7" s="219"/>
      <c r="RNF7" s="65"/>
      <c r="RNG7" s="65"/>
      <c r="RNP7" s="65"/>
      <c r="RNU7" s="219"/>
      <c r="RNV7" s="65"/>
      <c r="RNW7" s="65"/>
      <c r="ROF7" s="65"/>
      <c r="ROK7" s="219"/>
      <c r="ROL7" s="65"/>
      <c r="ROM7" s="65"/>
      <c r="ROV7" s="65"/>
      <c r="RPA7" s="219"/>
      <c r="RPB7" s="65"/>
      <c r="RPC7" s="65"/>
      <c r="RPL7" s="65"/>
      <c r="RPQ7" s="219"/>
      <c r="RPR7" s="65"/>
      <c r="RPS7" s="65"/>
      <c r="RQB7" s="65"/>
      <c r="RQG7" s="219"/>
      <c r="RQH7" s="65"/>
      <c r="RQI7" s="65"/>
      <c r="RQR7" s="65"/>
      <c r="RQW7" s="219"/>
      <c r="RQX7" s="65"/>
      <c r="RQY7" s="65"/>
      <c r="RRH7" s="65"/>
      <c r="RRM7" s="219"/>
      <c r="RRN7" s="65"/>
      <c r="RRO7" s="65"/>
      <c r="RRX7" s="65"/>
      <c r="RSC7" s="219"/>
      <c r="RSD7" s="65"/>
      <c r="RSE7" s="65"/>
      <c r="RSN7" s="65"/>
      <c r="RSS7" s="219"/>
      <c r="RST7" s="65"/>
      <c r="RSU7" s="65"/>
      <c r="RTD7" s="65"/>
      <c r="RTI7" s="219"/>
      <c r="RTJ7" s="65"/>
      <c r="RTK7" s="65"/>
      <c r="RTT7" s="65"/>
      <c r="RTY7" s="219"/>
      <c r="RTZ7" s="65"/>
      <c r="RUA7" s="65"/>
      <c r="RUJ7" s="65"/>
      <c r="RUO7" s="219"/>
      <c r="RUP7" s="65"/>
      <c r="RUQ7" s="65"/>
      <c r="RUZ7" s="65"/>
      <c r="RVE7" s="219"/>
      <c r="RVF7" s="65"/>
      <c r="RVG7" s="65"/>
      <c r="RVP7" s="65"/>
      <c r="RVU7" s="219"/>
      <c r="RVV7" s="65"/>
      <c r="RVW7" s="65"/>
      <c r="RWF7" s="65"/>
      <c r="RWK7" s="219"/>
      <c r="RWL7" s="65"/>
      <c r="RWM7" s="65"/>
      <c r="RWV7" s="65"/>
      <c r="RXA7" s="219"/>
      <c r="RXB7" s="65"/>
      <c r="RXC7" s="65"/>
      <c r="RXL7" s="65"/>
      <c r="RXQ7" s="219"/>
      <c r="RXR7" s="65"/>
      <c r="RXS7" s="65"/>
      <c r="RYB7" s="65"/>
      <c r="RYG7" s="219"/>
      <c r="RYH7" s="65"/>
      <c r="RYI7" s="65"/>
      <c r="RYR7" s="65"/>
      <c r="RYW7" s="219"/>
      <c r="RYX7" s="65"/>
      <c r="RYY7" s="65"/>
      <c r="RZH7" s="65"/>
      <c r="RZM7" s="219"/>
      <c r="RZN7" s="65"/>
      <c r="RZO7" s="65"/>
      <c r="RZX7" s="65"/>
      <c r="SAC7" s="219"/>
      <c r="SAD7" s="65"/>
      <c r="SAE7" s="65"/>
      <c r="SAN7" s="65"/>
      <c r="SAS7" s="219"/>
      <c r="SAT7" s="65"/>
      <c r="SAU7" s="65"/>
      <c r="SBD7" s="65"/>
      <c r="SBI7" s="219"/>
      <c r="SBJ7" s="65"/>
      <c r="SBK7" s="65"/>
      <c r="SBT7" s="65"/>
      <c r="SBY7" s="219"/>
      <c r="SBZ7" s="65"/>
      <c r="SCA7" s="65"/>
      <c r="SCJ7" s="65"/>
      <c r="SCO7" s="219"/>
      <c r="SCP7" s="65"/>
      <c r="SCQ7" s="65"/>
      <c r="SCZ7" s="65"/>
      <c r="SDE7" s="219"/>
      <c r="SDF7" s="65"/>
      <c r="SDG7" s="65"/>
      <c r="SDP7" s="65"/>
      <c r="SDU7" s="219"/>
      <c r="SDV7" s="65"/>
      <c r="SDW7" s="65"/>
      <c r="SEF7" s="65"/>
      <c r="SEK7" s="219"/>
      <c r="SEL7" s="65"/>
      <c r="SEM7" s="65"/>
      <c r="SEV7" s="65"/>
      <c r="SFA7" s="219"/>
      <c r="SFB7" s="65"/>
      <c r="SFC7" s="65"/>
      <c r="SFL7" s="65"/>
      <c r="SFQ7" s="219"/>
      <c r="SFR7" s="65"/>
      <c r="SFS7" s="65"/>
      <c r="SGB7" s="65"/>
      <c r="SGG7" s="219"/>
      <c r="SGH7" s="65"/>
      <c r="SGI7" s="65"/>
      <c r="SGR7" s="65"/>
      <c r="SGW7" s="219"/>
      <c r="SGX7" s="65"/>
      <c r="SGY7" s="65"/>
      <c r="SHH7" s="65"/>
      <c r="SHM7" s="219"/>
      <c r="SHN7" s="65"/>
      <c r="SHO7" s="65"/>
      <c r="SHX7" s="65"/>
      <c r="SIC7" s="219"/>
      <c r="SID7" s="65"/>
      <c r="SIE7" s="65"/>
      <c r="SIN7" s="65"/>
      <c r="SIS7" s="219"/>
      <c r="SIT7" s="65"/>
      <c r="SIU7" s="65"/>
      <c r="SJD7" s="65"/>
      <c r="SJI7" s="219"/>
      <c r="SJJ7" s="65"/>
      <c r="SJK7" s="65"/>
      <c r="SJT7" s="65"/>
      <c r="SJY7" s="219"/>
      <c r="SJZ7" s="65"/>
      <c r="SKA7" s="65"/>
      <c r="SKJ7" s="65"/>
      <c r="SKO7" s="219"/>
      <c r="SKP7" s="65"/>
      <c r="SKQ7" s="65"/>
      <c r="SKZ7" s="65"/>
      <c r="SLE7" s="219"/>
      <c r="SLF7" s="65"/>
      <c r="SLG7" s="65"/>
      <c r="SLP7" s="65"/>
      <c r="SLU7" s="219"/>
      <c r="SLV7" s="65"/>
      <c r="SLW7" s="65"/>
      <c r="SMF7" s="65"/>
      <c r="SMK7" s="219"/>
      <c r="SML7" s="65"/>
      <c r="SMM7" s="65"/>
      <c r="SMV7" s="65"/>
      <c r="SNA7" s="219"/>
      <c r="SNB7" s="65"/>
      <c r="SNC7" s="65"/>
      <c r="SNL7" s="65"/>
      <c r="SNQ7" s="219"/>
      <c r="SNR7" s="65"/>
      <c r="SNS7" s="65"/>
      <c r="SOB7" s="65"/>
      <c r="SOG7" s="219"/>
      <c r="SOH7" s="65"/>
      <c r="SOI7" s="65"/>
      <c r="SOR7" s="65"/>
      <c r="SOW7" s="219"/>
      <c r="SOX7" s="65"/>
      <c r="SOY7" s="65"/>
      <c r="SPH7" s="65"/>
      <c r="SPM7" s="219"/>
      <c r="SPN7" s="65"/>
      <c r="SPO7" s="65"/>
      <c r="SPX7" s="65"/>
      <c r="SQC7" s="219"/>
      <c r="SQD7" s="65"/>
      <c r="SQE7" s="65"/>
      <c r="SQN7" s="65"/>
      <c r="SQS7" s="219"/>
      <c r="SQT7" s="65"/>
      <c r="SQU7" s="65"/>
      <c r="SRD7" s="65"/>
      <c r="SRI7" s="219"/>
      <c r="SRJ7" s="65"/>
      <c r="SRK7" s="65"/>
      <c r="SRT7" s="65"/>
      <c r="SRY7" s="219"/>
      <c r="SRZ7" s="65"/>
      <c r="SSA7" s="65"/>
      <c r="SSJ7" s="65"/>
      <c r="SSO7" s="219"/>
      <c r="SSP7" s="65"/>
      <c r="SSQ7" s="65"/>
      <c r="SSZ7" s="65"/>
      <c r="STE7" s="219"/>
      <c r="STF7" s="65"/>
      <c r="STG7" s="65"/>
      <c r="STP7" s="65"/>
      <c r="STU7" s="219"/>
      <c r="STV7" s="65"/>
      <c r="STW7" s="65"/>
      <c r="SUF7" s="65"/>
      <c r="SUK7" s="219"/>
      <c r="SUL7" s="65"/>
      <c r="SUM7" s="65"/>
      <c r="SUV7" s="65"/>
      <c r="SVA7" s="219"/>
      <c r="SVB7" s="65"/>
      <c r="SVC7" s="65"/>
      <c r="SVL7" s="65"/>
      <c r="SVQ7" s="219"/>
      <c r="SVR7" s="65"/>
      <c r="SVS7" s="65"/>
      <c r="SWB7" s="65"/>
      <c r="SWG7" s="219"/>
      <c r="SWH7" s="65"/>
      <c r="SWI7" s="65"/>
      <c r="SWR7" s="65"/>
      <c r="SWW7" s="219"/>
      <c r="SWX7" s="65"/>
      <c r="SWY7" s="65"/>
      <c r="SXH7" s="65"/>
      <c r="SXM7" s="219"/>
      <c r="SXN7" s="65"/>
      <c r="SXO7" s="65"/>
      <c r="SXX7" s="65"/>
      <c r="SYC7" s="219"/>
      <c r="SYD7" s="65"/>
      <c r="SYE7" s="65"/>
      <c r="SYN7" s="65"/>
      <c r="SYS7" s="219"/>
      <c r="SYT7" s="65"/>
      <c r="SYU7" s="65"/>
      <c r="SZD7" s="65"/>
      <c r="SZI7" s="219"/>
      <c r="SZJ7" s="65"/>
      <c r="SZK7" s="65"/>
      <c r="SZT7" s="65"/>
      <c r="SZY7" s="219"/>
      <c r="SZZ7" s="65"/>
      <c r="TAA7" s="65"/>
      <c r="TAJ7" s="65"/>
      <c r="TAO7" s="219"/>
      <c r="TAP7" s="65"/>
      <c r="TAQ7" s="65"/>
      <c r="TAZ7" s="65"/>
      <c r="TBE7" s="219"/>
      <c r="TBF7" s="65"/>
      <c r="TBG7" s="65"/>
      <c r="TBP7" s="65"/>
      <c r="TBU7" s="219"/>
      <c r="TBV7" s="65"/>
      <c r="TBW7" s="65"/>
      <c r="TCF7" s="65"/>
      <c r="TCK7" s="219"/>
      <c r="TCL7" s="65"/>
      <c r="TCM7" s="65"/>
      <c r="TCV7" s="65"/>
      <c r="TDA7" s="219"/>
      <c r="TDB7" s="65"/>
      <c r="TDC7" s="65"/>
      <c r="TDL7" s="65"/>
      <c r="TDQ7" s="219"/>
      <c r="TDR7" s="65"/>
      <c r="TDS7" s="65"/>
      <c r="TEB7" s="65"/>
      <c r="TEG7" s="219"/>
      <c r="TEH7" s="65"/>
      <c r="TEI7" s="65"/>
      <c r="TER7" s="65"/>
      <c r="TEW7" s="219"/>
      <c r="TEX7" s="65"/>
      <c r="TEY7" s="65"/>
      <c r="TFH7" s="65"/>
      <c r="TFM7" s="219"/>
      <c r="TFN7" s="65"/>
      <c r="TFO7" s="65"/>
      <c r="TFX7" s="65"/>
      <c r="TGC7" s="219"/>
      <c r="TGD7" s="65"/>
      <c r="TGE7" s="65"/>
      <c r="TGN7" s="65"/>
      <c r="TGS7" s="219"/>
      <c r="TGT7" s="65"/>
      <c r="TGU7" s="65"/>
      <c r="THD7" s="65"/>
      <c r="THI7" s="219"/>
      <c r="THJ7" s="65"/>
      <c r="THK7" s="65"/>
      <c r="THT7" s="65"/>
      <c r="THY7" s="219"/>
      <c r="THZ7" s="65"/>
      <c r="TIA7" s="65"/>
      <c r="TIJ7" s="65"/>
      <c r="TIO7" s="219"/>
      <c r="TIP7" s="65"/>
      <c r="TIQ7" s="65"/>
      <c r="TIZ7" s="65"/>
      <c r="TJE7" s="219"/>
      <c r="TJF7" s="65"/>
      <c r="TJG7" s="65"/>
      <c r="TJP7" s="65"/>
      <c r="TJU7" s="219"/>
      <c r="TJV7" s="65"/>
      <c r="TJW7" s="65"/>
      <c r="TKF7" s="65"/>
      <c r="TKK7" s="219"/>
      <c r="TKL7" s="65"/>
      <c r="TKM7" s="65"/>
      <c r="TKV7" s="65"/>
      <c r="TLA7" s="219"/>
      <c r="TLB7" s="65"/>
      <c r="TLC7" s="65"/>
      <c r="TLL7" s="65"/>
      <c r="TLQ7" s="219"/>
      <c r="TLR7" s="65"/>
      <c r="TLS7" s="65"/>
      <c r="TMB7" s="65"/>
      <c r="TMG7" s="219"/>
      <c r="TMH7" s="65"/>
      <c r="TMI7" s="65"/>
      <c r="TMR7" s="65"/>
      <c r="TMW7" s="219"/>
      <c r="TMX7" s="65"/>
      <c r="TMY7" s="65"/>
      <c r="TNH7" s="65"/>
      <c r="TNM7" s="219"/>
      <c r="TNN7" s="65"/>
      <c r="TNO7" s="65"/>
      <c r="TNX7" s="65"/>
      <c r="TOC7" s="219"/>
      <c r="TOD7" s="65"/>
      <c r="TOE7" s="65"/>
      <c r="TON7" s="65"/>
      <c r="TOS7" s="219"/>
      <c r="TOT7" s="65"/>
      <c r="TOU7" s="65"/>
      <c r="TPD7" s="65"/>
      <c r="TPI7" s="219"/>
      <c r="TPJ7" s="65"/>
      <c r="TPK7" s="65"/>
      <c r="TPT7" s="65"/>
      <c r="TPY7" s="219"/>
      <c r="TPZ7" s="65"/>
      <c r="TQA7" s="65"/>
      <c r="TQJ7" s="65"/>
      <c r="TQO7" s="219"/>
      <c r="TQP7" s="65"/>
      <c r="TQQ7" s="65"/>
      <c r="TQZ7" s="65"/>
      <c r="TRE7" s="219"/>
      <c r="TRF7" s="65"/>
      <c r="TRG7" s="65"/>
      <c r="TRP7" s="65"/>
      <c r="TRU7" s="219"/>
      <c r="TRV7" s="65"/>
      <c r="TRW7" s="65"/>
      <c r="TSF7" s="65"/>
      <c r="TSK7" s="219"/>
      <c r="TSL7" s="65"/>
      <c r="TSM7" s="65"/>
      <c r="TSV7" s="65"/>
      <c r="TTA7" s="219"/>
      <c r="TTB7" s="65"/>
      <c r="TTC7" s="65"/>
      <c r="TTL7" s="65"/>
      <c r="TTQ7" s="219"/>
      <c r="TTR7" s="65"/>
      <c r="TTS7" s="65"/>
      <c r="TUB7" s="65"/>
      <c r="TUG7" s="219"/>
      <c r="TUH7" s="65"/>
      <c r="TUI7" s="65"/>
      <c r="TUR7" s="65"/>
      <c r="TUW7" s="219"/>
      <c r="TUX7" s="65"/>
      <c r="TUY7" s="65"/>
      <c r="TVH7" s="65"/>
      <c r="TVM7" s="219"/>
      <c r="TVN7" s="65"/>
      <c r="TVO7" s="65"/>
      <c r="TVX7" s="65"/>
      <c r="TWC7" s="219"/>
      <c r="TWD7" s="65"/>
      <c r="TWE7" s="65"/>
      <c r="TWN7" s="65"/>
      <c r="TWS7" s="219"/>
      <c r="TWT7" s="65"/>
      <c r="TWU7" s="65"/>
      <c r="TXD7" s="65"/>
      <c r="TXI7" s="219"/>
      <c r="TXJ7" s="65"/>
      <c r="TXK7" s="65"/>
      <c r="TXT7" s="65"/>
      <c r="TXY7" s="219"/>
      <c r="TXZ7" s="65"/>
      <c r="TYA7" s="65"/>
      <c r="TYJ7" s="65"/>
      <c r="TYO7" s="219"/>
      <c r="TYP7" s="65"/>
      <c r="TYQ7" s="65"/>
      <c r="TYZ7" s="65"/>
      <c r="TZE7" s="219"/>
      <c r="TZF7" s="65"/>
      <c r="TZG7" s="65"/>
      <c r="TZP7" s="65"/>
      <c r="TZU7" s="219"/>
      <c r="TZV7" s="65"/>
      <c r="TZW7" s="65"/>
      <c r="UAF7" s="65"/>
      <c r="UAK7" s="219"/>
      <c r="UAL7" s="65"/>
      <c r="UAM7" s="65"/>
      <c r="UAV7" s="65"/>
      <c r="UBA7" s="219"/>
      <c r="UBB7" s="65"/>
      <c r="UBC7" s="65"/>
      <c r="UBL7" s="65"/>
      <c r="UBQ7" s="219"/>
      <c r="UBR7" s="65"/>
      <c r="UBS7" s="65"/>
      <c r="UCB7" s="65"/>
      <c r="UCG7" s="219"/>
      <c r="UCH7" s="65"/>
      <c r="UCI7" s="65"/>
      <c r="UCR7" s="65"/>
      <c r="UCW7" s="219"/>
      <c r="UCX7" s="65"/>
      <c r="UCY7" s="65"/>
      <c r="UDH7" s="65"/>
      <c r="UDM7" s="219"/>
      <c r="UDN7" s="65"/>
      <c r="UDO7" s="65"/>
      <c r="UDX7" s="65"/>
      <c r="UEC7" s="219"/>
      <c r="UED7" s="65"/>
      <c r="UEE7" s="65"/>
      <c r="UEN7" s="65"/>
      <c r="UES7" s="219"/>
      <c r="UET7" s="65"/>
      <c r="UEU7" s="65"/>
      <c r="UFD7" s="65"/>
      <c r="UFI7" s="219"/>
      <c r="UFJ7" s="65"/>
      <c r="UFK7" s="65"/>
      <c r="UFT7" s="65"/>
      <c r="UFY7" s="219"/>
      <c r="UFZ7" s="65"/>
      <c r="UGA7" s="65"/>
      <c r="UGJ7" s="65"/>
      <c r="UGO7" s="219"/>
      <c r="UGP7" s="65"/>
      <c r="UGQ7" s="65"/>
      <c r="UGZ7" s="65"/>
      <c r="UHE7" s="219"/>
      <c r="UHF7" s="65"/>
      <c r="UHG7" s="65"/>
      <c r="UHP7" s="65"/>
      <c r="UHU7" s="219"/>
      <c r="UHV7" s="65"/>
      <c r="UHW7" s="65"/>
      <c r="UIF7" s="65"/>
      <c r="UIK7" s="219"/>
      <c r="UIL7" s="65"/>
      <c r="UIM7" s="65"/>
      <c r="UIV7" s="65"/>
      <c r="UJA7" s="219"/>
      <c r="UJB7" s="65"/>
      <c r="UJC7" s="65"/>
      <c r="UJL7" s="65"/>
      <c r="UJQ7" s="219"/>
      <c r="UJR7" s="65"/>
      <c r="UJS7" s="65"/>
      <c r="UKB7" s="65"/>
      <c r="UKG7" s="219"/>
      <c r="UKH7" s="65"/>
      <c r="UKI7" s="65"/>
      <c r="UKR7" s="65"/>
      <c r="UKW7" s="219"/>
      <c r="UKX7" s="65"/>
      <c r="UKY7" s="65"/>
      <c r="ULH7" s="65"/>
      <c r="ULM7" s="219"/>
      <c r="ULN7" s="65"/>
      <c r="ULO7" s="65"/>
      <c r="ULX7" s="65"/>
      <c r="UMC7" s="219"/>
      <c r="UMD7" s="65"/>
      <c r="UME7" s="65"/>
      <c r="UMN7" s="65"/>
      <c r="UMS7" s="219"/>
      <c r="UMT7" s="65"/>
      <c r="UMU7" s="65"/>
      <c r="UND7" s="65"/>
      <c r="UNI7" s="219"/>
      <c r="UNJ7" s="65"/>
      <c r="UNK7" s="65"/>
      <c r="UNT7" s="65"/>
      <c r="UNY7" s="219"/>
      <c r="UNZ7" s="65"/>
      <c r="UOA7" s="65"/>
      <c r="UOJ7" s="65"/>
      <c r="UOO7" s="219"/>
      <c r="UOP7" s="65"/>
      <c r="UOQ7" s="65"/>
      <c r="UOZ7" s="65"/>
      <c r="UPE7" s="219"/>
      <c r="UPF7" s="65"/>
      <c r="UPG7" s="65"/>
      <c r="UPP7" s="65"/>
      <c r="UPU7" s="219"/>
      <c r="UPV7" s="65"/>
      <c r="UPW7" s="65"/>
      <c r="UQF7" s="65"/>
      <c r="UQK7" s="219"/>
      <c r="UQL7" s="65"/>
      <c r="UQM7" s="65"/>
      <c r="UQV7" s="65"/>
      <c r="URA7" s="219"/>
      <c r="URB7" s="65"/>
      <c r="URC7" s="65"/>
      <c r="URL7" s="65"/>
      <c r="URQ7" s="219"/>
      <c r="URR7" s="65"/>
      <c r="URS7" s="65"/>
      <c r="USB7" s="65"/>
      <c r="USG7" s="219"/>
      <c r="USH7" s="65"/>
      <c r="USI7" s="65"/>
      <c r="USR7" s="65"/>
      <c r="USW7" s="219"/>
      <c r="USX7" s="65"/>
      <c r="USY7" s="65"/>
      <c r="UTH7" s="65"/>
      <c r="UTM7" s="219"/>
      <c r="UTN7" s="65"/>
      <c r="UTO7" s="65"/>
      <c r="UTX7" s="65"/>
      <c r="UUC7" s="219"/>
      <c r="UUD7" s="65"/>
      <c r="UUE7" s="65"/>
      <c r="UUN7" s="65"/>
      <c r="UUS7" s="219"/>
      <c r="UUT7" s="65"/>
      <c r="UUU7" s="65"/>
      <c r="UVD7" s="65"/>
      <c r="UVI7" s="219"/>
      <c r="UVJ7" s="65"/>
      <c r="UVK7" s="65"/>
      <c r="UVT7" s="65"/>
      <c r="UVY7" s="219"/>
      <c r="UVZ7" s="65"/>
      <c r="UWA7" s="65"/>
      <c r="UWJ7" s="65"/>
      <c r="UWO7" s="219"/>
      <c r="UWP7" s="65"/>
      <c r="UWQ7" s="65"/>
      <c r="UWZ7" s="65"/>
      <c r="UXE7" s="219"/>
      <c r="UXF7" s="65"/>
      <c r="UXG7" s="65"/>
      <c r="UXP7" s="65"/>
      <c r="UXU7" s="219"/>
      <c r="UXV7" s="65"/>
      <c r="UXW7" s="65"/>
      <c r="UYF7" s="65"/>
      <c r="UYK7" s="219"/>
      <c r="UYL7" s="65"/>
      <c r="UYM7" s="65"/>
      <c r="UYV7" s="65"/>
      <c r="UZA7" s="219"/>
      <c r="UZB7" s="65"/>
      <c r="UZC7" s="65"/>
      <c r="UZL7" s="65"/>
      <c r="UZQ7" s="219"/>
      <c r="UZR7" s="65"/>
      <c r="UZS7" s="65"/>
      <c r="VAB7" s="65"/>
      <c r="VAG7" s="219"/>
      <c r="VAH7" s="65"/>
      <c r="VAI7" s="65"/>
      <c r="VAR7" s="65"/>
      <c r="VAW7" s="219"/>
      <c r="VAX7" s="65"/>
      <c r="VAY7" s="65"/>
      <c r="VBH7" s="65"/>
      <c r="VBM7" s="219"/>
      <c r="VBN7" s="65"/>
      <c r="VBO7" s="65"/>
      <c r="VBX7" s="65"/>
      <c r="VCC7" s="219"/>
      <c r="VCD7" s="65"/>
      <c r="VCE7" s="65"/>
      <c r="VCN7" s="65"/>
      <c r="VCS7" s="219"/>
      <c r="VCT7" s="65"/>
      <c r="VCU7" s="65"/>
      <c r="VDD7" s="65"/>
      <c r="VDI7" s="219"/>
      <c r="VDJ7" s="65"/>
      <c r="VDK7" s="65"/>
      <c r="VDT7" s="65"/>
      <c r="VDY7" s="219"/>
      <c r="VDZ7" s="65"/>
      <c r="VEA7" s="65"/>
      <c r="VEJ7" s="65"/>
      <c r="VEO7" s="219"/>
      <c r="VEP7" s="65"/>
      <c r="VEQ7" s="65"/>
      <c r="VEZ7" s="65"/>
      <c r="VFE7" s="219"/>
      <c r="VFF7" s="65"/>
      <c r="VFG7" s="65"/>
      <c r="VFP7" s="65"/>
      <c r="VFU7" s="219"/>
      <c r="VFV7" s="65"/>
      <c r="VFW7" s="65"/>
      <c r="VGF7" s="65"/>
      <c r="VGK7" s="219"/>
      <c r="VGL7" s="65"/>
      <c r="VGM7" s="65"/>
      <c r="VGV7" s="65"/>
      <c r="VHA7" s="219"/>
      <c r="VHB7" s="65"/>
      <c r="VHC7" s="65"/>
      <c r="VHL7" s="65"/>
      <c r="VHQ7" s="219"/>
      <c r="VHR7" s="65"/>
      <c r="VHS7" s="65"/>
      <c r="VIB7" s="65"/>
      <c r="VIG7" s="219"/>
      <c r="VIH7" s="65"/>
      <c r="VII7" s="65"/>
      <c r="VIR7" s="65"/>
      <c r="VIW7" s="219"/>
      <c r="VIX7" s="65"/>
      <c r="VIY7" s="65"/>
      <c r="VJH7" s="65"/>
      <c r="VJM7" s="219"/>
      <c r="VJN7" s="65"/>
      <c r="VJO7" s="65"/>
      <c r="VJX7" s="65"/>
      <c r="VKC7" s="219"/>
      <c r="VKD7" s="65"/>
      <c r="VKE7" s="65"/>
      <c r="VKN7" s="65"/>
      <c r="VKS7" s="219"/>
      <c r="VKT7" s="65"/>
      <c r="VKU7" s="65"/>
      <c r="VLD7" s="65"/>
      <c r="VLI7" s="219"/>
      <c r="VLJ7" s="65"/>
      <c r="VLK7" s="65"/>
      <c r="VLT7" s="65"/>
      <c r="VLY7" s="219"/>
      <c r="VLZ7" s="65"/>
      <c r="VMA7" s="65"/>
      <c r="VMJ7" s="65"/>
      <c r="VMO7" s="219"/>
      <c r="VMP7" s="65"/>
      <c r="VMQ7" s="65"/>
      <c r="VMZ7" s="65"/>
      <c r="VNE7" s="219"/>
      <c r="VNF7" s="65"/>
      <c r="VNG7" s="65"/>
      <c r="VNP7" s="65"/>
      <c r="VNU7" s="219"/>
      <c r="VNV7" s="65"/>
      <c r="VNW7" s="65"/>
      <c r="VOF7" s="65"/>
      <c r="VOK7" s="219"/>
      <c r="VOL7" s="65"/>
      <c r="VOM7" s="65"/>
      <c r="VOV7" s="65"/>
      <c r="VPA7" s="219"/>
      <c r="VPB7" s="65"/>
      <c r="VPC7" s="65"/>
      <c r="VPL7" s="65"/>
      <c r="VPQ7" s="219"/>
      <c r="VPR7" s="65"/>
      <c r="VPS7" s="65"/>
      <c r="VQB7" s="65"/>
      <c r="VQG7" s="219"/>
      <c r="VQH7" s="65"/>
      <c r="VQI7" s="65"/>
      <c r="VQR7" s="65"/>
      <c r="VQW7" s="219"/>
      <c r="VQX7" s="65"/>
      <c r="VQY7" s="65"/>
      <c r="VRH7" s="65"/>
      <c r="VRM7" s="219"/>
      <c r="VRN7" s="65"/>
      <c r="VRO7" s="65"/>
      <c r="VRX7" s="65"/>
      <c r="VSC7" s="219"/>
      <c r="VSD7" s="65"/>
      <c r="VSE7" s="65"/>
      <c r="VSN7" s="65"/>
      <c r="VSS7" s="219"/>
      <c r="VST7" s="65"/>
      <c r="VSU7" s="65"/>
      <c r="VTD7" s="65"/>
      <c r="VTI7" s="219"/>
      <c r="VTJ7" s="65"/>
      <c r="VTK7" s="65"/>
      <c r="VTT7" s="65"/>
      <c r="VTY7" s="219"/>
      <c r="VTZ7" s="65"/>
      <c r="VUA7" s="65"/>
      <c r="VUJ7" s="65"/>
      <c r="VUO7" s="219"/>
      <c r="VUP7" s="65"/>
      <c r="VUQ7" s="65"/>
      <c r="VUZ7" s="65"/>
      <c r="VVE7" s="219"/>
      <c r="VVF7" s="65"/>
      <c r="VVG7" s="65"/>
      <c r="VVP7" s="65"/>
      <c r="VVU7" s="219"/>
      <c r="VVV7" s="65"/>
      <c r="VVW7" s="65"/>
      <c r="VWF7" s="65"/>
      <c r="VWK7" s="219"/>
      <c r="VWL7" s="65"/>
      <c r="VWM7" s="65"/>
      <c r="VWV7" s="65"/>
      <c r="VXA7" s="219"/>
      <c r="VXB7" s="65"/>
      <c r="VXC7" s="65"/>
      <c r="VXL7" s="65"/>
      <c r="VXQ7" s="219"/>
      <c r="VXR7" s="65"/>
      <c r="VXS7" s="65"/>
      <c r="VYB7" s="65"/>
      <c r="VYG7" s="219"/>
      <c r="VYH7" s="65"/>
      <c r="VYI7" s="65"/>
      <c r="VYR7" s="65"/>
      <c r="VYW7" s="219"/>
      <c r="VYX7" s="65"/>
      <c r="VYY7" s="65"/>
      <c r="VZH7" s="65"/>
      <c r="VZM7" s="219"/>
      <c r="VZN7" s="65"/>
      <c r="VZO7" s="65"/>
      <c r="VZX7" s="65"/>
      <c r="WAC7" s="219"/>
      <c r="WAD7" s="65"/>
      <c r="WAE7" s="65"/>
      <c r="WAN7" s="65"/>
      <c r="WAS7" s="219"/>
      <c r="WAT7" s="65"/>
      <c r="WAU7" s="65"/>
      <c r="WBD7" s="65"/>
      <c r="WBI7" s="219"/>
      <c r="WBJ7" s="65"/>
      <c r="WBK7" s="65"/>
      <c r="WBT7" s="65"/>
      <c r="WBY7" s="219"/>
      <c r="WBZ7" s="65"/>
      <c r="WCA7" s="65"/>
      <c r="WCJ7" s="65"/>
      <c r="WCO7" s="219"/>
      <c r="WCP7" s="65"/>
      <c r="WCQ7" s="65"/>
      <c r="WCZ7" s="65"/>
      <c r="WDE7" s="219"/>
      <c r="WDF7" s="65"/>
      <c r="WDG7" s="65"/>
      <c r="WDP7" s="65"/>
      <c r="WDU7" s="219"/>
      <c r="WDV7" s="65"/>
      <c r="WDW7" s="65"/>
      <c r="WEF7" s="65"/>
      <c r="WEK7" s="219"/>
      <c r="WEL7" s="65"/>
      <c r="WEM7" s="65"/>
      <c r="WEV7" s="65"/>
      <c r="WFA7" s="219"/>
      <c r="WFB7" s="65"/>
      <c r="WFC7" s="65"/>
      <c r="WFL7" s="65"/>
      <c r="WFQ7" s="219"/>
      <c r="WFR7" s="65"/>
      <c r="WFS7" s="65"/>
      <c r="WGB7" s="65"/>
      <c r="WGG7" s="219"/>
      <c r="WGH7" s="65"/>
      <c r="WGI7" s="65"/>
      <c r="WGR7" s="65"/>
      <c r="WGW7" s="219"/>
      <c r="WGX7" s="65"/>
      <c r="WGY7" s="65"/>
      <c r="WHH7" s="65"/>
      <c r="WHM7" s="219"/>
      <c r="WHN7" s="65"/>
      <c r="WHO7" s="65"/>
      <c r="WHX7" s="65"/>
      <c r="WIC7" s="219"/>
      <c r="WID7" s="65"/>
      <c r="WIE7" s="65"/>
      <c r="WIN7" s="65"/>
      <c r="WIS7" s="219"/>
      <c r="WIT7" s="65"/>
      <c r="WIU7" s="65"/>
      <c r="WJD7" s="65"/>
      <c r="WJI7" s="219"/>
      <c r="WJJ7" s="65"/>
      <c r="WJK7" s="65"/>
      <c r="WJT7" s="65"/>
      <c r="WJY7" s="219"/>
      <c r="WJZ7" s="65"/>
      <c r="WKA7" s="65"/>
      <c r="WKJ7" s="65"/>
      <c r="WKO7" s="219"/>
      <c r="WKP7" s="65"/>
      <c r="WKQ7" s="65"/>
      <c r="WKZ7" s="65"/>
      <c r="WLE7" s="219"/>
      <c r="WLF7" s="65"/>
      <c r="WLG7" s="65"/>
      <c r="WLP7" s="65"/>
      <c r="WLU7" s="219"/>
      <c r="WLV7" s="65"/>
      <c r="WLW7" s="65"/>
      <c r="WMF7" s="65"/>
      <c r="WMK7" s="219"/>
      <c r="WML7" s="65"/>
      <c r="WMM7" s="65"/>
      <c r="WMV7" s="65"/>
      <c r="WNA7" s="219"/>
      <c r="WNB7" s="65"/>
      <c r="WNC7" s="65"/>
      <c r="WNL7" s="65"/>
      <c r="WNQ7" s="219"/>
      <c r="WNR7" s="65"/>
      <c r="WNS7" s="65"/>
      <c r="WOB7" s="65"/>
      <c r="WOG7" s="219"/>
      <c r="WOH7" s="65"/>
      <c r="WOI7" s="65"/>
      <c r="WOR7" s="65"/>
      <c r="WOW7" s="219"/>
      <c r="WOX7" s="65"/>
      <c r="WOY7" s="65"/>
      <c r="WPH7" s="65"/>
      <c r="WPM7" s="219"/>
      <c r="WPN7" s="65"/>
      <c r="WPO7" s="65"/>
      <c r="WPX7" s="65"/>
      <c r="WQC7" s="219"/>
      <c r="WQD7" s="65"/>
      <c r="WQE7" s="65"/>
      <c r="WQN7" s="65"/>
      <c r="WQS7" s="219"/>
      <c r="WQT7" s="65"/>
      <c r="WQU7" s="65"/>
      <c r="WRD7" s="65"/>
      <c r="WRI7" s="219"/>
      <c r="WRJ7" s="65"/>
      <c r="WRK7" s="65"/>
      <c r="WRT7" s="65"/>
      <c r="WRY7" s="219"/>
      <c r="WRZ7" s="65"/>
      <c r="WSA7" s="65"/>
      <c r="WSJ7" s="65"/>
      <c r="WSO7" s="219"/>
      <c r="WSP7" s="65"/>
      <c r="WSQ7" s="65"/>
      <c r="WSZ7" s="65"/>
      <c r="WTE7" s="219"/>
      <c r="WTF7" s="65"/>
      <c r="WTG7" s="65"/>
      <c r="WTP7" s="65"/>
      <c r="WTU7" s="219"/>
      <c r="WTV7" s="65"/>
      <c r="WTW7" s="65"/>
      <c r="WUF7" s="65"/>
      <c r="WUK7" s="219"/>
      <c r="WUL7" s="65"/>
      <c r="WUM7" s="65"/>
      <c r="WUV7" s="65"/>
      <c r="WVA7" s="219"/>
      <c r="WVB7" s="65"/>
      <c r="WVC7" s="65"/>
      <c r="WVL7" s="65"/>
      <c r="WVQ7" s="219"/>
      <c r="WVR7" s="65"/>
      <c r="WVS7" s="65"/>
      <c r="WWB7" s="65"/>
      <c r="WWG7" s="219"/>
      <c r="WWH7" s="65"/>
      <c r="WWI7" s="65"/>
      <c r="WWR7" s="65"/>
      <c r="WWW7" s="219"/>
      <c r="WWX7" s="65"/>
      <c r="WWY7" s="65"/>
      <c r="WXH7" s="65"/>
      <c r="WXM7" s="219"/>
      <c r="WXN7" s="65"/>
      <c r="WXO7" s="65"/>
      <c r="WXX7" s="65"/>
      <c r="WYC7" s="219"/>
      <c r="WYD7" s="65"/>
      <c r="WYE7" s="65"/>
      <c r="WYN7" s="65"/>
      <c r="WYS7" s="219"/>
      <c r="WYT7" s="65"/>
      <c r="WYU7" s="65"/>
      <c r="WZD7" s="65"/>
      <c r="WZI7" s="219"/>
      <c r="WZJ7" s="65"/>
      <c r="WZK7" s="65"/>
      <c r="WZT7" s="65"/>
      <c r="WZY7" s="219"/>
      <c r="WZZ7" s="65"/>
      <c r="XAA7" s="65"/>
      <c r="XAJ7" s="65"/>
      <c r="XAO7" s="219"/>
      <c r="XAP7" s="65"/>
      <c r="XAQ7" s="65"/>
      <c r="XAZ7" s="65"/>
      <c r="XBE7" s="219"/>
      <c r="XBF7" s="65"/>
      <c r="XBG7" s="65"/>
      <c r="XBP7" s="65"/>
      <c r="XBU7" s="219"/>
      <c r="XBV7" s="65"/>
      <c r="XBW7" s="65"/>
      <c r="XCF7" s="65"/>
      <c r="XCK7" s="219"/>
      <c r="XCL7" s="65"/>
      <c r="XCM7" s="65"/>
      <c r="XCV7" s="65"/>
      <c r="XDA7" s="219"/>
      <c r="XDB7" s="65"/>
      <c r="XDC7" s="65"/>
      <c r="XDL7" s="65"/>
      <c r="XDQ7" s="219"/>
      <c r="XDR7" s="65"/>
      <c r="XDS7" s="65"/>
      <c r="XEB7" s="65"/>
      <c r="XEG7" s="219"/>
      <c r="XEH7" s="65"/>
      <c r="XEI7" s="65"/>
      <c r="XER7" s="65"/>
    </row>
    <row r="8" spans="1:1019 1028:2043 2052:3067 3076:4091 4100:5115 5124:6139 6148:7163 7172:8187 8196:9211 9220:10235 10244:11259 11268:12283 12292:13307 13316:14331 14340:15355 15364:16372" ht="24.75" customHeight="1" x14ac:dyDescent="0.25">
      <c r="A8" s="219"/>
      <c r="B8" s="1674" t="s">
        <v>102</v>
      </c>
      <c r="C8" s="1675"/>
      <c r="D8" s="1676"/>
      <c r="E8" s="1676"/>
      <c r="F8" s="1676"/>
      <c r="G8" s="1676"/>
      <c r="H8" s="1677"/>
      <c r="I8" s="64"/>
      <c r="J8" s="64"/>
      <c r="K8" s="65"/>
      <c r="T8" s="65"/>
      <c r="Y8" s="219"/>
      <c r="Z8" s="65"/>
      <c r="AA8" s="65"/>
      <c r="AJ8" s="65"/>
      <c r="AO8" s="219"/>
      <c r="AP8" s="65"/>
      <c r="AQ8" s="65"/>
      <c r="AZ8" s="65"/>
      <c r="BE8" s="219"/>
      <c r="BF8" s="65"/>
      <c r="BG8" s="65"/>
      <c r="BP8" s="65"/>
      <c r="BU8" s="219"/>
      <c r="BV8" s="65"/>
      <c r="BW8" s="65"/>
      <c r="CF8" s="65"/>
      <c r="CK8" s="219"/>
      <c r="CL8" s="65"/>
      <c r="CM8" s="65"/>
      <c r="CV8" s="65"/>
      <c r="DA8" s="219"/>
      <c r="DB8" s="65"/>
      <c r="DC8" s="65"/>
      <c r="DL8" s="65"/>
      <c r="DQ8" s="219"/>
      <c r="DR8" s="65"/>
      <c r="DS8" s="65"/>
      <c r="EB8" s="65"/>
      <c r="EG8" s="219"/>
      <c r="EH8" s="65"/>
      <c r="EI8" s="65"/>
      <c r="ER8" s="65"/>
      <c r="EW8" s="219"/>
      <c r="EX8" s="65"/>
      <c r="EY8" s="65"/>
      <c r="FH8" s="65"/>
      <c r="FM8" s="219"/>
      <c r="FN8" s="65"/>
      <c r="FO8" s="65"/>
      <c r="FX8" s="65"/>
      <c r="GC8" s="219"/>
      <c r="GD8" s="65"/>
      <c r="GE8" s="65"/>
      <c r="GN8" s="65"/>
      <c r="GS8" s="219"/>
      <c r="GT8" s="65"/>
      <c r="GU8" s="65"/>
      <c r="HD8" s="65"/>
      <c r="HI8" s="219"/>
      <c r="HJ8" s="65"/>
      <c r="HK8" s="65"/>
      <c r="HT8" s="65"/>
      <c r="HY8" s="219"/>
      <c r="HZ8" s="65"/>
      <c r="IA8" s="65"/>
      <c r="IJ8" s="65"/>
      <c r="IO8" s="219"/>
      <c r="IP8" s="65"/>
      <c r="IQ8" s="65"/>
      <c r="IZ8" s="65"/>
      <c r="JE8" s="219"/>
      <c r="JF8" s="65"/>
      <c r="JG8" s="65"/>
      <c r="JP8" s="65"/>
      <c r="JU8" s="219"/>
      <c r="JV8" s="65"/>
      <c r="JW8" s="65"/>
      <c r="KF8" s="65"/>
      <c r="KK8" s="219"/>
      <c r="KL8" s="65"/>
      <c r="KM8" s="65"/>
      <c r="KV8" s="65"/>
      <c r="LA8" s="219"/>
      <c r="LB8" s="65"/>
      <c r="LC8" s="65"/>
      <c r="LL8" s="65"/>
      <c r="LQ8" s="219"/>
      <c r="LR8" s="65"/>
      <c r="LS8" s="65"/>
      <c r="MB8" s="65"/>
      <c r="MG8" s="219"/>
      <c r="MH8" s="65"/>
      <c r="MI8" s="65"/>
      <c r="MR8" s="65"/>
      <c r="MW8" s="219"/>
      <c r="MX8" s="65"/>
      <c r="MY8" s="65"/>
      <c r="NH8" s="65"/>
      <c r="NM8" s="219"/>
      <c r="NN8" s="65"/>
      <c r="NO8" s="65"/>
      <c r="NX8" s="65"/>
      <c r="OC8" s="219"/>
      <c r="OD8" s="65"/>
      <c r="OE8" s="65"/>
      <c r="ON8" s="65"/>
      <c r="OS8" s="219"/>
      <c r="OT8" s="65"/>
      <c r="OU8" s="65"/>
      <c r="PD8" s="65"/>
      <c r="PI8" s="219"/>
      <c r="PJ8" s="65"/>
      <c r="PK8" s="65"/>
      <c r="PT8" s="65"/>
      <c r="PY8" s="219"/>
      <c r="PZ8" s="65"/>
      <c r="QA8" s="65"/>
      <c r="QJ8" s="65"/>
      <c r="QO8" s="219"/>
      <c r="QP8" s="65"/>
      <c r="QQ8" s="65"/>
      <c r="QZ8" s="65"/>
      <c r="RE8" s="219"/>
      <c r="RF8" s="65"/>
      <c r="RG8" s="65"/>
      <c r="RP8" s="65"/>
      <c r="RU8" s="219"/>
      <c r="RV8" s="65"/>
      <c r="RW8" s="65"/>
      <c r="SF8" s="65"/>
      <c r="SK8" s="219"/>
      <c r="SL8" s="65"/>
      <c r="SM8" s="65"/>
      <c r="SV8" s="65"/>
      <c r="TA8" s="219"/>
      <c r="TB8" s="65"/>
      <c r="TC8" s="65"/>
      <c r="TL8" s="65"/>
      <c r="TQ8" s="219"/>
      <c r="TR8" s="65"/>
      <c r="TS8" s="65"/>
      <c r="UB8" s="65"/>
      <c r="UG8" s="219"/>
      <c r="UH8" s="65"/>
      <c r="UI8" s="65"/>
      <c r="UR8" s="65"/>
      <c r="UW8" s="219"/>
      <c r="UX8" s="65"/>
      <c r="UY8" s="65"/>
      <c r="VH8" s="65"/>
      <c r="VM8" s="219"/>
      <c r="VN8" s="65"/>
      <c r="VO8" s="65"/>
      <c r="VX8" s="65"/>
      <c r="WC8" s="219"/>
      <c r="WD8" s="65"/>
      <c r="WE8" s="65"/>
      <c r="WN8" s="65"/>
      <c r="WS8" s="219"/>
      <c r="WT8" s="65"/>
      <c r="WU8" s="65"/>
      <c r="XD8" s="65"/>
      <c r="XI8" s="219"/>
      <c r="XJ8" s="65"/>
      <c r="XK8" s="65"/>
      <c r="XT8" s="65"/>
      <c r="XY8" s="219"/>
      <c r="XZ8" s="65"/>
      <c r="YA8" s="65"/>
      <c r="YJ8" s="65"/>
      <c r="YO8" s="219"/>
      <c r="YP8" s="65"/>
      <c r="YQ8" s="65"/>
      <c r="YZ8" s="65"/>
      <c r="ZE8" s="219"/>
      <c r="ZF8" s="65"/>
      <c r="ZG8" s="65"/>
      <c r="ZP8" s="65"/>
      <c r="ZU8" s="219"/>
      <c r="ZV8" s="65"/>
      <c r="ZW8" s="65"/>
      <c r="AAF8" s="65"/>
      <c r="AAK8" s="219"/>
      <c r="AAL8" s="65"/>
      <c r="AAM8" s="65"/>
      <c r="AAV8" s="65"/>
      <c r="ABA8" s="219"/>
      <c r="ABB8" s="65"/>
      <c r="ABC8" s="65"/>
      <c r="ABL8" s="65"/>
      <c r="ABQ8" s="219"/>
      <c r="ABR8" s="65"/>
      <c r="ABS8" s="65"/>
      <c r="ACB8" s="65"/>
      <c r="ACG8" s="219"/>
      <c r="ACH8" s="65"/>
      <c r="ACI8" s="65"/>
      <c r="ACR8" s="65"/>
      <c r="ACW8" s="219"/>
      <c r="ACX8" s="65"/>
      <c r="ACY8" s="65"/>
      <c r="ADH8" s="65"/>
      <c r="ADM8" s="219"/>
      <c r="ADN8" s="65"/>
      <c r="ADO8" s="65"/>
      <c r="ADX8" s="65"/>
      <c r="AEC8" s="219"/>
      <c r="AED8" s="65"/>
      <c r="AEE8" s="65"/>
      <c r="AEN8" s="65"/>
      <c r="AES8" s="219"/>
      <c r="AET8" s="65"/>
      <c r="AEU8" s="65"/>
      <c r="AFD8" s="65"/>
      <c r="AFI8" s="219"/>
      <c r="AFJ8" s="65"/>
      <c r="AFK8" s="65"/>
      <c r="AFT8" s="65"/>
      <c r="AFY8" s="219"/>
      <c r="AFZ8" s="65"/>
      <c r="AGA8" s="65"/>
      <c r="AGJ8" s="65"/>
      <c r="AGO8" s="219"/>
      <c r="AGP8" s="65"/>
      <c r="AGQ8" s="65"/>
      <c r="AGZ8" s="65"/>
      <c r="AHE8" s="219"/>
      <c r="AHF8" s="65"/>
      <c r="AHG8" s="65"/>
      <c r="AHP8" s="65"/>
      <c r="AHU8" s="219"/>
      <c r="AHV8" s="65"/>
      <c r="AHW8" s="65"/>
      <c r="AIF8" s="65"/>
      <c r="AIK8" s="219"/>
      <c r="AIL8" s="65"/>
      <c r="AIM8" s="65"/>
      <c r="AIV8" s="65"/>
      <c r="AJA8" s="219"/>
      <c r="AJB8" s="65"/>
      <c r="AJC8" s="65"/>
      <c r="AJL8" s="65"/>
      <c r="AJQ8" s="219"/>
      <c r="AJR8" s="65"/>
      <c r="AJS8" s="65"/>
      <c r="AKB8" s="65"/>
      <c r="AKG8" s="219"/>
      <c r="AKH8" s="65"/>
      <c r="AKI8" s="65"/>
      <c r="AKR8" s="65"/>
      <c r="AKW8" s="219"/>
      <c r="AKX8" s="65"/>
      <c r="AKY8" s="65"/>
      <c r="ALH8" s="65"/>
      <c r="ALM8" s="219"/>
      <c r="ALN8" s="65"/>
      <c r="ALO8" s="65"/>
      <c r="ALX8" s="65"/>
      <c r="AMC8" s="219"/>
      <c r="AMD8" s="65"/>
      <c r="AME8" s="65"/>
      <c r="AMN8" s="65"/>
      <c r="AMS8" s="219"/>
      <c r="AMT8" s="65"/>
      <c r="AMU8" s="65"/>
      <c r="AND8" s="65"/>
      <c r="ANI8" s="219"/>
      <c r="ANJ8" s="65"/>
      <c r="ANK8" s="65"/>
      <c r="ANT8" s="65"/>
      <c r="ANY8" s="219"/>
      <c r="ANZ8" s="65"/>
      <c r="AOA8" s="65"/>
      <c r="AOJ8" s="65"/>
      <c r="AOO8" s="219"/>
      <c r="AOP8" s="65"/>
      <c r="AOQ8" s="65"/>
      <c r="AOZ8" s="65"/>
      <c r="APE8" s="219"/>
      <c r="APF8" s="65"/>
      <c r="APG8" s="65"/>
      <c r="APP8" s="65"/>
      <c r="APU8" s="219"/>
      <c r="APV8" s="65"/>
      <c r="APW8" s="65"/>
      <c r="AQF8" s="65"/>
      <c r="AQK8" s="219"/>
      <c r="AQL8" s="65"/>
      <c r="AQM8" s="65"/>
      <c r="AQV8" s="65"/>
      <c r="ARA8" s="219"/>
      <c r="ARB8" s="65"/>
      <c r="ARC8" s="65"/>
      <c r="ARL8" s="65"/>
      <c r="ARQ8" s="219"/>
      <c r="ARR8" s="65"/>
      <c r="ARS8" s="65"/>
      <c r="ASB8" s="65"/>
      <c r="ASG8" s="219"/>
      <c r="ASH8" s="65"/>
      <c r="ASI8" s="65"/>
      <c r="ASR8" s="65"/>
      <c r="ASW8" s="219"/>
      <c r="ASX8" s="65"/>
      <c r="ASY8" s="65"/>
      <c r="ATH8" s="65"/>
      <c r="ATM8" s="219"/>
      <c r="ATN8" s="65"/>
      <c r="ATO8" s="65"/>
      <c r="ATX8" s="65"/>
      <c r="AUC8" s="219"/>
      <c r="AUD8" s="65"/>
      <c r="AUE8" s="65"/>
      <c r="AUN8" s="65"/>
      <c r="AUS8" s="219"/>
      <c r="AUT8" s="65"/>
      <c r="AUU8" s="65"/>
      <c r="AVD8" s="65"/>
      <c r="AVI8" s="219"/>
      <c r="AVJ8" s="65"/>
      <c r="AVK8" s="65"/>
      <c r="AVT8" s="65"/>
      <c r="AVY8" s="219"/>
      <c r="AVZ8" s="65"/>
      <c r="AWA8" s="65"/>
      <c r="AWJ8" s="65"/>
      <c r="AWO8" s="219"/>
      <c r="AWP8" s="65"/>
      <c r="AWQ8" s="65"/>
      <c r="AWZ8" s="65"/>
      <c r="AXE8" s="219"/>
      <c r="AXF8" s="65"/>
      <c r="AXG8" s="65"/>
      <c r="AXP8" s="65"/>
      <c r="AXU8" s="219"/>
      <c r="AXV8" s="65"/>
      <c r="AXW8" s="65"/>
      <c r="AYF8" s="65"/>
      <c r="AYK8" s="219"/>
      <c r="AYL8" s="65"/>
      <c r="AYM8" s="65"/>
      <c r="AYV8" s="65"/>
      <c r="AZA8" s="219"/>
      <c r="AZB8" s="65"/>
      <c r="AZC8" s="65"/>
      <c r="AZL8" s="65"/>
      <c r="AZQ8" s="219"/>
      <c r="AZR8" s="65"/>
      <c r="AZS8" s="65"/>
      <c r="BAB8" s="65"/>
      <c r="BAG8" s="219"/>
      <c r="BAH8" s="65"/>
      <c r="BAI8" s="65"/>
      <c r="BAR8" s="65"/>
      <c r="BAW8" s="219"/>
      <c r="BAX8" s="65"/>
      <c r="BAY8" s="65"/>
      <c r="BBH8" s="65"/>
      <c r="BBM8" s="219"/>
      <c r="BBN8" s="65"/>
      <c r="BBO8" s="65"/>
      <c r="BBX8" s="65"/>
      <c r="BCC8" s="219"/>
      <c r="BCD8" s="65"/>
      <c r="BCE8" s="65"/>
      <c r="BCN8" s="65"/>
      <c r="BCS8" s="219"/>
      <c r="BCT8" s="65"/>
      <c r="BCU8" s="65"/>
      <c r="BDD8" s="65"/>
      <c r="BDI8" s="219"/>
      <c r="BDJ8" s="65"/>
      <c r="BDK8" s="65"/>
      <c r="BDT8" s="65"/>
      <c r="BDY8" s="219"/>
      <c r="BDZ8" s="65"/>
      <c r="BEA8" s="65"/>
      <c r="BEJ8" s="65"/>
      <c r="BEO8" s="219"/>
      <c r="BEP8" s="65"/>
      <c r="BEQ8" s="65"/>
      <c r="BEZ8" s="65"/>
      <c r="BFE8" s="219"/>
      <c r="BFF8" s="65"/>
      <c r="BFG8" s="65"/>
      <c r="BFP8" s="65"/>
      <c r="BFU8" s="219"/>
      <c r="BFV8" s="65"/>
      <c r="BFW8" s="65"/>
      <c r="BGF8" s="65"/>
      <c r="BGK8" s="219"/>
      <c r="BGL8" s="65"/>
      <c r="BGM8" s="65"/>
      <c r="BGV8" s="65"/>
      <c r="BHA8" s="219"/>
      <c r="BHB8" s="65"/>
      <c r="BHC8" s="65"/>
      <c r="BHL8" s="65"/>
      <c r="BHQ8" s="219"/>
      <c r="BHR8" s="65"/>
      <c r="BHS8" s="65"/>
      <c r="BIB8" s="65"/>
      <c r="BIG8" s="219"/>
      <c r="BIH8" s="65"/>
      <c r="BII8" s="65"/>
      <c r="BIR8" s="65"/>
      <c r="BIW8" s="219"/>
      <c r="BIX8" s="65"/>
      <c r="BIY8" s="65"/>
      <c r="BJH8" s="65"/>
      <c r="BJM8" s="219"/>
      <c r="BJN8" s="65"/>
      <c r="BJO8" s="65"/>
      <c r="BJX8" s="65"/>
      <c r="BKC8" s="219"/>
      <c r="BKD8" s="65"/>
      <c r="BKE8" s="65"/>
      <c r="BKN8" s="65"/>
      <c r="BKS8" s="219"/>
      <c r="BKT8" s="65"/>
      <c r="BKU8" s="65"/>
      <c r="BLD8" s="65"/>
      <c r="BLI8" s="219"/>
      <c r="BLJ8" s="65"/>
      <c r="BLK8" s="65"/>
      <c r="BLT8" s="65"/>
      <c r="BLY8" s="219"/>
      <c r="BLZ8" s="65"/>
      <c r="BMA8" s="65"/>
      <c r="BMJ8" s="65"/>
      <c r="BMO8" s="219"/>
      <c r="BMP8" s="65"/>
      <c r="BMQ8" s="65"/>
      <c r="BMZ8" s="65"/>
      <c r="BNE8" s="219"/>
      <c r="BNF8" s="65"/>
      <c r="BNG8" s="65"/>
      <c r="BNP8" s="65"/>
      <c r="BNU8" s="219"/>
      <c r="BNV8" s="65"/>
      <c r="BNW8" s="65"/>
      <c r="BOF8" s="65"/>
      <c r="BOK8" s="219"/>
      <c r="BOL8" s="65"/>
      <c r="BOM8" s="65"/>
      <c r="BOV8" s="65"/>
      <c r="BPA8" s="219"/>
      <c r="BPB8" s="65"/>
      <c r="BPC8" s="65"/>
      <c r="BPL8" s="65"/>
      <c r="BPQ8" s="219"/>
      <c r="BPR8" s="65"/>
      <c r="BPS8" s="65"/>
      <c r="BQB8" s="65"/>
      <c r="BQG8" s="219"/>
      <c r="BQH8" s="65"/>
      <c r="BQI8" s="65"/>
      <c r="BQR8" s="65"/>
      <c r="BQW8" s="219"/>
      <c r="BQX8" s="65"/>
      <c r="BQY8" s="65"/>
      <c r="BRH8" s="65"/>
      <c r="BRM8" s="219"/>
      <c r="BRN8" s="65"/>
      <c r="BRO8" s="65"/>
      <c r="BRX8" s="65"/>
      <c r="BSC8" s="219"/>
      <c r="BSD8" s="65"/>
      <c r="BSE8" s="65"/>
      <c r="BSN8" s="65"/>
      <c r="BSS8" s="219"/>
      <c r="BST8" s="65"/>
      <c r="BSU8" s="65"/>
      <c r="BTD8" s="65"/>
      <c r="BTI8" s="219"/>
      <c r="BTJ8" s="65"/>
      <c r="BTK8" s="65"/>
      <c r="BTT8" s="65"/>
      <c r="BTY8" s="219"/>
      <c r="BTZ8" s="65"/>
      <c r="BUA8" s="65"/>
      <c r="BUJ8" s="65"/>
      <c r="BUO8" s="219"/>
      <c r="BUP8" s="65"/>
      <c r="BUQ8" s="65"/>
      <c r="BUZ8" s="65"/>
      <c r="BVE8" s="219"/>
      <c r="BVF8" s="65"/>
      <c r="BVG8" s="65"/>
      <c r="BVP8" s="65"/>
      <c r="BVU8" s="219"/>
      <c r="BVV8" s="65"/>
      <c r="BVW8" s="65"/>
      <c r="BWF8" s="65"/>
      <c r="BWK8" s="219"/>
      <c r="BWL8" s="65"/>
      <c r="BWM8" s="65"/>
      <c r="BWV8" s="65"/>
      <c r="BXA8" s="219"/>
      <c r="BXB8" s="65"/>
      <c r="BXC8" s="65"/>
      <c r="BXL8" s="65"/>
      <c r="BXQ8" s="219"/>
      <c r="BXR8" s="65"/>
      <c r="BXS8" s="65"/>
      <c r="BYB8" s="65"/>
      <c r="BYG8" s="219"/>
      <c r="BYH8" s="65"/>
      <c r="BYI8" s="65"/>
      <c r="BYR8" s="65"/>
      <c r="BYW8" s="219"/>
      <c r="BYX8" s="65"/>
      <c r="BYY8" s="65"/>
      <c r="BZH8" s="65"/>
      <c r="BZM8" s="219"/>
      <c r="BZN8" s="65"/>
      <c r="BZO8" s="65"/>
      <c r="BZX8" s="65"/>
      <c r="CAC8" s="219"/>
      <c r="CAD8" s="65"/>
      <c r="CAE8" s="65"/>
      <c r="CAN8" s="65"/>
      <c r="CAS8" s="219"/>
      <c r="CAT8" s="65"/>
      <c r="CAU8" s="65"/>
      <c r="CBD8" s="65"/>
      <c r="CBI8" s="219"/>
      <c r="CBJ8" s="65"/>
      <c r="CBK8" s="65"/>
      <c r="CBT8" s="65"/>
      <c r="CBY8" s="219"/>
      <c r="CBZ8" s="65"/>
      <c r="CCA8" s="65"/>
      <c r="CCJ8" s="65"/>
      <c r="CCO8" s="219"/>
      <c r="CCP8" s="65"/>
      <c r="CCQ8" s="65"/>
      <c r="CCZ8" s="65"/>
      <c r="CDE8" s="219"/>
      <c r="CDF8" s="65"/>
      <c r="CDG8" s="65"/>
      <c r="CDP8" s="65"/>
      <c r="CDU8" s="219"/>
      <c r="CDV8" s="65"/>
      <c r="CDW8" s="65"/>
      <c r="CEF8" s="65"/>
      <c r="CEK8" s="219"/>
      <c r="CEL8" s="65"/>
      <c r="CEM8" s="65"/>
      <c r="CEV8" s="65"/>
      <c r="CFA8" s="219"/>
      <c r="CFB8" s="65"/>
      <c r="CFC8" s="65"/>
      <c r="CFL8" s="65"/>
      <c r="CFQ8" s="219"/>
      <c r="CFR8" s="65"/>
      <c r="CFS8" s="65"/>
      <c r="CGB8" s="65"/>
      <c r="CGG8" s="219"/>
      <c r="CGH8" s="65"/>
      <c r="CGI8" s="65"/>
      <c r="CGR8" s="65"/>
      <c r="CGW8" s="219"/>
      <c r="CGX8" s="65"/>
      <c r="CGY8" s="65"/>
      <c r="CHH8" s="65"/>
      <c r="CHM8" s="219"/>
      <c r="CHN8" s="65"/>
      <c r="CHO8" s="65"/>
      <c r="CHX8" s="65"/>
      <c r="CIC8" s="219"/>
      <c r="CID8" s="65"/>
      <c r="CIE8" s="65"/>
      <c r="CIN8" s="65"/>
      <c r="CIS8" s="219"/>
      <c r="CIT8" s="65"/>
      <c r="CIU8" s="65"/>
      <c r="CJD8" s="65"/>
      <c r="CJI8" s="219"/>
      <c r="CJJ8" s="65"/>
      <c r="CJK8" s="65"/>
      <c r="CJT8" s="65"/>
      <c r="CJY8" s="219"/>
      <c r="CJZ8" s="65"/>
      <c r="CKA8" s="65"/>
      <c r="CKJ8" s="65"/>
      <c r="CKO8" s="219"/>
      <c r="CKP8" s="65"/>
      <c r="CKQ8" s="65"/>
      <c r="CKZ8" s="65"/>
      <c r="CLE8" s="219"/>
      <c r="CLF8" s="65"/>
      <c r="CLG8" s="65"/>
      <c r="CLP8" s="65"/>
      <c r="CLU8" s="219"/>
      <c r="CLV8" s="65"/>
      <c r="CLW8" s="65"/>
      <c r="CMF8" s="65"/>
      <c r="CMK8" s="219"/>
      <c r="CML8" s="65"/>
      <c r="CMM8" s="65"/>
      <c r="CMV8" s="65"/>
      <c r="CNA8" s="219"/>
      <c r="CNB8" s="65"/>
      <c r="CNC8" s="65"/>
      <c r="CNL8" s="65"/>
      <c r="CNQ8" s="219"/>
      <c r="CNR8" s="65"/>
      <c r="CNS8" s="65"/>
      <c r="COB8" s="65"/>
      <c r="COG8" s="219"/>
      <c r="COH8" s="65"/>
      <c r="COI8" s="65"/>
      <c r="COR8" s="65"/>
      <c r="COW8" s="219"/>
      <c r="COX8" s="65"/>
      <c r="COY8" s="65"/>
      <c r="CPH8" s="65"/>
      <c r="CPM8" s="219"/>
      <c r="CPN8" s="65"/>
      <c r="CPO8" s="65"/>
      <c r="CPX8" s="65"/>
      <c r="CQC8" s="219"/>
      <c r="CQD8" s="65"/>
      <c r="CQE8" s="65"/>
      <c r="CQN8" s="65"/>
      <c r="CQS8" s="219"/>
      <c r="CQT8" s="65"/>
      <c r="CQU8" s="65"/>
      <c r="CRD8" s="65"/>
      <c r="CRI8" s="219"/>
      <c r="CRJ8" s="65"/>
      <c r="CRK8" s="65"/>
      <c r="CRT8" s="65"/>
      <c r="CRY8" s="219"/>
      <c r="CRZ8" s="65"/>
      <c r="CSA8" s="65"/>
      <c r="CSJ8" s="65"/>
      <c r="CSO8" s="219"/>
      <c r="CSP8" s="65"/>
      <c r="CSQ8" s="65"/>
      <c r="CSZ8" s="65"/>
      <c r="CTE8" s="219"/>
      <c r="CTF8" s="65"/>
      <c r="CTG8" s="65"/>
      <c r="CTP8" s="65"/>
      <c r="CTU8" s="219"/>
      <c r="CTV8" s="65"/>
      <c r="CTW8" s="65"/>
      <c r="CUF8" s="65"/>
      <c r="CUK8" s="219"/>
      <c r="CUL8" s="65"/>
      <c r="CUM8" s="65"/>
      <c r="CUV8" s="65"/>
      <c r="CVA8" s="219"/>
      <c r="CVB8" s="65"/>
      <c r="CVC8" s="65"/>
      <c r="CVL8" s="65"/>
      <c r="CVQ8" s="219"/>
      <c r="CVR8" s="65"/>
      <c r="CVS8" s="65"/>
      <c r="CWB8" s="65"/>
      <c r="CWG8" s="219"/>
      <c r="CWH8" s="65"/>
      <c r="CWI8" s="65"/>
      <c r="CWR8" s="65"/>
      <c r="CWW8" s="219"/>
      <c r="CWX8" s="65"/>
      <c r="CWY8" s="65"/>
      <c r="CXH8" s="65"/>
      <c r="CXM8" s="219"/>
      <c r="CXN8" s="65"/>
      <c r="CXO8" s="65"/>
      <c r="CXX8" s="65"/>
      <c r="CYC8" s="219"/>
      <c r="CYD8" s="65"/>
      <c r="CYE8" s="65"/>
      <c r="CYN8" s="65"/>
      <c r="CYS8" s="219"/>
      <c r="CYT8" s="65"/>
      <c r="CYU8" s="65"/>
      <c r="CZD8" s="65"/>
      <c r="CZI8" s="219"/>
      <c r="CZJ8" s="65"/>
      <c r="CZK8" s="65"/>
      <c r="CZT8" s="65"/>
      <c r="CZY8" s="219"/>
      <c r="CZZ8" s="65"/>
      <c r="DAA8" s="65"/>
      <c r="DAJ8" s="65"/>
      <c r="DAO8" s="219"/>
      <c r="DAP8" s="65"/>
      <c r="DAQ8" s="65"/>
      <c r="DAZ8" s="65"/>
      <c r="DBE8" s="219"/>
      <c r="DBF8" s="65"/>
      <c r="DBG8" s="65"/>
      <c r="DBP8" s="65"/>
      <c r="DBU8" s="219"/>
      <c r="DBV8" s="65"/>
      <c r="DBW8" s="65"/>
      <c r="DCF8" s="65"/>
      <c r="DCK8" s="219"/>
      <c r="DCL8" s="65"/>
      <c r="DCM8" s="65"/>
      <c r="DCV8" s="65"/>
      <c r="DDA8" s="219"/>
      <c r="DDB8" s="65"/>
      <c r="DDC8" s="65"/>
      <c r="DDL8" s="65"/>
      <c r="DDQ8" s="219"/>
      <c r="DDR8" s="65"/>
      <c r="DDS8" s="65"/>
      <c r="DEB8" s="65"/>
      <c r="DEG8" s="219"/>
      <c r="DEH8" s="65"/>
      <c r="DEI8" s="65"/>
      <c r="DER8" s="65"/>
      <c r="DEW8" s="219"/>
      <c r="DEX8" s="65"/>
      <c r="DEY8" s="65"/>
      <c r="DFH8" s="65"/>
      <c r="DFM8" s="219"/>
      <c r="DFN8" s="65"/>
      <c r="DFO8" s="65"/>
      <c r="DFX8" s="65"/>
      <c r="DGC8" s="219"/>
      <c r="DGD8" s="65"/>
      <c r="DGE8" s="65"/>
      <c r="DGN8" s="65"/>
      <c r="DGS8" s="219"/>
      <c r="DGT8" s="65"/>
      <c r="DGU8" s="65"/>
      <c r="DHD8" s="65"/>
      <c r="DHI8" s="219"/>
      <c r="DHJ8" s="65"/>
      <c r="DHK8" s="65"/>
      <c r="DHT8" s="65"/>
      <c r="DHY8" s="219"/>
      <c r="DHZ8" s="65"/>
      <c r="DIA8" s="65"/>
      <c r="DIJ8" s="65"/>
      <c r="DIO8" s="219"/>
      <c r="DIP8" s="65"/>
      <c r="DIQ8" s="65"/>
      <c r="DIZ8" s="65"/>
      <c r="DJE8" s="219"/>
      <c r="DJF8" s="65"/>
      <c r="DJG8" s="65"/>
      <c r="DJP8" s="65"/>
      <c r="DJU8" s="219"/>
      <c r="DJV8" s="65"/>
      <c r="DJW8" s="65"/>
      <c r="DKF8" s="65"/>
      <c r="DKK8" s="219"/>
      <c r="DKL8" s="65"/>
      <c r="DKM8" s="65"/>
      <c r="DKV8" s="65"/>
      <c r="DLA8" s="219"/>
      <c r="DLB8" s="65"/>
      <c r="DLC8" s="65"/>
      <c r="DLL8" s="65"/>
      <c r="DLQ8" s="219"/>
      <c r="DLR8" s="65"/>
      <c r="DLS8" s="65"/>
      <c r="DMB8" s="65"/>
      <c r="DMG8" s="219"/>
      <c r="DMH8" s="65"/>
      <c r="DMI8" s="65"/>
      <c r="DMR8" s="65"/>
      <c r="DMW8" s="219"/>
      <c r="DMX8" s="65"/>
      <c r="DMY8" s="65"/>
      <c r="DNH8" s="65"/>
      <c r="DNM8" s="219"/>
      <c r="DNN8" s="65"/>
      <c r="DNO8" s="65"/>
      <c r="DNX8" s="65"/>
      <c r="DOC8" s="219"/>
      <c r="DOD8" s="65"/>
      <c r="DOE8" s="65"/>
      <c r="DON8" s="65"/>
      <c r="DOS8" s="219"/>
      <c r="DOT8" s="65"/>
      <c r="DOU8" s="65"/>
      <c r="DPD8" s="65"/>
      <c r="DPI8" s="219"/>
      <c r="DPJ8" s="65"/>
      <c r="DPK8" s="65"/>
      <c r="DPT8" s="65"/>
      <c r="DPY8" s="219"/>
      <c r="DPZ8" s="65"/>
      <c r="DQA8" s="65"/>
      <c r="DQJ8" s="65"/>
      <c r="DQO8" s="219"/>
      <c r="DQP8" s="65"/>
      <c r="DQQ8" s="65"/>
      <c r="DQZ8" s="65"/>
      <c r="DRE8" s="219"/>
      <c r="DRF8" s="65"/>
      <c r="DRG8" s="65"/>
      <c r="DRP8" s="65"/>
      <c r="DRU8" s="219"/>
      <c r="DRV8" s="65"/>
      <c r="DRW8" s="65"/>
      <c r="DSF8" s="65"/>
      <c r="DSK8" s="219"/>
      <c r="DSL8" s="65"/>
      <c r="DSM8" s="65"/>
      <c r="DSV8" s="65"/>
      <c r="DTA8" s="219"/>
      <c r="DTB8" s="65"/>
      <c r="DTC8" s="65"/>
      <c r="DTL8" s="65"/>
      <c r="DTQ8" s="219"/>
      <c r="DTR8" s="65"/>
      <c r="DTS8" s="65"/>
      <c r="DUB8" s="65"/>
      <c r="DUG8" s="219"/>
      <c r="DUH8" s="65"/>
      <c r="DUI8" s="65"/>
      <c r="DUR8" s="65"/>
      <c r="DUW8" s="219"/>
      <c r="DUX8" s="65"/>
      <c r="DUY8" s="65"/>
      <c r="DVH8" s="65"/>
      <c r="DVM8" s="219"/>
      <c r="DVN8" s="65"/>
      <c r="DVO8" s="65"/>
      <c r="DVX8" s="65"/>
      <c r="DWC8" s="219"/>
      <c r="DWD8" s="65"/>
      <c r="DWE8" s="65"/>
      <c r="DWN8" s="65"/>
      <c r="DWS8" s="219"/>
      <c r="DWT8" s="65"/>
      <c r="DWU8" s="65"/>
      <c r="DXD8" s="65"/>
      <c r="DXI8" s="219"/>
      <c r="DXJ8" s="65"/>
      <c r="DXK8" s="65"/>
      <c r="DXT8" s="65"/>
      <c r="DXY8" s="219"/>
      <c r="DXZ8" s="65"/>
      <c r="DYA8" s="65"/>
      <c r="DYJ8" s="65"/>
      <c r="DYO8" s="219"/>
      <c r="DYP8" s="65"/>
      <c r="DYQ8" s="65"/>
      <c r="DYZ8" s="65"/>
      <c r="DZE8" s="219"/>
      <c r="DZF8" s="65"/>
      <c r="DZG8" s="65"/>
      <c r="DZP8" s="65"/>
      <c r="DZU8" s="219"/>
      <c r="DZV8" s="65"/>
      <c r="DZW8" s="65"/>
      <c r="EAF8" s="65"/>
      <c r="EAK8" s="219"/>
      <c r="EAL8" s="65"/>
      <c r="EAM8" s="65"/>
      <c r="EAV8" s="65"/>
      <c r="EBA8" s="219"/>
      <c r="EBB8" s="65"/>
      <c r="EBC8" s="65"/>
      <c r="EBL8" s="65"/>
      <c r="EBQ8" s="219"/>
      <c r="EBR8" s="65"/>
      <c r="EBS8" s="65"/>
      <c r="ECB8" s="65"/>
      <c r="ECG8" s="219"/>
      <c r="ECH8" s="65"/>
      <c r="ECI8" s="65"/>
      <c r="ECR8" s="65"/>
      <c r="ECW8" s="219"/>
      <c r="ECX8" s="65"/>
      <c r="ECY8" s="65"/>
      <c r="EDH8" s="65"/>
      <c r="EDM8" s="219"/>
      <c r="EDN8" s="65"/>
      <c r="EDO8" s="65"/>
      <c r="EDX8" s="65"/>
      <c r="EEC8" s="219"/>
      <c r="EED8" s="65"/>
      <c r="EEE8" s="65"/>
      <c r="EEN8" s="65"/>
      <c r="EES8" s="219"/>
      <c r="EET8" s="65"/>
      <c r="EEU8" s="65"/>
      <c r="EFD8" s="65"/>
      <c r="EFI8" s="219"/>
      <c r="EFJ8" s="65"/>
      <c r="EFK8" s="65"/>
      <c r="EFT8" s="65"/>
      <c r="EFY8" s="219"/>
      <c r="EFZ8" s="65"/>
      <c r="EGA8" s="65"/>
      <c r="EGJ8" s="65"/>
      <c r="EGO8" s="219"/>
      <c r="EGP8" s="65"/>
      <c r="EGQ8" s="65"/>
      <c r="EGZ8" s="65"/>
      <c r="EHE8" s="219"/>
      <c r="EHF8" s="65"/>
      <c r="EHG8" s="65"/>
      <c r="EHP8" s="65"/>
      <c r="EHU8" s="219"/>
      <c r="EHV8" s="65"/>
      <c r="EHW8" s="65"/>
      <c r="EIF8" s="65"/>
      <c r="EIK8" s="219"/>
      <c r="EIL8" s="65"/>
      <c r="EIM8" s="65"/>
      <c r="EIV8" s="65"/>
      <c r="EJA8" s="219"/>
      <c r="EJB8" s="65"/>
      <c r="EJC8" s="65"/>
      <c r="EJL8" s="65"/>
      <c r="EJQ8" s="219"/>
      <c r="EJR8" s="65"/>
      <c r="EJS8" s="65"/>
      <c r="EKB8" s="65"/>
      <c r="EKG8" s="219"/>
      <c r="EKH8" s="65"/>
      <c r="EKI8" s="65"/>
      <c r="EKR8" s="65"/>
      <c r="EKW8" s="219"/>
      <c r="EKX8" s="65"/>
      <c r="EKY8" s="65"/>
      <c r="ELH8" s="65"/>
      <c r="ELM8" s="219"/>
      <c r="ELN8" s="65"/>
      <c r="ELO8" s="65"/>
      <c r="ELX8" s="65"/>
      <c r="EMC8" s="219"/>
      <c r="EMD8" s="65"/>
      <c r="EME8" s="65"/>
      <c r="EMN8" s="65"/>
      <c r="EMS8" s="219"/>
      <c r="EMT8" s="65"/>
      <c r="EMU8" s="65"/>
      <c r="END8" s="65"/>
      <c r="ENI8" s="219"/>
      <c r="ENJ8" s="65"/>
      <c r="ENK8" s="65"/>
      <c r="ENT8" s="65"/>
      <c r="ENY8" s="219"/>
      <c r="ENZ8" s="65"/>
      <c r="EOA8" s="65"/>
      <c r="EOJ8" s="65"/>
      <c r="EOO8" s="219"/>
      <c r="EOP8" s="65"/>
      <c r="EOQ8" s="65"/>
      <c r="EOZ8" s="65"/>
      <c r="EPE8" s="219"/>
      <c r="EPF8" s="65"/>
      <c r="EPG8" s="65"/>
      <c r="EPP8" s="65"/>
      <c r="EPU8" s="219"/>
      <c r="EPV8" s="65"/>
      <c r="EPW8" s="65"/>
      <c r="EQF8" s="65"/>
      <c r="EQK8" s="219"/>
      <c r="EQL8" s="65"/>
      <c r="EQM8" s="65"/>
      <c r="EQV8" s="65"/>
      <c r="ERA8" s="219"/>
      <c r="ERB8" s="65"/>
      <c r="ERC8" s="65"/>
      <c r="ERL8" s="65"/>
      <c r="ERQ8" s="219"/>
      <c r="ERR8" s="65"/>
      <c r="ERS8" s="65"/>
      <c r="ESB8" s="65"/>
      <c r="ESG8" s="219"/>
      <c r="ESH8" s="65"/>
      <c r="ESI8" s="65"/>
      <c r="ESR8" s="65"/>
      <c r="ESW8" s="219"/>
      <c r="ESX8" s="65"/>
      <c r="ESY8" s="65"/>
      <c r="ETH8" s="65"/>
      <c r="ETM8" s="219"/>
      <c r="ETN8" s="65"/>
      <c r="ETO8" s="65"/>
      <c r="ETX8" s="65"/>
      <c r="EUC8" s="219"/>
      <c r="EUD8" s="65"/>
      <c r="EUE8" s="65"/>
      <c r="EUN8" s="65"/>
      <c r="EUS8" s="219"/>
      <c r="EUT8" s="65"/>
      <c r="EUU8" s="65"/>
      <c r="EVD8" s="65"/>
      <c r="EVI8" s="219"/>
      <c r="EVJ8" s="65"/>
      <c r="EVK8" s="65"/>
      <c r="EVT8" s="65"/>
      <c r="EVY8" s="219"/>
      <c r="EVZ8" s="65"/>
      <c r="EWA8" s="65"/>
      <c r="EWJ8" s="65"/>
      <c r="EWO8" s="219"/>
      <c r="EWP8" s="65"/>
      <c r="EWQ8" s="65"/>
      <c r="EWZ8" s="65"/>
      <c r="EXE8" s="219"/>
      <c r="EXF8" s="65"/>
      <c r="EXG8" s="65"/>
      <c r="EXP8" s="65"/>
      <c r="EXU8" s="219"/>
      <c r="EXV8" s="65"/>
      <c r="EXW8" s="65"/>
      <c r="EYF8" s="65"/>
      <c r="EYK8" s="219"/>
      <c r="EYL8" s="65"/>
      <c r="EYM8" s="65"/>
      <c r="EYV8" s="65"/>
      <c r="EZA8" s="219"/>
      <c r="EZB8" s="65"/>
      <c r="EZC8" s="65"/>
      <c r="EZL8" s="65"/>
      <c r="EZQ8" s="219"/>
      <c r="EZR8" s="65"/>
      <c r="EZS8" s="65"/>
      <c r="FAB8" s="65"/>
      <c r="FAG8" s="219"/>
      <c r="FAH8" s="65"/>
      <c r="FAI8" s="65"/>
      <c r="FAR8" s="65"/>
      <c r="FAW8" s="219"/>
      <c r="FAX8" s="65"/>
      <c r="FAY8" s="65"/>
      <c r="FBH8" s="65"/>
      <c r="FBM8" s="219"/>
      <c r="FBN8" s="65"/>
      <c r="FBO8" s="65"/>
      <c r="FBX8" s="65"/>
      <c r="FCC8" s="219"/>
      <c r="FCD8" s="65"/>
      <c r="FCE8" s="65"/>
      <c r="FCN8" s="65"/>
      <c r="FCS8" s="219"/>
      <c r="FCT8" s="65"/>
      <c r="FCU8" s="65"/>
      <c r="FDD8" s="65"/>
      <c r="FDI8" s="219"/>
      <c r="FDJ8" s="65"/>
      <c r="FDK8" s="65"/>
      <c r="FDT8" s="65"/>
      <c r="FDY8" s="219"/>
      <c r="FDZ8" s="65"/>
      <c r="FEA8" s="65"/>
      <c r="FEJ8" s="65"/>
      <c r="FEO8" s="219"/>
      <c r="FEP8" s="65"/>
      <c r="FEQ8" s="65"/>
      <c r="FEZ8" s="65"/>
      <c r="FFE8" s="219"/>
      <c r="FFF8" s="65"/>
      <c r="FFG8" s="65"/>
      <c r="FFP8" s="65"/>
      <c r="FFU8" s="219"/>
      <c r="FFV8" s="65"/>
      <c r="FFW8" s="65"/>
      <c r="FGF8" s="65"/>
      <c r="FGK8" s="219"/>
      <c r="FGL8" s="65"/>
      <c r="FGM8" s="65"/>
      <c r="FGV8" s="65"/>
      <c r="FHA8" s="219"/>
      <c r="FHB8" s="65"/>
      <c r="FHC8" s="65"/>
      <c r="FHL8" s="65"/>
      <c r="FHQ8" s="219"/>
      <c r="FHR8" s="65"/>
      <c r="FHS8" s="65"/>
      <c r="FIB8" s="65"/>
      <c r="FIG8" s="219"/>
      <c r="FIH8" s="65"/>
      <c r="FII8" s="65"/>
      <c r="FIR8" s="65"/>
      <c r="FIW8" s="219"/>
      <c r="FIX8" s="65"/>
      <c r="FIY8" s="65"/>
      <c r="FJH8" s="65"/>
      <c r="FJM8" s="219"/>
      <c r="FJN8" s="65"/>
      <c r="FJO8" s="65"/>
      <c r="FJX8" s="65"/>
      <c r="FKC8" s="219"/>
      <c r="FKD8" s="65"/>
      <c r="FKE8" s="65"/>
      <c r="FKN8" s="65"/>
      <c r="FKS8" s="219"/>
      <c r="FKT8" s="65"/>
      <c r="FKU8" s="65"/>
      <c r="FLD8" s="65"/>
      <c r="FLI8" s="219"/>
      <c r="FLJ8" s="65"/>
      <c r="FLK8" s="65"/>
      <c r="FLT8" s="65"/>
      <c r="FLY8" s="219"/>
      <c r="FLZ8" s="65"/>
      <c r="FMA8" s="65"/>
      <c r="FMJ8" s="65"/>
      <c r="FMO8" s="219"/>
      <c r="FMP8" s="65"/>
      <c r="FMQ8" s="65"/>
      <c r="FMZ8" s="65"/>
      <c r="FNE8" s="219"/>
      <c r="FNF8" s="65"/>
      <c r="FNG8" s="65"/>
      <c r="FNP8" s="65"/>
      <c r="FNU8" s="219"/>
      <c r="FNV8" s="65"/>
      <c r="FNW8" s="65"/>
      <c r="FOF8" s="65"/>
      <c r="FOK8" s="219"/>
      <c r="FOL8" s="65"/>
      <c r="FOM8" s="65"/>
      <c r="FOV8" s="65"/>
      <c r="FPA8" s="219"/>
      <c r="FPB8" s="65"/>
      <c r="FPC8" s="65"/>
      <c r="FPL8" s="65"/>
      <c r="FPQ8" s="219"/>
      <c r="FPR8" s="65"/>
      <c r="FPS8" s="65"/>
      <c r="FQB8" s="65"/>
      <c r="FQG8" s="219"/>
      <c r="FQH8" s="65"/>
      <c r="FQI8" s="65"/>
      <c r="FQR8" s="65"/>
      <c r="FQW8" s="219"/>
      <c r="FQX8" s="65"/>
      <c r="FQY8" s="65"/>
      <c r="FRH8" s="65"/>
      <c r="FRM8" s="219"/>
      <c r="FRN8" s="65"/>
      <c r="FRO8" s="65"/>
      <c r="FRX8" s="65"/>
      <c r="FSC8" s="219"/>
      <c r="FSD8" s="65"/>
      <c r="FSE8" s="65"/>
      <c r="FSN8" s="65"/>
      <c r="FSS8" s="219"/>
      <c r="FST8" s="65"/>
      <c r="FSU8" s="65"/>
      <c r="FTD8" s="65"/>
      <c r="FTI8" s="219"/>
      <c r="FTJ8" s="65"/>
      <c r="FTK8" s="65"/>
      <c r="FTT8" s="65"/>
      <c r="FTY8" s="219"/>
      <c r="FTZ8" s="65"/>
      <c r="FUA8" s="65"/>
      <c r="FUJ8" s="65"/>
      <c r="FUO8" s="219"/>
      <c r="FUP8" s="65"/>
      <c r="FUQ8" s="65"/>
      <c r="FUZ8" s="65"/>
      <c r="FVE8" s="219"/>
      <c r="FVF8" s="65"/>
      <c r="FVG8" s="65"/>
      <c r="FVP8" s="65"/>
      <c r="FVU8" s="219"/>
      <c r="FVV8" s="65"/>
      <c r="FVW8" s="65"/>
      <c r="FWF8" s="65"/>
      <c r="FWK8" s="219"/>
      <c r="FWL8" s="65"/>
      <c r="FWM8" s="65"/>
      <c r="FWV8" s="65"/>
      <c r="FXA8" s="219"/>
      <c r="FXB8" s="65"/>
      <c r="FXC8" s="65"/>
      <c r="FXL8" s="65"/>
      <c r="FXQ8" s="219"/>
      <c r="FXR8" s="65"/>
      <c r="FXS8" s="65"/>
      <c r="FYB8" s="65"/>
      <c r="FYG8" s="219"/>
      <c r="FYH8" s="65"/>
      <c r="FYI8" s="65"/>
      <c r="FYR8" s="65"/>
      <c r="FYW8" s="219"/>
      <c r="FYX8" s="65"/>
      <c r="FYY8" s="65"/>
      <c r="FZH8" s="65"/>
      <c r="FZM8" s="219"/>
      <c r="FZN8" s="65"/>
      <c r="FZO8" s="65"/>
      <c r="FZX8" s="65"/>
      <c r="GAC8" s="219"/>
      <c r="GAD8" s="65"/>
      <c r="GAE8" s="65"/>
      <c r="GAN8" s="65"/>
      <c r="GAS8" s="219"/>
      <c r="GAT8" s="65"/>
      <c r="GAU8" s="65"/>
      <c r="GBD8" s="65"/>
      <c r="GBI8" s="219"/>
      <c r="GBJ8" s="65"/>
      <c r="GBK8" s="65"/>
      <c r="GBT8" s="65"/>
      <c r="GBY8" s="219"/>
      <c r="GBZ8" s="65"/>
      <c r="GCA8" s="65"/>
      <c r="GCJ8" s="65"/>
      <c r="GCO8" s="219"/>
      <c r="GCP8" s="65"/>
      <c r="GCQ8" s="65"/>
      <c r="GCZ8" s="65"/>
      <c r="GDE8" s="219"/>
      <c r="GDF8" s="65"/>
      <c r="GDG8" s="65"/>
      <c r="GDP8" s="65"/>
      <c r="GDU8" s="219"/>
      <c r="GDV8" s="65"/>
      <c r="GDW8" s="65"/>
      <c r="GEF8" s="65"/>
      <c r="GEK8" s="219"/>
      <c r="GEL8" s="65"/>
      <c r="GEM8" s="65"/>
      <c r="GEV8" s="65"/>
      <c r="GFA8" s="219"/>
      <c r="GFB8" s="65"/>
      <c r="GFC8" s="65"/>
      <c r="GFL8" s="65"/>
      <c r="GFQ8" s="219"/>
      <c r="GFR8" s="65"/>
      <c r="GFS8" s="65"/>
      <c r="GGB8" s="65"/>
      <c r="GGG8" s="219"/>
      <c r="GGH8" s="65"/>
      <c r="GGI8" s="65"/>
      <c r="GGR8" s="65"/>
      <c r="GGW8" s="219"/>
      <c r="GGX8" s="65"/>
      <c r="GGY8" s="65"/>
      <c r="GHH8" s="65"/>
      <c r="GHM8" s="219"/>
      <c r="GHN8" s="65"/>
      <c r="GHO8" s="65"/>
      <c r="GHX8" s="65"/>
      <c r="GIC8" s="219"/>
      <c r="GID8" s="65"/>
      <c r="GIE8" s="65"/>
      <c r="GIN8" s="65"/>
      <c r="GIS8" s="219"/>
      <c r="GIT8" s="65"/>
      <c r="GIU8" s="65"/>
      <c r="GJD8" s="65"/>
      <c r="GJI8" s="219"/>
      <c r="GJJ8" s="65"/>
      <c r="GJK8" s="65"/>
      <c r="GJT8" s="65"/>
      <c r="GJY8" s="219"/>
      <c r="GJZ8" s="65"/>
      <c r="GKA8" s="65"/>
      <c r="GKJ8" s="65"/>
      <c r="GKO8" s="219"/>
      <c r="GKP8" s="65"/>
      <c r="GKQ8" s="65"/>
      <c r="GKZ8" s="65"/>
      <c r="GLE8" s="219"/>
      <c r="GLF8" s="65"/>
      <c r="GLG8" s="65"/>
      <c r="GLP8" s="65"/>
      <c r="GLU8" s="219"/>
      <c r="GLV8" s="65"/>
      <c r="GLW8" s="65"/>
      <c r="GMF8" s="65"/>
      <c r="GMK8" s="219"/>
      <c r="GML8" s="65"/>
      <c r="GMM8" s="65"/>
      <c r="GMV8" s="65"/>
      <c r="GNA8" s="219"/>
      <c r="GNB8" s="65"/>
      <c r="GNC8" s="65"/>
      <c r="GNL8" s="65"/>
      <c r="GNQ8" s="219"/>
      <c r="GNR8" s="65"/>
      <c r="GNS8" s="65"/>
      <c r="GOB8" s="65"/>
      <c r="GOG8" s="219"/>
      <c r="GOH8" s="65"/>
      <c r="GOI8" s="65"/>
      <c r="GOR8" s="65"/>
      <c r="GOW8" s="219"/>
      <c r="GOX8" s="65"/>
      <c r="GOY8" s="65"/>
      <c r="GPH8" s="65"/>
      <c r="GPM8" s="219"/>
      <c r="GPN8" s="65"/>
      <c r="GPO8" s="65"/>
      <c r="GPX8" s="65"/>
      <c r="GQC8" s="219"/>
      <c r="GQD8" s="65"/>
      <c r="GQE8" s="65"/>
      <c r="GQN8" s="65"/>
      <c r="GQS8" s="219"/>
      <c r="GQT8" s="65"/>
      <c r="GQU8" s="65"/>
      <c r="GRD8" s="65"/>
      <c r="GRI8" s="219"/>
      <c r="GRJ8" s="65"/>
      <c r="GRK8" s="65"/>
      <c r="GRT8" s="65"/>
      <c r="GRY8" s="219"/>
      <c r="GRZ8" s="65"/>
      <c r="GSA8" s="65"/>
      <c r="GSJ8" s="65"/>
      <c r="GSO8" s="219"/>
      <c r="GSP8" s="65"/>
      <c r="GSQ8" s="65"/>
      <c r="GSZ8" s="65"/>
      <c r="GTE8" s="219"/>
      <c r="GTF8" s="65"/>
      <c r="GTG8" s="65"/>
      <c r="GTP8" s="65"/>
      <c r="GTU8" s="219"/>
      <c r="GTV8" s="65"/>
      <c r="GTW8" s="65"/>
      <c r="GUF8" s="65"/>
      <c r="GUK8" s="219"/>
      <c r="GUL8" s="65"/>
      <c r="GUM8" s="65"/>
      <c r="GUV8" s="65"/>
      <c r="GVA8" s="219"/>
      <c r="GVB8" s="65"/>
      <c r="GVC8" s="65"/>
      <c r="GVL8" s="65"/>
      <c r="GVQ8" s="219"/>
      <c r="GVR8" s="65"/>
      <c r="GVS8" s="65"/>
      <c r="GWB8" s="65"/>
      <c r="GWG8" s="219"/>
      <c r="GWH8" s="65"/>
      <c r="GWI8" s="65"/>
      <c r="GWR8" s="65"/>
      <c r="GWW8" s="219"/>
      <c r="GWX8" s="65"/>
      <c r="GWY8" s="65"/>
      <c r="GXH8" s="65"/>
      <c r="GXM8" s="219"/>
      <c r="GXN8" s="65"/>
      <c r="GXO8" s="65"/>
      <c r="GXX8" s="65"/>
      <c r="GYC8" s="219"/>
      <c r="GYD8" s="65"/>
      <c r="GYE8" s="65"/>
      <c r="GYN8" s="65"/>
      <c r="GYS8" s="219"/>
      <c r="GYT8" s="65"/>
      <c r="GYU8" s="65"/>
      <c r="GZD8" s="65"/>
      <c r="GZI8" s="219"/>
      <c r="GZJ8" s="65"/>
      <c r="GZK8" s="65"/>
      <c r="GZT8" s="65"/>
      <c r="GZY8" s="219"/>
      <c r="GZZ8" s="65"/>
      <c r="HAA8" s="65"/>
      <c r="HAJ8" s="65"/>
      <c r="HAO8" s="219"/>
      <c r="HAP8" s="65"/>
      <c r="HAQ8" s="65"/>
      <c r="HAZ8" s="65"/>
      <c r="HBE8" s="219"/>
      <c r="HBF8" s="65"/>
      <c r="HBG8" s="65"/>
      <c r="HBP8" s="65"/>
      <c r="HBU8" s="219"/>
      <c r="HBV8" s="65"/>
      <c r="HBW8" s="65"/>
      <c r="HCF8" s="65"/>
      <c r="HCK8" s="219"/>
      <c r="HCL8" s="65"/>
      <c r="HCM8" s="65"/>
      <c r="HCV8" s="65"/>
      <c r="HDA8" s="219"/>
      <c r="HDB8" s="65"/>
      <c r="HDC8" s="65"/>
      <c r="HDL8" s="65"/>
      <c r="HDQ8" s="219"/>
      <c r="HDR8" s="65"/>
      <c r="HDS8" s="65"/>
      <c r="HEB8" s="65"/>
      <c r="HEG8" s="219"/>
      <c r="HEH8" s="65"/>
      <c r="HEI8" s="65"/>
      <c r="HER8" s="65"/>
      <c r="HEW8" s="219"/>
      <c r="HEX8" s="65"/>
      <c r="HEY8" s="65"/>
      <c r="HFH8" s="65"/>
      <c r="HFM8" s="219"/>
      <c r="HFN8" s="65"/>
      <c r="HFO8" s="65"/>
      <c r="HFX8" s="65"/>
      <c r="HGC8" s="219"/>
      <c r="HGD8" s="65"/>
      <c r="HGE8" s="65"/>
      <c r="HGN8" s="65"/>
      <c r="HGS8" s="219"/>
      <c r="HGT8" s="65"/>
      <c r="HGU8" s="65"/>
      <c r="HHD8" s="65"/>
      <c r="HHI8" s="219"/>
      <c r="HHJ8" s="65"/>
      <c r="HHK8" s="65"/>
      <c r="HHT8" s="65"/>
      <c r="HHY8" s="219"/>
      <c r="HHZ8" s="65"/>
      <c r="HIA8" s="65"/>
      <c r="HIJ8" s="65"/>
      <c r="HIO8" s="219"/>
      <c r="HIP8" s="65"/>
      <c r="HIQ8" s="65"/>
      <c r="HIZ8" s="65"/>
      <c r="HJE8" s="219"/>
      <c r="HJF8" s="65"/>
      <c r="HJG8" s="65"/>
      <c r="HJP8" s="65"/>
      <c r="HJU8" s="219"/>
      <c r="HJV8" s="65"/>
      <c r="HJW8" s="65"/>
      <c r="HKF8" s="65"/>
      <c r="HKK8" s="219"/>
      <c r="HKL8" s="65"/>
      <c r="HKM8" s="65"/>
      <c r="HKV8" s="65"/>
      <c r="HLA8" s="219"/>
      <c r="HLB8" s="65"/>
      <c r="HLC8" s="65"/>
      <c r="HLL8" s="65"/>
      <c r="HLQ8" s="219"/>
      <c r="HLR8" s="65"/>
      <c r="HLS8" s="65"/>
      <c r="HMB8" s="65"/>
      <c r="HMG8" s="219"/>
      <c r="HMH8" s="65"/>
      <c r="HMI8" s="65"/>
      <c r="HMR8" s="65"/>
      <c r="HMW8" s="219"/>
      <c r="HMX8" s="65"/>
      <c r="HMY8" s="65"/>
      <c r="HNH8" s="65"/>
      <c r="HNM8" s="219"/>
      <c r="HNN8" s="65"/>
      <c r="HNO8" s="65"/>
      <c r="HNX8" s="65"/>
      <c r="HOC8" s="219"/>
      <c r="HOD8" s="65"/>
      <c r="HOE8" s="65"/>
      <c r="HON8" s="65"/>
      <c r="HOS8" s="219"/>
      <c r="HOT8" s="65"/>
      <c r="HOU8" s="65"/>
      <c r="HPD8" s="65"/>
      <c r="HPI8" s="219"/>
      <c r="HPJ8" s="65"/>
      <c r="HPK8" s="65"/>
      <c r="HPT8" s="65"/>
      <c r="HPY8" s="219"/>
      <c r="HPZ8" s="65"/>
      <c r="HQA8" s="65"/>
      <c r="HQJ8" s="65"/>
      <c r="HQO8" s="219"/>
      <c r="HQP8" s="65"/>
      <c r="HQQ8" s="65"/>
      <c r="HQZ8" s="65"/>
      <c r="HRE8" s="219"/>
      <c r="HRF8" s="65"/>
      <c r="HRG8" s="65"/>
      <c r="HRP8" s="65"/>
      <c r="HRU8" s="219"/>
      <c r="HRV8" s="65"/>
      <c r="HRW8" s="65"/>
      <c r="HSF8" s="65"/>
      <c r="HSK8" s="219"/>
      <c r="HSL8" s="65"/>
      <c r="HSM8" s="65"/>
      <c r="HSV8" s="65"/>
      <c r="HTA8" s="219"/>
      <c r="HTB8" s="65"/>
      <c r="HTC8" s="65"/>
      <c r="HTL8" s="65"/>
      <c r="HTQ8" s="219"/>
      <c r="HTR8" s="65"/>
      <c r="HTS8" s="65"/>
      <c r="HUB8" s="65"/>
      <c r="HUG8" s="219"/>
      <c r="HUH8" s="65"/>
      <c r="HUI8" s="65"/>
      <c r="HUR8" s="65"/>
      <c r="HUW8" s="219"/>
      <c r="HUX8" s="65"/>
      <c r="HUY8" s="65"/>
      <c r="HVH8" s="65"/>
      <c r="HVM8" s="219"/>
      <c r="HVN8" s="65"/>
      <c r="HVO8" s="65"/>
      <c r="HVX8" s="65"/>
      <c r="HWC8" s="219"/>
      <c r="HWD8" s="65"/>
      <c r="HWE8" s="65"/>
      <c r="HWN8" s="65"/>
      <c r="HWS8" s="219"/>
      <c r="HWT8" s="65"/>
      <c r="HWU8" s="65"/>
      <c r="HXD8" s="65"/>
      <c r="HXI8" s="219"/>
      <c r="HXJ8" s="65"/>
      <c r="HXK8" s="65"/>
      <c r="HXT8" s="65"/>
      <c r="HXY8" s="219"/>
      <c r="HXZ8" s="65"/>
      <c r="HYA8" s="65"/>
      <c r="HYJ8" s="65"/>
      <c r="HYO8" s="219"/>
      <c r="HYP8" s="65"/>
      <c r="HYQ8" s="65"/>
      <c r="HYZ8" s="65"/>
      <c r="HZE8" s="219"/>
      <c r="HZF8" s="65"/>
      <c r="HZG8" s="65"/>
      <c r="HZP8" s="65"/>
      <c r="HZU8" s="219"/>
      <c r="HZV8" s="65"/>
      <c r="HZW8" s="65"/>
      <c r="IAF8" s="65"/>
      <c r="IAK8" s="219"/>
      <c r="IAL8" s="65"/>
      <c r="IAM8" s="65"/>
      <c r="IAV8" s="65"/>
      <c r="IBA8" s="219"/>
      <c r="IBB8" s="65"/>
      <c r="IBC8" s="65"/>
      <c r="IBL8" s="65"/>
      <c r="IBQ8" s="219"/>
      <c r="IBR8" s="65"/>
      <c r="IBS8" s="65"/>
      <c r="ICB8" s="65"/>
      <c r="ICG8" s="219"/>
      <c r="ICH8" s="65"/>
      <c r="ICI8" s="65"/>
      <c r="ICR8" s="65"/>
      <c r="ICW8" s="219"/>
      <c r="ICX8" s="65"/>
      <c r="ICY8" s="65"/>
      <c r="IDH8" s="65"/>
      <c r="IDM8" s="219"/>
      <c r="IDN8" s="65"/>
      <c r="IDO8" s="65"/>
      <c r="IDX8" s="65"/>
      <c r="IEC8" s="219"/>
      <c r="IED8" s="65"/>
      <c r="IEE8" s="65"/>
      <c r="IEN8" s="65"/>
      <c r="IES8" s="219"/>
      <c r="IET8" s="65"/>
      <c r="IEU8" s="65"/>
      <c r="IFD8" s="65"/>
      <c r="IFI8" s="219"/>
      <c r="IFJ8" s="65"/>
      <c r="IFK8" s="65"/>
      <c r="IFT8" s="65"/>
      <c r="IFY8" s="219"/>
      <c r="IFZ8" s="65"/>
      <c r="IGA8" s="65"/>
      <c r="IGJ8" s="65"/>
      <c r="IGO8" s="219"/>
      <c r="IGP8" s="65"/>
      <c r="IGQ8" s="65"/>
      <c r="IGZ8" s="65"/>
      <c r="IHE8" s="219"/>
      <c r="IHF8" s="65"/>
      <c r="IHG8" s="65"/>
      <c r="IHP8" s="65"/>
      <c r="IHU8" s="219"/>
      <c r="IHV8" s="65"/>
      <c r="IHW8" s="65"/>
      <c r="IIF8" s="65"/>
      <c r="IIK8" s="219"/>
      <c r="IIL8" s="65"/>
      <c r="IIM8" s="65"/>
      <c r="IIV8" s="65"/>
      <c r="IJA8" s="219"/>
      <c r="IJB8" s="65"/>
      <c r="IJC8" s="65"/>
      <c r="IJL8" s="65"/>
      <c r="IJQ8" s="219"/>
      <c r="IJR8" s="65"/>
      <c r="IJS8" s="65"/>
      <c r="IKB8" s="65"/>
      <c r="IKG8" s="219"/>
      <c r="IKH8" s="65"/>
      <c r="IKI8" s="65"/>
      <c r="IKR8" s="65"/>
      <c r="IKW8" s="219"/>
      <c r="IKX8" s="65"/>
      <c r="IKY8" s="65"/>
      <c r="ILH8" s="65"/>
      <c r="ILM8" s="219"/>
      <c r="ILN8" s="65"/>
      <c r="ILO8" s="65"/>
      <c r="ILX8" s="65"/>
      <c r="IMC8" s="219"/>
      <c r="IMD8" s="65"/>
      <c r="IME8" s="65"/>
      <c r="IMN8" s="65"/>
      <c r="IMS8" s="219"/>
      <c r="IMT8" s="65"/>
      <c r="IMU8" s="65"/>
      <c r="IND8" s="65"/>
      <c r="INI8" s="219"/>
      <c r="INJ8" s="65"/>
      <c r="INK8" s="65"/>
      <c r="INT8" s="65"/>
      <c r="INY8" s="219"/>
      <c r="INZ8" s="65"/>
      <c r="IOA8" s="65"/>
      <c r="IOJ8" s="65"/>
      <c r="IOO8" s="219"/>
      <c r="IOP8" s="65"/>
      <c r="IOQ8" s="65"/>
      <c r="IOZ8" s="65"/>
      <c r="IPE8" s="219"/>
      <c r="IPF8" s="65"/>
      <c r="IPG8" s="65"/>
      <c r="IPP8" s="65"/>
      <c r="IPU8" s="219"/>
      <c r="IPV8" s="65"/>
      <c r="IPW8" s="65"/>
      <c r="IQF8" s="65"/>
      <c r="IQK8" s="219"/>
      <c r="IQL8" s="65"/>
      <c r="IQM8" s="65"/>
      <c r="IQV8" s="65"/>
      <c r="IRA8" s="219"/>
      <c r="IRB8" s="65"/>
      <c r="IRC8" s="65"/>
      <c r="IRL8" s="65"/>
      <c r="IRQ8" s="219"/>
      <c r="IRR8" s="65"/>
      <c r="IRS8" s="65"/>
      <c r="ISB8" s="65"/>
      <c r="ISG8" s="219"/>
      <c r="ISH8" s="65"/>
      <c r="ISI8" s="65"/>
      <c r="ISR8" s="65"/>
      <c r="ISW8" s="219"/>
      <c r="ISX8" s="65"/>
      <c r="ISY8" s="65"/>
      <c r="ITH8" s="65"/>
      <c r="ITM8" s="219"/>
      <c r="ITN8" s="65"/>
      <c r="ITO8" s="65"/>
      <c r="ITX8" s="65"/>
      <c r="IUC8" s="219"/>
      <c r="IUD8" s="65"/>
      <c r="IUE8" s="65"/>
      <c r="IUN8" s="65"/>
      <c r="IUS8" s="219"/>
      <c r="IUT8" s="65"/>
      <c r="IUU8" s="65"/>
      <c r="IVD8" s="65"/>
      <c r="IVI8" s="219"/>
      <c r="IVJ8" s="65"/>
      <c r="IVK8" s="65"/>
      <c r="IVT8" s="65"/>
      <c r="IVY8" s="219"/>
      <c r="IVZ8" s="65"/>
      <c r="IWA8" s="65"/>
      <c r="IWJ8" s="65"/>
      <c r="IWO8" s="219"/>
      <c r="IWP8" s="65"/>
      <c r="IWQ8" s="65"/>
      <c r="IWZ8" s="65"/>
      <c r="IXE8" s="219"/>
      <c r="IXF8" s="65"/>
      <c r="IXG8" s="65"/>
      <c r="IXP8" s="65"/>
      <c r="IXU8" s="219"/>
      <c r="IXV8" s="65"/>
      <c r="IXW8" s="65"/>
      <c r="IYF8" s="65"/>
      <c r="IYK8" s="219"/>
      <c r="IYL8" s="65"/>
      <c r="IYM8" s="65"/>
      <c r="IYV8" s="65"/>
      <c r="IZA8" s="219"/>
      <c r="IZB8" s="65"/>
      <c r="IZC8" s="65"/>
      <c r="IZL8" s="65"/>
      <c r="IZQ8" s="219"/>
      <c r="IZR8" s="65"/>
      <c r="IZS8" s="65"/>
      <c r="JAB8" s="65"/>
      <c r="JAG8" s="219"/>
      <c r="JAH8" s="65"/>
      <c r="JAI8" s="65"/>
      <c r="JAR8" s="65"/>
      <c r="JAW8" s="219"/>
      <c r="JAX8" s="65"/>
      <c r="JAY8" s="65"/>
      <c r="JBH8" s="65"/>
      <c r="JBM8" s="219"/>
      <c r="JBN8" s="65"/>
      <c r="JBO8" s="65"/>
      <c r="JBX8" s="65"/>
      <c r="JCC8" s="219"/>
      <c r="JCD8" s="65"/>
      <c r="JCE8" s="65"/>
      <c r="JCN8" s="65"/>
      <c r="JCS8" s="219"/>
      <c r="JCT8" s="65"/>
      <c r="JCU8" s="65"/>
      <c r="JDD8" s="65"/>
      <c r="JDI8" s="219"/>
      <c r="JDJ8" s="65"/>
      <c r="JDK8" s="65"/>
      <c r="JDT8" s="65"/>
      <c r="JDY8" s="219"/>
      <c r="JDZ8" s="65"/>
      <c r="JEA8" s="65"/>
      <c r="JEJ8" s="65"/>
      <c r="JEO8" s="219"/>
      <c r="JEP8" s="65"/>
      <c r="JEQ8" s="65"/>
      <c r="JEZ8" s="65"/>
      <c r="JFE8" s="219"/>
      <c r="JFF8" s="65"/>
      <c r="JFG8" s="65"/>
      <c r="JFP8" s="65"/>
      <c r="JFU8" s="219"/>
      <c r="JFV8" s="65"/>
      <c r="JFW8" s="65"/>
      <c r="JGF8" s="65"/>
      <c r="JGK8" s="219"/>
      <c r="JGL8" s="65"/>
      <c r="JGM8" s="65"/>
      <c r="JGV8" s="65"/>
      <c r="JHA8" s="219"/>
      <c r="JHB8" s="65"/>
      <c r="JHC8" s="65"/>
      <c r="JHL8" s="65"/>
      <c r="JHQ8" s="219"/>
      <c r="JHR8" s="65"/>
      <c r="JHS8" s="65"/>
      <c r="JIB8" s="65"/>
      <c r="JIG8" s="219"/>
      <c r="JIH8" s="65"/>
      <c r="JII8" s="65"/>
      <c r="JIR8" s="65"/>
      <c r="JIW8" s="219"/>
      <c r="JIX8" s="65"/>
      <c r="JIY8" s="65"/>
      <c r="JJH8" s="65"/>
      <c r="JJM8" s="219"/>
      <c r="JJN8" s="65"/>
      <c r="JJO8" s="65"/>
      <c r="JJX8" s="65"/>
      <c r="JKC8" s="219"/>
      <c r="JKD8" s="65"/>
      <c r="JKE8" s="65"/>
      <c r="JKN8" s="65"/>
      <c r="JKS8" s="219"/>
      <c r="JKT8" s="65"/>
      <c r="JKU8" s="65"/>
      <c r="JLD8" s="65"/>
      <c r="JLI8" s="219"/>
      <c r="JLJ8" s="65"/>
      <c r="JLK8" s="65"/>
      <c r="JLT8" s="65"/>
      <c r="JLY8" s="219"/>
      <c r="JLZ8" s="65"/>
      <c r="JMA8" s="65"/>
      <c r="JMJ8" s="65"/>
      <c r="JMO8" s="219"/>
      <c r="JMP8" s="65"/>
      <c r="JMQ8" s="65"/>
      <c r="JMZ8" s="65"/>
      <c r="JNE8" s="219"/>
      <c r="JNF8" s="65"/>
      <c r="JNG8" s="65"/>
      <c r="JNP8" s="65"/>
      <c r="JNU8" s="219"/>
      <c r="JNV8" s="65"/>
      <c r="JNW8" s="65"/>
      <c r="JOF8" s="65"/>
      <c r="JOK8" s="219"/>
      <c r="JOL8" s="65"/>
      <c r="JOM8" s="65"/>
      <c r="JOV8" s="65"/>
      <c r="JPA8" s="219"/>
      <c r="JPB8" s="65"/>
      <c r="JPC8" s="65"/>
      <c r="JPL8" s="65"/>
      <c r="JPQ8" s="219"/>
      <c r="JPR8" s="65"/>
      <c r="JPS8" s="65"/>
      <c r="JQB8" s="65"/>
      <c r="JQG8" s="219"/>
      <c r="JQH8" s="65"/>
      <c r="JQI8" s="65"/>
      <c r="JQR8" s="65"/>
      <c r="JQW8" s="219"/>
      <c r="JQX8" s="65"/>
      <c r="JQY8" s="65"/>
      <c r="JRH8" s="65"/>
      <c r="JRM8" s="219"/>
      <c r="JRN8" s="65"/>
      <c r="JRO8" s="65"/>
      <c r="JRX8" s="65"/>
      <c r="JSC8" s="219"/>
      <c r="JSD8" s="65"/>
      <c r="JSE8" s="65"/>
      <c r="JSN8" s="65"/>
      <c r="JSS8" s="219"/>
      <c r="JST8" s="65"/>
      <c r="JSU8" s="65"/>
      <c r="JTD8" s="65"/>
      <c r="JTI8" s="219"/>
      <c r="JTJ8" s="65"/>
      <c r="JTK8" s="65"/>
      <c r="JTT8" s="65"/>
      <c r="JTY8" s="219"/>
      <c r="JTZ8" s="65"/>
      <c r="JUA8" s="65"/>
      <c r="JUJ8" s="65"/>
      <c r="JUO8" s="219"/>
      <c r="JUP8" s="65"/>
      <c r="JUQ8" s="65"/>
      <c r="JUZ8" s="65"/>
      <c r="JVE8" s="219"/>
      <c r="JVF8" s="65"/>
      <c r="JVG8" s="65"/>
      <c r="JVP8" s="65"/>
      <c r="JVU8" s="219"/>
      <c r="JVV8" s="65"/>
      <c r="JVW8" s="65"/>
      <c r="JWF8" s="65"/>
      <c r="JWK8" s="219"/>
      <c r="JWL8" s="65"/>
      <c r="JWM8" s="65"/>
      <c r="JWV8" s="65"/>
      <c r="JXA8" s="219"/>
      <c r="JXB8" s="65"/>
      <c r="JXC8" s="65"/>
      <c r="JXL8" s="65"/>
      <c r="JXQ8" s="219"/>
      <c r="JXR8" s="65"/>
      <c r="JXS8" s="65"/>
      <c r="JYB8" s="65"/>
      <c r="JYG8" s="219"/>
      <c r="JYH8" s="65"/>
      <c r="JYI8" s="65"/>
      <c r="JYR8" s="65"/>
      <c r="JYW8" s="219"/>
      <c r="JYX8" s="65"/>
      <c r="JYY8" s="65"/>
      <c r="JZH8" s="65"/>
      <c r="JZM8" s="219"/>
      <c r="JZN8" s="65"/>
      <c r="JZO8" s="65"/>
      <c r="JZX8" s="65"/>
      <c r="KAC8" s="219"/>
      <c r="KAD8" s="65"/>
      <c r="KAE8" s="65"/>
      <c r="KAN8" s="65"/>
      <c r="KAS8" s="219"/>
      <c r="KAT8" s="65"/>
      <c r="KAU8" s="65"/>
      <c r="KBD8" s="65"/>
      <c r="KBI8" s="219"/>
      <c r="KBJ8" s="65"/>
      <c r="KBK8" s="65"/>
      <c r="KBT8" s="65"/>
      <c r="KBY8" s="219"/>
      <c r="KBZ8" s="65"/>
      <c r="KCA8" s="65"/>
      <c r="KCJ8" s="65"/>
      <c r="KCO8" s="219"/>
      <c r="KCP8" s="65"/>
      <c r="KCQ8" s="65"/>
      <c r="KCZ8" s="65"/>
      <c r="KDE8" s="219"/>
      <c r="KDF8" s="65"/>
      <c r="KDG8" s="65"/>
      <c r="KDP8" s="65"/>
      <c r="KDU8" s="219"/>
      <c r="KDV8" s="65"/>
      <c r="KDW8" s="65"/>
      <c r="KEF8" s="65"/>
      <c r="KEK8" s="219"/>
      <c r="KEL8" s="65"/>
      <c r="KEM8" s="65"/>
      <c r="KEV8" s="65"/>
      <c r="KFA8" s="219"/>
      <c r="KFB8" s="65"/>
      <c r="KFC8" s="65"/>
      <c r="KFL8" s="65"/>
      <c r="KFQ8" s="219"/>
      <c r="KFR8" s="65"/>
      <c r="KFS8" s="65"/>
      <c r="KGB8" s="65"/>
      <c r="KGG8" s="219"/>
      <c r="KGH8" s="65"/>
      <c r="KGI8" s="65"/>
      <c r="KGR8" s="65"/>
      <c r="KGW8" s="219"/>
      <c r="KGX8" s="65"/>
      <c r="KGY8" s="65"/>
      <c r="KHH8" s="65"/>
      <c r="KHM8" s="219"/>
      <c r="KHN8" s="65"/>
      <c r="KHO8" s="65"/>
      <c r="KHX8" s="65"/>
      <c r="KIC8" s="219"/>
      <c r="KID8" s="65"/>
      <c r="KIE8" s="65"/>
      <c r="KIN8" s="65"/>
      <c r="KIS8" s="219"/>
      <c r="KIT8" s="65"/>
      <c r="KIU8" s="65"/>
      <c r="KJD8" s="65"/>
      <c r="KJI8" s="219"/>
      <c r="KJJ8" s="65"/>
      <c r="KJK8" s="65"/>
      <c r="KJT8" s="65"/>
      <c r="KJY8" s="219"/>
      <c r="KJZ8" s="65"/>
      <c r="KKA8" s="65"/>
      <c r="KKJ8" s="65"/>
      <c r="KKO8" s="219"/>
      <c r="KKP8" s="65"/>
      <c r="KKQ8" s="65"/>
      <c r="KKZ8" s="65"/>
      <c r="KLE8" s="219"/>
      <c r="KLF8" s="65"/>
      <c r="KLG8" s="65"/>
      <c r="KLP8" s="65"/>
      <c r="KLU8" s="219"/>
      <c r="KLV8" s="65"/>
      <c r="KLW8" s="65"/>
      <c r="KMF8" s="65"/>
      <c r="KMK8" s="219"/>
      <c r="KML8" s="65"/>
      <c r="KMM8" s="65"/>
      <c r="KMV8" s="65"/>
      <c r="KNA8" s="219"/>
      <c r="KNB8" s="65"/>
      <c r="KNC8" s="65"/>
      <c r="KNL8" s="65"/>
      <c r="KNQ8" s="219"/>
      <c r="KNR8" s="65"/>
      <c r="KNS8" s="65"/>
      <c r="KOB8" s="65"/>
      <c r="KOG8" s="219"/>
      <c r="KOH8" s="65"/>
      <c r="KOI8" s="65"/>
      <c r="KOR8" s="65"/>
      <c r="KOW8" s="219"/>
      <c r="KOX8" s="65"/>
      <c r="KOY8" s="65"/>
      <c r="KPH8" s="65"/>
      <c r="KPM8" s="219"/>
      <c r="KPN8" s="65"/>
      <c r="KPO8" s="65"/>
      <c r="KPX8" s="65"/>
      <c r="KQC8" s="219"/>
      <c r="KQD8" s="65"/>
      <c r="KQE8" s="65"/>
      <c r="KQN8" s="65"/>
      <c r="KQS8" s="219"/>
      <c r="KQT8" s="65"/>
      <c r="KQU8" s="65"/>
      <c r="KRD8" s="65"/>
      <c r="KRI8" s="219"/>
      <c r="KRJ8" s="65"/>
      <c r="KRK8" s="65"/>
      <c r="KRT8" s="65"/>
      <c r="KRY8" s="219"/>
      <c r="KRZ8" s="65"/>
      <c r="KSA8" s="65"/>
      <c r="KSJ8" s="65"/>
      <c r="KSO8" s="219"/>
      <c r="KSP8" s="65"/>
      <c r="KSQ8" s="65"/>
      <c r="KSZ8" s="65"/>
      <c r="KTE8" s="219"/>
      <c r="KTF8" s="65"/>
      <c r="KTG8" s="65"/>
      <c r="KTP8" s="65"/>
      <c r="KTU8" s="219"/>
      <c r="KTV8" s="65"/>
      <c r="KTW8" s="65"/>
      <c r="KUF8" s="65"/>
      <c r="KUK8" s="219"/>
      <c r="KUL8" s="65"/>
      <c r="KUM8" s="65"/>
      <c r="KUV8" s="65"/>
      <c r="KVA8" s="219"/>
      <c r="KVB8" s="65"/>
      <c r="KVC8" s="65"/>
      <c r="KVL8" s="65"/>
      <c r="KVQ8" s="219"/>
      <c r="KVR8" s="65"/>
      <c r="KVS8" s="65"/>
      <c r="KWB8" s="65"/>
      <c r="KWG8" s="219"/>
      <c r="KWH8" s="65"/>
      <c r="KWI8" s="65"/>
      <c r="KWR8" s="65"/>
      <c r="KWW8" s="219"/>
      <c r="KWX8" s="65"/>
      <c r="KWY8" s="65"/>
      <c r="KXH8" s="65"/>
      <c r="KXM8" s="219"/>
      <c r="KXN8" s="65"/>
      <c r="KXO8" s="65"/>
      <c r="KXX8" s="65"/>
      <c r="KYC8" s="219"/>
      <c r="KYD8" s="65"/>
      <c r="KYE8" s="65"/>
      <c r="KYN8" s="65"/>
      <c r="KYS8" s="219"/>
      <c r="KYT8" s="65"/>
      <c r="KYU8" s="65"/>
      <c r="KZD8" s="65"/>
      <c r="KZI8" s="219"/>
      <c r="KZJ8" s="65"/>
      <c r="KZK8" s="65"/>
      <c r="KZT8" s="65"/>
      <c r="KZY8" s="219"/>
      <c r="KZZ8" s="65"/>
      <c r="LAA8" s="65"/>
      <c r="LAJ8" s="65"/>
      <c r="LAO8" s="219"/>
      <c r="LAP8" s="65"/>
      <c r="LAQ8" s="65"/>
      <c r="LAZ8" s="65"/>
      <c r="LBE8" s="219"/>
      <c r="LBF8" s="65"/>
      <c r="LBG8" s="65"/>
      <c r="LBP8" s="65"/>
      <c r="LBU8" s="219"/>
      <c r="LBV8" s="65"/>
      <c r="LBW8" s="65"/>
      <c r="LCF8" s="65"/>
      <c r="LCK8" s="219"/>
      <c r="LCL8" s="65"/>
      <c r="LCM8" s="65"/>
      <c r="LCV8" s="65"/>
      <c r="LDA8" s="219"/>
      <c r="LDB8" s="65"/>
      <c r="LDC8" s="65"/>
      <c r="LDL8" s="65"/>
      <c r="LDQ8" s="219"/>
      <c r="LDR8" s="65"/>
      <c r="LDS8" s="65"/>
      <c r="LEB8" s="65"/>
      <c r="LEG8" s="219"/>
      <c r="LEH8" s="65"/>
      <c r="LEI8" s="65"/>
      <c r="LER8" s="65"/>
      <c r="LEW8" s="219"/>
      <c r="LEX8" s="65"/>
      <c r="LEY8" s="65"/>
      <c r="LFH8" s="65"/>
      <c r="LFM8" s="219"/>
      <c r="LFN8" s="65"/>
      <c r="LFO8" s="65"/>
      <c r="LFX8" s="65"/>
      <c r="LGC8" s="219"/>
      <c r="LGD8" s="65"/>
      <c r="LGE8" s="65"/>
      <c r="LGN8" s="65"/>
      <c r="LGS8" s="219"/>
      <c r="LGT8" s="65"/>
      <c r="LGU8" s="65"/>
      <c r="LHD8" s="65"/>
      <c r="LHI8" s="219"/>
      <c r="LHJ8" s="65"/>
      <c r="LHK8" s="65"/>
      <c r="LHT8" s="65"/>
      <c r="LHY8" s="219"/>
      <c r="LHZ8" s="65"/>
      <c r="LIA8" s="65"/>
      <c r="LIJ8" s="65"/>
      <c r="LIO8" s="219"/>
      <c r="LIP8" s="65"/>
      <c r="LIQ8" s="65"/>
      <c r="LIZ8" s="65"/>
      <c r="LJE8" s="219"/>
      <c r="LJF8" s="65"/>
      <c r="LJG8" s="65"/>
      <c r="LJP8" s="65"/>
      <c r="LJU8" s="219"/>
      <c r="LJV8" s="65"/>
      <c r="LJW8" s="65"/>
      <c r="LKF8" s="65"/>
      <c r="LKK8" s="219"/>
      <c r="LKL8" s="65"/>
      <c r="LKM8" s="65"/>
      <c r="LKV8" s="65"/>
      <c r="LLA8" s="219"/>
      <c r="LLB8" s="65"/>
      <c r="LLC8" s="65"/>
      <c r="LLL8" s="65"/>
      <c r="LLQ8" s="219"/>
      <c r="LLR8" s="65"/>
      <c r="LLS8" s="65"/>
      <c r="LMB8" s="65"/>
      <c r="LMG8" s="219"/>
      <c r="LMH8" s="65"/>
      <c r="LMI8" s="65"/>
      <c r="LMR8" s="65"/>
      <c r="LMW8" s="219"/>
      <c r="LMX8" s="65"/>
      <c r="LMY8" s="65"/>
      <c r="LNH8" s="65"/>
      <c r="LNM8" s="219"/>
      <c r="LNN8" s="65"/>
      <c r="LNO8" s="65"/>
      <c r="LNX8" s="65"/>
      <c r="LOC8" s="219"/>
      <c r="LOD8" s="65"/>
      <c r="LOE8" s="65"/>
      <c r="LON8" s="65"/>
      <c r="LOS8" s="219"/>
      <c r="LOT8" s="65"/>
      <c r="LOU8" s="65"/>
      <c r="LPD8" s="65"/>
      <c r="LPI8" s="219"/>
      <c r="LPJ8" s="65"/>
      <c r="LPK8" s="65"/>
      <c r="LPT8" s="65"/>
      <c r="LPY8" s="219"/>
      <c r="LPZ8" s="65"/>
      <c r="LQA8" s="65"/>
      <c r="LQJ8" s="65"/>
      <c r="LQO8" s="219"/>
      <c r="LQP8" s="65"/>
      <c r="LQQ8" s="65"/>
      <c r="LQZ8" s="65"/>
      <c r="LRE8" s="219"/>
      <c r="LRF8" s="65"/>
      <c r="LRG8" s="65"/>
      <c r="LRP8" s="65"/>
      <c r="LRU8" s="219"/>
      <c r="LRV8" s="65"/>
      <c r="LRW8" s="65"/>
      <c r="LSF8" s="65"/>
      <c r="LSK8" s="219"/>
      <c r="LSL8" s="65"/>
      <c r="LSM8" s="65"/>
      <c r="LSV8" s="65"/>
      <c r="LTA8" s="219"/>
      <c r="LTB8" s="65"/>
      <c r="LTC8" s="65"/>
      <c r="LTL8" s="65"/>
      <c r="LTQ8" s="219"/>
      <c r="LTR8" s="65"/>
      <c r="LTS8" s="65"/>
      <c r="LUB8" s="65"/>
      <c r="LUG8" s="219"/>
      <c r="LUH8" s="65"/>
      <c r="LUI8" s="65"/>
      <c r="LUR8" s="65"/>
      <c r="LUW8" s="219"/>
      <c r="LUX8" s="65"/>
      <c r="LUY8" s="65"/>
      <c r="LVH8" s="65"/>
      <c r="LVM8" s="219"/>
      <c r="LVN8" s="65"/>
      <c r="LVO8" s="65"/>
      <c r="LVX8" s="65"/>
      <c r="LWC8" s="219"/>
      <c r="LWD8" s="65"/>
      <c r="LWE8" s="65"/>
      <c r="LWN8" s="65"/>
      <c r="LWS8" s="219"/>
      <c r="LWT8" s="65"/>
      <c r="LWU8" s="65"/>
      <c r="LXD8" s="65"/>
      <c r="LXI8" s="219"/>
      <c r="LXJ8" s="65"/>
      <c r="LXK8" s="65"/>
      <c r="LXT8" s="65"/>
      <c r="LXY8" s="219"/>
      <c r="LXZ8" s="65"/>
      <c r="LYA8" s="65"/>
      <c r="LYJ8" s="65"/>
      <c r="LYO8" s="219"/>
      <c r="LYP8" s="65"/>
      <c r="LYQ8" s="65"/>
      <c r="LYZ8" s="65"/>
      <c r="LZE8" s="219"/>
      <c r="LZF8" s="65"/>
      <c r="LZG8" s="65"/>
      <c r="LZP8" s="65"/>
      <c r="LZU8" s="219"/>
      <c r="LZV8" s="65"/>
      <c r="LZW8" s="65"/>
      <c r="MAF8" s="65"/>
      <c r="MAK8" s="219"/>
      <c r="MAL8" s="65"/>
      <c r="MAM8" s="65"/>
      <c r="MAV8" s="65"/>
      <c r="MBA8" s="219"/>
      <c r="MBB8" s="65"/>
      <c r="MBC8" s="65"/>
      <c r="MBL8" s="65"/>
      <c r="MBQ8" s="219"/>
      <c r="MBR8" s="65"/>
      <c r="MBS8" s="65"/>
      <c r="MCB8" s="65"/>
      <c r="MCG8" s="219"/>
      <c r="MCH8" s="65"/>
      <c r="MCI8" s="65"/>
      <c r="MCR8" s="65"/>
      <c r="MCW8" s="219"/>
      <c r="MCX8" s="65"/>
      <c r="MCY8" s="65"/>
      <c r="MDH8" s="65"/>
      <c r="MDM8" s="219"/>
      <c r="MDN8" s="65"/>
      <c r="MDO8" s="65"/>
      <c r="MDX8" s="65"/>
      <c r="MEC8" s="219"/>
      <c r="MED8" s="65"/>
      <c r="MEE8" s="65"/>
      <c r="MEN8" s="65"/>
      <c r="MES8" s="219"/>
      <c r="MET8" s="65"/>
      <c r="MEU8" s="65"/>
      <c r="MFD8" s="65"/>
      <c r="MFI8" s="219"/>
      <c r="MFJ8" s="65"/>
      <c r="MFK8" s="65"/>
      <c r="MFT8" s="65"/>
      <c r="MFY8" s="219"/>
      <c r="MFZ8" s="65"/>
      <c r="MGA8" s="65"/>
      <c r="MGJ8" s="65"/>
      <c r="MGO8" s="219"/>
      <c r="MGP8" s="65"/>
      <c r="MGQ8" s="65"/>
      <c r="MGZ8" s="65"/>
      <c r="MHE8" s="219"/>
      <c r="MHF8" s="65"/>
      <c r="MHG8" s="65"/>
      <c r="MHP8" s="65"/>
      <c r="MHU8" s="219"/>
      <c r="MHV8" s="65"/>
      <c r="MHW8" s="65"/>
      <c r="MIF8" s="65"/>
      <c r="MIK8" s="219"/>
      <c r="MIL8" s="65"/>
      <c r="MIM8" s="65"/>
      <c r="MIV8" s="65"/>
      <c r="MJA8" s="219"/>
      <c r="MJB8" s="65"/>
      <c r="MJC8" s="65"/>
      <c r="MJL8" s="65"/>
      <c r="MJQ8" s="219"/>
      <c r="MJR8" s="65"/>
      <c r="MJS8" s="65"/>
      <c r="MKB8" s="65"/>
      <c r="MKG8" s="219"/>
      <c r="MKH8" s="65"/>
      <c r="MKI8" s="65"/>
      <c r="MKR8" s="65"/>
      <c r="MKW8" s="219"/>
      <c r="MKX8" s="65"/>
      <c r="MKY8" s="65"/>
      <c r="MLH8" s="65"/>
      <c r="MLM8" s="219"/>
      <c r="MLN8" s="65"/>
      <c r="MLO8" s="65"/>
      <c r="MLX8" s="65"/>
      <c r="MMC8" s="219"/>
      <c r="MMD8" s="65"/>
      <c r="MME8" s="65"/>
      <c r="MMN8" s="65"/>
      <c r="MMS8" s="219"/>
      <c r="MMT8" s="65"/>
      <c r="MMU8" s="65"/>
      <c r="MND8" s="65"/>
      <c r="MNI8" s="219"/>
      <c r="MNJ8" s="65"/>
      <c r="MNK8" s="65"/>
      <c r="MNT8" s="65"/>
      <c r="MNY8" s="219"/>
      <c r="MNZ8" s="65"/>
      <c r="MOA8" s="65"/>
      <c r="MOJ8" s="65"/>
      <c r="MOO8" s="219"/>
      <c r="MOP8" s="65"/>
      <c r="MOQ8" s="65"/>
      <c r="MOZ8" s="65"/>
      <c r="MPE8" s="219"/>
      <c r="MPF8" s="65"/>
      <c r="MPG8" s="65"/>
      <c r="MPP8" s="65"/>
      <c r="MPU8" s="219"/>
      <c r="MPV8" s="65"/>
      <c r="MPW8" s="65"/>
      <c r="MQF8" s="65"/>
      <c r="MQK8" s="219"/>
      <c r="MQL8" s="65"/>
      <c r="MQM8" s="65"/>
      <c r="MQV8" s="65"/>
      <c r="MRA8" s="219"/>
      <c r="MRB8" s="65"/>
      <c r="MRC8" s="65"/>
      <c r="MRL8" s="65"/>
      <c r="MRQ8" s="219"/>
      <c r="MRR8" s="65"/>
      <c r="MRS8" s="65"/>
      <c r="MSB8" s="65"/>
      <c r="MSG8" s="219"/>
      <c r="MSH8" s="65"/>
      <c r="MSI8" s="65"/>
      <c r="MSR8" s="65"/>
      <c r="MSW8" s="219"/>
      <c r="MSX8" s="65"/>
      <c r="MSY8" s="65"/>
      <c r="MTH8" s="65"/>
      <c r="MTM8" s="219"/>
      <c r="MTN8" s="65"/>
      <c r="MTO8" s="65"/>
      <c r="MTX8" s="65"/>
      <c r="MUC8" s="219"/>
      <c r="MUD8" s="65"/>
      <c r="MUE8" s="65"/>
      <c r="MUN8" s="65"/>
      <c r="MUS8" s="219"/>
      <c r="MUT8" s="65"/>
      <c r="MUU8" s="65"/>
      <c r="MVD8" s="65"/>
      <c r="MVI8" s="219"/>
      <c r="MVJ8" s="65"/>
      <c r="MVK8" s="65"/>
      <c r="MVT8" s="65"/>
      <c r="MVY8" s="219"/>
      <c r="MVZ8" s="65"/>
      <c r="MWA8" s="65"/>
      <c r="MWJ8" s="65"/>
      <c r="MWO8" s="219"/>
      <c r="MWP8" s="65"/>
      <c r="MWQ8" s="65"/>
      <c r="MWZ8" s="65"/>
      <c r="MXE8" s="219"/>
      <c r="MXF8" s="65"/>
      <c r="MXG8" s="65"/>
      <c r="MXP8" s="65"/>
      <c r="MXU8" s="219"/>
      <c r="MXV8" s="65"/>
      <c r="MXW8" s="65"/>
      <c r="MYF8" s="65"/>
      <c r="MYK8" s="219"/>
      <c r="MYL8" s="65"/>
      <c r="MYM8" s="65"/>
      <c r="MYV8" s="65"/>
      <c r="MZA8" s="219"/>
      <c r="MZB8" s="65"/>
      <c r="MZC8" s="65"/>
      <c r="MZL8" s="65"/>
      <c r="MZQ8" s="219"/>
      <c r="MZR8" s="65"/>
      <c r="MZS8" s="65"/>
      <c r="NAB8" s="65"/>
      <c r="NAG8" s="219"/>
      <c r="NAH8" s="65"/>
      <c r="NAI8" s="65"/>
      <c r="NAR8" s="65"/>
      <c r="NAW8" s="219"/>
      <c r="NAX8" s="65"/>
      <c r="NAY8" s="65"/>
      <c r="NBH8" s="65"/>
      <c r="NBM8" s="219"/>
      <c r="NBN8" s="65"/>
      <c r="NBO8" s="65"/>
      <c r="NBX8" s="65"/>
      <c r="NCC8" s="219"/>
      <c r="NCD8" s="65"/>
      <c r="NCE8" s="65"/>
      <c r="NCN8" s="65"/>
      <c r="NCS8" s="219"/>
      <c r="NCT8" s="65"/>
      <c r="NCU8" s="65"/>
      <c r="NDD8" s="65"/>
      <c r="NDI8" s="219"/>
      <c r="NDJ8" s="65"/>
      <c r="NDK8" s="65"/>
      <c r="NDT8" s="65"/>
      <c r="NDY8" s="219"/>
      <c r="NDZ8" s="65"/>
      <c r="NEA8" s="65"/>
      <c r="NEJ8" s="65"/>
      <c r="NEO8" s="219"/>
      <c r="NEP8" s="65"/>
      <c r="NEQ8" s="65"/>
      <c r="NEZ8" s="65"/>
      <c r="NFE8" s="219"/>
      <c r="NFF8" s="65"/>
      <c r="NFG8" s="65"/>
      <c r="NFP8" s="65"/>
      <c r="NFU8" s="219"/>
      <c r="NFV8" s="65"/>
      <c r="NFW8" s="65"/>
      <c r="NGF8" s="65"/>
      <c r="NGK8" s="219"/>
      <c r="NGL8" s="65"/>
      <c r="NGM8" s="65"/>
      <c r="NGV8" s="65"/>
      <c r="NHA8" s="219"/>
      <c r="NHB8" s="65"/>
      <c r="NHC8" s="65"/>
      <c r="NHL8" s="65"/>
      <c r="NHQ8" s="219"/>
      <c r="NHR8" s="65"/>
      <c r="NHS8" s="65"/>
      <c r="NIB8" s="65"/>
      <c r="NIG8" s="219"/>
      <c r="NIH8" s="65"/>
      <c r="NII8" s="65"/>
      <c r="NIR8" s="65"/>
      <c r="NIW8" s="219"/>
      <c r="NIX8" s="65"/>
      <c r="NIY8" s="65"/>
      <c r="NJH8" s="65"/>
      <c r="NJM8" s="219"/>
      <c r="NJN8" s="65"/>
      <c r="NJO8" s="65"/>
      <c r="NJX8" s="65"/>
      <c r="NKC8" s="219"/>
      <c r="NKD8" s="65"/>
      <c r="NKE8" s="65"/>
      <c r="NKN8" s="65"/>
      <c r="NKS8" s="219"/>
      <c r="NKT8" s="65"/>
      <c r="NKU8" s="65"/>
      <c r="NLD8" s="65"/>
      <c r="NLI8" s="219"/>
      <c r="NLJ8" s="65"/>
      <c r="NLK8" s="65"/>
      <c r="NLT8" s="65"/>
      <c r="NLY8" s="219"/>
      <c r="NLZ8" s="65"/>
      <c r="NMA8" s="65"/>
      <c r="NMJ8" s="65"/>
      <c r="NMO8" s="219"/>
      <c r="NMP8" s="65"/>
      <c r="NMQ8" s="65"/>
      <c r="NMZ8" s="65"/>
      <c r="NNE8" s="219"/>
      <c r="NNF8" s="65"/>
      <c r="NNG8" s="65"/>
      <c r="NNP8" s="65"/>
      <c r="NNU8" s="219"/>
      <c r="NNV8" s="65"/>
      <c r="NNW8" s="65"/>
      <c r="NOF8" s="65"/>
      <c r="NOK8" s="219"/>
      <c r="NOL8" s="65"/>
      <c r="NOM8" s="65"/>
      <c r="NOV8" s="65"/>
      <c r="NPA8" s="219"/>
      <c r="NPB8" s="65"/>
      <c r="NPC8" s="65"/>
      <c r="NPL8" s="65"/>
      <c r="NPQ8" s="219"/>
      <c r="NPR8" s="65"/>
      <c r="NPS8" s="65"/>
      <c r="NQB8" s="65"/>
      <c r="NQG8" s="219"/>
      <c r="NQH8" s="65"/>
      <c r="NQI8" s="65"/>
      <c r="NQR8" s="65"/>
      <c r="NQW8" s="219"/>
      <c r="NQX8" s="65"/>
      <c r="NQY8" s="65"/>
      <c r="NRH8" s="65"/>
      <c r="NRM8" s="219"/>
      <c r="NRN8" s="65"/>
      <c r="NRO8" s="65"/>
      <c r="NRX8" s="65"/>
      <c r="NSC8" s="219"/>
      <c r="NSD8" s="65"/>
      <c r="NSE8" s="65"/>
      <c r="NSN8" s="65"/>
      <c r="NSS8" s="219"/>
      <c r="NST8" s="65"/>
      <c r="NSU8" s="65"/>
      <c r="NTD8" s="65"/>
      <c r="NTI8" s="219"/>
      <c r="NTJ8" s="65"/>
      <c r="NTK8" s="65"/>
      <c r="NTT8" s="65"/>
      <c r="NTY8" s="219"/>
      <c r="NTZ8" s="65"/>
      <c r="NUA8" s="65"/>
      <c r="NUJ8" s="65"/>
      <c r="NUO8" s="219"/>
      <c r="NUP8" s="65"/>
      <c r="NUQ8" s="65"/>
      <c r="NUZ8" s="65"/>
      <c r="NVE8" s="219"/>
      <c r="NVF8" s="65"/>
      <c r="NVG8" s="65"/>
      <c r="NVP8" s="65"/>
      <c r="NVU8" s="219"/>
      <c r="NVV8" s="65"/>
      <c r="NVW8" s="65"/>
      <c r="NWF8" s="65"/>
      <c r="NWK8" s="219"/>
      <c r="NWL8" s="65"/>
      <c r="NWM8" s="65"/>
      <c r="NWV8" s="65"/>
      <c r="NXA8" s="219"/>
      <c r="NXB8" s="65"/>
      <c r="NXC8" s="65"/>
      <c r="NXL8" s="65"/>
      <c r="NXQ8" s="219"/>
      <c r="NXR8" s="65"/>
      <c r="NXS8" s="65"/>
      <c r="NYB8" s="65"/>
      <c r="NYG8" s="219"/>
      <c r="NYH8" s="65"/>
      <c r="NYI8" s="65"/>
      <c r="NYR8" s="65"/>
      <c r="NYW8" s="219"/>
      <c r="NYX8" s="65"/>
      <c r="NYY8" s="65"/>
      <c r="NZH8" s="65"/>
      <c r="NZM8" s="219"/>
      <c r="NZN8" s="65"/>
      <c r="NZO8" s="65"/>
      <c r="NZX8" s="65"/>
      <c r="OAC8" s="219"/>
      <c r="OAD8" s="65"/>
      <c r="OAE8" s="65"/>
      <c r="OAN8" s="65"/>
      <c r="OAS8" s="219"/>
      <c r="OAT8" s="65"/>
      <c r="OAU8" s="65"/>
      <c r="OBD8" s="65"/>
      <c r="OBI8" s="219"/>
      <c r="OBJ8" s="65"/>
      <c r="OBK8" s="65"/>
      <c r="OBT8" s="65"/>
      <c r="OBY8" s="219"/>
      <c r="OBZ8" s="65"/>
      <c r="OCA8" s="65"/>
      <c r="OCJ8" s="65"/>
      <c r="OCO8" s="219"/>
      <c r="OCP8" s="65"/>
      <c r="OCQ8" s="65"/>
      <c r="OCZ8" s="65"/>
      <c r="ODE8" s="219"/>
      <c r="ODF8" s="65"/>
      <c r="ODG8" s="65"/>
      <c r="ODP8" s="65"/>
      <c r="ODU8" s="219"/>
      <c r="ODV8" s="65"/>
      <c r="ODW8" s="65"/>
      <c r="OEF8" s="65"/>
      <c r="OEK8" s="219"/>
      <c r="OEL8" s="65"/>
      <c r="OEM8" s="65"/>
      <c r="OEV8" s="65"/>
      <c r="OFA8" s="219"/>
      <c r="OFB8" s="65"/>
      <c r="OFC8" s="65"/>
      <c r="OFL8" s="65"/>
      <c r="OFQ8" s="219"/>
      <c r="OFR8" s="65"/>
      <c r="OFS8" s="65"/>
      <c r="OGB8" s="65"/>
      <c r="OGG8" s="219"/>
      <c r="OGH8" s="65"/>
      <c r="OGI8" s="65"/>
      <c r="OGR8" s="65"/>
      <c r="OGW8" s="219"/>
      <c r="OGX8" s="65"/>
      <c r="OGY8" s="65"/>
      <c r="OHH8" s="65"/>
      <c r="OHM8" s="219"/>
      <c r="OHN8" s="65"/>
      <c r="OHO8" s="65"/>
      <c r="OHX8" s="65"/>
      <c r="OIC8" s="219"/>
      <c r="OID8" s="65"/>
      <c r="OIE8" s="65"/>
      <c r="OIN8" s="65"/>
      <c r="OIS8" s="219"/>
      <c r="OIT8" s="65"/>
      <c r="OIU8" s="65"/>
      <c r="OJD8" s="65"/>
      <c r="OJI8" s="219"/>
      <c r="OJJ8" s="65"/>
      <c r="OJK8" s="65"/>
      <c r="OJT8" s="65"/>
      <c r="OJY8" s="219"/>
      <c r="OJZ8" s="65"/>
      <c r="OKA8" s="65"/>
      <c r="OKJ8" s="65"/>
      <c r="OKO8" s="219"/>
      <c r="OKP8" s="65"/>
      <c r="OKQ8" s="65"/>
      <c r="OKZ8" s="65"/>
      <c r="OLE8" s="219"/>
      <c r="OLF8" s="65"/>
      <c r="OLG8" s="65"/>
      <c r="OLP8" s="65"/>
      <c r="OLU8" s="219"/>
      <c r="OLV8" s="65"/>
      <c r="OLW8" s="65"/>
      <c r="OMF8" s="65"/>
      <c r="OMK8" s="219"/>
      <c r="OML8" s="65"/>
      <c r="OMM8" s="65"/>
      <c r="OMV8" s="65"/>
      <c r="ONA8" s="219"/>
      <c r="ONB8" s="65"/>
      <c r="ONC8" s="65"/>
      <c r="ONL8" s="65"/>
      <c r="ONQ8" s="219"/>
      <c r="ONR8" s="65"/>
      <c r="ONS8" s="65"/>
      <c r="OOB8" s="65"/>
      <c r="OOG8" s="219"/>
      <c r="OOH8" s="65"/>
      <c r="OOI8" s="65"/>
      <c r="OOR8" s="65"/>
      <c r="OOW8" s="219"/>
      <c r="OOX8" s="65"/>
      <c r="OOY8" s="65"/>
      <c r="OPH8" s="65"/>
      <c r="OPM8" s="219"/>
      <c r="OPN8" s="65"/>
      <c r="OPO8" s="65"/>
      <c r="OPX8" s="65"/>
      <c r="OQC8" s="219"/>
      <c r="OQD8" s="65"/>
      <c r="OQE8" s="65"/>
      <c r="OQN8" s="65"/>
      <c r="OQS8" s="219"/>
      <c r="OQT8" s="65"/>
      <c r="OQU8" s="65"/>
      <c r="ORD8" s="65"/>
      <c r="ORI8" s="219"/>
      <c r="ORJ8" s="65"/>
      <c r="ORK8" s="65"/>
      <c r="ORT8" s="65"/>
      <c r="ORY8" s="219"/>
      <c r="ORZ8" s="65"/>
      <c r="OSA8" s="65"/>
      <c r="OSJ8" s="65"/>
      <c r="OSO8" s="219"/>
      <c r="OSP8" s="65"/>
      <c r="OSQ8" s="65"/>
      <c r="OSZ8" s="65"/>
      <c r="OTE8" s="219"/>
      <c r="OTF8" s="65"/>
      <c r="OTG8" s="65"/>
      <c r="OTP8" s="65"/>
      <c r="OTU8" s="219"/>
      <c r="OTV8" s="65"/>
      <c r="OTW8" s="65"/>
      <c r="OUF8" s="65"/>
      <c r="OUK8" s="219"/>
      <c r="OUL8" s="65"/>
      <c r="OUM8" s="65"/>
      <c r="OUV8" s="65"/>
      <c r="OVA8" s="219"/>
      <c r="OVB8" s="65"/>
      <c r="OVC8" s="65"/>
      <c r="OVL8" s="65"/>
      <c r="OVQ8" s="219"/>
      <c r="OVR8" s="65"/>
      <c r="OVS8" s="65"/>
      <c r="OWB8" s="65"/>
      <c r="OWG8" s="219"/>
      <c r="OWH8" s="65"/>
      <c r="OWI8" s="65"/>
      <c r="OWR8" s="65"/>
      <c r="OWW8" s="219"/>
      <c r="OWX8" s="65"/>
      <c r="OWY8" s="65"/>
      <c r="OXH8" s="65"/>
      <c r="OXM8" s="219"/>
      <c r="OXN8" s="65"/>
      <c r="OXO8" s="65"/>
      <c r="OXX8" s="65"/>
      <c r="OYC8" s="219"/>
      <c r="OYD8" s="65"/>
      <c r="OYE8" s="65"/>
      <c r="OYN8" s="65"/>
      <c r="OYS8" s="219"/>
      <c r="OYT8" s="65"/>
      <c r="OYU8" s="65"/>
      <c r="OZD8" s="65"/>
      <c r="OZI8" s="219"/>
      <c r="OZJ8" s="65"/>
      <c r="OZK8" s="65"/>
      <c r="OZT8" s="65"/>
      <c r="OZY8" s="219"/>
      <c r="OZZ8" s="65"/>
      <c r="PAA8" s="65"/>
      <c r="PAJ8" s="65"/>
      <c r="PAO8" s="219"/>
      <c r="PAP8" s="65"/>
      <c r="PAQ8" s="65"/>
      <c r="PAZ8" s="65"/>
      <c r="PBE8" s="219"/>
      <c r="PBF8" s="65"/>
      <c r="PBG8" s="65"/>
      <c r="PBP8" s="65"/>
      <c r="PBU8" s="219"/>
      <c r="PBV8" s="65"/>
      <c r="PBW8" s="65"/>
      <c r="PCF8" s="65"/>
      <c r="PCK8" s="219"/>
      <c r="PCL8" s="65"/>
      <c r="PCM8" s="65"/>
      <c r="PCV8" s="65"/>
      <c r="PDA8" s="219"/>
      <c r="PDB8" s="65"/>
      <c r="PDC8" s="65"/>
      <c r="PDL8" s="65"/>
      <c r="PDQ8" s="219"/>
      <c r="PDR8" s="65"/>
      <c r="PDS8" s="65"/>
      <c r="PEB8" s="65"/>
      <c r="PEG8" s="219"/>
      <c r="PEH8" s="65"/>
      <c r="PEI8" s="65"/>
      <c r="PER8" s="65"/>
      <c r="PEW8" s="219"/>
      <c r="PEX8" s="65"/>
      <c r="PEY8" s="65"/>
      <c r="PFH8" s="65"/>
      <c r="PFM8" s="219"/>
      <c r="PFN8" s="65"/>
      <c r="PFO8" s="65"/>
      <c r="PFX8" s="65"/>
      <c r="PGC8" s="219"/>
      <c r="PGD8" s="65"/>
      <c r="PGE8" s="65"/>
      <c r="PGN8" s="65"/>
      <c r="PGS8" s="219"/>
      <c r="PGT8" s="65"/>
      <c r="PGU8" s="65"/>
      <c r="PHD8" s="65"/>
      <c r="PHI8" s="219"/>
      <c r="PHJ8" s="65"/>
      <c r="PHK8" s="65"/>
      <c r="PHT8" s="65"/>
      <c r="PHY8" s="219"/>
      <c r="PHZ8" s="65"/>
      <c r="PIA8" s="65"/>
      <c r="PIJ8" s="65"/>
      <c r="PIO8" s="219"/>
      <c r="PIP8" s="65"/>
      <c r="PIQ8" s="65"/>
      <c r="PIZ8" s="65"/>
      <c r="PJE8" s="219"/>
      <c r="PJF8" s="65"/>
      <c r="PJG8" s="65"/>
      <c r="PJP8" s="65"/>
      <c r="PJU8" s="219"/>
      <c r="PJV8" s="65"/>
      <c r="PJW8" s="65"/>
      <c r="PKF8" s="65"/>
      <c r="PKK8" s="219"/>
      <c r="PKL8" s="65"/>
      <c r="PKM8" s="65"/>
      <c r="PKV8" s="65"/>
      <c r="PLA8" s="219"/>
      <c r="PLB8" s="65"/>
      <c r="PLC8" s="65"/>
      <c r="PLL8" s="65"/>
      <c r="PLQ8" s="219"/>
      <c r="PLR8" s="65"/>
      <c r="PLS8" s="65"/>
      <c r="PMB8" s="65"/>
      <c r="PMG8" s="219"/>
      <c r="PMH8" s="65"/>
      <c r="PMI8" s="65"/>
      <c r="PMR8" s="65"/>
      <c r="PMW8" s="219"/>
      <c r="PMX8" s="65"/>
      <c r="PMY8" s="65"/>
      <c r="PNH8" s="65"/>
      <c r="PNM8" s="219"/>
      <c r="PNN8" s="65"/>
      <c r="PNO8" s="65"/>
      <c r="PNX8" s="65"/>
      <c r="POC8" s="219"/>
      <c r="POD8" s="65"/>
      <c r="POE8" s="65"/>
      <c r="PON8" s="65"/>
      <c r="POS8" s="219"/>
      <c r="POT8" s="65"/>
      <c r="POU8" s="65"/>
      <c r="PPD8" s="65"/>
      <c r="PPI8" s="219"/>
      <c r="PPJ8" s="65"/>
      <c r="PPK8" s="65"/>
      <c r="PPT8" s="65"/>
      <c r="PPY8" s="219"/>
      <c r="PPZ8" s="65"/>
      <c r="PQA8" s="65"/>
      <c r="PQJ8" s="65"/>
      <c r="PQO8" s="219"/>
      <c r="PQP8" s="65"/>
      <c r="PQQ8" s="65"/>
      <c r="PQZ8" s="65"/>
      <c r="PRE8" s="219"/>
      <c r="PRF8" s="65"/>
      <c r="PRG8" s="65"/>
      <c r="PRP8" s="65"/>
      <c r="PRU8" s="219"/>
      <c r="PRV8" s="65"/>
      <c r="PRW8" s="65"/>
      <c r="PSF8" s="65"/>
      <c r="PSK8" s="219"/>
      <c r="PSL8" s="65"/>
      <c r="PSM8" s="65"/>
      <c r="PSV8" s="65"/>
      <c r="PTA8" s="219"/>
      <c r="PTB8" s="65"/>
      <c r="PTC8" s="65"/>
      <c r="PTL8" s="65"/>
      <c r="PTQ8" s="219"/>
      <c r="PTR8" s="65"/>
      <c r="PTS8" s="65"/>
      <c r="PUB8" s="65"/>
      <c r="PUG8" s="219"/>
      <c r="PUH8" s="65"/>
      <c r="PUI8" s="65"/>
      <c r="PUR8" s="65"/>
      <c r="PUW8" s="219"/>
      <c r="PUX8" s="65"/>
      <c r="PUY8" s="65"/>
      <c r="PVH8" s="65"/>
      <c r="PVM8" s="219"/>
      <c r="PVN8" s="65"/>
      <c r="PVO8" s="65"/>
      <c r="PVX8" s="65"/>
      <c r="PWC8" s="219"/>
      <c r="PWD8" s="65"/>
      <c r="PWE8" s="65"/>
      <c r="PWN8" s="65"/>
      <c r="PWS8" s="219"/>
      <c r="PWT8" s="65"/>
      <c r="PWU8" s="65"/>
      <c r="PXD8" s="65"/>
      <c r="PXI8" s="219"/>
      <c r="PXJ8" s="65"/>
      <c r="PXK8" s="65"/>
      <c r="PXT8" s="65"/>
      <c r="PXY8" s="219"/>
      <c r="PXZ8" s="65"/>
      <c r="PYA8" s="65"/>
      <c r="PYJ8" s="65"/>
      <c r="PYO8" s="219"/>
      <c r="PYP8" s="65"/>
      <c r="PYQ8" s="65"/>
      <c r="PYZ8" s="65"/>
      <c r="PZE8" s="219"/>
      <c r="PZF8" s="65"/>
      <c r="PZG8" s="65"/>
      <c r="PZP8" s="65"/>
      <c r="PZU8" s="219"/>
      <c r="PZV8" s="65"/>
      <c r="PZW8" s="65"/>
      <c r="QAF8" s="65"/>
      <c r="QAK8" s="219"/>
      <c r="QAL8" s="65"/>
      <c r="QAM8" s="65"/>
      <c r="QAV8" s="65"/>
      <c r="QBA8" s="219"/>
      <c r="QBB8" s="65"/>
      <c r="QBC8" s="65"/>
      <c r="QBL8" s="65"/>
      <c r="QBQ8" s="219"/>
      <c r="QBR8" s="65"/>
      <c r="QBS8" s="65"/>
      <c r="QCB8" s="65"/>
      <c r="QCG8" s="219"/>
      <c r="QCH8" s="65"/>
      <c r="QCI8" s="65"/>
      <c r="QCR8" s="65"/>
      <c r="QCW8" s="219"/>
      <c r="QCX8" s="65"/>
      <c r="QCY8" s="65"/>
      <c r="QDH8" s="65"/>
      <c r="QDM8" s="219"/>
      <c r="QDN8" s="65"/>
      <c r="QDO8" s="65"/>
      <c r="QDX8" s="65"/>
      <c r="QEC8" s="219"/>
      <c r="QED8" s="65"/>
      <c r="QEE8" s="65"/>
      <c r="QEN8" s="65"/>
      <c r="QES8" s="219"/>
      <c r="QET8" s="65"/>
      <c r="QEU8" s="65"/>
      <c r="QFD8" s="65"/>
      <c r="QFI8" s="219"/>
      <c r="QFJ8" s="65"/>
      <c r="QFK8" s="65"/>
      <c r="QFT8" s="65"/>
      <c r="QFY8" s="219"/>
      <c r="QFZ8" s="65"/>
      <c r="QGA8" s="65"/>
      <c r="QGJ8" s="65"/>
      <c r="QGO8" s="219"/>
      <c r="QGP8" s="65"/>
      <c r="QGQ8" s="65"/>
      <c r="QGZ8" s="65"/>
      <c r="QHE8" s="219"/>
      <c r="QHF8" s="65"/>
      <c r="QHG8" s="65"/>
      <c r="QHP8" s="65"/>
      <c r="QHU8" s="219"/>
      <c r="QHV8" s="65"/>
      <c r="QHW8" s="65"/>
      <c r="QIF8" s="65"/>
      <c r="QIK8" s="219"/>
      <c r="QIL8" s="65"/>
      <c r="QIM8" s="65"/>
      <c r="QIV8" s="65"/>
      <c r="QJA8" s="219"/>
      <c r="QJB8" s="65"/>
      <c r="QJC8" s="65"/>
      <c r="QJL8" s="65"/>
      <c r="QJQ8" s="219"/>
      <c r="QJR8" s="65"/>
      <c r="QJS8" s="65"/>
      <c r="QKB8" s="65"/>
      <c r="QKG8" s="219"/>
      <c r="QKH8" s="65"/>
      <c r="QKI8" s="65"/>
      <c r="QKR8" s="65"/>
      <c r="QKW8" s="219"/>
      <c r="QKX8" s="65"/>
      <c r="QKY8" s="65"/>
      <c r="QLH8" s="65"/>
      <c r="QLM8" s="219"/>
      <c r="QLN8" s="65"/>
      <c r="QLO8" s="65"/>
      <c r="QLX8" s="65"/>
      <c r="QMC8" s="219"/>
      <c r="QMD8" s="65"/>
      <c r="QME8" s="65"/>
      <c r="QMN8" s="65"/>
      <c r="QMS8" s="219"/>
      <c r="QMT8" s="65"/>
      <c r="QMU8" s="65"/>
      <c r="QND8" s="65"/>
      <c r="QNI8" s="219"/>
      <c r="QNJ8" s="65"/>
      <c r="QNK8" s="65"/>
      <c r="QNT8" s="65"/>
      <c r="QNY8" s="219"/>
      <c r="QNZ8" s="65"/>
      <c r="QOA8" s="65"/>
      <c r="QOJ8" s="65"/>
      <c r="QOO8" s="219"/>
      <c r="QOP8" s="65"/>
      <c r="QOQ8" s="65"/>
      <c r="QOZ8" s="65"/>
      <c r="QPE8" s="219"/>
      <c r="QPF8" s="65"/>
      <c r="QPG8" s="65"/>
      <c r="QPP8" s="65"/>
      <c r="QPU8" s="219"/>
      <c r="QPV8" s="65"/>
      <c r="QPW8" s="65"/>
      <c r="QQF8" s="65"/>
      <c r="QQK8" s="219"/>
      <c r="QQL8" s="65"/>
      <c r="QQM8" s="65"/>
      <c r="QQV8" s="65"/>
      <c r="QRA8" s="219"/>
      <c r="QRB8" s="65"/>
      <c r="QRC8" s="65"/>
      <c r="QRL8" s="65"/>
      <c r="QRQ8" s="219"/>
      <c r="QRR8" s="65"/>
      <c r="QRS8" s="65"/>
      <c r="QSB8" s="65"/>
      <c r="QSG8" s="219"/>
      <c r="QSH8" s="65"/>
      <c r="QSI8" s="65"/>
      <c r="QSR8" s="65"/>
      <c r="QSW8" s="219"/>
      <c r="QSX8" s="65"/>
      <c r="QSY8" s="65"/>
      <c r="QTH8" s="65"/>
      <c r="QTM8" s="219"/>
      <c r="QTN8" s="65"/>
      <c r="QTO8" s="65"/>
      <c r="QTX8" s="65"/>
      <c r="QUC8" s="219"/>
      <c r="QUD8" s="65"/>
      <c r="QUE8" s="65"/>
      <c r="QUN8" s="65"/>
      <c r="QUS8" s="219"/>
      <c r="QUT8" s="65"/>
      <c r="QUU8" s="65"/>
      <c r="QVD8" s="65"/>
      <c r="QVI8" s="219"/>
      <c r="QVJ8" s="65"/>
      <c r="QVK8" s="65"/>
      <c r="QVT8" s="65"/>
      <c r="QVY8" s="219"/>
      <c r="QVZ8" s="65"/>
      <c r="QWA8" s="65"/>
      <c r="QWJ8" s="65"/>
      <c r="QWO8" s="219"/>
      <c r="QWP8" s="65"/>
      <c r="QWQ8" s="65"/>
      <c r="QWZ8" s="65"/>
      <c r="QXE8" s="219"/>
      <c r="QXF8" s="65"/>
      <c r="QXG8" s="65"/>
      <c r="QXP8" s="65"/>
      <c r="QXU8" s="219"/>
      <c r="QXV8" s="65"/>
      <c r="QXW8" s="65"/>
      <c r="QYF8" s="65"/>
      <c r="QYK8" s="219"/>
      <c r="QYL8" s="65"/>
      <c r="QYM8" s="65"/>
      <c r="QYV8" s="65"/>
      <c r="QZA8" s="219"/>
      <c r="QZB8" s="65"/>
      <c r="QZC8" s="65"/>
      <c r="QZL8" s="65"/>
      <c r="QZQ8" s="219"/>
      <c r="QZR8" s="65"/>
      <c r="QZS8" s="65"/>
      <c r="RAB8" s="65"/>
      <c r="RAG8" s="219"/>
      <c r="RAH8" s="65"/>
      <c r="RAI8" s="65"/>
      <c r="RAR8" s="65"/>
      <c r="RAW8" s="219"/>
      <c r="RAX8" s="65"/>
      <c r="RAY8" s="65"/>
      <c r="RBH8" s="65"/>
      <c r="RBM8" s="219"/>
      <c r="RBN8" s="65"/>
      <c r="RBO8" s="65"/>
      <c r="RBX8" s="65"/>
      <c r="RCC8" s="219"/>
      <c r="RCD8" s="65"/>
      <c r="RCE8" s="65"/>
      <c r="RCN8" s="65"/>
      <c r="RCS8" s="219"/>
      <c r="RCT8" s="65"/>
      <c r="RCU8" s="65"/>
      <c r="RDD8" s="65"/>
      <c r="RDI8" s="219"/>
      <c r="RDJ8" s="65"/>
      <c r="RDK8" s="65"/>
      <c r="RDT8" s="65"/>
      <c r="RDY8" s="219"/>
      <c r="RDZ8" s="65"/>
      <c r="REA8" s="65"/>
      <c r="REJ8" s="65"/>
      <c r="REO8" s="219"/>
      <c r="REP8" s="65"/>
      <c r="REQ8" s="65"/>
      <c r="REZ8" s="65"/>
      <c r="RFE8" s="219"/>
      <c r="RFF8" s="65"/>
      <c r="RFG8" s="65"/>
      <c r="RFP8" s="65"/>
      <c r="RFU8" s="219"/>
      <c r="RFV8" s="65"/>
      <c r="RFW8" s="65"/>
      <c r="RGF8" s="65"/>
      <c r="RGK8" s="219"/>
      <c r="RGL8" s="65"/>
      <c r="RGM8" s="65"/>
      <c r="RGV8" s="65"/>
      <c r="RHA8" s="219"/>
      <c r="RHB8" s="65"/>
      <c r="RHC8" s="65"/>
      <c r="RHL8" s="65"/>
      <c r="RHQ8" s="219"/>
      <c r="RHR8" s="65"/>
      <c r="RHS8" s="65"/>
      <c r="RIB8" s="65"/>
      <c r="RIG8" s="219"/>
      <c r="RIH8" s="65"/>
      <c r="RII8" s="65"/>
      <c r="RIR8" s="65"/>
      <c r="RIW8" s="219"/>
      <c r="RIX8" s="65"/>
      <c r="RIY8" s="65"/>
      <c r="RJH8" s="65"/>
      <c r="RJM8" s="219"/>
      <c r="RJN8" s="65"/>
      <c r="RJO8" s="65"/>
      <c r="RJX8" s="65"/>
      <c r="RKC8" s="219"/>
      <c r="RKD8" s="65"/>
      <c r="RKE8" s="65"/>
      <c r="RKN8" s="65"/>
      <c r="RKS8" s="219"/>
      <c r="RKT8" s="65"/>
      <c r="RKU8" s="65"/>
      <c r="RLD8" s="65"/>
      <c r="RLI8" s="219"/>
      <c r="RLJ8" s="65"/>
      <c r="RLK8" s="65"/>
      <c r="RLT8" s="65"/>
      <c r="RLY8" s="219"/>
      <c r="RLZ8" s="65"/>
      <c r="RMA8" s="65"/>
      <c r="RMJ8" s="65"/>
      <c r="RMO8" s="219"/>
      <c r="RMP8" s="65"/>
      <c r="RMQ8" s="65"/>
      <c r="RMZ8" s="65"/>
      <c r="RNE8" s="219"/>
      <c r="RNF8" s="65"/>
      <c r="RNG8" s="65"/>
      <c r="RNP8" s="65"/>
      <c r="RNU8" s="219"/>
      <c r="RNV8" s="65"/>
      <c r="RNW8" s="65"/>
      <c r="ROF8" s="65"/>
      <c r="ROK8" s="219"/>
      <c r="ROL8" s="65"/>
      <c r="ROM8" s="65"/>
      <c r="ROV8" s="65"/>
      <c r="RPA8" s="219"/>
      <c r="RPB8" s="65"/>
      <c r="RPC8" s="65"/>
      <c r="RPL8" s="65"/>
      <c r="RPQ8" s="219"/>
      <c r="RPR8" s="65"/>
      <c r="RPS8" s="65"/>
      <c r="RQB8" s="65"/>
      <c r="RQG8" s="219"/>
      <c r="RQH8" s="65"/>
      <c r="RQI8" s="65"/>
      <c r="RQR8" s="65"/>
      <c r="RQW8" s="219"/>
      <c r="RQX8" s="65"/>
      <c r="RQY8" s="65"/>
      <c r="RRH8" s="65"/>
      <c r="RRM8" s="219"/>
      <c r="RRN8" s="65"/>
      <c r="RRO8" s="65"/>
      <c r="RRX8" s="65"/>
      <c r="RSC8" s="219"/>
      <c r="RSD8" s="65"/>
      <c r="RSE8" s="65"/>
      <c r="RSN8" s="65"/>
      <c r="RSS8" s="219"/>
      <c r="RST8" s="65"/>
      <c r="RSU8" s="65"/>
      <c r="RTD8" s="65"/>
      <c r="RTI8" s="219"/>
      <c r="RTJ8" s="65"/>
      <c r="RTK8" s="65"/>
      <c r="RTT8" s="65"/>
      <c r="RTY8" s="219"/>
      <c r="RTZ8" s="65"/>
      <c r="RUA8" s="65"/>
      <c r="RUJ8" s="65"/>
      <c r="RUO8" s="219"/>
      <c r="RUP8" s="65"/>
      <c r="RUQ8" s="65"/>
      <c r="RUZ8" s="65"/>
      <c r="RVE8" s="219"/>
      <c r="RVF8" s="65"/>
      <c r="RVG8" s="65"/>
      <c r="RVP8" s="65"/>
      <c r="RVU8" s="219"/>
      <c r="RVV8" s="65"/>
      <c r="RVW8" s="65"/>
      <c r="RWF8" s="65"/>
      <c r="RWK8" s="219"/>
      <c r="RWL8" s="65"/>
      <c r="RWM8" s="65"/>
      <c r="RWV8" s="65"/>
      <c r="RXA8" s="219"/>
      <c r="RXB8" s="65"/>
      <c r="RXC8" s="65"/>
      <c r="RXL8" s="65"/>
      <c r="RXQ8" s="219"/>
      <c r="RXR8" s="65"/>
      <c r="RXS8" s="65"/>
      <c r="RYB8" s="65"/>
      <c r="RYG8" s="219"/>
      <c r="RYH8" s="65"/>
      <c r="RYI8" s="65"/>
      <c r="RYR8" s="65"/>
      <c r="RYW8" s="219"/>
      <c r="RYX8" s="65"/>
      <c r="RYY8" s="65"/>
      <c r="RZH8" s="65"/>
      <c r="RZM8" s="219"/>
      <c r="RZN8" s="65"/>
      <c r="RZO8" s="65"/>
      <c r="RZX8" s="65"/>
      <c r="SAC8" s="219"/>
      <c r="SAD8" s="65"/>
      <c r="SAE8" s="65"/>
      <c r="SAN8" s="65"/>
      <c r="SAS8" s="219"/>
      <c r="SAT8" s="65"/>
      <c r="SAU8" s="65"/>
      <c r="SBD8" s="65"/>
      <c r="SBI8" s="219"/>
      <c r="SBJ8" s="65"/>
      <c r="SBK8" s="65"/>
      <c r="SBT8" s="65"/>
      <c r="SBY8" s="219"/>
      <c r="SBZ8" s="65"/>
      <c r="SCA8" s="65"/>
      <c r="SCJ8" s="65"/>
      <c r="SCO8" s="219"/>
      <c r="SCP8" s="65"/>
      <c r="SCQ8" s="65"/>
      <c r="SCZ8" s="65"/>
      <c r="SDE8" s="219"/>
      <c r="SDF8" s="65"/>
      <c r="SDG8" s="65"/>
      <c r="SDP8" s="65"/>
      <c r="SDU8" s="219"/>
      <c r="SDV8" s="65"/>
      <c r="SDW8" s="65"/>
      <c r="SEF8" s="65"/>
      <c r="SEK8" s="219"/>
      <c r="SEL8" s="65"/>
      <c r="SEM8" s="65"/>
      <c r="SEV8" s="65"/>
      <c r="SFA8" s="219"/>
      <c r="SFB8" s="65"/>
      <c r="SFC8" s="65"/>
      <c r="SFL8" s="65"/>
      <c r="SFQ8" s="219"/>
      <c r="SFR8" s="65"/>
      <c r="SFS8" s="65"/>
      <c r="SGB8" s="65"/>
      <c r="SGG8" s="219"/>
      <c r="SGH8" s="65"/>
      <c r="SGI8" s="65"/>
      <c r="SGR8" s="65"/>
      <c r="SGW8" s="219"/>
      <c r="SGX8" s="65"/>
      <c r="SGY8" s="65"/>
      <c r="SHH8" s="65"/>
      <c r="SHM8" s="219"/>
      <c r="SHN8" s="65"/>
      <c r="SHO8" s="65"/>
      <c r="SHX8" s="65"/>
      <c r="SIC8" s="219"/>
      <c r="SID8" s="65"/>
      <c r="SIE8" s="65"/>
      <c r="SIN8" s="65"/>
      <c r="SIS8" s="219"/>
      <c r="SIT8" s="65"/>
      <c r="SIU8" s="65"/>
      <c r="SJD8" s="65"/>
      <c r="SJI8" s="219"/>
      <c r="SJJ8" s="65"/>
      <c r="SJK8" s="65"/>
      <c r="SJT8" s="65"/>
      <c r="SJY8" s="219"/>
      <c r="SJZ8" s="65"/>
      <c r="SKA8" s="65"/>
      <c r="SKJ8" s="65"/>
      <c r="SKO8" s="219"/>
      <c r="SKP8" s="65"/>
      <c r="SKQ8" s="65"/>
      <c r="SKZ8" s="65"/>
      <c r="SLE8" s="219"/>
      <c r="SLF8" s="65"/>
      <c r="SLG8" s="65"/>
      <c r="SLP8" s="65"/>
      <c r="SLU8" s="219"/>
      <c r="SLV8" s="65"/>
      <c r="SLW8" s="65"/>
      <c r="SMF8" s="65"/>
      <c r="SMK8" s="219"/>
      <c r="SML8" s="65"/>
      <c r="SMM8" s="65"/>
      <c r="SMV8" s="65"/>
      <c r="SNA8" s="219"/>
      <c r="SNB8" s="65"/>
      <c r="SNC8" s="65"/>
      <c r="SNL8" s="65"/>
      <c r="SNQ8" s="219"/>
      <c r="SNR8" s="65"/>
      <c r="SNS8" s="65"/>
      <c r="SOB8" s="65"/>
      <c r="SOG8" s="219"/>
      <c r="SOH8" s="65"/>
      <c r="SOI8" s="65"/>
      <c r="SOR8" s="65"/>
      <c r="SOW8" s="219"/>
      <c r="SOX8" s="65"/>
      <c r="SOY8" s="65"/>
      <c r="SPH8" s="65"/>
      <c r="SPM8" s="219"/>
      <c r="SPN8" s="65"/>
      <c r="SPO8" s="65"/>
      <c r="SPX8" s="65"/>
      <c r="SQC8" s="219"/>
      <c r="SQD8" s="65"/>
      <c r="SQE8" s="65"/>
      <c r="SQN8" s="65"/>
      <c r="SQS8" s="219"/>
      <c r="SQT8" s="65"/>
      <c r="SQU8" s="65"/>
      <c r="SRD8" s="65"/>
      <c r="SRI8" s="219"/>
      <c r="SRJ8" s="65"/>
      <c r="SRK8" s="65"/>
      <c r="SRT8" s="65"/>
      <c r="SRY8" s="219"/>
      <c r="SRZ8" s="65"/>
      <c r="SSA8" s="65"/>
      <c r="SSJ8" s="65"/>
      <c r="SSO8" s="219"/>
      <c r="SSP8" s="65"/>
      <c r="SSQ8" s="65"/>
      <c r="SSZ8" s="65"/>
      <c r="STE8" s="219"/>
      <c r="STF8" s="65"/>
      <c r="STG8" s="65"/>
      <c r="STP8" s="65"/>
      <c r="STU8" s="219"/>
      <c r="STV8" s="65"/>
      <c r="STW8" s="65"/>
      <c r="SUF8" s="65"/>
      <c r="SUK8" s="219"/>
      <c r="SUL8" s="65"/>
      <c r="SUM8" s="65"/>
      <c r="SUV8" s="65"/>
      <c r="SVA8" s="219"/>
      <c r="SVB8" s="65"/>
      <c r="SVC8" s="65"/>
      <c r="SVL8" s="65"/>
      <c r="SVQ8" s="219"/>
      <c r="SVR8" s="65"/>
      <c r="SVS8" s="65"/>
      <c r="SWB8" s="65"/>
      <c r="SWG8" s="219"/>
      <c r="SWH8" s="65"/>
      <c r="SWI8" s="65"/>
      <c r="SWR8" s="65"/>
      <c r="SWW8" s="219"/>
      <c r="SWX8" s="65"/>
      <c r="SWY8" s="65"/>
      <c r="SXH8" s="65"/>
      <c r="SXM8" s="219"/>
      <c r="SXN8" s="65"/>
      <c r="SXO8" s="65"/>
      <c r="SXX8" s="65"/>
      <c r="SYC8" s="219"/>
      <c r="SYD8" s="65"/>
      <c r="SYE8" s="65"/>
      <c r="SYN8" s="65"/>
      <c r="SYS8" s="219"/>
      <c r="SYT8" s="65"/>
      <c r="SYU8" s="65"/>
      <c r="SZD8" s="65"/>
      <c r="SZI8" s="219"/>
      <c r="SZJ8" s="65"/>
      <c r="SZK8" s="65"/>
      <c r="SZT8" s="65"/>
      <c r="SZY8" s="219"/>
      <c r="SZZ8" s="65"/>
      <c r="TAA8" s="65"/>
      <c r="TAJ8" s="65"/>
      <c r="TAO8" s="219"/>
      <c r="TAP8" s="65"/>
      <c r="TAQ8" s="65"/>
      <c r="TAZ8" s="65"/>
      <c r="TBE8" s="219"/>
      <c r="TBF8" s="65"/>
      <c r="TBG8" s="65"/>
      <c r="TBP8" s="65"/>
      <c r="TBU8" s="219"/>
      <c r="TBV8" s="65"/>
      <c r="TBW8" s="65"/>
      <c r="TCF8" s="65"/>
      <c r="TCK8" s="219"/>
      <c r="TCL8" s="65"/>
      <c r="TCM8" s="65"/>
      <c r="TCV8" s="65"/>
      <c r="TDA8" s="219"/>
      <c r="TDB8" s="65"/>
      <c r="TDC8" s="65"/>
      <c r="TDL8" s="65"/>
      <c r="TDQ8" s="219"/>
      <c r="TDR8" s="65"/>
      <c r="TDS8" s="65"/>
      <c r="TEB8" s="65"/>
      <c r="TEG8" s="219"/>
      <c r="TEH8" s="65"/>
      <c r="TEI8" s="65"/>
      <c r="TER8" s="65"/>
      <c r="TEW8" s="219"/>
      <c r="TEX8" s="65"/>
      <c r="TEY8" s="65"/>
      <c r="TFH8" s="65"/>
      <c r="TFM8" s="219"/>
      <c r="TFN8" s="65"/>
      <c r="TFO8" s="65"/>
      <c r="TFX8" s="65"/>
      <c r="TGC8" s="219"/>
      <c r="TGD8" s="65"/>
      <c r="TGE8" s="65"/>
      <c r="TGN8" s="65"/>
      <c r="TGS8" s="219"/>
      <c r="TGT8" s="65"/>
      <c r="TGU8" s="65"/>
      <c r="THD8" s="65"/>
      <c r="THI8" s="219"/>
      <c r="THJ8" s="65"/>
      <c r="THK8" s="65"/>
      <c r="THT8" s="65"/>
      <c r="THY8" s="219"/>
      <c r="THZ8" s="65"/>
      <c r="TIA8" s="65"/>
      <c r="TIJ8" s="65"/>
      <c r="TIO8" s="219"/>
      <c r="TIP8" s="65"/>
      <c r="TIQ8" s="65"/>
      <c r="TIZ8" s="65"/>
      <c r="TJE8" s="219"/>
      <c r="TJF8" s="65"/>
      <c r="TJG8" s="65"/>
      <c r="TJP8" s="65"/>
      <c r="TJU8" s="219"/>
      <c r="TJV8" s="65"/>
      <c r="TJW8" s="65"/>
      <c r="TKF8" s="65"/>
      <c r="TKK8" s="219"/>
      <c r="TKL8" s="65"/>
      <c r="TKM8" s="65"/>
      <c r="TKV8" s="65"/>
      <c r="TLA8" s="219"/>
      <c r="TLB8" s="65"/>
      <c r="TLC8" s="65"/>
      <c r="TLL8" s="65"/>
      <c r="TLQ8" s="219"/>
      <c r="TLR8" s="65"/>
      <c r="TLS8" s="65"/>
      <c r="TMB8" s="65"/>
      <c r="TMG8" s="219"/>
      <c r="TMH8" s="65"/>
      <c r="TMI8" s="65"/>
      <c r="TMR8" s="65"/>
      <c r="TMW8" s="219"/>
      <c r="TMX8" s="65"/>
      <c r="TMY8" s="65"/>
      <c r="TNH8" s="65"/>
      <c r="TNM8" s="219"/>
      <c r="TNN8" s="65"/>
      <c r="TNO8" s="65"/>
      <c r="TNX8" s="65"/>
      <c r="TOC8" s="219"/>
      <c r="TOD8" s="65"/>
      <c r="TOE8" s="65"/>
      <c r="TON8" s="65"/>
      <c r="TOS8" s="219"/>
      <c r="TOT8" s="65"/>
      <c r="TOU8" s="65"/>
      <c r="TPD8" s="65"/>
      <c r="TPI8" s="219"/>
      <c r="TPJ8" s="65"/>
      <c r="TPK8" s="65"/>
      <c r="TPT8" s="65"/>
      <c r="TPY8" s="219"/>
      <c r="TPZ8" s="65"/>
      <c r="TQA8" s="65"/>
      <c r="TQJ8" s="65"/>
      <c r="TQO8" s="219"/>
      <c r="TQP8" s="65"/>
      <c r="TQQ8" s="65"/>
      <c r="TQZ8" s="65"/>
      <c r="TRE8" s="219"/>
      <c r="TRF8" s="65"/>
      <c r="TRG8" s="65"/>
      <c r="TRP8" s="65"/>
      <c r="TRU8" s="219"/>
      <c r="TRV8" s="65"/>
      <c r="TRW8" s="65"/>
      <c r="TSF8" s="65"/>
      <c r="TSK8" s="219"/>
      <c r="TSL8" s="65"/>
      <c r="TSM8" s="65"/>
      <c r="TSV8" s="65"/>
      <c r="TTA8" s="219"/>
      <c r="TTB8" s="65"/>
      <c r="TTC8" s="65"/>
      <c r="TTL8" s="65"/>
      <c r="TTQ8" s="219"/>
      <c r="TTR8" s="65"/>
      <c r="TTS8" s="65"/>
      <c r="TUB8" s="65"/>
      <c r="TUG8" s="219"/>
      <c r="TUH8" s="65"/>
      <c r="TUI8" s="65"/>
      <c r="TUR8" s="65"/>
      <c r="TUW8" s="219"/>
      <c r="TUX8" s="65"/>
      <c r="TUY8" s="65"/>
      <c r="TVH8" s="65"/>
      <c r="TVM8" s="219"/>
      <c r="TVN8" s="65"/>
      <c r="TVO8" s="65"/>
      <c r="TVX8" s="65"/>
      <c r="TWC8" s="219"/>
      <c r="TWD8" s="65"/>
      <c r="TWE8" s="65"/>
      <c r="TWN8" s="65"/>
      <c r="TWS8" s="219"/>
      <c r="TWT8" s="65"/>
      <c r="TWU8" s="65"/>
      <c r="TXD8" s="65"/>
      <c r="TXI8" s="219"/>
      <c r="TXJ8" s="65"/>
      <c r="TXK8" s="65"/>
      <c r="TXT8" s="65"/>
      <c r="TXY8" s="219"/>
      <c r="TXZ8" s="65"/>
      <c r="TYA8" s="65"/>
      <c r="TYJ8" s="65"/>
      <c r="TYO8" s="219"/>
      <c r="TYP8" s="65"/>
      <c r="TYQ8" s="65"/>
      <c r="TYZ8" s="65"/>
      <c r="TZE8" s="219"/>
      <c r="TZF8" s="65"/>
      <c r="TZG8" s="65"/>
      <c r="TZP8" s="65"/>
      <c r="TZU8" s="219"/>
      <c r="TZV8" s="65"/>
      <c r="TZW8" s="65"/>
      <c r="UAF8" s="65"/>
      <c r="UAK8" s="219"/>
      <c r="UAL8" s="65"/>
      <c r="UAM8" s="65"/>
      <c r="UAV8" s="65"/>
      <c r="UBA8" s="219"/>
      <c r="UBB8" s="65"/>
      <c r="UBC8" s="65"/>
      <c r="UBL8" s="65"/>
      <c r="UBQ8" s="219"/>
      <c r="UBR8" s="65"/>
      <c r="UBS8" s="65"/>
      <c r="UCB8" s="65"/>
      <c r="UCG8" s="219"/>
      <c r="UCH8" s="65"/>
      <c r="UCI8" s="65"/>
      <c r="UCR8" s="65"/>
      <c r="UCW8" s="219"/>
      <c r="UCX8" s="65"/>
      <c r="UCY8" s="65"/>
      <c r="UDH8" s="65"/>
      <c r="UDM8" s="219"/>
      <c r="UDN8" s="65"/>
      <c r="UDO8" s="65"/>
      <c r="UDX8" s="65"/>
      <c r="UEC8" s="219"/>
      <c r="UED8" s="65"/>
      <c r="UEE8" s="65"/>
      <c r="UEN8" s="65"/>
      <c r="UES8" s="219"/>
      <c r="UET8" s="65"/>
      <c r="UEU8" s="65"/>
      <c r="UFD8" s="65"/>
      <c r="UFI8" s="219"/>
      <c r="UFJ8" s="65"/>
      <c r="UFK8" s="65"/>
      <c r="UFT8" s="65"/>
      <c r="UFY8" s="219"/>
      <c r="UFZ8" s="65"/>
      <c r="UGA8" s="65"/>
      <c r="UGJ8" s="65"/>
      <c r="UGO8" s="219"/>
      <c r="UGP8" s="65"/>
      <c r="UGQ8" s="65"/>
      <c r="UGZ8" s="65"/>
      <c r="UHE8" s="219"/>
      <c r="UHF8" s="65"/>
      <c r="UHG8" s="65"/>
      <c r="UHP8" s="65"/>
      <c r="UHU8" s="219"/>
      <c r="UHV8" s="65"/>
      <c r="UHW8" s="65"/>
      <c r="UIF8" s="65"/>
      <c r="UIK8" s="219"/>
      <c r="UIL8" s="65"/>
      <c r="UIM8" s="65"/>
      <c r="UIV8" s="65"/>
      <c r="UJA8" s="219"/>
      <c r="UJB8" s="65"/>
      <c r="UJC8" s="65"/>
      <c r="UJL8" s="65"/>
      <c r="UJQ8" s="219"/>
      <c r="UJR8" s="65"/>
      <c r="UJS8" s="65"/>
      <c r="UKB8" s="65"/>
      <c r="UKG8" s="219"/>
      <c r="UKH8" s="65"/>
      <c r="UKI8" s="65"/>
      <c r="UKR8" s="65"/>
      <c r="UKW8" s="219"/>
      <c r="UKX8" s="65"/>
      <c r="UKY8" s="65"/>
      <c r="ULH8" s="65"/>
      <c r="ULM8" s="219"/>
      <c r="ULN8" s="65"/>
      <c r="ULO8" s="65"/>
      <c r="ULX8" s="65"/>
      <c r="UMC8" s="219"/>
      <c r="UMD8" s="65"/>
      <c r="UME8" s="65"/>
      <c r="UMN8" s="65"/>
      <c r="UMS8" s="219"/>
      <c r="UMT8" s="65"/>
      <c r="UMU8" s="65"/>
      <c r="UND8" s="65"/>
      <c r="UNI8" s="219"/>
      <c r="UNJ8" s="65"/>
      <c r="UNK8" s="65"/>
      <c r="UNT8" s="65"/>
      <c r="UNY8" s="219"/>
      <c r="UNZ8" s="65"/>
      <c r="UOA8" s="65"/>
      <c r="UOJ8" s="65"/>
      <c r="UOO8" s="219"/>
      <c r="UOP8" s="65"/>
      <c r="UOQ8" s="65"/>
      <c r="UOZ8" s="65"/>
      <c r="UPE8" s="219"/>
      <c r="UPF8" s="65"/>
      <c r="UPG8" s="65"/>
      <c r="UPP8" s="65"/>
      <c r="UPU8" s="219"/>
      <c r="UPV8" s="65"/>
      <c r="UPW8" s="65"/>
      <c r="UQF8" s="65"/>
      <c r="UQK8" s="219"/>
      <c r="UQL8" s="65"/>
      <c r="UQM8" s="65"/>
      <c r="UQV8" s="65"/>
      <c r="URA8" s="219"/>
      <c r="URB8" s="65"/>
      <c r="URC8" s="65"/>
      <c r="URL8" s="65"/>
      <c r="URQ8" s="219"/>
      <c r="URR8" s="65"/>
      <c r="URS8" s="65"/>
      <c r="USB8" s="65"/>
      <c r="USG8" s="219"/>
      <c r="USH8" s="65"/>
      <c r="USI8" s="65"/>
      <c r="USR8" s="65"/>
      <c r="USW8" s="219"/>
      <c r="USX8" s="65"/>
      <c r="USY8" s="65"/>
      <c r="UTH8" s="65"/>
      <c r="UTM8" s="219"/>
      <c r="UTN8" s="65"/>
      <c r="UTO8" s="65"/>
      <c r="UTX8" s="65"/>
      <c r="UUC8" s="219"/>
      <c r="UUD8" s="65"/>
      <c r="UUE8" s="65"/>
      <c r="UUN8" s="65"/>
      <c r="UUS8" s="219"/>
      <c r="UUT8" s="65"/>
      <c r="UUU8" s="65"/>
      <c r="UVD8" s="65"/>
      <c r="UVI8" s="219"/>
      <c r="UVJ8" s="65"/>
      <c r="UVK8" s="65"/>
      <c r="UVT8" s="65"/>
      <c r="UVY8" s="219"/>
      <c r="UVZ8" s="65"/>
      <c r="UWA8" s="65"/>
      <c r="UWJ8" s="65"/>
      <c r="UWO8" s="219"/>
      <c r="UWP8" s="65"/>
      <c r="UWQ8" s="65"/>
      <c r="UWZ8" s="65"/>
      <c r="UXE8" s="219"/>
      <c r="UXF8" s="65"/>
      <c r="UXG8" s="65"/>
      <c r="UXP8" s="65"/>
      <c r="UXU8" s="219"/>
      <c r="UXV8" s="65"/>
      <c r="UXW8" s="65"/>
      <c r="UYF8" s="65"/>
      <c r="UYK8" s="219"/>
      <c r="UYL8" s="65"/>
      <c r="UYM8" s="65"/>
      <c r="UYV8" s="65"/>
      <c r="UZA8" s="219"/>
      <c r="UZB8" s="65"/>
      <c r="UZC8" s="65"/>
      <c r="UZL8" s="65"/>
      <c r="UZQ8" s="219"/>
      <c r="UZR8" s="65"/>
      <c r="UZS8" s="65"/>
      <c r="VAB8" s="65"/>
      <c r="VAG8" s="219"/>
      <c r="VAH8" s="65"/>
      <c r="VAI8" s="65"/>
      <c r="VAR8" s="65"/>
      <c r="VAW8" s="219"/>
      <c r="VAX8" s="65"/>
      <c r="VAY8" s="65"/>
      <c r="VBH8" s="65"/>
      <c r="VBM8" s="219"/>
      <c r="VBN8" s="65"/>
      <c r="VBO8" s="65"/>
      <c r="VBX8" s="65"/>
      <c r="VCC8" s="219"/>
      <c r="VCD8" s="65"/>
      <c r="VCE8" s="65"/>
      <c r="VCN8" s="65"/>
      <c r="VCS8" s="219"/>
      <c r="VCT8" s="65"/>
      <c r="VCU8" s="65"/>
      <c r="VDD8" s="65"/>
      <c r="VDI8" s="219"/>
      <c r="VDJ8" s="65"/>
      <c r="VDK8" s="65"/>
      <c r="VDT8" s="65"/>
      <c r="VDY8" s="219"/>
      <c r="VDZ8" s="65"/>
      <c r="VEA8" s="65"/>
      <c r="VEJ8" s="65"/>
      <c r="VEO8" s="219"/>
      <c r="VEP8" s="65"/>
      <c r="VEQ8" s="65"/>
      <c r="VEZ8" s="65"/>
      <c r="VFE8" s="219"/>
      <c r="VFF8" s="65"/>
      <c r="VFG8" s="65"/>
      <c r="VFP8" s="65"/>
      <c r="VFU8" s="219"/>
      <c r="VFV8" s="65"/>
      <c r="VFW8" s="65"/>
      <c r="VGF8" s="65"/>
      <c r="VGK8" s="219"/>
      <c r="VGL8" s="65"/>
      <c r="VGM8" s="65"/>
      <c r="VGV8" s="65"/>
      <c r="VHA8" s="219"/>
      <c r="VHB8" s="65"/>
      <c r="VHC8" s="65"/>
      <c r="VHL8" s="65"/>
      <c r="VHQ8" s="219"/>
      <c r="VHR8" s="65"/>
      <c r="VHS8" s="65"/>
      <c r="VIB8" s="65"/>
      <c r="VIG8" s="219"/>
      <c r="VIH8" s="65"/>
      <c r="VII8" s="65"/>
      <c r="VIR8" s="65"/>
      <c r="VIW8" s="219"/>
      <c r="VIX8" s="65"/>
      <c r="VIY8" s="65"/>
      <c r="VJH8" s="65"/>
      <c r="VJM8" s="219"/>
      <c r="VJN8" s="65"/>
      <c r="VJO8" s="65"/>
      <c r="VJX8" s="65"/>
      <c r="VKC8" s="219"/>
      <c r="VKD8" s="65"/>
      <c r="VKE8" s="65"/>
      <c r="VKN8" s="65"/>
      <c r="VKS8" s="219"/>
      <c r="VKT8" s="65"/>
      <c r="VKU8" s="65"/>
      <c r="VLD8" s="65"/>
      <c r="VLI8" s="219"/>
      <c r="VLJ8" s="65"/>
      <c r="VLK8" s="65"/>
      <c r="VLT8" s="65"/>
      <c r="VLY8" s="219"/>
      <c r="VLZ8" s="65"/>
      <c r="VMA8" s="65"/>
      <c r="VMJ8" s="65"/>
      <c r="VMO8" s="219"/>
      <c r="VMP8" s="65"/>
      <c r="VMQ8" s="65"/>
      <c r="VMZ8" s="65"/>
      <c r="VNE8" s="219"/>
      <c r="VNF8" s="65"/>
      <c r="VNG8" s="65"/>
      <c r="VNP8" s="65"/>
      <c r="VNU8" s="219"/>
      <c r="VNV8" s="65"/>
      <c r="VNW8" s="65"/>
      <c r="VOF8" s="65"/>
      <c r="VOK8" s="219"/>
      <c r="VOL8" s="65"/>
      <c r="VOM8" s="65"/>
      <c r="VOV8" s="65"/>
      <c r="VPA8" s="219"/>
      <c r="VPB8" s="65"/>
      <c r="VPC8" s="65"/>
      <c r="VPL8" s="65"/>
      <c r="VPQ8" s="219"/>
      <c r="VPR8" s="65"/>
      <c r="VPS8" s="65"/>
      <c r="VQB8" s="65"/>
      <c r="VQG8" s="219"/>
      <c r="VQH8" s="65"/>
      <c r="VQI8" s="65"/>
      <c r="VQR8" s="65"/>
      <c r="VQW8" s="219"/>
      <c r="VQX8" s="65"/>
      <c r="VQY8" s="65"/>
      <c r="VRH8" s="65"/>
      <c r="VRM8" s="219"/>
      <c r="VRN8" s="65"/>
      <c r="VRO8" s="65"/>
      <c r="VRX8" s="65"/>
      <c r="VSC8" s="219"/>
      <c r="VSD8" s="65"/>
      <c r="VSE8" s="65"/>
      <c r="VSN8" s="65"/>
      <c r="VSS8" s="219"/>
      <c r="VST8" s="65"/>
      <c r="VSU8" s="65"/>
      <c r="VTD8" s="65"/>
      <c r="VTI8" s="219"/>
      <c r="VTJ8" s="65"/>
      <c r="VTK8" s="65"/>
      <c r="VTT8" s="65"/>
      <c r="VTY8" s="219"/>
      <c r="VTZ8" s="65"/>
      <c r="VUA8" s="65"/>
      <c r="VUJ8" s="65"/>
      <c r="VUO8" s="219"/>
      <c r="VUP8" s="65"/>
      <c r="VUQ8" s="65"/>
      <c r="VUZ8" s="65"/>
      <c r="VVE8" s="219"/>
      <c r="VVF8" s="65"/>
      <c r="VVG8" s="65"/>
      <c r="VVP8" s="65"/>
      <c r="VVU8" s="219"/>
      <c r="VVV8" s="65"/>
      <c r="VVW8" s="65"/>
      <c r="VWF8" s="65"/>
      <c r="VWK8" s="219"/>
      <c r="VWL8" s="65"/>
      <c r="VWM8" s="65"/>
      <c r="VWV8" s="65"/>
      <c r="VXA8" s="219"/>
      <c r="VXB8" s="65"/>
      <c r="VXC8" s="65"/>
      <c r="VXL8" s="65"/>
      <c r="VXQ8" s="219"/>
      <c r="VXR8" s="65"/>
      <c r="VXS8" s="65"/>
      <c r="VYB8" s="65"/>
      <c r="VYG8" s="219"/>
      <c r="VYH8" s="65"/>
      <c r="VYI8" s="65"/>
      <c r="VYR8" s="65"/>
      <c r="VYW8" s="219"/>
      <c r="VYX8" s="65"/>
      <c r="VYY8" s="65"/>
      <c r="VZH8" s="65"/>
      <c r="VZM8" s="219"/>
      <c r="VZN8" s="65"/>
      <c r="VZO8" s="65"/>
      <c r="VZX8" s="65"/>
      <c r="WAC8" s="219"/>
      <c r="WAD8" s="65"/>
      <c r="WAE8" s="65"/>
      <c r="WAN8" s="65"/>
      <c r="WAS8" s="219"/>
      <c r="WAT8" s="65"/>
      <c r="WAU8" s="65"/>
      <c r="WBD8" s="65"/>
      <c r="WBI8" s="219"/>
      <c r="WBJ8" s="65"/>
      <c r="WBK8" s="65"/>
      <c r="WBT8" s="65"/>
      <c r="WBY8" s="219"/>
      <c r="WBZ8" s="65"/>
      <c r="WCA8" s="65"/>
      <c r="WCJ8" s="65"/>
      <c r="WCO8" s="219"/>
      <c r="WCP8" s="65"/>
      <c r="WCQ8" s="65"/>
      <c r="WCZ8" s="65"/>
      <c r="WDE8" s="219"/>
      <c r="WDF8" s="65"/>
      <c r="WDG8" s="65"/>
      <c r="WDP8" s="65"/>
      <c r="WDU8" s="219"/>
      <c r="WDV8" s="65"/>
      <c r="WDW8" s="65"/>
      <c r="WEF8" s="65"/>
      <c r="WEK8" s="219"/>
      <c r="WEL8" s="65"/>
      <c r="WEM8" s="65"/>
      <c r="WEV8" s="65"/>
      <c r="WFA8" s="219"/>
      <c r="WFB8" s="65"/>
      <c r="WFC8" s="65"/>
      <c r="WFL8" s="65"/>
      <c r="WFQ8" s="219"/>
      <c r="WFR8" s="65"/>
      <c r="WFS8" s="65"/>
      <c r="WGB8" s="65"/>
      <c r="WGG8" s="219"/>
      <c r="WGH8" s="65"/>
      <c r="WGI8" s="65"/>
      <c r="WGR8" s="65"/>
      <c r="WGW8" s="219"/>
      <c r="WGX8" s="65"/>
      <c r="WGY8" s="65"/>
      <c r="WHH8" s="65"/>
      <c r="WHM8" s="219"/>
      <c r="WHN8" s="65"/>
      <c r="WHO8" s="65"/>
      <c r="WHX8" s="65"/>
      <c r="WIC8" s="219"/>
      <c r="WID8" s="65"/>
      <c r="WIE8" s="65"/>
      <c r="WIN8" s="65"/>
      <c r="WIS8" s="219"/>
      <c r="WIT8" s="65"/>
      <c r="WIU8" s="65"/>
      <c r="WJD8" s="65"/>
      <c r="WJI8" s="219"/>
      <c r="WJJ8" s="65"/>
      <c r="WJK8" s="65"/>
      <c r="WJT8" s="65"/>
      <c r="WJY8" s="219"/>
      <c r="WJZ8" s="65"/>
      <c r="WKA8" s="65"/>
      <c r="WKJ8" s="65"/>
      <c r="WKO8" s="219"/>
      <c r="WKP8" s="65"/>
      <c r="WKQ8" s="65"/>
      <c r="WKZ8" s="65"/>
      <c r="WLE8" s="219"/>
      <c r="WLF8" s="65"/>
      <c r="WLG8" s="65"/>
      <c r="WLP8" s="65"/>
      <c r="WLU8" s="219"/>
      <c r="WLV8" s="65"/>
      <c r="WLW8" s="65"/>
      <c r="WMF8" s="65"/>
      <c r="WMK8" s="219"/>
      <c r="WML8" s="65"/>
      <c r="WMM8" s="65"/>
      <c r="WMV8" s="65"/>
      <c r="WNA8" s="219"/>
      <c r="WNB8" s="65"/>
      <c r="WNC8" s="65"/>
      <c r="WNL8" s="65"/>
      <c r="WNQ8" s="219"/>
      <c r="WNR8" s="65"/>
      <c r="WNS8" s="65"/>
      <c r="WOB8" s="65"/>
      <c r="WOG8" s="219"/>
      <c r="WOH8" s="65"/>
      <c r="WOI8" s="65"/>
      <c r="WOR8" s="65"/>
      <c r="WOW8" s="219"/>
      <c r="WOX8" s="65"/>
      <c r="WOY8" s="65"/>
      <c r="WPH8" s="65"/>
      <c r="WPM8" s="219"/>
      <c r="WPN8" s="65"/>
      <c r="WPO8" s="65"/>
      <c r="WPX8" s="65"/>
      <c r="WQC8" s="219"/>
      <c r="WQD8" s="65"/>
      <c r="WQE8" s="65"/>
      <c r="WQN8" s="65"/>
      <c r="WQS8" s="219"/>
      <c r="WQT8" s="65"/>
      <c r="WQU8" s="65"/>
      <c r="WRD8" s="65"/>
      <c r="WRI8" s="219"/>
      <c r="WRJ8" s="65"/>
      <c r="WRK8" s="65"/>
      <c r="WRT8" s="65"/>
      <c r="WRY8" s="219"/>
      <c r="WRZ8" s="65"/>
      <c r="WSA8" s="65"/>
      <c r="WSJ8" s="65"/>
      <c r="WSO8" s="219"/>
      <c r="WSP8" s="65"/>
      <c r="WSQ8" s="65"/>
      <c r="WSZ8" s="65"/>
      <c r="WTE8" s="219"/>
      <c r="WTF8" s="65"/>
      <c r="WTG8" s="65"/>
      <c r="WTP8" s="65"/>
      <c r="WTU8" s="219"/>
      <c r="WTV8" s="65"/>
      <c r="WTW8" s="65"/>
      <c r="WUF8" s="65"/>
      <c r="WUK8" s="219"/>
      <c r="WUL8" s="65"/>
      <c r="WUM8" s="65"/>
      <c r="WUV8" s="65"/>
      <c r="WVA8" s="219"/>
      <c r="WVB8" s="65"/>
      <c r="WVC8" s="65"/>
      <c r="WVL8" s="65"/>
      <c r="WVQ8" s="219"/>
      <c r="WVR8" s="65"/>
      <c r="WVS8" s="65"/>
      <c r="WWB8" s="65"/>
      <c r="WWG8" s="219"/>
      <c r="WWH8" s="65"/>
      <c r="WWI8" s="65"/>
      <c r="WWR8" s="65"/>
      <c r="WWW8" s="219"/>
      <c r="WWX8" s="65"/>
      <c r="WWY8" s="65"/>
      <c r="WXH8" s="65"/>
      <c r="WXM8" s="219"/>
      <c r="WXN8" s="65"/>
      <c r="WXO8" s="65"/>
      <c r="WXX8" s="65"/>
      <c r="WYC8" s="219"/>
      <c r="WYD8" s="65"/>
      <c r="WYE8" s="65"/>
      <c r="WYN8" s="65"/>
      <c r="WYS8" s="219"/>
      <c r="WYT8" s="65"/>
      <c r="WYU8" s="65"/>
      <c r="WZD8" s="65"/>
      <c r="WZI8" s="219"/>
      <c r="WZJ8" s="65"/>
      <c r="WZK8" s="65"/>
      <c r="WZT8" s="65"/>
      <c r="WZY8" s="219"/>
      <c r="WZZ8" s="65"/>
      <c r="XAA8" s="65"/>
      <c r="XAJ8" s="65"/>
      <c r="XAO8" s="219"/>
      <c r="XAP8" s="65"/>
      <c r="XAQ8" s="65"/>
      <c r="XAZ8" s="65"/>
      <c r="XBE8" s="219"/>
      <c r="XBF8" s="65"/>
      <c r="XBG8" s="65"/>
      <c r="XBP8" s="65"/>
      <c r="XBU8" s="219"/>
      <c r="XBV8" s="65"/>
      <c r="XBW8" s="65"/>
      <c r="XCF8" s="65"/>
      <c r="XCK8" s="219"/>
      <c r="XCL8" s="65"/>
      <c r="XCM8" s="65"/>
      <c r="XCV8" s="65"/>
      <c r="XDA8" s="219"/>
      <c r="XDB8" s="65"/>
      <c r="XDC8" s="65"/>
      <c r="XDL8" s="65"/>
      <c r="XDQ8" s="219"/>
      <c r="XDR8" s="65"/>
      <c r="XDS8" s="65"/>
      <c r="XEB8" s="65"/>
      <c r="XEG8" s="219"/>
      <c r="XEH8" s="65"/>
      <c r="XEI8" s="65"/>
      <c r="XER8" s="65"/>
    </row>
    <row r="9" spans="1:1019 1028:2043 2052:3067 3076:4091 4100:5115 5124:6139 6148:7163 7172:8187 8196:9211 9220:10235 10244:11259 11268:12283 12292:13307 13316:14331 14340:15355 15364:16372" ht="30" customHeight="1" x14ac:dyDescent="0.25">
      <c r="A9" s="219"/>
      <c r="B9" s="221" t="s">
        <v>249</v>
      </c>
      <c r="C9" s="221" t="s">
        <v>68</v>
      </c>
      <c r="D9" s="66" t="s">
        <v>253</v>
      </c>
      <c r="E9" s="66" t="s">
        <v>125</v>
      </c>
      <c r="F9" s="66" t="s">
        <v>43</v>
      </c>
      <c r="G9" s="66" t="s">
        <v>129</v>
      </c>
      <c r="H9" s="66" t="s">
        <v>44</v>
      </c>
      <c r="I9" s="64"/>
      <c r="J9" s="64"/>
      <c r="K9" s="67"/>
      <c r="T9" s="65"/>
      <c r="Y9" s="219"/>
      <c r="Z9" s="65"/>
      <c r="AA9" s="65"/>
      <c r="AJ9" s="65"/>
      <c r="AO9" s="219"/>
      <c r="AP9" s="65"/>
      <c r="AQ9" s="65"/>
      <c r="AZ9" s="65"/>
      <c r="BE9" s="219"/>
      <c r="BF9" s="65"/>
      <c r="BG9" s="65"/>
      <c r="BP9" s="65"/>
      <c r="BU9" s="219"/>
      <c r="BV9" s="65"/>
      <c r="BW9" s="65"/>
      <c r="CF9" s="65"/>
      <c r="CK9" s="219"/>
      <c r="CL9" s="65"/>
      <c r="CM9" s="65"/>
      <c r="CV9" s="65"/>
      <c r="DA9" s="219"/>
      <c r="DB9" s="65"/>
      <c r="DC9" s="65"/>
      <c r="DL9" s="65"/>
      <c r="DQ9" s="219"/>
      <c r="DR9" s="65"/>
      <c r="DS9" s="65"/>
      <c r="EB9" s="65"/>
      <c r="EG9" s="219"/>
      <c r="EH9" s="65"/>
      <c r="EI9" s="65"/>
      <c r="ER9" s="65"/>
      <c r="EW9" s="219"/>
      <c r="EX9" s="65"/>
      <c r="EY9" s="65"/>
      <c r="FH9" s="65"/>
      <c r="FM9" s="219"/>
      <c r="FN9" s="65"/>
      <c r="FO9" s="65"/>
      <c r="FX9" s="65"/>
      <c r="GC9" s="219"/>
      <c r="GD9" s="65"/>
      <c r="GE9" s="65"/>
      <c r="GN9" s="65"/>
      <c r="GS9" s="219"/>
      <c r="GT9" s="65"/>
      <c r="GU9" s="65"/>
      <c r="HD9" s="65"/>
      <c r="HI9" s="219"/>
      <c r="HJ9" s="65"/>
      <c r="HK9" s="65"/>
      <c r="HT9" s="65"/>
      <c r="HY9" s="219"/>
      <c r="HZ9" s="65"/>
      <c r="IA9" s="65"/>
      <c r="IJ9" s="65"/>
      <c r="IO9" s="219"/>
      <c r="IP9" s="65"/>
      <c r="IQ9" s="65"/>
      <c r="IZ9" s="65"/>
      <c r="JE9" s="219"/>
      <c r="JF9" s="65"/>
      <c r="JG9" s="65"/>
      <c r="JP9" s="65"/>
      <c r="JU9" s="219"/>
      <c r="JV9" s="65"/>
      <c r="JW9" s="65"/>
      <c r="KF9" s="65"/>
      <c r="KK9" s="219"/>
      <c r="KL9" s="65"/>
      <c r="KM9" s="65"/>
      <c r="KV9" s="65"/>
      <c r="LA9" s="219"/>
      <c r="LB9" s="65"/>
      <c r="LC9" s="65"/>
      <c r="LL9" s="65"/>
      <c r="LQ9" s="219"/>
      <c r="LR9" s="65"/>
      <c r="LS9" s="65"/>
      <c r="MB9" s="65"/>
      <c r="MG9" s="219"/>
      <c r="MH9" s="65"/>
      <c r="MI9" s="65"/>
      <c r="MR9" s="65"/>
      <c r="MW9" s="219"/>
      <c r="MX9" s="65"/>
      <c r="MY9" s="65"/>
      <c r="NH9" s="65"/>
      <c r="NM9" s="219"/>
      <c r="NN9" s="65"/>
      <c r="NO9" s="65"/>
      <c r="NX9" s="65"/>
      <c r="OC9" s="219"/>
      <c r="OD9" s="65"/>
      <c r="OE9" s="65"/>
      <c r="ON9" s="65"/>
      <c r="OS9" s="219"/>
      <c r="OT9" s="65"/>
      <c r="OU9" s="65"/>
      <c r="PD9" s="65"/>
      <c r="PI9" s="219"/>
      <c r="PJ9" s="65"/>
      <c r="PK9" s="65"/>
      <c r="PT9" s="65"/>
      <c r="PY9" s="219"/>
      <c r="PZ9" s="65"/>
      <c r="QA9" s="65"/>
      <c r="QJ9" s="65"/>
      <c r="QO9" s="219"/>
      <c r="QP9" s="65"/>
      <c r="QQ9" s="65"/>
      <c r="QZ9" s="65"/>
      <c r="RE9" s="219"/>
      <c r="RF9" s="65"/>
      <c r="RG9" s="65"/>
      <c r="RP9" s="65"/>
      <c r="RU9" s="219"/>
      <c r="RV9" s="65"/>
      <c r="RW9" s="65"/>
      <c r="SF9" s="65"/>
      <c r="SK9" s="219"/>
      <c r="SL9" s="65"/>
      <c r="SM9" s="65"/>
      <c r="SV9" s="65"/>
      <c r="TA9" s="219"/>
      <c r="TB9" s="65"/>
      <c r="TC9" s="65"/>
      <c r="TL9" s="65"/>
      <c r="TQ9" s="219"/>
      <c r="TR9" s="65"/>
      <c r="TS9" s="65"/>
      <c r="UB9" s="65"/>
      <c r="UG9" s="219"/>
      <c r="UH9" s="65"/>
      <c r="UI9" s="65"/>
      <c r="UR9" s="65"/>
      <c r="UW9" s="219"/>
      <c r="UX9" s="65"/>
      <c r="UY9" s="65"/>
      <c r="VH9" s="65"/>
      <c r="VM9" s="219"/>
      <c r="VN9" s="65"/>
      <c r="VO9" s="65"/>
      <c r="VX9" s="65"/>
      <c r="WC9" s="219"/>
      <c r="WD9" s="65"/>
      <c r="WE9" s="65"/>
      <c r="WN9" s="65"/>
      <c r="WS9" s="219"/>
      <c r="WT9" s="65"/>
      <c r="WU9" s="65"/>
      <c r="XD9" s="65"/>
      <c r="XI9" s="219"/>
      <c r="XJ9" s="65"/>
      <c r="XK9" s="65"/>
      <c r="XT9" s="65"/>
      <c r="XY9" s="219"/>
      <c r="XZ9" s="65"/>
      <c r="YA9" s="65"/>
      <c r="YJ9" s="65"/>
      <c r="YO9" s="219"/>
      <c r="YP9" s="65"/>
      <c r="YQ9" s="65"/>
      <c r="YZ9" s="65"/>
      <c r="ZE9" s="219"/>
      <c r="ZF9" s="65"/>
      <c r="ZG9" s="65"/>
      <c r="ZP9" s="65"/>
      <c r="ZU9" s="219"/>
      <c r="ZV9" s="65"/>
      <c r="ZW9" s="65"/>
      <c r="AAF9" s="65"/>
      <c r="AAK9" s="219"/>
      <c r="AAL9" s="65"/>
      <c r="AAM9" s="65"/>
      <c r="AAV9" s="65"/>
      <c r="ABA9" s="219"/>
      <c r="ABB9" s="65"/>
      <c r="ABC9" s="65"/>
      <c r="ABL9" s="65"/>
      <c r="ABQ9" s="219"/>
      <c r="ABR9" s="65"/>
      <c r="ABS9" s="65"/>
      <c r="ACB9" s="65"/>
      <c r="ACG9" s="219"/>
      <c r="ACH9" s="65"/>
      <c r="ACI9" s="65"/>
      <c r="ACR9" s="65"/>
      <c r="ACW9" s="219"/>
      <c r="ACX9" s="65"/>
      <c r="ACY9" s="65"/>
      <c r="ADH9" s="65"/>
      <c r="ADM9" s="219"/>
      <c r="ADN9" s="65"/>
      <c r="ADO9" s="65"/>
      <c r="ADX9" s="65"/>
      <c r="AEC9" s="219"/>
      <c r="AED9" s="65"/>
      <c r="AEE9" s="65"/>
      <c r="AEN9" s="65"/>
      <c r="AES9" s="219"/>
      <c r="AET9" s="65"/>
      <c r="AEU9" s="65"/>
      <c r="AFD9" s="65"/>
      <c r="AFI9" s="219"/>
      <c r="AFJ9" s="65"/>
      <c r="AFK9" s="65"/>
      <c r="AFT9" s="65"/>
      <c r="AFY9" s="219"/>
      <c r="AFZ9" s="65"/>
      <c r="AGA9" s="65"/>
      <c r="AGJ9" s="65"/>
      <c r="AGO9" s="219"/>
      <c r="AGP9" s="65"/>
      <c r="AGQ9" s="65"/>
      <c r="AGZ9" s="65"/>
      <c r="AHE9" s="219"/>
      <c r="AHF9" s="65"/>
      <c r="AHG9" s="65"/>
      <c r="AHP9" s="65"/>
      <c r="AHU9" s="219"/>
      <c r="AHV9" s="65"/>
      <c r="AHW9" s="65"/>
      <c r="AIF9" s="65"/>
      <c r="AIK9" s="219"/>
      <c r="AIL9" s="65"/>
      <c r="AIM9" s="65"/>
      <c r="AIV9" s="65"/>
      <c r="AJA9" s="219"/>
      <c r="AJB9" s="65"/>
      <c r="AJC9" s="65"/>
      <c r="AJL9" s="65"/>
      <c r="AJQ9" s="219"/>
      <c r="AJR9" s="65"/>
      <c r="AJS9" s="65"/>
      <c r="AKB9" s="65"/>
      <c r="AKG9" s="219"/>
      <c r="AKH9" s="65"/>
      <c r="AKI9" s="65"/>
      <c r="AKR9" s="65"/>
      <c r="AKW9" s="219"/>
      <c r="AKX9" s="65"/>
      <c r="AKY9" s="65"/>
      <c r="ALH9" s="65"/>
      <c r="ALM9" s="219"/>
      <c r="ALN9" s="65"/>
      <c r="ALO9" s="65"/>
      <c r="ALX9" s="65"/>
      <c r="AMC9" s="219"/>
      <c r="AMD9" s="65"/>
      <c r="AME9" s="65"/>
      <c r="AMN9" s="65"/>
      <c r="AMS9" s="219"/>
      <c r="AMT9" s="65"/>
      <c r="AMU9" s="65"/>
      <c r="AND9" s="65"/>
      <c r="ANI9" s="219"/>
      <c r="ANJ9" s="65"/>
      <c r="ANK9" s="65"/>
      <c r="ANT9" s="65"/>
      <c r="ANY9" s="219"/>
      <c r="ANZ9" s="65"/>
      <c r="AOA9" s="65"/>
      <c r="AOJ9" s="65"/>
      <c r="AOO9" s="219"/>
      <c r="AOP9" s="65"/>
      <c r="AOQ9" s="65"/>
      <c r="AOZ9" s="65"/>
      <c r="APE9" s="219"/>
      <c r="APF9" s="65"/>
      <c r="APG9" s="65"/>
      <c r="APP9" s="65"/>
      <c r="APU9" s="219"/>
      <c r="APV9" s="65"/>
      <c r="APW9" s="65"/>
      <c r="AQF9" s="65"/>
      <c r="AQK9" s="219"/>
      <c r="AQL9" s="65"/>
      <c r="AQM9" s="65"/>
      <c r="AQV9" s="65"/>
      <c r="ARA9" s="219"/>
      <c r="ARB9" s="65"/>
      <c r="ARC9" s="65"/>
      <c r="ARL9" s="65"/>
      <c r="ARQ9" s="219"/>
      <c r="ARR9" s="65"/>
      <c r="ARS9" s="65"/>
      <c r="ASB9" s="65"/>
      <c r="ASG9" s="219"/>
      <c r="ASH9" s="65"/>
      <c r="ASI9" s="65"/>
      <c r="ASR9" s="65"/>
      <c r="ASW9" s="219"/>
      <c r="ASX9" s="65"/>
      <c r="ASY9" s="65"/>
      <c r="ATH9" s="65"/>
      <c r="ATM9" s="219"/>
      <c r="ATN9" s="65"/>
      <c r="ATO9" s="65"/>
      <c r="ATX9" s="65"/>
      <c r="AUC9" s="219"/>
      <c r="AUD9" s="65"/>
      <c r="AUE9" s="65"/>
      <c r="AUN9" s="65"/>
      <c r="AUS9" s="219"/>
      <c r="AUT9" s="65"/>
      <c r="AUU9" s="65"/>
      <c r="AVD9" s="65"/>
      <c r="AVI9" s="219"/>
      <c r="AVJ9" s="65"/>
      <c r="AVK9" s="65"/>
      <c r="AVT9" s="65"/>
      <c r="AVY9" s="219"/>
      <c r="AVZ9" s="65"/>
      <c r="AWA9" s="65"/>
      <c r="AWJ9" s="65"/>
      <c r="AWO9" s="219"/>
      <c r="AWP9" s="65"/>
      <c r="AWQ9" s="65"/>
      <c r="AWZ9" s="65"/>
      <c r="AXE9" s="219"/>
      <c r="AXF9" s="65"/>
      <c r="AXG9" s="65"/>
      <c r="AXP9" s="65"/>
      <c r="AXU9" s="219"/>
      <c r="AXV9" s="65"/>
      <c r="AXW9" s="65"/>
      <c r="AYF9" s="65"/>
      <c r="AYK9" s="219"/>
      <c r="AYL9" s="65"/>
      <c r="AYM9" s="65"/>
      <c r="AYV9" s="65"/>
      <c r="AZA9" s="219"/>
      <c r="AZB9" s="65"/>
      <c r="AZC9" s="65"/>
      <c r="AZL9" s="65"/>
      <c r="AZQ9" s="219"/>
      <c r="AZR9" s="65"/>
      <c r="AZS9" s="65"/>
      <c r="BAB9" s="65"/>
      <c r="BAG9" s="219"/>
      <c r="BAH9" s="65"/>
      <c r="BAI9" s="65"/>
      <c r="BAR9" s="65"/>
      <c r="BAW9" s="219"/>
      <c r="BAX9" s="65"/>
      <c r="BAY9" s="65"/>
      <c r="BBH9" s="65"/>
      <c r="BBM9" s="219"/>
      <c r="BBN9" s="65"/>
      <c r="BBO9" s="65"/>
      <c r="BBX9" s="65"/>
      <c r="BCC9" s="219"/>
      <c r="BCD9" s="65"/>
      <c r="BCE9" s="65"/>
      <c r="BCN9" s="65"/>
      <c r="BCS9" s="219"/>
      <c r="BCT9" s="65"/>
      <c r="BCU9" s="65"/>
      <c r="BDD9" s="65"/>
      <c r="BDI9" s="219"/>
      <c r="BDJ9" s="65"/>
      <c r="BDK9" s="65"/>
      <c r="BDT9" s="65"/>
      <c r="BDY9" s="219"/>
      <c r="BDZ9" s="65"/>
      <c r="BEA9" s="65"/>
      <c r="BEJ9" s="65"/>
      <c r="BEO9" s="219"/>
      <c r="BEP9" s="65"/>
      <c r="BEQ9" s="65"/>
      <c r="BEZ9" s="65"/>
      <c r="BFE9" s="219"/>
      <c r="BFF9" s="65"/>
      <c r="BFG9" s="65"/>
      <c r="BFP9" s="65"/>
      <c r="BFU9" s="219"/>
      <c r="BFV9" s="65"/>
      <c r="BFW9" s="65"/>
      <c r="BGF9" s="65"/>
      <c r="BGK9" s="219"/>
      <c r="BGL9" s="65"/>
      <c r="BGM9" s="65"/>
      <c r="BGV9" s="65"/>
      <c r="BHA9" s="219"/>
      <c r="BHB9" s="65"/>
      <c r="BHC9" s="65"/>
      <c r="BHL9" s="65"/>
      <c r="BHQ9" s="219"/>
      <c r="BHR9" s="65"/>
      <c r="BHS9" s="65"/>
      <c r="BIB9" s="65"/>
      <c r="BIG9" s="219"/>
      <c r="BIH9" s="65"/>
      <c r="BII9" s="65"/>
      <c r="BIR9" s="65"/>
      <c r="BIW9" s="219"/>
      <c r="BIX9" s="65"/>
      <c r="BIY9" s="65"/>
      <c r="BJH9" s="65"/>
      <c r="BJM9" s="219"/>
      <c r="BJN9" s="65"/>
      <c r="BJO9" s="65"/>
      <c r="BJX9" s="65"/>
      <c r="BKC9" s="219"/>
      <c r="BKD9" s="65"/>
      <c r="BKE9" s="65"/>
      <c r="BKN9" s="65"/>
      <c r="BKS9" s="219"/>
      <c r="BKT9" s="65"/>
      <c r="BKU9" s="65"/>
      <c r="BLD9" s="65"/>
      <c r="BLI9" s="219"/>
      <c r="BLJ9" s="65"/>
      <c r="BLK9" s="65"/>
      <c r="BLT9" s="65"/>
      <c r="BLY9" s="219"/>
      <c r="BLZ9" s="65"/>
      <c r="BMA9" s="65"/>
      <c r="BMJ9" s="65"/>
      <c r="BMO9" s="219"/>
      <c r="BMP9" s="65"/>
      <c r="BMQ9" s="65"/>
      <c r="BMZ9" s="65"/>
      <c r="BNE9" s="219"/>
      <c r="BNF9" s="65"/>
      <c r="BNG9" s="65"/>
      <c r="BNP9" s="65"/>
      <c r="BNU9" s="219"/>
      <c r="BNV9" s="65"/>
      <c r="BNW9" s="65"/>
      <c r="BOF9" s="65"/>
      <c r="BOK9" s="219"/>
      <c r="BOL9" s="65"/>
      <c r="BOM9" s="65"/>
      <c r="BOV9" s="65"/>
      <c r="BPA9" s="219"/>
      <c r="BPB9" s="65"/>
      <c r="BPC9" s="65"/>
      <c r="BPL9" s="65"/>
      <c r="BPQ9" s="219"/>
      <c r="BPR9" s="65"/>
      <c r="BPS9" s="65"/>
      <c r="BQB9" s="65"/>
      <c r="BQG9" s="219"/>
      <c r="BQH9" s="65"/>
      <c r="BQI9" s="65"/>
      <c r="BQR9" s="65"/>
      <c r="BQW9" s="219"/>
      <c r="BQX9" s="65"/>
      <c r="BQY9" s="65"/>
      <c r="BRH9" s="65"/>
      <c r="BRM9" s="219"/>
      <c r="BRN9" s="65"/>
      <c r="BRO9" s="65"/>
      <c r="BRX9" s="65"/>
      <c r="BSC9" s="219"/>
      <c r="BSD9" s="65"/>
      <c r="BSE9" s="65"/>
      <c r="BSN9" s="65"/>
      <c r="BSS9" s="219"/>
      <c r="BST9" s="65"/>
      <c r="BSU9" s="65"/>
      <c r="BTD9" s="65"/>
      <c r="BTI9" s="219"/>
      <c r="BTJ9" s="65"/>
      <c r="BTK9" s="65"/>
      <c r="BTT9" s="65"/>
      <c r="BTY9" s="219"/>
      <c r="BTZ9" s="65"/>
      <c r="BUA9" s="65"/>
      <c r="BUJ9" s="65"/>
      <c r="BUO9" s="219"/>
      <c r="BUP9" s="65"/>
      <c r="BUQ9" s="65"/>
      <c r="BUZ9" s="65"/>
      <c r="BVE9" s="219"/>
      <c r="BVF9" s="65"/>
      <c r="BVG9" s="65"/>
      <c r="BVP9" s="65"/>
      <c r="BVU9" s="219"/>
      <c r="BVV9" s="65"/>
      <c r="BVW9" s="65"/>
      <c r="BWF9" s="65"/>
      <c r="BWK9" s="219"/>
      <c r="BWL9" s="65"/>
      <c r="BWM9" s="65"/>
      <c r="BWV9" s="65"/>
      <c r="BXA9" s="219"/>
      <c r="BXB9" s="65"/>
      <c r="BXC9" s="65"/>
      <c r="BXL9" s="65"/>
      <c r="BXQ9" s="219"/>
      <c r="BXR9" s="65"/>
      <c r="BXS9" s="65"/>
      <c r="BYB9" s="65"/>
      <c r="BYG9" s="219"/>
      <c r="BYH9" s="65"/>
      <c r="BYI9" s="65"/>
      <c r="BYR9" s="65"/>
      <c r="BYW9" s="219"/>
      <c r="BYX9" s="65"/>
      <c r="BYY9" s="65"/>
      <c r="BZH9" s="65"/>
      <c r="BZM9" s="219"/>
      <c r="BZN9" s="65"/>
      <c r="BZO9" s="65"/>
      <c r="BZX9" s="65"/>
      <c r="CAC9" s="219"/>
      <c r="CAD9" s="65"/>
      <c r="CAE9" s="65"/>
      <c r="CAN9" s="65"/>
      <c r="CAS9" s="219"/>
      <c r="CAT9" s="65"/>
      <c r="CAU9" s="65"/>
      <c r="CBD9" s="65"/>
      <c r="CBI9" s="219"/>
      <c r="CBJ9" s="65"/>
      <c r="CBK9" s="65"/>
      <c r="CBT9" s="65"/>
      <c r="CBY9" s="219"/>
      <c r="CBZ9" s="65"/>
      <c r="CCA9" s="65"/>
      <c r="CCJ9" s="65"/>
      <c r="CCO9" s="219"/>
      <c r="CCP9" s="65"/>
      <c r="CCQ9" s="65"/>
      <c r="CCZ9" s="65"/>
      <c r="CDE9" s="219"/>
      <c r="CDF9" s="65"/>
      <c r="CDG9" s="65"/>
      <c r="CDP9" s="65"/>
      <c r="CDU9" s="219"/>
      <c r="CDV9" s="65"/>
      <c r="CDW9" s="65"/>
      <c r="CEF9" s="65"/>
      <c r="CEK9" s="219"/>
      <c r="CEL9" s="65"/>
      <c r="CEM9" s="65"/>
      <c r="CEV9" s="65"/>
      <c r="CFA9" s="219"/>
      <c r="CFB9" s="65"/>
      <c r="CFC9" s="65"/>
      <c r="CFL9" s="65"/>
      <c r="CFQ9" s="219"/>
      <c r="CFR9" s="65"/>
      <c r="CFS9" s="65"/>
      <c r="CGB9" s="65"/>
      <c r="CGG9" s="219"/>
      <c r="CGH9" s="65"/>
      <c r="CGI9" s="65"/>
      <c r="CGR9" s="65"/>
      <c r="CGW9" s="219"/>
      <c r="CGX9" s="65"/>
      <c r="CGY9" s="65"/>
      <c r="CHH9" s="65"/>
      <c r="CHM9" s="219"/>
      <c r="CHN9" s="65"/>
      <c r="CHO9" s="65"/>
      <c r="CHX9" s="65"/>
      <c r="CIC9" s="219"/>
      <c r="CID9" s="65"/>
      <c r="CIE9" s="65"/>
      <c r="CIN9" s="65"/>
      <c r="CIS9" s="219"/>
      <c r="CIT9" s="65"/>
      <c r="CIU9" s="65"/>
      <c r="CJD9" s="65"/>
      <c r="CJI9" s="219"/>
      <c r="CJJ9" s="65"/>
      <c r="CJK9" s="65"/>
      <c r="CJT9" s="65"/>
      <c r="CJY9" s="219"/>
      <c r="CJZ9" s="65"/>
      <c r="CKA9" s="65"/>
      <c r="CKJ9" s="65"/>
      <c r="CKO9" s="219"/>
      <c r="CKP9" s="65"/>
      <c r="CKQ9" s="65"/>
      <c r="CKZ9" s="65"/>
      <c r="CLE9" s="219"/>
      <c r="CLF9" s="65"/>
      <c r="CLG9" s="65"/>
      <c r="CLP9" s="65"/>
      <c r="CLU9" s="219"/>
      <c r="CLV9" s="65"/>
      <c r="CLW9" s="65"/>
      <c r="CMF9" s="65"/>
      <c r="CMK9" s="219"/>
      <c r="CML9" s="65"/>
      <c r="CMM9" s="65"/>
      <c r="CMV9" s="65"/>
      <c r="CNA9" s="219"/>
      <c r="CNB9" s="65"/>
      <c r="CNC9" s="65"/>
      <c r="CNL9" s="65"/>
      <c r="CNQ9" s="219"/>
      <c r="CNR9" s="65"/>
      <c r="CNS9" s="65"/>
      <c r="COB9" s="65"/>
      <c r="COG9" s="219"/>
      <c r="COH9" s="65"/>
      <c r="COI9" s="65"/>
      <c r="COR9" s="65"/>
      <c r="COW9" s="219"/>
      <c r="COX9" s="65"/>
      <c r="COY9" s="65"/>
      <c r="CPH9" s="65"/>
      <c r="CPM9" s="219"/>
      <c r="CPN9" s="65"/>
      <c r="CPO9" s="65"/>
      <c r="CPX9" s="65"/>
      <c r="CQC9" s="219"/>
      <c r="CQD9" s="65"/>
      <c r="CQE9" s="65"/>
      <c r="CQN9" s="65"/>
      <c r="CQS9" s="219"/>
      <c r="CQT9" s="65"/>
      <c r="CQU9" s="65"/>
      <c r="CRD9" s="65"/>
      <c r="CRI9" s="219"/>
      <c r="CRJ9" s="65"/>
      <c r="CRK9" s="65"/>
      <c r="CRT9" s="65"/>
      <c r="CRY9" s="219"/>
      <c r="CRZ9" s="65"/>
      <c r="CSA9" s="65"/>
      <c r="CSJ9" s="65"/>
      <c r="CSO9" s="219"/>
      <c r="CSP9" s="65"/>
      <c r="CSQ9" s="65"/>
      <c r="CSZ9" s="65"/>
      <c r="CTE9" s="219"/>
      <c r="CTF9" s="65"/>
      <c r="CTG9" s="65"/>
      <c r="CTP9" s="65"/>
      <c r="CTU9" s="219"/>
      <c r="CTV9" s="65"/>
      <c r="CTW9" s="65"/>
      <c r="CUF9" s="65"/>
      <c r="CUK9" s="219"/>
      <c r="CUL9" s="65"/>
      <c r="CUM9" s="65"/>
      <c r="CUV9" s="65"/>
      <c r="CVA9" s="219"/>
      <c r="CVB9" s="65"/>
      <c r="CVC9" s="65"/>
      <c r="CVL9" s="65"/>
      <c r="CVQ9" s="219"/>
      <c r="CVR9" s="65"/>
      <c r="CVS9" s="65"/>
      <c r="CWB9" s="65"/>
      <c r="CWG9" s="219"/>
      <c r="CWH9" s="65"/>
      <c r="CWI9" s="65"/>
      <c r="CWR9" s="65"/>
      <c r="CWW9" s="219"/>
      <c r="CWX9" s="65"/>
      <c r="CWY9" s="65"/>
      <c r="CXH9" s="65"/>
      <c r="CXM9" s="219"/>
      <c r="CXN9" s="65"/>
      <c r="CXO9" s="65"/>
      <c r="CXX9" s="65"/>
      <c r="CYC9" s="219"/>
      <c r="CYD9" s="65"/>
      <c r="CYE9" s="65"/>
      <c r="CYN9" s="65"/>
      <c r="CYS9" s="219"/>
      <c r="CYT9" s="65"/>
      <c r="CYU9" s="65"/>
      <c r="CZD9" s="65"/>
      <c r="CZI9" s="219"/>
      <c r="CZJ9" s="65"/>
      <c r="CZK9" s="65"/>
      <c r="CZT9" s="65"/>
      <c r="CZY9" s="219"/>
      <c r="CZZ9" s="65"/>
      <c r="DAA9" s="65"/>
      <c r="DAJ9" s="65"/>
      <c r="DAO9" s="219"/>
      <c r="DAP9" s="65"/>
      <c r="DAQ9" s="65"/>
      <c r="DAZ9" s="65"/>
      <c r="DBE9" s="219"/>
      <c r="DBF9" s="65"/>
      <c r="DBG9" s="65"/>
      <c r="DBP9" s="65"/>
      <c r="DBU9" s="219"/>
      <c r="DBV9" s="65"/>
      <c r="DBW9" s="65"/>
      <c r="DCF9" s="65"/>
      <c r="DCK9" s="219"/>
      <c r="DCL9" s="65"/>
      <c r="DCM9" s="65"/>
      <c r="DCV9" s="65"/>
      <c r="DDA9" s="219"/>
      <c r="DDB9" s="65"/>
      <c r="DDC9" s="65"/>
      <c r="DDL9" s="65"/>
      <c r="DDQ9" s="219"/>
      <c r="DDR9" s="65"/>
      <c r="DDS9" s="65"/>
      <c r="DEB9" s="65"/>
      <c r="DEG9" s="219"/>
      <c r="DEH9" s="65"/>
      <c r="DEI9" s="65"/>
      <c r="DER9" s="65"/>
      <c r="DEW9" s="219"/>
      <c r="DEX9" s="65"/>
      <c r="DEY9" s="65"/>
      <c r="DFH9" s="65"/>
      <c r="DFM9" s="219"/>
      <c r="DFN9" s="65"/>
      <c r="DFO9" s="65"/>
      <c r="DFX9" s="65"/>
      <c r="DGC9" s="219"/>
      <c r="DGD9" s="65"/>
      <c r="DGE9" s="65"/>
      <c r="DGN9" s="65"/>
      <c r="DGS9" s="219"/>
      <c r="DGT9" s="65"/>
      <c r="DGU9" s="65"/>
      <c r="DHD9" s="65"/>
      <c r="DHI9" s="219"/>
      <c r="DHJ9" s="65"/>
      <c r="DHK9" s="65"/>
      <c r="DHT9" s="65"/>
      <c r="DHY9" s="219"/>
      <c r="DHZ9" s="65"/>
      <c r="DIA9" s="65"/>
      <c r="DIJ9" s="65"/>
      <c r="DIO9" s="219"/>
      <c r="DIP9" s="65"/>
      <c r="DIQ9" s="65"/>
      <c r="DIZ9" s="65"/>
      <c r="DJE9" s="219"/>
      <c r="DJF9" s="65"/>
      <c r="DJG9" s="65"/>
      <c r="DJP9" s="65"/>
      <c r="DJU9" s="219"/>
      <c r="DJV9" s="65"/>
      <c r="DJW9" s="65"/>
      <c r="DKF9" s="65"/>
      <c r="DKK9" s="219"/>
      <c r="DKL9" s="65"/>
      <c r="DKM9" s="65"/>
      <c r="DKV9" s="65"/>
      <c r="DLA9" s="219"/>
      <c r="DLB9" s="65"/>
      <c r="DLC9" s="65"/>
      <c r="DLL9" s="65"/>
      <c r="DLQ9" s="219"/>
      <c r="DLR9" s="65"/>
      <c r="DLS9" s="65"/>
      <c r="DMB9" s="65"/>
      <c r="DMG9" s="219"/>
      <c r="DMH9" s="65"/>
      <c r="DMI9" s="65"/>
      <c r="DMR9" s="65"/>
      <c r="DMW9" s="219"/>
      <c r="DMX9" s="65"/>
      <c r="DMY9" s="65"/>
      <c r="DNH9" s="65"/>
      <c r="DNM9" s="219"/>
      <c r="DNN9" s="65"/>
      <c r="DNO9" s="65"/>
      <c r="DNX9" s="65"/>
      <c r="DOC9" s="219"/>
      <c r="DOD9" s="65"/>
      <c r="DOE9" s="65"/>
      <c r="DON9" s="65"/>
      <c r="DOS9" s="219"/>
      <c r="DOT9" s="65"/>
      <c r="DOU9" s="65"/>
      <c r="DPD9" s="65"/>
      <c r="DPI9" s="219"/>
      <c r="DPJ9" s="65"/>
      <c r="DPK9" s="65"/>
      <c r="DPT9" s="65"/>
      <c r="DPY9" s="219"/>
      <c r="DPZ9" s="65"/>
      <c r="DQA9" s="65"/>
      <c r="DQJ9" s="65"/>
      <c r="DQO9" s="219"/>
      <c r="DQP9" s="65"/>
      <c r="DQQ9" s="65"/>
      <c r="DQZ9" s="65"/>
      <c r="DRE9" s="219"/>
      <c r="DRF9" s="65"/>
      <c r="DRG9" s="65"/>
      <c r="DRP9" s="65"/>
      <c r="DRU9" s="219"/>
      <c r="DRV9" s="65"/>
      <c r="DRW9" s="65"/>
      <c r="DSF9" s="65"/>
      <c r="DSK9" s="219"/>
      <c r="DSL9" s="65"/>
      <c r="DSM9" s="65"/>
      <c r="DSV9" s="65"/>
      <c r="DTA9" s="219"/>
      <c r="DTB9" s="65"/>
      <c r="DTC9" s="65"/>
      <c r="DTL9" s="65"/>
      <c r="DTQ9" s="219"/>
      <c r="DTR9" s="65"/>
      <c r="DTS9" s="65"/>
      <c r="DUB9" s="65"/>
      <c r="DUG9" s="219"/>
      <c r="DUH9" s="65"/>
      <c r="DUI9" s="65"/>
      <c r="DUR9" s="65"/>
      <c r="DUW9" s="219"/>
      <c r="DUX9" s="65"/>
      <c r="DUY9" s="65"/>
      <c r="DVH9" s="65"/>
      <c r="DVM9" s="219"/>
      <c r="DVN9" s="65"/>
      <c r="DVO9" s="65"/>
      <c r="DVX9" s="65"/>
      <c r="DWC9" s="219"/>
      <c r="DWD9" s="65"/>
      <c r="DWE9" s="65"/>
      <c r="DWN9" s="65"/>
      <c r="DWS9" s="219"/>
      <c r="DWT9" s="65"/>
      <c r="DWU9" s="65"/>
      <c r="DXD9" s="65"/>
      <c r="DXI9" s="219"/>
      <c r="DXJ9" s="65"/>
      <c r="DXK9" s="65"/>
      <c r="DXT9" s="65"/>
      <c r="DXY9" s="219"/>
      <c r="DXZ9" s="65"/>
      <c r="DYA9" s="65"/>
      <c r="DYJ9" s="65"/>
      <c r="DYO9" s="219"/>
      <c r="DYP9" s="65"/>
      <c r="DYQ9" s="65"/>
      <c r="DYZ9" s="65"/>
      <c r="DZE9" s="219"/>
      <c r="DZF9" s="65"/>
      <c r="DZG9" s="65"/>
      <c r="DZP9" s="65"/>
      <c r="DZU9" s="219"/>
      <c r="DZV9" s="65"/>
      <c r="DZW9" s="65"/>
      <c r="EAF9" s="65"/>
      <c r="EAK9" s="219"/>
      <c r="EAL9" s="65"/>
      <c r="EAM9" s="65"/>
      <c r="EAV9" s="65"/>
      <c r="EBA9" s="219"/>
      <c r="EBB9" s="65"/>
      <c r="EBC9" s="65"/>
      <c r="EBL9" s="65"/>
      <c r="EBQ9" s="219"/>
      <c r="EBR9" s="65"/>
      <c r="EBS9" s="65"/>
      <c r="ECB9" s="65"/>
      <c r="ECG9" s="219"/>
      <c r="ECH9" s="65"/>
      <c r="ECI9" s="65"/>
      <c r="ECR9" s="65"/>
      <c r="ECW9" s="219"/>
      <c r="ECX9" s="65"/>
      <c r="ECY9" s="65"/>
      <c r="EDH9" s="65"/>
      <c r="EDM9" s="219"/>
      <c r="EDN9" s="65"/>
      <c r="EDO9" s="65"/>
      <c r="EDX9" s="65"/>
      <c r="EEC9" s="219"/>
      <c r="EED9" s="65"/>
      <c r="EEE9" s="65"/>
      <c r="EEN9" s="65"/>
      <c r="EES9" s="219"/>
      <c r="EET9" s="65"/>
      <c r="EEU9" s="65"/>
      <c r="EFD9" s="65"/>
      <c r="EFI9" s="219"/>
      <c r="EFJ9" s="65"/>
      <c r="EFK9" s="65"/>
      <c r="EFT9" s="65"/>
      <c r="EFY9" s="219"/>
      <c r="EFZ9" s="65"/>
      <c r="EGA9" s="65"/>
      <c r="EGJ9" s="65"/>
      <c r="EGO9" s="219"/>
      <c r="EGP9" s="65"/>
      <c r="EGQ9" s="65"/>
      <c r="EGZ9" s="65"/>
      <c r="EHE9" s="219"/>
      <c r="EHF9" s="65"/>
      <c r="EHG9" s="65"/>
      <c r="EHP9" s="65"/>
      <c r="EHU9" s="219"/>
      <c r="EHV9" s="65"/>
      <c r="EHW9" s="65"/>
      <c r="EIF9" s="65"/>
      <c r="EIK9" s="219"/>
      <c r="EIL9" s="65"/>
      <c r="EIM9" s="65"/>
      <c r="EIV9" s="65"/>
      <c r="EJA9" s="219"/>
      <c r="EJB9" s="65"/>
      <c r="EJC9" s="65"/>
      <c r="EJL9" s="65"/>
      <c r="EJQ9" s="219"/>
      <c r="EJR9" s="65"/>
      <c r="EJS9" s="65"/>
      <c r="EKB9" s="65"/>
      <c r="EKG9" s="219"/>
      <c r="EKH9" s="65"/>
      <c r="EKI9" s="65"/>
      <c r="EKR9" s="65"/>
      <c r="EKW9" s="219"/>
      <c r="EKX9" s="65"/>
      <c r="EKY9" s="65"/>
      <c r="ELH9" s="65"/>
      <c r="ELM9" s="219"/>
      <c r="ELN9" s="65"/>
      <c r="ELO9" s="65"/>
      <c r="ELX9" s="65"/>
      <c r="EMC9" s="219"/>
      <c r="EMD9" s="65"/>
      <c r="EME9" s="65"/>
      <c r="EMN9" s="65"/>
      <c r="EMS9" s="219"/>
      <c r="EMT9" s="65"/>
      <c r="EMU9" s="65"/>
      <c r="END9" s="65"/>
      <c r="ENI9" s="219"/>
      <c r="ENJ9" s="65"/>
      <c r="ENK9" s="65"/>
      <c r="ENT9" s="65"/>
      <c r="ENY9" s="219"/>
      <c r="ENZ9" s="65"/>
      <c r="EOA9" s="65"/>
      <c r="EOJ9" s="65"/>
      <c r="EOO9" s="219"/>
      <c r="EOP9" s="65"/>
      <c r="EOQ9" s="65"/>
      <c r="EOZ9" s="65"/>
      <c r="EPE9" s="219"/>
      <c r="EPF9" s="65"/>
      <c r="EPG9" s="65"/>
      <c r="EPP9" s="65"/>
      <c r="EPU9" s="219"/>
      <c r="EPV9" s="65"/>
      <c r="EPW9" s="65"/>
      <c r="EQF9" s="65"/>
      <c r="EQK9" s="219"/>
      <c r="EQL9" s="65"/>
      <c r="EQM9" s="65"/>
      <c r="EQV9" s="65"/>
      <c r="ERA9" s="219"/>
      <c r="ERB9" s="65"/>
      <c r="ERC9" s="65"/>
      <c r="ERL9" s="65"/>
      <c r="ERQ9" s="219"/>
      <c r="ERR9" s="65"/>
      <c r="ERS9" s="65"/>
      <c r="ESB9" s="65"/>
      <c r="ESG9" s="219"/>
      <c r="ESH9" s="65"/>
      <c r="ESI9" s="65"/>
      <c r="ESR9" s="65"/>
      <c r="ESW9" s="219"/>
      <c r="ESX9" s="65"/>
      <c r="ESY9" s="65"/>
      <c r="ETH9" s="65"/>
      <c r="ETM9" s="219"/>
      <c r="ETN9" s="65"/>
      <c r="ETO9" s="65"/>
      <c r="ETX9" s="65"/>
      <c r="EUC9" s="219"/>
      <c r="EUD9" s="65"/>
      <c r="EUE9" s="65"/>
      <c r="EUN9" s="65"/>
      <c r="EUS9" s="219"/>
      <c r="EUT9" s="65"/>
      <c r="EUU9" s="65"/>
      <c r="EVD9" s="65"/>
      <c r="EVI9" s="219"/>
      <c r="EVJ9" s="65"/>
      <c r="EVK9" s="65"/>
      <c r="EVT9" s="65"/>
      <c r="EVY9" s="219"/>
      <c r="EVZ9" s="65"/>
      <c r="EWA9" s="65"/>
      <c r="EWJ9" s="65"/>
      <c r="EWO9" s="219"/>
      <c r="EWP9" s="65"/>
      <c r="EWQ9" s="65"/>
      <c r="EWZ9" s="65"/>
      <c r="EXE9" s="219"/>
      <c r="EXF9" s="65"/>
      <c r="EXG9" s="65"/>
      <c r="EXP9" s="65"/>
      <c r="EXU9" s="219"/>
      <c r="EXV9" s="65"/>
      <c r="EXW9" s="65"/>
      <c r="EYF9" s="65"/>
      <c r="EYK9" s="219"/>
      <c r="EYL9" s="65"/>
      <c r="EYM9" s="65"/>
      <c r="EYV9" s="65"/>
      <c r="EZA9" s="219"/>
      <c r="EZB9" s="65"/>
      <c r="EZC9" s="65"/>
      <c r="EZL9" s="65"/>
      <c r="EZQ9" s="219"/>
      <c r="EZR9" s="65"/>
      <c r="EZS9" s="65"/>
      <c r="FAB9" s="65"/>
      <c r="FAG9" s="219"/>
      <c r="FAH9" s="65"/>
      <c r="FAI9" s="65"/>
      <c r="FAR9" s="65"/>
      <c r="FAW9" s="219"/>
      <c r="FAX9" s="65"/>
      <c r="FAY9" s="65"/>
      <c r="FBH9" s="65"/>
      <c r="FBM9" s="219"/>
      <c r="FBN9" s="65"/>
      <c r="FBO9" s="65"/>
      <c r="FBX9" s="65"/>
      <c r="FCC9" s="219"/>
      <c r="FCD9" s="65"/>
      <c r="FCE9" s="65"/>
      <c r="FCN9" s="65"/>
      <c r="FCS9" s="219"/>
      <c r="FCT9" s="65"/>
      <c r="FCU9" s="65"/>
      <c r="FDD9" s="65"/>
      <c r="FDI9" s="219"/>
      <c r="FDJ9" s="65"/>
      <c r="FDK9" s="65"/>
      <c r="FDT9" s="65"/>
      <c r="FDY9" s="219"/>
      <c r="FDZ9" s="65"/>
      <c r="FEA9" s="65"/>
      <c r="FEJ9" s="65"/>
      <c r="FEO9" s="219"/>
      <c r="FEP9" s="65"/>
      <c r="FEQ9" s="65"/>
      <c r="FEZ9" s="65"/>
      <c r="FFE9" s="219"/>
      <c r="FFF9" s="65"/>
      <c r="FFG9" s="65"/>
      <c r="FFP9" s="65"/>
      <c r="FFU9" s="219"/>
      <c r="FFV9" s="65"/>
      <c r="FFW9" s="65"/>
      <c r="FGF9" s="65"/>
      <c r="FGK9" s="219"/>
      <c r="FGL9" s="65"/>
      <c r="FGM9" s="65"/>
      <c r="FGV9" s="65"/>
      <c r="FHA9" s="219"/>
      <c r="FHB9" s="65"/>
      <c r="FHC9" s="65"/>
      <c r="FHL9" s="65"/>
      <c r="FHQ9" s="219"/>
      <c r="FHR9" s="65"/>
      <c r="FHS9" s="65"/>
      <c r="FIB9" s="65"/>
      <c r="FIG9" s="219"/>
      <c r="FIH9" s="65"/>
      <c r="FII9" s="65"/>
      <c r="FIR9" s="65"/>
      <c r="FIW9" s="219"/>
      <c r="FIX9" s="65"/>
      <c r="FIY9" s="65"/>
      <c r="FJH9" s="65"/>
      <c r="FJM9" s="219"/>
      <c r="FJN9" s="65"/>
      <c r="FJO9" s="65"/>
      <c r="FJX9" s="65"/>
      <c r="FKC9" s="219"/>
      <c r="FKD9" s="65"/>
      <c r="FKE9" s="65"/>
      <c r="FKN9" s="65"/>
      <c r="FKS9" s="219"/>
      <c r="FKT9" s="65"/>
      <c r="FKU9" s="65"/>
      <c r="FLD9" s="65"/>
      <c r="FLI9" s="219"/>
      <c r="FLJ9" s="65"/>
      <c r="FLK9" s="65"/>
      <c r="FLT9" s="65"/>
      <c r="FLY9" s="219"/>
      <c r="FLZ9" s="65"/>
      <c r="FMA9" s="65"/>
      <c r="FMJ9" s="65"/>
      <c r="FMO9" s="219"/>
      <c r="FMP9" s="65"/>
      <c r="FMQ9" s="65"/>
      <c r="FMZ9" s="65"/>
      <c r="FNE9" s="219"/>
      <c r="FNF9" s="65"/>
      <c r="FNG9" s="65"/>
      <c r="FNP9" s="65"/>
      <c r="FNU9" s="219"/>
      <c r="FNV9" s="65"/>
      <c r="FNW9" s="65"/>
      <c r="FOF9" s="65"/>
      <c r="FOK9" s="219"/>
      <c r="FOL9" s="65"/>
      <c r="FOM9" s="65"/>
      <c r="FOV9" s="65"/>
      <c r="FPA9" s="219"/>
      <c r="FPB9" s="65"/>
      <c r="FPC9" s="65"/>
      <c r="FPL9" s="65"/>
      <c r="FPQ9" s="219"/>
      <c r="FPR9" s="65"/>
      <c r="FPS9" s="65"/>
      <c r="FQB9" s="65"/>
      <c r="FQG9" s="219"/>
      <c r="FQH9" s="65"/>
      <c r="FQI9" s="65"/>
      <c r="FQR9" s="65"/>
      <c r="FQW9" s="219"/>
      <c r="FQX9" s="65"/>
      <c r="FQY9" s="65"/>
      <c r="FRH9" s="65"/>
      <c r="FRM9" s="219"/>
      <c r="FRN9" s="65"/>
      <c r="FRO9" s="65"/>
      <c r="FRX9" s="65"/>
      <c r="FSC9" s="219"/>
      <c r="FSD9" s="65"/>
      <c r="FSE9" s="65"/>
      <c r="FSN9" s="65"/>
      <c r="FSS9" s="219"/>
      <c r="FST9" s="65"/>
      <c r="FSU9" s="65"/>
      <c r="FTD9" s="65"/>
      <c r="FTI9" s="219"/>
      <c r="FTJ9" s="65"/>
      <c r="FTK9" s="65"/>
      <c r="FTT9" s="65"/>
      <c r="FTY9" s="219"/>
      <c r="FTZ9" s="65"/>
      <c r="FUA9" s="65"/>
      <c r="FUJ9" s="65"/>
      <c r="FUO9" s="219"/>
      <c r="FUP9" s="65"/>
      <c r="FUQ9" s="65"/>
      <c r="FUZ9" s="65"/>
      <c r="FVE9" s="219"/>
      <c r="FVF9" s="65"/>
      <c r="FVG9" s="65"/>
      <c r="FVP9" s="65"/>
      <c r="FVU9" s="219"/>
      <c r="FVV9" s="65"/>
      <c r="FVW9" s="65"/>
      <c r="FWF9" s="65"/>
      <c r="FWK9" s="219"/>
      <c r="FWL9" s="65"/>
      <c r="FWM9" s="65"/>
      <c r="FWV9" s="65"/>
      <c r="FXA9" s="219"/>
      <c r="FXB9" s="65"/>
      <c r="FXC9" s="65"/>
      <c r="FXL9" s="65"/>
      <c r="FXQ9" s="219"/>
      <c r="FXR9" s="65"/>
      <c r="FXS9" s="65"/>
      <c r="FYB9" s="65"/>
      <c r="FYG9" s="219"/>
      <c r="FYH9" s="65"/>
      <c r="FYI9" s="65"/>
      <c r="FYR9" s="65"/>
      <c r="FYW9" s="219"/>
      <c r="FYX9" s="65"/>
      <c r="FYY9" s="65"/>
      <c r="FZH9" s="65"/>
      <c r="FZM9" s="219"/>
      <c r="FZN9" s="65"/>
      <c r="FZO9" s="65"/>
      <c r="FZX9" s="65"/>
      <c r="GAC9" s="219"/>
      <c r="GAD9" s="65"/>
      <c r="GAE9" s="65"/>
      <c r="GAN9" s="65"/>
      <c r="GAS9" s="219"/>
      <c r="GAT9" s="65"/>
      <c r="GAU9" s="65"/>
      <c r="GBD9" s="65"/>
      <c r="GBI9" s="219"/>
      <c r="GBJ9" s="65"/>
      <c r="GBK9" s="65"/>
      <c r="GBT9" s="65"/>
      <c r="GBY9" s="219"/>
      <c r="GBZ9" s="65"/>
      <c r="GCA9" s="65"/>
      <c r="GCJ9" s="65"/>
      <c r="GCO9" s="219"/>
      <c r="GCP9" s="65"/>
      <c r="GCQ9" s="65"/>
      <c r="GCZ9" s="65"/>
      <c r="GDE9" s="219"/>
      <c r="GDF9" s="65"/>
      <c r="GDG9" s="65"/>
      <c r="GDP9" s="65"/>
      <c r="GDU9" s="219"/>
      <c r="GDV9" s="65"/>
      <c r="GDW9" s="65"/>
      <c r="GEF9" s="65"/>
      <c r="GEK9" s="219"/>
      <c r="GEL9" s="65"/>
      <c r="GEM9" s="65"/>
      <c r="GEV9" s="65"/>
      <c r="GFA9" s="219"/>
      <c r="GFB9" s="65"/>
      <c r="GFC9" s="65"/>
      <c r="GFL9" s="65"/>
      <c r="GFQ9" s="219"/>
      <c r="GFR9" s="65"/>
      <c r="GFS9" s="65"/>
      <c r="GGB9" s="65"/>
      <c r="GGG9" s="219"/>
      <c r="GGH9" s="65"/>
      <c r="GGI9" s="65"/>
      <c r="GGR9" s="65"/>
      <c r="GGW9" s="219"/>
      <c r="GGX9" s="65"/>
      <c r="GGY9" s="65"/>
      <c r="GHH9" s="65"/>
      <c r="GHM9" s="219"/>
      <c r="GHN9" s="65"/>
      <c r="GHO9" s="65"/>
      <c r="GHX9" s="65"/>
      <c r="GIC9" s="219"/>
      <c r="GID9" s="65"/>
      <c r="GIE9" s="65"/>
      <c r="GIN9" s="65"/>
      <c r="GIS9" s="219"/>
      <c r="GIT9" s="65"/>
      <c r="GIU9" s="65"/>
      <c r="GJD9" s="65"/>
      <c r="GJI9" s="219"/>
      <c r="GJJ9" s="65"/>
      <c r="GJK9" s="65"/>
      <c r="GJT9" s="65"/>
      <c r="GJY9" s="219"/>
      <c r="GJZ9" s="65"/>
      <c r="GKA9" s="65"/>
      <c r="GKJ9" s="65"/>
      <c r="GKO9" s="219"/>
      <c r="GKP9" s="65"/>
      <c r="GKQ9" s="65"/>
      <c r="GKZ9" s="65"/>
      <c r="GLE9" s="219"/>
      <c r="GLF9" s="65"/>
      <c r="GLG9" s="65"/>
      <c r="GLP9" s="65"/>
      <c r="GLU9" s="219"/>
      <c r="GLV9" s="65"/>
      <c r="GLW9" s="65"/>
      <c r="GMF9" s="65"/>
      <c r="GMK9" s="219"/>
      <c r="GML9" s="65"/>
      <c r="GMM9" s="65"/>
      <c r="GMV9" s="65"/>
      <c r="GNA9" s="219"/>
      <c r="GNB9" s="65"/>
      <c r="GNC9" s="65"/>
      <c r="GNL9" s="65"/>
      <c r="GNQ9" s="219"/>
      <c r="GNR9" s="65"/>
      <c r="GNS9" s="65"/>
      <c r="GOB9" s="65"/>
      <c r="GOG9" s="219"/>
      <c r="GOH9" s="65"/>
      <c r="GOI9" s="65"/>
      <c r="GOR9" s="65"/>
      <c r="GOW9" s="219"/>
      <c r="GOX9" s="65"/>
      <c r="GOY9" s="65"/>
      <c r="GPH9" s="65"/>
      <c r="GPM9" s="219"/>
      <c r="GPN9" s="65"/>
      <c r="GPO9" s="65"/>
      <c r="GPX9" s="65"/>
      <c r="GQC9" s="219"/>
      <c r="GQD9" s="65"/>
      <c r="GQE9" s="65"/>
      <c r="GQN9" s="65"/>
      <c r="GQS9" s="219"/>
      <c r="GQT9" s="65"/>
      <c r="GQU9" s="65"/>
      <c r="GRD9" s="65"/>
      <c r="GRI9" s="219"/>
      <c r="GRJ9" s="65"/>
      <c r="GRK9" s="65"/>
      <c r="GRT9" s="65"/>
      <c r="GRY9" s="219"/>
      <c r="GRZ9" s="65"/>
      <c r="GSA9" s="65"/>
      <c r="GSJ9" s="65"/>
      <c r="GSO9" s="219"/>
      <c r="GSP9" s="65"/>
      <c r="GSQ9" s="65"/>
      <c r="GSZ9" s="65"/>
      <c r="GTE9" s="219"/>
      <c r="GTF9" s="65"/>
      <c r="GTG9" s="65"/>
      <c r="GTP9" s="65"/>
      <c r="GTU9" s="219"/>
      <c r="GTV9" s="65"/>
      <c r="GTW9" s="65"/>
      <c r="GUF9" s="65"/>
      <c r="GUK9" s="219"/>
      <c r="GUL9" s="65"/>
      <c r="GUM9" s="65"/>
      <c r="GUV9" s="65"/>
      <c r="GVA9" s="219"/>
      <c r="GVB9" s="65"/>
      <c r="GVC9" s="65"/>
      <c r="GVL9" s="65"/>
      <c r="GVQ9" s="219"/>
      <c r="GVR9" s="65"/>
      <c r="GVS9" s="65"/>
      <c r="GWB9" s="65"/>
      <c r="GWG9" s="219"/>
      <c r="GWH9" s="65"/>
      <c r="GWI9" s="65"/>
      <c r="GWR9" s="65"/>
      <c r="GWW9" s="219"/>
      <c r="GWX9" s="65"/>
      <c r="GWY9" s="65"/>
      <c r="GXH9" s="65"/>
      <c r="GXM9" s="219"/>
      <c r="GXN9" s="65"/>
      <c r="GXO9" s="65"/>
      <c r="GXX9" s="65"/>
      <c r="GYC9" s="219"/>
      <c r="GYD9" s="65"/>
      <c r="GYE9" s="65"/>
      <c r="GYN9" s="65"/>
      <c r="GYS9" s="219"/>
      <c r="GYT9" s="65"/>
      <c r="GYU9" s="65"/>
      <c r="GZD9" s="65"/>
      <c r="GZI9" s="219"/>
      <c r="GZJ9" s="65"/>
      <c r="GZK9" s="65"/>
      <c r="GZT9" s="65"/>
      <c r="GZY9" s="219"/>
      <c r="GZZ9" s="65"/>
      <c r="HAA9" s="65"/>
      <c r="HAJ9" s="65"/>
      <c r="HAO9" s="219"/>
      <c r="HAP9" s="65"/>
      <c r="HAQ9" s="65"/>
      <c r="HAZ9" s="65"/>
      <c r="HBE9" s="219"/>
      <c r="HBF9" s="65"/>
      <c r="HBG9" s="65"/>
      <c r="HBP9" s="65"/>
      <c r="HBU9" s="219"/>
      <c r="HBV9" s="65"/>
      <c r="HBW9" s="65"/>
      <c r="HCF9" s="65"/>
      <c r="HCK9" s="219"/>
      <c r="HCL9" s="65"/>
      <c r="HCM9" s="65"/>
      <c r="HCV9" s="65"/>
      <c r="HDA9" s="219"/>
      <c r="HDB9" s="65"/>
      <c r="HDC9" s="65"/>
      <c r="HDL9" s="65"/>
      <c r="HDQ9" s="219"/>
      <c r="HDR9" s="65"/>
      <c r="HDS9" s="65"/>
      <c r="HEB9" s="65"/>
      <c r="HEG9" s="219"/>
      <c r="HEH9" s="65"/>
      <c r="HEI9" s="65"/>
      <c r="HER9" s="65"/>
      <c r="HEW9" s="219"/>
      <c r="HEX9" s="65"/>
      <c r="HEY9" s="65"/>
      <c r="HFH9" s="65"/>
      <c r="HFM9" s="219"/>
      <c r="HFN9" s="65"/>
      <c r="HFO9" s="65"/>
      <c r="HFX9" s="65"/>
      <c r="HGC9" s="219"/>
      <c r="HGD9" s="65"/>
      <c r="HGE9" s="65"/>
      <c r="HGN9" s="65"/>
      <c r="HGS9" s="219"/>
      <c r="HGT9" s="65"/>
      <c r="HGU9" s="65"/>
      <c r="HHD9" s="65"/>
      <c r="HHI9" s="219"/>
      <c r="HHJ9" s="65"/>
      <c r="HHK9" s="65"/>
      <c r="HHT9" s="65"/>
      <c r="HHY9" s="219"/>
      <c r="HHZ9" s="65"/>
      <c r="HIA9" s="65"/>
      <c r="HIJ9" s="65"/>
      <c r="HIO9" s="219"/>
      <c r="HIP9" s="65"/>
      <c r="HIQ9" s="65"/>
      <c r="HIZ9" s="65"/>
      <c r="HJE9" s="219"/>
      <c r="HJF9" s="65"/>
      <c r="HJG9" s="65"/>
      <c r="HJP9" s="65"/>
      <c r="HJU9" s="219"/>
      <c r="HJV9" s="65"/>
      <c r="HJW9" s="65"/>
      <c r="HKF9" s="65"/>
      <c r="HKK9" s="219"/>
      <c r="HKL9" s="65"/>
      <c r="HKM9" s="65"/>
      <c r="HKV9" s="65"/>
      <c r="HLA9" s="219"/>
      <c r="HLB9" s="65"/>
      <c r="HLC9" s="65"/>
      <c r="HLL9" s="65"/>
      <c r="HLQ9" s="219"/>
      <c r="HLR9" s="65"/>
      <c r="HLS9" s="65"/>
      <c r="HMB9" s="65"/>
      <c r="HMG9" s="219"/>
      <c r="HMH9" s="65"/>
      <c r="HMI9" s="65"/>
      <c r="HMR9" s="65"/>
      <c r="HMW9" s="219"/>
      <c r="HMX9" s="65"/>
      <c r="HMY9" s="65"/>
      <c r="HNH9" s="65"/>
      <c r="HNM9" s="219"/>
      <c r="HNN9" s="65"/>
      <c r="HNO9" s="65"/>
      <c r="HNX9" s="65"/>
      <c r="HOC9" s="219"/>
      <c r="HOD9" s="65"/>
      <c r="HOE9" s="65"/>
      <c r="HON9" s="65"/>
      <c r="HOS9" s="219"/>
      <c r="HOT9" s="65"/>
      <c r="HOU9" s="65"/>
      <c r="HPD9" s="65"/>
      <c r="HPI9" s="219"/>
      <c r="HPJ9" s="65"/>
      <c r="HPK9" s="65"/>
      <c r="HPT9" s="65"/>
      <c r="HPY9" s="219"/>
      <c r="HPZ9" s="65"/>
      <c r="HQA9" s="65"/>
      <c r="HQJ9" s="65"/>
      <c r="HQO9" s="219"/>
      <c r="HQP9" s="65"/>
      <c r="HQQ9" s="65"/>
      <c r="HQZ9" s="65"/>
      <c r="HRE9" s="219"/>
      <c r="HRF9" s="65"/>
      <c r="HRG9" s="65"/>
      <c r="HRP9" s="65"/>
      <c r="HRU9" s="219"/>
      <c r="HRV9" s="65"/>
      <c r="HRW9" s="65"/>
      <c r="HSF9" s="65"/>
      <c r="HSK9" s="219"/>
      <c r="HSL9" s="65"/>
      <c r="HSM9" s="65"/>
      <c r="HSV9" s="65"/>
      <c r="HTA9" s="219"/>
      <c r="HTB9" s="65"/>
      <c r="HTC9" s="65"/>
      <c r="HTL9" s="65"/>
      <c r="HTQ9" s="219"/>
      <c r="HTR9" s="65"/>
      <c r="HTS9" s="65"/>
      <c r="HUB9" s="65"/>
      <c r="HUG9" s="219"/>
      <c r="HUH9" s="65"/>
      <c r="HUI9" s="65"/>
      <c r="HUR9" s="65"/>
      <c r="HUW9" s="219"/>
      <c r="HUX9" s="65"/>
      <c r="HUY9" s="65"/>
      <c r="HVH9" s="65"/>
      <c r="HVM9" s="219"/>
      <c r="HVN9" s="65"/>
      <c r="HVO9" s="65"/>
      <c r="HVX9" s="65"/>
      <c r="HWC9" s="219"/>
      <c r="HWD9" s="65"/>
      <c r="HWE9" s="65"/>
      <c r="HWN9" s="65"/>
      <c r="HWS9" s="219"/>
      <c r="HWT9" s="65"/>
      <c r="HWU9" s="65"/>
      <c r="HXD9" s="65"/>
      <c r="HXI9" s="219"/>
      <c r="HXJ9" s="65"/>
      <c r="HXK9" s="65"/>
      <c r="HXT9" s="65"/>
      <c r="HXY9" s="219"/>
      <c r="HXZ9" s="65"/>
      <c r="HYA9" s="65"/>
      <c r="HYJ9" s="65"/>
      <c r="HYO9" s="219"/>
      <c r="HYP9" s="65"/>
      <c r="HYQ9" s="65"/>
      <c r="HYZ9" s="65"/>
      <c r="HZE9" s="219"/>
      <c r="HZF9" s="65"/>
      <c r="HZG9" s="65"/>
      <c r="HZP9" s="65"/>
      <c r="HZU9" s="219"/>
      <c r="HZV9" s="65"/>
      <c r="HZW9" s="65"/>
      <c r="IAF9" s="65"/>
      <c r="IAK9" s="219"/>
      <c r="IAL9" s="65"/>
      <c r="IAM9" s="65"/>
      <c r="IAV9" s="65"/>
      <c r="IBA9" s="219"/>
      <c r="IBB9" s="65"/>
      <c r="IBC9" s="65"/>
      <c r="IBL9" s="65"/>
      <c r="IBQ9" s="219"/>
      <c r="IBR9" s="65"/>
      <c r="IBS9" s="65"/>
      <c r="ICB9" s="65"/>
      <c r="ICG9" s="219"/>
      <c r="ICH9" s="65"/>
      <c r="ICI9" s="65"/>
      <c r="ICR9" s="65"/>
      <c r="ICW9" s="219"/>
      <c r="ICX9" s="65"/>
      <c r="ICY9" s="65"/>
      <c r="IDH9" s="65"/>
      <c r="IDM9" s="219"/>
      <c r="IDN9" s="65"/>
      <c r="IDO9" s="65"/>
      <c r="IDX9" s="65"/>
      <c r="IEC9" s="219"/>
      <c r="IED9" s="65"/>
      <c r="IEE9" s="65"/>
      <c r="IEN9" s="65"/>
      <c r="IES9" s="219"/>
      <c r="IET9" s="65"/>
      <c r="IEU9" s="65"/>
      <c r="IFD9" s="65"/>
      <c r="IFI9" s="219"/>
      <c r="IFJ9" s="65"/>
      <c r="IFK9" s="65"/>
      <c r="IFT9" s="65"/>
      <c r="IFY9" s="219"/>
      <c r="IFZ9" s="65"/>
      <c r="IGA9" s="65"/>
      <c r="IGJ9" s="65"/>
      <c r="IGO9" s="219"/>
      <c r="IGP9" s="65"/>
      <c r="IGQ9" s="65"/>
      <c r="IGZ9" s="65"/>
      <c r="IHE9" s="219"/>
      <c r="IHF9" s="65"/>
      <c r="IHG9" s="65"/>
      <c r="IHP9" s="65"/>
      <c r="IHU9" s="219"/>
      <c r="IHV9" s="65"/>
      <c r="IHW9" s="65"/>
      <c r="IIF9" s="65"/>
      <c r="IIK9" s="219"/>
      <c r="IIL9" s="65"/>
      <c r="IIM9" s="65"/>
      <c r="IIV9" s="65"/>
      <c r="IJA9" s="219"/>
      <c r="IJB9" s="65"/>
      <c r="IJC9" s="65"/>
      <c r="IJL9" s="65"/>
      <c r="IJQ9" s="219"/>
      <c r="IJR9" s="65"/>
      <c r="IJS9" s="65"/>
      <c r="IKB9" s="65"/>
      <c r="IKG9" s="219"/>
      <c r="IKH9" s="65"/>
      <c r="IKI9" s="65"/>
      <c r="IKR9" s="65"/>
      <c r="IKW9" s="219"/>
      <c r="IKX9" s="65"/>
      <c r="IKY9" s="65"/>
      <c r="ILH9" s="65"/>
      <c r="ILM9" s="219"/>
      <c r="ILN9" s="65"/>
      <c r="ILO9" s="65"/>
      <c r="ILX9" s="65"/>
      <c r="IMC9" s="219"/>
      <c r="IMD9" s="65"/>
      <c r="IME9" s="65"/>
      <c r="IMN9" s="65"/>
      <c r="IMS9" s="219"/>
      <c r="IMT9" s="65"/>
      <c r="IMU9" s="65"/>
      <c r="IND9" s="65"/>
      <c r="INI9" s="219"/>
      <c r="INJ9" s="65"/>
      <c r="INK9" s="65"/>
      <c r="INT9" s="65"/>
      <c r="INY9" s="219"/>
      <c r="INZ9" s="65"/>
      <c r="IOA9" s="65"/>
      <c r="IOJ9" s="65"/>
      <c r="IOO9" s="219"/>
      <c r="IOP9" s="65"/>
      <c r="IOQ9" s="65"/>
      <c r="IOZ9" s="65"/>
      <c r="IPE9" s="219"/>
      <c r="IPF9" s="65"/>
      <c r="IPG9" s="65"/>
      <c r="IPP9" s="65"/>
      <c r="IPU9" s="219"/>
      <c r="IPV9" s="65"/>
      <c r="IPW9" s="65"/>
      <c r="IQF9" s="65"/>
      <c r="IQK9" s="219"/>
      <c r="IQL9" s="65"/>
      <c r="IQM9" s="65"/>
      <c r="IQV9" s="65"/>
      <c r="IRA9" s="219"/>
      <c r="IRB9" s="65"/>
      <c r="IRC9" s="65"/>
      <c r="IRL9" s="65"/>
      <c r="IRQ9" s="219"/>
      <c r="IRR9" s="65"/>
      <c r="IRS9" s="65"/>
      <c r="ISB9" s="65"/>
      <c r="ISG9" s="219"/>
      <c r="ISH9" s="65"/>
      <c r="ISI9" s="65"/>
      <c r="ISR9" s="65"/>
      <c r="ISW9" s="219"/>
      <c r="ISX9" s="65"/>
      <c r="ISY9" s="65"/>
      <c r="ITH9" s="65"/>
      <c r="ITM9" s="219"/>
      <c r="ITN9" s="65"/>
      <c r="ITO9" s="65"/>
      <c r="ITX9" s="65"/>
      <c r="IUC9" s="219"/>
      <c r="IUD9" s="65"/>
      <c r="IUE9" s="65"/>
      <c r="IUN9" s="65"/>
      <c r="IUS9" s="219"/>
      <c r="IUT9" s="65"/>
      <c r="IUU9" s="65"/>
      <c r="IVD9" s="65"/>
      <c r="IVI9" s="219"/>
      <c r="IVJ9" s="65"/>
      <c r="IVK9" s="65"/>
      <c r="IVT9" s="65"/>
      <c r="IVY9" s="219"/>
      <c r="IVZ9" s="65"/>
      <c r="IWA9" s="65"/>
      <c r="IWJ9" s="65"/>
      <c r="IWO9" s="219"/>
      <c r="IWP9" s="65"/>
      <c r="IWQ9" s="65"/>
      <c r="IWZ9" s="65"/>
      <c r="IXE9" s="219"/>
      <c r="IXF9" s="65"/>
      <c r="IXG9" s="65"/>
      <c r="IXP9" s="65"/>
      <c r="IXU9" s="219"/>
      <c r="IXV9" s="65"/>
      <c r="IXW9" s="65"/>
      <c r="IYF9" s="65"/>
      <c r="IYK9" s="219"/>
      <c r="IYL9" s="65"/>
      <c r="IYM9" s="65"/>
      <c r="IYV9" s="65"/>
      <c r="IZA9" s="219"/>
      <c r="IZB9" s="65"/>
      <c r="IZC9" s="65"/>
      <c r="IZL9" s="65"/>
      <c r="IZQ9" s="219"/>
      <c r="IZR9" s="65"/>
      <c r="IZS9" s="65"/>
      <c r="JAB9" s="65"/>
      <c r="JAG9" s="219"/>
      <c r="JAH9" s="65"/>
      <c r="JAI9" s="65"/>
      <c r="JAR9" s="65"/>
      <c r="JAW9" s="219"/>
      <c r="JAX9" s="65"/>
      <c r="JAY9" s="65"/>
      <c r="JBH9" s="65"/>
      <c r="JBM9" s="219"/>
      <c r="JBN9" s="65"/>
      <c r="JBO9" s="65"/>
      <c r="JBX9" s="65"/>
      <c r="JCC9" s="219"/>
      <c r="JCD9" s="65"/>
      <c r="JCE9" s="65"/>
      <c r="JCN9" s="65"/>
      <c r="JCS9" s="219"/>
      <c r="JCT9" s="65"/>
      <c r="JCU9" s="65"/>
      <c r="JDD9" s="65"/>
      <c r="JDI9" s="219"/>
      <c r="JDJ9" s="65"/>
      <c r="JDK9" s="65"/>
      <c r="JDT9" s="65"/>
      <c r="JDY9" s="219"/>
      <c r="JDZ9" s="65"/>
      <c r="JEA9" s="65"/>
      <c r="JEJ9" s="65"/>
      <c r="JEO9" s="219"/>
      <c r="JEP9" s="65"/>
      <c r="JEQ9" s="65"/>
      <c r="JEZ9" s="65"/>
      <c r="JFE9" s="219"/>
      <c r="JFF9" s="65"/>
      <c r="JFG9" s="65"/>
      <c r="JFP9" s="65"/>
      <c r="JFU9" s="219"/>
      <c r="JFV9" s="65"/>
      <c r="JFW9" s="65"/>
      <c r="JGF9" s="65"/>
      <c r="JGK9" s="219"/>
      <c r="JGL9" s="65"/>
      <c r="JGM9" s="65"/>
      <c r="JGV9" s="65"/>
      <c r="JHA9" s="219"/>
      <c r="JHB9" s="65"/>
      <c r="JHC9" s="65"/>
      <c r="JHL9" s="65"/>
      <c r="JHQ9" s="219"/>
      <c r="JHR9" s="65"/>
      <c r="JHS9" s="65"/>
      <c r="JIB9" s="65"/>
      <c r="JIG9" s="219"/>
      <c r="JIH9" s="65"/>
      <c r="JII9" s="65"/>
      <c r="JIR9" s="65"/>
      <c r="JIW9" s="219"/>
      <c r="JIX9" s="65"/>
      <c r="JIY9" s="65"/>
      <c r="JJH9" s="65"/>
      <c r="JJM9" s="219"/>
      <c r="JJN9" s="65"/>
      <c r="JJO9" s="65"/>
      <c r="JJX9" s="65"/>
      <c r="JKC9" s="219"/>
      <c r="JKD9" s="65"/>
      <c r="JKE9" s="65"/>
      <c r="JKN9" s="65"/>
      <c r="JKS9" s="219"/>
      <c r="JKT9" s="65"/>
      <c r="JKU9" s="65"/>
      <c r="JLD9" s="65"/>
      <c r="JLI9" s="219"/>
      <c r="JLJ9" s="65"/>
      <c r="JLK9" s="65"/>
      <c r="JLT9" s="65"/>
      <c r="JLY9" s="219"/>
      <c r="JLZ9" s="65"/>
      <c r="JMA9" s="65"/>
      <c r="JMJ9" s="65"/>
      <c r="JMO9" s="219"/>
      <c r="JMP9" s="65"/>
      <c r="JMQ9" s="65"/>
      <c r="JMZ9" s="65"/>
      <c r="JNE9" s="219"/>
      <c r="JNF9" s="65"/>
      <c r="JNG9" s="65"/>
      <c r="JNP9" s="65"/>
      <c r="JNU9" s="219"/>
      <c r="JNV9" s="65"/>
      <c r="JNW9" s="65"/>
      <c r="JOF9" s="65"/>
      <c r="JOK9" s="219"/>
      <c r="JOL9" s="65"/>
      <c r="JOM9" s="65"/>
      <c r="JOV9" s="65"/>
      <c r="JPA9" s="219"/>
      <c r="JPB9" s="65"/>
      <c r="JPC9" s="65"/>
      <c r="JPL9" s="65"/>
      <c r="JPQ9" s="219"/>
      <c r="JPR9" s="65"/>
      <c r="JPS9" s="65"/>
      <c r="JQB9" s="65"/>
      <c r="JQG9" s="219"/>
      <c r="JQH9" s="65"/>
      <c r="JQI9" s="65"/>
      <c r="JQR9" s="65"/>
      <c r="JQW9" s="219"/>
      <c r="JQX9" s="65"/>
      <c r="JQY9" s="65"/>
      <c r="JRH9" s="65"/>
      <c r="JRM9" s="219"/>
      <c r="JRN9" s="65"/>
      <c r="JRO9" s="65"/>
      <c r="JRX9" s="65"/>
      <c r="JSC9" s="219"/>
      <c r="JSD9" s="65"/>
      <c r="JSE9" s="65"/>
      <c r="JSN9" s="65"/>
      <c r="JSS9" s="219"/>
      <c r="JST9" s="65"/>
      <c r="JSU9" s="65"/>
      <c r="JTD9" s="65"/>
      <c r="JTI9" s="219"/>
      <c r="JTJ9" s="65"/>
      <c r="JTK9" s="65"/>
      <c r="JTT9" s="65"/>
      <c r="JTY9" s="219"/>
      <c r="JTZ9" s="65"/>
      <c r="JUA9" s="65"/>
      <c r="JUJ9" s="65"/>
      <c r="JUO9" s="219"/>
      <c r="JUP9" s="65"/>
      <c r="JUQ9" s="65"/>
      <c r="JUZ9" s="65"/>
      <c r="JVE9" s="219"/>
      <c r="JVF9" s="65"/>
      <c r="JVG9" s="65"/>
      <c r="JVP9" s="65"/>
      <c r="JVU9" s="219"/>
      <c r="JVV9" s="65"/>
      <c r="JVW9" s="65"/>
      <c r="JWF9" s="65"/>
      <c r="JWK9" s="219"/>
      <c r="JWL9" s="65"/>
      <c r="JWM9" s="65"/>
      <c r="JWV9" s="65"/>
      <c r="JXA9" s="219"/>
      <c r="JXB9" s="65"/>
      <c r="JXC9" s="65"/>
      <c r="JXL9" s="65"/>
      <c r="JXQ9" s="219"/>
      <c r="JXR9" s="65"/>
      <c r="JXS9" s="65"/>
      <c r="JYB9" s="65"/>
      <c r="JYG9" s="219"/>
      <c r="JYH9" s="65"/>
      <c r="JYI9" s="65"/>
      <c r="JYR9" s="65"/>
      <c r="JYW9" s="219"/>
      <c r="JYX9" s="65"/>
      <c r="JYY9" s="65"/>
      <c r="JZH9" s="65"/>
      <c r="JZM9" s="219"/>
      <c r="JZN9" s="65"/>
      <c r="JZO9" s="65"/>
      <c r="JZX9" s="65"/>
      <c r="KAC9" s="219"/>
      <c r="KAD9" s="65"/>
      <c r="KAE9" s="65"/>
      <c r="KAN9" s="65"/>
      <c r="KAS9" s="219"/>
      <c r="KAT9" s="65"/>
      <c r="KAU9" s="65"/>
      <c r="KBD9" s="65"/>
      <c r="KBI9" s="219"/>
      <c r="KBJ9" s="65"/>
      <c r="KBK9" s="65"/>
      <c r="KBT9" s="65"/>
      <c r="KBY9" s="219"/>
      <c r="KBZ9" s="65"/>
      <c r="KCA9" s="65"/>
      <c r="KCJ9" s="65"/>
      <c r="KCO9" s="219"/>
      <c r="KCP9" s="65"/>
      <c r="KCQ9" s="65"/>
      <c r="KCZ9" s="65"/>
      <c r="KDE9" s="219"/>
      <c r="KDF9" s="65"/>
      <c r="KDG9" s="65"/>
      <c r="KDP9" s="65"/>
      <c r="KDU9" s="219"/>
      <c r="KDV9" s="65"/>
      <c r="KDW9" s="65"/>
      <c r="KEF9" s="65"/>
      <c r="KEK9" s="219"/>
      <c r="KEL9" s="65"/>
      <c r="KEM9" s="65"/>
      <c r="KEV9" s="65"/>
      <c r="KFA9" s="219"/>
      <c r="KFB9" s="65"/>
      <c r="KFC9" s="65"/>
      <c r="KFL9" s="65"/>
      <c r="KFQ9" s="219"/>
      <c r="KFR9" s="65"/>
      <c r="KFS9" s="65"/>
      <c r="KGB9" s="65"/>
      <c r="KGG9" s="219"/>
      <c r="KGH9" s="65"/>
      <c r="KGI9" s="65"/>
      <c r="KGR9" s="65"/>
      <c r="KGW9" s="219"/>
      <c r="KGX9" s="65"/>
      <c r="KGY9" s="65"/>
      <c r="KHH9" s="65"/>
      <c r="KHM9" s="219"/>
      <c r="KHN9" s="65"/>
      <c r="KHO9" s="65"/>
      <c r="KHX9" s="65"/>
      <c r="KIC9" s="219"/>
      <c r="KID9" s="65"/>
      <c r="KIE9" s="65"/>
      <c r="KIN9" s="65"/>
      <c r="KIS9" s="219"/>
      <c r="KIT9" s="65"/>
      <c r="KIU9" s="65"/>
      <c r="KJD9" s="65"/>
      <c r="KJI9" s="219"/>
      <c r="KJJ9" s="65"/>
      <c r="KJK9" s="65"/>
      <c r="KJT9" s="65"/>
      <c r="KJY9" s="219"/>
      <c r="KJZ9" s="65"/>
      <c r="KKA9" s="65"/>
      <c r="KKJ9" s="65"/>
      <c r="KKO9" s="219"/>
      <c r="KKP9" s="65"/>
      <c r="KKQ9" s="65"/>
      <c r="KKZ9" s="65"/>
      <c r="KLE9" s="219"/>
      <c r="KLF9" s="65"/>
      <c r="KLG9" s="65"/>
      <c r="KLP9" s="65"/>
      <c r="KLU9" s="219"/>
      <c r="KLV9" s="65"/>
      <c r="KLW9" s="65"/>
      <c r="KMF9" s="65"/>
      <c r="KMK9" s="219"/>
      <c r="KML9" s="65"/>
      <c r="KMM9" s="65"/>
      <c r="KMV9" s="65"/>
      <c r="KNA9" s="219"/>
      <c r="KNB9" s="65"/>
      <c r="KNC9" s="65"/>
      <c r="KNL9" s="65"/>
      <c r="KNQ9" s="219"/>
      <c r="KNR9" s="65"/>
      <c r="KNS9" s="65"/>
      <c r="KOB9" s="65"/>
      <c r="KOG9" s="219"/>
      <c r="KOH9" s="65"/>
      <c r="KOI9" s="65"/>
      <c r="KOR9" s="65"/>
      <c r="KOW9" s="219"/>
      <c r="KOX9" s="65"/>
      <c r="KOY9" s="65"/>
      <c r="KPH9" s="65"/>
      <c r="KPM9" s="219"/>
      <c r="KPN9" s="65"/>
      <c r="KPO9" s="65"/>
      <c r="KPX9" s="65"/>
      <c r="KQC9" s="219"/>
      <c r="KQD9" s="65"/>
      <c r="KQE9" s="65"/>
      <c r="KQN9" s="65"/>
      <c r="KQS9" s="219"/>
      <c r="KQT9" s="65"/>
      <c r="KQU9" s="65"/>
      <c r="KRD9" s="65"/>
      <c r="KRI9" s="219"/>
      <c r="KRJ9" s="65"/>
      <c r="KRK9" s="65"/>
      <c r="KRT9" s="65"/>
      <c r="KRY9" s="219"/>
      <c r="KRZ9" s="65"/>
      <c r="KSA9" s="65"/>
      <c r="KSJ9" s="65"/>
      <c r="KSO9" s="219"/>
      <c r="KSP9" s="65"/>
      <c r="KSQ9" s="65"/>
      <c r="KSZ9" s="65"/>
      <c r="KTE9" s="219"/>
      <c r="KTF9" s="65"/>
      <c r="KTG9" s="65"/>
      <c r="KTP9" s="65"/>
      <c r="KTU9" s="219"/>
      <c r="KTV9" s="65"/>
      <c r="KTW9" s="65"/>
      <c r="KUF9" s="65"/>
      <c r="KUK9" s="219"/>
      <c r="KUL9" s="65"/>
      <c r="KUM9" s="65"/>
      <c r="KUV9" s="65"/>
      <c r="KVA9" s="219"/>
      <c r="KVB9" s="65"/>
      <c r="KVC9" s="65"/>
      <c r="KVL9" s="65"/>
      <c r="KVQ9" s="219"/>
      <c r="KVR9" s="65"/>
      <c r="KVS9" s="65"/>
      <c r="KWB9" s="65"/>
      <c r="KWG9" s="219"/>
      <c r="KWH9" s="65"/>
      <c r="KWI9" s="65"/>
      <c r="KWR9" s="65"/>
      <c r="KWW9" s="219"/>
      <c r="KWX9" s="65"/>
      <c r="KWY9" s="65"/>
      <c r="KXH9" s="65"/>
      <c r="KXM9" s="219"/>
      <c r="KXN9" s="65"/>
      <c r="KXO9" s="65"/>
      <c r="KXX9" s="65"/>
      <c r="KYC9" s="219"/>
      <c r="KYD9" s="65"/>
      <c r="KYE9" s="65"/>
      <c r="KYN9" s="65"/>
      <c r="KYS9" s="219"/>
      <c r="KYT9" s="65"/>
      <c r="KYU9" s="65"/>
      <c r="KZD9" s="65"/>
      <c r="KZI9" s="219"/>
      <c r="KZJ9" s="65"/>
      <c r="KZK9" s="65"/>
      <c r="KZT9" s="65"/>
      <c r="KZY9" s="219"/>
      <c r="KZZ9" s="65"/>
      <c r="LAA9" s="65"/>
      <c r="LAJ9" s="65"/>
      <c r="LAO9" s="219"/>
      <c r="LAP9" s="65"/>
      <c r="LAQ9" s="65"/>
      <c r="LAZ9" s="65"/>
      <c r="LBE9" s="219"/>
      <c r="LBF9" s="65"/>
      <c r="LBG9" s="65"/>
      <c r="LBP9" s="65"/>
      <c r="LBU9" s="219"/>
      <c r="LBV9" s="65"/>
      <c r="LBW9" s="65"/>
      <c r="LCF9" s="65"/>
      <c r="LCK9" s="219"/>
      <c r="LCL9" s="65"/>
      <c r="LCM9" s="65"/>
      <c r="LCV9" s="65"/>
      <c r="LDA9" s="219"/>
      <c r="LDB9" s="65"/>
      <c r="LDC9" s="65"/>
      <c r="LDL9" s="65"/>
      <c r="LDQ9" s="219"/>
      <c r="LDR9" s="65"/>
      <c r="LDS9" s="65"/>
      <c r="LEB9" s="65"/>
      <c r="LEG9" s="219"/>
      <c r="LEH9" s="65"/>
      <c r="LEI9" s="65"/>
      <c r="LER9" s="65"/>
      <c r="LEW9" s="219"/>
      <c r="LEX9" s="65"/>
      <c r="LEY9" s="65"/>
      <c r="LFH9" s="65"/>
      <c r="LFM9" s="219"/>
      <c r="LFN9" s="65"/>
      <c r="LFO9" s="65"/>
      <c r="LFX9" s="65"/>
      <c r="LGC9" s="219"/>
      <c r="LGD9" s="65"/>
      <c r="LGE9" s="65"/>
      <c r="LGN9" s="65"/>
      <c r="LGS9" s="219"/>
      <c r="LGT9" s="65"/>
      <c r="LGU9" s="65"/>
      <c r="LHD9" s="65"/>
      <c r="LHI9" s="219"/>
      <c r="LHJ9" s="65"/>
      <c r="LHK9" s="65"/>
      <c r="LHT9" s="65"/>
      <c r="LHY9" s="219"/>
      <c r="LHZ9" s="65"/>
      <c r="LIA9" s="65"/>
      <c r="LIJ9" s="65"/>
      <c r="LIO9" s="219"/>
      <c r="LIP9" s="65"/>
      <c r="LIQ9" s="65"/>
      <c r="LIZ9" s="65"/>
      <c r="LJE9" s="219"/>
      <c r="LJF9" s="65"/>
      <c r="LJG9" s="65"/>
      <c r="LJP9" s="65"/>
      <c r="LJU9" s="219"/>
      <c r="LJV9" s="65"/>
      <c r="LJW9" s="65"/>
      <c r="LKF9" s="65"/>
      <c r="LKK9" s="219"/>
      <c r="LKL9" s="65"/>
      <c r="LKM9" s="65"/>
      <c r="LKV9" s="65"/>
      <c r="LLA9" s="219"/>
      <c r="LLB9" s="65"/>
      <c r="LLC9" s="65"/>
      <c r="LLL9" s="65"/>
      <c r="LLQ9" s="219"/>
      <c r="LLR9" s="65"/>
      <c r="LLS9" s="65"/>
      <c r="LMB9" s="65"/>
      <c r="LMG9" s="219"/>
      <c r="LMH9" s="65"/>
      <c r="LMI9" s="65"/>
      <c r="LMR9" s="65"/>
      <c r="LMW9" s="219"/>
      <c r="LMX9" s="65"/>
      <c r="LMY9" s="65"/>
      <c r="LNH9" s="65"/>
      <c r="LNM9" s="219"/>
      <c r="LNN9" s="65"/>
      <c r="LNO9" s="65"/>
      <c r="LNX9" s="65"/>
      <c r="LOC9" s="219"/>
      <c r="LOD9" s="65"/>
      <c r="LOE9" s="65"/>
      <c r="LON9" s="65"/>
      <c r="LOS9" s="219"/>
      <c r="LOT9" s="65"/>
      <c r="LOU9" s="65"/>
      <c r="LPD9" s="65"/>
      <c r="LPI9" s="219"/>
      <c r="LPJ9" s="65"/>
      <c r="LPK9" s="65"/>
      <c r="LPT9" s="65"/>
      <c r="LPY9" s="219"/>
      <c r="LPZ9" s="65"/>
      <c r="LQA9" s="65"/>
      <c r="LQJ9" s="65"/>
      <c r="LQO9" s="219"/>
      <c r="LQP9" s="65"/>
      <c r="LQQ9" s="65"/>
      <c r="LQZ9" s="65"/>
      <c r="LRE9" s="219"/>
      <c r="LRF9" s="65"/>
      <c r="LRG9" s="65"/>
      <c r="LRP9" s="65"/>
      <c r="LRU9" s="219"/>
      <c r="LRV9" s="65"/>
      <c r="LRW9" s="65"/>
      <c r="LSF9" s="65"/>
      <c r="LSK9" s="219"/>
      <c r="LSL9" s="65"/>
      <c r="LSM9" s="65"/>
      <c r="LSV9" s="65"/>
      <c r="LTA9" s="219"/>
      <c r="LTB9" s="65"/>
      <c r="LTC9" s="65"/>
      <c r="LTL9" s="65"/>
      <c r="LTQ9" s="219"/>
      <c r="LTR9" s="65"/>
      <c r="LTS9" s="65"/>
      <c r="LUB9" s="65"/>
      <c r="LUG9" s="219"/>
      <c r="LUH9" s="65"/>
      <c r="LUI9" s="65"/>
      <c r="LUR9" s="65"/>
      <c r="LUW9" s="219"/>
      <c r="LUX9" s="65"/>
      <c r="LUY9" s="65"/>
      <c r="LVH9" s="65"/>
      <c r="LVM9" s="219"/>
      <c r="LVN9" s="65"/>
      <c r="LVO9" s="65"/>
      <c r="LVX9" s="65"/>
      <c r="LWC9" s="219"/>
      <c r="LWD9" s="65"/>
      <c r="LWE9" s="65"/>
      <c r="LWN9" s="65"/>
      <c r="LWS9" s="219"/>
      <c r="LWT9" s="65"/>
      <c r="LWU9" s="65"/>
      <c r="LXD9" s="65"/>
      <c r="LXI9" s="219"/>
      <c r="LXJ9" s="65"/>
      <c r="LXK9" s="65"/>
      <c r="LXT9" s="65"/>
      <c r="LXY9" s="219"/>
      <c r="LXZ9" s="65"/>
      <c r="LYA9" s="65"/>
      <c r="LYJ9" s="65"/>
      <c r="LYO9" s="219"/>
      <c r="LYP9" s="65"/>
      <c r="LYQ9" s="65"/>
      <c r="LYZ9" s="65"/>
      <c r="LZE9" s="219"/>
      <c r="LZF9" s="65"/>
      <c r="LZG9" s="65"/>
      <c r="LZP9" s="65"/>
      <c r="LZU9" s="219"/>
      <c r="LZV9" s="65"/>
      <c r="LZW9" s="65"/>
      <c r="MAF9" s="65"/>
      <c r="MAK9" s="219"/>
      <c r="MAL9" s="65"/>
      <c r="MAM9" s="65"/>
      <c r="MAV9" s="65"/>
      <c r="MBA9" s="219"/>
      <c r="MBB9" s="65"/>
      <c r="MBC9" s="65"/>
      <c r="MBL9" s="65"/>
      <c r="MBQ9" s="219"/>
      <c r="MBR9" s="65"/>
      <c r="MBS9" s="65"/>
      <c r="MCB9" s="65"/>
      <c r="MCG9" s="219"/>
      <c r="MCH9" s="65"/>
      <c r="MCI9" s="65"/>
      <c r="MCR9" s="65"/>
      <c r="MCW9" s="219"/>
      <c r="MCX9" s="65"/>
      <c r="MCY9" s="65"/>
      <c r="MDH9" s="65"/>
      <c r="MDM9" s="219"/>
      <c r="MDN9" s="65"/>
      <c r="MDO9" s="65"/>
      <c r="MDX9" s="65"/>
      <c r="MEC9" s="219"/>
      <c r="MED9" s="65"/>
      <c r="MEE9" s="65"/>
      <c r="MEN9" s="65"/>
      <c r="MES9" s="219"/>
      <c r="MET9" s="65"/>
      <c r="MEU9" s="65"/>
      <c r="MFD9" s="65"/>
      <c r="MFI9" s="219"/>
      <c r="MFJ9" s="65"/>
      <c r="MFK9" s="65"/>
      <c r="MFT9" s="65"/>
      <c r="MFY9" s="219"/>
      <c r="MFZ9" s="65"/>
      <c r="MGA9" s="65"/>
      <c r="MGJ9" s="65"/>
      <c r="MGO9" s="219"/>
      <c r="MGP9" s="65"/>
      <c r="MGQ9" s="65"/>
      <c r="MGZ9" s="65"/>
      <c r="MHE9" s="219"/>
      <c r="MHF9" s="65"/>
      <c r="MHG9" s="65"/>
      <c r="MHP9" s="65"/>
      <c r="MHU9" s="219"/>
      <c r="MHV9" s="65"/>
      <c r="MHW9" s="65"/>
      <c r="MIF9" s="65"/>
      <c r="MIK9" s="219"/>
      <c r="MIL9" s="65"/>
      <c r="MIM9" s="65"/>
      <c r="MIV9" s="65"/>
      <c r="MJA9" s="219"/>
      <c r="MJB9" s="65"/>
      <c r="MJC9" s="65"/>
      <c r="MJL9" s="65"/>
      <c r="MJQ9" s="219"/>
      <c r="MJR9" s="65"/>
      <c r="MJS9" s="65"/>
      <c r="MKB9" s="65"/>
      <c r="MKG9" s="219"/>
      <c r="MKH9" s="65"/>
      <c r="MKI9" s="65"/>
      <c r="MKR9" s="65"/>
      <c r="MKW9" s="219"/>
      <c r="MKX9" s="65"/>
      <c r="MKY9" s="65"/>
      <c r="MLH9" s="65"/>
      <c r="MLM9" s="219"/>
      <c r="MLN9" s="65"/>
      <c r="MLO9" s="65"/>
      <c r="MLX9" s="65"/>
      <c r="MMC9" s="219"/>
      <c r="MMD9" s="65"/>
      <c r="MME9" s="65"/>
      <c r="MMN9" s="65"/>
      <c r="MMS9" s="219"/>
      <c r="MMT9" s="65"/>
      <c r="MMU9" s="65"/>
      <c r="MND9" s="65"/>
      <c r="MNI9" s="219"/>
      <c r="MNJ9" s="65"/>
      <c r="MNK9" s="65"/>
      <c r="MNT9" s="65"/>
      <c r="MNY9" s="219"/>
      <c r="MNZ9" s="65"/>
      <c r="MOA9" s="65"/>
      <c r="MOJ9" s="65"/>
      <c r="MOO9" s="219"/>
      <c r="MOP9" s="65"/>
      <c r="MOQ9" s="65"/>
      <c r="MOZ9" s="65"/>
      <c r="MPE9" s="219"/>
      <c r="MPF9" s="65"/>
      <c r="MPG9" s="65"/>
      <c r="MPP9" s="65"/>
      <c r="MPU9" s="219"/>
      <c r="MPV9" s="65"/>
      <c r="MPW9" s="65"/>
      <c r="MQF9" s="65"/>
      <c r="MQK9" s="219"/>
      <c r="MQL9" s="65"/>
      <c r="MQM9" s="65"/>
      <c r="MQV9" s="65"/>
      <c r="MRA9" s="219"/>
      <c r="MRB9" s="65"/>
      <c r="MRC9" s="65"/>
      <c r="MRL9" s="65"/>
      <c r="MRQ9" s="219"/>
      <c r="MRR9" s="65"/>
      <c r="MRS9" s="65"/>
      <c r="MSB9" s="65"/>
      <c r="MSG9" s="219"/>
      <c r="MSH9" s="65"/>
      <c r="MSI9" s="65"/>
      <c r="MSR9" s="65"/>
      <c r="MSW9" s="219"/>
      <c r="MSX9" s="65"/>
      <c r="MSY9" s="65"/>
      <c r="MTH9" s="65"/>
      <c r="MTM9" s="219"/>
      <c r="MTN9" s="65"/>
      <c r="MTO9" s="65"/>
      <c r="MTX9" s="65"/>
      <c r="MUC9" s="219"/>
      <c r="MUD9" s="65"/>
      <c r="MUE9" s="65"/>
      <c r="MUN9" s="65"/>
      <c r="MUS9" s="219"/>
      <c r="MUT9" s="65"/>
      <c r="MUU9" s="65"/>
      <c r="MVD9" s="65"/>
      <c r="MVI9" s="219"/>
      <c r="MVJ9" s="65"/>
      <c r="MVK9" s="65"/>
      <c r="MVT9" s="65"/>
      <c r="MVY9" s="219"/>
      <c r="MVZ9" s="65"/>
      <c r="MWA9" s="65"/>
      <c r="MWJ9" s="65"/>
      <c r="MWO9" s="219"/>
      <c r="MWP9" s="65"/>
      <c r="MWQ9" s="65"/>
      <c r="MWZ9" s="65"/>
      <c r="MXE9" s="219"/>
      <c r="MXF9" s="65"/>
      <c r="MXG9" s="65"/>
      <c r="MXP9" s="65"/>
      <c r="MXU9" s="219"/>
      <c r="MXV9" s="65"/>
      <c r="MXW9" s="65"/>
      <c r="MYF9" s="65"/>
      <c r="MYK9" s="219"/>
      <c r="MYL9" s="65"/>
      <c r="MYM9" s="65"/>
      <c r="MYV9" s="65"/>
      <c r="MZA9" s="219"/>
      <c r="MZB9" s="65"/>
      <c r="MZC9" s="65"/>
      <c r="MZL9" s="65"/>
      <c r="MZQ9" s="219"/>
      <c r="MZR9" s="65"/>
      <c r="MZS9" s="65"/>
      <c r="NAB9" s="65"/>
      <c r="NAG9" s="219"/>
      <c r="NAH9" s="65"/>
      <c r="NAI9" s="65"/>
      <c r="NAR9" s="65"/>
      <c r="NAW9" s="219"/>
      <c r="NAX9" s="65"/>
      <c r="NAY9" s="65"/>
      <c r="NBH9" s="65"/>
      <c r="NBM9" s="219"/>
      <c r="NBN9" s="65"/>
      <c r="NBO9" s="65"/>
      <c r="NBX9" s="65"/>
      <c r="NCC9" s="219"/>
      <c r="NCD9" s="65"/>
      <c r="NCE9" s="65"/>
      <c r="NCN9" s="65"/>
      <c r="NCS9" s="219"/>
      <c r="NCT9" s="65"/>
      <c r="NCU9" s="65"/>
      <c r="NDD9" s="65"/>
      <c r="NDI9" s="219"/>
      <c r="NDJ9" s="65"/>
      <c r="NDK9" s="65"/>
      <c r="NDT9" s="65"/>
      <c r="NDY9" s="219"/>
      <c r="NDZ9" s="65"/>
      <c r="NEA9" s="65"/>
      <c r="NEJ9" s="65"/>
      <c r="NEO9" s="219"/>
      <c r="NEP9" s="65"/>
      <c r="NEQ9" s="65"/>
      <c r="NEZ9" s="65"/>
      <c r="NFE9" s="219"/>
      <c r="NFF9" s="65"/>
      <c r="NFG9" s="65"/>
      <c r="NFP9" s="65"/>
      <c r="NFU9" s="219"/>
      <c r="NFV9" s="65"/>
      <c r="NFW9" s="65"/>
      <c r="NGF9" s="65"/>
      <c r="NGK9" s="219"/>
      <c r="NGL9" s="65"/>
      <c r="NGM9" s="65"/>
      <c r="NGV9" s="65"/>
      <c r="NHA9" s="219"/>
      <c r="NHB9" s="65"/>
      <c r="NHC9" s="65"/>
      <c r="NHL9" s="65"/>
      <c r="NHQ9" s="219"/>
      <c r="NHR9" s="65"/>
      <c r="NHS9" s="65"/>
      <c r="NIB9" s="65"/>
      <c r="NIG9" s="219"/>
      <c r="NIH9" s="65"/>
      <c r="NII9" s="65"/>
      <c r="NIR9" s="65"/>
      <c r="NIW9" s="219"/>
      <c r="NIX9" s="65"/>
      <c r="NIY9" s="65"/>
      <c r="NJH9" s="65"/>
      <c r="NJM9" s="219"/>
      <c r="NJN9" s="65"/>
      <c r="NJO9" s="65"/>
      <c r="NJX9" s="65"/>
      <c r="NKC9" s="219"/>
      <c r="NKD9" s="65"/>
      <c r="NKE9" s="65"/>
      <c r="NKN9" s="65"/>
      <c r="NKS9" s="219"/>
      <c r="NKT9" s="65"/>
      <c r="NKU9" s="65"/>
      <c r="NLD9" s="65"/>
      <c r="NLI9" s="219"/>
      <c r="NLJ9" s="65"/>
      <c r="NLK9" s="65"/>
      <c r="NLT9" s="65"/>
      <c r="NLY9" s="219"/>
      <c r="NLZ9" s="65"/>
      <c r="NMA9" s="65"/>
      <c r="NMJ9" s="65"/>
      <c r="NMO9" s="219"/>
      <c r="NMP9" s="65"/>
      <c r="NMQ9" s="65"/>
      <c r="NMZ9" s="65"/>
      <c r="NNE9" s="219"/>
      <c r="NNF9" s="65"/>
      <c r="NNG9" s="65"/>
      <c r="NNP9" s="65"/>
      <c r="NNU9" s="219"/>
      <c r="NNV9" s="65"/>
      <c r="NNW9" s="65"/>
      <c r="NOF9" s="65"/>
      <c r="NOK9" s="219"/>
      <c r="NOL9" s="65"/>
      <c r="NOM9" s="65"/>
      <c r="NOV9" s="65"/>
      <c r="NPA9" s="219"/>
      <c r="NPB9" s="65"/>
      <c r="NPC9" s="65"/>
      <c r="NPL9" s="65"/>
      <c r="NPQ9" s="219"/>
      <c r="NPR9" s="65"/>
      <c r="NPS9" s="65"/>
      <c r="NQB9" s="65"/>
      <c r="NQG9" s="219"/>
      <c r="NQH9" s="65"/>
      <c r="NQI9" s="65"/>
      <c r="NQR9" s="65"/>
      <c r="NQW9" s="219"/>
      <c r="NQX9" s="65"/>
      <c r="NQY9" s="65"/>
      <c r="NRH9" s="65"/>
      <c r="NRM9" s="219"/>
      <c r="NRN9" s="65"/>
      <c r="NRO9" s="65"/>
      <c r="NRX9" s="65"/>
      <c r="NSC9" s="219"/>
      <c r="NSD9" s="65"/>
      <c r="NSE9" s="65"/>
      <c r="NSN9" s="65"/>
      <c r="NSS9" s="219"/>
      <c r="NST9" s="65"/>
      <c r="NSU9" s="65"/>
      <c r="NTD9" s="65"/>
      <c r="NTI9" s="219"/>
      <c r="NTJ9" s="65"/>
      <c r="NTK9" s="65"/>
      <c r="NTT9" s="65"/>
      <c r="NTY9" s="219"/>
      <c r="NTZ9" s="65"/>
      <c r="NUA9" s="65"/>
      <c r="NUJ9" s="65"/>
      <c r="NUO9" s="219"/>
      <c r="NUP9" s="65"/>
      <c r="NUQ9" s="65"/>
      <c r="NUZ9" s="65"/>
      <c r="NVE9" s="219"/>
      <c r="NVF9" s="65"/>
      <c r="NVG9" s="65"/>
      <c r="NVP9" s="65"/>
      <c r="NVU9" s="219"/>
      <c r="NVV9" s="65"/>
      <c r="NVW9" s="65"/>
      <c r="NWF9" s="65"/>
      <c r="NWK9" s="219"/>
      <c r="NWL9" s="65"/>
      <c r="NWM9" s="65"/>
      <c r="NWV9" s="65"/>
      <c r="NXA9" s="219"/>
      <c r="NXB9" s="65"/>
      <c r="NXC9" s="65"/>
      <c r="NXL9" s="65"/>
      <c r="NXQ9" s="219"/>
      <c r="NXR9" s="65"/>
      <c r="NXS9" s="65"/>
      <c r="NYB9" s="65"/>
      <c r="NYG9" s="219"/>
      <c r="NYH9" s="65"/>
      <c r="NYI9" s="65"/>
      <c r="NYR9" s="65"/>
      <c r="NYW9" s="219"/>
      <c r="NYX9" s="65"/>
      <c r="NYY9" s="65"/>
      <c r="NZH9" s="65"/>
      <c r="NZM9" s="219"/>
      <c r="NZN9" s="65"/>
      <c r="NZO9" s="65"/>
      <c r="NZX9" s="65"/>
      <c r="OAC9" s="219"/>
      <c r="OAD9" s="65"/>
      <c r="OAE9" s="65"/>
      <c r="OAN9" s="65"/>
      <c r="OAS9" s="219"/>
      <c r="OAT9" s="65"/>
      <c r="OAU9" s="65"/>
      <c r="OBD9" s="65"/>
      <c r="OBI9" s="219"/>
      <c r="OBJ9" s="65"/>
      <c r="OBK9" s="65"/>
      <c r="OBT9" s="65"/>
      <c r="OBY9" s="219"/>
      <c r="OBZ9" s="65"/>
      <c r="OCA9" s="65"/>
      <c r="OCJ9" s="65"/>
      <c r="OCO9" s="219"/>
      <c r="OCP9" s="65"/>
      <c r="OCQ9" s="65"/>
      <c r="OCZ9" s="65"/>
      <c r="ODE9" s="219"/>
      <c r="ODF9" s="65"/>
      <c r="ODG9" s="65"/>
      <c r="ODP9" s="65"/>
      <c r="ODU9" s="219"/>
      <c r="ODV9" s="65"/>
      <c r="ODW9" s="65"/>
      <c r="OEF9" s="65"/>
      <c r="OEK9" s="219"/>
      <c r="OEL9" s="65"/>
      <c r="OEM9" s="65"/>
      <c r="OEV9" s="65"/>
      <c r="OFA9" s="219"/>
      <c r="OFB9" s="65"/>
      <c r="OFC9" s="65"/>
      <c r="OFL9" s="65"/>
      <c r="OFQ9" s="219"/>
      <c r="OFR9" s="65"/>
      <c r="OFS9" s="65"/>
      <c r="OGB9" s="65"/>
      <c r="OGG9" s="219"/>
      <c r="OGH9" s="65"/>
      <c r="OGI9" s="65"/>
      <c r="OGR9" s="65"/>
      <c r="OGW9" s="219"/>
      <c r="OGX9" s="65"/>
      <c r="OGY9" s="65"/>
      <c r="OHH9" s="65"/>
      <c r="OHM9" s="219"/>
      <c r="OHN9" s="65"/>
      <c r="OHO9" s="65"/>
      <c r="OHX9" s="65"/>
      <c r="OIC9" s="219"/>
      <c r="OID9" s="65"/>
      <c r="OIE9" s="65"/>
      <c r="OIN9" s="65"/>
      <c r="OIS9" s="219"/>
      <c r="OIT9" s="65"/>
      <c r="OIU9" s="65"/>
      <c r="OJD9" s="65"/>
      <c r="OJI9" s="219"/>
      <c r="OJJ9" s="65"/>
      <c r="OJK9" s="65"/>
      <c r="OJT9" s="65"/>
      <c r="OJY9" s="219"/>
      <c r="OJZ9" s="65"/>
      <c r="OKA9" s="65"/>
      <c r="OKJ9" s="65"/>
      <c r="OKO9" s="219"/>
      <c r="OKP9" s="65"/>
      <c r="OKQ9" s="65"/>
      <c r="OKZ9" s="65"/>
      <c r="OLE9" s="219"/>
      <c r="OLF9" s="65"/>
      <c r="OLG9" s="65"/>
      <c r="OLP9" s="65"/>
      <c r="OLU9" s="219"/>
      <c r="OLV9" s="65"/>
      <c r="OLW9" s="65"/>
      <c r="OMF9" s="65"/>
      <c r="OMK9" s="219"/>
      <c r="OML9" s="65"/>
      <c r="OMM9" s="65"/>
      <c r="OMV9" s="65"/>
      <c r="ONA9" s="219"/>
      <c r="ONB9" s="65"/>
      <c r="ONC9" s="65"/>
      <c r="ONL9" s="65"/>
      <c r="ONQ9" s="219"/>
      <c r="ONR9" s="65"/>
      <c r="ONS9" s="65"/>
      <c r="OOB9" s="65"/>
      <c r="OOG9" s="219"/>
      <c r="OOH9" s="65"/>
      <c r="OOI9" s="65"/>
      <c r="OOR9" s="65"/>
      <c r="OOW9" s="219"/>
      <c r="OOX9" s="65"/>
      <c r="OOY9" s="65"/>
      <c r="OPH9" s="65"/>
      <c r="OPM9" s="219"/>
      <c r="OPN9" s="65"/>
      <c r="OPO9" s="65"/>
      <c r="OPX9" s="65"/>
      <c r="OQC9" s="219"/>
      <c r="OQD9" s="65"/>
      <c r="OQE9" s="65"/>
      <c r="OQN9" s="65"/>
      <c r="OQS9" s="219"/>
      <c r="OQT9" s="65"/>
      <c r="OQU9" s="65"/>
      <c r="ORD9" s="65"/>
      <c r="ORI9" s="219"/>
      <c r="ORJ9" s="65"/>
      <c r="ORK9" s="65"/>
      <c r="ORT9" s="65"/>
      <c r="ORY9" s="219"/>
      <c r="ORZ9" s="65"/>
      <c r="OSA9" s="65"/>
      <c r="OSJ9" s="65"/>
      <c r="OSO9" s="219"/>
      <c r="OSP9" s="65"/>
      <c r="OSQ9" s="65"/>
      <c r="OSZ9" s="65"/>
      <c r="OTE9" s="219"/>
      <c r="OTF9" s="65"/>
      <c r="OTG9" s="65"/>
      <c r="OTP9" s="65"/>
      <c r="OTU9" s="219"/>
      <c r="OTV9" s="65"/>
      <c r="OTW9" s="65"/>
      <c r="OUF9" s="65"/>
      <c r="OUK9" s="219"/>
      <c r="OUL9" s="65"/>
      <c r="OUM9" s="65"/>
      <c r="OUV9" s="65"/>
      <c r="OVA9" s="219"/>
      <c r="OVB9" s="65"/>
      <c r="OVC9" s="65"/>
      <c r="OVL9" s="65"/>
      <c r="OVQ9" s="219"/>
      <c r="OVR9" s="65"/>
      <c r="OVS9" s="65"/>
      <c r="OWB9" s="65"/>
      <c r="OWG9" s="219"/>
      <c r="OWH9" s="65"/>
      <c r="OWI9" s="65"/>
      <c r="OWR9" s="65"/>
      <c r="OWW9" s="219"/>
      <c r="OWX9" s="65"/>
      <c r="OWY9" s="65"/>
      <c r="OXH9" s="65"/>
      <c r="OXM9" s="219"/>
      <c r="OXN9" s="65"/>
      <c r="OXO9" s="65"/>
      <c r="OXX9" s="65"/>
      <c r="OYC9" s="219"/>
      <c r="OYD9" s="65"/>
      <c r="OYE9" s="65"/>
      <c r="OYN9" s="65"/>
      <c r="OYS9" s="219"/>
      <c r="OYT9" s="65"/>
      <c r="OYU9" s="65"/>
      <c r="OZD9" s="65"/>
      <c r="OZI9" s="219"/>
      <c r="OZJ9" s="65"/>
      <c r="OZK9" s="65"/>
      <c r="OZT9" s="65"/>
      <c r="OZY9" s="219"/>
      <c r="OZZ9" s="65"/>
      <c r="PAA9" s="65"/>
      <c r="PAJ9" s="65"/>
      <c r="PAO9" s="219"/>
      <c r="PAP9" s="65"/>
      <c r="PAQ9" s="65"/>
      <c r="PAZ9" s="65"/>
      <c r="PBE9" s="219"/>
      <c r="PBF9" s="65"/>
      <c r="PBG9" s="65"/>
      <c r="PBP9" s="65"/>
      <c r="PBU9" s="219"/>
      <c r="PBV9" s="65"/>
      <c r="PBW9" s="65"/>
      <c r="PCF9" s="65"/>
      <c r="PCK9" s="219"/>
      <c r="PCL9" s="65"/>
      <c r="PCM9" s="65"/>
      <c r="PCV9" s="65"/>
      <c r="PDA9" s="219"/>
      <c r="PDB9" s="65"/>
      <c r="PDC9" s="65"/>
      <c r="PDL9" s="65"/>
      <c r="PDQ9" s="219"/>
      <c r="PDR9" s="65"/>
      <c r="PDS9" s="65"/>
      <c r="PEB9" s="65"/>
      <c r="PEG9" s="219"/>
      <c r="PEH9" s="65"/>
      <c r="PEI9" s="65"/>
      <c r="PER9" s="65"/>
      <c r="PEW9" s="219"/>
      <c r="PEX9" s="65"/>
      <c r="PEY9" s="65"/>
      <c r="PFH9" s="65"/>
      <c r="PFM9" s="219"/>
      <c r="PFN9" s="65"/>
      <c r="PFO9" s="65"/>
      <c r="PFX9" s="65"/>
      <c r="PGC9" s="219"/>
      <c r="PGD9" s="65"/>
      <c r="PGE9" s="65"/>
      <c r="PGN9" s="65"/>
      <c r="PGS9" s="219"/>
      <c r="PGT9" s="65"/>
      <c r="PGU9" s="65"/>
      <c r="PHD9" s="65"/>
      <c r="PHI9" s="219"/>
      <c r="PHJ9" s="65"/>
      <c r="PHK9" s="65"/>
      <c r="PHT9" s="65"/>
      <c r="PHY9" s="219"/>
      <c r="PHZ9" s="65"/>
      <c r="PIA9" s="65"/>
      <c r="PIJ9" s="65"/>
      <c r="PIO9" s="219"/>
      <c r="PIP9" s="65"/>
      <c r="PIQ9" s="65"/>
      <c r="PIZ9" s="65"/>
      <c r="PJE9" s="219"/>
      <c r="PJF9" s="65"/>
      <c r="PJG9" s="65"/>
      <c r="PJP9" s="65"/>
      <c r="PJU9" s="219"/>
      <c r="PJV9" s="65"/>
      <c r="PJW9" s="65"/>
      <c r="PKF9" s="65"/>
      <c r="PKK9" s="219"/>
      <c r="PKL9" s="65"/>
      <c r="PKM9" s="65"/>
      <c r="PKV9" s="65"/>
      <c r="PLA9" s="219"/>
      <c r="PLB9" s="65"/>
      <c r="PLC9" s="65"/>
      <c r="PLL9" s="65"/>
      <c r="PLQ9" s="219"/>
      <c r="PLR9" s="65"/>
      <c r="PLS9" s="65"/>
      <c r="PMB9" s="65"/>
      <c r="PMG9" s="219"/>
      <c r="PMH9" s="65"/>
      <c r="PMI9" s="65"/>
      <c r="PMR9" s="65"/>
      <c r="PMW9" s="219"/>
      <c r="PMX9" s="65"/>
      <c r="PMY9" s="65"/>
      <c r="PNH9" s="65"/>
      <c r="PNM9" s="219"/>
      <c r="PNN9" s="65"/>
      <c r="PNO9" s="65"/>
      <c r="PNX9" s="65"/>
      <c r="POC9" s="219"/>
      <c r="POD9" s="65"/>
      <c r="POE9" s="65"/>
      <c r="PON9" s="65"/>
      <c r="POS9" s="219"/>
      <c r="POT9" s="65"/>
      <c r="POU9" s="65"/>
      <c r="PPD9" s="65"/>
      <c r="PPI9" s="219"/>
      <c r="PPJ9" s="65"/>
      <c r="PPK9" s="65"/>
      <c r="PPT9" s="65"/>
      <c r="PPY9" s="219"/>
      <c r="PPZ9" s="65"/>
      <c r="PQA9" s="65"/>
      <c r="PQJ9" s="65"/>
      <c r="PQO9" s="219"/>
      <c r="PQP9" s="65"/>
      <c r="PQQ9" s="65"/>
      <c r="PQZ9" s="65"/>
      <c r="PRE9" s="219"/>
      <c r="PRF9" s="65"/>
      <c r="PRG9" s="65"/>
      <c r="PRP9" s="65"/>
      <c r="PRU9" s="219"/>
      <c r="PRV9" s="65"/>
      <c r="PRW9" s="65"/>
      <c r="PSF9" s="65"/>
      <c r="PSK9" s="219"/>
      <c r="PSL9" s="65"/>
      <c r="PSM9" s="65"/>
      <c r="PSV9" s="65"/>
      <c r="PTA9" s="219"/>
      <c r="PTB9" s="65"/>
      <c r="PTC9" s="65"/>
      <c r="PTL9" s="65"/>
      <c r="PTQ9" s="219"/>
      <c r="PTR9" s="65"/>
      <c r="PTS9" s="65"/>
      <c r="PUB9" s="65"/>
      <c r="PUG9" s="219"/>
      <c r="PUH9" s="65"/>
      <c r="PUI9" s="65"/>
      <c r="PUR9" s="65"/>
      <c r="PUW9" s="219"/>
      <c r="PUX9" s="65"/>
      <c r="PUY9" s="65"/>
      <c r="PVH9" s="65"/>
      <c r="PVM9" s="219"/>
      <c r="PVN9" s="65"/>
      <c r="PVO9" s="65"/>
      <c r="PVX9" s="65"/>
      <c r="PWC9" s="219"/>
      <c r="PWD9" s="65"/>
      <c r="PWE9" s="65"/>
      <c r="PWN9" s="65"/>
      <c r="PWS9" s="219"/>
      <c r="PWT9" s="65"/>
      <c r="PWU9" s="65"/>
      <c r="PXD9" s="65"/>
      <c r="PXI9" s="219"/>
      <c r="PXJ9" s="65"/>
      <c r="PXK9" s="65"/>
      <c r="PXT9" s="65"/>
      <c r="PXY9" s="219"/>
      <c r="PXZ9" s="65"/>
      <c r="PYA9" s="65"/>
      <c r="PYJ9" s="65"/>
      <c r="PYO9" s="219"/>
      <c r="PYP9" s="65"/>
      <c r="PYQ9" s="65"/>
      <c r="PYZ9" s="65"/>
      <c r="PZE9" s="219"/>
      <c r="PZF9" s="65"/>
      <c r="PZG9" s="65"/>
      <c r="PZP9" s="65"/>
      <c r="PZU9" s="219"/>
      <c r="PZV9" s="65"/>
      <c r="PZW9" s="65"/>
      <c r="QAF9" s="65"/>
      <c r="QAK9" s="219"/>
      <c r="QAL9" s="65"/>
      <c r="QAM9" s="65"/>
      <c r="QAV9" s="65"/>
      <c r="QBA9" s="219"/>
      <c r="QBB9" s="65"/>
      <c r="QBC9" s="65"/>
      <c r="QBL9" s="65"/>
      <c r="QBQ9" s="219"/>
      <c r="QBR9" s="65"/>
      <c r="QBS9" s="65"/>
      <c r="QCB9" s="65"/>
      <c r="QCG9" s="219"/>
      <c r="QCH9" s="65"/>
      <c r="QCI9" s="65"/>
      <c r="QCR9" s="65"/>
      <c r="QCW9" s="219"/>
      <c r="QCX9" s="65"/>
      <c r="QCY9" s="65"/>
      <c r="QDH9" s="65"/>
      <c r="QDM9" s="219"/>
      <c r="QDN9" s="65"/>
      <c r="QDO9" s="65"/>
      <c r="QDX9" s="65"/>
      <c r="QEC9" s="219"/>
      <c r="QED9" s="65"/>
      <c r="QEE9" s="65"/>
      <c r="QEN9" s="65"/>
      <c r="QES9" s="219"/>
      <c r="QET9" s="65"/>
      <c r="QEU9" s="65"/>
      <c r="QFD9" s="65"/>
      <c r="QFI9" s="219"/>
      <c r="QFJ9" s="65"/>
      <c r="QFK9" s="65"/>
      <c r="QFT9" s="65"/>
      <c r="QFY9" s="219"/>
      <c r="QFZ9" s="65"/>
      <c r="QGA9" s="65"/>
      <c r="QGJ9" s="65"/>
      <c r="QGO9" s="219"/>
      <c r="QGP9" s="65"/>
      <c r="QGQ9" s="65"/>
      <c r="QGZ9" s="65"/>
      <c r="QHE9" s="219"/>
      <c r="QHF9" s="65"/>
      <c r="QHG9" s="65"/>
      <c r="QHP9" s="65"/>
      <c r="QHU9" s="219"/>
      <c r="QHV9" s="65"/>
      <c r="QHW9" s="65"/>
      <c r="QIF9" s="65"/>
      <c r="QIK9" s="219"/>
      <c r="QIL9" s="65"/>
      <c r="QIM9" s="65"/>
      <c r="QIV9" s="65"/>
      <c r="QJA9" s="219"/>
      <c r="QJB9" s="65"/>
      <c r="QJC9" s="65"/>
      <c r="QJL9" s="65"/>
      <c r="QJQ9" s="219"/>
      <c r="QJR9" s="65"/>
      <c r="QJS9" s="65"/>
      <c r="QKB9" s="65"/>
      <c r="QKG9" s="219"/>
      <c r="QKH9" s="65"/>
      <c r="QKI9" s="65"/>
      <c r="QKR9" s="65"/>
      <c r="QKW9" s="219"/>
      <c r="QKX9" s="65"/>
      <c r="QKY9" s="65"/>
      <c r="QLH9" s="65"/>
      <c r="QLM9" s="219"/>
      <c r="QLN9" s="65"/>
      <c r="QLO9" s="65"/>
      <c r="QLX9" s="65"/>
      <c r="QMC9" s="219"/>
      <c r="QMD9" s="65"/>
      <c r="QME9" s="65"/>
      <c r="QMN9" s="65"/>
      <c r="QMS9" s="219"/>
      <c r="QMT9" s="65"/>
      <c r="QMU9" s="65"/>
      <c r="QND9" s="65"/>
      <c r="QNI9" s="219"/>
      <c r="QNJ9" s="65"/>
      <c r="QNK9" s="65"/>
      <c r="QNT9" s="65"/>
      <c r="QNY9" s="219"/>
      <c r="QNZ9" s="65"/>
      <c r="QOA9" s="65"/>
      <c r="QOJ9" s="65"/>
      <c r="QOO9" s="219"/>
      <c r="QOP9" s="65"/>
      <c r="QOQ9" s="65"/>
      <c r="QOZ9" s="65"/>
      <c r="QPE9" s="219"/>
      <c r="QPF9" s="65"/>
      <c r="QPG9" s="65"/>
      <c r="QPP9" s="65"/>
      <c r="QPU9" s="219"/>
      <c r="QPV9" s="65"/>
      <c r="QPW9" s="65"/>
      <c r="QQF9" s="65"/>
      <c r="QQK9" s="219"/>
      <c r="QQL9" s="65"/>
      <c r="QQM9" s="65"/>
      <c r="QQV9" s="65"/>
      <c r="QRA9" s="219"/>
      <c r="QRB9" s="65"/>
      <c r="QRC9" s="65"/>
      <c r="QRL9" s="65"/>
      <c r="QRQ9" s="219"/>
      <c r="QRR9" s="65"/>
      <c r="QRS9" s="65"/>
      <c r="QSB9" s="65"/>
      <c r="QSG9" s="219"/>
      <c r="QSH9" s="65"/>
      <c r="QSI9" s="65"/>
      <c r="QSR9" s="65"/>
      <c r="QSW9" s="219"/>
      <c r="QSX9" s="65"/>
      <c r="QSY9" s="65"/>
      <c r="QTH9" s="65"/>
      <c r="QTM9" s="219"/>
      <c r="QTN9" s="65"/>
      <c r="QTO9" s="65"/>
      <c r="QTX9" s="65"/>
      <c r="QUC9" s="219"/>
      <c r="QUD9" s="65"/>
      <c r="QUE9" s="65"/>
      <c r="QUN9" s="65"/>
      <c r="QUS9" s="219"/>
      <c r="QUT9" s="65"/>
      <c r="QUU9" s="65"/>
      <c r="QVD9" s="65"/>
      <c r="QVI9" s="219"/>
      <c r="QVJ9" s="65"/>
      <c r="QVK9" s="65"/>
      <c r="QVT9" s="65"/>
      <c r="QVY9" s="219"/>
      <c r="QVZ9" s="65"/>
      <c r="QWA9" s="65"/>
      <c r="QWJ9" s="65"/>
      <c r="QWO9" s="219"/>
      <c r="QWP9" s="65"/>
      <c r="QWQ9" s="65"/>
      <c r="QWZ9" s="65"/>
      <c r="QXE9" s="219"/>
      <c r="QXF9" s="65"/>
      <c r="QXG9" s="65"/>
      <c r="QXP9" s="65"/>
      <c r="QXU9" s="219"/>
      <c r="QXV9" s="65"/>
      <c r="QXW9" s="65"/>
      <c r="QYF9" s="65"/>
      <c r="QYK9" s="219"/>
      <c r="QYL9" s="65"/>
      <c r="QYM9" s="65"/>
      <c r="QYV9" s="65"/>
      <c r="QZA9" s="219"/>
      <c r="QZB9" s="65"/>
      <c r="QZC9" s="65"/>
      <c r="QZL9" s="65"/>
      <c r="QZQ9" s="219"/>
      <c r="QZR9" s="65"/>
      <c r="QZS9" s="65"/>
      <c r="RAB9" s="65"/>
      <c r="RAG9" s="219"/>
      <c r="RAH9" s="65"/>
      <c r="RAI9" s="65"/>
      <c r="RAR9" s="65"/>
      <c r="RAW9" s="219"/>
      <c r="RAX9" s="65"/>
      <c r="RAY9" s="65"/>
      <c r="RBH9" s="65"/>
      <c r="RBM9" s="219"/>
      <c r="RBN9" s="65"/>
      <c r="RBO9" s="65"/>
      <c r="RBX9" s="65"/>
      <c r="RCC9" s="219"/>
      <c r="RCD9" s="65"/>
      <c r="RCE9" s="65"/>
      <c r="RCN9" s="65"/>
      <c r="RCS9" s="219"/>
      <c r="RCT9" s="65"/>
      <c r="RCU9" s="65"/>
      <c r="RDD9" s="65"/>
      <c r="RDI9" s="219"/>
      <c r="RDJ9" s="65"/>
      <c r="RDK9" s="65"/>
      <c r="RDT9" s="65"/>
      <c r="RDY9" s="219"/>
      <c r="RDZ9" s="65"/>
      <c r="REA9" s="65"/>
      <c r="REJ9" s="65"/>
      <c r="REO9" s="219"/>
      <c r="REP9" s="65"/>
      <c r="REQ9" s="65"/>
      <c r="REZ9" s="65"/>
      <c r="RFE9" s="219"/>
      <c r="RFF9" s="65"/>
      <c r="RFG9" s="65"/>
      <c r="RFP9" s="65"/>
      <c r="RFU9" s="219"/>
      <c r="RFV9" s="65"/>
      <c r="RFW9" s="65"/>
      <c r="RGF9" s="65"/>
      <c r="RGK9" s="219"/>
      <c r="RGL9" s="65"/>
      <c r="RGM9" s="65"/>
      <c r="RGV9" s="65"/>
      <c r="RHA9" s="219"/>
      <c r="RHB9" s="65"/>
      <c r="RHC9" s="65"/>
      <c r="RHL9" s="65"/>
      <c r="RHQ9" s="219"/>
      <c r="RHR9" s="65"/>
      <c r="RHS9" s="65"/>
      <c r="RIB9" s="65"/>
      <c r="RIG9" s="219"/>
      <c r="RIH9" s="65"/>
      <c r="RII9" s="65"/>
      <c r="RIR9" s="65"/>
      <c r="RIW9" s="219"/>
      <c r="RIX9" s="65"/>
      <c r="RIY9" s="65"/>
      <c r="RJH9" s="65"/>
      <c r="RJM9" s="219"/>
      <c r="RJN9" s="65"/>
      <c r="RJO9" s="65"/>
      <c r="RJX9" s="65"/>
      <c r="RKC9" s="219"/>
      <c r="RKD9" s="65"/>
      <c r="RKE9" s="65"/>
      <c r="RKN9" s="65"/>
      <c r="RKS9" s="219"/>
      <c r="RKT9" s="65"/>
      <c r="RKU9" s="65"/>
      <c r="RLD9" s="65"/>
      <c r="RLI9" s="219"/>
      <c r="RLJ9" s="65"/>
      <c r="RLK9" s="65"/>
      <c r="RLT9" s="65"/>
      <c r="RLY9" s="219"/>
      <c r="RLZ9" s="65"/>
      <c r="RMA9" s="65"/>
      <c r="RMJ9" s="65"/>
      <c r="RMO9" s="219"/>
      <c r="RMP9" s="65"/>
      <c r="RMQ9" s="65"/>
      <c r="RMZ9" s="65"/>
      <c r="RNE9" s="219"/>
      <c r="RNF9" s="65"/>
      <c r="RNG9" s="65"/>
      <c r="RNP9" s="65"/>
      <c r="RNU9" s="219"/>
      <c r="RNV9" s="65"/>
      <c r="RNW9" s="65"/>
      <c r="ROF9" s="65"/>
      <c r="ROK9" s="219"/>
      <c r="ROL9" s="65"/>
      <c r="ROM9" s="65"/>
      <c r="ROV9" s="65"/>
      <c r="RPA9" s="219"/>
      <c r="RPB9" s="65"/>
      <c r="RPC9" s="65"/>
      <c r="RPL9" s="65"/>
      <c r="RPQ9" s="219"/>
      <c r="RPR9" s="65"/>
      <c r="RPS9" s="65"/>
      <c r="RQB9" s="65"/>
      <c r="RQG9" s="219"/>
      <c r="RQH9" s="65"/>
      <c r="RQI9" s="65"/>
      <c r="RQR9" s="65"/>
      <c r="RQW9" s="219"/>
      <c r="RQX9" s="65"/>
      <c r="RQY9" s="65"/>
      <c r="RRH9" s="65"/>
      <c r="RRM9" s="219"/>
      <c r="RRN9" s="65"/>
      <c r="RRO9" s="65"/>
      <c r="RRX9" s="65"/>
      <c r="RSC9" s="219"/>
      <c r="RSD9" s="65"/>
      <c r="RSE9" s="65"/>
      <c r="RSN9" s="65"/>
      <c r="RSS9" s="219"/>
      <c r="RST9" s="65"/>
      <c r="RSU9" s="65"/>
      <c r="RTD9" s="65"/>
      <c r="RTI9" s="219"/>
      <c r="RTJ9" s="65"/>
      <c r="RTK9" s="65"/>
      <c r="RTT9" s="65"/>
      <c r="RTY9" s="219"/>
      <c r="RTZ9" s="65"/>
      <c r="RUA9" s="65"/>
      <c r="RUJ9" s="65"/>
      <c r="RUO9" s="219"/>
      <c r="RUP9" s="65"/>
      <c r="RUQ9" s="65"/>
      <c r="RUZ9" s="65"/>
      <c r="RVE9" s="219"/>
      <c r="RVF9" s="65"/>
      <c r="RVG9" s="65"/>
      <c r="RVP9" s="65"/>
      <c r="RVU9" s="219"/>
      <c r="RVV9" s="65"/>
      <c r="RVW9" s="65"/>
      <c r="RWF9" s="65"/>
      <c r="RWK9" s="219"/>
      <c r="RWL9" s="65"/>
      <c r="RWM9" s="65"/>
      <c r="RWV9" s="65"/>
      <c r="RXA9" s="219"/>
      <c r="RXB9" s="65"/>
      <c r="RXC9" s="65"/>
      <c r="RXL9" s="65"/>
      <c r="RXQ9" s="219"/>
      <c r="RXR9" s="65"/>
      <c r="RXS9" s="65"/>
      <c r="RYB9" s="65"/>
      <c r="RYG9" s="219"/>
      <c r="RYH9" s="65"/>
      <c r="RYI9" s="65"/>
      <c r="RYR9" s="65"/>
      <c r="RYW9" s="219"/>
      <c r="RYX9" s="65"/>
      <c r="RYY9" s="65"/>
      <c r="RZH9" s="65"/>
      <c r="RZM9" s="219"/>
      <c r="RZN9" s="65"/>
      <c r="RZO9" s="65"/>
      <c r="RZX9" s="65"/>
      <c r="SAC9" s="219"/>
      <c r="SAD9" s="65"/>
      <c r="SAE9" s="65"/>
      <c r="SAN9" s="65"/>
      <c r="SAS9" s="219"/>
      <c r="SAT9" s="65"/>
      <c r="SAU9" s="65"/>
      <c r="SBD9" s="65"/>
      <c r="SBI9" s="219"/>
      <c r="SBJ9" s="65"/>
      <c r="SBK9" s="65"/>
      <c r="SBT9" s="65"/>
      <c r="SBY9" s="219"/>
      <c r="SBZ9" s="65"/>
      <c r="SCA9" s="65"/>
      <c r="SCJ9" s="65"/>
      <c r="SCO9" s="219"/>
      <c r="SCP9" s="65"/>
      <c r="SCQ9" s="65"/>
      <c r="SCZ9" s="65"/>
      <c r="SDE9" s="219"/>
      <c r="SDF9" s="65"/>
      <c r="SDG9" s="65"/>
      <c r="SDP9" s="65"/>
      <c r="SDU9" s="219"/>
      <c r="SDV9" s="65"/>
      <c r="SDW9" s="65"/>
      <c r="SEF9" s="65"/>
      <c r="SEK9" s="219"/>
      <c r="SEL9" s="65"/>
      <c r="SEM9" s="65"/>
      <c r="SEV9" s="65"/>
      <c r="SFA9" s="219"/>
      <c r="SFB9" s="65"/>
      <c r="SFC9" s="65"/>
      <c r="SFL9" s="65"/>
      <c r="SFQ9" s="219"/>
      <c r="SFR9" s="65"/>
      <c r="SFS9" s="65"/>
      <c r="SGB9" s="65"/>
      <c r="SGG9" s="219"/>
      <c r="SGH9" s="65"/>
      <c r="SGI9" s="65"/>
      <c r="SGR9" s="65"/>
      <c r="SGW9" s="219"/>
      <c r="SGX9" s="65"/>
      <c r="SGY9" s="65"/>
      <c r="SHH9" s="65"/>
      <c r="SHM9" s="219"/>
      <c r="SHN9" s="65"/>
      <c r="SHO9" s="65"/>
      <c r="SHX9" s="65"/>
      <c r="SIC9" s="219"/>
      <c r="SID9" s="65"/>
      <c r="SIE9" s="65"/>
      <c r="SIN9" s="65"/>
      <c r="SIS9" s="219"/>
      <c r="SIT9" s="65"/>
      <c r="SIU9" s="65"/>
      <c r="SJD9" s="65"/>
      <c r="SJI9" s="219"/>
      <c r="SJJ9" s="65"/>
      <c r="SJK9" s="65"/>
      <c r="SJT9" s="65"/>
      <c r="SJY9" s="219"/>
      <c r="SJZ9" s="65"/>
      <c r="SKA9" s="65"/>
      <c r="SKJ9" s="65"/>
      <c r="SKO9" s="219"/>
      <c r="SKP9" s="65"/>
      <c r="SKQ9" s="65"/>
      <c r="SKZ9" s="65"/>
      <c r="SLE9" s="219"/>
      <c r="SLF9" s="65"/>
      <c r="SLG9" s="65"/>
      <c r="SLP9" s="65"/>
      <c r="SLU9" s="219"/>
      <c r="SLV9" s="65"/>
      <c r="SLW9" s="65"/>
      <c r="SMF9" s="65"/>
      <c r="SMK9" s="219"/>
      <c r="SML9" s="65"/>
      <c r="SMM9" s="65"/>
      <c r="SMV9" s="65"/>
      <c r="SNA9" s="219"/>
      <c r="SNB9" s="65"/>
      <c r="SNC9" s="65"/>
      <c r="SNL9" s="65"/>
      <c r="SNQ9" s="219"/>
      <c r="SNR9" s="65"/>
      <c r="SNS9" s="65"/>
      <c r="SOB9" s="65"/>
      <c r="SOG9" s="219"/>
      <c r="SOH9" s="65"/>
      <c r="SOI9" s="65"/>
      <c r="SOR9" s="65"/>
      <c r="SOW9" s="219"/>
      <c r="SOX9" s="65"/>
      <c r="SOY9" s="65"/>
      <c r="SPH9" s="65"/>
      <c r="SPM9" s="219"/>
      <c r="SPN9" s="65"/>
      <c r="SPO9" s="65"/>
      <c r="SPX9" s="65"/>
      <c r="SQC9" s="219"/>
      <c r="SQD9" s="65"/>
      <c r="SQE9" s="65"/>
      <c r="SQN9" s="65"/>
      <c r="SQS9" s="219"/>
      <c r="SQT9" s="65"/>
      <c r="SQU9" s="65"/>
      <c r="SRD9" s="65"/>
      <c r="SRI9" s="219"/>
      <c r="SRJ9" s="65"/>
      <c r="SRK9" s="65"/>
      <c r="SRT9" s="65"/>
      <c r="SRY9" s="219"/>
      <c r="SRZ9" s="65"/>
      <c r="SSA9" s="65"/>
      <c r="SSJ9" s="65"/>
      <c r="SSO9" s="219"/>
      <c r="SSP9" s="65"/>
      <c r="SSQ9" s="65"/>
      <c r="SSZ9" s="65"/>
      <c r="STE9" s="219"/>
      <c r="STF9" s="65"/>
      <c r="STG9" s="65"/>
      <c r="STP9" s="65"/>
      <c r="STU9" s="219"/>
      <c r="STV9" s="65"/>
      <c r="STW9" s="65"/>
      <c r="SUF9" s="65"/>
      <c r="SUK9" s="219"/>
      <c r="SUL9" s="65"/>
      <c r="SUM9" s="65"/>
      <c r="SUV9" s="65"/>
      <c r="SVA9" s="219"/>
      <c r="SVB9" s="65"/>
      <c r="SVC9" s="65"/>
      <c r="SVL9" s="65"/>
      <c r="SVQ9" s="219"/>
      <c r="SVR9" s="65"/>
      <c r="SVS9" s="65"/>
      <c r="SWB9" s="65"/>
      <c r="SWG9" s="219"/>
      <c r="SWH9" s="65"/>
      <c r="SWI9" s="65"/>
      <c r="SWR9" s="65"/>
      <c r="SWW9" s="219"/>
      <c r="SWX9" s="65"/>
      <c r="SWY9" s="65"/>
      <c r="SXH9" s="65"/>
      <c r="SXM9" s="219"/>
      <c r="SXN9" s="65"/>
      <c r="SXO9" s="65"/>
      <c r="SXX9" s="65"/>
      <c r="SYC9" s="219"/>
      <c r="SYD9" s="65"/>
      <c r="SYE9" s="65"/>
      <c r="SYN9" s="65"/>
      <c r="SYS9" s="219"/>
      <c r="SYT9" s="65"/>
      <c r="SYU9" s="65"/>
      <c r="SZD9" s="65"/>
      <c r="SZI9" s="219"/>
      <c r="SZJ9" s="65"/>
      <c r="SZK9" s="65"/>
      <c r="SZT9" s="65"/>
      <c r="SZY9" s="219"/>
      <c r="SZZ9" s="65"/>
      <c r="TAA9" s="65"/>
      <c r="TAJ9" s="65"/>
      <c r="TAO9" s="219"/>
      <c r="TAP9" s="65"/>
      <c r="TAQ9" s="65"/>
      <c r="TAZ9" s="65"/>
      <c r="TBE9" s="219"/>
      <c r="TBF9" s="65"/>
      <c r="TBG9" s="65"/>
      <c r="TBP9" s="65"/>
      <c r="TBU9" s="219"/>
      <c r="TBV9" s="65"/>
      <c r="TBW9" s="65"/>
      <c r="TCF9" s="65"/>
      <c r="TCK9" s="219"/>
      <c r="TCL9" s="65"/>
      <c r="TCM9" s="65"/>
      <c r="TCV9" s="65"/>
      <c r="TDA9" s="219"/>
      <c r="TDB9" s="65"/>
      <c r="TDC9" s="65"/>
      <c r="TDL9" s="65"/>
      <c r="TDQ9" s="219"/>
      <c r="TDR9" s="65"/>
      <c r="TDS9" s="65"/>
      <c r="TEB9" s="65"/>
      <c r="TEG9" s="219"/>
      <c r="TEH9" s="65"/>
      <c r="TEI9" s="65"/>
      <c r="TER9" s="65"/>
      <c r="TEW9" s="219"/>
      <c r="TEX9" s="65"/>
      <c r="TEY9" s="65"/>
      <c r="TFH9" s="65"/>
      <c r="TFM9" s="219"/>
      <c r="TFN9" s="65"/>
      <c r="TFO9" s="65"/>
      <c r="TFX9" s="65"/>
      <c r="TGC9" s="219"/>
      <c r="TGD9" s="65"/>
      <c r="TGE9" s="65"/>
      <c r="TGN9" s="65"/>
      <c r="TGS9" s="219"/>
      <c r="TGT9" s="65"/>
      <c r="TGU9" s="65"/>
      <c r="THD9" s="65"/>
      <c r="THI9" s="219"/>
      <c r="THJ9" s="65"/>
      <c r="THK9" s="65"/>
      <c r="THT9" s="65"/>
      <c r="THY9" s="219"/>
      <c r="THZ9" s="65"/>
      <c r="TIA9" s="65"/>
      <c r="TIJ9" s="65"/>
      <c r="TIO9" s="219"/>
      <c r="TIP9" s="65"/>
      <c r="TIQ9" s="65"/>
      <c r="TIZ9" s="65"/>
      <c r="TJE9" s="219"/>
      <c r="TJF9" s="65"/>
      <c r="TJG9" s="65"/>
      <c r="TJP9" s="65"/>
      <c r="TJU9" s="219"/>
      <c r="TJV9" s="65"/>
      <c r="TJW9" s="65"/>
      <c r="TKF9" s="65"/>
      <c r="TKK9" s="219"/>
      <c r="TKL9" s="65"/>
      <c r="TKM9" s="65"/>
      <c r="TKV9" s="65"/>
      <c r="TLA9" s="219"/>
      <c r="TLB9" s="65"/>
      <c r="TLC9" s="65"/>
      <c r="TLL9" s="65"/>
      <c r="TLQ9" s="219"/>
      <c r="TLR9" s="65"/>
      <c r="TLS9" s="65"/>
      <c r="TMB9" s="65"/>
      <c r="TMG9" s="219"/>
      <c r="TMH9" s="65"/>
      <c r="TMI9" s="65"/>
      <c r="TMR9" s="65"/>
      <c r="TMW9" s="219"/>
      <c r="TMX9" s="65"/>
      <c r="TMY9" s="65"/>
      <c r="TNH9" s="65"/>
      <c r="TNM9" s="219"/>
      <c r="TNN9" s="65"/>
      <c r="TNO9" s="65"/>
      <c r="TNX9" s="65"/>
      <c r="TOC9" s="219"/>
      <c r="TOD9" s="65"/>
      <c r="TOE9" s="65"/>
      <c r="TON9" s="65"/>
      <c r="TOS9" s="219"/>
      <c r="TOT9" s="65"/>
      <c r="TOU9" s="65"/>
      <c r="TPD9" s="65"/>
      <c r="TPI9" s="219"/>
      <c r="TPJ9" s="65"/>
      <c r="TPK9" s="65"/>
      <c r="TPT9" s="65"/>
      <c r="TPY9" s="219"/>
      <c r="TPZ9" s="65"/>
      <c r="TQA9" s="65"/>
      <c r="TQJ9" s="65"/>
      <c r="TQO9" s="219"/>
      <c r="TQP9" s="65"/>
      <c r="TQQ9" s="65"/>
      <c r="TQZ9" s="65"/>
      <c r="TRE9" s="219"/>
      <c r="TRF9" s="65"/>
      <c r="TRG9" s="65"/>
      <c r="TRP9" s="65"/>
      <c r="TRU9" s="219"/>
      <c r="TRV9" s="65"/>
      <c r="TRW9" s="65"/>
      <c r="TSF9" s="65"/>
      <c r="TSK9" s="219"/>
      <c r="TSL9" s="65"/>
      <c r="TSM9" s="65"/>
      <c r="TSV9" s="65"/>
      <c r="TTA9" s="219"/>
      <c r="TTB9" s="65"/>
      <c r="TTC9" s="65"/>
      <c r="TTL9" s="65"/>
      <c r="TTQ9" s="219"/>
      <c r="TTR9" s="65"/>
      <c r="TTS9" s="65"/>
      <c r="TUB9" s="65"/>
      <c r="TUG9" s="219"/>
      <c r="TUH9" s="65"/>
      <c r="TUI9" s="65"/>
      <c r="TUR9" s="65"/>
      <c r="TUW9" s="219"/>
      <c r="TUX9" s="65"/>
      <c r="TUY9" s="65"/>
      <c r="TVH9" s="65"/>
      <c r="TVM9" s="219"/>
      <c r="TVN9" s="65"/>
      <c r="TVO9" s="65"/>
      <c r="TVX9" s="65"/>
      <c r="TWC9" s="219"/>
      <c r="TWD9" s="65"/>
      <c r="TWE9" s="65"/>
      <c r="TWN9" s="65"/>
      <c r="TWS9" s="219"/>
      <c r="TWT9" s="65"/>
      <c r="TWU9" s="65"/>
      <c r="TXD9" s="65"/>
      <c r="TXI9" s="219"/>
      <c r="TXJ9" s="65"/>
      <c r="TXK9" s="65"/>
      <c r="TXT9" s="65"/>
      <c r="TXY9" s="219"/>
      <c r="TXZ9" s="65"/>
      <c r="TYA9" s="65"/>
      <c r="TYJ9" s="65"/>
      <c r="TYO9" s="219"/>
      <c r="TYP9" s="65"/>
      <c r="TYQ9" s="65"/>
      <c r="TYZ9" s="65"/>
      <c r="TZE9" s="219"/>
      <c r="TZF9" s="65"/>
      <c r="TZG9" s="65"/>
      <c r="TZP9" s="65"/>
      <c r="TZU9" s="219"/>
      <c r="TZV9" s="65"/>
      <c r="TZW9" s="65"/>
      <c r="UAF9" s="65"/>
      <c r="UAK9" s="219"/>
      <c r="UAL9" s="65"/>
      <c r="UAM9" s="65"/>
      <c r="UAV9" s="65"/>
      <c r="UBA9" s="219"/>
      <c r="UBB9" s="65"/>
      <c r="UBC9" s="65"/>
      <c r="UBL9" s="65"/>
      <c r="UBQ9" s="219"/>
      <c r="UBR9" s="65"/>
      <c r="UBS9" s="65"/>
      <c r="UCB9" s="65"/>
      <c r="UCG9" s="219"/>
      <c r="UCH9" s="65"/>
      <c r="UCI9" s="65"/>
      <c r="UCR9" s="65"/>
      <c r="UCW9" s="219"/>
      <c r="UCX9" s="65"/>
      <c r="UCY9" s="65"/>
      <c r="UDH9" s="65"/>
      <c r="UDM9" s="219"/>
      <c r="UDN9" s="65"/>
      <c r="UDO9" s="65"/>
      <c r="UDX9" s="65"/>
      <c r="UEC9" s="219"/>
      <c r="UED9" s="65"/>
      <c r="UEE9" s="65"/>
      <c r="UEN9" s="65"/>
      <c r="UES9" s="219"/>
      <c r="UET9" s="65"/>
      <c r="UEU9" s="65"/>
      <c r="UFD9" s="65"/>
      <c r="UFI9" s="219"/>
      <c r="UFJ9" s="65"/>
      <c r="UFK9" s="65"/>
      <c r="UFT9" s="65"/>
      <c r="UFY9" s="219"/>
      <c r="UFZ9" s="65"/>
      <c r="UGA9" s="65"/>
      <c r="UGJ9" s="65"/>
      <c r="UGO9" s="219"/>
      <c r="UGP9" s="65"/>
      <c r="UGQ9" s="65"/>
      <c r="UGZ9" s="65"/>
      <c r="UHE9" s="219"/>
      <c r="UHF9" s="65"/>
      <c r="UHG9" s="65"/>
      <c r="UHP9" s="65"/>
      <c r="UHU9" s="219"/>
      <c r="UHV9" s="65"/>
      <c r="UHW9" s="65"/>
      <c r="UIF9" s="65"/>
      <c r="UIK9" s="219"/>
      <c r="UIL9" s="65"/>
      <c r="UIM9" s="65"/>
      <c r="UIV9" s="65"/>
      <c r="UJA9" s="219"/>
      <c r="UJB9" s="65"/>
      <c r="UJC9" s="65"/>
      <c r="UJL9" s="65"/>
      <c r="UJQ9" s="219"/>
      <c r="UJR9" s="65"/>
      <c r="UJS9" s="65"/>
      <c r="UKB9" s="65"/>
      <c r="UKG9" s="219"/>
      <c r="UKH9" s="65"/>
      <c r="UKI9" s="65"/>
      <c r="UKR9" s="65"/>
      <c r="UKW9" s="219"/>
      <c r="UKX9" s="65"/>
      <c r="UKY9" s="65"/>
      <c r="ULH9" s="65"/>
      <c r="ULM9" s="219"/>
      <c r="ULN9" s="65"/>
      <c r="ULO9" s="65"/>
      <c r="ULX9" s="65"/>
      <c r="UMC9" s="219"/>
      <c r="UMD9" s="65"/>
      <c r="UME9" s="65"/>
      <c r="UMN9" s="65"/>
      <c r="UMS9" s="219"/>
      <c r="UMT9" s="65"/>
      <c r="UMU9" s="65"/>
      <c r="UND9" s="65"/>
      <c r="UNI9" s="219"/>
      <c r="UNJ9" s="65"/>
      <c r="UNK9" s="65"/>
      <c r="UNT9" s="65"/>
      <c r="UNY9" s="219"/>
      <c r="UNZ9" s="65"/>
      <c r="UOA9" s="65"/>
      <c r="UOJ9" s="65"/>
      <c r="UOO9" s="219"/>
      <c r="UOP9" s="65"/>
      <c r="UOQ9" s="65"/>
      <c r="UOZ9" s="65"/>
      <c r="UPE9" s="219"/>
      <c r="UPF9" s="65"/>
      <c r="UPG9" s="65"/>
      <c r="UPP9" s="65"/>
      <c r="UPU9" s="219"/>
      <c r="UPV9" s="65"/>
      <c r="UPW9" s="65"/>
      <c r="UQF9" s="65"/>
      <c r="UQK9" s="219"/>
      <c r="UQL9" s="65"/>
      <c r="UQM9" s="65"/>
      <c r="UQV9" s="65"/>
      <c r="URA9" s="219"/>
      <c r="URB9" s="65"/>
      <c r="URC9" s="65"/>
      <c r="URL9" s="65"/>
      <c r="URQ9" s="219"/>
      <c r="URR9" s="65"/>
      <c r="URS9" s="65"/>
      <c r="USB9" s="65"/>
      <c r="USG9" s="219"/>
      <c r="USH9" s="65"/>
      <c r="USI9" s="65"/>
      <c r="USR9" s="65"/>
      <c r="USW9" s="219"/>
      <c r="USX9" s="65"/>
      <c r="USY9" s="65"/>
      <c r="UTH9" s="65"/>
      <c r="UTM9" s="219"/>
      <c r="UTN9" s="65"/>
      <c r="UTO9" s="65"/>
      <c r="UTX9" s="65"/>
      <c r="UUC9" s="219"/>
      <c r="UUD9" s="65"/>
      <c r="UUE9" s="65"/>
      <c r="UUN9" s="65"/>
      <c r="UUS9" s="219"/>
      <c r="UUT9" s="65"/>
      <c r="UUU9" s="65"/>
      <c r="UVD9" s="65"/>
      <c r="UVI9" s="219"/>
      <c r="UVJ9" s="65"/>
      <c r="UVK9" s="65"/>
      <c r="UVT9" s="65"/>
      <c r="UVY9" s="219"/>
      <c r="UVZ9" s="65"/>
      <c r="UWA9" s="65"/>
      <c r="UWJ9" s="65"/>
      <c r="UWO9" s="219"/>
      <c r="UWP9" s="65"/>
      <c r="UWQ9" s="65"/>
      <c r="UWZ9" s="65"/>
      <c r="UXE9" s="219"/>
      <c r="UXF9" s="65"/>
      <c r="UXG9" s="65"/>
      <c r="UXP9" s="65"/>
      <c r="UXU9" s="219"/>
      <c r="UXV9" s="65"/>
      <c r="UXW9" s="65"/>
      <c r="UYF9" s="65"/>
      <c r="UYK9" s="219"/>
      <c r="UYL9" s="65"/>
      <c r="UYM9" s="65"/>
      <c r="UYV9" s="65"/>
      <c r="UZA9" s="219"/>
      <c r="UZB9" s="65"/>
      <c r="UZC9" s="65"/>
      <c r="UZL9" s="65"/>
      <c r="UZQ9" s="219"/>
      <c r="UZR9" s="65"/>
      <c r="UZS9" s="65"/>
      <c r="VAB9" s="65"/>
      <c r="VAG9" s="219"/>
      <c r="VAH9" s="65"/>
      <c r="VAI9" s="65"/>
      <c r="VAR9" s="65"/>
      <c r="VAW9" s="219"/>
      <c r="VAX9" s="65"/>
      <c r="VAY9" s="65"/>
      <c r="VBH9" s="65"/>
      <c r="VBM9" s="219"/>
      <c r="VBN9" s="65"/>
      <c r="VBO9" s="65"/>
      <c r="VBX9" s="65"/>
      <c r="VCC9" s="219"/>
      <c r="VCD9" s="65"/>
      <c r="VCE9" s="65"/>
      <c r="VCN9" s="65"/>
      <c r="VCS9" s="219"/>
      <c r="VCT9" s="65"/>
      <c r="VCU9" s="65"/>
      <c r="VDD9" s="65"/>
      <c r="VDI9" s="219"/>
      <c r="VDJ9" s="65"/>
      <c r="VDK9" s="65"/>
      <c r="VDT9" s="65"/>
      <c r="VDY9" s="219"/>
      <c r="VDZ9" s="65"/>
      <c r="VEA9" s="65"/>
      <c r="VEJ9" s="65"/>
      <c r="VEO9" s="219"/>
      <c r="VEP9" s="65"/>
      <c r="VEQ9" s="65"/>
      <c r="VEZ9" s="65"/>
      <c r="VFE9" s="219"/>
      <c r="VFF9" s="65"/>
      <c r="VFG9" s="65"/>
      <c r="VFP9" s="65"/>
      <c r="VFU9" s="219"/>
      <c r="VFV9" s="65"/>
      <c r="VFW9" s="65"/>
      <c r="VGF9" s="65"/>
      <c r="VGK9" s="219"/>
      <c r="VGL9" s="65"/>
      <c r="VGM9" s="65"/>
      <c r="VGV9" s="65"/>
      <c r="VHA9" s="219"/>
      <c r="VHB9" s="65"/>
      <c r="VHC9" s="65"/>
      <c r="VHL9" s="65"/>
      <c r="VHQ9" s="219"/>
      <c r="VHR9" s="65"/>
      <c r="VHS9" s="65"/>
      <c r="VIB9" s="65"/>
      <c r="VIG9" s="219"/>
      <c r="VIH9" s="65"/>
      <c r="VII9" s="65"/>
      <c r="VIR9" s="65"/>
      <c r="VIW9" s="219"/>
      <c r="VIX9" s="65"/>
      <c r="VIY9" s="65"/>
      <c r="VJH9" s="65"/>
      <c r="VJM9" s="219"/>
      <c r="VJN9" s="65"/>
      <c r="VJO9" s="65"/>
      <c r="VJX9" s="65"/>
      <c r="VKC9" s="219"/>
      <c r="VKD9" s="65"/>
      <c r="VKE9" s="65"/>
      <c r="VKN9" s="65"/>
      <c r="VKS9" s="219"/>
      <c r="VKT9" s="65"/>
      <c r="VKU9" s="65"/>
      <c r="VLD9" s="65"/>
      <c r="VLI9" s="219"/>
      <c r="VLJ9" s="65"/>
      <c r="VLK9" s="65"/>
      <c r="VLT9" s="65"/>
      <c r="VLY9" s="219"/>
      <c r="VLZ9" s="65"/>
      <c r="VMA9" s="65"/>
      <c r="VMJ9" s="65"/>
      <c r="VMO9" s="219"/>
      <c r="VMP9" s="65"/>
      <c r="VMQ9" s="65"/>
      <c r="VMZ9" s="65"/>
      <c r="VNE9" s="219"/>
      <c r="VNF9" s="65"/>
      <c r="VNG9" s="65"/>
      <c r="VNP9" s="65"/>
      <c r="VNU9" s="219"/>
      <c r="VNV9" s="65"/>
      <c r="VNW9" s="65"/>
      <c r="VOF9" s="65"/>
      <c r="VOK9" s="219"/>
      <c r="VOL9" s="65"/>
      <c r="VOM9" s="65"/>
      <c r="VOV9" s="65"/>
      <c r="VPA9" s="219"/>
      <c r="VPB9" s="65"/>
      <c r="VPC9" s="65"/>
      <c r="VPL9" s="65"/>
      <c r="VPQ9" s="219"/>
      <c r="VPR9" s="65"/>
      <c r="VPS9" s="65"/>
      <c r="VQB9" s="65"/>
      <c r="VQG9" s="219"/>
      <c r="VQH9" s="65"/>
      <c r="VQI9" s="65"/>
      <c r="VQR9" s="65"/>
      <c r="VQW9" s="219"/>
      <c r="VQX9" s="65"/>
      <c r="VQY9" s="65"/>
      <c r="VRH9" s="65"/>
      <c r="VRM9" s="219"/>
      <c r="VRN9" s="65"/>
      <c r="VRO9" s="65"/>
      <c r="VRX9" s="65"/>
      <c r="VSC9" s="219"/>
      <c r="VSD9" s="65"/>
      <c r="VSE9" s="65"/>
      <c r="VSN9" s="65"/>
      <c r="VSS9" s="219"/>
      <c r="VST9" s="65"/>
      <c r="VSU9" s="65"/>
      <c r="VTD9" s="65"/>
      <c r="VTI9" s="219"/>
      <c r="VTJ9" s="65"/>
      <c r="VTK9" s="65"/>
      <c r="VTT9" s="65"/>
      <c r="VTY9" s="219"/>
      <c r="VTZ9" s="65"/>
      <c r="VUA9" s="65"/>
      <c r="VUJ9" s="65"/>
      <c r="VUO9" s="219"/>
      <c r="VUP9" s="65"/>
      <c r="VUQ9" s="65"/>
      <c r="VUZ9" s="65"/>
      <c r="VVE9" s="219"/>
      <c r="VVF9" s="65"/>
      <c r="VVG9" s="65"/>
      <c r="VVP9" s="65"/>
      <c r="VVU9" s="219"/>
      <c r="VVV9" s="65"/>
      <c r="VVW9" s="65"/>
      <c r="VWF9" s="65"/>
      <c r="VWK9" s="219"/>
      <c r="VWL9" s="65"/>
      <c r="VWM9" s="65"/>
      <c r="VWV9" s="65"/>
      <c r="VXA9" s="219"/>
      <c r="VXB9" s="65"/>
      <c r="VXC9" s="65"/>
      <c r="VXL9" s="65"/>
      <c r="VXQ9" s="219"/>
      <c r="VXR9" s="65"/>
      <c r="VXS9" s="65"/>
      <c r="VYB9" s="65"/>
      <c r="VYG9" s="219"/>
      <c r="VYH9" s="65"/>
      <c r="VYI9" s="65"/>
      <c r="VYR9" s="65"/>
      <c r="VYW9" s="219"/>
      <c r="VYX9" s="65"/>
      <c r="VYY9" s="65"/>
      <c r="VZH9" s="65"/>
      <c r="VZM9" s="219"/>
      <c r="VZN9" s="65"/>
      <c r="VZO9" s="65"/>
      <c r="VZX9" s="65"/>
      <c r="WAC9" s="219"/>
      <c r="WAD9" s="65"/>
      <c r="WAE9" s="65"/>
      <c r="WAN9" s="65"/>
      <c r="WAS9" s="219"/>
      <c r="WAT9" s="65"/>
      <c r="WAU9" s="65"/>
      <c r="WBD9" s="65"/>
      <c r="WBI9" s="219"/>
      <c r="WBJ9" s="65"/>
      <c r="WBK9" s="65"/>
      <c r="WBT9" s="65"/>
      <c r="WBY9" s="219"/>
      <c r="WBZ9" s="65"/>
      <c r="WCA9" s="65"/>
      <c r="WCJ9" s="65"/>
      <c r="WCO9" s="219"/>
      <c r="WCP9" s="65"/>
      <c r="WCQ9" s="65"/>
      <c r="WCZ9" s="65"/>
      <c r="WDE9" s="219"/>
      <c r="WDF9" s="65"/>
      <c r="WDG9" s="65"/>
      <c r="WDP9" s="65"/>
      <c r="WDU9" s="219"/>
      <c r="WDV9" s="65"/>
      <c r="WDW9" s="65"/>
      <c r="WEF9" s="65"/>
      <c r="WEK9" s="219"/>
      <c r="WEL9" s="65"/>
      <c r="WEM9" s="65"/>
      <c r="WEV9" s="65"/>
      <c r="WFA9" s="219"/>
      <c r="WFB9" s="65"/>
      <c r="WFC9" s="65"/>
      <c r="WFL9" s="65"/>
      <c r="WFQ9" s="219"/>
      <c r="WFR9" s="65"/>
      <c r="WFS9" s="65"/>
      <c r="WGB9" s="65"/>
      <c r="WGG9" s="219"/>
      <c r="WGH9" s="65"/>
      <c r="WGI9" s="65"/>
      <c r="WGR9" s="65"/>
      <c r="WGW9" s="219"/>
      <c r="WGX9" s="65"/>
      <c r="WGY9" s="65"/>
      <c r="WHH9" s="65"/>
      <c r="WHM9" s="219"/>
      <c r="WHN9" s="65"/>
      <c r="WHO9" s="65"/>
      <c r="WHX9" s="65"/>
      <c r="WIC9" s="219"/>
      <c r="WID9" s="65"/>
      <c r="WIE9" s="65"/>
      <c r="WIN9" s="65"/>
      <c r="WIS9" s="219"/>
      <c r="WIT9" s="65"/>
      <c r="WIU9" s="65"/>
      <c r="WJD9" s="65"/>
      <c r="WJI9" s="219"/>
      <c r="WJJ9" s="65"/>
      <c r="WJK9" s="65"/>
      <c r="WJT9" s="65"/>
      <c r="WJY9" s="219"/>
      <c r="WJZ9" s="65"/>
      <c r="WKA9" s="65"/>
      <c r="WKJ9" s="65"/>
      <c r="WKO9" s="219"/>
      <c r="WKP9" s="65"/>
      <c r="WKQ9" s="65"/>
      <c r="WKZ9" s="65"/>
      <c r="WLE9" s="219"/>
      <c r="WLF9" s="65"/>
      <c r="WLG9" s="65"/>
      <c r="WLP9" s="65"/>
      <c r="WLU9" s="219"/>
      <c r="WLV9" s="65"/>
      <c r="WLW9" s="65"/>
      <c r="WMF9" s="65"/>
      <c r="WMK9" s="219"/>
      <c r="WML9" s="65"/>
      <c r="WMM9" s="65"/>
      <c r="WMV9" s="65"/>
      <c r="WNA9" s="219"/>
      <c r="WNB9" s="65"/>
      <c r="WNC9" s="65"/>
      <c r="WNL9" s="65"/>
      <c r="WNQ9" s="219"/>
      <c r="WNR9" s="65"/>
      <c r="WNS9" s="65"/>
      <c r="WOB9" s="65"/>
      <c r="WOG9" s="219"/>
      <c r="WOH9" s="65"/>
      <c r="WOI9" s="65"/>
      <c r="WOR9" s="65"/>
      <c r="WOW9" s="219"/>
      <c r="WOX9" s="65"/>
      <c r="WOY9" s="65"/>
      <c r="WPH9" s="65"/>
      <c r="WPM9" s="219"/>
      <c r="WPN9" s="65"/>
      <c r="WPO9" s="65"/>
      <c r="WPX9" s="65"/>
      <c r="WQC9" s="219"/>
      <c r="WQD9" s="65"/>
      <c r="WQE9" s="65"/>
      <c r="WQN9" s="65"/>
      <c r="WQS9" s="219"/>
      <c r="WQT9" s="65"/>
      <c r="WQU9" s="65"/>
      <c r="WRD9" s="65"/>
      <c r="WRI9" s="219"/>
      <c r="WRJ9" s="65"/>
      <c r="WRK9" s="65"/>
      <c r="WRT9" s="65"/>
      <c r="WRY9" s="219"/>
      <c r="WRZ9" s="65"/>
      <c r="WSA9" s="65"/>
      <c r="WSJ9" s="65"/>
      <c r="WSO9" s="219"/>
      <c r="WSP9" s="65"/>
      <c r="WSQ9" s="65"/>
      <c r="WSZ9" s="65"/>
      <c r="WTE9" s="219"/>
      <c r="WTF9" s="65"/>
      <c r="WTG9" s="65"/>
      <c r="WTP9" s="65"/>
      <c r="WTU9" s="219"/>
      <c r="WTV9" s="65"/>
      <c r="WTW9" s="65"/>
      <c r="WUF9" s="65"/>
      <c r="WUK9" s="219"/>
      <c r="WUL9" s="65"/>
      <c r="WUM9" s="65"/>
      <c r="WUV9" s="65"/>
      <c r="WVA9" s="219"/>
      <c r="WVB9" s="65"/>
      <c r="WVC9" s="65"/>
      <c r="WVL9" s="65"/>
      <c r="WVQ9" s="219"/>
      <c r="WVR9" s="65"/>
      <c r="WVS9" s="65"/>
      <c r="WWB9" s="65"/>
      <c r="WWG9" s="219"/>
      <c r="WWH9" s="65"/>
      <c r="WWI9" s="65"/>
      <c r="WWR9" s="65"/>
      <c r="WWW9" s="219"/>
      <c r="WWX9" s="65"/>
      <c r="WWY9" s="65"/>
      <c r="WXH9" s="65"/>
      <c r="WXM9" s="219"/>
      <c r="WXN9" s="65"/>
      <c r="WXO9" s="65"/>
      <c r="WXX9" s="65"/>
      <c r="WYC9" s="219"/>
      <c r="WYD9" s="65"/>
      <c r="WYE9" s="65"/>
      <c r="WYN9" s="65"/>
      <c r="WYS9" s="219"/>
      <c r="WYT9" s="65"/>
      <c r="WYU9" s="65"/>
      <c r="WZD9" s="65"/>
      <c r="WZI9" s="219"/>
      <c r="WZJ9" s="65"/>
      <c r="WZK9" s="65"/>
      <c r="WZT9" s="65"/>
      <c r="WZY9" s="219"/>
      <c r="WZZ9" s="65"/>
      <c r="XAA9" s="65"/>
      <c r="XAJ9" s="65"/>
      <c r="XAO9" s="219"/>
      <c r="XAP9" s="65"/>
      <c r="XAQ9" s="65"/>
      <c r="XAZ9" s="65"/>
      <c r="XBE9" s="219"/>
      <c r="XBF9" s="65"/>
      <c r="XBG9" s="65"/>
      <c r="XBP9" s="65"/>
      <c r="XBU9" s="219"/>
      <c r="XBV9" s="65"/>
      <c r="XBW9" s="65"/>
      <c r="XCF9" s="65"/>
      <c r="XCK9" s="219"/>
      <c r="XCL9" s="65"/>
      <c r="XCM9" s="65"/>
      <c r="XCV9" s="65"/>
      <c r="XDA9" s="219"/>
      <c r="XDB9" s="65"/>
      <c r="XDC9" s="65"/>
      <c r="XDL9" s="65"/>
      <c r="XDQ9" s="219"/>
      <c r="XDR9" s="65"/>
      <c r="XDS9" s="65"/>
      <c r="XEB9" s="65"/>
      <c r="XEG9" s="219"/>
      <c r="XEH9" s="65"/>
      <c r="XEI9" s="65"/>
      <c r="XER9" s="65"/>
    </row>
    <row r="10" spans="1:1019 1028:2043 2052:3067 3076:4091 4100:5115 5124:6139 6148:7163 7172:8187 8196:9211 9220:10235 10244:11259 11268:12283 12292:13307 13316:14331 14340:15355 15364:16372" ht="31" x14ac:dyDescent="0.25">
      <c r="A10" s="219"/>
      <c r="B10" s="68" t="s">
        <v>1492</v>
      </c>
      <c r="C10" s="69">
        <v>72</v>
      </c>
      <c r="D10" s="69">
        <v>0</v>
      </c>
      <c r="E10" s="70">
        <v>2114.1393271699999</v>
      </c>
      <c r="F10" s="71" t="s">
        <v>1462</v>
      </c>
      <c r="G10" s="72">
        <v>0</v>
      </c>
      <c r="H10" s="73">
        <v>0</v>
      </c>
      <c r="I10" s="64"/>
      <c r="J10" s="64"/>
      <c r="K10" s="65"/>
      <c r="T10" s="65"/>
      <c r="Y10" s="219"/>
      <c r="Z10" s="65"/>
      <c r="AA10" s="65"/>
      <c r="AJ10" s="65"/>
      <c r="AO10" s="219"/>
      <c r="AP10" s="65"/>
      <c r="AQ10" s="65"/>
      <c r="AZ10" s="65"/>
      <c r="BE10" s="219"/>
      <c r="BF10" s="65"/>
      <c r="BG10" s="65"/>
      <c r="BP10" s="65"/>
      <c r="BU10" s="219"/>
      <c r="BV10" s="65"/>
      <c r="BW10" s="65"/>
      <c r="CF10" s="65"/>
      <c r="CK10" s="219"/>
      <c r="CL10" s="65"/>
      <c r="CM10" s="65"/>
      <c r="CV10" s="65"/>
      <c r="DA10" s="219"/>
      <c r="DB10" s="65"/>
      <c r="DC10" s="65"/>
      <c r="DL10" s="65"/>
      <c r="DQ10" s="219"/>
      <c r="DR10" s="65"/>
      <c r="DS10" s="65"/>
      <c r="EB10" s="65"/>
      <c r="EG10" s="219"/>
      <c r="EH10" s="65"/>
      <c r="EI10" s="65"/>
      <c r="ER10" s="65"/>
      <c r="EW10" s="219"/>
      <c r="EX10" s="65"/>
      <c r="EY10" s="65"/>
      <c r="FH10" s="65"/>
      <c r="FM10" s="219"/>
      <c r="FN10" s="65"/>
      <c r="FO10" s="65"/>
      <c r="FX10" s="65"/>
      <c r="GC10" s="219"/>
      <c r="GD10" s="65"/>
      <c r="GE10" s="65"/>
      <c r="GN10" s="65"/>
      <c r="GS10" s="219"/>
      <c r="GT10" s="65"/>
      <c r="GU10" s="65"/>
      <c r="HD10" s="65"/>
      <c r="HI10" s="219"/>
      <c r="HJ10" s="65"/>
      <c r="HK10" s="65"/>
      <c r="HT10" s="65"/>
      <c r="HY10" s="219"/>
      <c r="HZ10" s="65"/>
      <c r="IA10" s="65"/>
      <c r="IJ10" s="65"/>
      <c r="IO10" s="219"/>
      <c r="IP10" s="65"/>
      <c r="IQ10" s="65"/>
      <c r="IZ10" s="65"/>
      <c r="JE10" s="219"/>
      <c r="JF10" s="65"/>
      <c r="JG10" s="65"/>
      <c r="JP10" s="65"/>
      <c r="JU10" s="219"/>
      <c r="JV10" s="65"/>
      <c r="JW10" s="65"/>
      <c r="KF10" s="65"/>
      <c r="KK10" s="219"/>
      <c r="KL10" s="65"/>
      <c r="KM10" s="65"/>
      <c r="KV10" s="65"/>
      <c r="LA10" s="219"/>
      <c r="LB10" s="65"/>
      <c r="LC10" s="65"/>
      <c r="LL10" s="65"/>
      <c r="LQ10" s="219"/>
      <c r="LR10" s="65"/>
      <c r="LS10" s="65"/>
      <c r="MB10" s="65"/>
      <c r="MG10" s="219"/>
      <c r="MH10" s="65"/>
      <c r="MI10" s="65"/>
      <c r="MR10" s="65"/>
      <c r="MW10" s="219"/>
      <c r="MX10" s="65"/>
      <c r="MY10" s="65"/>
      <c r="NH10" s="65"/>
      <c r="NM10" s="219"/>
      <c r="NN10" s="65"/>
      <c r="NO10" s="65"/>
      <c r="NX10" s="65"/>
      <c r="OC10" s="219"/>
      <c r="OD10" s="65"/>
      <c r="OE10" s="65"/>
      <c r="ON10" s="65"/>
      <c r="OS10" s="219"/>
      <c r="OT10" s="65"/>
      <c r="OU10" s="65"/>
      <c r="PD10" s="65"/>
      <c r="PI10" s="219"/>
      <c r="PJ10" s="65"/>
      <c r="PK10" s="65"/>
      <c r="PT10" s="65"/>
      <c r="PY10" s="219"/>
      <c r="PZ10" s="65"/>
      <c r="QA10" s="65"/>
      <c r="QJ10" s="65"/>
      <c r="QO10" s="219"/>
      <c r="QP10" s="65"/>
      <c r="QQ10" s="65"/>
      <c r="QZ10" s="65"/>
      <c r="RE10" s="219"/>
      <c r="RF10" s="65"/>
      <c r="RG10" s="65"/>
      <c r="RP10" s="65"/>
      <c r="RU10" s="219"/>
      <c r="RV10" s="65"/>
      <c r="RW10" s="65"/>
      <c r="SF10" s="65"/>
      <c r="SK10" s="219"/>
      <c r="SL10" s="65"/>
      <c r="SM10" s="65"/>
      <c r="SV10" s="65"/>
      <c r="TA10" s="219"/>
      <c r="TB10" s="65"/>
      <c r="TC10" s="65"/>
      <c r="TL10" s="65"/>
      <c r="TQ10" s="219"/>
      <c r="TR10" s="65"/>
      <c r="TS10" s="65"/>
      <c r="UB10" s="65"/>
      <c r="UG10" s="219"/>
      <c r="UH10" s="65"/>
      <c r="UI10" s="65"/>
      <c r="UR10" s="65"/>
      <c r="UW10" s="219"/>
      <c r="UX10" s="65"/>
      <c r="UY10" s="65"/>
      <c r="VH10" s="65"/>
      <c r="VM10" s="219"/>
      <c r="VN10" s="65"/>
      <c r="VO10" s="65"/>
      <c r="VX10" s="65"/>
      <c r="WC10" s="219"/>
      <c r="WD10" s="65"/>
      <c r="WE10" s="65"/>
      <c r="WN10" s="65"/>
      <c r="WS10" s="219"/>
      <c r="WT10" s="65"/>
      <c r="WU10" s="65"/>
      <c r="XD10" s="65"/>
      <c r="XI10" s="219"/>
      <c r="XJ10" s="65"/>
      <c r="XK10" s="65"/>
      <c r="XT10" s="65"/>
      <c r="XY10" s="219"/>
      <c r="XZ10" s="65"/>
      <c r="YA10" s="65"/>
      <c r="YJ10" s="65"/>
      <c r="YO10" s="219"/>
      <c r="YP10" s="65"/>
      <c r="YQ10" s="65"/>
      <c r="YZ10" s="65"/>
      <c r="ZE10" s="219"/>
      <c r="ZF10" s="65"/>
      <c r="ZG10" s="65"/>
      <c r="ZP10" s="65"/>
      <c r="ZU10" s="219"/>
      <c r="ZV10" s="65"/>
      <c r="ZW10" s="65"/>
      <c r="AAF10" s="65"/>
      <c r="AAK10" s="219"/>
      <c r="AAL10" s="65"/>
      <c r="AAM10" s="65"/>
      <c r="AAV10" s="65"/>
      <c r="ABA10" s="219"/>
      <c r="ABB10" s="65"/>
      <c r="ABC10" s="65"/>
      <c r="ABL10" s="65"/>
      <c r="ABQ10" s="219"/>
      <c r="ABR10" s="65"/>
      <c r="ABS10" s="65"/>
      <c r="ACB10" s="65"/>
      <c r="ACG10" s="219"/>
      <c r="ACH10" s="65"/>
      <c r="ACI10" s="65"/>
      <c r="ACR10" s="65"/>
      <c r="ACW10" s="219"/>
      <c r="ACX10" s="65"/>
      <c r="ACY10" s="65"/>
      <c r="ADH10" s="65"/>
      <c r="ADM10" s="219"/>
      <c r="ADN10" s="65"/>
      <c r="ADO10" s="65"/>
      <c r="ADX10" s="65"/>
      <c r="AEC10" s="219"/>
      <c r="AED10" s="65"/>
      <c r="AEE10" s="65"/>
      <c r="AEN10" s="65"/>
      <c r="AES10" s="219"/>
      <c r="AET10" s="65"/>
      <c r="AEU10" s="65"/>
      <c r="AFD10" s="65"/>
      <c r="AFI10" s="219"/>
      <c r="AFJ10" s="65"/>
      <c r="AFK10" s="65"/>
      <c r="AFT10" s="65"/>
      <c r="AFY10" s="219"/>
      <c r="AFZ10" s="65"/>
      <c r="AGA10" s="65"/>
      <c r="AGJ10" s="65"/>
      <c r="AGO10" s="219"/>
      <c r="AGP10" s="65"/>
      <c r="AGQ10" s="65"/>
      <c r="AGZ10" s="65"/>
      <c r="AHE10" s="219"/>
      <c r="AHF10" s="65"/>
      <c r="AHG10" s="65"/>
      <c r="AHP10" s="65"/>
      <c r="AHU10" s="219"/>
      <c r="AHV10" s="65"/>
      <c r="AHW10" s="65"/>
      <c r="AIF10" s="65"/>
      <c r="AIK10" s="219"/>
      <c r="AIL10" s="65"/>
      <c r="AIM10" s="65"/>
      <c r="AIV10" s="65"/>
      <c r="AJA10" s="219"/>
      <c r="AJB10" s="65"/>
      <c r="AJC10" s="65"/>
      <c r="AJL10" s="65"/>
      <c r="AJQ10" s="219"/>
      <c r="AJR10" s="65"/>
      <c r="AJS10" s="65"/>
      <c r="AKB10" s="65"/>
      <c r="AKG10" s="219"/>
      <c r="AKH10" s="65"/>
      <c r="AKI10" s="65"/>
      <c r="AKR10" s="65"/>
      <c r="AKW10" s="219"/>
      <c r="AKX10" s="65"/>
      <c r="AKY10" s="65"/>
      <c r="ALH10" s="65"/>
      <c r="ALM10" s="219"/>
      <c r="ALN10" s="65"/>
      <c r="ALO10" s="65"/>
      <c r="ALX10" s="65"/>
      <c r="AMC10" s="219"/>
      <c r="AMD10" s="65"/>
      <c r="AME10" s="65"/>
      <c r="AMN10" s="65"/>
      <c r="AMS10" s="219"/>
      <c r="AMT10" s="65"/>
      <c r="AMU10" s="65"/>
      <c r="AND10" s="65"/>
      <c r="ANI10" s="219"/>
      <c r="ANJ10" s="65"/>
      <c r="ANK10" s="65"/>
      <c r="ANT10" s="65"/>
      <c r="ANY10" s="219"/>
      <c r="ANZ10" s="65"/>
      <c r="AOA10" s="65"/>
      <c r="AOJ10" s="65"/>
      <c r="AOO10" s="219"/>
      <c r="AOP10" s="65"/>
      <c r="AOQ10" s="65"/>
      <c r="AOZ10" s="65"/>
      <c r="APE10" s="219"/>
      <c r="APF10" s="65"/>
      <c r="APG10" s="65"/>
      <c r="APP10" s="65"/>
      <c r="APU10" s="219"/>
      <c r="APV10" s="65"/>
      <c r="APW10" s="65"/>
      <c r="AQF10" s="65"/>
      <c r="AQK10" s="219"/>
      <c r="AQL10" s="65"/>
      <c r="AQM10" s="65"/>
      <c r="AQV10" s="65"/>
      <c r="ARA10" s="219"/>
      <c r="ARB10" s="65"/>
      <c r="ARC10" s="65"/>
      <c r="ARL10" s="65"/>
      <c r="ARQ10" s="219"/>
      <c r="ARR10" s="65"/>
      <c r="ARS10" s="65"/>
      <c r="ASB10" s="65"/>
      <c r="ASG10" s="219"/>
      <c r="ASH10" s="65"/>
      <c r="ASI10" s="65"/>
      <c r="ASR10" s="65"/>
      <c r="ASW10" s="219"/>
      <c r="ASX10" s="65"/>
      <c r="ASY10" s="65"/>
      <c r="ATH10" s="65"/>
      <c r="ATM10" s="219"/>
      <c r="ATN10" s="65"/>
      <c r="ATO10" s="65"/>
      <c r="ATX10" s="65"/>
      <c r="AUC10" s="219"/>
      <c r="AUD10" s="65"/>
      <c r="AUE10" s="65"/>
      <c r="AUN10" s="65"/>
      <c r="AUS10" s="219"/>
      <c r="AUT10" s="65"/>
      <c r="AUU10" s="65"/>
      <c r="AVD10" s="65"/>
      <c r="AVI10" s="219"/>
      <c r="AVJ10" s="65"/>
      <c r="AVK10" s="65"/>
      <c r="AVT10" s="65"/>
      <c r="AVY10" s="219"/>
      <c r="AVZ10" s="65"/>
      <c r="AWA10" s="65"/>
      <c r="AWJ10" s="65"/>
      <c r="AWO10" s="219"/>
      <c r="AWP10" s="65"/>
      <c r="AWQ10" s="65"/>
      <c r="AWZ10" s="65"/>
      <c r="AXE10" s="219"/>
      <c r="AXF10" s="65"/>
      <c r="AXG10" s="65"/>
      <c r="AXP10" s="65"/>
      <c r="AXU10" s="219"/>
      <c r="AXV10" s="65"/>
      <c r="AXW10" s="65"/>
      <c r="AYF10" s="65"/>
      <c r="AYK10" s="219"/>
      <c r="AYL10" s="65"/>
      <c r="AYM10" s="65"/>
      <c r="AYV10" s="65"/>
      <c r="AZA10" s="219"/>
      <c r="AZB10" s="65"/>
      <c r="AZC10" s="65"/>
      <c r="AZL10" s="65"/>
      <c r="AZQ10" s="219"/>
      <c r="AZR10" s="65"/>
      <c r="AZS10" s="65"/>
      <c r="BAB10" s="65"/>
      <c r="BAG10" s="219"/>
      <c r="BAH10" s="65"/>
      <c r="BAI10" s="65"/>
      <c r="BAR10" s="65"/>
      <c r="BAW10" s="219"/>
      <c r="BAX10" s="65"/>
      <c r="BAY10" s="65"/>
      <c r="BBH10" s="65"/>
      <c r="BBM10" s="219"/>
      <c r="BBN10" s="65"/>
      <c r="BBO10" s="65"/>
      <c r="BBX10" s="65"/>
      <c r="BCC10" s="219"/>
      <c r="BCD10" s="65"/>
      <c r="BCE10" s="65"/>
      <c r="BCN10" s="65"/>
      <c r="BCS10" s="219"/>
      <c r="BCT10" s="65"/>
      <c r="BCU10" s="65"/>
      <c r="BDD10" s="65"/>
      <c r="BDI10" s="219"/>
      <c r="BDJ10" s="65"/>
      <c r="BDK10" s="65"/>
      <c r="BDT10" s="65"/>
      <c r="BDY10" s="219"/>
      <c r="BDZ10" s="65"/>
      <c r="BEA10" s="65"/>
      <c r="BEJ10" s="65"/>
      <c r="BEO10" s="219"/>
      <c r="BEP10" s="65"/>
      <c r="BEQ10" s="65"/>
      <c r="BEZ10" s="65"/>
      <c r="BFE10" s="219"/>
      <c r="BFF10" s="65"/>
      <c r="BFG10" s="65"/>
      <c r="BFP10" s="65"/>
      <c r="BFU10" s="219"/>
      <c r="BFV10" s="65"/>
      <c r="BFW10" s="65"/>
      <c r="BGF10" s="65"/>
      <c r="BGK10" s="219"/>
      <c r="BGL10" s="65"/>
      <c r="BGM10" s="65"/>
      <c r="BGV10" s="65"/>
      <c r="BHA10" s="219"/>
      <c r="BHB10" s="65"/>
      <c r="BHC10" s="65"/>
      <c r="BHL10" s="65"/>
      <c r="BHQ10" s="219"/>
      <c r="BHR10" s="65"/>
      <c r="BHS10" s="65"/>
      <c r="BIB10" s="65"/>
      <c r="BIG10" s="219"/>
      <c r="BIH10" s="65"/>
      <c r="BII10" s="65"/>
      <c r="BIR10" s="65"/>
      <c r="BIW10" s="219"/>
      <c r="BIX10" s="65"/>
      <c r="BIY10" s="65"/>
      <c r="BJH10" s="65"/>
      <c r="BJM10" s="219"/>
      <c r="BJN10" s="65"/>
      <c r="BJO10" s="65"/>
      <c r="BJX10" s="65"/>
      <c r="BKC10" s="219"/>
      <c r="BKD10" s="65"/>
      <c r="BKE10" s="65"/>
      <c r="BKN10" s="65"/>
      <c r="BKS10" s="219"/>
      <c r="BKT10" s="65"/>
      <c r="BKU10" s="65"/>
      <c r="BLD10" s="65"/>
      <c r="BLI10" s="219"/>
      <c r="BLJ10" s="65"/>
      <c r="BLK10" s="65"/>
      <c r="BLT10" s="65"/>
      <c r="BLY10" s="219"/>
      <c r="BLZ10" s="65"/>
      <c r="BMA10" s="65"/>
      <c r="BMJ10" s="65"/>
      <c r="BMO10" s="219"/>
      <c r="BMP10" s="65"/>
      <c r="BMQ10" s="65"/>
      <c r="BMZ10" s="65"/>
      <c r="BNE10" s="219"/>
      <c r="BNF10" s="65"/>
      <c r="BNG10" s="65"/>
      <c r="BNP10" s="65"/>
      <c r="BNU10" s="219"/>
      <c r="BNV10" s="65"/>
      <c r="BNW10" s="65"/>
      <c r="BOF10" s="65"/>
      <c r="BOK10" s="219"/>
      <c r="BOL10" s="65"/>
      <c r="BOM10" s="65"/>
      <c r="BOV10" s="65"/>
      <c r="BPA10" s="219"/>
      <c r="BPB10" s="65"/>
      <c r="BPC10" s="65"/>
      <c r="BPL10" s="65"/>
      <c r="BPQ10" s="219"/>
      <c r="BPR10" s="65"/>
      <c r="BPS10" s="65"/>
      <c r="BQB10" s="65"/>
      <c r="BQG10" s="219"/>
      <c r="BQH10" s="65"/>
      <c r="BQI10" s="65"/>
      <c r="BQR10" s="65"/>
      <c r="BQW10" s="219"/>
      <c r="BQX10" s="65"/>
      <c r="BQY10" s="65"/>
      <c r="BRH10" s="65"/>
      <c r="BRM10" s="219"/>
      <c r="BRN10" s="65"/>
      <c r="BRO10" s="65"/>
      <c r="BRX10" s="65"/>
      <c r="BSC10" s="219"/>
      <c r="BSD10" s="65"/>
      <c r="BSE10" s="65"/>
      <c r="BSN10" s="65"/>
      <c r="BSS10" s="219"/>
      <c r="BST10" s="65"/>
      <c r="BSU10" s="65"/>
      <c r="BTD10" s="65"/>
      <c r="BTI10" s="219"/>
      <c r="BTJ10" s="65"/>
      <c r="BTK10" s="65"/>
      <c r="BTT10" s="65"/>
      <c r="BTY10" s="219"/>
      <c r="BTZ10" s="65"/>
      <c r="BUA10" s="65"/>
      <c r="BUJ10" s="65"/>
      <c r="BUO10" s="219"/>
      <c r="BUP10" s="65"/>
      <c r="BUQ10" s="65"/>
      <c r="BUZ10" s="65"/>
      <c r="BVE10" s="219"/>
      <c r="BVF10" s="65"/>
      <c r="BVG10" s="65"/>
      <c r="BVP10" s="65"/>
      <c r="BVU10" s="219"/>
      <c r="BVV10" s="65"/>
      <c r="BVW10" s="65"/>
      <c r="BWF10" s="65"/>
      <c r="BWK10" s="219"/>
      <c r="BWL10" s="65"/>
      <c r="BWM10" s="65"/>
      <c r="BWV10" s="65"/>
      <c r="BXA10" s="219"/>
      <c r="BXB10" s="65"/>
      <c r="BXC10" s="65"/>
      <c r="BXL10" s="65"/>
      <c r="BXQ10" s="219"/>
      <c r="BXR10" s="65"/>
      <c r="BXS10" s="65"/>
      <c r="BYB10" s="65"/>
      <c r="BYG10" s="219"/>
      <c r="BYH10" s="65"/>
      <c r="BYI10" s="65"/>
      <c r="BYR10" s="65"/>
      <c r="BYW10" s="219"/>
      <c r="BYX10" s="65"/>
      <c r="BYY10" s="65"/>
      <c r="BZH10" s="65"/>
      <c r="BZM10" s="219"/>
      <c r="BZN10" s="65"/>
      <c r="BZO10" s="65"/>
      <c r="BZX10" s="65"/>
      <c r="CAC10" s="219"/>
      <c r="CAD10" s="65"/>
      <c r="CAE10" s="65"/>
      <c r="CAN10" s="65"/>
      <c r="CAS10" s="219"/>
      <c r="CAT10" s="65"/>
      <c r="CAU10" s="65"/>
      <c r="CBD10" s="65"/>
      <c r="CBI10" s="219"/>
      <c r="CBJ10" s="65"/>
      <c r="CBK10" s="65"/>
      <c r="CBT10" s="65"/>
      <c r="CBY10" s="219"/>
      <c r="CBZ10" s="65"/>
      <c r="CCA10" s="65"/>
      <c r="CCJ10" s="65"/>
      <c r="CCO10" s="219"/>
      <c r="CCP10" s="65"/>
      <c r="CCQ10" s="65"/>
      <c r="CCZ10" s="65"/>
      <c r="CDE10" s="219"/>
      <c r="CDF10" s="65"/>
      <c r="CDG10" s="65"/>
      <c r="CDP10" s="65"/>
      <c r="CDU10" s="219"/>
      <c r="CDV10" s="65"/>
      <c r="CDW10" s="65"/>
      <c r="CEF10" s="65"/>
      <c r="CEK10" s="219"/>
      <c r="CEL10" s="65"/>
      <c r="CEM10" s="65"/>
      <c r="CEV10" s="65"/>
      <c r="CFA10" s="219"/>
      <c r="CFB10" s="65"/>
      <c r="CFC10" s="65"/>
      <c r="CFL10" s="65"/>
      <c r="CFQ10" s="219"/>
      <c r="CFR10" s="65"/>
      <c r="CFS10" s="65"/>
      <c r="CGB10" s="65"/>
      <c r="CGG10" s="219"/>
      <c r="CGH10" s="65"/>
      <c r="CGI10" s="65"/>
      <c r="CGR10" s="65"/>
      <c r="CGW10" s="219"/>
      <c r="CGX10" s="65"/>
      <c r="CGY10" s="65"/>
      <c r="CHH10" s="65"/>
      <c r="CHM10" s="219"/>
      <c r="CHN10" s="65"/>
      <c r="CHO10" s="65"/>
      <c r="CHX10" s="65"/>
      <c r="CIC10" s="219"/>
      <c r="CID10" s="65"/>
      <c r="CIE10" s="65"/>
      <c r="CIN10" s="65"/>
      <c r="CIS10" s="219"/>
      <c r="CIT10" s="65"/>
      <c r="CIU10" s="65"/>
      <c r="CJD10" s="65"/>
      <c r="CJI10" s="219"/>
      <c r="CJJ10" s="65"/>
      <c r="CJK10" s="65"/>
      <c r="CJT10" s="65"/>
      <c r="CJY10" s="219"/>
      <c r="CJZ10" s="65"/>
      <c r="CKA10" s="65"/>
      <c r="CKJ10" s="65"/>
      <c r="CKO10" s="219"/>
      <c r="CKP10" s="65"/>
      <c r="CKQ10" s="65"/>
      <c r="CKZ10" s="65"/>
      <c r="CLE10" s="219"/>
      <c r="CLF10" s="65"/>
      <c r="CLG10" s="65"/>
      <c r="CLP10" s="65"/>
      <c r="CLU10" s="219"/>
      <c r="CLV10" s="65"/>
      <c r="CLW10" s="65"/>
      <c r="CMF10" s="65"/>
      <c r="CMK10" s="219"/>
      <c r="CML10" s="65"/>
      <c r="CMM10" s="65"/>
      <c r="CMV10" s="65"/>
      <c r="CNA10" s="219"/>
      <c r="CNB10" s="65"/>
      <c r="CNC10" s="65"/>
      <c r="CNL10" s="65"/>
      <c r="CNQ10" s="219"/>
      <c r="CNR10" s="65"/>
      <c r="CNS10" s="65"/>
      <c r="COB10" s="65"/>
      <c r="COG10" s="219"/>
      <c r="COH10" s="65"/>
      <c r="COI10" s="65"/>
      <c r="COR10" s="65"/>
      <c r="COW10" s="219"/>
      <c r="COX10" s="65"/>
      <c r="COY10" s="65"/>
      <c r="CPH10" s="65"/>
      <c r="CPM10" s="219"/>
      <c r="CPN10" s="65"/>
      <c r="CPO10" s="65"/>
      <c r="CPX10" s="65"/>
      <c r="CQC10" s="219"/>
      <c r="CQD10" s="65"/>
      <c r="CQE10" s="65"/>
      <c r="CQN10" s="65"/>
      <c r="CQS10" s="219"/>
      <c r="CQT10" s="65"/>
      <c r="CQU10" s="65"/>
      <c r="CRD10" s="65"/>
      <c r="CRI10" s="219"/>
      <c r="CRJ10" s="65"/>
      <c r="CRK10" s="65"/>
      <c r="CRT10" s="65"/>
      <c r="CRY10" s="219"/>
      <c r="CRZ10" s="65"/>
      <c r="CSA10" s="65"/>
      <c r="CSJ10" s="65"/>
      <c r="CSO10" s="219"/>
      <c r="CSP10" s="65"/>
      <c r="CSQ10" s="65"/>
      <c r="CSZ10" s="65"/>
      <c r="CTE10" s="219"/>
      <c r="CTF10" s="65"/>
      <c r="CTG10" s="65"/>
      <c r="CTP10" s="65"/>
      <c r="CTU10" s="219"/>
      <c r="CTV10" s="65"/>
      <c r="CTW10" s="65"/>
      <c r="CUF10" s="65"/>
      <c r="CUK10" s="219"/>
      <c r="CUL10" s="65"/>
      <c r="CUM10" s="65"/>
      <c r="CUV10" s="65"/>
      <c r="CVA10" s="219"/>
      <c r="CVB10" s="65"/>
      <c r="CVC10" s="65"/>
      <c r="CVL10" s="65"/>
      <c r="CVQ10" s="219"/>
      <c r="CVR10" s="65"/>
      <c r="CVS10" s="65"/>
      <c r="CWB10" s="65"/>
      <c r="CWG10" s="219"/>
      <c r="CWH10" s="65"/>
      <c r="CWI10" s="65"/>
      <c r="CWR10" s="65"/>
      <c r="CWW10" s="219"/>
      <c r="CWX10" s="65"/>
      <c r="CWY10" s="65"/>
      <c r="CXH10" s="65"/>
      <c r="CXM10" s="219"/>
      <c r="CXN10" s="65"/>
      <c r="CXO10" s="65"/>
      <c r="CXX10" s="65"/>
      <c r="CYC10" s="219"/>
      <c r="CYD10" s="65"/>
      <c r="CYE10" s="65"/>
      <c r="CYN10" s="65"/>
      <c r="CYS10" s="219"/>
      <c r="CYT10" s="65"/>
      <c r="CYU10" s="65"/>
      <c r="CZD10" s="65"/>
      <c r="CZI10" s="219"/>
      <c r="CZJ10" s="65"/>
      <c r="CZK10" s="65"/>
      <c r="CZT10" s="65"/>
      <c r="CZY10" s="219"/>
      <c r="CZZ10" s="65"/>
      <c r="DAA10" s="65"/>
      <c r="DAJ10" s="65"/>
      <c r="DAO10" s="219"/>
      <c r="DAP10" s="65"/>
      <c r="DAQ10" s="65"/>
      <c r="DAZ10" s="65"/>
      <c r="DBE10" s="219"/>
      <c r="DBF10" s="65"/>
      <c r="DBG10" s="65"/>
      <c r="DBP10" s="65"/>
      <c r="DBU10" s="219"/>
      <c r="DBV10" s="65"/>
      <c r="DBW10" s="65"/>
      <c r="DCF10" s="65"/>
      <c r="DCK10" s="219"/>
      <c r="DCL10" s="65"/>
      <c r="DCM10" s="65"/>
      <c r="DCV10" s="65"/>
      <c r="DDA10" s="219"/>
      <c r="DDB10" s="65"/>
      <c r="DDC10" s="65"/>
      <c r="DDL10" s="65"/>
      <c r="DDQ10" s="219"/>
      <c r="DDR10" s="65"/>
      <c r="DDS10" s="65"/>
      <c r="DEB10" s="65"/>
      <c r="DEG10" s="219"/>
      <c r="DEH10" s="65"/>
      <c r="DEI10" s="65"/>
      <c r="DER10" s="65"/>
      <c r="DEW10" s="219"/>
      <c r="DEX10" s="65"/>
      <c r="DEY10" s="65"/>
      <c r="DFH10" s="65"/>
      <c r="DFM10" s="219"/>
      <c r="DFN10" s="65"/>
      <c r="DFO10" s="65"/>
      <c r="DFX10" s="65"/>
      <c r="DGC10" s="219"/>
      <c r="DGD10" s="65"/>
      <c r="DGE10" s="65"/>
      <c r="DGN10" s="65"/>
      <c r="DGS10" s="219"/>
      <c r="DGT10" s="65"/>
      <c r="DGU10" s="65"/>
      <c r="DHD10" s="65"/>
      <c r="DHI10" s="219"/>
      <c r="DHJ10" s="65"/>
      <c r="DHK10" s="65"/>
      <c r="DHT10" s="65"/>
      <c r="DHY10" s="219"/>
      <c r="DHZ10" s="65"/>
      <c r="DIA10" s="65"/>
      <c r="DIJ10" s="65"/>
      <c r="DIO10" s="219"/>
      <c r="DIP10" s="65"/>
      <c r="DIQ10" s="65"/>
      <c r="DIZ10" s="65"/>
      <c r="DJE10" s="219"/>
      <c r="DJF10" s="65"/>
      <c r="DJG10" s="65"/>
      <c r="DJP10" s="65"/>
      <c r="DJU10" s="219"/>
      <c r="DJV10" s="65"/>
      <c r="DJW10" s="65"/>
      <c r="DKF10" s="65"/>
      <c r="DKK10" s="219"/>
      <c r="DKL10" s="65"/>
      <c r="DKM10" s="65"/>
      <c r="DKV10" s="65"/>
      <c r="DLA10" s="219"/>
      <c r="DLB10" s="65"/>
      <c r="DLC10" s="65"/>
      <c r="DLL10" s="65"/>
      <c r="DLQ10" s="219"/>
      <c r="DLR10" s="65"/>
      <c r="DLS10" s="65"/>
      <c r="DMB10" s="65"/>
      <c r="DMG10" s="219"/>
      <c r="DMH10" s="65"/>
      <c r="DMI10" s="65"/>
      <c r="DMR10" s="65"/>
      <c r="DMW10" s="219"/>
      <c r="DMX10" s="65"/>
      <c r="DMY10" s="65"/>
      <c r="DNH10" s="65"/>
      <c r="DNM10" s="219"/>
      <c r="DNN10" s="65"/>
      <c r="DNO10" s="65"/>
      <c r="DNX10" s="65"/>
      <c r="DOC10" s="219"/>
      <c r="DOD10" s="65"/>
      <c r="DOE10" s="65"/>
      <c r="DON10" s="65"/>
      <c r="DOS10" s="219"/>
      <c r="DOT10" s="65"/>
      <c r="DOU10" s="65"/>
      <c r="DPD10" s="65"/>
      <c r="DPI10" s="219"/>
      <c r="DPJ10" s="65"/>
      <c r="DPK10" s="65"/>
      <c r="DPT10" s="65"/>
      <c r="DPY10" s="219"/>
      <c r="DPZ10" s="65"/>
      <c r="DQA10" s="65"/>
      <c r="DQJ10" s="65"/>
      <c r="DQO10" s="219"/>
      <c r="DQP10" s="65"/>
      <c r="DQQ10" s="65"/>
      <c r="DQZ10" s="65"/>
      <c r="DRE10" s="219"/>
      <c r="DRF10" s="65"/>
      <c r="DRG10" s="65"/>
      <c r="DRP10" s="65"/>
      <c r="DRU10" s="219"/>
      <c r="DRV10" s="65"/>
      <c r="DRW10" s="65"/>
      <c r="DSF10" s="65"/>
      <c r="DSK10" s="219"/>
      <c r="DSL10" s="65"/>
      <c r="DSM10" s="65"/>
      <c r="DSV10" s="65"/>
      <c r="DTA10" s="219"/>
      <c r="DTB10" s="65"/>
      <c r="DTC10" s="65"/>
      <c r="DTL10" s="65"/>
      <c r="DTQ10" s="219"/>
      <c r="DTR10" s="65"/>
      <c r="DTS10" s="65"/>
      <c r="DUB10" s="65"/>
      <c r="DUG10" s="219"/>
      <c r="DUH10" s="65"/>
      <c r="DUI10" s="65"/>
      <c r="DUR10" s="65"/>
      <c r="DUW10" s="219"/>
      <c r="DUX10" s="65"/>
      <c r="DUY10" s="65"/>
      <c r="DVH10" s="65"/>
      <c r="DVM10" s="219"/>
      <c r="DVN10" s="65"/>
      <c r="DVO10" s="65"/>
      <c r="DVX10" s="65"/>
      <c r="DWC10" s="219"/>
      <c r="DWD10" s="65"/>
      <c r="DWE10" s="65"/>
      <c r="DWN10" s="65"/>
      <c r="DWS10" s="219"/>
      <c r="DWT10" s="65"/>
      <c r="DWU10" s="65"/>
      <c r="DXD10" s="65"/>
      <c r="DXI10" s="219"/>
      <c r="DXJ10" s="65"/>
      <c r="DXK10" s="65"/>
      <c r="DXT10" s="65"/>
      <c r="DXY10" s="219"/>
      <c r="DXZ10" s="65"/>
      <c r="DYA10" s="65"/>
      <c r="DYJ10" s="65"/>
      <c r="DYO10" s="219"/>
      <c r="DYP10" s="65"/>
      <c r="DYQ10" s="65"/>
      <c r="DYZ10" s="65"/>
      <c r="DZE10" s="219"/>
      <c r="DZF10" s="65"/>
      <c r="DZG10" s="65"/>
      <c r="DZP10" s="65"/>
      <c r="DZU10" s="219"/>
      <c r="DZV10" s="65"/>
      <c r="DZW10" s="65"/>
      <c r="EAF10" s="65"/>
      <c r="EAK10" s="219"/>
      <c r="EAL10" s="65"/>
      <c r="EAM10" s="65"/>
      <c r="EAV10" s="65"/>
      <c r="EBA10" s="219"/>
      <c r="EBB10" s="65"/>
      <c r="EBC10" s="65"/>
      <c r="EBL10" s="65"/>
      <c r="EBQ10" s="219"/>
      <c r="EBR10" s="65"/>
      <c r="EBS10" s="65"/>
      <c r="ECB10" s="65"/>
      <c r="ECG10" s="219"/>
      <c r="ECH10" s="65"/>
      <c r="ECI10" s="65"/>
      <c r="ECR10" s="65"/>
      <c r="ECW10" s="219"/>
      <c r="ECX10" s="65"/>
      <c r="ECY10" s="65"/>
      <c r="EDH10" s="65"/>
      <c r="EDM10" s="219"/>
      <c r="EDN10" s="65"/>
      <c r="EDO10" s="65"/>
      <c r="EDX10" s="65"/>
      <c r="EEC10" s="219"/>
      <c r="EED10" s="65"/>
      <c r="EEE10" s="65"/>
      <c r="EEN10" s="65"/>
      <c r="EES10" s="219"/>
      <c r="EET10" s="65"/>
      <c r="EEU10" s="65"/>
      <c r="EFD10" s="65"/>
      <c r="EFI10" s="219"/>
      <c r="EFJ10" s="65"/>
      <c r="EFK10" s="65"/>
      <c r="EFT10" s="65"/>
      <c r="EFY10" s="219"/>
      <c r="EFZ10" s="65"/>
      <c r="EGA10" s="65"/>
      <c r="EGJ10" s="65"/>
      <c r="EGO10" s="219"/>
      <c r="EGP10" s="65"/>
      <c r="EGQ10" s="65"/>
      <c r="EGZ10" s="65"/>
      <c r="EHE10" s="219"/>
      <c r="EHF10" s="65"/>
      <c r="EHG10" s="65"/>
      <c r="EHP10" s="65"/>
      <c r="EHU10" s="219"/>
      <c r="EHV10" s="65"/>
      <c r="EHW10" s="65"/>
      <c r="EIF10" s="65"/>
      <c r="EIK10" s="219"/>
      <c r="EIL10" s="65"/>
      <c r="EIM10" s="65"/>
      <c r="EIV10" s="65"/>
      <c r="EJA10" s="219"/>
      <c r="EJB10" s="65"/>
      <c r="EJC10" s="65"/>
      <c r="EJL10" s="65"/>
      <c r="EJQ10" s="219"/>
      <c r="EJR10" s="65"/>
      <c r="EJS10" s="65"/>
      <c r="EKB10" s="65"/>
      <c r="EKG10" s="219"/>
      <c r="EKH10" s="65"/>
      <c r="EKI10" s="65"/>
      <c r="EKR10" s="65"/>
      <c r="EKW10" s="219"/>
      <c r="EKX10" s="65"/>
      <c r="EKY10" s="65"/>
      <c r="ELH10" s="65"/>
      <c r="ELM10" s="219"/>
      <c r="ELN10" s="65"/>
      <c r="ELO10" s="65"/>
      <c r="ELX10" s="65"/>
      <c r="EMC10" s="219"/>
      <c r="EMD10" s="65"/>
      <c r="EME10" s="65"/>
      <c r="EMN10" s="65"/>
      <c r="EMS10" s="219"/>
      <c r="EMT10" s="65"/>
      <c r="EMU10" s="65"/>
      <c r="END10" s="65"/>
      <c r="ENI10" s="219"/>
      <c r="ENJ10" s="65"/>
      <c r="ENK10" s="65"/>
      <c r="ENT10" s="65"/>
      <c r="ENY10" s="219"/>
      <c r="ENZ10" s="65"/>
      <c r="EOA10" s="65"/>
      <c r="EOJ10" s="65"/>
      <c r="EOO10" s="219"/>
      <c r="EOP10" s="65"/>
      <c r="EOQ10" s="65"/>
      <c r="EOZ10" s="65"/>
      <c r="EPE10" s="219"/>
      <c r="EPF10" s="65"/>
      <c r="EPG10" s="65"/>
      <c r="EPP10" s="65"/>
      <c r="EPU10" s="219"/>
      <c r="EPV10" s="65"/>
      <c r="EPW10" s="65"/>
      <c r="EQF10" s="65"/>
      <c r="EQK10" s="219"/>
      <c r="EQL10" s="65"/>
      <c r="EQM10" s="65"/>
      <c r="EQV10" s="65"/>
      <c r="ERA10" s="219"/>
      <c r="ERB10" s="65"/>
      <c r="ERC10" s="65"/>
      <c r="ERL10" s="65"/>
      <c r="ERQ10" s="219"/>
      <c r="ERR10" s="65"/>
      <c r="ERS10" s="65"/>
      <c r="ESB10" s="65"/>
      <c r="ESG10" s="219"/>
      <c r="ESH10" s="65"/>
      <c r="ESI10" s="65"/>
      <c r="ESR10" s="65"/>
      <c r="ESW10" s="219"/>
      <c r="ESX10" s="65"/>
      <c r="ESY10" s="65"/>
      <c r="ETH10" s="65"/>
      <c r="ETM10" s="219"/>
      <c r="ETN10" s="65"/>
      <c r="ETO10" s="65"/>
      <c r="ETX10" s="65"/>
      <c r="EUC10" s="219"/>
      <c r="EUD10" s="65"/>
      <c r="EUE10" s="65"/>
      <c r="EUN10" s="65"/>
      <c r="EUS10" s="219"/>
      <c r="EUT10" s="65"/>
      <c r="EUU10" s="65"/>
      <c r="EVD10" s="65"/>
      <c r="EVI10" s="219"/>
      <c r="EVJ10" s="65"/>
      <c r="EVK10" s="65"/>
      <c r="EVT10" s="65"/>
      <c r="EVY10" s="219"/>
      <c r="EVZ10" s="65"/>
      <c r="EWA10" s="65"/>
      <c r="EWJ10" s="65"/>
      <c r="EWO10" s="219"/>
      <c r="EWP10" s="65"/>
      <c r="EWQ10" s="65"/>
      <c r="EWZ10" s="65"/>
      <c r="EXE10" s="219"/>
      <c r="EXF10" s="65"/>
      <c r="EXG10" s="65"/>
      <c r="EXP10" s="65"/>
      <c r="EXU10" s="219"/>
      <c r="EXV10" s="65"/>
      <c r="EXW10" s="65"/>
      <c r="EYF10" s="65"/>
      <c r="EYK10" s="219"/>
      <c r="EYL10" s="65"/>
      <c r="EYM10" s="65"/>
      <c r="EYV10" s="65"/>
      <c r="EZA10" s="219"/>
      <c r="EZB10" s="65"/>
      <c r="EZC10" s="65"/>
      <c r="EZL10" s="65"/>
      <c r="EZQ10" s="219"/>
      <c r="EZR10" s="65"/>
      <c r="EZS10" s="65"/>
      <c r="FAB10" s="65"/>
      <c r="FAG10" s="219"/>
      <c r="FAH10" s="65"/>
      <c r="FAI10" s="65"/>
      <c r="FAR10" s="65"/>
      <c r="FAW10" s="219"/>
      <c r="FAX10" s="65"/>
      <c r="FAY10" s="65"/>
      <c r="FBH10" s="65"/>
      <c r="FBM10" s="219"/>
      <c r="FBN10" s="65"/>
      <c r="FBO10" s="65"/>
      <c r="FBX10" s="65"/>
      <c r="FCC10" s="219"/>
      <c r="FCD10" s="65"/>
      <c r="FCE10" s="65"/>
      <c r="FCN10" s="65"/>
      <c r="FCS10" s="219"/>
      <c r="FCT10" s="65"/>
      <c r="FCU10" s="65"/>
      <c r="FDD10" s="65"/>
      <c r="FDI10" s="219"/>
      <c r="FDJ10" s="65"/>
      <c r="FDK10" s="65"/>
      <c r="FDT10" s="65"/>
      <c r="FDY10" s="219"/>
      <c r="FDZ10" s="65"/>
      <c r="FEA10" s="65"/>
      <c r="FEJ10" s="65"/>
      <c r="FEO10" s="219"/>
      <c r="FEP10" s="65"/>
      <c r="FEQ10" s="65"/>
      <c r="FEZ10" s="65"/>
      <c r="FFE10" s="219"/>
      <c r="FFF10" s="65"/>
      <c r="FFG10" s="65"/>
      <c r="FFP10" s="65"/>
      <c r="FFU10" s="219"/>
      <c r="FFV10" s="65"/>
      <c r="FFW10" s="65"/>
      <c r="FGF10" s="65"/>
      <c r="FGK10" s="219"/>
      <c r="FGL10" s="65"/>
      <c r="FGM10" s="65"/>
      <c r="FGV10" s="65"/>
      <c r="FHA10" s="219"/>
      <c r="FHB10" s="65"/>
      <c r="FHC10" s="65"/>
      <c r="FHL10" s="65"/>
      <c r="FHQ10" s="219"/>
      <c r="FHR10" s="65"/>
      <c r="FHS10" s="65"/>
      <c r="FIB10" s="65"/>
      <c r="FIG10" s="219"/>
      <c r="FIH10" s="65"/>
      <c r="FII10" s="65"/>
      <c r="FIR10" s="65"/>
      <c r="FIW10" s="219"/>
      <c r="FIX10" s="65"/>
      <c r="FIY10" s="65"/>
      <c r="FJH10" s="65"/>
      <c r="FJM10" s="219"/>
      <c r="FJN10" s="65"/>
      <c r="FJO10" s="65"/>
      <c r="FJX10" s="65"/>
      <c r="FKC10" s="219"/>
      <c r="FKD10" s="65"/>
      <c r="FKE10" s="65"/>
      <c r="FKN10" s="65"/>
      <c r="FKS10" s="219"/>
      <c r="FKT10" s="65"/>
      <c r="FKU10" s="65"/>
      <c r="FLD10" s="65"/>
      <c r="FLI10" s="219"/>
      <c r="FLJ10" s="65"/>
      <c r="FLK10" s="65"/>
      <c r="FLT10" s="65"/>
      <c r="FLY10" s="219"/>
      <c r="FLZ10" s="65"/>
      <c r="FMA10" s="65"/>
      <c r="FMJ10" s="65"/>
      <c r="FMO10" s="219"/>
      <c r="FMP10" s="65"/>
      <c r="FMQ10" s="65"/>
      <c r="FMZ10" s="65"/>
      <c r="FNE10" s="219"/>
      <c r="FNF10" s="65"/>
      <c r="FNG10" s="65"/>
      <c r="FNP10" s="65"/>
      <c r="FNU10" s="219"/>
      <c r="FNV10" s="65"/>
      <c r="FNW10" s="65"/>
      <c r="FOF10" s="65"/>
      <c r="FOK10" s="219"/>
      <c r="FOL10" s="65"/>
      <c r="FOM10" s="65"/>
      <c r="FOV10" s="65"/>
      <c r="FPA10" s="219"/>
      <c r="FPB10" s="65"/>
      <c r="FPC10" s="65"/>
      <c r="FPL10" s="65"/>
      <c r="FPQ10" s="219"/>
      <c r="FPR10" s="65"/>
      <c r="FPS10" s="65"/>
      <c r="FQB10" s="65"/>
      <c r="FQG10" s="219"/>
      <c r="FQH10" s="65"/>
      <c r="FQI10" s="65"/>
      <c r="FQR10" s="65"/>
      <c r="FQW10" s="219"/>
      <c r="FQX10" s="65"/>
      <c r="FQY10" s="65"/>
      <c r="FRH10" s="65"/>
      <c r="FRM10" s="219"/>
      <c r="FRN10" s="65"/>
      <c r="FRO10" s="65"/>
      <c r="FRX10" s="65"/>
      <c r="FSC10" s="219"/>
      <c r="FSD10" s="65"/>
      <c r="FSE10" s="65"/>
      <c r="FSN10" s="65"/>
      <c r="FSS10" s="219"/>
      <c r="FST10" s="65"/>
      <c r="FSU10" s="65"/>
      <c r="FTD10" s="65"/>
      <c r="FTI10" s="219"/>
      <c r="FTJ10" s="65"/>
      <c r="FTK10" s="65"/>
      <c r="FTT10" s="65"/>
      <c r="FTY10" s="219"/>
      <c r="FTZ10" s="65"/>
      <c r="FUA10" s="65"/>
      <c r="FUJ10" s="65"/>
      <c r="FUO10" s="219"/>
      <c r="FUP10" s="65"/>
      <c r="FUQ10" s="65"/>
      <c r="FUZ10" s="65"/>
      <c r="FVE10" s="219"/>
      <c r="FVF10" s="65"/>
      <c r="FVG10" s="65"/>
      <c r="FVP10" s="65"/>
      <c r="FVU10" s="219"/>
      <c r="FVV10" s="65"/>
      <c r="FVW10" s="65"/>
      <c r="FWF10" s="65"/>
      <c r="FWK10" s="219"/>
      <c r="FWL10" s="65"/>
      <c r="FWM10" s="65"/>
      <c r="FWV10" s="65"/>
      <c r="FXA10" s="219"/>
      <c r="FXB10" s="65"/>
      <c r="FXC10" s="65"/>
      <c r="FXL10" s="65"/>
      <c r="FXQ10" s="219"/>
      <c r="FXR10" s="65"/>
      <c r="FXS10" s="65"/>
      <c r="FYB10" s="65"/>
      <c r="FYG10" s="219"/>
      <c r="FYH10" s="65"/>
      <c r="FYI10" s="65"/>
      <c r="FYR10" s="65"/>
      <c r="FYW10" s="219"/>
      <c r="FYX10" s="65"/>
      <c r="FYY10" s="65"/>
      <c r="FZH10" s="65"/>
      <c r="FZM10" s="219"/>
      <c r="FZN10" s="65"/>
      <c r="FZO10" s="65"/>
      <c r="FZX10" s="65"/>
      <c r="GAC10" s="219"/>
      <c r="GAD10" s="65"/>
      <c r="GAE10" s="65"/>
      <c r="GAN10" s="65"/>
      <c r="GAS10" s="219"/>
      <c r="GAT10" s="65"/>
      <c r="GAU10" s="65"/>
      <c r="GBD10" s="65"/>
      <c r="GBI10" s="219"/>
      <c r="GBJ10" s="65"/>
      <c r="GBK10" s="65"/>
      <c r="GBT10" s="65"/>
      <c r="GBY10" s="219"/>
      <c r="GBZ10" s="65"/>
      <c r="GCA10" s="65"/>
      <c r="GCJ10" s="65"/>
      <c r="GCO10" s="219"/>
      <c r="GCP10" s="65"/>
      <c r="GCQ10" s="65"/>
      <c r="GCZ10" s="65"/>
      <c r="GDE10" s="219"/>
      <c r="GDF10" s="65"/>
      <c r="GDG10" s="65"/>
      <c r="GDP10" s="65"/>
      <c r="GDU10" s="219"/>
      <c r="GDV10" s="65"/>
      <c r="GDW10" s="65"/>
      <c r="GEF10" s="65"/>
      <c r="GEK10" s="219"/>
      <c r="GEL10" s="65"/>
      <c r="GEM10" s="65"/>
      <c r="GEV10" s="65"/>
      <c r="GFA10" s="219"/>
      <c r="GFB10" s="65"/>
      <c r="GFC10" s="65"/>
      <c r="GFL10" s="65"/>
      <c r="GFQ10" s="219"/>
      <c r="GFR10" s="65"/>
      <c r="GFS10" s="65"/>
      <c r="GGB10" s="65"/>
      <c r="GGG10" s="219"/>
      <c r="GGH10" s="65"/>
      <c r="GGI10" s="65"/>
      <c r="GGR10" s="65"/>
      <c r="GGW10" s="219"/>
      <c r="GGX10" s="65"/>
      <c r="GGY10" s="65"/>
      <c r="GHH10" s="65"/>
      <c r="GHM10" s="219"/>
      <c r="GHN10" s="65"/>
      <c r="GHO10" s="65"/>
      <c r="GHX10" s="65"/>
      <c r="GIC10" s="219"/>
      <c r="GID10" s="65"/>
      <c r="GIE10" s="65"/>
      <c r="GIN10" s="65"/>
      <c r="GIS10" s="219"/>
      <c r="GIT10" s="65"/>
      <c r="GIU10" s="65"/>
      <c r="GJD10" s="65"/>
      <c r="GJI10" s="219"/>
      <c r="GJJ10" s="65"/>
      <c r="GJK10" s="65"/>
      <c r="GJT10" s="65"/>
      <c r="GJY10" s="219"/>
      <c r="GJZ10" s="65"/>
      <c r="GKA10" s="65"/>
      <c r="GKJ10" s="65"/>
      <c r="GKO10" s="219"/>
      <c r="GKP10" s="65"/>
      <c r="GKQ10" s="65"/>
      <c r="GKZ10" s="65"/>
      <c r="GLE10" s="219"/>
      <c r="GLF10" s="65"/>
      <c r="GLG10" s="65"/>
      <c r="GLP10" s="65"/>
      <c r="GLU10" s="219"/>
      <c r="GLV10" s="65"/>
      <c r="GLW10" s="65"/>
      <c r="GMF10" s="65"/>
      <c r="GMK10" s="219"/>
      <c r="GML10" s="65"/>
      <c r="GMM10" s="65"/>
      <c r="GMV10" s="65"/>
      <c r="GNA10" s="219"/>
      <c r="GNB10" s="65"/>
      <c r="GNC10" s="65"/>
      <c r="GNL10" s="65"/>
      <c r="GNQ10" s="219"/>
      <c r="GNR10" s="65"/>
      <c r="GNS10" s="65"/>
      <c r="GOB10" s="65"/>
      <c r="GOG10" s="219"/>
      <c r="GOH10" s="65"/>
      <c r="GOI10" s="65"/>
      <c r="GOR10" s="65"/>
      <c r="GOW10" s="219"/>
      <c r="GOX10" s="65"/>
      <c r="GOY10" s="65"/>
      <c r="GPH10" s="65"/>
      <c r="GPM10" s="219"/>
      <c r="GPN10" s="65"/>
      <c r="GPO10" s="65"/>
      <c r="GPX10" s="65"/>
      <c r="GQC10" s="219"/>
      <c r="GQD10" s="65"/>
      <c r="GQE10" s="65"/>
      <c r="GQN10" s="65"/>
      <c r="GQS10" s="219"/>
      <c r="GQT10" s="65"/>
      <c r="GQU10" s="65"/>
      <c r="GRD10" s="65"/>
      <c r="GRI10" s="219"/>
      <c r="GRJ10" s="65"/>
      <c r="GRK10" s="65"/>
      <c r="GRT10" s="65"/>
      <c r="GRY10" s="219"/>
      <c r="GRZ10" s="65"/>
      <c r="GSA10" s="65"/>
      <c r="GSJ10" s="65"/>
      <c r="GSO10" s="219"/>
      <c r="GSP10" s="65"/>
      <c r="GSQ10" s="65"/>
      <c r="GSZ10" s="65"/>
      <c r="GTE10" s="219"/>
      <c r="GTF10" s="65"/>
      <c r="GTG10" s="65"/>
      <c r="GTP10" s="65"/>
      <c r="GTU10" s="219"/>
      <c r="GTV10" s="65"/>
      <c r="GTW10" s="65"/>
      <c r="GUF10" s="65"/>
      <c r="GUK10" s="219"/>
      <c r="GUL10" s="65"/>
      <c r="GUM10" s="65"/>
      <c r="GUV10" s="65"/>
      <c r="GVA10" s="219"/>
      <c r="GVB10" s="65"/>
      <c r="GVC10" s="65"/>
      <c r="GVL10" s="65"/>
      <c r="GVQ10" s="219"/>
      <c r="GVR10" s="65"/>
      <c r="GVS10" s="65"/>
      <c r="GWB10" s="65"/>
      <c r="GWG10" s="219"/>
      <c r="GWH10" s="65"/>
      <c r="GWI10" s="65"/>
      <c r="GWR10" s="65"/>
      <c r="GWW10" s="219"/>
      <c r="GWX10" s="65"/>
      <c r="GWY10" s="65"/>
      <c r="GXH10" s="65"/>
      <c r="GXM10" s="219"/>
      <c r="GXN10" s="65"/>
      <c r="GXO10" s="65"/>
      <c r="GXX10" s="65"/>
      <c r="GYC10" s="219"/>
      <c r="GYD10" s="65"/>
      <c r="GYE10" s="65"/>
      <c r="GYN10" s="65"/>
      <c r="GYS10" s="219"/>
      <c r="GYT10" s="65"/>
      <c r="GYU10" s="65"/>
      <c r="GZD10" s="65"/>
      <c r="GZI10" s="219"/>
      <c r="GZJ10" s="65"/>
      <c r="GZK10" s="65"/>
      <c r="GZT10" s="65"/>
      <c r="GZY10" s="219"/>
      <c r="GZZ10" s="65"/>
      <c r="HAA10" s="65"/>
      <c r="HAJ10" s="65"/>
      <c r="HAO10" s="219"/>
      <c r="HAP10" s="65"/>
      <c r="HAQ10" s="65"/>
      <c r="HAZ10" s="65"/>
      <c r="HBE10" s="219"/>
      <c r="HBF10" s="65"/>
      <c r="HBG10" s="65"/>
      <c r="HBP10" s="65"/>
      <c r="HBU10" s="219"/>
      <c r="HBV10" s="65"/>
      <c r="HBW10" s="65"/>
      <c r="HCF10" s="65"/>
      <c r="HCK10" s="219"/>
      <c r="HCL10" s="65"/>
      <c r="HCM10" s="65"/>
      <c r="HCV10" s="65"/>
      <c r="HDA10" s="219"/>
      <c r="HDB10" s="65"/>
      <c r="HDC10" s="65"/>
      <c r="HDL10" s="65"/>
      <c r="HDQ10" s="219"/>
      <c r="HDR10" s="65"/>
      <c r="HDS10" s="65"/>
      <c r="HEB10" s="65"/>
      <c r="HEG10" s="219"/>
      <c r="HEH10" s="65"/>
      <c r="HEI10" s="65"/>
      <c r="HER10" s="65"/>
      <c r="HEW10" s="219"/>
      <c r="HEX10" s="65"/>
      <c r="HEY10" s="65"/>
      <c r="HFH10" s="65"/>
      <c r="HFM10" s="219"/>
      <c r="HFN10" s="65"/>
      <c r="HFO10" s="65"/>
      <c r="HFX10" s="65"/>
      <c r="HGC10" s="219"/>
      <c r="HGD10" s="65"/>
      <c r="HGE10" s="65"/>
      <c r="HGN10" s="65"/>
      <c r="HGS10" s="219"/>
      <c r="HGT10" s="65"/>
      <c r="HGU10" s="65"/>
      <c r="HHD10" s="65"/>
      <c r="HHI10" s="219"/>
      <c r="HHJ10" s="65"/>
      <c r="HHK10" s="65"/>
      <c r="HHT10" s="65"/>
      <c r="HHY10" s="219"/>
      <c r="HHZ10" s="65"/>
      <c r="HIA10" s="65"/>
      <c r="HIJ10" s="65"/>
      <c r="HIO10" s="219"/>
      <c r="HIP10" s="65"/>
      <c r="HIQ10" s="65"/>
      <c r="HIZ10" s="65"/>
      <c r="HJE10" s="219"/>
      <c r="HJF10" s="65"/>
      <c r="HJG10" s="65"/>
      <c r="HJP10" s="65"/>
      <c r="HJU10" s="219"/>
      <c r="HJV10" s="65"/>
      <c r="HJW10" s="65"/>
      <c r="HKF10" s="65"/>
      <c r="HKK10" s="219"/>
      <c r="HKL10" s="65"/>
      <c r="HKM10" s="65"/>
      <c r="HKV10" s="65"/>
      <c r="HLA10" s="219"/>
      <c r="HLB10" s="65"/>
      <c r="HLC10" s="65"/>
      <c r="HLL10" s="65"/>
      <c r="HLQ10" s="219"/>
      <c r="HLR10" s="65"/>
      <c r="HLS10" s="65"/>
      <c r="HMB10" s="65"/>
      <c r="HMG10" s="219"/>
      <c r="HMH10" s="65"/>
      <c r="HMI10" s="65"/>
      <c r="HMR10" s="65"/>
      <c r="HMW10" s="219"/>
      <c r="HMX10" s="65"/>
      <c r="HMY10" s="65"/>
      <c r="HNH10" s="65"/>
      <c r="HNM10" s="219"/>
      <c r="HNN10" s="65"/>
      <c r="HNO10" s="65"/>
      <c r="HNX10" s="65"/>
      <c r="HOC10" s="219"/>
      <c r="HOD10" s="65"/>
      <c r="HOE10" s="65"/>
      <c r="HON10" s="65"/>
      <c r="HOS10" s="219"/>
      <c r="HOT10" s="65"/>
      <c r="HOU10" s="65"/>
      <c r="HPD10" s="65"/>
      <c r="HPI10" s="219"/>
      <c r="HPJ10" s="65"/>
      <c r="HPK10" s="65"/>
      <c r="HPT10" s="65"/>
      <c r="HPY10" s="219"/>
      <c r="HPZ10" s="65"/>
      <c r="HQA10" s="65"/>
      <c r="HQJ10" s="65"/>
      <c r="HQO10" s="219"/>
      <c r="HQP10" s="65"/>
      <c r="HQQ10" s="65"/>
      <c r="HQZ10" s="65"/>
      <c r="HRE10" s="219"/>
      <c r="HRF10" s="65"/>
      <c r="HRG10" s="65"/>
      <c r="HRP10" s="65"/>
      <c r="HRU10" s="219"/>
      <c r="HRV10" s="65"/>
      <c r="HRW10" s="65"/>
      <c r="HSF10" s="65"/>
      <c r="HSK10" s="219"/>
      <c r="HSL10" s="65"/>
      <c r="HSM10" s="65"/>
      <c r="HSV10" s="65"/>
      <c r="HTA10" s="219"/>
      <c r="HTB10" s="65"/>
      <c r="HTC10" s="65"/>
      <c r="HTL10" s="65"/>
      <c r="HTQ10" s="219"/>
      <c r="HTR10" s="65"/>
      <c r="HTS10" s="65"/>
      <c r="HUB10" s="65"/>
      <c r="HUG10" s="219"/>
      <c r="HUH10" s="65"/>
      <c r="HUI10" s="65"/>
      <c r="HUR10" s="65"/>
      <c r="HUW10" s="219"/>
      <c r="HUX10" s="65"/>
      <c r="HUY10" s="65"/>
      <c r="HVH10" s="65"/>
      <c r="HVM10" s="219"/>
      <c r="HVN10" s="65"/>
      <c r="HVO10" s="65"/>
      <c r="HVX10" s="65"/>
      <c r="HWC10" s="219"/>
      <c r="HWD10" s="65"/>
      <c r="HWE10" s="65"/>
      <c r="HWN10" s="65"/>
      <c r="HWS10" s="219"/>
      <c r="HWT10" s="65"/>
      <c r="HWU10" s="65"/>
      <c r="HXD10" s="65"/>
      <c r="HXI10" s="219"/>
      <c r="HXJ10" s="65"/>
      <c r="HXK10" s="65"/>
      <c r="HXT10" s="65"/>
      <c r="HXY10" s="219"/>
      <c r="HXZ10" s="65"/>
      <c r="HYA10" s="65"/>
      <c r="HYJ10" s="65"/>
      <c r="HYO10" s="219"/>
      <c r="HYP10" s="65"/>
      <c r="HYQ10" s="65"/>
      <c r="HYZ10" s="65"/>
      <c r="HZE10" s="219"/>
      <c r="HZF10" s="65"/>
      <c r="HZG10" s="65"/>
      <c r="HZP10" s="65"/>
      <c r="HZU10" s="219"/>
      <c r="HZV10" s="65"/>
      <c r="HZW10" s="65"/>
      <c r="IAF10" s="65"/>
      <c r="IAK10" s="219"/>
      <c r="IAL10" s="65"/>
      <c r="IAM10" s="65"/>
      <c r="IAV10" s="65"/>
      <c r="IBA10" s="219"/>
      <c r="IBB10" s="65"/>
      <c r="IBC10" s="65"/>
      <c r="IBL10" s="65"/>
      <c r="IBQ10" s="219"/>
      <c r="IBR10" s="65"/>
      <c r="IBS10" s="65"/>
      <c r="ICB10" s="65"/>
      <c r="ICG10" s="219"/>
      <c r="ICH10" s="65"/>
      <c r="ICI10" s="65"/>
      <c r="ICR10" s="65"/>
      <c r="ICW10" s="219"/>
      <c r="ICX10" s="65"/>
      <c r="ICY10" s="65"/>
      <c r="IDH10" s="65"/>
      <c r="IDM10" s="219"/>
      <c r="IDN10" s="65"/>
      <c r="IDO10" s="65"/>
      <c r="IDX10" s="65"/>
      <c r="IEC10" s="219"/>
      <c r="IED10" s="65"/>
      <c r="IEE10" s="65"/>
      <c r="IEN10" s="65"/>
      <c r="IES10" s="219"/>
      <c r="IET10" s="65"/>
      <c r="IEU10" s="65"/>
      <c r="IFD10" s="65"/>
      <c r="IFI10" s="219"/>
      <c r="IFJ10" s="65"/>
      <c r="IFK10" s="65"/>
      <c r="IFT10" s="65"/>
      <c r="IFY10" s="219"/>
      <c r="IFZ10" s="65"/>
      <c r="IGA10" s="65"/>
      <c r="IGJ10" s="65"/>
      <c r="IGO10" s="219"/>
      <c r="IGP10" s="65"/>
      <c r="IGQ10" s="65"/>
      <c r="IGZ10" s="65"/>
      <c r="IHE10" s="219"/>
      <c r="IHF10" s="65"/>
      <c r="IHG10" s="65"/>
      <c r="IHP10" s="65"/>
      <c r="IHU10" s="219"/>
      <c r="IHV10" s="65"/>
      <c r="IHW10" s="65"/>
      <c r="IIF10" s="65"/>
      <c r="IIK10" s="219"/>
      <c r="IIL10" s="65"/>
      <c r="IIM10" s="65"/>
      <c r="IIV10" s="65"/>
      <c r="IJA10" s="219"/>
      <c r="IJB10" s="65"/>
      <c r="IJC10" s="65"/>
      <c r="IJL10" s="65"/>
      <c r="IJQ10" s="219"/>
      <c r="IJR10" s="65"/>
      <c r="IJS10" s="65"/>
      <c r="IKB10" s="65"/>
      <c r="IKG10" s="219"/>
      <c r="IKH10" s="65"/>
      <c r="IKI10" s="65"/>
      <c r="IKR10" s="65"/>
      <c r="IKW10" s="219"/>
      <c r="IKX10" s="65"/>
      <c r="IKY10" s="65"/>
      <c r="ILH10" s="65"/>
      <c r="ILM10" s="219"/>
      <c r="ILN10" s="65"/>
      <c r="ILO10" s="65"/>
      <c r="ILX10" s="65"/>
      <c r="IMC10" s="219"/>
      <c r="IMD10" s="65"/>
      <c r="IME10" s="65"/>
      <c r="IMN10" s="65"/>
      <c r="IMS10" s="219"/>
      <c r="IMT10" s="65"/>
      <c r="IMU10" s="65"/>
      <c r="IND10" s="65"/>
      <c r="INI10" s="219"/>
      <c r="INJ10" s="65"/>
      <c r="INK10" s="65"/>
      <c r="INT10" s="65"/>
      <c r="INY10" s="219"/>
      <c r="INZ10" s="65"/>
      <c r="IOA10" s="65"/>
      <c r="IOJ10" s="65"/>
      <c r="IOO10" s="219"/>
      <c r="IOP10" s="65"/>
      <c r="IOQ10" s="65"/>
      <c r="IOZ10" s="65"/>
      <c r="IPE10" s="219"/>
      <c r="IPF10" s="65"/>
      <c r="IPG10" s="65"/>
      <c r="IPP10" s="65"/>
      <c r="IPU10" s="219"/>
      <c r="IPV10" s="65"/>
      <c r="IPW10" s="65"/>
      <c r="IQF10" s="65"/>
      <c r="IQK10" s="219"/>
      <c r="IQL10" s="65"/>
      <c r="IQM10" s="65"/>
      <c r="IQV10" s="65"/>
      <c r="IRA10" s="219"/>
      <c r="IRB10" s="65"/>
      <c r="IRC10" s="65"/>
      <c r="IRL10" s="65"/>
      <c r="IRQ10" s="219"/>
      <c r="IRR10" s="65"/>
      <c r="IRS10" s="65"/>
      <c r="ISB10" s="65"/>
      <c r="ISG10" s="219"/>
      <c r="ISH10" s="65"/>
      <c r="ISI10" s="65"/>
      <c r="ISR10" s="65"/>
      <c r="ISW10" s="219"/>
      <c r="ISX10" s="65"/>
      <c r="ISY10" s="65"/>
      <c r="ITH10" s="65"/>
      <c r="ITM10" s="219"/>
      <c r="ITN10" s="65"/>
      <c r="ITO10" s="65"/>
      <c r="ITX10" s="65"/>
      <c r="IUC10" s="219"/>
      <c r="IUD10" s="65"/>
      <c r="IUE10" s="65"/>
      <c r="IUN10" s="65"/>
      <c r="IUS10" s="219"/>
      <c r="IUT10" s="65"/>
      <c r="IUU10" s="65"/>
      <c r="IVD10" s="65"/>
      <c r="IVI10" s="219"/>
      <c r="IVJ10" s="65"/>
      <c r="IVK10" s="65"/>
      <c r="IVT10" s="65"/>
      <c r="IVY10" s="219"/>
      <c r="IVZ10" s="65"/>
      <c r="IWA10" s="65"/>
      <c r="IWJ10" s="65"/>
      <c r="IWO10" s="219"/>
      <c r="IWP10" s="65"/>
      <c r="IWQ10" s="65"/>
      <c r="IWZ10" s="65"/>
      <c r="IXE10" s="219"/>
      <c r="IXF10" s="65"/>
      <c r="IXG10" s="65"/>
      <c r="IXP10" s="65"/>
      <c r="IXU10" s="219"/>
      <c r="IXV10" s="65"/>
      <c r="IXW10" s="65"/>
      <c r="IYF10" s="65"/>
      <c r="IYK10" s="219"/>
      <c r="IYL10" s="65"/>
      <c r="IYM10" s="65"/>
      <c r="IYV10" s="65"/>
      <c r="IZA10" s="219"/>
      <c r="IZB10" s="65"/>
      <c r="IZC10" s="65"/>
      <c r="IZL10" s="65"/>
      <c r="IZQ10" s="219"/>
      <c r="IZR10" s="65"/>
      <c r="IZS10" s="65"/>
      <c r="JAB10" s="65"/>
      <c r="JAG10" s="219"/>
      <c r="JAH10" s="65"/>
      <c r="JAI10" s="65"/>
      <c r="JAR10" s="65"/>
      <c r="JAW10" s="219"/>
      <c r="JAX10" s="65"/>
      <c r="JAY10" s="65"/>
      <c r="JBH10" s="65"/>
      <c r="JBM10" s="219"/>
      <c r="JBN10" s="65"/>
      <c r="JBO10" s="65"/>
      <c r="JBX10" s="65"/>
      <c r="JCC10" s="219"/>
      <c r="JCD10" s="65"/>
      <c r="JCE10" s="65"/>
      <c r="JCN10" s="65"/>
      <c r="JCS10" s="219"/>
      <c r="JCT10" s="65"/>
      <c r="JCU10" s="65"/>
      <c r="JDD10" s="65"/>
      <c r="JDI10" s="219"/>
      <c r="JDJ10" s="65"/>
      <c r="JDK10" s="65"/>
      <c r="JDT10" s="65"/>
      <c r="JDY10" s="219"/>
      <c r="JDZ10" s="65"/>
      <c r="JEA10" s="65"/>
      <c r="JEJ10" s="65"/>
      <c r="JEO10" s="219"/>
      <c r="JEP10" s="65"/>
      <c r="JEQ10" s="65"/>
      <c r="JEZ10" s="65"/>
      <c r="JFE10" s="219"/>
      <c r="JFF10" s="65"/>
      <c r="JFG10" s="65"/>
      <c r="JFP10" s="65"/>
      <c r="JFU10" s="219"/>
      <c r="JFV10" s="65"/>
      <c r="JFW10" s="65"/>
      <c r="JGF10" s="65"/>
      <c r="JGK10" s="219"/>
      <c r="JGL10" s="65"/>
      <c r="JGM10" s="65"/>
      <c r="JGV10" s="65"/>
      <c r="JHA10" s="219"/>
      <c r="JHB10" s="65"/>
      <c r="JHC10" s="65"/>
      <c r="JHL10" s="65"/>
      <c r="JHQ10" s="219"/>
      <c r="JHR10" s="65"/>
      <c r="JHS10" s="65"/>
      <c r="JIB10" s="65"/>
      <c r="JIG10" s="219"/>
      <c r="JIH10" s="65"/>
      <c r="JII10" s="65"/>
      <c r="JIR10" s="65"/>
      <c r="JIW10" s="219"/>
      <c r="JIX10" s="65"/>
      <c r="JIY10" s="65"/>
      <c r="JJH10" s="65"/>
      <c r="JJM10" s="219"/>
      <c r="JJN10" s="65"/>
      <c r="JJO10" s="65"/>
      <c r="JJX10" s="65"/>
      <c r="JKC10" s="219"/>
      <c r="JKD10" s="65"/>
      <c r="JKE10" s="65"/>
      <c r="JKN10" s="65"/>
      <c r="JKS10" s="219"/>
      <c r="JKT10" s="65"/>
      <c r="JKU10" s="65"/>
      <c r="JLD10" s="65"/>
      <c r="JLI10" s="219"/>
      <c r="JLJ10" s="65"/>
      <c r="JLK10" s="65"/>
      <c r="JLT10" s="65"/>
      <c r="JLY10" s="219"/>
      <c r="JLZ10" s="65"/>
      <c r="JMA10" s="65"/>
      <c r="JMJ10" s="65"/>
      <c r="JMO10" s="219"/>
      <c r="JMP10" s="65"/>
      <c r="JMQ10" s="65"/>
      <c r="JMZ10" s="65"/>
      <c r="JNE10" s="219"/>
      <c r="JNF10" s="65"/>
      <c r="JNG10" s="65"/>
      <c r="JNP10" s="65"/>
      <c r="JNU10" s="219"/>
      <c r="JNV10" s="65"/>
      <c r="JNW10" s="65"/>
      <c r="JOF10" s="65"/>
      <c r="JOK10" s="219"/>
      <c r="JOL10" s="65"/>
      <c r="JOM10" s="65"/>
      <c r="JOV10" s="65"/>
      <c r="JPA10" s="219"/>
      <c r="JPB10" s="65"/>
      <c r="JPC10" s="65"/>
      <c r="JPL10" s="65"/>
      <c r="JPQ10" s="219"/>
      <c r="JPR10" s="65"/>
      <c r="JPS10" s="65"/>
      <c r="JQB10" s="65"/>
      <c r="JQG10" s="219"/>
      <c r="JQH10" s="65"/>
      <c r="JQI10" s="65"/>
      <c r="JQR10" s="65"/>
      <c r="JQW10" s="219"/>
      <c r="JQX10" s="65"/>
      <c r="JQY10" s="65"/>
      <c r="JRH10" s="65"/>
      <c r="JRM10" s="219"/>
      <c r="JRN10" s="65"/>
      <c r="JRO10" s="65"/>
      <c r="JRX10" s="65"/>
      <c r="JSC10" s="219"/>
      <c r="JSD10" s="65"/>
      <c r="JSE10" s="65"/>
      <c r="JSN10" s="65"/>
      <c r="JSS10" s="219"/>
      <c r="JST10" s="65"/>
      <c r="JSU10" s="65"/>
      <c r="JTD10" s="65"/>
      <c r="JTI10" s="219"/>
      <c r="JTJ10" s="65"/>
      <c r="JTK10" s="65"/>
      <c r="JTT10" s="65"/>
      <c r="JTY10" s="219"/>
      <c r="JTZ10" s="65"/>
      <c r="JUA10" s="65"/>
      <c r="JUJ10" s="65"/>
      <c r="JUO10" s="219"/>
      <c r="JUP10" s="65"/>
      <c r="JUQ10" s="65"/>
      <c r="JUZ10" s="65"/>
      <c r="JVE10" s="219"/>
      <c r="JVF10" s="65"/>
      <c r="JVG10" s="65"/>
      <c r="JVP10" s="65"/>
      <c r="JVU10" s="219"/>
      <c r="JVV10" s="65"/>
      <c r="JVW10" s="65"/>
      <c r="JWF10" s="65"/>
      <c r="JWK10" s="219"/>
      <c r="JWL10" s="65"/>
      <c r="JWM10" s="65"/>
      <c r="JWV10" s="65"/>
      <c r="JXA10" s="219"/>
      <c r="JXB10" s="65"/>
      <c r="JXC10" s="65"/>
      <c r="JXL10" s="65"/>
      <c r="JXQ10" s="219"/>
      <c r="JXR10" s="65"/>
      <c r="JXS10" s="65"/>
      <c r="JYB10" s="65"/>
      <c r="JYG10" s="219"/>
      <c r="JYH10" s="65"/>
      <c r="JYI10" s="65"/>
      <c r="JYR10" s="65"/>
      <c r="JYW10" s="219"/>
      <c r="JYX10" s="65"/>
      <c r="JYY10" s="65"/>
      <c r="JZH10" s="65"/>
      <c r="JZM10" s="219"/>
      <c r="JZN10" s="65"/>
      <c r="JZO10" s="65"/>
      <c r="JZX10" s="65"/>
      <c r="KAC10" s="219"/>
      <c r="KAD10" s="65"/>
      <c r="KAE10" s="65"/>
      <c r="KAN10" s="65"/>
      <c r="KAS10" s="219"/>
      <c r="KAT10" s="65"/>
      <c r="KAU10" s="65"/>
      <c r="KBD10" s="65"/>
      <c r="KBI10" s="219"/>
      <c r="KBJ10" s="65"/>
      <c r="KBK10" s="65"/>
      <c r="KBT10" s="65"/>
      <c r="KBY10" s="219"/>
      <c r="KBZ10" s="65"/>
      <c r="KCA10" s="65"/>
      <c r="KCJ10" s="65"/>
      <c r="KCO10" s="219"/>
      <c r="KCP10" s="65"/>
      <c r="KCQ10" s="65"/>
      <c r="KCZ10" s="65"/>
      <c r="KDE10" s="219"/>
      <c r="KDF10" s="65"/>
      <c r="KDG10" s="65"/>
      <c r="KDP10" s="65"/>
      <c r="KDU10" s="219"/>
      <c r="KDV10" s="65"/>
      <c r="KDW10" s="65"/>
      <c r="KEF10" s="65"/>
      <c r="KEK10" s="219"/>
      <c r="KEL10" s="65"/>
      <c r="KEM10" s="65"/>
      <c r="KEV10" s="65"/>
      <c r="KFA10" s="219"/>
      <c r="KFB10" s="65"/>
      <c r="KFC10" s="65"/>
      <c r="KFL10" s="65"/>
      <c r="KFQ10" s="219"/>
      <c r="KFR10" s="65"/>
      <c r="KFS10" s="65"/>
      <c r="KGB10" s="65"/>
      <c r="KGG10" s="219"/>
      <c r="KGH10" s="65"/>
      <c r="KGI10" s="65"/>
      <c r="KGR10" s="65"/>
      <c r="KGW10" s="219"/>
      <c r="KGX10" s="65"/>
      <c r="KGY10" s="65"/>
      <c r="KHH10" s="65"/>
      <c r="KHM10" s="219"/>
      <c r="KHN10" s="65"/>
      <c r="KHO10" s="65"/>
      <c r="KHX10" s="65"/>
      <c r="KIC10" s="219"/>
      <c r="KID10" s="65"/>
      <c r="KIE10" s="65"/>
      <c r="KIN10" s="65"/>
      <c r="KIS10" s="219"/>
      <c r="KIT10" s="65"/>
      <c r="KIU10" s="65"/>
      <c r="KJD10" s="65"/>
      <c r="KJI10" s="219"/>
      <c r="KJJ10" s="65"/>
      <c r="KJK10" s="65"/>
      <c r="KJT10" s="65"/>
      <c r="KJY10" s="219"/>
      <c r="KJZ10" s="65"/>
      <c r="KKA10" s="65"/>
      <c r="KKJ10" s="65"/>
      <c r="KKO10" s="219"/>
      <c r="KKP10" s="65"/>
      <c r="KKQ10" s="65"/>
      <c r="KKZ10" s="65"/>
      <c r="KLE10" s="219"/>
      <c r="KLF10" s="65"/>
      <c r="KLG10" s="65"/>
      <c r="KLP10" s="65"/>
      <c r="KLU10" s="219"/>
      <c r="KLV10" s="65"/>
      <c r="KLW10" s="65"/>
      <c r="KMF10" s="65"/>
      <c r="KMK10" s="219"/>
      <c r="KML10" s="65"/>
      <c r="KMM10" s="65"/>
      <c r="KMV10" s="65"/>
      <c r="KNA10" s="219"/>
      <c r="KNB10" s="65"/>
      <c r="KNC10" s="65"/>
      <c r="KNL10" s="65"/>
      <c r="KNQ10" s="219"/>
      <c r="KNR10" s="65"/>
      <c r="KNS10" s="65"/>
      <c r="KOB10" s="65"/>
      <c r="KOG10" s="219"/>
      <c r="KOH10" s="65"/>
      <c r="KOI10" s="65"/>
      <c r="KOR10" s="65"/>
      <c r="KOW10" s="219"/>
      <c r="KOX10" s="65"/>
      <c r="KOY10" s="65"/>
      <c r="KPH10" s="65"/>
      <c r="KPM10" s="219"/>
      <c r="KPN10" s="65"/>
      <c r="KPO10" s="65"/>
      <c r="KPX10" s="65"/>
      <c r="KQC10" s="219"/>
      <c r="KQD10" s="65"/>
      <c r="KQE10" s="65"/>
      <c r="KQN10" s="65"/>
      <c r="KQS10" s="219"/>
      <c r="KQT10" s="65"/>
      <c r="KQU10" s="65"/>
      <c r="KRD10" s="65"/>
      <c r="KRI10" s="219"/>
      <c r="KRJ10" s="65"/>
      <c r="KRK10" s="65"/>
      <c r="KRT10" s="65"/>
      <c r="KRY10" s="219"/>
      <c r="KRZ10" s="65"/>
      <c r="KSA10" s="65"/>
      <c r="KSJ10" s="65"/>
      <c r="KSO10" s="219"/>
      <c r="KSP10" s="65"/>
      <c r="KSQ10" s="65"/>
      <c r="KSZ10" s="65"/>
      <c r="KTE10" s="219"/>
      <c r="KTF10" s="65"/>
      <c r="KTG10" s="65"/>
      <c r="KTP10" s="65"/>
      <c r="KTU10" s="219"/>
      <c r="KTV10" s="65"/>
      <c r="KTW10" s="65"/>
      <c r="KUF10" s="65"/>
      <c r="KUK10" s="219"/>
      <c r="KUL10" s="65"/>
      <c r="KUM10" s="65"/>
      <c r="KUV10" s="65"/>
      <c r="KVA10" s="219"/>
      <c r="KVB10" s="65"/>
      <c r="KVC10" s="65"/>
      <c r="KVL10" s="65"/>
      <c r="KVQ10" s="219"/>
      <c r="KVR10" s="65"/>
      <c r="KVS10" s="65"/>
      <c r="KWB10" s="65"/>
      <c r="KWG10" s="219"/>
      <c r="KWH10" s="65"/>
      <c r="KWI10" s="65"/>
      <c r="KWR10" s="65"/>
      <c r="KWW10" s="219"/>
      <c r="KWX10" s="65"/>
      <c r="KWY10" s="65"/>
      <c r="KXH10" s="65"/>
      <c r="KXM10" s="219"/>
      <c r="KXN10" s="65"/>
      <c r="KXO10" s="65"/>
      <c r="KXX10" s="65"/>
      <c r="KYC10" s="219"/>
      <c r="KYD10" s="65"/>
      <c r="KYE10" s="65"/>
      <c r="KYN10" s="65"/>
      <c r="KYS10" s="219"/>
      <c r="KYT10" s="65"/>
      <c r="KYU10" s="65"/>
      <c r="KZD10" s="65"/>
      <c r="KZI10" s="219"/>
      <c r="KZJ10" s="65"/>
      <c r="KZK10" s="65"/>
      <c r="KZT10" s="65"/>
      <c r="KZY10" s="219"/>
      <c r="KZZ10" s="65"/>
      <c r="LAA10" s="65"/>
      <c r="LAJ10" s="65"/>
      <c r="LAO10" s="219"/>
      <c r="LAP10" s="65"/>
      <c r="LAQ10" s="65"/>
      <c r="LAZ10" s="65"/>
      <c r="LBE10" s="219"/>
      <c r="LBF10" s="65"/>
      <c r="LBG10" s="65"/>
      <c r="LBP10" s="65"/>
      <c r="LBU10" s="219"/>
      <c r="LBV10" s="65"/>
      <c r="LBW10" s="65"/>
      <c r="LCF10" s="65"/>
      <c r="LCK10" s="219"/>
      <c r="LCL10" s="65"/>
      <c r="LCM10" s="65"/>
      <c r="LCV10" s="65"/>
      <c r="LDA10" s="219"/>
      <c r="LDB10" s="65"/>
      <c r="LDC10" s="65"/>
      <c r="LDL10" s="65"/>
      <c r="LDQ10" s="219"/>
      <c r="LDR10" s="65"/>
      <c r="LDS10" s="65"/>
      <c r="LEB10" s="65"/>
      <c r="LEG10" s="219"/>
      <c r="LEH10" s="65"/>
      <c r="LEI10" s="65"/>
      <c r="LER10" s="65"/>
      <c r="LEW10" s="219"/>
      <c r="LEX10" s="65"/>
      <c r="LEY10" s="65"/>
      <c r="LFH10" s="65"/>
      <c r="LFM10" s="219"/>
      <c r="LFN10" s="65"/>
      <c r="LFO10" s="65"/>
      <c r="LFX10" s="65"/>
      <c r="LGC10" s="219"/>
      <c r="LGD10" s="65"/>
      <c r="LGE10" s="65"/>
      <c r="LGN10" s="65"/>
      <c r="LGS10" s="219"/>
      <c r="LGT10" s="65"/>
      <c r="LGU10" s="65"/>
      <c r="LHD10" s="65"/>
      <c r="LHI10" s="219"/>
      <c r="LHJ10" s="65"/>
      <c r="LHK10" s="65"/>
      <c r="LHT10" s="65"/>
      <c r="LHY10" s="219"/>
      <c r="LHZ10" s="65"/>
      <c r="LIA10" s="65"/>
      <c r="LIJ10" s="65"/>
      <c r="LIO10" s="219"/>
      <c r="LIP10" s="65"/>
      <c r="LIQ10" s="65"/>
      <c r="LIZ10" s="65"/>
      <c r="LJE10" s="219"/>
      <c r="LJF10" s="65"/>
      <c r="LJG10" s="65"/>
      <c r="LJP10" s="65"/>
      <c r="LJU10" s="219"/>
      <c r="LJV10" s="65"/>
      <c r="LJW10" s="65"/>
      <c r="LKF10" s="65"/>
      <c r="LKK10" s="219"/>
      <c r="LKL10" s="65"/>
      <c r="LKM10" s="65"/>
      <c r="LKV10" s="65"/>
      <c r="LLA10" s="219"/>
      <c r="LLB10" s="65"/>
      <c r="LLC10" s="65"/>
      <c r="LLL10" s="65"/>
      <c r="LLQ10" s="219"/>
      <c r="LLR10" s="65"/>
      <c r="LLS10" s="65"/>
      <c r="LMB10" s="65"/>
      <c r="LMG10" s="219"/>
      <c r="LMH10" s="65"/>
      <c r="LMI10" s="65"/>
      <c r="LMR10" s="65"/>
      <c r="LMW10" s="219"/>
      <c r="LMX10" s="65"/>
      <c r="LMY10" s="65"/>
      <c r="LNH10" s="65"/>
      <c r="LNM10" s="219"/>
      <c r="LNN10" s="65"/>
      <c r="LNO10" s="65"/>
      <c r="LNX10" s="65"/>
      <c r="LOC10" s="219"/>
      <c r="LOD10" s="65"/>
      <c r="LOE10" s="65"/>
      <c r="LON10" s="65"/>
      <c r="LOS10" s="219"/>
      <c r="LOT10" s="65"/>
      <c r="LOU10" s="65"/>
      <c r="LPD10" s="65"/>
      <c r="LPI10" s="219"/>
      <c r="LPJ10" s="65"/>
      <c r="LPK10" s="65"/>
      <c r="LPT10" s="65"/>
      <c r="LPY10" s="219"/>
      <c r="LPZ10" s="65"/>
      <c r="LQA10" s="65"/>
      <c r="LQJ10" s="65"/>
      <c r="LQO10" s="219"/>
      <c r="LQP10" s="65"/>
      <c r="LQQ10" s="65"/>
      <c r="LQZ10" s="65"/>
      <c r="LRE10" s="219"/>
      <c r="LRF10" s="65"/>
      <c r="LRG10" s="65"/>
      <c r="LRP10" s="65"/>
      <c r="LRU10" s="219"/>
      <c r="LRV10" s="65"/>
      <c r="LRW10" s="65"/>
      <c r="LSF10" s="65"/>
      <c r="LSK10" s="219"/>
      <c r="LSL10" s="65"/>
      <c r="LSM10" s="65"/>
      <c r="LSV10" s="65"/>
      <c r="LTA10" s="219"/>
      <c r="LTB10" s="65"/>
      <c r="LTC10" s="65"/>
      <c r="LTL10" s="65"/>
      <c r="LTQ10" s="219"/>
      <c r="LTR10" s="65"/>
      <c r="LTS10" s="65"/>
      <c r="LUB10" s="65"/>
      <c r="LUG10" s="219"/>
      <c r="LUH10" s="65"/>
      <c r="LUI10" s="65"/>
      <c r="LUR10" s="65"/>
      <c r="LUW10" s="219"/>
      <c r="LUX10" s="65"/>
      <c r="LUY10" s="65"/>
      <c r="LVH10" s="65"/>
      <c r="LVM10" s="219"/>
      <c r="LVN10" s="65"/>
      <c r="LVO10" s="65"/>
      <c r="LVX10" s="65"/>
      <c r="LWC10" s="219"/>
      <c r="LWD10" s="65"/>
      <c r="LWE10" s="65"/>
      <c r="LWN10" s="65"/>
      <c r="LWS10" s="219"/>
      <c r="LWT10" s="65"/>
      <c r="LWU10" s="65"/>
      <c r="LXD10" s="65"/>
      <c r="LXI10" s="219"/>
      <c r="LXJ10" s="65"/>
      <c r="LXK10" s="65"/>
      <c r="LXT10" s="65"/>
      <c r="LXY10" s="219"/>
      <c r="LXZ10" s="65"/>
      <c r="LYA10" s="65"/>
      <c r="LYJ10" s="65"/>
      <c r="LYO10" s="219"/>
      <c r="LYP10" s="65"/>
      <c r="LYQ10" s="65"/>
      <c r="LYZ10" s="65"/>
      <c r="LZE10" s="219"/>
      <c r="LZF10" s="65"/>
      <c r="LZG10" s="65"/>
      <c r="LZP10" s="65"/>
      <c r="LZU10" s="219"/>
      <c r="LZV10" s="65"/>
      <c r="LZW10" s="65"/>
      <c r="MAF10" s="65"/>
      <c r="MAK10" s="219"/>
      <c r="MAL10" s="65"/>
      <c r="MAM10" s="65"/>
      <c r="MAV10" s="65"/>
      <c r="MBA10" s="219"/>
      <c r="MBB10" s="65"/>
      <c r="MBC10" s="65"/>
      <c r="MBL10" s="65"/>
      <c r="MBQ10" s="219"/>
      <c r="MBR10" s="65"/>
      <c r="MBS10" s="65"/>
      <c r="MCB10" s="65"/>
      <c r="MCG10" s="219"/>
      <c r="MCH10" s="65"/>
      <c r="MCI10" s="65"/>
      <c r="MCR10" s="65"/>
      <c r="MCW10" s="219"/>
      <c r="MCX10" s="65"/>
      <c r="MCY10" s="65"/>
      <c r="MDH10" s="65"/>
      <c r="MDM10" s="219"/>
      <c r="MDN10" s="65"/>
      <c r="MDO10" s="65"/>
      <c r="MDX10" s="65"/>
      <c r="MEC10" s="219"/>
      <c r="MED10" s="65"/>
      <c r="MEE10" s="65"/>
      <c r="MEN10" s="65"/>
      <c r="MES10" s="219"/>
      <c r="MET10" s="65"/>
      <c r="MEU10" s="65"/>
      <c r="MFD10" s="65"/>
      <c r="MFI10" s="219"/>
      <c r="MFJ10" s="65"/>
      <c r="MFK10" s="65"/>
      <c r="MFT10" s="65"/>
      <c r="MFY10" s="219"/>
      <c r="MFZ10" s="65"/>
      <c r="MGA10" s="65"/>
      <c r="MGJ10" s="65"/>
      <c r="MGO10" s="219"/>
      <c r="MGP10" s="65"/>
      <c r="MGQ10" s="65"/>
      <c r="MGZ10" s="65"/>
      <c r="MHE10" s="219"/>
      <c r="MHF10" s="65"/>
      <c r="MHG10" s="65"/>
      <c r="MHP10" s="65"/>
      <c r="MHU10" s="219"/>
      <c r="MHV10" s="65"/>
      <c r="MHW10" s="65"/>
      <c r="MIF10" s="65"/>
      <c r="MIK10" s="219"/>
      <c r="MIL10" s="65"/>
      <c r="MIM10" s="65"/>
      <c r="MIV10" s="65"/>
      <c r="MJA10" s="219"/>
      <c r="MJB10" s="65"/>
      <c r="MJC10" s="65"/>
      <c r="MJL10" s="65"/>
      <c r="MJQ10" s="219"/>
      <c r="MJR10" s="65"/>
      <c r="MJS10" s="65"/>
      <c r="MKB10" s="65"/>
      <c r="MKG10" s="219"/>
      <c r="MKH10" s="65"/>
      <c r="MKI10" s="65"/>
      <c r="MKR10" s="65"/>
      <c r="MKW10" s="219"/>
      <c r="MKX10" s="65"/>
      <c r="MKY10" s="65"/>
      <c r="MLH10" s="65"/>
      <c r="MLM10" s="219"/>
      <c r="MLN10" s="65"/>
      <c r="MLO10" s="65"/>
      <c r="MLX10" s="65"/>
      <c r="MMC10" s="219"/>
      <c r="MMD10" s="65"/>
      <c r="MME10" s="65"/>
      <c r="MMN10" s="65"/>
      <c r="MMS10" s="219"/>
      <c r="MMT10" s="65"/>
      <c r="MMU10" s="65"/>
      <c r="MND10" s="65"/>
      <c r="MNI10" s="219"/>
      <c r="MNJ10" s="65"/>
      <c r="MNK10" s="65"/>
      <c r="MNT10" s="65"/>
      <c r="MNY10" s="219"/>
      <c r="MNZ10" s="65"/>
      <c r="MOA10" s="65"/>
      <c r="MOJ10" s="65"/>
      <c r="MOO10" s="219"/>
      <c r="MOP10" s="65"/>
      <c r="MOQ10" s="65"/>
      <c r="MOZ10" s="65"/>
      <c r="MPE10" s="219"/>
      <c r="MPF10" s="65"/>
      <c r="MPG10" s="65"/>
      <c r="MPP10" s="65"/>
      <c r="MPU10" s="219"/>
      <c r="MPV10" s="65"/>
      <c r="MPW10" s="65"/>
      <c r="MQF10" s="65"/>
      <c r="MQK10" s="219"/>
      <c r="MQL10" s="65"/>
      <c r="MQM10" s="65"/>
      <c r="MQV10" s="65"/>
      <c r="MRA10" s="219"/>
      <c r="MRB10" s="65"/>
      <c r="MRC10" s="65"/>
      <c r="MRL10" s="65"/>
      <c r="MRQ10" s="219"/>
      <c r="MRR10" s="65"/>
      <c r="MRS10" s="65"/>
      <c r="MSB10" s="65"/>
      <c r="MSG10" s="219"/>
      <c r="MSH10" s="65"/>
      <c r="MSI10" s="65"/>
      <c r="MSR10" s="65"/>
      <c r="MSW10" s="219"/>
      <c r="MSX10" s="65"/>
      <c r="MSY10" s="65"/>
      <c r="MTH10" s="65"/>
      <c r="MTM10" s="219"/>
      <c r="MTN10" s="65"/>
      <c r="MTO10" s="65"/>
      <c r="MTX10" s="65"/>
      <c r="MUC10" s="219"/>
      <c r="MUD10" s="65"/>
      <c r="MUE10" s="65"/>
      <c r="MUN10" s="65"/>
      <c r="MUS10" s="219"/>
      <c r="MUT10" s="65"/>
      <c r="MUU10" s="65"/>
      <c r="MVD10" s="65"/>
      <c r="MVI10" s="219"/>
      <c r="MVJ10" s="65"/>
      <c r="MVK10" s="65"/>
      <c r="MVT10" s="65"/>
      <c r="MVY10" s="219"/>
      <c r="MVZ10" s="65"/>
      <c r="MWA10" s="65"/>
      <c r="MWJ10" s="65"/>
      <c r="MWO10" s="219"/>
      <c r="MWP10" s="65"/>
      <c r="MWQ10" s="65"/>
      <c r="MWZ10" s="65"/>
      <c r="MXE10" s="219"/>
      <c r="MXF10" s="65"/>
      <c r="MXG10" s="65"/>
      <c r="MXP10" s="65"/>
      <c r="MXU10" s="219"/>
      <c r="MXV10" s="65"/>
      <c r="MXW10" s="65"/>
      <c r="MYF10" s="65"/>
      <c r="MYK10" s="219"/>
      <c r="MYL10" s="65"/>
      <c r="MYM10" s="65"/>
      <c r="MYV10" s="65"/>
      <c r="MZA10" s="219"/>
      <c r="MZB10" s="65"/>
      <c r="MZC10" s="65"/>
      <c r="MZL10" s="65"/>
      <c r="MZQ10" s="219"/>
      <c r="MZR10" s="65"/>
      <c r="MZS10" s="65"/>
      <c r="NAB10" s="65"/>
      <c r="NAG10" s="219"/>
      <c r="NAH10" s="65"/>
      <c r="NAI10" s="65"/>
      <c r="NAR10" s="65"/>
      <c r="NAW10" s="219"/>
      <c r="NAX10" s="65"/>
      <c r="NAY10" s="65"/>
      <c r="NBH10" s="65"/>
      <c r="NBM10" s="219"/>
      <c r="NBN10" s="65"/>
      <c r="NBO10" s="65"/>
      <c r="NBX10" s="65"/>
      <c r="NCC10" s="219"/>
      <c r="NCD10" s="65"/>
      <c r="NCE10" s="65"/>
      <c r="NCN10" s="65"/>
      <c r="NCS10" s="219"/>
      <c r="NCT10" s="65"/>
      <c r="NCU10" s="65"/>
      <c r="NDD10" s="65"/>
      <c r="NDI10" s="219"/>
      <c r="NDJ10" s="65"/>
      <c r="NDK10" s="65"/>
      <c r="NDT10" s="65"/>
      <c r="NDY10" s="219"/>
      <c r="NDZ10" s="65"/>
      <c r="NEA10" s="65"/>
      <c r="NEJ10" s="65"/>
      <c r="NEO10" s="219"/>
      <c r="NEP10" s="65"/>
      <c r="NEQ10" s="65"/>
      <c r="NEZ10" s="65"/>
      <c r="NFE10" s="219"/>
      <c r="NFF10" s="65"/>
      <c r="NFG10" s="65"/>
      <c r="NFP10" s="65"/>
      <c r="NFU10" s="219"/>
      <c r="NFV10" s="65"/>
      <c r="NFW10" s="65"/>
      <c r="NGF10" s="65"/>
      <c r="NGK10" s="219"/>
      <c r="NGL10" s="65"/>
      <c r="NGM10" s="65"/>
      <c r="NGV10" s="65"/>
      <c r="NHA10" s="219"/>
      <c r="NHB10" s="65"/>
      <c r="NHC10" s="65"/>
      <c r="NHL10" s="65"/>
      <c r="NHQ10" s="219"/>
      <c r="NHR10" s="65"/>
      <c r="NHS10" s="65"/>
      <c r="NIB10" s="65"/>
      <c r="NIG10" s="219"/>
      <c r="NIH10" s="65"/>
      <c r="NII10" s="65"/>
      <c r="NIR10" s="65"/>
      <c r="NIW10" s="219"/>
      <c r="NIX10" s="65"/>
      <c r="NIY10" s="65"/>
      <c r="NJH10" s="65"/>
      <c r="NJM10" s="219"/>
      <c r="NJN10" s="65"/>
      <c r="NJO10" s="65"/>
      <c r="NJX10" s="65"/>
      <c r="NKC10" s="219"/>
      <c r="NKD10" s="65"/>
      <c r="NKE10" s="65"/>
      <c r="NKN10" s="65"/>
      <c r="NKS10" s="219"/>
      <c r="NKT10" s="65"/>
      <c r="NKU10" s="65"/>
      <c r="NLD10" s="65"/>
      <c r="NLI10" s="219"/>
      <c r="NLJ10" s="65"/>
      <c r="NLK10" s="65"/>
      <c r="NLT10" s="65"/>
      <c r="NLY10" s="219"/>
      <c r="NLZ10" s="65"/>
      <c r="NMA10" s="65"/>
      <c r="NMJ10" s="65"/>
      <c r="NMO10" s="219"/>
      <c r="NMP10" s="65"/>
      <c r="NMQ10" s="65"/>
      <c r="NMZ10" s="65"/>
      <c r="NNE10" s="219"/>
      <c r="NNF10" s="65"/>
      <c r="NNG10" s="65"/>
      <c r="NNP10" s="65"/>
      <c r="NNU10" s="219"/>
      <c r="NNV10" s="65"/>
      <c r="NNW10" s="65"/>
      <c r="NOF10" s="65"/>
      <c r="NOK10" s="219"/>
      <c r="NOL10" s="65"/>
      <c r="NOM10" s="65"/>
      <c r="NOV10" s="65"/>
      <c r="NPA10" s="219"/>
      <c r="NPB10" s="65"/>
      <c r="NPC10" s="65"/>
      <c r="NPL10" s="65"/>
      <c r="NPQ10" s="219"/>
      <c r="NPR10" s="65"/>
      <c r="NPS10" s="65"/>
      <c r="NQB10" s="65"/>
      <c r="NQG10" s="219"/>
      <c r="NQH10" s="65"/>
      <c r="NQI10" s="65"/>
      <c r="NQR10" s="65"/>
      <c r="NQW10" s="219"/>
      <c r="NQX10" s="65"/>
      <c r="NQY10" s="65"/>
      <c r="NRH10" s="65"/>
      <c r="NRM10" s="219"/>
      <c r="NRN10" s="65"/>
      <c r="NRO10" s="65"/>
      <c r="NRX10" s="65"/>
      <c r="NSC10" s="219"/>
      <c r="NSD10" s="65"/>
      <c r="NSE10" s="65"/>
      <c r="NSN10" s="65"/>
      <c r="NSS10" s="219"/>
      <c r="NST10" s="65"/>
      <c r="NSU10" s="65"/>
      <c r="NTD10" s="65"/>
      <c r="NTI10" s="219"/>
      <c r="NTJ10" s="65"/>
      <c r="NTK10" s="65"/>
      <c r="NTT10" s="65"/>
      <c r="NTY10" s="219"/>
      <c r="NTZ10" s="65"/>
      <c r="NUA10" s="65"/>
      <c r="NUJ10" s="65"/>
      <c r="NUO10" s="219"/>
      <c r="NUP10" s="65"/>
      <c r="NUQ10" s="65"/>
      <c r="NUZ10" s="65"/>
      <c r="NVE10" s="219"/>
      <c r="NVF10" s="65"/>
      <c r="NVG10" s="65"/>
      <c r="NVP10" s="65"/>
      <c r="NVU10" s="219"/>
      <c r="NVV10" s="65"/>
      <c r="NVW10" s="65"/>
      <c r="NWF10" s="65"/>
      <c r="NWK10" s="219"/>
      <c r="NWL10" s="65"/>
      <c r="NWM10" s="65"/>
      <c r="NWV10" s="65"/>
      <c r="NXA10" s="219"/>
      <c r="NXB10" s="65"/>
      <c r="NXC10" s="65"/>
      <c r="NXL10" s="65"/>
      <c r="NXQ10" s="219"/>
      <c r="NXR10" s="65"/>
      <c r="NXS10" s="65"/>
      <c r="NYB10" s="65"/>
      <c r="NYG10" s="219"/>
      <c r="NYH10" s="65"/>
      <c r="NYI10" s="65"/>
      <c r="NYR10" s="65"/>
      <c r="NYW10" s="219"/>
      <c r="NYX10" s="65"/>
      <c r="NYY10" s="65"/>
      <c r="NZH10" s="65"/>
      <c r="NZM10" s="219"/>
      <c r="NZN10" s="65"/>
      <c r="NZO10" s="65"/>
      <c r="NZX10" s="65"/>
      <c r="OAC10" s="219"/>
      <c r="OAD10" s="65"/>
      <c r="OAE10" s="65"/>
      <c r="OAN10" s="65"/>
      <c r="OAS10" s="219"/>
      <c r="OAT10" s="65"/>
      <c r="OAU10" s="65"/>
      <c r="OBD10" s="65"/>
      <c r="OBI10" s="219"/>
      <c r="OBJ10" s="65"/>
      <c r="OBK10" s="65"/>
      <c r="OBT10" s="65"/>
      <c r="OBY10" s="219"/>
      <c r="OBZ10" s="65"/>
      <c r="OCA10" s="65"/>
      <c r="OCJ10" s="65"/>
      <c r="OCO10" s="219"/>
      <c r="OCP10" s="65"/>
      <c r="OCQ10" s="65"/>
      <c r="OCZ10" s="65"/>
      <c r="ODE10" s="219"/>
      <c r="ODF10" s="65"/>
      <c r="ODG10" s="65"/>
      <c r="ODP10" s="65"/>
      <c r="ODU10" s="219"/>
      <c r="ODV10" s="65"/>
      <c r="ODW10" s="65"/>
      <c r="OEF10" s="65"/>
      <c r="OEK10" s="219"/>
      <c r="OEL10" s="65"/>
      <c r="OEM10" s="65"/>
      <c r="OEV10" s="65"/>
      <c r="OFA10" s="219"/>
      <c r="OFB10" s="65"/>
      <c r="OFC10" s="65"/>
      <c r="OFL10" s="65"/>
      <c r="OFQ10" s="219"/>
      <c r="OFR10" s="65"/>
      <c r="OFS10" s="65"/>
      <c r="OGB10" s="65"/>
      <c r="OGG10" s="219"/>
      <c r="OGH10" s="65"/>
      <c r="OGI10" s="65"/>
      <c r="OGR10" s="65"/>
      <c r="OGW10" s="219"/>
      <c r="OGX10" s="65"/>
      <c r="OGY10" s="65"/>
      <c r="OHH10" s="65"/>
      <c r="OHM10" s="219"/>
      <c r="OHN10" s="65"/>
      <c r="OHO10" s="65"/>
      <c r="OHX10" s="65"/>
      <c r="OIC10" s="219"/>
      <c r="OID10" s="65"/>
      <c r="OIE10" s="65"/>
      <c r="OIN10" s="65"/>
      <c r="OIS10" s="219"/>
      <c r="OIT10" s="65"/>
      <c r="OIU10" s="65"/>
      <c r="OJD10" s="65"/>
      <c r="OJI10" s="219"/>
      <c r="OJJ10" s="65"/>
      <c r="OJK10" s="65"/>
      <c r="OJT10" s="65"/>
      <c r="OJY10" s="219"/>
      <c r="OJZ10" s="65"/>
      <c r="OKA10" s="65"/>
      <c r="OKJ10" s="65"/>
      <c r="OKO10" s="219"/>
      <c r="OKP10" s="65"/>
      <c r="OKQ10" s="65"/>
      <c r="OKZ10" s="65"/>
      <c r="OLE10" s="219"/>
      <c r="OLF10" s="65"/>
      <c r="OLG10" s="65"/>
      <c r="OLP10" s="65"/>
      <c r="OLU10" s="219"/>
      <c r="OLV10" s="65"/>
      <c r="OLW10" s="65"/>
      <c r="OMF10" s="65"/>
      <c r="OMK10" s="219"/>
      <c r="OML10" s="65"/>
      <c r="OMM10" s="65"/>
      <c r="OMV10" s="65"/>
      <c r="ONA10" s="219"/>
      <c r="ONB10" s="65"/>
      <c r="ONC10" s="65"/>
      <c r="ONL10" s="65"/>
      <c r="ONQ10" s="219"/>
      <c r="ONR10" s="65"/>
      <c r="ONS10" s="65"/>
      <c r="OOB10" s="65"/>
      <c r="OOG10" s="219"/>
      <c r="OOH10" s="65"/>
      <c r="OOI10" s="65"/>
      <c r="OOR10" s="65"/>
      <c r="OOW10" s="219"/>
      <c r="OOX10" s="65"/>
      <c r="OOY10" s="65"/>
      <c r="OPH10" s="65"/>
      <c r="OPM10" s="219"/>
      <c r="OPN10" s="65"/>
      <c r="OPO10" s="65"/>
      <c r="OPX10" s="65"/>
      <c r="OQC10" s="219"/>
      <c r="OQD10" s="65"/>
      <c r="OQE10" s="65"/>
      <c r="OQN10" s="65"/>
      <c r="OQS10" s="219"/>
      <c r="OQT10" s="65"/>
      <c r="OQU10" s="65"/>
      <c r="ORD10" s="65"/>
      <c r="ORI10" s="219"/>
      <c r="ORJ10" s="65"/>
      <c r="ORK10" s="65"/>
      <c r="ORT10" s="65"/>
      <c r="ORY10" s="219"/>
      <c r="ORZ10" s="65"/>
      <c r="OSA10" s="65"/>
      <c r="OSJ10" s="65"/>
      <c r="OSO10" s="219"/>
      <c r="OSP10" s="65"/>
      <c r="OSQ10" s="65"/>
      <c r="OSZ10" s="65"/>
      <c r="OTE10" s="219"/>
      <c r="OTF10" s="65"/>
      <c r="OTG10" s="65"/>
      <c r="OTP10" s="65"/>
      <c r="OTU10" s="219"/>
      <c r="OTV10" s="65"/>
      <c r="OTW10" s="65"/>
      <c r="OUF10" s="65"/>
      <c r="OUK10" s="219"/>
      <c r="OUL10" s="65"/>
      <c r="OUM10" s="65"/>
      <c r="OUV10" s="65"/>
      <c r="OVA10" s="219"/>
      <c r="OVB10" s="65"/>
      <c r="OVC10" s="65"/>
      <c r="OVL10" s="65"/>
      <c r="OVQ10" s="219"/>
      <c r="OVR10" s="65"/>
      <c r="OVS10" s="65"/>
      <c r="OWB10" s="65"/>
      <c r="OWG10" s="219"/>
      <c r="OWH10" s="65"/>
      <c r="OWI10" s="65"/>
      <c r="OWR10" s="65"/>
      <c r="OWW10" s="219"/>
      <c r="OWX10" s="65"/>
      <c r="OWY10" s="65"/>
      <c r="OXH10" s="65"/>
      <c r="OXM10" s="219"/>
      <c r="OXN10" s="65"/>
      <c r="OXO10" s="65"/>
      <c r="OXX10" s="65"/>
      <c r="OYC10" s="219"/>
      <c r="OYD10" s="65"/>
      <c r="OYE10" s="65"/>
      <c r="OYN10" s="65"/>
      <c r="OYS10" s="219"/>
      <c r="OYT10" s="65"/>
      <c r="OYU10" s="65"/>
      <c r="OZD10" s="65"/>
      <c r="OZI10" s="219"/>
      <c r="OZJ10" s="65"/>
      <c r="OZK10" s="65"/>
      <c r="OZT10" s="65"/>
      <c r="OZY10" s="219"/>
      <c r="OZZ10" s="65"/>
      <c r="PAA10" s="65"/>
      <c r="PAJ10" s="65"/>
      <c r="PAO10" s="219"/>
      <c r="PAP10" s="65"/>
      <c r="PAQ10" s="65"/>
      <c r="PAZ10" s="65"/>
      <c r="PBE10" s="219"/>
      <c r="PBF10" s="65"/>
      <c r="PBG10" s="65"/>
      <c r="PBP10" s="65"/>
      <c r="PBU10" s="219"/>
      <c r="PBV10" s="65"/>
      <c r="PBW10" s="65"/>
      <c r="PCF10" s="65"/>
      <c r="PCK10" s="219"/>
      <c r="PCL10" s="65"/>
      <c r="PCM10" s="65"/>
      <c r="PCV10" s="65"/>
      <c r="PDA10" s="219"/>
      <c r="PDB10" s="65"/>
      <c r="PDC10" s="65"/>
      <c r="PDL10" s="65"/>
      <c r="PDQ10" s="219"/>
      <c r="PDR10" s="65"/>
      <c r="PDS10" s="65"/>
      <c r="PEB10" s="65"/>
      <c r="PEG10" s="219"/>
      <c r="PEH10" s="65"/>
      <c r="PEI10" s="65"/>
      <c r="PER10" s="65"/>
      <c r="PEW10" s="219"/>
      <c r="PEX10" s="65"/>
      <c r="PEY10" s="65"/>
      <c r="PFH10" s="65"/>
      <c r="PFM10" s="219"/>
      <c r="PFN10" s="65"/>
      <c r="PFO10" s="65"/>
      <c r="PFX10" s="65"/>
      <c r="PGC10" s="219"/>
      <c r="PGD10" s="65"/>
      <c r="PGE10" s="65"/>
      <c r="PGN10" s="65"/>
      <c r="PGS10" s="219"/>
      <c r="PGT10" s="65"/>
      <c r="PGU10" s="65"/>
      <c r="PHD10" s="65"/>
      <c r="PHI10" s="219"/>
      <c r="PHJ10" s="65"/>
      <c r="PHK10" s="65"/>
      <c r="PHT10" s="65"/>
      <c r="PHY10" s="219"/>
      <c r="PHZ10" s="65"/>
      <c r="PIA10" s="65"/>
      <c r="PIJ10" s="65"/>
      <c r="PIO10" s="219"/>
      <c r="PIP10" s="65"/>
      <c r="PIQ10" s="65"/>
      <c r="PIZ10" s="65"/>
      <c r="PJE10" s="219"/>
      <c r="PJF10" s="65"/>
      <c r="PJG10" s="65"/>
      <c r="PJP10" s="65"/>
      <c r="PJU10" s="219"/>
      <c r="PJV10" s="65"/>
      <c r="PJW10" s="65"/>
      <c r="PKF10" s="65"/>
      <c r="PKK10" s="219"/>
      <c r="PKL10" s="65"/>
      <c r="PKM10" s="65"/>
      <c r="PKV10" s="65"/>
      <c r="PLA10" s="219"/>
      <c r="PLB10" s="65"/>
      <c r="PLC10" s="65"/>
      <c r="PLL10" s="65"/>
      <c r="PLQ10" s="219"/>
      <c r="PLR10" s="65"/>
      <c r="PLS10" s="65"/>
      <c r="PMB10" s="65"/>
      <c r="PMG10" s="219"/>
      <c r="PMH10" s="65"/>
      <c r="PMI10" s="65"/>
      <c r="PMR10" s="65"/>
      <c r="PMW10" s="219"/>
      <c r="PMX10" s="65"/>
      <c r="PMY10" s="65"/>
      <c r="PNH10" s="65"/>
      <c r="PNM10" s="219"/>
      <c r="PNN10" s="65"/>
      <c r="PNO10" s="65"/>
      <c r="PNX10" s="65"/>
      <c r="POC10" s="219"/>
      <c r="POD10" s="65"/>
      <c r="POE10" s="65"/>
      <c r="PON10" s="65"/>
      <c r="POS10" s="219"/>
      <c r="POT10" s="65"/>
      <c r="POU10" s="65"/>
      <c r="PPD10" s="65"/>
      <c r="PPI10" s="219"/>
      <c r="PPJ10" s="65"/>
      <c r="PPK10" s="65"/>
      <c r="PPT10" s="65"/>
      <c r="PPY10" s="219"/>
      <c r="PPZ10" s="65"/>
      <c r="PQA10" s="65"/>
      <c r="PQJ10" s="65"/>
      <c r="PQO10" s="219"/>
      <c r="PQP10" s="65"/>
      <c r="PQQ10" s="65"/>
      <c r="PQZ10" s="65"/>
      <c r="PRE10" s="219"/>
      <c r="PRF10" s="65"/>
      <c r="PRG10" s="65"/>
      <c r="PRP10" s="65"/>
      <c r="PRU10" s="219"/>
      <c r="PRV10" s="65"/>
      <c r="PRW10" s="65"/>
      <c r="PSF10" s="65"/>
      <c r="PSK10" s="219"/>
      <c r="PSL10" s="65"/>
      <c r="PSM10" s="65"/>
      <c r="PSV10" s="65"/>
      <c r="PTA10" s="219"/>
      <c r="PTB10" s="65"/>
      <c r="PTC10" s="65"/>
      <c r="PTL10" s="65"/>
      <c r="PTQ10" s="219"/>
      <c r="PTR10" s="65"/>
      <c r="PTS10" s="65"/>
      <c r="PUB10" s="65"/>
      <c r="PUG10" s="219"/>
      <c r="PUH10" s="65"/>
      <c r="PUI10" s="65"/>
      <c r="PUR10" s="65"/>
      <c r="PUW10" s="219"/>
      <c r="PUX10" s="65"/>
      <c r="PUY10" s="65"/>
      <c r="PVH10" s="65"/>
      <c r="PVM10" s="219"/>
      <c r="PVN10" s="65"/>
      <c r="PVO10" s="65"/>
      <c r="PVX10" s="65"/>
      <c r="PWC10" s="219"/>
      <c r="PWD10" s="65"/>
      <c r="PWE10" s="65"/>
      <c r="PWN10" s="65"/>
      <c r="PWS10" s="219"/>
      <c r="PWT10" s="65"/>
      <c r="PWU10" s="65"/>
      <c r="PXD10" s="65"/>
      <c r="PXI10" s="219"/>
      <c r="PXJ10" s="65"/>
      <c r="PXK10" s="65"/>
      <c r="PXT10" s="65"/>
      <c r="PXY10" s="219"/>
      <c r="PXZ10" s="65"/>
      <c r="PYA10" s="65"/>
      <c r="PYJ10" s="65"/>
      <c r="PYO10" s="219"/>
      <c r="PYP10" s="65"/>
      <c r="PYQ10" s="65"/>
      <c r="PYZ10" s="65"/>
      <c r="PZE10" s="219"/>
      <c r="PZF10" s="65"/>
      <c r="PZG10" s="65"/>
      <c r="PZP10" s="65"/>
      <c r="PZU10" s="219"/>
      <c r="PZV10" s="65"/>
      <c r="PZW10" s="65"/>
      <c r="QAF10" s="65"/>
      <c r="QAK10" s="219"/>
      <c r="QAL10" s="65"/>
      <c r="QAM10" s="65"/>
      <c r="QAV10" s="65"/>
      <c r="QBA10" s="219"/>
      <c r="QBB10" s="65"/>
      <c r="QBC10" s="65"/>
      <c r="QBL10" s="65"/>
      <c r="QBQ10" s="219"/>
      <c r="QBR10" s="65"/>
      <c r="QBS10" s="65"/>
      <c r="QCB10" s="65"/>
      <c r="QCG10" s="219"/>
      <c r="QCH10" s="65"/>
      <c r="QCI10" s="65"/>
      <c r="QCR10" s="65"/>
      <c r="QCW10" s="219"/>
      <c r="QCX10" s="65"/>
      <c r="QCY10" s="65"/>
      <c r="QDH10" s="65"/>
      <c r="QDM10" s="219"/>
      <c r="QDN10" s="65"/>
      <c r="QDO10" s="65"/>
      <c r="QDX10" s="65"/>
      <c r="QEC10" s="219"/>
      <c r="QED10" s="65"/>
      <c r="QEE10" s="65"/>
      <c r="QEN10" s="65"/>
      <c r="QES10" s="219"/>
      <c r="QET10" s="65"/>
      <c r="QEU10" s="65"/>
      <c r="QFD10" s="65"/>
      <c r="QFI10" s="219"/>
      <c r="QFJ10" s="65"/>
      <c r="QFK10" s="65"/>
      <c r="QFT10" s="65"/>
      <c r="QFY10" s="219"/>
      <c r="QFZ10" s="65"/>
      <c r="QGA10" s="65"/>
      <c r="QGJ10" s="65"/>
      <c r="QGO10" s="219"/>
      <c r="QGP10" s="65"/>
      <c r="QGQ10" s="65"/>
      <c r="QGZ10" s="65"/>
      <c r="QHE10" s="219"/>
      <c r="QHF10" s="65"/>
      <c r="QHG10" s="65"/>
      <c r="QHP10" s="65"/>
      <c r="QHU10" s="219"/>
      <c r="QHV10" s="65"/>
      <c r="QHW10" s="65"/>
      <c r="QIF10" s="65"/>
      <c r="QIK10" s="219"/>
      <c r="QIL10" s="65"/>
      <c r="QIM10" s="65"/>
      <c r="QIV10" s="65"/>
      <c r="QJA10" s="219"/>
      <c r="QJB10" s="65"/>
      <c r="QJC10" s="65"/>
      <c r="QJL10" s="65"/>
      <c r="QJQ10" s="219"/>
      <c r="QJR10" s="65"/>
      <c r="QJS10" s="65"/>
      <c r="QKB10" s="65"/>
      <c r="QKG10" s="219"/>
      <c r="QKH10" s="65"/>
      <c r="QKI10" s="65"/>
      <c r="QKR10" s="65"/>
      <c r="QKW10" s="219"/>
      <c r="QKX10" s="65"/>
      <c r="QKY10" s="65"/>
      <c r="QLH10" s="65"/>
      <c r="QLM10" s="219"/>
      <c r="QLN10" s="65"/>
      <c r="QLO10" s="65"/>
      <c r="QLX10" s="65"/>
      <c r="QMC10" s="219"/>
      <c r="QMD10" s="65"/>
      <c r="QME10" s="65"/>
      <c r="QMN10" s="65"/>
      <c r="QMS10" s="219"/>
      <c r="QMT10" s="65"/>
      <c r="QMU10" s="65"/>
      <c r="QND10" s="65"/>
      <c r="QNI10" s="219"/>
      <c r="QNJ10" s="65"/>
      <c r="QNK10" s="65"/>
      <c r="QNT10" s="65"/>
      <c r="QNY10" s="219"/>
      <c r="QNZ10" s="65"/>
      <c r="QOA10" s="65"/>
      <c r="QOJ10" s="65"/>
      <c r="QOO10" s="219"/>
      <c r="QOP10" s="65"/>
      <c r="QOQ10" s="65"/>
      <c r="QOZ10" s="65"/>
      <c r="QPE10" s="219"/>
      <c r="QPF10" s="65"/>
      <c r="QPG10" s="65"/>
      <c r="QPP10" s="65"/>
      <c r="QPU10" s="219"/>
      <c r="QPV10" s="65"/>
      <c r="QPW10" s="65"/>
      <c r="QQF10" s="65"/>
      <c r="QQK10" s="219"/>
      <c r="QQL10" s="65"/>
      <c r="QQM10" s="65"/>
      <c r="QQV10" s="65"/>
      <c r="QRA10" s="219"/>
      <c r="QRB10" s="65"/>
      <c r="QRC10" s="65"/>
      <c r="QRL10" s="65"/>
      <c r="QRQ10" s="219"/>
      <c r="QRR10" s="65"/>
      <c r="QRS10" s="65"/>
      <c r="QSB10" s="65"/>
      <c r="QSG10" s="219"/>
      <c r="QSH10" s="65"/>
      <c r="QSI10" s="65"/>
      <c r="QSR10" s="65"/>
      <c r="QSW10" s="219"/>
      <c r="QSX10" s="65"/>
      <c r="QSY10" s="65"/>
      <c r="QTH10" s="65"/>
      <c r="QTM10" s="219"/>
      <c r="QTN10" s="65"/>
      <c r="QTO10" s="65"/>
      <c r="QTX10" s="65"/>
      <c r="QUC10" s="219"/>
      <c r="QUD10" s="65"/>
      <c r="QUE10" s="65"/>
      <c r="QUN10" s="65"/>
      <c r="QUS10" s="219"/>
      <c r="QUT10" s="65"/>
      <c r="QUU10" s="65"/>
      <c r="QVD10" s="65"/>
      <c r="QVI10" s="219"/>
      <c r="QVJ10" s="65"/>
      <c r="QVK10" s="65"/>
      <c r="QVT10" s="65"/>
      <c r="QVY10" s="219"/>
      <c r="QVZ10" s="65"/>
      <c r="QWA10" s="65"/>
      <c r="QWJ10" s="65"/>
      <c r="QWO10" s="219"/>
      <c r="QWP10" s="65"/>
      <c r="QWQ10" s="65"/>
      <c r="QWZ10" s="65"/>
      <c r="QXE10" s="219"/>
      <c r="QXF10" s="65"/>
      <c r="QXG10" s="65"/>
      <c r="QXP10" s="65"/>
      <c r="QXU10" s="219"/>
      <c r="QXV10" s="65"/>
      <c r="QXW10" s="65"/>
      <c r="QYF10" s="65"/>
      <c r="QYK10" s="219"/>
      <c r="QYL10" s="65"/>
      <c r="QYM10" s="65"/>
      <c r="QYV10" s="65"/>
      <c r="QZA10" s="219"/>
      <c r="QZB10" s="65"/>
      <c r="QZC10" s="65"/>
      <c r="QZL10" s="65"/>
      <c r="QZQ10" s="219"/>
      <c r="QZR10" s="65"/>
      <c r="QZS10" s="65"/>
      <c r="RAB10" s="65"/>
      <c r="RAG10" s="219"/>
      <c r="RAH10" s="65"/>
      <c r="RAI10" s="65"/>
      <c r="RAR10" s="65"/>
      <c r="RAW10" s="219"/>
      <c r="RAX10" s="65"/>
      <c r="RAY10" s="65"/>
      <c r="RBH10" s="65"/>
      <c r="RBM10" s="219"/>
      <c r="RBN10" s="65"/>
      <c r="RBO10" s="65"/>
      <c r="RBX10" s="65"/>
      <c r="RCC10" s="219"/>
      <c r="RCD10" s="65"/>
      <c r="RCE10" s="65"/>
      <c r="RCN10" s="65"/>
      <c r="RCS10" s="219"/>
      <c r="RCT10" s="65"/>
      <c r="RCU10" s="65"/>
      <c r="RDD10" s="65"/>
      <c r="RDI10" s="219"/>
      <c r="RDJ10" s="65"/>
      <c r="RDK10" s="65"/>
      <c r="RDT10" s="65"/>
      <c r="RDY10" s="219"/>
      <c r="RDZ10" s="65"/>
      <c r="REA10" s="65"/>
      <c r="REJ10" s="65"/>
      <c r="REO10" s="219"/>
      <c r="REP10" s="65"/>
      <c r="REQ10" s="65"/>
      <c r="REZ10" s="65"/>
      <c r="RFE10" s="219"/>
      <c r="RFF10" s="65"/>
      <c r="RFG10" s="65"/>
      <c r="RFP10" s="65"/>
      <c r="RFU10" s="219"/>
      <c r="RFV10" s="65"/>
      <c r="RFW10" s="65"/>
      <c r="RGF10" s="65"/>
      <c r="RGK10" s="219"/>
      <c r="RGL10" s="65"/>
      <c r="RGM10" s="65"/>
      <c r="RGV10" s="65"/>
      <c r="RHA10" s="219"/>
      <c r="RHB10" s="65"/>
      <c r="RHC10" s="65"/>
      <c r="RHL10" s="65"/>
      <c r="RHQ10" s="219"/>
      <c r="RHR10" s="65"/>
      <c r="RHS10" s="65"/>
      <c r="RIB10" s="65"/>
      <c r="RIG10" s="219"/>
      <c r="RIH10" s="65"/>
      <c r="RII10" s="65"/>
      <c r="RIR10" s="65"/>
      <c r="RIW10" s="219"/>
      <c r="RIX10" s="65"/>
      <c r="RIY10" s="65"/>
      <c r="RJH10" s="65"/>
      <c r="RJM10" s="219"/>
      <c r="RJN10" s="65"/>
      <c r="RJO10" s="65"/>
      <c r="RJX10" s="65"/>
      <c r="RKC10" s="219"/>
      <c r="RKD10" s="65"/>
      <c r="RKE10" s="65"/>
      <c r="RKN10" s="65"/>
      <c r="RKS10" s="219"/>
      <c r="RKT10" s="65"/>
      <c r="RKU10" s="65"/>
      <c r="RLD10" s="65"/>
      <c r="RLI10" s="219"/>
      <c r="RLJ10" s="65"/>
      <c r="RLK10" s="65"/>
      <c r="RLT10" s="65"/>
      <c r="RLY10" s="219"/>
      <c r="RLZ10" s="65"/>
      <c r="RMA10" s="65"/>
      <c r="RMJ10" s="65"/>
      <c r="RMO10" s="219"/>
      <c r="RMP10" s="65"/>
      <c r="RMQ10" s="65"/>
      <c r="RMZ10" s="65"/>
      <c r="RNE10" s="219"/>
      <c r="RNF10" s="65"/>
      <c r="RNG10" s="65"/>
      <c r="RNP10" s="65"/>
      <c r="RNU10" s="219"/>
      <c r="RNV10" s="65"/>
      <c r="RNW10" s="65"/>
      <c r="ROF10" s="65"/>
      <c r="ROK10" s="219"/>
      <c r="ROL10" s="65"/>
      <c r="ROM10" s="65"/>
      <c r="ROV10" s="65"/>
      <c r="RPA10" s="219"/>
      <c r="RPB10" s="65"/>
      <c r="RPC10" s="65"/>
      <c r="RPL10" s="65"/>
      <c r="RPQ10" s="219"/>
      <c r="RPR10" s="65"/>
      <c r="RPS10" s="65"/>
      <c r="RQB10" s="65"/>
      <c r="RQG10" s="219"/>
      <c r="RQH10" s="65"/>
      <c r="RQI10" s="65"/>
      <c r="RQR10" s="65"/>
      <c r="RQW10" s="219"/>
      <c r="RQX10" s="65"/>
      <c r="RQY10" s="65"/>
      <c r="RRH10" s="65"/>
      <c r="RRM10" s="219"/>
      <c r="RRN10" s="65"/>
      <c r="RRO10" s="65"/>
      <c r="RRX10" s="65"/>
      <c r="RSC10" s="219"/>
      <c r="RSD10" s="65"/>
      <c r="RSE10" s="65"/>
      <c r="RSN10" s="65"/>
      <c r="RSS10" s="219"/>
      <c r="RST10" s="65"/>
      <c r="RSU10" s="65"/>
      <c r="RTD10" s="65"/>
      <c r="RTI10" s="219"/>
      <c r="RTJ10" s="65"/>
      <c r="RTK10" s="65"/>
      <c r="RTT10" s="65"/>
      <c r="RTY10" s="219"/>
      <c r="RTZ10" s="65"/>
      <c r="RUA10" s="65"/>
      <c r="RUJ10" s="65"/>
      <c r="RUO10" s="219"/>
      <c r="RUP10" s="65"/>
      <c r="RUQ10" s="65"/>
      <c r="RUZ10" s="65"/>
      <c r="RVE10" s="219"/>
      <c r="RVF10" s="65"/>
      <c r="RVG10" s="65"/>
      <c r="RVP10" s="65"/>
      <c r="RVU10" s="219"/>
      <c r="RVV10" s="65"/>
      <c r="RVW10" s="65"/>
      <c r="RWF10" s="65"/>
      <c r="RWK10" s="219"/>
      <c r="RWL10" s="65"/>
      <c r="RWM10" s="65"/>
      <c r="RWV10" s="65"/>
      <c r="RXA10" s="219"/>
      <c r="RXB10" s="65"/>
      <c r="RXC10" s="65"/>
      <c r="RXL10" s="65"/>
      <c r="RXQ10" s="219"/>
      <c r="RXR10" s="65"/>
      <c r="RXS10" s="65"/>
      <c r="RYB10" s="65"/>
      <c r="RYG10" s="219"/>
      <c r="RYH10" s="65"/>
      <c r="RYI10" s="65"/>
      <c r="RYR10" s="65"/>
      <c r="RYW10" s="219"/>
      <c r="RYX10" s="65"/>
      <c r="RYY10" s="65"/>
      <c r="RZH10" s="65"/>
      <c r="RZM10" s="219"/>
      <c r="RZN10" s="65"/>
      <c r="RZO10" s="65"/>
      <c r="RZX10" s="65"/>
      <c r="SAC10" s="219"/>
      <c r="SAD10" s="65"/>
      <c r="SAE10" s="65"/>
      <c r="SAN10" s="65"/>
      <c r="SAS10" s="219"/>
      <c r="SAT10" s="65"/>
      <c r="SAU10" s="65"/>
      <c r="SBD10" s="65"/>
      <c r="SBI10" s="219"/>
      <c r="SBJ10" s="65"/>
      <c r="SBK10" s="65"/>
      <c r="SBT10" s="65"/>
      <c r="SBY10" s="219"/>
      <c r="SBZ10" s="65"/>
      <c r="SCA10" s="65"/>
      <c r="SCJ10" s="65"/>
      <c r="SCO10" s="219"/>
      <c r="SCP10" s="65"/>
      <c r="SCQ10" s="65"/>
      <c r="SCZ10" s="65"/>
      <c r="SDE10" s="219"/>
      <c r="SDF10" s="65"/>
      <c r="SDG10" s="65"/>
      <c r="SDP10" s="65"/>
      <c r="SDU10" s="219"/>
      <c r="SDV10" s="65"/>
      <c r="SDW10" s="65"/>
      <c r="SEF10" s="65"/>
      <c r="SEK10" s="219"/>
      <c r="SEL10" s="65"/>
      <c r="SEM10" s="65"/>
      <c r="SEV10" s="65"/>
      <c r="SFA10" s="219"/>
      <c r="SFB10" s="65"/>
      <c r="SFC10" s="65"/>
      <c r="SFL10" s="65"/>
      <c r="SFQ10" s="219"/>
      <c r="SFR10" s="65"/>
      <c r="SFS10" s="65"/>
      <c r="SGB10" s="65"/>
      <c r="SGG10" s="219"/>
      <c r="SGH10" s="65"/>
      <c r="SGI10" s="65"/>
      <c r="SGR10" s="65"/>
      <c r="SGW10" s="219"/>
      <c r="SGX10" s="65"/>
      <c r="SGY10" s="65"/>
      <c r="SHH10" s="65"/>
      <c r="SHM10" s="219"/>
      <c r="SHN10" s="65"/>
      <c r="SHO10" s="65"/>
      <c r="SHX10" s="65"/>
      <c r="SIC10" s="219"/>
      <c r="SID10" s="65"/>
      <c r="SIE10" s="65"/>
      <c r="SIN10" s="65"/>
      <c r="SIS10" s="219"/>
      <c r="SIT10" s="65"/>
      <c r="SIU10" s="65"/>
      <c r="SJD10" s="65"/>
      <c r="SJI10" s="219"/>
      <c r="SJJ10" s="65"/>
      <c r="SJK10" s="65"/>
      <c r="SJT10" s="65"/>
      <c r="SJY10" s="219"/>
      <c r="SJZ10" s="65"/>
      <c r="SKA10" s="65"/>
      <c r="SKJ10" s="65"/>
      <c r="SKO10" s="219"/>
      <c r="SKP10" s="65"/>
      <c r="SKQ10" s="65"/>
      <c r="SKZ10" s="65"/>
      <c r="SLE10" s="219"/>
      <c r="SLF10" s="65"/>
      <c r="SLG10" s="65"/>
      <c r="SLP10" s="65"/>
      <c r="SLU10" s="219"/>
      <c r="SLV10" s="65"/>
      <c r="SLW10" s="65"/>
      <c r="SMF10" s="65"/>
      <c r="SMK10" s="219"/>
      <c r="SML10" s="65"/>
      <c r="SMM10" s="65"/>
      <c r="SMV10" s="65"/>
      <c r="SNA10" s="219"/>
      <c r="SNB10" s="65"/>
      <c r="SNC10" s="65"/>
      <c r="SNL10" s="65"/>
      <c r="SNQ10" s="219"/>
      <c r="SNR10" s="65"/>
      <c r="SNS10" s="65"/>
      <c r="SOB10" s="65"/>
      <c r="SOG10" s="219"/>
      <c r="SOH10" s="65"/>
      <c r="SOI10" s="65"/>
      <c r="SOR10" s="65"/>
      <c r="SOW10" s="219"/>
      <c r="SOX10" s="65"/>
      <c r="SOY10" s="65"/>
      <c r="SPH10" s="65"/>
      <c r="SPM10" s="219"/>
      <c r="SPN10" s="65"/>
      <c r="SPO10" s="65"/>
      <c r="SPX10" s="65"/>
      <c r="SQC10" s="219"/>
      <c r="SQD10" s="65"/>
      <c r="SQE10" s="65"/>
      <c r="SQN10" s="65"/>
      <c r="SQS10" s="219"/>
      <c r="SQT10" s="65"/>
      <c r="SQU10" s="65"/>
      <c r="SRD10" s="65"/>
      <c r="SRI10" s="219"/>
      <c r="SRJ10" s="65"/>
      <c r="SRK10" s="65"/>
      <c r="SRT10" s="65"/>
      <c r="SRY10" s="219"/>
      <c r="SRZ10" s="65"/>
      <c r="SSA10" s="65"/>
      <c r="SSJ10" s="65"/>
      <c r="SSO10" s="219"/>
      <c r="SSP10" s="65"/>
      <c r="SSQ10" s="65"/>
      <c r="SSZ10" s="65"/>
      <c r="STE10" s="219"/>
      <c r="STF10" s="65"/>
      <c r="STG10" s="65"/>
      <c r="STP10" s="65"/>
      <c r="STU10" s="219"/>
      <c r="STV10" s="65"/>
      <c r="STW10" s="65"/>
      <c r="SUF10" s="65"/>
      <c r="SUK10" s="219"/>
      <c r="SUL10" s="65"/>
      <c r="SUM10" s="65"/>
      <c r="SUV10" s="65"/>
      <c r="SVA10" s="219"/>
      <c r="SVB10" s="65"/>
      <c r="SVC10" s="65"/>
      <c r="SVL10" s="65"/>
      <c r="SVQ10" s="219"/>
      <c r="SVR10" s="65"/>
      <c r="SVS10" s="65"/>
      <c r="SWB10" s="65"/>
      <c r="SWG10" s="219"/>
      <c r="SWH10" s="65"/>
      <c r="SWI10" s="65"/>
      <c r="SWR10" s="65"/>
      <c r="SWW10" s="219"/>
      <c r="SWX10" s="65"/>
      <c r="SWY10" s="65"/>
      <c r="SXH10" s="65"/>
      <c r="SXM10" s="219"/>
      <c r="SXN10" s="65"/>
      <c r="SXO10" s="65"/>
      <c r="SXX10" s="65"/>
      <c r="SYC10" s="219"/>
      <c r="SYD10" s="65"/>
      <c r="SYE10" s="65"/>
      <c r="SYN10" s="65"/>
      <c r="SYS10" s="219"/>
      <c r="SYT10" s="65"/>
      <c r="SYU10" s="65"/>
      <c r="SZD10" s="65"/>
      <c r="SZI10" s="219"/>
      <c r="SZJ10" s="65"/>
      <c r="SZK10" s="65"/>
      <c r="SZT10" s="65"/>
      <c r="SZY10" s="219"/>
      <c r="SZZ10" s="65"/>
      <c r="TAA10" s="65"/>
      <c r="TAJ10" s="65"/>
      <c r="TAO10" s="219"/>
      <c r="TAP10" s="65"/>
      <c r="TAQ10" s="65"/>
      <c r="TAZ10" s="65"/>
      <c r="TBE10" s="219"/>
      <c r="TBF10" s="65"/>
      <c r="TBG10" s="65"/>
      <c r="TBP10" s="65"/>
      <c r="TBU10" s="219"/>
      <c r="TBV10" s="65"/>
      <c r="TBW10" s="65"/>
      <c r="TCF10" s="65"/>
      <c r="TCK10" s="219"/>
      <c r="TCL10" s="65"/>
      <c r="TCM10" s="65"/>
      <c r="TCV10" s="65"/>
      <c r="TDA10" s="219"/>
      <c r="TDB10" s="65"/>
      <c r="TDC10" s="65"/>
      <c r="TDL10" s="65"/>
      <c r="TDQ10" s="219"/>
      <c r="TDR10" s="65"/>
      <c r="TDS10" s="65"/>
      <c r="TEB10" s="65"/>
      <c r="TEG10" s="219"/>
      <c r="TEH10" s="65"/>
      <c r="TEI10" s="65"/>
      <c r="TER10" s="65"/>
      <c r="TEW10" s="219"/>
      <c r="TEX10" s="65"/>
      <c r="TEY10" s="65"/>
      <c r="TFH10" s="65"/>
      <c r="TFM10" s="219"/>
      <c r="TFN10" s="65"/>
      <c r="TFO10" s="65"/>
      <c r="TFX10" s="65"/>
      <c r="TGC10" s="219"/>
      <c r="TGD10" s="65"/>
      <c r="TGE10" s="65"/>
      <c r="TGN10" s="65"/>
      <c r="TGS10" s="219"/>
      <c r="TGT10" s="65"/>
      <c r="TGU10" s="65"/>
      <c r="THD10" s="65"/>
      <c r="THI10" s="219"/>
      <c r="THJ10" s="65"/>
      <c r="THK10" s="65"/>
      <c r="THT10" s="65"/>
      <c r="THY10" s="219"/>
      <c r="THZ10" s="65"/>
      <c r="TIA10" s="65"/>
      <c r="TIJ10" s="65"/>
      <c r="TIO10" s="219"/>
      <c r="TIP10" s="65"/>
      <c r="TIQ10" s="65"/>
      <c r="TIZ10" s="65"/>
      <c r="TJE10" s="219"/>
      <c r="TJF10" s="65"/>
      <c r="TJG10" s="65"/>
      <c r="TJP10" s="65"/>
      <c r="TJU10" s="219"/>
      <c r="TJV10" s="65"/>
      <c r="TJW10" s="65"/>
      <c r="TKF10" s="65"/>
      <c r="TKK10" s="219"/>
      <c r="TKL10" s="65"/>
      <c r="TKM10" s="65"/>
      <c r="TKV10" s="65"/>
      <c r="TLA10" s="219"/>
      <c r="TLB10" s="65"/>
      <c r="TLC10" s="65"/>
      <c r="TLL10" s="65"/>
      <c r="TLQ10" s="219"/>
      <c r="TLR10" s="65"/>
      <c r="TLS10" s="65"/>
      <c r="TMB10" s="65"/>
      <c r="TMG10" s="219"/>
      <c r="TMH10" s="65"/>
      <c r="TMI10" s="65"/>
      <c r="TMR10" s="65"/>
      <c r="TMW10" s="219"/>
      <c r="TMX10" s="65"/>
      <c r="TMY10" s="65"/>
      <c r="TNH10" s="65"/>
      <c r="TNM10" s="219"/>
      <c r="TNN10" s="65"/>
      <c r="TNO10" s="65"/>
      <c r="TNX10" s="65"/>
      <c r="TOC10" s="219"/>
      <c r="TOD10" s="65"/>
      <c r="TOE10" s="65"/>
      <c r="TON10" s="65"/>
      <c r="TOS10" s="219"/>
      <c r="TOT10" s="65"/>
      <c r="TOU10" s="65"/>
      <c r="TPD10" s="65"/>
      <c r="TPI10" s="219"/>
      <c r="TPJ10" s="65"/>
      <c r="TPK10" s="65"/>
      <c r="TPT10" s="65"/>
      <c r="TPY10" s="219"/>
      <c r="TPZ10" s="65"/>
      <c r="TQA10" s="65"/>
      <c r="TQJ10" s="65"/>
      <c r="TQO10" s="219"/>
      <c r="TQP10" s="65"/>
      <c r="TQQ10" s="65"/>
      <c r="TQZ10" s="65"/>
      <c r="TRE10" s="219"/>
      <c r="TRF10" s="65"/>
      <c r="TRG10" s="65"/>
      <c r="TRP10" s="65"/>
      <c r="TRU10" s="219"/>
      <c r="TRV10" s="65"/>
      <c r="TRW10" s="65"/>
      <c r="TSF10" s="65"/>
      <c r="TSK10" s="219"/>
      <c r="TSL10" s="65"/>
      <c r="TSM10" s="65"/>
      <c r="TSV10" s="65"/>
      <c r="TTA10" s="219"/>
      <c r="TTB10" s="65"/>
      <c r="TTC10" s="65"/>
      <c r="TTL10" s="65"/>
      <c r="TTQ10" s="219"/>
      <c r="TTR10" s="65"/>
      <c r="TTS10" s="65"/>
      <c r="TUB10" s="65"/>
      <c r="TUG10" s="219"/>
      <c r="TUH10" s="65"/>
      <c r="TUI10" s="65"/>
      <c r="TUR10" s="65"/>
      <c r="TUW10" s="219"/>
      <c r="TUX10" s="65"/>
      <c r="TUY10" s="65"/>
      <c r="TVH10" s="65"/>
      <c r="TVM10" s="219"/>
      <c r="TVN10" s="65"/>
      <c r="TVO10" s="65"/>
      <c r="TVX10" s="65"/>
      <c r="TWC10" s="219"/>
      <c r="TWD10" s="65"/>
      <c r="TWE10" s="65"/>
      <c r="TWN10" s="65"/>
      <c r="TWS10" s="219"/>
      <c r="TWT10" s="65"/>
      <c r="TWU10" s="65"/>
      <c r="TXD10" s="65"/>
      <c r="TXI10" s="219"/>
      <c r="TXJ10" s="65"/>
      <c r="TXK10" s="65"/>
      <c r="TXT10" s="65"/>
      <c r="TXY10" s="219"/>
      <c r="TXZ10" s="65"/>
      <c r="TYA10" s="65"/>
      <c r="TYJ10" s="65"/>
      <c r="TYO10" s="219"/>
      <c r="TYP10" s="65"/>
      <c r="TYQ10" s="65"/>
      <c r="TYZ10" s="65"/>
      <c r="TZE10" s="219"/>
      <c r="TZF10" s="65"/>
      <c r="TZG10" s="65"/>
      <c r="TZP10" s="65"/>
      <c r="TZU10" s="219"/>
      <c r="TZV10" s="65"/>
      <c r="TZW10" s="65"/>
      <c r="UAF10" s="65"/>
      <c r="UAK10" s="219"/>
      <c r="UAL10" s="65"/>
      <c r="UAM10" s="65"/>
      <c r="UAV10" s="65"/>
      <c r="UBA10" s="219"/>
      <c r="UBB10" s="65"/>
      <c r="UBC10" s="65"/>
      <c r="UBL10" s="65"/>
      <c r="UBQ10" s="219"/>
      <c r="UBR10" s="65"/>
      <c r="UBS10" s="65"/>
      <c r="UCB10" s="65"/>
      <c r="UCG10" s="219"/>
      <c r="UCH10" s="65"/>
      <c r="UCI10" s="65"/>
      <c r="UCR10" s="65"/>
      <c r="UCW10" s="219"/>
      <c r="UCX10" s="65"/>
      <c r="UCY10" s="65"/>
      <c r="UDH10" s="65"/>
      <c r="UDM10" s="219"/>
      <c r="UDN10" s="65"/>
      <c r="UDO10" s="65"/>
      <c r="UDX10" s="65"/>
      <c r="UEC10" s="219"/>
      <c r="UED10" s="65"/>
      <c r="UEE10" s="65"/>
      <c r="UEN10" s="65"/>
      <c r="UES10" s="219"/>
      <c r="UET10" s="65"/>
      <c r="UEU10" s="65"/>
      <c r="UFD10" s="65"/>
      <c r="UFI10" s="219"/>
      <c r="UFJ10" s="65"/>
      <c r="UFK10" s="65"/>
      <c r="UFT10" s="65"/>
      <c r="UFY10" s="219"/>
      <c r="UFZ10" s="65"/>
      <c r="UGA10" s="65"/>
      <c r="UGJ10" s="65"/>
      <c r="UGO10" s="219"/>
      <c r="UGP10" s="65"/>
      <c r="UGQ10" s="65"/>
      <c r="UGZ10" s="65"/>
      <c r="UHE10" s="219"/>
      <c r="UHF10" s="65"/>
      <c r="UHG10" s="65"/>
      <c r="UHP10" s="65"/>
      <c r="UHU10" s="219"/>
      <c r="UHV10" s="65"/>
      <c r="UHW10" s="65"/>
      <c r="UIF10" s="65"/>
      <c r="UIK10" s="219"/>
      <c r="UIL10" s="65"/>
      <c r="UIM10" s="65"/>
      <c r="UIV10" s="65"/>
      <c r="UJA10" s="219"/>
      <c r="UJB10" s="65"/>
      <c r="UJC10" s="65"/>
      <c r="UJL10" s="65"/>
      <c r="UJQ10" s="219"/>
      <c r="UJR10" s="65"/>
      <c r="UJS10" s="65"/>
      <c r="UKB10" s="65"/>
      <c r="UKG10" s="219"/>
      <c r="UKH10" s="65"/>
      <c r="UKI10" s="65"/>
      <c r="UKR10" s="65"/>
      <c r="UKW10" s="219"/>
      <c r="UKX10" s="65"/>
      <c r="UKY10" s="65"/>
      <c r="ULH10" s="65"/>
      <c r="ULM10" s="219"/>
      <c r="ULN10" s="65"/>
      <c r="ULO10" s="65"/>
      <c r="ULX10" s="65"/>
      <c r="UMC10" s="219"/>
      <c r="UMD10" s="65"/>
      <c r="UME10" s="65"/>
      <c r="UMN10" s="65"/>
      <c r="UMS10" s="219"/>
      <c r="UMT10" s="65"/>
      <c r="UMU10" s="65"/>
      <c r="UND10" s="65"/>
      <c r="UNI10" s="219"/>
      <c r="UNJ10" s="65"/>
      <c r="UNK10" s="65"/>
      <c r="UNT10" s="65"/>
      <c r="UNY10" s="219"/>
      <c r="UNZ10" s="65"/>
      <c r="UOA10" s="65"/>
      <c r="UOJ10" s="65"/>
      <c r="UOO10" s="219"/>
      <c r="UOP10" s="65"/>
      <c r="UOQ10" s="65"/>
      <c r="UOZ10" s="65"/>
      <c r="UPE10" s="219"/>
      <c r="UPF10" s="65"/>
      <c r="UPG10" s="65"/>
      <c r="UPP10" s="65"/>
      <c r="UPU10" s="219"/>
      <c r="UPV10" s="65"/>
      <c r="UPW10" s="65"/>
      <c r="UQF10" s="65"/>
      <c r="UQK10" s="219"/>
      <c r="UQL10" s="65"/>
      <c r="UQM10" s="65"/>
      <c r="UQV10" s="65"/>
      <c r="URA10" s="219"/>
      <c r="URB10" s="65"/>
      <c r="URC10" s="65"/>
      <c r="URL10" s="65"/>
      <c r="URQ10" s="219"/>
      <c r="URR10" s="65"/>
      <c r="URS10" s="65"/>
      <c r="USB10" s="65"/>
      <c r="USG10" s="219"/>
      <c r="USH10" s="65"/>
      <c r="USI10" s="65"/>
      <c r="USR10" s="65"/>
      <c r="USW10" s="219"/>
      <c r="USX10" s="65"/>
      <c r="USY10" s="65"/>
      <c r="UTH10" s="65"/>
      <c r="UTM10" s="219"/>
      <c r="UTN10" s="65"/>
      <c r="UTO10" s="65"/>
      <c r="UTX10" s="65"/>
      <c r="UUC10" s="219"/>
      <c r="UUD10" s="65"/>
      <c r="UUE10" s="65"/>
      <c r="UUN10" s="65"/>
      <c r="UUS10" s="219"/>
      <c r="UUT10" s="65"/>
      <c r="UUU10" s="65"/>
      <c r="UVD10" s="65"/>
      <c r="UVI10" s="219"/>
      <c r="UVJ10" s="65"/>
      <c r="UVK10" s="65"/>
      <c r="UVT10" s="65"/>
      <c r="UVY10" s="219"/>
      <c r="UVZ10" s="65"/>
      <c r="UWA10" s="65"/>
      <c r="UWJ10" s="65"/>
      <c r="UWO10" s="219"/>
      <c r="UWP10" s="65"/>
      <c r="UWQ10" s="65"/>
      <c r="UWZ10" s="65"/>
      <c r="UXE10" s="219"/>
      <c r="UXF10" s="65"/>
      <c r="UXG10" s="65"/>
      <c r="UXP10" s="65"/>
      <c r="UXU10" s="219"/>
      <c r="UXV10" s="65"/>
      <c r="UXW10" s="65"/>
      <c r="UYF10" s="65"/>
      <c r="UYK10" s="219"/>
      <c r="UYL10" s="65"/>
      <c r="UYM10" s="65"/>
      <c r="UYV10" s="65"/>
      <c r="UZA10" s="219"/>
      <c r="UZB10" s="65"/>
      <c r="UZC10" s="65"/>
      <c r="UZL10" s="65"/>
      <c r="UZQ10" s="219"/>
      <c r="UZR10" s="65"/>
      <c r="UZS10" s="65"/>
      <c r="VAB10" s="65"/>
      <c r="VAG10" s="219"/>
      <c r="VAH10" s="65"/>
      <c r="VAI10" s="65"/>
      <c r="VAR10" s="65"/>
      <c r="VAW10" s="219"/>
      <c r="VAX10" s="65"/>
      <c r="VAY10" s="65"/>
      <c r="VBH10" s="65"/>
      <c r="VBM10" s="219"/>
      <c r="VBN10" s="65"/>
      <c r="VBO10" s="65"/>
      <c r="VBX10" s="65"/>
      <c r="VCC10" s="219"/>
      <c r="VCD10" s="65"/>
      <c r="VCE10" s="65"/>
      <c r="VCN10" s="65"/>
      <c r="VCS10" s="219"/>
      <c r="VCT10" s="65"/>
      <c r="VCU10" s="65"/>
      <c r="VDD10" s="65"/>
      <c r="VDI10" s="219"/>
      <c r="VDJ10" s="65"/>
      <c r="VDK10" s="65"/>
      <c r="VDT10" s="65"/>
      <c r="VDY10" s="219"/>
      <c r="VDZ10" s="65"/>
      <c r="VEA10" s="65"/>
      <c r="VEJ10" s="65"/>
      <c r="VEO10" s="219"/>
      <c r="VEP10" s="65"/>
      <c r="VEQ10" s="65"/>
      <c r="VEZ10" s="65"/>
      <c r="VFE10" s="219"/>
      <c r="VFF10" s="65"/>
      <c r="VFG10" s="65"/>
      <c r="VFP10" s="65"/>
      <c r="VFU10" s="219"/>
      <c r="VFV10" s="65"/>
      <c r="VFW10" s="65"/>
      <c r="VGF10" s="65"/>
      <c r="VGK10" s="219"/>
      <c r="VGL10" s="65"/>
      <c r="VGM10" s="65"/>
      <c r="VGV10" s="65"/>
      <c r="VHA10" s="219"/>
      <c r="VHB10" s="65"/>
      <c r="VHC10" s="65"/>
      <c r="VHL10" s="65"/>
      <c r="VHQ10" s="219"/>
      <c r="VHR10" s="65"/>
      <c r="VHS10" s="65"/>
      <c r="VIB10" s="65"/>
      <c r="VIG10" s="219"/>
      <c r="VIH10" s="65"/>
      <c r="VII10" s="65"/>
      <c r="VIR10" s="65"/>
      <c r="VIW10" s="219"/>
      <c r="VIX10" s="65"/>
      <c r="VIY10" s="65"/>
      <c r="VJH10" s="65"/>
      <c r="VJM10" s="219"/>
      <c r="VJN10" s="65"/>
      <c r="VJO10" s="65"/>
      <c r="VJX10" s="65"/>
      <c r="VKC10" s="219"/>
      <c r="VKD10" s="65"/>
      <c r="VKE10" s="65"/>
      <c r="VKN10" s="65"/>
      <c r="VKS10" s="219"/>
      <c r="VKT10" s="65"/>
      <c r="VKU10" s="65"/>
      <c r="VLD10" s="65"/>
      <c r="VLI10" s="219"/>
      <c r="VLJ10" s="65"/>
      <c r="VLK10" s="65"/>
      <c r="VLT10" s="65"/>
      <c r="VLY10" s="219"/>
      <c r="VLZ10" s="65"/>
      <c r="VMA10" s="65"/>
      <c r="VMJ10" s="65"/>
      <c r="VMO10" s="219"/>
      <c r="VMP10" s="65"/>
      <c r="VMQ10" s="65"/>
      <c r="VMZ10" s="65"/>
      <c r="VNE10" s="219"/>
      <c r="VNF10" s="65"/>
      <c r="VNG10" s="65"/>
      <c r="VNP10" s="65"/>
      <c r="VNU10" s="219"/>
      <c r="VNV10" s="65"/>
      <c r="VNW10" s="65"/>
      <c r="VOF10" s="65"/>
      <c r="VOK10" s="219"/>
      <c r="VOL10" s="65"/>
      <c r="VOM10" s="65"/>
      <c r="VOV10" s="65"/>
      <c r="VPA10" s="219"/>
      <c r="VPB10" s="65"/>
      <c r="VPC10" s="65"/>
      <c r="VPL10" s="65"/>
      <c r="VPQ10" s="219"/>
      <c r="VPR10" s="65"/>
      <c r="VPS10" s="65"/>
      <c r="VQB10" s="65"/>
      <c r="VQG10" s="219"/>
      <c r="VQH10" s="65"/>
      <c r="VQI10" s="65"/>
      <c r="VQR10" s="65"/>
      <c r="VQW10" s="219"/>
      <c r="VQX10" s="65"/>
      <c r="VQY10" s="65"/>
      <c r="VRH10" s="65"/>
      <c r="VRM10" s="219"/>
      <c r="VRN10" s="65"/>
      <c r="VRO10" s="65"/>
      <c r="VRX10" s="65"/>
      <c r="VSC10" s="219"/>
      <c r="VSD10" s="65"/>
      <c r="VSE10" s="65"/>
      <c r="VSN10" s="65"/>
      <c r="VSS10" s="219"/>
      <c r="VST10" s="65"/>
      <c r="VSU10" s="65"/>
      <c r="VTD10" s="65"/>
      <c r="VTI10" s="219"/>
      <c r="VTJ10" s="65"/>
      <c r="VTK10" s="65"/>
      <c r="VTT10" s="65"/>
      <c r="VTY10" s="219"/>
      <c r="VTZ10" s="65"/>
      <c r="VUA10" s="65"/>
      <c r="VUJ10" s="65"/>
      <c r="VUO10" s="219"/>
      <c r="VUP10" s="65"/>
      <c r="VUQ10" s="65"/>
      <c r="VUZ10" s="65"/>
      <c r="VVE10" s="219"/>
      <c r="VVF10" s="65"/>
      <c r="VVG10" s="65"/>
      <c r="VVP10" s="65"/>
      <c r="VVU10" s="219"/>
      <c r="VVV10" s="65"/>
      <c r="VVW10" s="65"/>
      <c r="VWF10" s="65"/>
      <c r="VWK10" s="219"/>
      <c r="VWL10" s="65"/>
      <c r="VWM10" s="65"/>
      <c r="VWV10" s="65"/>
      <c r="VXA10" s="219"/>
      <c r="VXB10" s="65"/>
      <c r="VXC10" s="65"/>
      <c r="VXL10" s="65"/>
      <c r="VXQ10" s="219"/>
      <c r="VXR10" s="65"/>
      <c r="VXS10" s="65"/>
      <c r="VYB10" s="65"/>
      <c r="VYG10" s="219"/>
      <c r="VYH10" s="65"/>
      <c r="VYI10" s="65"/>
      <c r="VYR10" s="65"/>
      <c r="VYW10" s="219"/>
      <c r="VYX10" s="65"/>
      <c r="VYY10" s="65"/>
      <c r="VZH10" s="65"/>
      <c r="VZM10" s="219"/>
      <c r="VZN10" s="65"/>
      <c r="VZO10" s="65"/>
      <c r="VZX10" s="65"/>
      <c r="WAC10" s="219"/>
      <c r="WAD10" s="65"/>
      <c r="WAE10" s="65"/>
      <c r="WAN10" s="65"/>
      <c r="WAS10" s="219"/>
      <c r="WAT10" s="65"/>
      <c r="WAU10" s="65"/>
      <c r="WBD10" s="65"/>
      <c r="WBI10" s="219"/>
      <c r="WBJ10" s="65"/>
      <c r="WBK10" s="65"/>
      <c r="WBT10" s="65"/>
      <c r="WBY10" s="219"/>
      <c r="WBZ10" s="65"/>
      <c r="WCA10" s="65"/>
      <c r="WCJ10" s="65"/>
      <c r="WCO10" s="219"/>
      <c r="WCP10" s="65"/>
      <c r="WCQ10" s="65"/>
      <c r="WCZ10" s="65"/>
      <c r="WDE10" s="219"/>
      <c r="WDF10" s="65"/>
      <c r="WDG10" s="65"/>
      <c r="WDP10" s="65"/>
      <c r="WDU10" s="219"/>
      <c r="WDV10" s="65"/>
      <c r="WDW10" s="65"/>
      <c r="WEF10" s="65"/>
      <c r="WEK10" s="219"/>
      <c r="WEL10" s="65"/>
      <c r="WEM10" s="65"/>
      <c r="WEV10" s="65"/>
      <c r="WFA10" s="219"/>
      <c r="WFB10" s="65"/>
      <c r="WFC10" s="65"/>
      <c r="WFL10" s="65"/>
      <c r="WFQ10" s="219"/>
      <c r="WFR10" s="65"/>
      <c r="WFS10" s="65"/>
      <c r="WGB10" s="65"/>
      <c r="WGG10" s="219"/>
      <c r="WGH10" s="65"/>
      <c r="WGI10" s="65"/>
      <c r="WGR10" s="65"/>
      <c r="WGW10" s="219"/>
      <c r="WGX10" s="65"/>
      <c r="WGY10" s="65"/>
      <c r="WHH10" s="65"/>
      <c r="WHM10" s="219"/>
      <c r="WHN10" s="65"/>
      <c r="WHO10" s="65"/>
      <c r="WHX10" s="65"/>
      <c r="WIC10" s="219"/>
      <c r="WID10" s="65"/>
      <c r="WIE10" s="65"/>
      <c r="WIN10" s="65"/>
      <c r="WIS10" s="219"/>
      <c r="WIT10" s="65"/>
      <c r="WIU10" s="65"/>
      <c r="WJD10" s="65"/>
      <c r="WJI10" s="219"/>
      <c r="WJJ10" s="65"/>
      <c r="WJK10" s="65"/>
      <c r="WJT10" s="65"/>
      <c r="WJY10" s="219"/>
      <c r="WJZ10" s="65"/>
      <c r="WKA10" s="65"/>
      <c r="WKJ10" s="65"/>
      <c r="WKO10" s="219"/>
      <c r="WKP10" s="65"/>
      <c r="WKQ10" s="65"/>
      <c r="WKZ10" s="65"/>
      <c r="WLE10" s="219"/>
      <c r="WLF10" s="65"/>
      <c r="WLG10" s="65"/>
      <c r="WLP10" s="65"/>
      <c r="WLU10" s="219"/>
      <c r="WLV10" s="65"/>
      <c r="WLW10" s="65"/>
      <c r="WMF10" s="65"/>
      <c r="WMK10" s="219"/>
      <c r="WML10" s="65"/>
      <c r="WMM10" s="65"/>
      <c r="WMV10" s="65"/>
      <c r="WNA10" s="219"/>
      <c r="WNB10" s="65"/>
      <c r="WNC10" s="65"/>
      <c r="WNL10" s="65"/>
      <c r="WNQ10" s="219"/>
      <c r="WNR10" s="65"/>
      <c r="WNS10" s="65"/>
      <c r="WOB10" s="65"/>
      <c r="WOG10" s="219"/>
      <c r="WOH10" s="65"/>
      <c r="WOI10" s="65"/>
      <c r="WOR10" s="65"/>
      <c r="WOW10" s="219"/>
      <c r="WOX10" s="65"/>
      <c r="WOY10" s="65"/>
      <c r="WPH10" s="65"/>
      <c r="WPM10" s="219"/>
      <c r="WPN10" s="65"/>
      <c r="WPO10" s="65"/>
      <c r="WPX10" s="65"/>
      <c r="WQC10" s="219"/>
      <c r="WQD10" s="65"/>
      <c r="WQE10" s="65"/>
      <c r="WQN10" s="65"/>
      <c r="WQS10" s="219"/>
      <c r="WQT10" s="65"/>
      <c r="WQU10" s="65"/>
      <c r="WRD10" s="65"/>
      <c r="WRI10" s="219"/>
      <c r="WRJ10" s="65"/>
      <c r="WRK10" s="65"/>
      <c r="WRT10" s="65"/>
      <c r="WRY10" s="219"/>
      <c r="WRZ10" s="65"/>
      <c r="WSA10" s="65"/>
      <c r="WSJ10" s="65"/>
      <c r="WSO10" s="219"/>
      <c r="WSP10" s="65"/>
      <c r="WSQ10" s="65"/>
      <c r="WSZ10" s="65"/>
      <c r="WTE10" s="219"/>
      <c r="WTF10" s="65"/>
      <c r="WTG10" s="65"/>
      <c r="WTP10" s="65"/>
      <c r="WTU10" s="219"/>
      <c r="WTV10" s="65"/>
      <c r="WTW10" s="65"/>
      <c r="WUF10" s="65"/>
      <c r="WUK10" s="219"/>
      <c r="WUL10" s="65"/>
      <c r="WUM10" s="65"/>
      <c r="WUV10" s="65"/>
      <c r="WVA10" s="219"/>
      <c r="WVB10" s="65"/>
      <c r="WVC10" s="65"/>
      <c r="WVL10" s="65"/>
      <c r="WVQ10" s="219"/>
      <c r="WVR10" s="65"/>
      <c r="WVS10" s="65"/>
      <c r="WWB10" s="65"/>
      <c r="WWG10" s="219"/>
      <c r="WWH10" s="65"/>
      <c r="WWI10" s="65"/>
      <c r="WWR10" s="65"/>
      <c r="WWW10" s="219"/>
      <c r="WWX10" s="65"/>
      <c r="WWY10" s="65"/>
      <c r="WXH10" s="65"/>
      <c r="WXM10" s="219"/>
      <c r="WXN10" s="65"/>
      <c r="WXO10" s="65"/>
      <c r="WXX10" s="65"/>
      <c r="WYC10" s="219"/>
      <c r="WYD10" s="65"/>
      <c r="WYE10" s="65"/>
      <c r="WYN10" s="65"/>
      <c r="WYS10" s="219"/>
      <c r="WYT10" s="65"/>
      <c r="WYU10" s="65"/>
      <c r="WZD10" s="65"/>
      <c r="WZI10" s="219"/>
      <c r="WZJ10" s="65"/>
      <c r="WZK10" s="65"/>
      <c r="WZT10" s="65"/>
      <c r="WZY10" s="219"/>
      <c r="WZZ10" s="65"/>
      <c r="XAA10" s="65"/>
      <c r="XAJ10" s="65"/>
      <c r="XAO10" s="219"/>
      <c r="XAP10" s="65"/>
      <c r="XAQ10" s="65"/>
      <c r="XAZ10" s="65"/>
      <c r="XBE10" s="219"/>
      <c r="XBF10" s="65"/>
      <c r="XBG10" s="65"/>
      <c r="XBP10" s="65"/>
      <c r="XBU10" s="219"/>
      <c r="XBV10" s="65"/>
      <c r="XBW10" s="65"/>
      <c r="XCF10" s="65"/>
      <c r="XCK10" s="219"/>
      <c r="XCL10" s="65"/>
      <c r="XCM10" s="65"/>
      <c r="XCV10" s="65"/>
      <c r="XDA10" s="219"/>
      <c r="XDB10" s="65"/>
      <c r="XDC10" s="65"/>
      <c r="XDL10" s="65"/>
      <c r="XDQ10" s="219"/>
      <c r="XDR10" s="65"/>
      <c r="XDS10" s="65"/>
      <c r="XEB10" s="65"/>
      <c r="XEG10" s="219"/>
      <c r="XEH10" s="65"/>
      <c r="XEI10" s="65"/>
      <c r="XER10" s="65"/>
    </row>
    <row r="11" spans="1:1019 1028:2043 2052:3067 3076:4091 4100:5115 5124:6139 6148:7163 7172:8187 8196:9211 9220:10235 10244:11259 11268:12283 12292:13307 13316:14331 14340:15355 15364:16372" ht="30" hidden="1" customHeight="1" x14ac:dyDescent="0.25">
      <c r="A11" s="219"/>
      <c r="B11" s="68" t="s">
        <v>701</v>
      </c>
      <c r="C11" s="69"/>
      <c r="D11" s="69"/>
      <c r="E11" s="70"/>
      <c r="F11" s="71" t="s">
        <v>381</v>
      </c>
      <c r="G11" s="72"/>
      <c r="H11" s="73"/>
      <c r="I11" s="64"/>
      <c r="J11" s="64"/>
      <c r="K11" s="65"/>
      <c r="T11" s="65"/>
      <c r="Y11" s="219"/>
      <c r="Z11" s="65"/>
      <c r="AA11" s="65"/>
      <c r="AJ11" s="65"/>
      <c r="AO11" s="219"/>
      <c r="AP11" s="65"/>
      <c r="AQ11" s="65"/>
      <c r="AZ11" s="65"/>
      <c r="BE11" s="219"/>
      <c r="BF11" s="65"/>
      <c r="BG11" s="65"/>
      <c r="BP11" s="65"/>
      <c r="BU11" s="219"/>
      <c r="BV11" s="65"/>
      <c r="BW11" s="65"/>
      <c r="CF11" s="65"/>
      <c r="CK11" s="219"/>
      <c r="CL11" s="65"/>
      <c r="CM11" s="65"/>
      <c r="CV11" s="65"/>
      <c r="DA11" s="219"/>
      <c r="DB11" s="65"/>
      <c r="DC11" s="65"/>
      <c r="DL11" s="65"/>
      <c r="DQ11" s="219"/>
      <c r="DR11" s="65"/>
      <c r="DS11" s="65"/>
      <c r="EB11" s="65"/>
      <c r="EG11" s="219"/>
      <c r="EH11" s="65"/>
      <c r="EI11" s="65"/>
      <c r="ER11" s="65"/>
      <c r="EW11" s="219"/>
      <c r="EX11" s="65"/>
      <c r="EY11" s="65"/>
      <c r="FH11" s="65"/>
      <c r="FM11" s="219"/>
      <c r="FN11" s="65"/>
      <c r="FO11" s="65"/>
      <c r="FX11" s="65"/>
      <c r="GC11" s="219"/>
      <c r="GD11" s="65"/>
      <c r="GE11" s="65"/>
      <c r="GN11" s="65"/>
      <c r="GS11" s="219"/>
      <c r="GT11" s="65"/>
      <c r="GU11" s="65"/>
      <c r="HD11" s="65"/>
      <c r="HI11" s="219"/>
      <c r="HJ11" s="65"/>
      <c r="HK11" s="65"/>
      <c r="HT11" s="65"/>
      <c r="HY11" s="219"/>
      <c r="HZ11" s="65"/>
      <c r="IA11" s="65"/>
      <c r="IJ11" s="65"/>
      <c r="IO11" s="219"/>
      <c r="IP11" s="65"/>
      <c r="IQ11" s="65"/>
      <c r="IZ11" s="65"/>
      <c r="JE11" s="219"/>
      <c r="JF11" s="65"/>
      <c r="JG11" s="65"/>
      <c r="JP11" s="65"/>
      <c r="JU11" s="219"/>
      <c r="JV11" s="65"/>
      <c r="JW11" s="65"/>
      <c r="KF11" s="65"/>
      <c r="KK11" s="219"/>
      <c r="KL11" s="65"/>
      <c r="KM11" s="65"/>
      <c r="KV11" s="65"/>
      <c r="LA11" s="219"/>
      <c r="LB11" s="65"/>
      <c r="LC11" s="65"/>
      <c r="LL11" s="65"/>
      <c r="LQ11" s="219"/>
      <c r="LR11" s="65"/>
      <c r="LS11" s="65"/>
      <c r="MB11" s="65"/>
      <c r="MG11" s="219"/>
      <c r="MH11" s="65"/>
      <c r="MI11" s="65"/>
      <c r="MR11" s="65"/>
      <c r="MW11" s="219"/>
      <c r="MX11" s="65"/>
      <c r="MY11" s="65"/>
      <c r="NH11" s="65"/>
      <c r="NM11" s="219"/>
      <c r="NN11" s="65"/>
      <c r="NO11" s="65"/>
      <c r="NX11" s="65"/>
      <c r="OC11" s="219"/>
      <c r="OD11" s="65"/>
      <c r="OE11" s="65"/>
      <c r="ON11" s="65"/>
      <c r="OS11" s="219"/>
      <c r="OT11" s="65"/>
      <c r="OU11" s="65"/>
      <c r="PD11" s="65"/>
      <c r="PI11" s="219"/>
      <c r="PJ11" s="65"/>
      <c r="PK11" s="65"/>
      <c r="PT11" s="65"/>
      <c r="PY11" s="219"/>
      <c r="PZ11" s="65"/>
      <c r="QA11" s="65"/>
      <c r="QJ11" s="65"/>
      <c r="QO11" s="219"/>
      <c r="QP11" s="65"/>
      <c r="QQ11" s="65"/>
      <c r="QZ11" s="65"/>
      <c r="RE11" s="219"/>
      <c r="RF11" s="65"/>
      <c r="RG11" s="65"/>
      <c r="RP11" s="65"/>
      <c r="RU11" s="219"/>
      <c r="RV11" s="65"/>
      <c r="RW11" s="65"/>
      <c r="SF11" s="65"/>
      <c r="SK11" s="219"/>
      <c r="SL11" s="65"/>
      <c r="SM11" s="65"/>
      <c r="SV11" s="65"/>
      <c r="TA11" s="219"/>
      <c r="TB11" s="65"/>
      <c r="TC11" s="65"/>
      <c r="TL11" s="65"/>
      <c r="TQ11" s="219"/>
      <c r="TR11" s="65"/>
      <c r="TS11" s="65"/>
      <c r="UB11" s="65"/>
      <c r="UG11" s="219"/>
      <c r="UH11" s="65"/>
      <c r="UI11" s="65"/>
      <c r="UR11" s="65"/>
      <c r="UW11" s="219"/>
      <c r="UX11" s="65"/>
      <c r="UY11" s="65"/>
      <c r="VH11" s="65"/>
      <c r="VM11" s="219"/>
      <c r="VN11" s="65"/>
      <c r="VO11" s="65"/>
      <c r="VX11" s="65"/>
      <c r="WC11" s="219"/>
      <c r="WD11" s="65"/>
      <c r="WE11" s="65"/>
      <c r="WN11" s="65"/>
      <c r="WS11" s="219"/>
      <c r="WT11" s="65"/>
      <c r="WU11" s="65"/>
      <c r="XD11" s="65"/>
      <c r="XI11" s="219"/>
      <c r="XJ11" s="65"/>
      <c r="XK11" s="65"/>
      <c r="XT11" s="65"/>
      <c r="XY11" s="219"/>
      <c r="XZ11" s="65"/>
      <c r="YA11" s="65"/>
      <c r="YJ11" s="65"/>
      <c r="YO11" s="219"/>
      <c r="YP11" s="65"/>
      <c r="YQ11" s="65"/>
      <c r="YZ11" s="65"/>
      <c r="ZE11" s="219"/>
      <c r="ZF11" s="65"/>
      <c r="ZG11" s="65"/>
      <c r="ZP11" s="65"/>
      <c r="ZU11" s="219"/>
      <c r="ZV11" s="65"/>
      <c r="ZW11" s="65"/>
      <c r="AAF11" s="65"/>
      <c r="AAK11" s="219"/>
      <c r="AAL11" s="65"/>
      <c r="AAM11" s="65"/>
      <c r="AAV11" s="65"/>
      <c r="ABA11" s="219"/>
      <c r="ABB11" s="65"/>
      <c r="ABC11" s="65"/>
      <c r="ABL11" s="65"/>
      <c r="ABQ11" s="219"/>
      <c r="ABR11" s="65"/>
      <c r="ABS11" s="65"/>
      <c r="ACB11" s="65"/>
      <c r="ACG11" s="219"/>
      <c r="ACH11" s="65"/>
      <c r="ACI11" s="65"/>
      <c r="ACR11" s="65"/>
      <c r="ACW11" s="219"/>
      <c r="ACX11" s="65"/>
      <c r="ACY11" s="65"/>
      <c r="ADH11" s="65"/>
      <c r="ADM11" s="219"/>
      <c r="ADN11" s="65"/>
      <c r="ADO11" s="65"/>
      <c r="ADX11" s="65"/>
      <c r="AEC11" s="219"/>
      <c r="AED11" s="65"/>
      <c r="AEE11" s="65"/>
      <c r="AEN11" s="65"/>
      <c r="AES11" s="219"/>
      <c r="AET11" s="65"/>
      <c r="AEU11" s="65"/>
      <c r="AFD11" s="65"/>
      <c r="AFI11" s="219"/>
      <c r="AFJ11" s="65"/>
      <c r="AFK11" s="65"/>
      <c r="AFT11" s="65"/>
      <c r="AFY11" s="219"/>
      <c r="AFZ11" s="65"/>
      <c r="AGA11" s="65"/>
      <c r="AGJ11" s="65"/>
      <c r="AGO11" s="219"/>
      <c r="AGP11" s="65"/>
      <c r="AGQ11" s="65"/>
      <c r="AGZ11" s="65"/>
      <c r="AHE11" s="219"/>
      <c r="AHF11" s="65"/>
      <c r="AHG11" s="65"/>
      <c r="AHP11" s="65"/>
      <c r="AHU11" s="219"/>
      <c r="AHV11" s="65"/>
      <c r="AHW11" s="65"/>
      <c r="AIF11" s="65"/>
      <c r="AIK11" s="219"/>
      <c r="AIL11" s="65"/>
      <c r="AIM11" s="65"/>
      <c r="AIV11" s="65"/>
      <c r="AJA11" s="219"/>
      <c r="AJB11" s="65"/>
      <c r="AJC11" s="65"/>
      <c r="AJL11" s="65"/>
      <c r="AJQ11" s="219"/>
      <c r="AJR11" s="65"/>
      <c r="AJS11" s="65"/>
      <c r="AKB11" s="65"/>
      <c r="AKG11" s="219"/>
      <c r="AKH11" s="65"/>
      <c r="AKI11" s="65"/>
      <c r="AKR11" s="65"/>
      <c r="AKW11" s="219"/>
      <c r="AKX11" s="65"/>
      <c r="AKY11" s="65"/>
      <c r="ALH11" s="65"/>
      <c r="ALM11" s="219"/>
      <c r="ALN11" s="65"/>
      <c r="ALO11" s="65"/>
      <c r="ALX11" s="65"/>
      <c r="AMC11" s="219"/>
      <c r="AMD11" s="65"/>
      <c r="AME11" s="65"/>
      <c r="AMN11" s="65"/>
      <c r="AMS11" s="219"/>
      <c r="AMT11" s="65"/>
      <c r="AMU11" s="65"/>
      <c r="AND11" s="65"/>
      <c r="ANI11" s="219"/>
      <c r="ANJ11" s="65"/>
      <c r="ANK11" s="65"/>
      <c r="ANT11" s="65"/>
      <c r="ANY11" s="219"/>
      <c r="ANZ11" s="65"/>
      <c r="AOA11" s="65"/>
      <c r="AOJ11" s="65"/>
      <c r="AOO11" s="219"/>
      <c r="AOP11" s="65"/>
      <c r="AOQ11" s="65"/>
      <c r="AOZ11" s="65"/>
      <c r="APE11" s="219"/>
      <c r="APF11" s="65"/>
      <c r="APG11" s="65"/>
      <c r="APP11" s="65"/>
      <c r="APU11" s="219"/>
      <c r="APV11" s="65"/>
      <c r="APW11" s="65"/>
      <c r="AQF11" s="65"/>
      <c r="AQK11" s="219"/>
      <c r="AQL11" s="65"/>
      <c r="AQM11" s="65"/>
      <c r="AQV11" s="65"/>
      <c r="ARA11" s="219"/>
      <c r="ARB11" s="65"/>
      <c r="ARC11" s="65"/>
      <c r="ARL11" s="65"/>
      <c r="ARQ11" s="219"/>
      <c r="ARR11" s="65"/>
      <c r="ARS11" s="65"/>
      <c r="ASB11" s="65"/>
      <c r="ASG11" s="219"/>
      <c r="ASH11" s="65"/>
      <c r="ASI11" s="65"/>
      <c r="ASR11" s="65"/>
      <c r="ASW11" s="219"/>
      <c r="ASX11" s="65"/>
      <c r="ASY11" s="65"/>
      <c r="ATH11" s="65"/>
      <c r="ATM11" s="219"/>
      <c r="ATN11" s="65"/>
      <c r="ATO11" s="65"/>
      <c r="ATX11" s="65"/>
      <c r="AUC11" s="219"/>
      <c r="AUD11" s="65"/>
      <c r="AUE11" s="65"/>
      <c r="AUN11" s="65"/>
      <c r="AUS11" s="219"/>
      <c r="AUT11" s="65"/>
      <c r="AUU11" s="65"/>
      <c r="AVD11" s="65"/>
      <c r="AVI11" s="219"/>
      <c r="AVJ11" s="65"/>
      <c r="AVK11" s="65"/>
      <c r="AVT11" s="65"/>
      <c r="AVY11" s="219"/>
      <c r="AVZ11" s="65"/>
      <c r="AWA11" s="65"/>
      <c r="AWJ11" s="65"/>
      <c r="AWO11" s="219"/>
      <c r="AWP11" s="65"/>
      <c r="AWQ11" s="65"/>
      <c r="AWZ11" s="65"/>
      <c r="AXE11" s="219"/>
      <c r="AXF11" s="65"/>
      <c r="AXG11" s="65"/>
      <c r="AXP11" s="65"/>
      <c r="AXU11" s="219"/>
      <c r="AXV11" s="65"/>
      <c r="AXW11" s="65"/>
      <c r="AYF11" s="65"/>
      <c r="AYK11" s="219"/>
      <c r="AYL11" s="65"/>
      <c r="AYM11" s="65"/>
      <c r="AYV11" s="65"/>
      <c r="AZA11" s="219"/>
      <c r="AZB11" s="65"/>
      <c r="AZC11" s="65"/>
      <c r="AZL11" s="65"/>
      <c r="AZQ11" s="219"/>
      <c r="AZR11" s="65"/>
      <c r="AZS11" s="65"/>
      <c r="BAB11" s="65"/>
      <c r="BAG11" s="219"/>
      <c r="BAH11" s="65"/>
      <c r="BAI11" s="65"/>
      <c r="BAR11" s="65"/>
      <c r="BAW11" s="219"/>
      <c r="BAX11" s="65"/>
      <c r="BAY11" s="65"/>
      <c r="BBH11" s="65"/>
      <c r="BBM11" s="219"/>
      <c r="BBN11" s="65"/>
      <c r="BBO11" s="65"/>
      <c r="BBX11" s="65"/>
      <c r="BCC11" s="219"/>
      <c r="BCD11" s="65"/>
      <c r="BCE11" s="65"/>
      <c r="BCN11" s="65"/>
      <c r="BCS11" s="219"/>
      <c r="BCT11" s="65"/>
      <c r="BCU11" s="65"/>
      <c r="BDD11" s="65"/>
      <c r="BDI11" s="219"/>
      <c r="BDJ11" s="65"/>
      <c r="BDK11" s="65"/>
      <c r="BDT11" s="65"/>
      <c r="BDY11" s="219"/>
      <c r="BDZ11" s="65"/>
      <c r="BEA11" s="65"/>
      <c r="BEJ11" s="65"/>
      <c r="BEO11" s="219"/>
      <c r="BEP11" s="65"/>
      <c r="BEQ11" s="65"/>
      <c r="BEZ11" s="65"/>
      <c r="BFE11" s="219"/>
      <c r="BFF11" s="65"/>
      <c r="BFG11" s="65"/>
      <c r="BFP11" s="65"/>
      <c r="BFU11" s="219"/>
      <c r="BFV11" s="65"/>
      <c r="BFW11" s="65"/>
      <c r="BGF11" s="65"/>
      <c r="BGK11" s="219"/>
      <c r="BGL11" s="65"/>
      <c r="BGM11" s="65"/>
      <c r="BGV11" s="65"/>
      <c r="BHA11" s="219"/>
      <c r="BHB11" s="65"/>
      <c r="BHC11" s="65"/>
      <c r="BHL11" s="65"/>
      <c r="BHQ11" s="219"/>
      <c r="BHR11" s="65"/>
      <c r="BHS11" s="65"/>
      <c r="BIB11" s="65"/>
      <c r="BIG11" s="219"/>
      <c r="BIH11" s="65"/>
      <c r="BII11" s="65"/>
      <c r="BIR11" s="65"/>
      <c r="BIW11" s="219"/>
      <c r="BIX11" s="65"/>
      <c r="BIY11" s="65"/>
      <c r="BJH11" s="65"/>
      <c r="BJM11" s="219"/>
      <c r="BJN11" s="65"/>
      <c r="BJO11" s="65"/>
      <c r="BJX11" s="65"/>
      <c r="BKC11" s="219"/>
      <c r="BKD11" s="65"/>
      <c r="BKE11" s="65"/>
      <c r="BKN11" s="65"/>
      <c r="BKS11" s="219"/>
      <c r="BKT11" s="65"/>
      <c r="BKU11" s="65"/>
      <c r="BLD11" s="65"/>
      <c r="BLI11" s="219"/>
      <c r="BLJ11" s="65"/>
      <c r="BLK11" s="65"/>
      <c r="BLT11" s="65"/>
      <c r="BLY11" s="219"/>
      <c r="BLZ11" s="65"/>
      <c r="BMA11" s="65"/>
      <c r="BMJ11" s="65"/>
      <c r="BMO11" s="219"/>
      <c r="BMP11" s="65"/>
      <c r="BMQ11" s="65"/>
      <c r="BMZ11" s="65"/>
      <c r="BNE11" s="219"/>
      <c r="BNF11" s="65"/>
      <c r="BNG11" s="65"/>
      <c r="BNP11" s="65"/>
      <c r="BNU11" s="219"/>
      <c r="BNV11" s="65"/>
      <c r="BNW11" s="65"/>
      <c r="BOF11" s="65"/>
      <c r="BOK11" s="219"/>
      <c r="BOL11" s="65"/>
      <c r="BOM11" s="65"/>
      <c r="BOV11" s="65"/>
      <c r="BPA11" s="219"/>
      <c r="BPB11" s="65"/>
      <c r="BPC11" s="65"/>
      <c r="BPL11" s="65"/>
      <c r="BPQ11" s="219"/>
      <c r="BPR11" s="65"/>
      <c r="BPS11" s="65"/>
      <c r="BQB11" s="65"/>
      <c r="BQG11" s="219"/>
      <c r="BQH11" s="65"/>
      <c r="BQI11" s="65"/>
      <c r="BQR11" s="65"/>
      <c r="BQW11" s="219"/>
      <c r="BQX11" s="65"/>
      <c r="BQY11" s="65"/>
      <c r="BRH11" s="65"/>
      <c r="BRM11" s="219"/>
      <c r="BRN11" s="65"/>
      <c r="BRO11" s="65"/>
      <c r="BRX11" s="65"/>
      <c r="BSC11" s="219"/>
      <c r="BSD11" s="65"/>
      <c r="BSE11" s="65"/>
      <c r="BSN11" s="65"/>
      <c r="BSS11" s="219"/>
      <c r="BST11" s="65"/>
      <c r="BSU11" s="65"/>
      <c r="BTD11" s="65"/>
      <c r="BTI11" s="219"/>
      <c r="BTJ11" s="65"/>
      <c r="BTK11" s="65"/>
      <c r="BTT11" s="65"/>
      <c r="BTY11" s="219"/>
      <c r="BTZ11" s="65"/>
      <c r="BUA11" s="65"/>
      <c r="BUJ11" s="65"/>
      <c r="BUO11" s="219"/>
      <c r="BUP11" s="65"/>
      <c r="BUQ11" s="65"/>
      <c r="BUZ11" s="65"/>
      <c r="BVE11" s="219"/>
      <c r="BVF11" s="65"/>
      <c r="BVG11" s="65"/>
      <c r="BVP11" s="65"/>
      <c r="BVU11" s="219"/>
      <c r="BVV11" s="65"/>
      <c r="BVW11" s="65"/>
      <c r="BWF11" s="65"/>
      <c r="BWK11" s="219"/>
      <c r="BWL11" s="65"/>
      <c r="BWM11" s="65"/>
      <c r="BWV11" s="65"/>
      <c r="BXA11" s="219"/>
      <c r="BXB11" s="65"/>
      <c r="BXC11" s="65"/>
      <c r="BXL11" s="65"/>
      <c r="BXQ11" s="219"/>
      <c r="BXR11" s="65"/>
      <c r="BXS11" s="65"/>
      <c r="BYB11" s="65"/>
      <c r="BYG11" s="219"/>
      <c r="BYH11" s="65"/>
      <c r="BYI11" s="65"/>
      <c r="BYR11" s="65"/>
      <c r="BYW11" s="219"/>
      <c r="BYX11" s="65"/>
      <c r="BYY11" s="65"/>
      <c r="BZH11" s="65"/>
      <c r="BZM11" s="219"/>
      <c r="BZN11" s="65"/>
      <c r="BZO11" s="65"/>
      <c r="BZX11" s="65"/>
      <c r="CAC11" s="219"/>
      <c r="CAD11" s="65"/>
      <c r="CAE11" s="65"/>
      <c r="CAN11" s="65"/>
      <c r="CAS11" s="219"/>
      <c r="CAT11" s="65"/>
      <c r="CAU11" s="65"/>
      <c r="CBD11" s="65"/>
      <c r="CBI11" s="219"/>
      <c r="CBJ11" s="65"/>
      <c r="CBK11" s="65"/>
      <c r="CBT11" s="65"/>
      <c r="CBY11" s="219"/>
      <c r="CBZ11" s="65"/>
      <c r="CCA11" s="65"/>
      <c r="CCJ11" s="65"/>
      <c r="CCO11" s="219"/>
      <c r="CCP11" s="65"/>
      <c r="CCQ11" s="65"/>
      <c r="CCZ11" s="65"/>
      <c r="CDE11" s="219"/>
      <c r="CDF11" s="65"/>
      <c r="CDG11" s="65"/>
      <c r="CDP11" s="65"/>
      <c r="CDU11" s="219"/>
      <c r="CDV11" s="65"/>
      <c r="CDW11" s="65"/>
      <c r="CEF11" s="65"/>
      <c r="CEK11" s="219"/>
      <c r="CEL11" s="65"/>
      <c r="CEM11" s="65"/>
      <c r="CEV11" s="65"/>
      <c r="CFA11" s="219"/>
      <c r="CFB11" s="65"/>
      <c r="CFC11" s="65"/>
      <c r="CFL11" s="65"/>
      <c r="CFQ11" s="219"/>
      <c r="CFR11" s="65"/>
      <c r="CFS11" s="65"/>
      <c r="CGB11" s="65"/>
      <c r="CGG11" s="219"/>
      <c r="CGH11" s="65"/>
      <c r="CGI11" s="65"/>
      <c r="CGR11" s="65"/>
      <c r="CGW11" s="219"/>
      <c r="CGX11" s="65"/>
      <c r="CGY11" s="65"/>
      <c r="CHH11" s="65"/>
      <c r="CHM11" s="219"/>
      <c r="CHN11" s="65"/>
      <c r="CHO11" s="65"/>
      <c r="CHX11" s="65"/>
      <c r="CIC11" s="219"/>
      <c r="CID11" s="65"/>
      <c r="CIE11" s="65"/>
      <c r="CIN11" s="65"/>
      <c r="CIS11" s="219"/>
      <c r="CIT11" s="65"/>
      <c r="CIU11" s="65"/>
      <c r="CJD11" s="65"/>
      <c r="CJI11" s="219"/>
      <c r="CJJ11" s="65"/>
      <c r="CJK11" s="65"/>
      <c r="CJT11" s="65"/>
      <c r="CJY11" s="219"/>
      <c r="CJZ11" s="65"/>
      <c r="CKA11" s="65"/>
      <c r="CKJ11" s="65"/>
      <c r="CKO11" s="219"/>
      <c r="CKP11" s="65"/>
      <c r="CKQ11" s="65"/>
      <c r="CKZ11" s="65"/>
      <c r="CLE11" s="219"/>
      <c r="CLF11" s="65"/>
      <c r="CLG11" s="65"/>
      <c r="CLP11" s="65"/>
      <c r="CLU11" s="219"/>
      <c r="CLV11" s="65"/>
      <c r="CLW11" s="65"/>
      <c r="CMF11" s="65"/>
      <c r="CMK11" s="219"/>
      <c r="CML11" s="65"/>
      <c r="CMM11" s="65"/>
      <c r="CMV11" s="65"/>
      <c r="CNA11" s="219"/>
      <c r="CNB11" s="65"/>
      <c r="CNC11" s="65"/>
      <c r="CNL11" s="65"/>
      <c r="CNQ11" s="219"/>
      <c r="CNR11" s="65"/>
      <c r="CNS11" s="65"/>
      <c r="COB11" s="65"/>
      <c r="COG11" s="219"/>
      <c r="COH11" s="65"/>
      <c r="COI11" s="65"/>
      <c r="COR11" s="65"/>
      <c r="COW11" s="219"/>
      <c r="COX11" s="65"/>
      <c r="COY11" s="65"/>
      <c r="CPH11" s="65"/>
      <c r="CPM11" s="219"/>
      <c r="CPN11" s="65"/>
      <c r="CPO11" s="65"/>
      <c r="CPX11" s="65"/>
      <c r="CQC11" s="219"/>
      <c r="CQD11" s="65"/>
      <c r="CQE11" s="65"/>
      <c r="CQN11" s="65"/>
      <c r="CQS11" s="219"/>
      <c r="CQT11" s="65"/>
      <c r="CQU11" s="65"/>
      <c r="CRD11" s="65"/>
      <c r="CRI11" s="219"/>
      <c r="CRJ11" s="65"/>
      <c r="CRK11" s="65"/>
      <c r="CRT11" s="65"/>
      <c r="CRY11" s="219"/>
      <c r="CRZ11" s="65"/>
      <c r="CSA11" s="65"/>
      <c r="CSJ11" s="65"/>
      <c r="CSO11" s="219"/>
      <c r="CSP11" s="65"/>
      <c r="CSQ11" s="65"/>
      <c r="CSZ11" s="65"/>
      <c r="CTE11" s="219"/>
      <c r="CTF11" s="65"/>
      <c r="CTG11" s="65"/>
      <c r="CTP11" s="65"/>
      <c r="CTU11" s="219"/>
      <c r="CTV11" s="65"/>
      <c r="CTW11" s="65"/>
      <c r="CUF11" s="65"/>
      <c r="CUK11" s="219"/>
      <c r="CUL11" s="65"/>
      <c r="CUM11" s="65"/>
      <c r="CUV11" s="65"/>
      <c r="CVA11" s="219"/>
      <c r="CVB11" s="65"/>
      <c r="CVC11" s="65"/>
      <c r="CVL11" s="65"/>
      <c r="CVQ11" s="219"/>
      <c r="CVR11" s="65"/>
      <c r="CVS11" s="65"/>
      <c r="CWB11" s="65"/>
      <c r="CWG11" s="219"/>
      <c r="CWH11" s="65"/>
      <c r="CWI11" s="65"/>
      <c r="CWR11" s="65"/>
      <c r="CWW11" s="219"/>
      <c r="CWX11" s="65"/>
      <c r="CWY11" s="65"/>
      <c r="CXH11" s="65"/>
      <c r="CXM11" s="219"/>
      <c r="CXN11" s="65"/>
      <c r="CXO11" s="65"/>
      <c r="CXX11" s="65"/>
      <c r="CYC11" s="219"/>
      <c r="CYD11" s="65"/>
      <c r="CYE11" s="65"/>
      <c r="CYN11" s="65"/>
      <c r="CYS11" s="219"/>
      <c r="CYT11" s="65"/>
      <c r="CYU11" s="65"/>
      <c r="CZD11" s="65"/>
      <c r="CZI11" s="219"/>
      <c r="CZJ11" s="65"/>
      <c r="CZK11" s="65"/>
      <c r="CZT11" s="65"/>
      <c r="CZY11" s="219"/>
      <c r="CZZ11" s="65"/>
      <c r="DAA11" s="65"/>
      <c r="DAJ11" s="65"/>
      <c r="DAO11" s="219"/>
      <c r="DAP11" s="65"/>
      <c r="DAQ11" s="65"/>
      <c r="DAZ11" s="65"/>
      <c r="DBE11" s="219"/>
      <c r="DBF11" s="65"/>
      <c r="DBG11" s="65"/>
      <c r="DBP11" s="65"/>
      <c r="DBU11" s="219"/>
      <c r="DBV11" s="65"/>
      <c r="DBW11" s="65"/>
      <c r="DCF11" s="65"/>
      <c r="DCK11" s="219"/>
      <c r="DCL11" s="65"/>
      <c r="DCM11" s="65"/>
      <c r="DCV11" s="65"/>
      <c r="DDA11" s="219"/>
      <c r="DDB11" s="65"/>
      <c r="DDC11" s="65"/>
      <c r="DDL11" s="65"/>
      <c r="DDQ11" s="219"/>
      <c r="DDR11" s="65"/>
      <c r="DDS11" s="65"/>
      <c r="DEB11" s="65"/>
      <c r="DEG11" s="219"/>
      <c r="DEH11" s="65"/>
      <c r="DEI11" s="65"/>
      <c r="DER11" s="65"/>
      <c r="DEW11" s="219"/>
      <c r="DEX11" s="65"/>
      <c r="DEY11" s="65"/>
      <c r="DFH11" s="65"/>
      <c r="DFM11" s="219"/>
      <c r="DFN11" s="65"/>
      <c r="DFO11" s="65"/>
      <c r="DFX11" s="65"/>
      <c r="DGC11" s="219"/>
      <c r="DGD11" s="65"/>
      <c r="DGE11" s="65"/>
      <c r="DGN11" s="65"/>
      <c r="DGS11" s="219"/>
      <c r="DGT11" s="65"/>
      <c r="DGU11" s="65"/>
      <c r="DHD11" s="65"/>
      <c r="DHI11" s="219"/>
      <c r="DHJ11" s="65"/>
      <c r="DHK11" s="65"/>
      <c r="DHT11" s="65"/>
      <c r="DHY11" s="219"/>
      <c r="DHZ11" s="65"/>
      <c r="DIA11" s="65"/>
      <c r="DIJ11" s="65"/>
      <c r="DIO11" s="219"/>
      <c r="DIP11" s="65"/>
      <c r="DIQ11" s="65"/>
      <c r="DIZ11" s="65"/>
      <c r="DJE11" s="219"/>
      <c r="DJF11" s="65"/>
      <c r="DJG11" s="65"/>
      <c r="DJP11" s="65"/>
      <c r="DJU11" s="219"/>
      <c r="DJV11" s="65"/>
      <c r="DJW11" s="65"/>
      <c r="DKF11" s="65"/>
      <c r="DKK11" s="219"/>
      <c r="DKL11" s="65"/>
      <c r="DKM11" s="65"/>
      <c r="DKV11" s="65"/>
      <c r="DLA11" s="219"/>
      <c r="DLB11" s="65"/>
      <c r="DLC11" s="65"/>
      <c r="DLL11" s="65"/>
      <c r="DLQ11" s="219"/>
      <c r="DLR11" s="65"/>
      <c r="DLS11" s="65"/>
      <c r="DMB11" s="65"/>
      <c r="DMG11" s="219"/>
      <c r="DMH11" s="65"/>
      <c r="DMI11" s="65"/>
      <c r="DMR11" s="65"/>
      <c r="DMW11" s="219"/>
      <c r="DMX11" s="65"/>
      <c r="DMY11" s="65"/>
      <c r="DNH11" s="65"/>
      <c r="DNM11" s="219"/>
      <c r="DNN11" s="65"/>
      <c r="DNO11" s="65"/>
      <c r="DNX11" s="65"/>
      <c r="DOC11" s="219"/>
      <c r="DOD11" s="65"/>
      <c r="DOE11" s="65"/>
      <c r="DON11" s="65"/>
      <c r="DOS11" s="219"/>
      <c r="DOT11" s="65"/>
      <c r="DOU11" s="65"/>
      <c r="DPD11" s="65"/>
      <c r="DPI11" s="219"/>
      <c r="DPJ11" s="65"/>
      <c r="DPK11" s="65"/>
      <c r="DPT11" s="65"/>
      <c r="DPY11" s="219"/>
      <c r="DPZ11" s="65"/>
      <c r="DQA11" s="65"/>
      <c r="DQJ11" s="65"/>
      <c r="DQO11" s="219"/>
      <c r="DQP11" s="65"/>
      <c r="DQQ11" s="65"/>
      <c r="DQZ11" s="65"/>
      <c r="DRE11" s="219"/>
      <c r="DRF11" s="65"/>
      <c r="DRG11" s="65"/>
      <c r="DRP11" s="65"/>
      <c r="DRU11" s="219"/>
      <c r="DRV11" s="65"/>
      <c r="DRW11" s="65"/>
      <c r="DSF11" s="65"/>
      <c r="DSK11" s="219"/>
      <c r="DSL11" s="65"/>
      <c r="DSM11" s="65"/>
      <c r="DSV11" s="65"/>
      <c r="DTA11" s="219"/>
      <c r="DTB11" s="65"/>
      <c r="DTC11" s="65"/>
      <c r="DTL11" s="65"/>
      <c r="DTQ11" s="219"/>
      <c r="DTR11" s="65"/>
      <c r="DTS11" s="65"/>
      <c r="DUB11" s="65"/>
      <c r="DUG11" s="219"/>
      <c r="DUH11" s="65"/>
      <c r="DUI11" s="65"/>
      <c r="DUR11" s="65"/>
      <c r="DUW11" s="219"/>
      <c r="DUX11" s="65"/>
      <c r="DUY11" s="65"/>
      <c r="DVH11" s="65"/>
      <c r="DVM11" s="219"/>
      <c r="DVN11" s="65"/>
      <c r="DVO11" s="65"/>
      <c r="DVX11" s="65"/>
      <c r="DWC11" s="219"/>
      <c r="DWD11" s="65"/>
      <c r="DWE11" s="65"/>
      <c r="DWN11" s="65"/>
      <c r="DWS11" s="219"/>
      <c r="DWT11" s="65"/>
      <c r="DWU11" s="65"/>
      <c r="DXD11" s="65"/>
      <c r="DXI11" s="219"/>
      <c r="DXJ11" s="65"/>
      <c r="DXK11" s="65"/>
      <c r="DXT11" s="65"/>
      <c r="DXY11" s="219"/>
      <c r="DXZ11" s="65"/>
      <c r="DYA11" s="65"/>
      <c r="DYJ11" s="65"/>
      <c r="DYO11" s="219"/>
      <c r="DYP11" s="65"/>
      <c r="DYQ11" s="65"/>
      <c r="DYZ11" s="65"/>
      <c r="DZE11" s="219"/>
      <c r="DZF11" s="65"/>
      <c r="DZG11" s="65"/>
      <c r="DZP11" s="65"/>
      <c r="DZU11" s="219"/>
      <c r="DZV11" s="65"/>
      <c r="DZW11" s="65"/>
      <c r="EAF11" s="65"/>
      <c r="EAK11" s="219"/>
      <c r="EAL11" s="65"/>
      <c r="EAM11" s="65"/>
      <c r="EAV11" s="65"/>
      <c r="EBA11" s="219"/>
      <c r="EBB11" s="65"/>
      <c r="EBC11" s="65"/>
      <c r="EBL11" s="65"/>
      <c r="EBQ11" s="219"/>
      <c r="EBR11" s="65"/>
      <c r="EBS11" s="65"/>
      <c r="ECB11" s="65"/>
      <c r="ECG11" s="219"/>
      <c r="ECH11" s="65"/>
      <c r="ECI11" s="65"/>
      <c r="ECR11" s="65"/>
      <c r="ECW11" s="219"/>
      <c r="ECX11" s="65"/>
      <c r="ECY11" s="65"/>
      <c r="EDH11" s="65"/>
      <c r="EDM11" s="219"/>
      <c r="EDN11" s="65"/>
      <c r="EDO11" s="65"/>
      <c r="EDX11" s="65"/>
      <c r="EEC11" s="219"/>
      <c r="EED11" s="65"/>
      <c r="EEE11" s="65"/>
      <c r="EEN11" s="65"/>
      <c r="EES11" s="219"/>
      <c r="EET11" s="65"/>
      <c r="EEU11" s="65"/>
      <c r="EFD11" s="65"/>
      <c r="EFI11" s="219"/>
      <c r="EFJ11" s="65"/>
      <c r="EFK11" s="65"/>
      <c r="EFT11" s="65"/>
      <c r="EFY11" s="219"/>
      <c r="EFZ11" s="65"/>
      <c r="EGA11" s="65"/>
      <c r="EGJ11" s="65"/>
      <c r="EGO11" s="219"/>
      <c r="EGP11" s="65"/>
      <c r="EGQ11" s="65"/>
      <c r="EGZ11" s="65"/>
      <c r="EHE11" s="219"/>
      <c r="EHF11" s="65"/>
      <c r="EHG11" s="65"/>
      <c r="EHP11" s="65"/>
      <c r="EHU11" s="219"/>
      <c r="EHV11" s="65"/>
      <c r="EHW11" s="65"/>
      <c r="EIF11" s="65"/>
      <c r="EIK11" s="219"/>
      <c r="EIL11" s="65"/>
      <c r="EIM11" s="65"/>
      <c r="EIV11" s="65"/>
      <c r="EJA11" s="219"/>
      <c r="EJB11" s="65"/>
      <c r="EJC11" s="65"/>
      <c r="EJL11" s="65"/>
      <c r="EJQ11" s="219"/>
      <c r="EJR11" s="65"/>
      <c r="EJS11" s="65"/>
      <c r="EKB11" s="65"/>
      <c r="EKG11" s="219"/>
      <c r="EKH11" s="65"/>
      <c r="EKI11" s="65"/>
      <c r="EKR11" s="65"/>
      <c r="EKW11" s="219"/>
      <c r="EKX11" s="65"/>
      <c r="EKY11" s="65"/>
      <c r="ELH11" s="65"/>
      <c r="ELM11" s="219"/>
      <c r="ELN11" s="65"/>
      <c r="ELO11" s="65"/>
      <c r="ELX11" s="65"/>
      <c r="EMC11" s="219"/>
      <c r="EMD11" s="65"/>
      <c r="EME11" s="65"/>
      <c r="EMN11" s="65"/>
      <c r="EMS11" s="219"/>
      <c r="EMT11" s="65"/>
      <c r="EMU11" s="65"/>
      <c r="END11" s="65"/>
      <c r="ENI11" s="219"/>
      <c r="ENJ11" s="65"/>
      <c r="ENK11" s="65"/>
      <c r="ENT11" s="65"/>
      <c r="ENY11" s="219"/>
      <c r="ENZ11" s="65"/>
      <c r="EOA11" s="65"/>
      <c r="EOJ11" s="65"/>
      <c r="EOO11" s="219"/>
      <c r="EOP11" s="65"/>
      <c r="EOQ11" s="65"/>
      <c r="EOZ11" s="65"/>
      <c r="EPE11" s="219"/>
      <c r="EPF11" s="65"/>
      <c r="EPG11" s="65"/>
      <c r="EPP11" s="65"/>
      <c r="EPU11" s="219"/>
      <c r="EPV11" s="65"/>
      <c r="EPW11" s="65"/>
      <c r="EQF11" s="65"/>
      <c r="EQK11" s="219"/>
      <c r="EQL11" s="65"/>
      <c r="EQM11" s="65"/>
      <c r="EQV11" s="65"/>
      <c r="ERA11" s="219"/>
      <c r="ERB11" s="65"/>
      <c r="ERC11" s="65"/>
      <c r="ERL11" s="65"/>
      <c r="ERQ11" s="219"/>
      <c r="ERR11" s="65"/>
      <c r="ERS11" s="65"/>
      <c r="ESB11" s="65"/>
      <c r="ESG11" s="219"/>
      <c r="ESH11" s="65"/>
      <c r="ESI11" s="65"/>
      <c r="ESR11" s="65"/>
      <c r="ESW11" s="219"/>
      <c r="ESX11" s="65"/>
      <c r="ESY11" s="65"/>
      <c r="ETH11" s="65"/>
      <c r="ETM11" s="219"/>
      <c r="ETN11" s="65"/>
      <c r="ETO11" s="65"/>
      <c r="ETX11" s="65"/>
      <c r="EUC11" s="219"/>
      <c r="EUD11" s="65"/>
      <c r="EUE11" s="65"/>
      <c r="EUN11" s="65"/>
      <c r="EUS11" s="219"/>
      <c r="EUT11" s="65"/>
      <c r="EUU11" s="65"/>
      <c r="EVD11" s="65"/>
      <c r="EVI11" s="219"/>
      <c r="EVJ11" s="65"/>
      <c r="EVK11" s="65"/>
      <c r="EVT11" s="65"/>
      <c r="EVY11" s="219"/>
      <c r="EVZ11" s="65"/>
      <c r="EWA11" s="65"/>
      <c r="EWJ11" s="65"/>
      <c r="EWO11" s="219"/>
      <c r="EWP11" s="65"/>
      <c r="EWQ11" s="65"/>
      <c r="EWZ11" s="65"/>
      <c r="EXE11" s="219"/>
      <c r="EXF11" s="65"/>
      <c r="EXG11" s="65"/>
      <c r="EXP11" s="65"/>
      <c r="EXU11" s="219"/>
      <c r="EXV11" s="65"/>
      <c r="EXW11" s="65"/>
      <c r="EYF11" s="65"/>
      <c r="EYK11" s="219"/>
      <c r="EYL11" s="65"/>
      <c r="EYM11" s="65"/>
      <c r="EYV11" s="65"/>
      <c r="EZA11" s="219"/>
      <c r="EZB11" s="65"/>
      <c r="EZC11" s="65"/>
      <c r="EZL11" s="65"/>
      <c r="EZQ11" s="219"/>
      <c r="EZR11" s="65"/>
      <c r="EZS11" s="65"/>
      <c r="FAB11" s="65"/>
      <c r="FAG11" s="219"/>
      <c r="FAH11" s="65"/>
      <c r="FAI11" s="65"/>
      <c r="FAR11" s="65"/>
      <c r="FAW11" s="219"/>
      <c r="FAX11" s="65"/>
      <c r="FAY11" s="65"/>
      <c r="FBH11" s="65"/>
      <c r="FBM11" s="219"/>
      <c r="FBN11" s="65"/>
      <c r="FBO11" s="65"/>
      <c r="FBX11" s="65"/>
      <c r="FCC11" s="219"/>
      <c r="FCD11" s="65"/>
      <c r="FCE11" s="65"/>
      <c r="FCN11" s="65"/>
      <c r="FCS11" s="219"/>
      <c r="FCT11" s="65"/>
      <c r="FCU11" s="65"/>
      <c r="FDD11" s="65"/>
      <c r="FDI11" s="219"/>
      <c r="FDJ11" s="65"/>
      <c r="FDK11" s="65"/>
      <c r="FDT11" s="65"/>
      <c r="FDY11" s="219"/>
      <c r="FDZ11" s="65"/>
      <c r="FEA11" s="65"/>
      <c r="FEJ11" s="65"/>
      <c r="FEO11" s="219"/>
      <c r="FEP11" s="65"/>
      <c r="FEQ11" s="65"/>
      <c r="FEZ11" s="65"/>
      <c r="FFE11" s="219"/>
      <c r="FFF11" s="65"/>
      <c r="FFG11" s="65"/>
      <c r="FFP11" s="65"/>
      <c r="FFU11" s="219"/>
      <c r="FFV11" s="65"/>
      <c r="FFW11" s="65"/>
      <c r="FGF11" s="65"/>
      <c r="FGK11" s="219"/>
      <c r="FGL11" s="65"/>
      <c r="FGM11" s="65"/>
      <c r="FGV11" s="65"/>
      <c r="FHA11" s="219"/>
      <c r="FHB11" s="65"/>
      <c r="FHC11" s="65"/>
      <c r="FHL11" s="65"/>
      <c r="FHQ11" s="219"/>
      <c r="FHR11" s="65"/>
      <c r="FHS11" s="65"/>
      <c r="FIB11" s="65"/>
      <c r="FIG11" s="219"/>
      <c r="FIH11" s="65"/>
      <c r="FII11" s="65"/>
      <c r="FIR11" s="65"/>
      <c r="FIW11" s="219"/>
      <c r="FIX11" s="65"/>
      <c r="FIY11" s="65"/>
      <c r="FJH11" s="65"/>
      <c r="FJM11" s="219"/>
      <c r="FJN11" s="65"/>
      <c r="FJO11" s="65"/>
      <c r="FJX11" s="65"/>
      <c r="FKC11" s="219"/>
      <c r="FKD11" s="65"/>
      <c r="FKE11" s="65"/>
      <c r="FKN11" s="65"/>
      <c r="FKS11" s="219"/>
      <c r="FKT11" s="65"/>
      <c r="FKU11" s="65"/>
      <c r="FLD11" s="65"/>
      <c r="FLI11" s="219"/>
      <c r="FLJ11" s="65"/>
      <c r="FLK11" s="65"/>
      <c r="FLT11" s="65"/>
      <c r="FLY11" s="219"/>
      <c r="FLZ11" s="65"/>
      <c r="FMA11" s="65"/>
      <c r="FMJ11" s="65"/>
      <c r="FMO11" s="219"/>
      <c r="FMP11" s="65"/>
      <c r="FMQ11" s="65"/>
      <c r="FMZ11" s="65"/>
      <c r="FNE11" s="219"/>
      <c r="FNF11" s="65"/>
      <c r="FNG11" s="65"/>
      <c r="FNP11" s="65"/>
      <c r="FNU11" s="219"/>
      <c r="FNV11" s="65"/>
      <c r="FNW11" s="65"/>
      <c r="FOF11" s="65"/>
      <c r="FOK11" s="219"/>
      <c r="FOL11" s="65"/>
      <c r="FOM11" s="65"/>
      <c r="FOV11" s="65"/>
      <c r="FPA11" s="219"/>
      <c r="FPB11" s="65"/>
      <c r="FPC11" s="65"/>
      <c r="FPL11" s="65"/>
      <c r="FPQ11" s="219"/>
      <c r="FPR11" s="65"/>
      <c r="FPS11" s="65"/>
      <c r="FQB11" s="65"/>
      <c r="FQG11" s="219"/>
      <c r="FQH11" s="65"/>
      <c r="FQI11" s="65"/>
      <c r="FQR11" s="65"/>
      <c r="FQW11" s="219"/>
      <c r="FQX11" s="65"/>
      <c r="FQY11" s="65"/>
      <c r="FRH11" s="65"/>
      <c r="FRM11" s="219"/>
      <c r="FRN11" s="65"/>
      <c r="FRO11" s="65"/>
      <c r="FRX11" s="65"/>
      <c r="FSC11" s="219"/>
      <c r="FSD11" s="65"/>
      <c r="FSE11" s="65"/>
      <c r="FSN11" s="65"/>
      <c r="FSS11" s="219"/>
      <c r="FST11" s="65"/>
      <c r="FSU11" s="65"/>
      <c r="FTD11" s="65"/>
      <c r="FTI11" s="219"/>
      <c r="FTJ11" s="65"/>
      <c r="FTK11" s="65"/>
      <c r="FTT11" s="65"/>
      <c r="FTY11" s="219"/>
      <c r="FTZ11" s="65"/>
      <c r="FUA11" s="65"/>
      <c r="FUJ11" s="65"/>
      <c r="FUO11" s="219"/>
      <c r="FUP11" s="65"/>
      <c r="FUQ11" s="65"/>
      <c r="FUZ11" s="65"/>
      <c r="FVE11" s="219"/>
      <c r="FVF11" s="65"/>
      <c r="FVG11" s="65"/>
      <c r="FVP11" s="65"/>
      <c r="FVU11" s="219"/>
      <c r="FVV11" s="65"/>
      <c r="FVW11" s="65"/>
      <c r="FWF11" s="65"/>
      <c r="FWK11" s="219"/>
      <c r="FWL11" s="65"/>
      <c r="FWM11" s="65"/>
      <c r="FWV11" s="65"/>
      <c r="FXA11" s="219"/>
      <c r="FXB11" s="65"/>
      <c r="FXC11" s="65"/>
      <c r="FXL11" s="65"/>
      <c r="FXQ11" s="219"/>
      <c r="FXR11" s="65"/>
      <c r="FXS11" s="65"/>
      <c r="FYB11" s="65"/>
      <c r="FYG11" s="219"/>
      <c r="FYH11" s="65"/>
      <c r="FYI11" s="65"/>
      <c r="FYR11" s="65"/>
      <c r="FYW11" s="219"/>
      <c r="FYX11" s="65"/>
      <c r="FYY11" s="65"/>
      <c r="FZH11" s="65"/>
      <c r="FZM11" s="219"/>
      <c r="FZN11" s="65"/>
      <c r="FZO11" s="65"/>
      <c r="FZX11" s="65"/>
      <c r="GAC11" s="219"/>
      <c r="GAD11" s="65"/>
      <c r="GAE11" s="65"/>
      <c r="GAN11" s="65"/>
      <c r="GAS11" s="219"/>
      <c r="GAT11" s="65"/>
      <c r="GAU11" s="65"/>
      <c r="GBD11" s="65"/>
      <c r="GBI11" s="219"/>
      <c r="GBJ11" s="65"/>
      <c r="GBK11" s="65"/>
      <c r="GBT11" s="65"/>
      <c r="GBY11" s="219"/>
      <c r="GBZ11" s="65"/>
      <c r="GCA11" s="65"/>
      <c r="GCJ11" s="65"/>
      <c r="GCO11" s="219"/>
      <c r="GCP11" s="65"/>
      <c r="GCQ11" s="65"/>
      <c r="GCZ11" s="65"/>
      <c r="GDE11" s="219"/>
      <c r="GDF11" s="65"/>
      <c r="GDG11" s="65"/>
      <c r="GDP11" s="65"/>
      <c r="GDU11" s="219"/>
      <c r="GDV11" s="65"/>
      <c r="GDW11" s="65"/>
      <c r="GEF11" s="65"/>
      <c r="GEK11" s="219"/>
      <c r="GEL11" s="65"/>
      <c r="GEM11" s="65"/>
      <c r="GEV11" s="65"/>
      <c r="GFA11" s="219"/>
      <c r="GFB11" s="65"/>
      <c r="GFC11" s="65"/>
      <c r="GFL11" s="65"/>
      <c r="GFQ11" s="219"/>
      <c r="GFR11" s="65"/>
      <c r="GFS11" s="65"/>
      <c r="GGB11" s="65"/>
      <c r="GGG11" s="219"/>
      <c r="GGH11" s="65"/>
      <c r="GGI11" s="65"/>
      <c r="GGR11" s="65"/>
      <c r="GGW11" s="219"/>
      <c r="GGX11" s="65"/>
      <c r="GGY11" s="65"/>
      <c r="GHH11" s="65"/>
      <c r="GHM11" s="219"/>
      <c r="GHN11" s="65"/>
      <c r="GHO11" s="65"/>
      <c r="GHX11" s="65"/>
      <c r="GIC11" s="219"/>
      <c r="GID11" s="65"/>
      <c r="GIE11" s="65"/>
      <c r="GIN11" s="65"/>
      <c r="GIS11" s="219"/>
      <c r="GIT11" s="65"/>
      <c r="GIU11" s="65"/>
      <c r="GJD11" s="65"/>
      <c r="GJI11" s="219"/>
      <c r="GJJ11" s="65"/>
      <c r="GJK11" s="65"/>
      <c r="GJT11" s="65"/>
      <c r="GJY11" s="219"/>
      <c r="GJZ11" s="65"/>
      <c r="GKA11" s="65"/>
      <c r="GKJ11" s="65"/>
      <c r="GKO11" s="219"/>
      <c r="GKP11" s="65"/>
      <c r="GKQ11" s="65"/>
      <c r="GKZ11" s="65"/>
      <c r="GLE11" s="219"/>
      <c r="GLF11" s="65"/>
      <c r="GLG11" s="65"/>
      <c r="GLP11" s="65"/>
      <c r="GLU11" s="219"/>
      <c r="GLV11" s="65"/>
      <c r="GLW11" s="65"/>
      <c r="GMF11" s="65"/>
      <c r="GMK11" s="219"/>
      <c r="GML11" s="65"/>
      <c r="GMM11" s="65"/>
      <c r="GMV11" s="65"/>
      <c r="GNA11" s="219"/>
      <c r="GNB11" s="65"/>
      <c r="GNC11" s="65"/>
      <c r="GNL11" s="65"/>
      <c r="GNQ11" s="219"/>
      <c r="GNR11" s="65"/>
      <c r="GNS11" s="65"/>
      <c r="GOB11" s="65"/>
      <c r="GOG11" s="219"/>
      <c r="GOH11" s="65"/>
      <c r="GOI11" s="65"/>
      <c r="GOR11" s="65"/>
      <c r="GOW11" s="219"/>
      <c r="GOX11" s="65"/>
      <c r="GOY11" s="65"/>
      <c r="GPH11" s="65"/>
      <c r="GPM11" s="219"/>
      <c r="GPN11" s="65"/>
      <c r="GPO11" s="65"/>
      <c r="GPX11" s="65"/>
      <c r="GQC11" s="219"/>
      <c r="GQD11" s="65"/>
      <c r="GQE11" s="65"/>
      <c r="GQN11" s="65"/>
      <c r="GQS11" s="219"/>
      <c r="GQT11" s="65"/>
      <c r="GQU11" s="65"/>
      <c r="GRD11" s="65"/>
      <c r="GRI11" s="219"/>
      <c r="GRJ11" s="65"/>
      <c r="GRK11" s="65"/>
      <c r="GRT11" s="65"/>
      <c r="GRY11" s="219"/>
      <c r="GRZ11" s="65"/>
      <c r="GSA11" s="65"/>
      <c r="GSJ11" s="65"/>
      <c r="GSO11" s="219"/>
      <c r="GSP11" s="65"/>
      <c r="GSQ11" s="65"/>
      <c r="GSZ11" s="65"/>
      <c r="GTE11" s="219"/>
      <c r="GTF11" s="65"/>
      <c r="GTG11" s="65"/>
      <c r="GTP11" s="65"/>
      <c r="GTU11" s="219"/>
      <c r="GTV11" s="65"/>
      <c r="GTW11" s="65"/>
      <c r="GUF11" s="65"/>
      <c r="GUK11" s="219"/>
      <c r="GUL11" s="65"/>
      <c r="GUM11" s="65"/>
      <c r="GUV11" s="65"/>
      <c r="GVA11" s="219"/>
      <c r="GVB11" s="65"/>
      <c r="GVC11" s="65"/>
      <c r="GVL11" s="65"/>
      <c r="GVQ11" s="219"/>
      <c r="GVR11" s="65"/>
      <c r="GVS11" s="65"/>
      <c r="GWB11" s="65"/>
      <c r="GWG11" s="219"/>
      <c r="GWH11" s="65"/>
      <c r="GWI11" s="65"/>
      <c r="GWR11" s="65"/>
      <c r="GWW11" s="219"/>
      <c r="GWX11" s="65"/>
      <c r="GWY11" s="65"/>
      <c r="GXH11" s="65"/>
      <c r="GXM11" s="219"/>
      <c r="GXN11" s="65"/>
      <c r="GXO11" s="65"/>
      <c r="GXX11" s="65"/>
      <c r="GYC11" s="219"/>
      <c r="GYD11" s="65"/>
      <c r="GYE11" s="65"/>
      <c r="GYN11" s="65"/>
      <c r="GYS11" s="219"/>
      <c r="GYT11" s="65"/>
      <c r="GYU11" s="65"/>
      <c r="GZD11" s="65"/>
      <c r="GZI11" s="219"/>
      <c r="GZJ11" s="65"/>
      <c r="GZK11" s="65"/>
      <c r="GZT11" s="65"/>
      <c r="GZY11" s="219"/>
      <c r="GZZ11" s="65"/>
      <c r="HAA11" s="65"/>
      <c r="HAJ11" s="65"/>
      <c r="HAO11" s="219"/>
      <c r="HAP11" s="65"/>
      <c r="HAQ11" s="65"/>
      <c r="HAZ11" s="65"/>
      <c r="HBE11" s="219"/>
      <c r="HBF11" s="65"/>
      <c r="HBG11" s="65"/>
      <c r="HBP11" s="65"/>
      <c r="HBU11" s="219"/>
      <c r="HBV11" s="65"/>
      <c r="HBW11" s="65"/>
      <c r="HCF11" s="65"/>
      <c r="HCK11" s="219"/>
      <c r="HCL11" s="65"/>
      <c r="HCM11" s="65"/>
      <c r="HCV11" s="65"/>
      <c r="HDA11" s="219"/>
      <c r="HDB11" s="65"/>
      <c r="HDC11" s="65"/>
      <c r="HDL11" s="65"/>
      <c r="HDQ11" s="219"/>
      <c r="HDR11" s="65"/>
      <c r="HDS11" s="65"/>
      <c r="HEB11" s="65"/>
      <c r="HEG11" s="219"/>
      <c r="HEH11" s="65"/>
      <c r="HEI11" s="65"/>
      <c r="HER11" s="65"/>
      <c r="HEW11" s="219"/>
      <c r="HEX11" s="65"/>
      <c r="HEY11" s="65"/>
      <c r="HFH11" s="65"/>
      <c r="HFM11" s="219"/>
      <c r="HFN11" s="65"/>
      <c r="HFO11" s="65"/>
      <c r="HFX11" s="65"/>
      <c r="HGC11" s="219"/>
      <c r="HGD11" s="65"/>
      <c r="HGE11" s="65"/>
      <c r="HGN11" s="65"/>
      <c r="HGS11" s="219"/>
      <c r="HGT11" s="65"/>
      <c r="HGU11" s="65"/>
      <c r="HHD11" s="65"/>
      <c r="HHI11" s="219"/>
      <c r="HHJ11" s="65"/>
      <c r="HHK11" s="65"/>
      <c r="HHT11" s="65"/>
      <c r="HHY11" s="219"/>
      <c r="HHZ11" s="65"/>
      <c r="HIA11" s="65"/>
      <c r="HIJ11" s="65"/>
      <c r="HIO11" s="219"/>
      <c r="HIP11" s="65"/>
      <c r="HIQ11" s="65"/>
      <c r="HIZ11" s="65"/>
      <c r="HJE11" s="219"/>
      <c r="HJF11" s="65"/>
      <c r="HJG11" s="65"/>
      <c r="HJP11" s="65"/>
      <c r="HJU11" s="219"/>
      <c r="HJV11" s="65"/>
      <c r="HJW11" s="65"/>
      <c r="HKF11" s="65"/>
      <c r="HKK11" s="219"/>
      <c r="HKL11" s="65"/>
      <c r="HKM11" s="65"/>
      <c r="HKV11" s="65"/>
      <c r="HLA11" s="219"/>
      <c r="HLB11" s="65"/>
      <c r="HLC11" s="65"/>
      <c r="HLL11" s="65"/>
      <c r="HLQ11" s="219"/>
      <c r="HLR11" s="65"/>
      <c r="HLS11" s="65"/>
      <c r="HMB11" s="65"/>
      <c r="HMG11" s="219"/>
      <c r="HMH11" s="65"/>
      <c r="HMI11" s="65"/>
      <c r="HMR11" s="65"/>
      <c r="HMW11" s="219"/>
      <c r="HMX11" s="65"/>
      <c r="HMY11" s="65"/>
      <c r="HNH11" s="65"/>
      <c r="HNM11" s="219"/>
      <c r="HNN11" s="65"/>
      <c r="HNO11" s="65"/>
      <c r="HNX11" s="65"/>
      <c r="HOC11" s="219"/>
      <c r="HOD11" s="65"/>
      <c r="HOE11" s="65"/>
      <c r="HON11" s="65"/>
      <c r="HOS11" s="219"/>
      <c r="HOT11" s="65"/>
      <c r="HOU11" s="65"/>
      <c r="HPD11" s="65"/>
      <c r="HPI11" s="219"/>
      <c r="HPJ11" s="65"/>
      <c r="HPK11" s="65"/>
      <c r="HPT11" s="65"/>
      <c r="HPY11" s="219"/>
      <c r="HPZ11" s="65"/>
      <c r="HQA11" s="65"/>
      <c r="HQJ11" s="65"/>
      <c r="HQO11" s="219"/>
      <c r="HQP11" s="65"/>
      <c r="HQQ11" s="65"/>
      <c r="HQZ11" s="65"/>
      <c r="HRE11" s="219"/>
      <c r="HRF11" s="65"/>
      <c r="HRG11" s="65"/>
      <c r="HRP11" s="65"/>
      <c r="HRU11" s="219"/>
      <c r="HRV11" s="65"/>
      <c r="HRW11" s="65"/>
      <c r="HSF11" s="65"/>
      <c r="HSK11" s="219"/>
      <c r="HSL11" s="65"/>
      <c r="HSM11" s="65"/>
      <c r="HSV11" s="65"/>
      <c r="HTA11" s="219"/>
      <c r="HTB11" s="65"/>
      <c r="HTC11" s="65"/>
      <c r="HTL11" s="65"/>
      <c r="HTQ11" s="219"/>
      <c r="HTR11" s="65"/>
      <c r="HTS11" s="65"/>
      <c r="HUB11" s="65"/>
      <c r="HUG11" s="219"/>
      <c r="HUH11" s="65"/>
      <c r="HUI11" s="65"/>
      <c r="HUR11" s="65"/>
      <c r="HUW11" s="219"/>
      <c r="HUX11" s="65"/>
      <c r="HUY11" s="65"/>
      <c r="HVH11" s="65"/>
      <c r="HVM11" s="219"/>
      <c r="HVN11" s="65"/>
      <c r="HVO11" s="65"/>
      <c r="HVX11" s="65"/>
      <c r="HWC11" s="219"/>
      <c r="HWD11" s="65"/>
      <c r="HWE11" s="65"/>
      <c r="HWN11" s="65"/>
      <c r="HWS11" s="219"/>
      <c r="HWT11" s="65"/>
      <c r="HWU11" s="65"/>
      <c r="HXD11" s="65"/>
      <c r="HXI11" s="219"/>
      <c r="HXJ11" s="65"/>
      <c r="HXK11" s="65"/>
      <c r="HXT11" s="65"/>
      <c r="HXY11" s="219"/>
      <c r="HXZ11" s="65"/>
      <c r="HYA11" s="65"/>
      <c r="HYJ11" s="65"/>
      <c r="HYO11" s="219"/>
      <c r="HYP11" s="65"/>
      <c r="HYQ11" s="65"/>
      <c r="HYZ11" s="65"/>
      <c r="HZE11" s="219"/>
      <c r="HZF11" s="65"/>
      <c r="HZG11" s="65"/>
      <c r="HZP11" s="65"/>
      <c r="HZU11" s="219"/>
      <c r="HZV11" s="65"/>
      <c r="HZW11" s="65"/>
      <c r="IAF11" s="65"/>
      <c r="IAK11" s="219"/>
      <c r="IAL11" s="65"/>
      <c r="IAM11" s="65"/>
      <c r="IAV11" s="65"/>
      <c r="IBA11" s="219"/>
      <c r="IBB11" s="65"/>
      <c r="IBC11" s="65"/>
      <c r="IBL11" s="65"/>
      <c r="IBQ11" s="219"/>
      <c r="IBR11" s="65"/>
      <c r="IBS11" s="65"/>
      <c r="ICB11" s="65"/>
      <c r="ICG11" s="219"/>
      <c r="ICH11" s="65"/>
      <c r="ICI11" s="65"/>
      <c r="ICR11" s="65"/>
      <c r="ICW11" s="219"/>
      <c r="ICX11" s="65"/>
      <c r="ICY11" s="65"/>
      <c r="IDH11" s="65"/>
      <c r="IDM11" s="219"/>
      <c r="IDN11" s="65"/>
      <c r="IDO11" s="65"/>
      <c r="IDX11" s="65"/>
      <c r="IEC11" s="219"/>
      <c r="IED11" s="65"/>
      <c r="IEE11" s="65"/>
      <c r="IEN11" s="65"/>
      <c r="IES11" s="219"/>
      <c r="IET11" s="65"/>
      <c r="IEU11" s="65"/>
      <c r="IFD11" s="65"/>
      <c r="IFI11" s="219"/>
      <c r="IFJ11" s="65"/>
      <c r="IFK11" s="65"/>
      <c r="IFT11" s="65"/>
      <c r="IFY11" s="219"/>
      <c r="IFZ11" s="65"/>
      <c r="IGA11" s="65"/>
      <c r="IGJ11" s="65"/>
      <c r="IGO11" s="219"/>
      <c r="IGP11" s="65"/>
      <c r="IGQ11" s="65"/>
      <c r="IGZ11" s="65"/>
      <c r="IHE11" s="219"/>
      <c r="IHF11" s="65"/>
      <c r="IHG11" s="65"/>
      <c r="IHP11" s="65"/>
      <c r="IHU11" s="219"/>
      <c r="IHV11" s="65"/>
      <c r="IHW11" s="65"/>
      <c r="IIF11" s="65"/>
      <c r="IIK11" s="219"/>
      <c r="IIL11" s="65"/>
      <c r="IIM11" s="65"/>
      <c r="IIV11" s="65"/>
      <c r="IJA11" s="219"/>
      <c r="IJB11" s="65"/>
      <c r="IJC11" s="65"/>
      <c r="IJL11" s="65"/>
      <c r="IJQ11" s="219"/>
      <c r="IJR11" s="65"/>
      <c r="IJS11" s="65"/>
      <c r="IKB11" s="65"/>
      <c r="IKG11" s="219"/>
      <c r="IKH11" s="65"/>
      <c r="IKI11" s="65"/>
      <c r="IKR11" s="65"/>
      <c r="IKW11" s="219"/>
      <c r="IKX11" s="65"/>
      <c r="IKY11" s="65"/>
      <c r="ILH11" s="65"/>
      <c r="ILM11" s="219"/>
      <c r="ILN11" s="65"/>
      <c r="ILO11" s="65"/>
      <c r="ILX11" s="65"/>
      <c r="IMC11" s="219"/>
      <c r="IMD11" s="65"/>
      <c r="IME11" s="65"/>
      <c r="IMN11" s="65"/>
      <c r="IMS11" s="219"/>
      <c r="IMT11" s="65"/>
      <c r="IMU11" s="65"/>
      <c r="IND11" s="65"/>
      <c r="INI11" s="219"/>
      <c r="INJ11" s="65"/>
      <c r="INK11" s="65"/>
      <c r="INT11" s="65"/>
      <c r="INY11" s="219"/>
      <c r="INZ11" s="65"/>
      <c r="IOA11" s="65"/>
      <c r="IOJ11" s="65"/>
      <c r="IOO11" s="219"/>
      <c r="IOP11" s="65"/>
      <c r="IOQ11" s="65"/>
      <c r="IOZ11" s="65"/>
      <c r="IPE11" s="219"/>
      <c r="IPF11" s="65"/>
      <c r="IPG11" s="65"/>
      <c r="IPP11" s="65"/>
      <c r="IPU11" s="219"/>
      <c r="IPV11" s="65"/>
      <c r="IPW11" s="65"/>
      <c r="IQF11" s="65"/>
      <c r="IQK11" s="219"/>
      <c r="IQL11" s="65"/>
      <c r="IQM11" s="65"/>
      <c r="IQV11" s="65"/>
      <c r="IRA11" s="219"/>
      <c r="IRB11" s="65"/>
      <c r="IRC11" s="65"/>
      <c r="IRL11" s="65"/>
      <c r="IRQ11" s="219"/>
      <c r="IRR11" s="65"/>
      <c r="IRS11" s="65"/>
      <c r="ISB11" s="65"/>
      <c r="ISG11" s="219"/>
      <c r="ISH11" s="65"/>
      <c r="ISI11" s="65"/>
      <c r="ISR11" s="65"/>
      <c r="ISW11" s="219"/>
      <c r="ISX11" s="65"/>
      <c r="ISY11" s="65"/>
      <c r="ITH11" s="65"/>
      <c r="ITM11" s="219"/>
      <c r="ITN11" s="65"/>
      <c r="ITO11" s="65"/>
      <c r="ITX11" s="65"/>
      <c r="IUC11" s="219"/>
      <c r="IUD11" s="65"/>
      <c r="IUE11" s="65"/>
      <c r="IUN11" s="65"/>
      <c r="IUS11" s="219"/>
      <c r="IUT11" s="65"/>
      <c r="IUU11" s="65"/>
      <c r="IVD11" s="65"/>
      <c r="IVI11" s="219"/>
      <c r="IVJ11" s="65"/>
      <c r="IVK11" s="65"/>
      <c r="IVT11" s="65"/>
      <c r="IVY11" s="219"/>
      <c r="IVZ11" s="65"/>
      <c r="IWA11" s="65"/>
      <c r="IWJ11" s="65"/>
      <c r="IWO11" s="219"/>
      <c r="IWP11" s="65"/>
      <c r="IWQ11" s="65"/>
      <c r="IWZ11" s="65"/>
      <c r="IXE11" s="219"/>
      <c r="IXF11" s="65"/>
      <c r="IXG11" s="65"/>
      <c r="IXP11" s="65"/>
      <c r="IXU11" s="219"/>
      <c r="IXV11" s="65"/>
      <c r="IXW11" s="65"/>
      <c r="IYF11" s="65"/>
      <c r="IYK11" s="219"/>
      <c r="IYL11" s="65"/>
      <c r="IYM11" s="65"/>
      <c r="IYV11" s="65"/>
      <c r="IZA11" s="219"/>
      <c r="IZB11" s="65"/>
      <c r="IZC11" s="65"/>
      <c r="IZL11" s="65"/>
      <c r="IZQ11" s="219"/>
      <c r="IZR11" s="65"/>
      <c r="IZS11" s="65"/>
      <c r="JAB11" s="65"/>
      <c r="JAG11" s="219"/>
      <c r="JAH11" s="65"/>
      <c r="JAI11" s="65"/>
      <c r="JAR11" s="65"/>
      <c r="JAW11" s="219"/>
      <c r="JAX11" s="65"/>
      <c r="JAY11" s="65"/>
      <c r="JBH11" s="65"/>
      <c r="JBM11" s="219"/>
      <c r="JBN11" s="65"/>
      <c r="JBO11" s="65"/>
      <c r="JBX11" s="65"/>
      <c r="JCC11" s="219"/>
      <c r="JCD11" s="65"/>
      <c r="JCE11" s="65"/>
      <c r="JCN11" s="65"/>
      <c r="JCS11" s="219"/>
      <c r="JCT11" s="65"/>
      <c r="JCU11" s="65"/>
      <c r="JDD11" s="65"/>
      <c r="JDI11" s="219"/>
      <c r="JDJ11" s="65"/>
      <c r="JDK11" s="65"/>
      <c r="JDT11" s="65"/>
      <c r="JDY11" s="219"/>
      <c r="JDZ11" s="65"/>
      <c r="JEA11" s="65"/>
      <c r="JEJ11" s="65"/>
      <c r="JEO11" s="219"/>
      <c r="JEP11" s="65"/>
      <c r="JEQ11" s="65"/>
      <c r="JEZ11" s="65"/>
      <c r="JFE11" s="219"/>
      <c r="JFF11" s="65"/>
      <c r="JFG11" s="65"/>
      <c r="JFP11" s="65"/>
      <c r="JFU11" s="219"/>
      <c r="JFV11" s="65"/>
      <c r="JFW11" s="65"/>
      <c r="JGF11" s="65"/>
      <c r="JGK11" s="219"/>
      <c r="JGL11" s="65"/>
      <c r="JGM11" s="65"/>
      <c r="JGV11" s="65"/>
      <c r="JHA11" s="219"/>
      <c r="JHB11" s="65"/>
      <c r="JHC11" s="65"/>
      <c r="JHL11" s="65"/>
      <c r="JHQ11" s="219"/>
      <c r="JHR11" s="65"/>
      <c r="JHS11" s="65"/>
      <c r="JIB11" s="65"/>
      <c r="JIG11" s="219"/>
      <c r="JIH11" s="65"/>
      <c r="JII11" s="65"/>
      <c r="JIR11" s="65"/>
      <c r="JIW11" s="219"/>
      <c r="JIX11" s="65"/>
      <c r="JIY11" s="65"/>
      <c r="JJH11" s="65"/>
      <c r="JJM11" s="219"/>
      <c r="JJN11" s="65"/>
      <c r="JJO11" s="65"/>
      <c r="JJX11" s="65"/>
      <c r="JKC11" s="219"/>
      <c r="JKD11" s="65"/>
      <c r="JKE11" s="65"/>
      <c r="JKN11" s="65"/>
      <c r="JKS11" s="219"/>
      <c r="JKT11" s="65"/>
      <c r="JKU11" s="65"/>
      <c r="JLD11" s="65"/>
      <c r="JLI11" s="219"/>
      <c r="JLJ11" s="65"/>
      <c r="JLK11" s="65"/>
      <c r="JLT11" s="65"/>
      <c r="JLY11" s="219"/>
      <c r="JLZ11" s="65"/>
      <c r="JMA11" s="65"/>
      <c r="JMJ11" s="65"/>
      <c r="JMO11" s="219"/>
      <c r="JMP11" s="65"/>
      <c r="JMQ11" s="65"/>
      <c r="JMZ11" s="65"/>
      <c r="JNE11" s="219"/>
      <c r="JNF11" s="65"/>
      <c r="JNG11" s="65"/>
      <c r="JNP11" s="65"/>
      <c r="JNU11" s="219"/>
      <c r="JNV11" s="65"/>
      <c r="JNW11" s="65"/>
      <c r="JOF11" s="65"/>
      <c r="JOK11" s="219"/>
      <c r="JOL11" s="65"/>
      <c r="JOM11" s="65"/>
      <c r="JOV11" s="65"/>
      <c r="JPA11" s="219"/>
      <c r="JPB11" s="65"/>
      <c r="JPC11" s="65"/>
      <c r="JPL11" s="65"/>
      <c r="JPQ11" s="219"/>
      <c r="JPR11" s="65"/>
      <c r="JPS11" s="65"/>
      <c r="JQB11" s="65"/>
      <c r="JQG11" s="219"/>
      <c r="JQH11" s="65"/>
      <c r="JQI11" s="65"/>
      <c r="JQR11" s="65"/>
      <c r="JQW11" s="219"/>
      <c r="JQX11" s="65"/>
      <c r="JQY11" s="65"/>
      <c r="JRH11" s="65"/>
      <c r="JRM11" s="219"/>
      <c r="JRN11" s="65"/>
      <c r="JRO11" s="65"/>
      <c r="JRX11" s="65"/>
      <c r="JSC11" s="219"/>
      <c r="JSD11" s="65"/>
      <c r="JSE11" s="65"/>
      <c r="JSN11" s="65"/>
      <c r="JSS11" s="219"/>
      <c r="JST11" s="65"/>
      <c r="JSU11" s="65"/>
      <c r="JTD11" s="65"/>
      <c r="JTI11" s="219"/>
      <c r="JTJ11" s="65"/>
      <c r="JTK11" s="65"/>
      <c r="JTT11" s="65"/>
      <c r="JTY11" s="219"/>
      <c r="JTZ11" s="65"/>
      <c r="JUA11" s="65"/>
      <c r="JUJ11" s="65"/>
      <c r="JUO11" s="219"/>
      <c r="JUP11" s="65"/>
      <c r="JUQ11" s="65"/>
      <c r="JUZ11" s="65"/>
      <c r="JVE11" s="219"/>
      <c r="JVF11" s="65"/>
      <c r="JVG11" s="65"/>
      <c r="JVP11" s="65"/>
      <c r="JVU11" s="219"/>
      <c r="JVV11" s="65"/>
      <c r="JVW11" s="65"/>
      <c r="JWF11" s="65"/>
      <c r="JWK11" s="219"/>
      <c r="JWL11" s="65"/>
      <c r="JWM11" s="65"/>
      <c r="JWV11" s="65"/>
      <c r="JXA11" s="219"/>
      <c r="JXB11" s="65"/>
      <c r="JXC11" s="65"/>
      <c r="JXL11" s="65"/>
      <c r="JXQ11" s="219"/>
      <c r="JXR11" s="65"/>
      <c r="JXS11" s="65"/>
      <c r="JYB11" s="65"/>
      <c r="JYG11" s="219"/>
      <c r="JYH11" s="65"/>
      <c r="JYI11" s="65"/>
      <c r="JYR11" s="65"/>
      <c r="JYW11" s="219"/>
      <c r="JYX11" s="65"/>
      <c r="JYY11" s="65"/>
      <c r="JZH11" s="65"/>
      <c r="JZM11" s="219"/>
      <c r="JZN11" s="65"/>
      <c r="JZO11" s="65"/>
      <c r="JZX11" s="65"/>
      <c r="KAC11" s="219"/>
      <c r="KAD11" s="65"/>
      <c r="KAE11" s="65"/>
      <c r="KAN11" s="65"/>
      <c r="KAS11" s="219"/>
      <c r="KAT11" s="65"/>
      <c r="KAU11" s="65"/>
      <c r="KBD11" s="65"/>
      <c r="KBI11" s="219"/>
      <c r="KBJ11" s="65"/>
      <c r="KBK11" s="65"/>
      <c r="KBT11" s="65"/>
      <c r="KBY11" s="219"/>
      <c r="KBZ11" s="65"/>
      <c r="KCA11" s="65"/>
      <c r="KCJ11" s="65"/>
      <c r="KCO11" s="219"/>
      <c r="KCP11" s="65"/>
      <c r="KCQ11" s="65"/>
      <c r="KCZ11" s="65"/>
      <c r="KDE11" s="219"/>
      <c r="KDF11" s="65"/>
      <c r="KDG11" s="65"/>
      <c r="KDP11" s="65"/>
      <c r="KDU11" s="219"/>
      <c r="KDV11" s="65"/>
      <c r="KDW11" s="65"/>
      <c r="KEF11" s="65"/>
      <c r="KEK11" s="219"/>
      <c r="KEL11" s="65"/>
      <c r="KEM11" s="65"/>
      <c r="KEV11" s="65"/>
      <c r="KFA11" s="219"/>
      <c r="KFB11" s="65"/>
      <c r="KFC11" s="65"/>
      <c r="KFL11" s="65"/>
      <c r="KFQ11" s="219"/>
      <c r="KFR11" s="65"/>
      <c r="KFS11" s="65"/>
      <c r="KGB11" s="65"/>
      <c r="KGG11" s="219"/>
      <c r="KGH11" s="65"/>
      <c r="KGI11" s="65"/>
      <c r="KGR11" s="65"/>
      <c r="KGW11" s="219"/>
      <c r="KGX11" s="65"/>
      <c r="KGY11" s="65"/>
      <c r="KHH11" s="65"/>
      <c r="KHM11" s="219"/>
      <c r="KHN11" s="65"/>
      <c r="KHO11" s="65"/>
      <c r="KHX11" s="65"/>
      <c r="KIC11" s="219"/>
      <c r="KID11" s="65"/>
      <c r="KIE11" s="65"/>
      <c r="KIN11" s="65"/>
      <c r="KIS11" s="219"/>
      <c r="KIT11" s="65"/>
      <c r="KIU11" s="65"/>
      <c r="KJD11" s="65"/>
      <c r="KJI11" s="219"/>
      <c r="KJJ11" s="65"/>
      <c r="KJK11" s="65"/>
      <c r="KJT11" s="65"/>
      <c r="KJY11" s="219"/>
      <c r="KJZ11" s="65"/>
      <c r="KKA11" s="65"/>
      <c r="KKJ11" s="65"/>
      <c r="KKO11" s="219"/>
      <c r="KKP11" s="65"/>
      <c r="KKQ11" s="65"/>
      <c r="KKZ11" s="65"/>
      <c r="KLE11" s="219"/>
      <c r="KLF11" s="65"/>
      <c r="KLG11" s="65"/>
      <c r="KLP11" s="65"/>
      <c r="KLU11" s="219"/>
      <c r="KLV11" s="65"/>
      <c r="KLW11" s="65"/>
      <c r="KMF11" s="65"/>
      <c r="KMK11" s="219"/>
      <c r="KML11" s="65"/>
      <c r="KMM11" s="65"/>
      <c r="KMV11" s="65"/>
      <c r="KNA11" s="219"/>
      <c r="KNB11" s="65"/>
      <c r="KNC11" s="65"/>
      <c r="KNL11" s="65"/>
      <c r="KNQ11" s="219"/>
      <c r="KNR11" s="65"/>
      <c r="KNS11" s="65"/>
      <c r="KOB11" s="65"/>
      <c r="KOG11" s="219"/>
      <c r="KOH11" s="65"/>
      <c r="KOI11" s="65"/>
      <c r="KOR11" s="65"/>
      <c r="KOW11" s="219"/>
      <c r="KOX11" s="65"/>
      <c r="KOY11" s="65"/>
      <c r="KPH11" s="65"/>
      <c r="KPM11" s="219"/>
      <c r="KPN11" s="65"/>
      <c r="KPO11" s="65"/>
      <c r="KPX11" s="65"/>
      <c r="KQC11" s="219"/>
      <c r="KQD11" s="65"/>
      <c r="KQE11" s="65"/>
      <c r="KQN11" s="65"/>
      <c r="KQS11" s="219"/>
      <c r="KQT11" s="65"/>
      <c r="KQU11" s="65"/>
      <c r="KRD11" s="65"/>
      <c r="KRI11" s="219"/>
      <c r="KRJ11" s="65"/>
      <c r="KRK11" s="65"/>
      <c r="KRT11" s="65"/>
      <c r="KRY11" s="219"/>
      <c r="KRZ11" s="65"/>
      <c r="KSA11" s="65"/>
      <c r="KSJ11" s="65"/>
      <c r="KSO11" s="219"/>
      <c r="KSP11" s="65"/>
      <c r="KSQ11" s="65"/>
      <c r="KSZ11" s="65"/>
      <c r="KTE11" s="219"/>
      <c r="KTF11" s="65"/>
      <c r="KTG11" s="65"/>
      <c r="KTP11" s="65"/>
      <c r="KTU11" s="219"/>
      <c r="KTV11" s="65"/>
      <c r="KTW11" s="65"/>
      <c r="KUF11" s="65"/>
      <c r="KUK11" s="219"/>
      <c r="KUL11" s="65"/>
      <c r="KUM11" s="65"/>
      <c r="KUV11" s="65"/>
      <c r="KVA11" s="219"/>
      <c r="KVB11" s="65"/>
      <c r="KVC11" s="65"/>
      <c r="KVL11" s="65"/>
      <c r="KVQ11" s="219"/>
      <c r="KVR11" s="65"/>
      <c r="KVS11" s="65"/>
      <c r="KWB11" s="65"/>
      <c r="KWG11" s="219"/>
      <c r="KWH11" s="65"/>
      <c r="KWI11" s="65"/>
      <c r="KWR11" s="65"/>
      <c r="KWW11" s="219"/>
      <c r="KWX11" s="65"/>
      <c r="KWY11" s="65"/>
      <c r="KXH11" s="65"/>
      <c r="KXM11" s="219"/>
      <c r="KXN11" s="65"/>
      <c r="KXO11" s="65"/>
      <c r="KXX11" s="65"/>
      <c r="KYC11" s="219"/>
      <c r="KYD11" s="65"/>
      <c r="KYE11" s="65"/>
      <c r="KYN11" s="65"/>
      <c r="KYS11" s="219"/>
      <c r="KYT11" s="65"/>
      <c r="KYU11" s="65"/>
      <c r="KZD11" s="65"/>
      <c r="KZI11" s="219"/>
      <c r="KZJ11" s="65"/>
      <c r="KZK11" s="65"/>
      <c r="KZT11" s="65"/>
      <c r="KZY11" s="219"/>
      <c r="KZZ11" s="65"/>
      <c r="LAA11" s="65"/>
      <c r="LAJ11" s="65"/>
      <c r="LAO11" s="219"/>
      <c r="LAP11" s="65"/>
      <c r="LAQ11" s="65"/>
      <c r="LAZ11" s="65"/>
      <c r="LBE11" s="219"/>
      <c r="LBF11" s="65"/>
      <c r="LBG11" s="65"/>
      <c r="LBP11" s="65"/>
      <c r="LBU11" s="219"/>
      <c r="LBV11" s="65"/>
      <c r="LBW11" s="65"/>
      <c r="LCF11" s="65"/>
      <c r="LCK11" s="219"/>
      <c r="LCL11" s="65"/>
      <c r="LCM11" s="65"/>
      <c r="LCV11" s="65"/>
      <c r="LDA11" s="219"/>
      <c r="LDB11" s="65"/>
      <c r="LDC11" s="65"/>
      <c r="LDL11" s="65"/>
      <c r="LDQ11" s="219"/>
      <c r="LDR11" s="65"/>
      <c r="LDS11" s="65"/>
      <c r="LEB11" s="65"/>
      <c r="LEG11" s="219"/>
      <c r="LEH11" s="65"/>
      <c r="LEI11" s="65"/>
      <c r="LER11" s="65"/>
      <c r="LEW11" s="219"/>
      <c r="LEX11" s="65"/>
      <c r="LEY11" s="65"/>
      <c r="LFH11" s="65"/>
      <c r="LFM11" s="219"/>
      <c r="LFN11" s="65"/>
      <c r="LFO11" s="65"/>
      <c r="LFX11" s="65"/>
      <c r="LGC11" s="219"/>
      <c r="LGD11" s="65"/>
      <c r="LGE11" s="65"/>
      <c r="LGN11" s="65"/>
      <c r="LGS11" s="219"/>
      <c r="LGT11" s="65"/>
      <c r="LGU11" s="65"/>
      <c r="LHD11" s="65"/>
      <c r="LHI11" s="219"/>
      <c r="LHJ11" s="65"/>
      <c r="LHK11" s="65"/>
      <c r="LHT11" s="65"/>
      <c r="LHY11" s="219"/>
      <c r="LHZ11" s="65"/>
      <c r="LIA11" s="65"/>
      <c r="LIJ11" s="65"/>
      <c r="LIO11" s="219"/>
      <c r="LIP11" s="65"/>
      <c r="LIQ11" s="65"/>
      <c r="LIZ11" s="65"/>
      <c r="LJE11" s="219"/>
      <c r="LJF11" s="65"/>
      <c r="LJG11" s="65"/>
      <c r="LJP11" s="65"/>
      <c r="LJU11" s="219"/>
      <c r="LJV11" s="65"/>
      <c r="LJW11" s="65"/>
      <c r="LKF11" s="65"/>
      <c r="LKK11" s="219"/>
      <c r="LKL11" s="65"/>
      <c r="LKM11" s="65"/>
      <c r="LKV11" s="65"/>
      <c r="LLA11" s="219"/>
      <c r="LLB11" s="65"/>
      <c r="LLC11" s="65"/>
      <c r="LLL11" s="65"/>
      <c r="LLQ11" s="219"/>
      <c r="LLR11" s="65"/>
      <c r="LLS11" s="65"/>
      <c r="LMB11" s="65"/>
      <c r="LMG11" s="219"/>
      <c r="LMH11" s="65"/>
      <c r="LMI11" s="65"/>
      <c r="LMR11" s="65"/>
      <c r="LMW11" s="219"/>
      <c r="LMX11" s="65"/>
      <c r="LMY11" s="65"/>
      <c r="LNH11" s="65"/>
      <c r="LNM11" s="219"/>
      <c r="LNN11" s="65"/>
      <c r="LNO11" s="65"/>
      <c r="LNX11" s="65"/>
      <c r="LOC11" s="219"/>
      <c r="LOD11" s="65"/>
      <c r="LOE11" s="65"/>
      <c r="LON11" s="65"/>
      <c r="LOS11" s="219"/>
      <c r="LOT11" s="65"/>
      <c r="LOU11" s="65"/>
      <c r="LPD11" s="65"/>
      <c r="LPI11" s="219"/>
      <c r="LPJ11" s="65"/>
      <c r="LPK11" s="65"/>
      <c r="LPT11" s="65"/>
      <c r="LPY11" s="219"/>
      <c r="LPZ11" s="65"/>
      <c r="LQA11" s="65"/>
      <c r="LQJ11" s="65"/>
      <c r="LQO11" s="219"/>
      <c r="LQP11" s="65"/>
      <c r="LQQ11" s="65"/>
      <c r="LQZ11" s="65"/>
      <c r="LRE11" s="219"/>
      <c r="LRF11" s="65"/>
      <c r="LRG11" s="65"/>
      <c r="LRP11" s="65"/>
      <c r="LRU11" s="219"/>
      <c r="LRV11" s="65"/>
      <c r="LRW11" s="65"/>
      <c r="LSF11" s="65"/>
      <c r="LSK11" s="219"/>
      <c r="LSL11" s="65"/>
      <c r="LSM11" s="65"/>
      <c r="LSV11" s="65"/>
      <c r="LTA11" s="219"/>
      <c r="LTB11" s="65"/>
      <c r="LTC11" s="65"/>
      <c r="LTL11" s="65"/>
      <c r="LTQ11" s="219"/>
      <c r="LTR11" s="65"/>
      <c r="LTS11" s="65"/>
      <c r="LUB11" s="65"/>
      <c r="LUG11" s="219"/>
      <c r="LUH11" s="65"/>
      <c r="LUI11" s="65"/>
      <c r="LUR11" s="65"/>
      <c r="LUW11" s="219"/>
      <c r="LUX11" s="65"/>
      <c r="LUY11" s="65"/>
      <c r="LVH11" s="65"/>
      <c r="LVM11" s="219"/>
      <c r="LVN11" s="65"/>
      <c r="LVO11" s="65"/>
      <c r="LVX11" s="65"/>
      <c r="LWC11" s="219"/>
      <c r="LWD11" s="65"/>
      <c r="LWE11" s="65"/>
      <c r="LWN11" s="65"/>
      <c r="LWS11" s="219"/>
      <c r="LWT11" s="65"/>
      <c r="LWU11" s="65"/>
      <c r="LXD11" s="65"/>
      <c r="LXI11" s="219"/>
      <c r="LXJ11" s="65"/>
      <c r="LXK11" s="65"/>
      <c r="LXT11" s="65"/>
      <c r="LXY11" s="219"/>
      <c r="LXZ11" s="65"/>
      <c r="LYA11" s="65"/>
      <c r="LYJ11" s="65"/>
      <c r="LYO11" s="219"/>
      <c r="LYP11" s="65"/>
      <c r="LYQ11" s="65"/>
      <c r="LYZ11" s="65"/>
      <c r="LZE11" s="219"/>
      <c r="LZF11" s="65"/>
      <c r="LZG11" s="65"/>
      <c r="LZP11" s="65"/>
      <c r="LZU11" s="219"/>
      <c r="LZV11" s="65"/>
      <c r="LZW11" s="65"/>
      <c r="MAF11" s="65"/>
      <c r="MAK11" s="219"/>
      <c r="MAL11" s="65"/>
      <c r="MAM11" s="65"/>
      <c r="MAV11" s="65"/>
      <c r="MBA11" s="219"/>
      <c r="MBB11" s="65"/>
      <c r="MBC11" s="65"/>
      <c r="MBL11" s="65"/>
      <c r="MBQ11" s="219"/>
      <c r="MBR11" s="65"/>
      <c r="MBS11" s="65"/>
      <c r="MCB11" s="65"/>
      <c r="MCG11" s="219"/>
      <c r="MCH11" s="65"/>
      <c r="MCI11" s="65"/>
      <c r="MCR11" s="65"/>
      <c r="MCW11" s="219"/>
      <c r="MCX11" s="65"/>
      <c r="MCY11" s="65"/>
      <c r="MDH11" s="65"/>
      <c r="MDM11" s="219"/>
      <c r="MDN11" s="65"/>
      <c r="MDO11" s="65"/>
      <c r="MDX11" s="65"/>
      <c r="MEC11" s="219"/>
      <c r="MED11" s="65"/>
      <c r="MEE11" s="65"/>
      <c r="MEN11" s="65"/>
      <c r="MES11" s="219"/>
      <c r="MET11" s="65"/>
      <c r="MEU11" s="65"/>
      <c r="MFD11" s="65"/>
      <c r="MFI11" s="219"/>
      <c r="MFJ11" s="65"/>
      <c r="MFK11" s="65"/>
      <c r="MFT11" s="65"/>
      <c r="MFY11" s="219"/>
      <c r="MFZ11" s="65"/>
      <c r="MGA11" s="65"/>
      <c r="MGJ11" s="65"/>
      <c r="MGO11" s="219"/>
      <c r="MGP11" s="65"/>
      <c r="MGQ11" s="65"/>
      <c r="MGZ11" s="65"/>
      <c r="MHE11" s="219"/>
      <c r="MHF11" s="65"/>
      <c r="MHG11" s="65"/>
      <c r="MHP11" s="65"/>
      <c r="MHU11" s="219"/>
      <c r="MHV11" s="65"/>
      <c r="MHW11" s="65"/>
      <c r="MIF11" s="65"/>
      <c r="MIK11" s="219"/>
      <c r="MIL11" s="65"/>
      <c r="MIM11" s="65"/>
      <c r="MIV11" s="65"/>
      <c r="MJA11" s="219"/>
      <c r="MJB11" s="65"/>
      <c r="MJC11" s="65"/>
      <c r="MJL11" s="65"/>
      <c r="MJQ11" s="219"/>
      <c r="MJR11" s="65"/>
      <c r="MJS11" s="65"/>
      <c r="MKB11" s="65"/>
      <c r="MKG11" s="219"/>
      <c r="MKH11" s="65"/>
      <c r="MKI11" s="65"/>
      <c r="MKR11" s="65"/>
      <c r="MKW11" s="219"/>
      <c r="MKX11" s="65"/>
      <c r="MKY11" s="65"/>
      <c r="MLH11" s="65"/>
      <c r="MLM11" s="219"/>
      <c r="MLN11" s="65"/>
      <c r="MLO11" s="65"/>
      <c r="MLX11" s="65"/>
      <c r="MMC11" s="219"/>
      <c r="MMD11" s="65"/>
      <c r="MME11" s="65"/>
      <c r="MMN11" s="65"/>
      <c r="MMS11" s="219"/>
      <c r="MMT11" s="65"/>
      <c r="MMU11" s="65"/>
      <c r="MND11" s="65"/>
      <c r="MNI11" s="219"/>
      <c r="MNJ11" s="65"/>
      <c r="MNK11" s="65"/>
      <c r="MNT11" s="65"/>
      <c r="MNY11" s="219"/>
      <c r="MNZ11" s="65"/>
      <c r="MOA11" s="65"/>
      <c r="MOJ11" s="65"/>
      <c r="MOO11" s="219"/>
      <c r="MOP11" s="65"/>
      <c r="MOQ11" s="65"/>
      <c r="MOZ11" s="65"/>
      <c r="MPE11" s="219"/>
      <c r="MPF11" s="65"/>
      <c r="MPG11" s="65"/>
      <c r="MPP11" s="65"/>
      <c r="MPU11" s="219"/>
      <c r="MPV11" s="65"/>
      <c r="MPW11" s="65"/>
      <c r="MQF11" s="65"/>
      <c r="MQK11" s="219"/>
      <c r="MQL11" s="65"/>
      <c r="MQM11" s="65"/>
      <c r="MQV11" s="65"/>
      <c r="MRA11" s="219"/>
      <c r="MRB11" s="65"/>
      <c r="MRC11" s="65"/>
      <c r="MRL11" s="65"/>
      <c r="MRQ11" s="219"/>
      <c r="MRR11" s="65"/>
      <c r="MRS11" s="65"/>
      <c r="MSB11" s="65"/>
      <c r="MSG11" s="219"/>
      <c r="MSH11" s="65"/>
      <c r="MSI11" s="65"/>
      <c r="MSR11" s="65"/>
      <c r="MSW11" s="219"/>
      <c r="MSX11" s="65"/>
      <c r="MSY11" s="65"/>
      <c r="MTH11" s="65"/>
      <c r="MTM11" s="219"/>
      <c r="MTN11" s="65"/>
      <c r="MTO11" s="65"/>
      <c r="MTX11" s="65"/>
      <c r="MUC11" s="219"/>
      <c r="MUD11" s="65"/>
      <c r="MUE11" s="65"/>
      <c r="MUN11" s="65"/>
      <c r="MUS11" s="219"/>
      <c r="MUT11" s="65"/>
      <c r="MUU11" s="65"/>
      <c r="MVD11" s="65"/>
      <c r="MVI11" s="219"/>
      <c r="MVJ11" s="65"/>
      <c r="MVK11" s="65"/>
      <c r="MVT11" s="65"/>
      <c r="MVY11" s="219"/>
      <c r="MVZ11" s="65"/>
      <c r="MWA11" s="65"/>
      <c r="MWJ11" s="65"/>
      <c r="MWO11" s="219"/>
      <c r="MWP11" s="65"/>
      <c r="MWQ11" s="65"/>
      <c r="MWZ11" s="65"/>
      <c r="MXE11" s="219"/>
      <c r="MXF11" s="65"/>
      <c r="MXG11" s="65"/>
      <c r="MXP11" s="65"/>
      <c r="MXU11" s="219"/>
      <c r="MXV11" s="65"/>
      <c r="MXW11" s="65"/>
      <c r="MYF11" s="65"/>
      <c r="MYK11" s="219"/>
      <c r="MYL11" s="65"/>
      <c r="MYM11" s="65"/>
      <c r="MYV11" s="65"/>
      <c r="MZA11" s="219"/>
      <c r="MZB11" s="65"/>
      <c r="MZC11" s="65"/>
      <c r="MZL11" s="65"/>
      <c r="MZQ11" s="219"/>
      <c r="MZR11" s="65"/>
      <c r="MZS11" s="65"/>
      <c r="NAB11" s="65"/>
      <c r="NAG11" s="219"/>
      <c r="NAH11" s="65"/>
      <c r="NAI11" s="65"/>
      <c r="NAR11" s="65"/>
      <c r="NAW11" s="219"/>
      <c r="NAX11" s="65"/>
      <c r="NAY11" s="65"/>
      <c r="NBH11" s="65"/>
      <c r="NBM11" s="219"/>
      <c r="NBN11" s="65"/>
      <c r="NBO11" s="65"/>
      <c r="NBX11" s="65"/>
      <c r="NCC11" s="219"/>
      <c r="NCD11" s="65"/>
      <c r="NCE11" s="65"/>
      <c r="NCN11" s="65"/>
      <c r="NCS11" s="219"/>
      <c r="NCT11" s="65"/>
      <c r="NCU11" s="65"/>
      <c r="NDD11" s="65"/>
      <c r="NDI11" s="219"/>
      <c r="NDJ11" s="65"/>
      <c r="NDK11" s="65"/>
      <c r="NDT11" s="65"/>
      <c r="NDY11" s="219"/>
      <c r="NDZ11" s="65"/>
      <c r="NEA11" s="65"/>
      <c r="NEJ11" s="65"/>
      <c r="NEO11" s="219"/>
      <c r="NEP11" s="65"/>
      <c r="NEQ11" s="65"/>
      <c r="NEZ11" s="65"/>
      <c r="NFE11" s="219"/>
      <c r="NFF11" s="65"/>
      <c r="NFG11" s="65"/>
      <c r="NFP11" s="65"/>
      <c r="NFU11" s="219"/>
      <c r="NFV11" s="65"/>
      <c r="NFW11" s="65"/>
      <c r="NGF11" s="65"/>
      <c r="NGK11" s="219"/>
      <c r="NGL11" s="65"/>
      <c r="NGM11" s="65"/>
      <c r="NGV11" s="65"/>
      <c r="NHA11" s="219"/>
      <c r="NHB11" s="65"/>
      <c r="NHC11" s="65"/>
      <c r="NHL11" s="65"/>
      <c r="NHQ11" s="219"/>
      <c r="NHR11" s="65"/>
      <c r="NHS11" s="65"/>
      <c r="NIB11" s="65"/>
      <c r="NIG11" s="219"/>
      <c r="NIH11" s="65"/>
      <c r="NII11" s="65"/>
      <c r="NIR11" s="65"/>
      <c r="NIW11" s="219"/>
      <c r="NIX11" s="65"/>
      <c r="NIY11" s="65"/>
      <c r="NJH11" s="65"/>
      <c r="NJM11" s="219"/>
      <c r="NJN11" s="65"/>
      <c r="NJO11" s="65"/>
      <c r="NJX11" s="65"/>
      <c r="NKC11" s="219"/>
      <c r="NKD11" s="65"/>
      <c r="NKE11" s="65"/>
      <c r="NKN11" s="65"/>
      <c r="NKS11" s="219"/>
      <c r="NKT11" s="65"/>
      <c r="NKU11" s="65"/>
      <c r="NLD11" s="65"/>
      <c r="NLI11" s="219"/>
      <c r="NLJ11" s="65"/>
      <c r="NLK11" s="65"/>
      <c r="NLT11" s="65"/>
      <c r="NLY11" s="219"/>
      <c r="NLZ11" s="65"/>
      <c r="NMA11" s="65"/>
      <c r="NMJ11" s="65"/>
      <c r="NMO11" s="219"/>
      <c r="NMP11" s="65"/>
      <c r="NMQ11" s="65"/>
      <c r="NMZ11" s="65"/>
      <c r="NNE11" s="219"/>
      <c r="NNF11" s="65"/>
      <c r="NNG11" s="65"/>
      <c r="NNP11" s="65"/>
      <c r="NNU11" s="219"/>
      <c r="NNV11" s="65"/>
      <c r="NNW11" s="65"/>
      <c r="NOF11" s="65"/>
      <c r="NOK11" s="219"/>
      <c r="NOL11" s="65"/>
      <c r="NOM11" s="65"/>
      <c r="NOV11" s="65"/>
      <c r="NPA11" s="219"/>
      <c r="NPB11" s="65"/>
      <c r="NPC11" s="65"/>
      <c r="NPL11" s="65"/>
      <c r="NPQ11" s="219"/>
      <c r="NPR11" s="65"/>
      <c r="NPS11" s="65"/>
      <c r="NQB11" s="65"/>
      <c r="NQG11" s="219"/>
      <c r="NQH11" s="65"/>
      <c r="NQI11" s="65"/>
      <c r="NQR11" s="65"/>
      <c r="NQW11" s="219"/>
      <c r="NQX11" s="65"/>
      <c r="NQY11" s="65"/>
      <c r="NRH11" s="65"/>
      <c r="NRM11" s="219"/>
      <c r="NRN11" s="65"/>
      <c r="NRO11" s="65"/>
      <c r="NRX11" s="65"/>
      <c r="NSC11" s="219"/>
      <c r="NSD11" s="65"/>
      <c r="NSE11" s="65"/>
      <c r="NSN11" s="65"/>
      <c r="NSS11" s="219"/>
      <c r="NST11" s="65"/>
      <c r="NSU11" s="65"/>
      <c r="NTD11" s="65"/>
      <c r="NTI11" s="219"/>
      <c r="NTJ11" s="65"/>
      <c r="NTK11" s="65"/>
      <c r="NTT11" s="65"/>
      <c r="NTY11" s="219"/>
      <c r="NTZ11" s="65"/>
      <c r="NUA11" s="65"/>
      <c r="NUJ11" s="65"/>
      <c r="NUO11" s="219"/>
      <c r="NUP11" s="65"/>
      <c r="NUQ11" s="65"/>
      <c r="NUZ11" s="65"/>
      <c r="NVE11" s="219"/>
      <c r="NVF11" s="65"/>
      <c r="NVG11" s="65"/>
      <c r="NVP11" s="65"/>
      <c r="NVU11" s="219"/>
      <c r="NVV11" s="65"/>
      <c r="NVW11" s="65"/>
      <c r="NWF11" s="65"/>
      <c r="NWK11" s="219"/>
      <c r="NWL11" s="65"/>
      <c r="NWM11" s="65"/>
      <c r="NWV11" s="65"/>
      <c r="NXA11" s="219"/>
      <c r="NXB11" s="65"/>
      <c r="NXC11" s="65"/>
      <c r="NXL11" s="65"/>
      <c r="NXQ11" s="219"/>
      <c r="NXR11" s="65"/>
      <c r="NXS11" s="65"/>
      <c r="NYB11" s="65"/>
      <c r="NYG11" s="219"/>
      <c r="NYH11" s="65"/>
      <c r="NYI11" s="65"/>
      <c r="NYR11" s="65"/>
      <c r="NYW11" s="219"/>
      <c r="NYX11" s="65"/>
      <c r="NYY11" s="65"/>
      <c r="NZH11" s="65"/>
      <c r="NZM11" s="219"/>
      <c r="NZN11" s="65"/>
      <c r="NZO11" s="65"/>
      <c r="NZX11" s="65"/>
      <c r="OAC11" s="219"/>
      <c r="OAD11" s="65"/>
      <c r="OAE11" s="65"/>
      <c r="OAN11" s="65"/>
      <c r="OAS11" s="219"/>
      <c r="OAT11" s="65"/>
      <c r="OAU11" s="65"/>
      <c r="OBD11" s="65"/>
      <c r="OBI11" s="219"/>
      <c r="OBJ11" s="65"/>
      <c r="OBK11" s="65"/>
      <c r="OBT11" s="65"/>
      <c r="OBY11" s="219"/>
      <c r="OBZ11" s="65"/>
      <c r="OCA11" s="65"/>
      <c r="OCJ11" s="65"/>
      <c r="OCO11" s="219"/>
      <c r="OCP11" s="65"/>
      <c r="OCQ11" s="65"/>
      <c r="OCZ11" s="65"/>
      <c r="ODE11" s="219"/>
      <c r="ODF11" s="65"/>
      <c r="ODG11" s="65"/>
      <c r="ODP11" s="65"/>
      <c r="ODU11" s="219"/>
      <c r="ODV11" s="65"/>
      <c r="ODW11" s="65"/>
      <c r="OEF11" s="65"/>
      <c r="OEK11" s="219"/>
      <c r="OEL11" s="65"/>
      <c r="OEM11" s="65"/>
      <c r="OEV11" s="65"/>
      <c r="OFA11" s="219"/>
      <c r="OFB11" s="65"/>
      <c r="OFC11" s="65"/>
      <c r="OFL11" s="65"/>
      <c r="OFQ11" s="219"/>
      <c r="OFR11" s="65"/>
      <c r="OFS11" s="65"/>
      <c r="OGB11" s="65"/>
      <c r="OGG11" s="219"/>
      <c r="OGH11" s="65"/>
      <c r="OGI11" s="65"/>
      <c r="OGR11" s="65"/>
      <c r="OGW11" s="219"/>
      <c r="OGX11" s="65"/>
      <c r="OGY11" s="65"/>
      <c r="OHH11" s="65"/>
      <c r="OHM11" s="219"/>
      <c r="OHN11" s="65"/>
      <c r="OHO11" s="65"/>
      <c r="OHX11" s="65"/>
      <c r="OIC11" s="219"/>
      <c r="OID11" s="65"/>
      <c r="OIE11" s="65"/>
      <c r="OIN11" s="65"/>
      <c r="OIS11" s="219"/>
      <c r="OIT11" s="65"/>
      <c r="OIU11" s="65"/>
      <c r="OJD11" s="65"/>
      <c r="OJI11" s="219"/>
      <c r="OJJ11" s="65"/>
      <c r="OJK11" s="65"/>
      <c r="OJT11" s="65"/>
      <c r="OJY11" s="219"/>
      <c r="OJZ11" s="65"/>
      <c r="OKA11" s="65"/>
      <c r="OKJ11" s="65"/>
      <c r="OKO11" s="219"/>
      <c r="OKP11" s="65"/>
      <c r="OKQ11" s="65"/>
      <c r="OKZ11" s="65"/>
      <c r="OLE11" s="219"/>
      <c r="OLF11" s="65"/>
      <c r="OLG11" s="65"/>
      <c r="OLP11" s="65"/>
      <c r="OLU11" s="219"/>
      <c r="OLV11" s="65"/>
      <c r="OLW11" s="65"/>
      <c r="OMF11" s="65"/>
      <c r="OMK11" s="219"/>
      <c r="OML11" s="65"/>
      <c r="OMM11" s="65"/>
      <c r="OMV11" s="65"/>
      <c r="ONA11" s="219"/>
      <c r="ONB11" s="65"/>
      <c r="ONC11" s="65"/>
      <c r="ONL11" s="65"/>
      <c r="ONQ11" s="219"/>
      <c r="ONR11" s="65"/>
      <c r="ONS11" s="65"/>
      <c r="OOB11" s="65"/>
      <c r="OOG11" s="219"/>
      <c r="OOH11" s="65"/>
      <c r="OOI11" s="65"/>
      <c r="OOR11" s="65"/>
      <c r="OOW11" s="219"/>
      <c r="OOX11" s="65"/>
      <c r="OOY11" s="65"/>
      <c r="OPH11" s="65"/>
      <c r="OPM11" s="219"/>
      <c r="OPN11" s="65"/>
      <c r="OPO11" s="65"/>
      <c r="OPX11" s="65"/>
      <c r="OQC11" s="219"/>
      <c r="OQD11" s="65"/>
      <c r="OQE11" s="65"/>
      <c r="OQN11" s="65"/>
      <c r="OQS11" s="219"/>
      <c r="OQT11" s="65"/>
      <c r="OQU11" s="65"/>
      <c r="ORD11" s="65"/>
      <c r="ORI11" s="219"/>
      <c r="ORJ11" s="65"/>
      <c r="ORK11" s="65"/>
      <c r="ORT11" s="65"/>
      <c r="ORY11" s="219"/>
      <c r="ORZ11" s="65"/>
      <c r="OSA11" s="65"/>
      <c r="OSJ11" s="65"/>
      <c r="OSO11" s="219"/>
      <c r="OSP11" s="65"/>
      <c r="OSQ11" s="65"/>
      <c r="OSZ11" s="65"/>
      <c r="OTE11" s="219"/>
      <c r="OTF11" s="65"/>
      <c r="OTG11" s="65"/>
      <c r="OTP11" s="65"/>
      <c r="OTU11" s="219"/>
      <c r="OTV11" s="65"/>
      <c r="OTW11" s="65"/>
      <c r="OUF11" s="65"/>
      <c r="OUK11" s="219"/>
      <c r="OUL11" s="65"/>
      <c r="OUM11" s="65"/>
      <c r="OUV11" s="65"/>
      <c r="OVA11" s="219"/>
      <c r="OVB11" s="65"/>
      <c r="OVC11" s="65"/>
      <c r="OVL11" s="65"/>
      <c r="OVQ11" s="219"/>
      <c r="OVR11" s="65"/>
      <c r="OVS11" s="65"/>
      <c r="OWB11" s="65"/>
      <c r="OWG11" s="219"/>
      <c r="OWH11" s="65"/>
      <c r="OWI11" s="65"/>
      <c r="OWR11" s="65"/>
      <c r="OWW11" s="219"/>
      <c r="OWX11" s="65"/>
      <c r="OWY11" s="65"/>
      <c r="OXH11" s="65"/>
      <c r="OXM11" s="219"/>
      <c r="OXN11" s="65"/>
      <c r="OXO11" s="65"/>
      <c r="OXX11" s="65"/>
      <c r="OYC11" s="219"/>
      <c r="OYD11" s="65"/>
      <c r="OYE11" s="65"/>
      <c r="OYN11" s="65"/>
      <c r="OYS11" s="219"/>
      <c r="OYT11" s="65"/>
      <c r="OYU11" s="65"/>
      <c r="OZD11" s="65"/>
      <c r="OZI11" s="219"/>
      <c r="OZJ11" s="65"/>
      <c r="OZK11" s="65"/>
      <c r="OZT11" s="65"/>
      <c r="OZY11" s="219"/>
      <c r="OZZ11" s="65"/>
      <c r="PAA11" s="65"/>
      <c r="PAJ11" s="65"/>
      <c r="PAO11" s="219"/>
      <c r="PAP11" s="65"/>
      <c r="PAQ11" s="65"/>
      <c r="PAZ11" s="65"/>
      <c r="PBE11" s="219"/>
      <c r="PBF11" s="65"/>
      <c r="PBG11" s="65"/>
      <c r="PBP11" s="65"/>
      <c r="PBU11" s="219"/>
      <c r="PBV11" s="65"/>
      <c r="PBW11" s="65"/>
      <c r="PCF11" s="65"/>
      <c r="PCK11" s="219"/>
      <c r="PCL11" s="65"/>
      <c r="PCM11" s="65"/>
      <c r="PCV11" s="65"/>
      <c r="PDA11" s="219"/>
      <c r="PDB11" s="65"/>
      <c r="PDC11" s="65"/>
      <c r="PDL11" s="65"/>
      <c r="PDQ11" s="219"/>
      <c r="PDR11" s="65"/>
      <c r="PDS11" s="65"/>
      <c r="PEB11" s="65"/>
      <c r="PEG11" s="219"/>
      <c r="PEH11" s="65"/>
      <c r="PEI11" s="65"/>
      <c r="PER11" s="65"/>
      <c r="PEW11" s="219"/>
      <c r="PEX11" s="65"/>
      <c r="PEY11" s="65"/>
      <c r="PFH11" s="65"/>
      <c r="PFM11" s="219"/>
      <c r="PFN11" s="65"/>
      <c r="PFO11" s="65"/>
      <c r="PFX11" s="65"/>
      <c r="PGC11" s="219"/>
      <c r="PGD11" s="65"/>
      <c r="PGE11" s="65"/>
      <c r="PGN11" s="65"/>
      <c r="PGS11" s="219"/>
      <c r="PGT11" s="65"/>
      <c r="PGU11" s="65"/>
      <c r="PHD11" s="65"/>
      <c r="PHI11" s="219"/>
      <c r="PHJ11" s="65"/>
      <c r="PHK11" s="65"/>
      <c r="PHT11" s="65"/>
      <c r="PHY11" s="219"/>
      <c r="PHZ11" s="65"/>
      <c r="PIA11" s="65"/>
      <c r="PIJ11" s="65"/>
      <c r="PIO11" s="219"/>
      <c r="PIP11" s="65"/>
      <c r="PIQ11" s="65"/>
      <c r="PIZ11" s="65"/>
      <c r="PJE11" s="219"/>
      <c r="PJF11" s="65"/>
      <c r="PJG11" s="65"/>
      <c r="PJP11" s="65"/>
      <c r="PJU11" s="219"/>
      <c r="PJV11" s="65"/>
      <c r="PJW11" s="65"/>
      <c r="PKF11" s="65"/>
      <c r="PKK11" s="219"/>
      <c r="PKL11" s="65"/>
      <c r="PKM11" s="65"/>
      <c r="PKV11" s="65"/>
      <c r="PLA11" s="219"/>
      <c r="PLB11" s="65"/>
      <c r="PLC11" s="65"/>
      <c r="PLL11" s="65"/>
      <c r="PLQ11" s="219"/>
      <c r="PLR11" s="65"/>
      <c r="PLS11" s="65"/>
      <c r="PMB11" s="65"/>
      <c r="PMG11" s="219"/>
      <c r="PMH11" s="65"/>
      <c r="PMI11" s="65"/>
      <c r="PMR11" s="65"/>
      <c r="PMW11" s="219"/>
      <c r="PMX11" s="65"/>
      <c r="PMY11" s="65"/>
      <c r="PNH11" s="65"/>
      <c r="PNM11" s="219"/>
      <c r="PNN11" s="65"/>
      <c r="PNO11" s="65"/>
      <c r="PNX11" s="65"/>
      <c r="POC11" s="219"/>
      <c r="POD11" s="65"/>
      <c r="POE11" s="65"/>
      <c r="PON11" s="65"/>
      <c r="POS11" s="219"/>
      <c r="POT11" s="65"/>
      <c r="POU11" s="65"/>
      <c r="PPD11" s="65"/>
      <c r="PPI11" s="219"/>
      <c r="PPJ11" s="65"/>
      <c r="PPK11" s="65"/>
      <c r="PPT11" s="65"/>
      <c r="PPY11" s="219"/>
      <c r="PPZ11" s="65"/>
      <c r="PQA11" s="65"/>
      <c r="PQJ11" s="65"/>
      <c r="PQO11" s="219"/>
      <c r="PQP11" s="65"/>
      <c r="PQQ11" s="65"/>
      <c r="PQZ11" s="65"/>
      <c r="PRE11" s="219"/>
      <c r="PRF11" s="65"/>
      <c r="PRG11" s="65"/>
      <c r="PRP11" s="65"/>
      <c r="PRU11" s="219"/>
      <c r="PRV11" s="65"/>
      <c r="PRW11" s="65"/>
      <c r="PSF11" s="65"/>
      <c r="PSK11" s="219"/>
      <c r="PSL11" s="65"/>
      <c r="PSM11" s="65"/>
      <c r="PSV11" s="65"/>
      <c r="PTA11" s="219"/>
      <c r="PTB11" s="65"/>
      <c r="PTC11" s="65"/>
      <c r="PTL11" s="65"/>
      <c r="PTQ11" s="219"/>
      <c r="PTR11" s="65"/>
      <c r="PTS11" s="65"/>
      <c r="PUB11" s="65"/>
      <c r="PUG11" s="219"/>
      <c r="PUH11" s="65"/>
      <c r="PUI11" s="65"/>
      <c r="PUR11" s="65"/>
      <c r="PUW11" s="219"/>
      <c r="PUX11" s="65"/>
      <c r="PUY11" s="65"/>
      <c r="PVH11" s="65"/>
      <c r="PVM11" s="219"/>
      <c r="PVN11" s="65"/>
      <c r="PVO11" s="65"/>
      <c r="PVX11" s="65"/>
      <c r="PWC11" s="219"/>
      <c r="PWD11" s="65"/>
      <c r="PWE11" s="65"/>
      <c r="PWN11" s="65"/>
      <c r="PWS11" s="219"/>
      <c r="PWT11" s="65"/>
      <c r="PWU11" s="65"/>
      <c r="PXD11" s="65"/>
      <c r="PXI11" s="219"/>
      <c r="PXJ11" s="65"/>
      <c r="PXK11" s="65"/>
      <c r="PXT11" s="65"/>
      <c r="PXY11" s="219"/>
      <c r="PXZ11" s="65"/>
      <c r="PYA11" s="65"/>
      <c r="PYJ11" s="65"/>
      <c r="PYO11" s="219"/>
      <c r="PYP11" s="65"/>
      <c r="PYQ11" s="65"/>
      <c r="PYZ11" s="65"/>
      <c r="PZE11" s="219"/>
      <c r="PZF11" s="65"/>
      <c r="PZG11" s="65"/>
      <c r="PZP11" s="65"/>
      <c r="PZU11" s="219"/>
      <c r="PZV11" s="65"/>
      <c r="PZW11" s="65"/>
      <c r="QAF11" s="65"/>
      <c r="QAK11" s="219"/>
      <c r="QAL11" s="65"/>
      <c r="QAM11" s="65"/>
      <c r="QAV11" s="65"/>
      <c r="QBA11" s="219"/>
      <c r="QBB11" s="65"/>
      <c r="QBC11" s="65"/>
      <c r="QBL11" s="65"/>
      <c r="QBQ11" s="219"/>
      <c r="QBR11" s="65"/>
      <c r="QBS11" s="65"/>
      <c r="QCB11" s="65"/>
      <c r="QCG11" s="219"/>
      <c r="QCH11" s="65"/>
      <c r="QCI11" s="65"/>
      <c r="QCR11" s="65"/>
      <c r="QCW11" s="219"/>
      <c r="QCX11" s="65"/>
      <c r="QCY11" s="65"/>
      <c r="QDH11" s="65"/>
      <c r="QDM11" s="219"/>
      <c r="QDN11" s="65"/>
      <c r="QDO11" s="65"/>
      <c r="QDX11" s="65"/>
      <c r="QEC11" s="219"/>
      <c r="QED11" s="65"/>
      <c r="QEE11" s="65"/>
      <c r="QEN11" s="65"/>
      <c r="QES11" s="219"/>
      <c r="QET11" s="65"/>
      <c r="QEU11" s="65"/>
      <c r="QFD11" s="65"/>
      <c r="QFI11" s="219"/>
      <c r="QFJ11" s="65"/>
      <c r="QFK11" s="65"/>
      <c r="QFT11" s="65"/>
      <c r="QFY11" s="219"/>
      <c r="QFZ11" s="65"/>
      <c r="QGA11" s="65"/>
      <c r="QGJ11" s="65"/>
      <c r="QGO11" s="219"/>
      <c r="QGP11" s="65"/>
      <c r="QGQ11" s="65"/>
      <c r="QGZ11" s="65"/>
      <c r="QHE11" s="219"/>
      <c r="QHF11" s="65"/>
      <c r="QHG11" s="65"/>
      <c r="QHP11" s="65"/>
      <c r="QHU11" s="219"/>
      <c r="QHV11" s="65"/>
      <c r="QHW11" s="65"/>
      <c r="QIF11" s="65"/>
      <c r="QIK11" s="219"/>
      <c r="QIL11" s="65"/>
      <c r="QIM11" s="65"/>
      <c r="QIV11" s="65"/>
      <c r="QJA11" s="219"/>
      <c r="QJB11" s="65"/>
      <c r="QJC11" s="65"/>
      <c r="QJL11" s="65"/>
      <c r="QJQ11" s="219"/>
      <c r="QJR11" s="65"/>
      <c r="QJS11" s="65"/>
      <c r="QKB11" s="65"/>
      <c r="QKG11" s="219"/>
      <c r="QKH11" s="65"/>
      <c r="QKI11" s="65"/>
      <c r="QKR11" s="65"/>
      <c r="QKW11" s="219"/>
      <c r="QKX11" s="65"/>
      <c r="QKY11" s="65"/>
      <c r="QLH11" s="65"/>
      <c r="QLM11" s="219"/>
      <c r="QLN11" s="65"/>
      <c r="QLO11" s="65"/>
      <c r="QLX11" s="65"/>
      <c r="QMC11" s="219"/>
      <c r="QMD11" s="65"/>
      <c r="QME11" s="65"/>
      <c r="QMN11" s="65"/>
      <c r="QMS11" s="219"/>
      <c r="QMT11" s="65"/>
      <c r="QMU11" s="65"/>
      <c r="QND11" s="65"/>
      <c r="QNI11" s="219"/>
      <c r="QNJ11" s="65"/>
      <c r="QNK11" s="65"/>
      <c r="QNT11" s="65"/>
      <c r="QNY11" s="219"/>
      <c r="QNZ11" s="65"/>
      <c r="QOA11" s="65"/>
      <c r="QOJ11" s="65"/>
      <c r="QOO11" s="219"/>
      <c r="QOP11" s="65"/>
      <c r="QOQ11" s="65"/>
      <c r="QOZ11" s="65"/>
      <c r="QPE11" s="219"/>
      <c r="QPF11" s="65"/>
      <c r="QPG11" s="65"/>
      <c r="QPP11" s="65"/>
      <c r="QPU11" s="219"/>
      <c r="QPV11" s="65"/>
      <c r="QPW11" s="65"/>
      <c r="QQF11" s="65"/>
      <c r="QQK11" s="219"/>
      <c r="QQL11" s="65"/>
      <c r="QQM11" s="65"/>
      <c r="QQV11" s="65"/>
      <c r="QRA11" s="219"/>
      <c r="QRB11" s="65"/>
      <c r="QRC11" s="65"/>
      <c r="QRL11" s="65"/>
      <c r="QRQ11" s="219"/>
      <c r="QRR11" s="65"/>
      <c r="QRS11" s="65"/>
      <c r="QSB11" s="65"/>
      <c r="QSG11" s="219"/>
      <c r="QSH11" s="65"/>
      <c r="QSI11" s="65"/>
      <c r="QSR11" s="65"/>
      <c r="QSW11" s="219"/>
      <c r="QSX11" s="65"/>
      <c r="QSY11" s="65"/>
      <c r="QTH11" s="65"/>
      <c r="QTM11" s="219"/>
      <c r="QTN11" s="65"/>
      <c r="QTO11" s="65"/>
      <c r="QTX11" s="65"/>
      <c r="QUC11" s="219"/>
      <c r="QUD11" s="65"/>
      <c r="QUE11" s="65"/>
      <c r="QUN11" s="65"/>
      <c r="QUS11" s="219"/>
      <c r="QUT11" s="65"/>
      <c r="QUU11" s="65"/>
      <c r="QVD11" s="65"/>
      <c r="QVI11" s="219"/>
      <c r="QVJ11" s="65"/>
      <c r="QVK11" s="65"/>
      <c r="QVT11" s="65"/>
      <c r="QVY11" s="219"/>
      <c r="QVZ11" s="65"/>
      <c r="QWA11" s="65"/>
      <c r="QWJ11" s="65"/>
      <c r="QWO11" s="219"/>
      <c r="QWP11" s="65"/>
      <c r="QWQ11" s="65"/>
      <c r="QWZ11" s="65"/>
      <c r="QXE11" s="219"/>
      <c r="QXF11" s="65"/>
      <c r="QXG11" s="65"/>
      <c r="QXP11" s="65"/>
      <c r="QXU11" s="219"/>
      <c r="QXV11" s="65"/>
      <c r="QXW11" s="65"/>
      <c r="QYF11" s="65"/>
      <c r="QYK11" s="219"/>
      <c r="QYL11" s="65"/>
      <c r="QYM11" s="65"/>
      <c r="QYV11" s="65"/>
      <c r="QZA11" s="219"/>
      <c r="QZB11" s="65"/>
      <c r="QZC11" s="65"/>
      <c r="QZL11" s="65"/>
      <c r="QZQ11" s="219"/>
      <c r="QZR11" s="65"/>
      <c r="QZS11" s="65"/>
      <c r="RAB11" s="65"/>
      <c r="RAG11" s="219"/>
      <c r="RAH11" s="65"/>
      <c r="RAI11" s="65"/>
      <c r="RAR11" s="65"/>
      <c r="RAW11" s="219"/>
      <c r="RAX11" s="65"/>
      <c r="RAY11" s="65"/>
      <c r="RBH11" s="65"/>
      <c r="RBM11" s="219"/>
      <c r="RBN11" s="65"/>
      <c r="RBO11" s="65"/>
      <c r="RBX11" s="65"/>
      <c r="RCC11" s="219"/>
      <c r="RCD11" s="65"/>
      <c r="RCE11" s="65"/>
      <c r="RCN11" s="65"/>
      <c r="RCS11" s="219"/>
      <c r="RCT11" s="65"/>
      <c r="RCU11" s="65"/>
      <c r="RDD11" s="65"/>
      <c r="RDI11" s="219"/>
      <c r="RDJ11" s="65"/>
      <c r="RDK11" s="65"/>
      <c r="RDT11" s="65"/>
      <c r="RDY11" s="219"/>
      <c r="RDZ11" s="65"/>
      <c r="REA11" s="65"/>
      <c r="REJ11" s="65"/>
      <c r="REO11" s="219"/>
      <c r="REP11" s="65"/>
      <c r="REQ11" s="65"/>
      <c r="REZ11" s="65"/>
      <c r="RFE11" s="219"/>
      <c r="RFF11" s="65"/>
      <c r="RFG11" s="65"/>
      <c r="RFP11" s="65"/>
      <c r="RFU11" s="219"/>
      <c r="RFV11" s="65"/>
      <c r="RFW11" s="65"/>
      <c r="RGF11" s="65"/>
      <c r="RGK11" s="219"/>
      <c r="RGL11" s="65"/>
      <c r="RGM11" s="65"/>
      <c r="RGV11" s="65"/>
      <c r="RHA11" s="219"/>
      <c r="RHB11" s="65"/>
      <c r="RHC11" s="65"/>
      <c r="RHL11" s="65"/>
      <c r="RHQ11" s="219"/>
      <c r="RHR11" s="65"/>
      <c r="RHS11" s="65"/>
      <c r="RIB11" s="65"/>
      <c r="RIG11" s="219"/>
      <c r="RIH11" s="65"/>
      <c r="RII11" s="65"/>
      <c r="RIR11" s="65"/>
      <c r="RIW11" s="219"/>
      <c r="RIX11" s="65"/>
      <c r="RIY11" s="65"/>
      <c r="RJH11" s="65"/>
      <c r="RJM11" s="219"/>
      <c r="RJN11" s="65"/>
      <c r="RJO11" s="65"/>
      <c r="RJX11" s="65"/>
      <c r="RKC11" s="219"/>
      <c r="RKD11" s="65"/>
      <c r="RKE11" s="65"/>
      <c r="RKN11" s="65"/>
      <c r="RKS11" s="219"/>
      <c r="RKT11" s="65"/>
      <c r="RKU11" s="65"/>
      <c r="RLD11" s="65"/>
      <c r="RLI11" s="219"/>
      <c r="RLJ11" s="65"/>
      <c r="RLK11" s="65"/>
      <c r="RLT11" s="65"/>
      <c r="RLY11" s="219"/>
      <c r="RLZ11" s="65"/>
      <c r="RMA11" s="65"/>
      <c r="RMJ11" s="65"/>
      <c r="RMO11" s="219"/>
      <c r="RMP11" s="65"/>
      <c r="RMQ11" s="65"/>
      <c r="RMZ11" s="65"/>
      <c r="RNE11" s="219"/>
      <c r="RNF11" s="65"/>
      <c r="RNG11" s="65"/>
      <c r="RNP11" s="65"/>
      <c r="RNU11" s="219"/>
      <c r="RNV11" s="65"/>
      <c r="RNW11" s="65"/>
      <c r="ROF11" s="65"/>
      <c r="ROK11" s="219"/>
      <c r="ROL11" s="65"/>
      <c r="ROM11" s="65"/>
      <c r="ROV11" s="65"/>
      <c r="RPA11" s="219"/>
      <c r="RPB11" s="65"/>
      <c r="RPC11" s="65"/>
      <c r="RPL11" s="65"/>
      <c r="RPQ11" s="219"/>
      <c r="RPR11" s="65"/>
      <c r="RPS11" s="65"/>
      <c r="RQB11" s="65"/>
      <c r="RQG11" s="219"/>
      <c r="RQH11" s="65"/>
      <c r="RQI11" s="65"/>
      <c r="RQR11" s="65"/>
      <c r="RQW11" s="219"/>
      <c r="RQX11" s="65"/>
      <c r="RQY11" s="65"/>
      <c r="RRH11" s="65"/>
      <c r="RRM11" s="219"/>
      <c r="RRN11" s="65"/>
      <c r="RRO11" s="65"/>
      <c r="RRX11" s="65"/>
      <c r="RSC11" s="219"/>
      <c r="RSD11" s="65"/>
      <c r="RSE11" s="65"/>
      <c r="RSN11" s="65"/>
      <c r="RSS11" s="219"/>
      <c r="RST11" s="65"/>
      <c r="RSU11" s="65"/>
      <c r="RTD11" s="65"/>
      <c r="RTI11" s="219"/>
      <c r="RTJ11" s="65"/>
      <c r="RTK11" s="65"/>
      <c r="RTT11" s="65"/>
      <c r="RTY11" s="219"/>
      <c r="RTZ11" s="65"/>
      <c r="RUA11" s="65"/>
      <c r="RUJ11" s="65"/>
      <c r="RUO11" s="219"/>
      <c r="RUP11" s="65"/>
      <c r="RUQ11" s="65"/>
      <c r="RUZ11" s="65"/>
      <c r="RVE11" s="219"/>
      <c r="RVF11" s="65"/>
      <c r="RVG11" s="65"/>
      <c r="RVP11" s="65"/>
      <c r="RVU11" s="219"/>
      <c r="RVV11" s="65"/>
      <c r="RVW11" s="65"/>
      <c r="RWF11" s="65"/>
      <c r="RWK11" s="219"/>
      <c r="RWL11" s="65"/>
      <c r="RWM11" s="65"/>
      <c r="RWV11" s="65"/>
      <c r="RXA11" s="219"/>
      <c r="RXB11" s="65"/>
      <c r="RXC11" s="65"/>
      <c r="RXL11" s="65"/>
      <c r="RXQ11" s="219"/>
      <c r="RXR11" s="65"/>
      <c r="RXS11" s="65"/>
      <c r="RYB11" s="65"/>
      <c r="RYG11" s="219"/>
      <c r="RYH11" s="65"/>
      <c r="RYI11" s="65"/>
      <c r="RYR11" s="65"/>
      <c r="RYW11" s="219"/>
      <c r="RYX11" s="65"/>
      <c r="RYY11" s="65"/>
      <c r="RZH11" s="65"/>
      <c r="RZM11" s="219"/>
      <c r="RZN11" s="65"/>
      <c r="RZO11" s="65"/>
      <c r="RZX11" s="65"/>
      <c r="SAC11" s="219"/>
      <c r="SAD11" s="65"/>
      <c r="SAE11" s="65"/>
      <c r="SAN11" s="65"/>
      <c r="SAS11" s="219"/>
      <c r="SAT11" s="65"/>
      <c r="SAU11" s="65"/>
      <c r="SBD11" s="65"/>
      <c r="SBI11" s="219"/>
      <c r="SBJ11" s="65"/>
      <c r="SBK11" s="65"/>
      <c r="SBT11" s="65"/>
      <c r="SBY11" s="219"/>
      <c r="SBZ11" s="65"/>
      <c r="SCA11" s="65"/>
      <c r="SCJ11" s="65"/>
      <c r="SCO11" s="219"/>
      <c r="SCP11" s="65"/>
      <c r="SCQ11" s="65"/>
      <c r="SCZ11" s="65"/>
      <c r="SDE11" s="219"/>
      <c r="SDF11" s="65"/>
      <c r="SDG11" s="65"/>
      <c r="SDP11" s="65"/>
      <c r="SDU11" s="219"/>
      <c r="SDV11" s="65"/>
      <c r="SDW11" s="65"/>
      <c r="SEF11" s="65"/>
      <c r="SEK11" s="219"/>
      <c r="SEL11" s="65"/>
      <c r="SEM11" s="65"/>
      <c r="SEV11" s="65"/>
      <c r="SFA11" s="219"/>
      <c r="SFB11" s="65"/>
      <c r="SFC11" s="65"/>
      <c r="SFL11" s="65"/>
      <c r="SFQ11" s="219"/>
      <c r="SFR11" s="65"/>
      <c r="SFS11" s="65"/>
      <c r="SGB11" s="65"/>
      <c r="SGG11" s="219"/>
      <c r="SGH11" s="65"/>
      <c r="SGI11" s="65"/>
      <c r="SGR11" s="65"/>
      <c r="SGW11" s="219"/>
      <c r="SGX11" s="65"/>
      <c r="SGY11" s="65"/>
      <c r="SHH11" s="65"/>
      <c r="SHM11" s="219"/>
      <c r="SHN11" s="65"/>
      <c r="SHO11" s="65"/>
      <c r="SHX11" s="65"/>
      <c r="SIC11" s="219"/>
      <c r="SID11" s="65"/>
      <c r="SIE11" s="65"/>
      <c r="SIN11" s="65"/>
      <c r="SIS11" s="219"/>
      <c r="SIT11" s="65"/>
      <c r="SIU11" s="65"/>
      <c r="SJD11" s="65"/>
      <c r="SJI11" s="219"/>
      <c r="SJJ11" s="65"/>
      <c r="SJK11" s="65"/>
      <c r="SJT11" s="65"/>
      <c r="SJY11" s="219"/>
      <c r="SJZ11" s="65"/>
      <c r="SKA11" s="65"/>
      <c r="SKJ11" s="65"/>
      <c r="SKO11" s="219"/>
      <c r="SKP11" s="65"/>
      <c r="SKQ11" s="65"/>
      <c r="SKZ11" s="65"/>
      <c r="SLE11" s="219"/>
      <c r="SLF11" s="65"/>
      <c r="SLG11" s="65"/>
      <c r="SLP11" s="65"/>
      <c r="SLU11" s="219"/>
      <c r="SLV11" s="65"/>
      <c r="SLW11" s="65"/>
      <c r="SMF11" s="65"/>
      <c r="SMK11" s="219"/>
      <c r="SML11" s="65"/>
      <c r="SMM11" s="65"/>
      <c r="SMV11" s="65"/>
      <c r="SNA11" s="219"/>
      <c r="SNB11" s="65"/>
      <c r="SNC11" s="65"/>
      <c r="SNL11" s="65"/>
      <c r="SNQ11" s="219"/>
      <c r="SNR11" s="65"/>
      <c r="SNS11" s="65"/>
      <c r="SOB11" s="65"/>
      <c r="SOG11" s="219"/>
      <c r="SOH11" s="65"/>
      <c r="SOI11" s="65"/>
      <c r="SOR11" s="65"/>
      <c r="SOW11" s="219"/>
      <c r="SOX11" s="65"/>
      <c r="SOY11" s="65"/>
      <c r="SPH11" s="65"/>
      <c r="SPM11" s="219"/>
      <c r="SPN11" s="65"/>
      <c r="SPO11" s="65"/>
      <c r="SPX11" s="65"/>
      <c r="SQC11" s="219"/>
      <c r="SQD11" s="65"/>
      <c r="SQE11" s="65"/>
      <c r="SQN11" s="65"/>
      <c r="SQS11" s="219"/>
      <c r="SQT11" s="65"/>
      <c r="SQU11" s="65"/>
      <c r="SRD11" s="65"/>
      <c r="SRI11" s="219"/>
      <c r="SRJ11" s="65"/>
      <c r="SRK11" s="65"/>
      <c r="SRT11" s="65"/>
      <c r="SRY11" s="219"/>
      <c r="SRZ11" s="65"/>
      <c r="SSA11" s="65"/>
      <c r="SSJ11" s="65"/>
      <c r="SSO11" s="219"/>
      <c r="SSP11" s="65"/>
      <c r="SSQ11" s="65"/>
      <c r="SSZ11" s="65"/>
      <c r="STE11" s="219"/>
      <c r="STF11" s="65"/>
      <c r="STG11" s="65"/>
      <c r="STP11" s="65"/>
      <c r="STU11" s="219"/>
      <c r="STV11" s="65"/>
      <c r="STW11" s="65"/>
      <c r="SUF11" s="65"/>
      <c r="SUK11" s="219"/>
      <c r="SUL11" s="65"/>
      <c r="SUM11" s="65"/>
      <c r="SUV11" s="65"/>
      <c r="SVA11" s="219"/>
      <c r="SVB11" s="65"/>
      <c r="SVC11" s="65"/>
      <c r="SVL11" s="65"/>
      <c r="SVQ11" s="219"/>
      <c r="SVR11" s="65"/>
      <c r="SVS11" s="65"/>
      <c r="SWB11" s="65"/>
      <c r="SWG11" s="219"/>
      <c r="SWH11" s="65"/>
      <c r="SWI11" s="65"/>
      <c r="SWR11" s="65"/>
      <c r="SWW11" s="219"/>
      <c r="SWX11" s="65"/>
      <c r="SWY11" s="65"/>
      <c r="SXH11" s="65"/>
      <c r="SXM11" s="219"/>
      <c r="SXN11" s="65"/>
      <c r="SXO11" s="65"/>
      <c r="SXX11" s="65"/>
      <c r="SYC11" s="219"/>
      <c r="SYD11" s="65"/>
      <c r="SYE11" s="65"/>
      <c r="SYN11" s="65"/>
      <c r="SYS11" s="219"/>
      <c r="SYT11" s="65"/>
      <c r="SYU11" s="65"/>
      <c r="SZD11" s="65"/>
      <c r="SZI11" s="219"/>
      <c r="SZJ11" s="65"/>
      <c r="SZK11" s="65"/>
      <c r="SZT11" s="65"/>
      <c r="SZY11" s="219"/>
      <c r="SZZ11" s="65"/>
      <c r="TAA11" s="65"/>
      <c r="TAJ11" s="65"/>
      <c r="TAO11" s="219"/>
      <c r="TAP11" s="65"/>
      <c r="TAQ11" s="65"/>
      <c r="TAZ11" s="65"/>
      <c r="TBE11" s="219"/>
      <c r="TBF11" s="65"/>
      <c r="TBG11" s="65"/>
      <c r="TBP11" s="65"/>
      <c r="TBU11" s="219"/>
      <c r="TBV11" s="65"/>
      <c r="TBW11" s="65"/>
      <c r="TCF11" s="65"/>
      <c r="TCK11" s="219"/>
      <c r="TCL11" s="65"/>
      <c r="TCM11" s="65"/>
      <c r="TCV11" s="65"/>
      <c r="TDA11" s="219"/>
      <c r="TDB11" s="65"/>
      <c r="TDC11" s="65"/>
      <c r="TDL11" s="65"/>
      <c r="TDQ11" s="219"/>
      <c r="TDR11" s="65"/>
      <c r="TDS11" s="65"/>
      <c r="TEB11" s="65"/>
      <c r="TEG11" s="219"/>
      <c r="TEH11" s="65"/>
      <c r="TEI11" s="65"/>
      <c r="TER11" s="65"/>
      <c r="TEW11" s="219"/>
      <c r="TEX11" s="65"/>
      <c r="TEY11" s="65"/>
      <c r="TFH11" s="65"/>
      <c r="TFM11" s="219"/>
      <c r="TFN11" s="65"/>
      <c r="TFO11" s="65"/>
      <c r="TFX11" s="65"/>
      <c r="TGC11" s="219"/>
      <c r="TGD11" s="65"/>
      <c r="TGE11" s="65"/>
      <c r="TGN11" s="65"/>
      <c r="TGS11" s="219"/>
      <c r="TGT11" s="65"/>
      <c r="TGU11" s="65"/>
      <c r="THD11" s="65"/>
      <c r="THI11" s="219"/>
      <c r="THJ11" s="65"/>
      <c r="THK11" s="65"/>
      <c r="THT11" s="65"/>
      <c r="THY11" s="219"/>
      <c r="THZ11" s="65"/>
      <c r="TIA11" s="65"/>
      <c r="TIJ11" s="65"/>
      <c r="TIO11" s="219"/>
      <c r="TIP11" s="65"/>
      <c r="TIQ11" s="65"/>
      <c r="TIZ11" s="65"/>
      <c r="TJE11" s="219"/>
      <c r="TJF11" s="65"/>
      <c r="TJG11" s="65"/>
      <c r="TJP11" s="65"/>
      <c r="TJU11" s="219"/>
      <c r="TJV11" s="65"/>
      <c r="TJW11" s="65"/>
      <c r="TKF11" s="65"/>
      <c r="TKK11" s="219"/>
      <c r="TKL11" s="65"/>
      <c r="TKM11" s="65"/>
      <c r="TKV11" s="65"/>
      <c r="TLA11" s="219"/>
      <c r="TLB11" s="65"/>
      <c r="TLC11" s="65"/>
      <c r="TLL11" s="65"/>
      <c r="TLQ11" s="219"/>
      <c r="TLR11" s="65"/>
      <c r="TLS11" s="65"/>
      <c r="TMB11" s="65"/>
      <c r="TMG11" s="219"/>
      <c r="TMH11" s="65"/>
      <c r="TMI11" s="65"/>
      <c r="TMR11" s="65"/>
      <c r="TMW11" s="219"/>
      <c r="TMX11" s="65"/>
      <c r="TMY11" s="65"/>
      <c r="TNH11" s="65"/>
      <c r="TNM11" s="219"/>
      <c r="TNN11" s="65"/>
      <c r="TNO11" s="65"/>
      <c r="TNX11" s="65"/>
      <c r="TOC11" s="219"/>
      <c r="TOD11" s="65"/>
      <c r="TOE11" s="65"/>
      <c r="TON11" s="65"/>
      <c r="TOS11" s="219"/>
      <c r="TOT11" s="65"/>
      <c r="TOU11" s="65"/>
      <c r="TPD11" s="65"/>
      <c r="TPI11" s="219"/>
      <c r="TPJ11" s="65"/>
      <c r="TPK11" s="65"/>
      <c r="TPT11" s="65"/>
      <c r="TPY11" s="219"/>
      <c r="TPZ11" s="65"/>
      <c r="TQA11" s="65"/>
      <c r="TQJ11" s="65"/>
      <c r="TQO11" s="219"/>
      <c r="TQP11" s="65"/>
      <c r="TQQ11" s="65"/>
      <c r="TQZ11" s="65"/>
      <c r="TRE11" s="219"/>
      <c r="TRF11" s="65"/>
      <c r="TRG11" s="65"/>
      <c r="TRP11" s="65"/>
      <c r="TRU11" s="219"/>
      <c r="TRV11" s="65"/>
      <c r="TRW11" s="65"/>
      <c r="TSF11" s="65"/>
      <c r="TSK11" s="219"/>
      <c r="TSL11" s="65"/>
      <c r="TSM11" s="65"/>
      <c r="TSV11" s="65"/>
      <c r="TTA11" s="219"/>
      <c r="TTB11" s="65"/>
      <c r="TTC11" s="65"/>
      <c r="TTL11" s="65"/>
      <c r="TTQ11" s="219"/>
      <c r="TTR11" s="65"/>
      <c r="TTS11" s="65"/>
      <c r="TUB11" s="65"/>
      <c r="TUG11" s="219"/>
      <c r="TUH11" s="65"/>
      <c r="TUI11" s="65"/>
      <c r="TUR11" s="65"/>
      <c r="TUW11" s="219"/>
      <c r="TUX11" s="65"/>
      <c r="TUY11" s="65"/>
      <c r="TVH11" s="65"/>
      <c r="TVM11" s="219"/>
      <c r="TVN11" s="65"/>
      <c r="TVO11" s="65"/>
      <c r="TVX11" s="65"/>
      <c r="TWC11" s="219"/>
      <c r="TWD11" s="65"/>
      <c r="TWE11" s="65"/>
      <c r="TWN11" s="65"/>
      <c r="TWS11" s="219"/>
      <c r="TWT11" s="65"/>
      <c r="TWU11" s="65"/>
      <c r="TXD11" s="65"/>
      <c r="TXI11" s="219"/>
      <c r="TXJ11" s="65"/>
      <c r="TXK11" s="65"/>
      <c r="TXT11" s="65"/>
      <c r="TXY11" s="219"/>
      <c r="TXZ11" s="65"/>
      <c r="TYA11" s="65"/>
      <c r="TYJ11" s="65"/>
      <c r="TYO11" s="219"/>
      <c r="TYP11" s="65"/>
      <c r="TYQ11" s="65"/>
      <c r="TYZ11" s="65"/>
      <c r="TZE11" s="219"/>
      <c r="TZF11" s="65"/>
      <c r="TZG11" s="65"/>
      <c r="TZP11" s="65"/>
      <c r="TZU11" s="219"/>
      <c r="TZV11" s="65"/>
      <c r="TZW11" s="65"/>
      <c r="UAF11" s="65"/>
      <c r="UAK11" s="219"/>
      <c r="UAL11" s="65"/>
      <c r="UAM11" s="65"/>
      <c r="UAV11" s="65"/>
      <c r="UBA11" s="219"/>
      <c r="UBB11" s="65"/>
      <c r="UBC11" s="65"/>
      <c r="UBL11" s="65"/>
      <c r="UBQ11" s="219"/>
      <c r="UBR11" s="65"/>
      <c r="UBS11" s="65"/>
      <c r="UCB11" s="65"/>
      <c r="UCG11" s="219"/>
      <c r="UCH11" s="65"/>
      <c r="UCI11" s="65"/>
      <c r="UCR11" s="65"/>
      <c r="UCW11" s="219"/>
      <c r="UCX11" s="65"/>
      <c r="UCY11" s="65"/>
      <c r="UDH11" s="65"/>
      <c r="UDM11" s="219"/>
      <c r="UDN11" s="65"/>
      <c r="UDO11" s="65"/>
      <c r="UDX11" s="65"/>
      <c r="UEC11" s="219"/>
      <c r="UED11" s="65"/>
      <c r="UEE11" s="65"/>
      <c r="UEN11" s="65"/>
      <c r="UES11" s="219"/>
      <c r="UET11" s="65"/>
      <c r="UEU11" s="65"/>
      <c r="UFD11" s="65"/>
      <c r="UFI11" s="219"/>
      <c r="UFJ11" s="65"/>
      <c r="UFK11" s="65"/>
      <c r="UFT11" s="65"/>
      <c r="UFY11" s="219"/>
      <c r="UFZ11" s="65"/>
      <c r="UGA11" s="65"/>
      <c r="UGJ11" s="65"/>
      <c r="UGO11" s="219"/>
      <c r="UGP11" s="65"/>
      <c r="UGQ11" s="65"/>
      <c r="UGZ11" s="65"/>
      <c r="UHE11" s="219"/>
      <c r="UHF11" s="65"/>
      <c r="UHG11" s="65"/>
      <c r="UHP11" s="65"/>
      <c r="UHU11" s="219"/>
      <c r="UHV11" s="65"/>
      <c r="UHW11" s="65"/>
      <c r="UIF11" s="65"/>
      <c r="UIK11" s="219"/>
      <c r="UIL11" s="65"/>
      <c r="UIM11" s="65"/>
      <c r="UIV11" s="65"/>
      <c r="UJA11" s="219"/>
      <c r="UJB11" s="65"/>
      <c r="UJC11" s="65"/>
      <c r="UJL11" s="65"/>
      <c r="UJQ11" s="219"/>
      <c r="UJR11" s="65"/>
      <c r="UJS11" s="65"/>
      <c r="UKB11" s="65"/>
      <c r="UKG11" s="219"/>
      <c r="UKH11" s="65"/>
      <c r="UKI11" s="65"/>
      <c r="UKR11" s="65"/>
      <c r="UKW11" s="219"/>
      <c r="UKX11" s="65"/>
      <c r="UKY11" s="65"/>
      <c r="ULH11" s="65"/>
      <c r="ULM11" s="219"/>
      <c r="ULN11" s="65"/>
      <c r="ULO11" s="65"/>
      <c r="ULX11" s="65"/>
      <c r="UMC11" s="219"/>
      <c r="UMD11" s="65"/>
      <c r="UME11" s="65"/>
      <c r="UMN11" s="65"/>
      <c r="UMS11" s="219"/>
      <c r="UMT11" s="65"/>
      <c r="UMU11" s="65"/>
      <c r="UND11" s="65"/>
      <c r="UNI11" s="219"/>
      <c r="UNJ11" s="65"/>
      <c r="UNK11" s="65"/>
      <c r="UNT11" s="65"/>
      <c r="UNY11" s="219"/>
      <c r="UNZ11" s="65"/>
      <c r="UOA11" s="65"/>
      <c r="UOJ11" s="65"/>
      <c r="UOO11" s="219"/>
      <c r="UOP11" s="65"/>
      <c r="UOQ11" s="65"/>
      <c r="UOZ11" s="65"/>
      <c r="UPE11" s="219"/>
      <c r="UPF11" s="65"/>
      <c r="UPG11" s="65"/>
      <c r="UPP11" s="65"/>
      <c r="UPU11" s="219"/>
      <c r="UPV11" s="65"/>
      <c r="UPW11" s="65"/>
      <c r="UQF11" s="65"/>
      <c r="UQK11" s="219"/>
      <c r="UQL11" s="65"/>
      <c r="UQM11" s="65"/>
      <c r="UQV11" s="65"/>
      <c r="URA11" s="219"/>
      <c r="URB11" s="65"/>
      <c r="URC11" s="65"/>
      <c r="URL11" s="65"/>
      <c r="URQ11" s="219"/>
      <c r="URR11" s="65"/>
      <c r="URS11" s="65"/>
      <c r="USB11" s="65"/>
      <c r="USG11" s="219"/>
      <c r="USH11" s="65"/>
      <c r="USI11" s="65"/>
      <c r="USR11" s="65"/>
      <c r="USW11" s="219"/>
      <c r="USX11" s="65"/>
      <c r="USY11" s="65"/>
      <c r="UTH11" s="65"/>
      <c r="UTM11" s="219"/>
      <c r="UTN11" s="65"/>
      <c r="UTO11" s="65"/>
      <c r="UTX11" s="65"/>
      <c r="UUC11" s="219"/>
      <c r="UUD11" s="65"/>
      <c r="UUE11" s="65"/>
      <c r="UUN11" s="65"/>
      <c r="UUS11" s="219"/>
      <c r="UUT11" s="65"/>
      <c r="UUU11" s="65"/>
      <c r="UVD11" s="65"/>
      <c r="UVI11" s="219"/>
      <c r="UVJ11" s="65"/>
      <c r="UVK11" s="65"/>
      <c r="UVT11" s="65"/>
      <c r="UVY11" s="219"/>
      <c r="UVZ11" s="65"/>
      <c r="UWA11" s="65"/>
      <c r="UWJ11" s="65"/>
      <c r="UWO11" s="219"/>
      <c r="UWP11" s="65"/>
      <c r="UWQ11" s="65"/>
      <c r="UWZ11" s="65"/>
      <c r="UXE11" s="219"/>
      <c r="UXF11" s="65"/>
      <c r="UXG11" s="65"/>
      <c r="UXP11" s="65"/>
      <c r="UXU11" s="219"/>
      <c r="UXV11" s="65"/>
      <c r="UXW11" s="65"/>
      <c r="UYF11" s="65"/>
      <c r="UYK11" s="219"/>
      <c r="UYL11" s="65"/>
      <c r="UYM11" s="65"/>
      <c r="UYV11" s="65"/>
      <c r="UZA11" s="219"/>
      <c r="UZB11" s="65"/>
      <c r="UZC11" s="65"/>
      <c r="UZL11" s="65"/>
      <c r="UZQ11" s="219"/>
      <c r="UZR11" s="65"/>
      <c r="UZS11" s="65"/>
      <c r="VAB11" s="65"/>
      <c r="VAG11" s="219"/>
      <c r="VAH11" s="65"/>
      <c r="VAI11" s="65"/>
      <c r="VAR11" s="65"/>
      <c r="VAW11" s="219"/>
      <c r="VAX11" s="65"/>
      <c r="VAY11" s="65"/>
      <c r="VBH11" s="65"/>
      <c r="VBM11" s="219"/>
      <c r="VBN11" s="65"/>
      <c r="VBO11" s="65"/>
      <c r="VBX11" s="65"/>
      <c r="VCC11" s="219"/>
      <c r="VCD11" s="65"/>
      <c r="VCE11" s="65"/>
      <c r="VCN11" s="65"/>
      <c r="VCS11" s="219"/>
      <c r="VCT11" s="65"/>
      <c r="VCU11" s="65"/>
      <c r="VDD11" s="65"/>
      <c r="VDI11" s="219"/>
      <c r="VDJ11" s="65"/>
      <c r="VDK11" s="65"/>
      <c r="VDT11" s="65"/>
      <c r="VDY11" s="219"/>
      <c r="VDZ11" s="65"/>
      <c r="VEA11" s="65"/>
      <c r="VEJ11" s="65"/>
      <c r="VEO11" s="219"/>
      <c r="VEP11" s="65"/>
      <c r="VEQ11" s="65"/>
      <c r="VEZ11" s="65"/>
      <c r="VFE11" s="219"/>
      <c r="VFF11" s="65"/>
      <c r="VFG11" s="65"/>
      <c r="VFP11" s="65"/>
      <c r="VFU11" s="219"/>
      <c r="VFV11" s="65"/>
      <c r="VFW11" s="65"/>
      <c r="VGF11" s="65"/>
      <c r="VGK11" s="219"/>
      <c r="VGL11" s="65"/>
      <c r="VGM11" s="65"/>
      <c r="VGV11" s="65"/>
      <c r="VHA11" s="219"/>
      <c r="VHB11" s="65"/>
      <c r="VHC11" s="65"/>
      <c r="VHL11" s="65"/>
      <c r="VHQ11" s="219"/>
      <c r="VHR11" s="65"/>
      <c r="VHS11" s="65"/>
      <c r="VIB11" s="65"/>
      <c r="VIG11" s="219"/>
      <c r="VIH11" s="65"/>
      <c r="VII11" s="65"/>
      <c r="VIR11" s="65"/>
      <c r="VIW11" s="219"/>
      <c r="VIX11" s="65"/>
      <c r="VIY11" s="65"/>
      <c r="VJH11" s="65"/>
      <c r="VJM11" s="219"/>
      <c r="VJN11" s="65"/>
      <c r="VJO11" s="65"/>
      <c r="VJX11" s="65"/>
      <c r="VKC11" s="219"/>
      <c r="VKD11" s="65"/>
      <c r="VKE11" s="65"/>
      <c r="VKN11" s="65"/>
      <c r="VKS11" s="219"/>
      <c r="VKT11" s="65"/>
      <c r="VKU11" s="65"/>
      <c r="VLD11" s="65"/>
      <c r="VLI11" s="219"/>
      <c r="VLJ11" s="65"/>
      <c r="VLK11" s="65"/>
      <c r="VLT11" s="65"/>
      <c r="VLY11" s="219"/>
      <c r="VLZ11" s="65"/>
      <c r="VMA11" s="65"/>
      <c r="VMJ11" s="65"/>
      <c r="VMO11" s="219"/>
      <c r="VMP11" s="65"/>
      <c r="VMQ11" s="65"/>
      <c r="VMZ11" s="65"/>
      <c r="VNE11" s="219"/>
      <c r="VNF11" s="65"/>
      <c r="VNG11" s="65"/>
      <c r="VNP11" s="65"/>
      <c r="VNU11" s="219"/>
      <c r="VNV11" s="65"/>
      <c r="VNW11" s="65"/>
      <c r="VOF11" s="65"/>
      <c r="VOK11" s="219"/>
      <c r="VOL11" s="65"/>
      <c r="VOM11" s="65"/>
      <c r="VOV11" s="65"/>
      <c r="VPA11" s="219"/>
      <c r="VPB11" s="65"/>
      <c r="VPC11" s="65"/>
      <c r="VPL11" s="65"/>
      <c r="VPQ11" s="219"/>
      <c r="VPR11" s="65"/>
      <c r="VPS11" s="65"/>
      <c r="VQB11" s="65"/>
      <c r="VQG11" s="219"/>
      <c r="VQH11" s="65"/>
      <c r="VQI11" s="65"/>
      <c r="VQR11" s="65"/>
      <c r="VQW11" s="219"/>
      <c r="VQX11" s="65"/>
      <c r="VQY11" s="65"/>
      <c r="VRH11" s="65"/>
      <c r="VRM11" s="219"/>
      <c r="VRN11" s="65"/>
      <c r="VRO11" s="65"/>
      <c r="VRX11" s="65"/>
      <c r="VSC11" s="219"/>
      <c r="VSD11" s="65"/>
      <c r="VSE11" s="65"/>
      <c r="VSN11" s="65"/>
      <c r="VSS11" s="219"/>
      <c r="VST11" s="65"/>
      <c r="VSU11" s="65"/>
      <c r="VTD11" s="65"/>
      <c r="VTI11" s="219"/>
      <c r="VTJ11" s="65"/>
      <c r="VTK11" s="65"/>
      <c r="VTT11" s="65"/>
      <c r="VTY11" s="219"/>
      <c r="VTZ11" s="65"/>
      <c r="VUA11" s="65"/>
      <c r="VUJ11" s="65"/>
      <c r="VUO11" s="219"/>
      <c r="VUP11" s="65"/>
      <c r="VUQ11" s="65"/>
      <c r="VUZ11" s="65"/>
      <c r="VVE11" s="219"/>
      <c r="VVF11" s="65"/>
      <c r="VVG11" s="65"/>
      <c r="VVP11" s="65"/>
      <c r="VVU11" s="219"/>
      <c r="VVV11" s="65"/>
      <c r="VVW11" s="65"/>
      <c r="VWF11" s="65"/>
      <c r="VWK11" s="219"/>
      <c r="VWL11" s="65"/>
      <c r="VWM11" s="65"/>
      <c r="VWV11" s="65"/>
      <c r="VXA11" s="219"/>
      <c r="VXB11" s="65"/>
      <c r="VXC11" s="65"/>
      <c r="VXL11" s="65"/>
      <c r="VXQ11" s="219"/>
      <c r="VXR11" s="65"/>
      <c r="VXS11" s="65"/>
      <c r="VYB11" s="65"/>
      <c r="VYG11" s="219"/>
      <c r="VYH11" s="65"/>
      <c r="VYI11" s="65"/>
      <c r="VYR11" s="65"/>
      <c r="VYW11" s="219"/>
      <c r="VYX11" s="65"/>
      <c r="VYY11" s="65"/>
      <c r="VZH11" s="65"/>
      <c r="VZM11" s="219"/>
      <c r="VZN11" s="65"/>
      <c r="VZO11" s="65"/>
      <c r="VZX11" s="65"/>
      <c r="WAC11" s="219"/>
      <c r="WAD11" s="65"/>
      <c r="WAE11" s="65"/>
      <c r="WAN11" s="65"/>
      <c r="WAS11" s="219"/>
      <c r="WAT11" s="65"/>
      <c r="WAU11" s="65"/>
      <c r="WBD11" s="65"/>
      <c r="WBI11" s="219"/>
      <c r="WBJ11" s="65"/>
      <c r="WBK11" s="65"/>
      <c r="WBT11" s="65"/>
      <c r="WBY11" s="219"/>
      <c r="WBZ11" s="65"/>
      <c r="WCA11" s="65"/>
      <c r="WCJ11" s="65"/>
      <c r="WCO11" s="219"/>
      <c r="WCP11" s="65"/>
      <c r="WCQ11" s="65"/>
      <c r="WCZ11" s="65"/>
      <c r="WDE11" s="219"/>
      <c r="WDF11" s="65"/>
      <c r="WDG11" s="65"/>
      <c r="WDP11" s="65"/>
      <c r="WDU11" s="219"/>
      <c r="WDV11" s="65"/>
      <c r="WDW11" s="65"/>
      <c r="WEF11" s="65"/>
      <c r="WEK11" s="219"/>
      <c r="WEL11" s="65"/>
      <c r="WEM11" s="65"/>
      <c r="WEV11" s="65"/>
      <c r="WFA11" s="219"/>
      <c r="WFB11" s="65"/>
      <c r="WFC11" s="65"/>
      <c r="WFL11" s="65"/>
      <c r="WFQ11" s="219"/>
      <c r="WFR11" s="65"/>
      <c r="WFS11" s="65"/>
      <c r="WGB11" s="65"/>
      <c r="WGG11" s="219"/>
      <c r="WGH11" s="65"/>
      <c r="WGI11" s="65"/>
      <c r="WGR11" s="65"/>
      <c r="WGW11" s="219"/>
      <c r="WGX11" s="65"/>
      <c r="WGY11" s="65"/>
      <c r="WHH11" s="65"/>
      <c r="WHM11" s="219"/>
      <c r="WHN11" s="65"/>
      <c r="WHO11" s="65"/>
      <c r="WHX11" s="65"/>
      <c r="WIC11" s="219"/>
      <c r="WID11" s="65"/>
      <c r="WIE11" s="65"/>
      <c r="WIN11" s="65"/>
      <c r="WIS11" s="219"/>
      <c r="WIT11" s="65"/>
      <c r="WIU11" s="65"/>
      <c r="WJD11" s="65"/>
      <c r="WJI11" s="219"/>
      <c r="WJJ11" s="65"/>
      <c r="WJK11" s="65"/>
      <c r="WJT11" s="65"/>
      <c r="WJY11" s="219"/>
      <c r="WJZ11" s="65"/>
      <c r="WKA11" s="65"/>
      <c r="WKJ11" s="65"/>
      <c r="WKO11" s="219"/>
      <c r="WKP11" s="65"/>
      <c r="WKQ11" s="65"/>
      <c r="WKZ11" s="65"/>
      <c r="WLE11" s="219"/>
      <c r="WLF11" s="65"/>
      <c r="WLG11" s="65"/>
      <c r="WLP11" s="65"/>
      <c r="WLU11" s="219"/>
      <c r="WLV11" s="65"/>
      <c r="WLW11" s="65"/>
      <c r="WMF11" s="65"/>
      <c r="WMK11" s="219"/>
      <c r="WML11" s="65"/>
      <c r="WMM11" s="65"/>
      <c r="WMV11" s="65"/>
      <c r="WNA11" s="219"/>
      <c r="WNB11" s="65"/>
      <c r="WNC11" s="65"/>
      <c r="WNL11" s="65"/>
      <c r="WNQ11" s="219"/>
      <c r="WNR11" s="65"/>
      <c r="WNS11" s="65"/>
      <c r="WOB11" s="65"/>
      <c r="WOG11" s="219"/>
      <c r="WOH11" s="65"/>
      <c r="WOI11" s="65"/>
      <c r="WOR11" s="65"/>
      <c r="WOW11" s="219"/>
      <c r="WOX11" s="65"/>
      <c r="WOY11" s="65"/>
      <c r="WPH11" s="65"/>
      <c r="WPM11" s="219"/>
      <c r="WPN11" s="65"/>
      <c r="WPO11" s="65"/>
      <c r="WPX11" s="65"/>
      <c r="WQC11" s="219"/>
      <c r="WQD11" s="65"/>
      <c r="WQE11" s="65"/>
      <c r="WQN11" s="65"/>
      <c r="WQS11" s="219"/>
      <c r="WQT11" s="65"/>
      <c r="WQU11" s="65"/>
      <c r="WRD11" s="65"/>
      <c r="WRI11" s="219"/>
      <c r="WRJ11" s="65"/>
      <c r="WRK11" s="65"/>
      <c r="WRT11" s="65"/>
      <c r="WRY11" s="219"/>
      <c r="WRZ11" s="65"/>
      <c r="WSA11" s="65"/>
      <c r="WSJ11" s="65"/>
      <c r="WSO11" s="219"/>
      <c r="WSP11" s="65"/>
      <c r="WSQ11" s="65"/>
      <c r="WSZ11" s="65"/>
      <c r="WTE11" s="219"/>
      <c r="WTF11" s="65"/>
      <c r="WTG11" s="65"/>
      <c r="WTP11" s="65"/>
      <c r="WTU11" s="219"/>
      <c r="WTV11" s="65"/>
      <c r="WTW11" s="65"/>
      <c r="WUF11" s="65"/>
      <c r="WUK11" s="219"/>
      <c r="WUL11" s="65"/>
      <c r="WUM11" s="65"/>
      <c r="WUV11" s="65"/>
      <c r="WVA11" s="219"/>
      <c r="WVB11" s="65"/>
      <c r="WVC11" s="65"/>
      <c r="WVL11" s="65"/>
      <c r="WVQ11" s="219"/>
      <c r="WVR11" s="65"/>
      <c r="WVS11" s="65"/>
      <c r="WWB11" s="65"/>
      <c r="WWG11" s="219"/>
      <c r="WWH11" s="65"/>
      <c r="WWI11" s="65"/>
      <c r="WWR11" s="65"/>
      <c r="WWW11" s="219"/>
      <c r="WWX11" s="65"/>
      <c r="WWY11" s="65"/>
      <c r="WXH11" s="65"/>
      <c r="WXM11" s="219"/>
      <c r="WXN11" s="65"/>
      <c r="WXO11" s="65"/>
      <c r="WXX11" s="65"/>
      <c r="WYC11" s="219"/>
      <c r="WYD11" s="65"/>
      <c r="WYE11" s="65"/>
      <c r="WYN11" s="65"/>
      <c r="WYS11" s="219"/>
      <c r="WYT11" s="65"/>
      <c r="WYU11" s="65"/>
      <c r="WZD11" s="65"/>
      <c r="WZI11" s="219"/>
      <c r="WZJ11" s="65"/>
      <c r="WZK11" s="65"/>
      <c r="WZT11" s="65"/>
      <c r="WZY11" s="219"/>
      <c r="WZZ11" s="65"/>
      <c r="XAA11" s="65"/>
      <c r="XAJ11" s="65"/>
      <c r="XAO11" s="219"/>
      <c r="XAP11" s="65"/>
      <c r="XAQ11" s="65"/>
      <c r="XAZ11" s="65"/>
      <c r="XBE11" s="219"/>
      <c r="XBF11" s="65"/>
      <c r="XBG11" s="65"/>
      <c r="XBP11" s="65"/>
      <c r="XBU11" s="219"/>
      <c r="XBV11" s="65"/>
      <c r="XBW11" s="65"/>
      <c r="XCF11" s="65"/>
      <c r="XCK11" s="219"/>
      <c r="XCL11" s="65"/>
      <c r="XCM11" s="65"/>
      <c r="XCV11" s="65"/>
      <c r="XDA11" s="219"/>
      <c r="XDB11" s="65"/>
      <c r="XDC11" s="65"/>
      <c r="XDL11" s="65"/>
      <c r="XDQ11" s="219"/>
      <c r="XDR11" s="65"/>
      <c r="XDS11" s="65"/>
      <c r="XEB11" s="65"/>
      <c r="XEG11" s="219"/>
      <c r="XEH11" s="65"/>
      <c r="XEI11" s="65"/>
      <c r="XER11" s="65"/>
    </row>
    <row r="12" spans="1:1019 1028:2043 2052:3067 3076:4091 4100:5115 5124:6139 6148:7163 7172:8187 8196:9211 9220:10235 10244:11259 11268:12283 12292:13307 13316:14331 14340:15355 15364:16372" ht="30" hidden="1" customHeight="1" x14ac:dyDescent="0.25">
      <c r="A12" s="219"/>
      <c r="B12" s="68" t="s">
        <v>723</v>
      </c>
      <c r="C12" s="69"/>
      <c r="D12" s="69"/>
      <c r="E12" s="70"/>
      <c r="F12" s="71" t="s">
        <v>534</v>
      </c>
      <c r="G12" s="72"/>
      <c r="H12" s="73"/>
      <c r="I12" s="64"/>
      <c r="J12" s="64"/>
      <c r="K12" s="65"/>
      <c r="T12" s="65"/>
      <c r="Y12" s="219"/>
      <c r="Z12" s="65"/>
      <c r="AA12" s="65"/>
      <c r="AJ12" s="65"/>
      <c r="AO12" s="219"/>
      <c r="AP12" s="65"/>
      <c r="AQ12" s="65"/>
      <c r="AZ12" s="65"/>
      <c r="BE12" s="219"/>
      <c r="BF12" s="65"/>
      <c r="BG12" s="65"/>
      <c r="BP12" s="65"/>
      <c r="BU12" s="219"/>
      <c r="BV12" s="65"/>
      <c r="BW12" s="65"/>
      <c r="CF12" s="65"/>
      <c r="CK12" s="219"/>
      <c r="CL12" s="65"/>
      <c r="CM12" s="65"/>
      <c r="CV12" s="65"/>
      <c r="DA12" s="219"/>
      <c r="DB12" s="65"/>
      <c r="DC12" s="65"/>
      <c r="DL12" s="65"/>
      <c r="DQ12" s="219"/>
      <c r="DR12" s="65"/>
      <c r="DS12" s="65"/>
      <c r="EB12" s="65"/>
      <c r="EG12" s="219"/>
      <c r="EH12" s="65"/>
      <c r="EI12" s="65"/>
      <c r="ER12" s="65"/>
      <c r="EW12" s="219"/>
      <c r="EX12" s="65"/>
      <c r="EY12" s="65"/>
      <c r="FH12" s="65"/>
      <c r="FM12" s="219"/>
      <c r="FN12" s="65"/>
      <c r="FO12" s="65"/>
      <c r="FX12" s="65"/>
      <c r="GC12" s="219"/>
      <c r="GD12" s="65"/>
      <c r="GE12" s="65"/>
      <c r="GN12" s="65"/>
      <c r="GS12" s="219"/>
      <c r="GT12" s="65"/>
      <c r="GU12" s="65"/>
      <c r="HD12" s="65"/>
      <c r="HI12" s="219"/>
      <c r="HJ12" s="65"/>
      <c r="HK12" s="65"/>
      <c r="HT12" s="65"/>
      <c r="HY12" s="219"/>
      <c r="HZ12" s="65"/>
      <c r="IA12" s="65"/>
      <c r="IJ12" s="65"/>
      <c r="IO12" s="219"/>
      <c r="IP12" s="65"/>
      <c r="IQ12" s="65"/>
      <c r="IZ12" s="65"/>
      <c r="JE12" s="219"/>
      <c r="JF12" s="65"/>
      <c r="JG12" s="65"/>
      <c r="JP12" s="65"/>
      <c r="JU12" s="219"/>
      <c r="JV12" s="65"/>
      <c r="JW12" s="65"/>
      <c r="KF12" s="65"/>
      <c r="KK12" s="219"/>
      <c r="KL12" s="65"/>
      <c r="KM12" s="65"/>
      <c r="KV12" s="65"/>
      <c r="LA12" s="219"/>
      <c r="LB12" s="65"/>
      <c r="LC12" s="65"/>
      <c r="LL12" s="65"/>
      <c r="LQ12" s="219"/>
      <c r="LR12" s="65"/>
      <c r="LS12" s="65"/>
      <c r="MB12" s="65"/>
      <c r="MG12" s="219"/>
      <c r="MH12" s="65"/>
      <c r="MI12" s="65"/>
      <c r="MR12" s="65"/>
      <c r="MW12" s="219"/>
      <c r="MX12" s="65"/>
      <c r="MY12" s="65"/>
      <c r="NH12" s="65"/>
      <c r="NM12" s="219"/>
      <c r="NN12" s="65"/>
      <c r="NO12" s="65"/>
      <c r="NX12" s="65"/>
      <c r="OC12" s="219"/>
      <c r="OD12" s="65"/>
      <c r="OE12" s="65"/>
      <c r="ON12" s="65"/>
      <c r="OS12" s="219"/>
      <c r="OT12" s="65"/>
      <c r="OU12" s="65"/>
      <c r="PD12" s="65"/>
      <c r="PI12" s="219"/>
      <c r="PJ12" s="65"/>
      <c r="PK12" s="65"/>
      <c r="PT12" s="65"/>
      <c r="PY12" s="219"/>
      <c r="PZ12" s="65"/>
      <c r="QA12" s="65"/>
      <c r="QJ12" s="65"/>
      <c r="QO12" s="219"/>
      <c r="QP12" s="65"/>
      <c r="QQ12" s="65"/>
      <c r="QZ12" s="65"/>
      <c r="RE12" s="219"/>
      <c r="RF12" s="65"/>
      <c r="RG12" s="65"/>
      <c r="RP12" s="65"/>
      <c r="RU12" s="219"/>
      <c r="RV12" s="65"/>
      <c r="RW12" s="65"/>
      <c r="SF12" s="65"/>
      <c r="SK12" s="219"/>
      <c r="SL12" s="65"/>
      <c r="SM12" s="65"/>
      <c r="SV12" s="65"/>
      <c r="TA12" s="219"/>
      <c r="TB12" s="65"/>
      <c r="TC12" s="65"/>
      <c r="TL12" s="65"/>
      <c r="TQ12" s="219"/>
      <c r="TR12" s="65"/>
      <c r="TS12" s="65"/>
      <c r="UB12" s="65"/>
      <c r="UG12" s="219"/>
      <c r="UH12" s="65"/>
      <c r="UI12" s="65"/>
      <c r="UR12" s="65"/>
      <c r="UW12" s="219"/>
      <c r="UX12" s="65"/>
      <c r="UY12" s="65"/>
      <c r="VH12" s="65"/>
      <c r="VM12" s="219"/>
      <c r="VN12" s="65"/>
      <c r="VO12" s="65"/>
      <c r="VX12" s="65"/>
      <c r="WC12" s="219"/>
      <c r="WD12" s="65"/>
      <c r="WE12" s="65"/>
      <c r="WN12" s="65"/>
      <c r="WS12" s="219"/>
      <c r="WT12" s="65"/>
      <c r="WU12" s="65"/>
      <c r="XD12" s="65"/>
      <c r="XI12" s="219"/>
      <c r="XJ12" s="65"/>
      <c r="XK12" s="65"/>
      <c r="XT12" s="65"/>
      <c r="XY12" s="219"/>
      <c r="XZ12" s="65"/>
      <c r="YA12" s="65"/>
      <c r="YJ12" s="65"/>
      <c r="YO12" s="219"/>
      <c r="YP12" s="65"/>
      <c r="YQ12" s="65"/>
      <c r="YZ12" s="65"/>
      <c r="ZE12" s="219"/>
      <c r="ZF12" s="65"/>
      <c r="ZG12" s="65"/>
      <c r="ZP12" s="65"/>
      <c r="ZU12" s="219"/>
      <c r="ZV12" s="65"/>
      <c r="ZW12" s="65"/>
      <c r="AAF12" s="65"/>
      <c r="AAK12" s="219"/>
      <c r="AAL12" s="65"/>
      <c r="AAM12" s="65"/>
      <c r="AAV12" s="65"/>
      <c r="ABA12" s="219"/>
      <c r="ABB12" s="65"/>
      <c r="ABC12" s="65"/>
      <c r="ABL12" s="65"/>
      <c r="ABQ12" s="219"/>
      <c r="ABR12" s="65"/>
      <c r="ABS12" s="65"/>
      <c r="ACB12" s="65"/>
      <c r="ACG12" s="219"/>
      <c r="ACH12" s="65"/>
      <c r="ACI12" s="65"/>
      <c r="ACR12" s="65"/>
      <c r="ACW12" s="219"/>
      <c r="ACX12" s="65"/>
      <c r="ACY12" s="65"/>
      <c r="ADH12" s="65"/>
      <c r="ADM12" s="219"/>
      <c r="ADN12" s="65"/>
      <c r="ADO12" s="65"/>
      <c r="ADX12" s="65"/>
      <c r="AEC12" s="219"/>
      <c r="AED12" s="65"/>
      <c r="AEE12" s="65"/>
      <c r="AEN12" s="65"/>
      <c r="AES12" s="219"/>
      <c r="AET12" s="65"/>
      <c r="AEU12" s="65"/>
      <c r="AFD12" s="65"/>
      <c r="AFI12" s="219"/>
      <c r="AFJ12" s="65"/>
      <c r="AFK12" s="65"/>
      <c r="AFT12" s="65"/>
      <c r="AFY12" s="219"/>
      <c r="AFZ12" s="65"/>
      <c r="AGA12" s="65"/>
      <c r="AGJ12" s="65"/>
      <c r="AGO12" s="219"/>
      <c r="AGP12" s="65"/>
      <c r="AGQ12" s="65"/>
      <c r="AGZ12" s="65"/>
      <c r="AHE12" s="219"/>
      <c r="AHF12" s="65"/>
      <c r="AHG12" s="65"/>
      <c r="AHP12" s="65"/>
      <c r="AHU12" s="219"/>
      <c r="AHV12" s="65"/>
      <c r="AHW12" s="65"/>
      <c r="AIF12" s="65"/>
      <c r="AIK12" s="219"/>
      <c r="AIL12" s="65"/>
      <c r="AIM12" s="65"/>
      <c r="AIV12" s="65"/>
      <c r="AJA12" s="219"/>
      <c r="AJB12" s="65"/>
      <c r="AJC12" s="65"/>
      <c r="AJL12" s="65"/>
      <c r="AJQ12" s="219"/>
      <c r="AJR12" s="65"/>
      <c r="AJS12" s="65"/>
      <c r="AKB12" s="65"/>
      <c r="AKG12" s="219"/>
      <c r="AKH12" s="65"/>
      <c r="AKI12" s="65"/>
      <c r="AKR12" s="65"/>
      <c r="AKW12" s="219"/>
      <c r="AKX12" s="65"/>
      <c r="AKY12" s="65"/>
      <c r="ALH12" s="65"/>
      <c r="ALM12" s="219"/>
      <c r="ALN12" s="65"/>
      <c r="ALO12" s="65"/>
      <c r="ALX12" s="65"/>
      <c r="AMC12" s="219"/>
      <c r="AMD12" s="65"/>
      <c r="AME12" s="65"/>
      <c r="AMN12" s="65"/>
      <c r="AMS12" s="219"/>
      <c r="AMT12" s="65"/>
      <c r="AMU12" s="65"/>
      <c r="AND12" s="65"/>
      <c r="ANI12" s="219"/>
      <c r="ANJ12" s="65"/>
      <c r="ANK12" s="65"/>
      <c r="ANT12" s="65"/>
      <c r="ANY12" s="219"/>
      <c r="ANZ12" s="65"/>
      <c r="AOA12" s="65"/>
      <c r="AOJ12" s="65"/>
      <c r="AOO12" s="219"/>
      <c r="AOP12" s="65"/>
      <c r="AOQ12" s="65"/>
      <c r="AOZ12" s="65"/>
      <c r="APE12" s="219"/>
      <c r="APF12" s="65"/>
      <c r="APG12" s="65"/>
      <c r="APP12" s="65"/>
      <c r="APU12" s="219"/>
      <c r="APV12" s="65"/>
      <c r="APW12" s="65"/>
      <c r="AQF12" s="65"/>
      <c r="AQK12" s="219"/>
      <c r="AQL12" s="65"/>
      <c r="AQM12" s="65"/>
      <c r="AQV12" s="65"/>
      <c r="ARA12" s="219"/>
      <c r="ARB12" s="65"/>
      <c r="ARC12" s="65"/>
      <c r="ARL12" s="65"/>
      <c r="ARQ12" s="219"/>
      <c r="ARR12" s="65"/>
      <c r="ARS12" s="65"/>
      <c r="ASB12" s="65"/>
      <c r="ASG12" s="219"/>
      <c r="ASH12" s="65"/>
      <c r="ASI12" s="65"/>
      <c r="ASR12" s="65"/>
      <c r="ASW12" s="219"/>
      <c r="ASX12" s="65"/>
      <c r="ASY12" s="65"/>
      <c r="ATH12" s="65"/>
      <c r="ATM12" s="219"/>
      <c r="ATN12" s="65"/>
      <c r="ATO12" s="65"/>
      <c r="ATX12" s="65"/>
      <c r="AUC12" s="219"/>
      <c r="AUD12" s="65"/>
      <c r="AUE12" s="65"/>
      <c r="AUN12" s="65"/>
      <c r="AUS12" s="219"/>
      <c r="AUT12" s="65"/>
      <c r="AUU12" s="65"/>
      <c r="AVD12" s="65"/>
      <c r="AVI12" s="219"/>
      <c r="AVJ12" s="65"/>
      <c r="AVK12" s="65"/>
      <c r="AVT12" s="65"/>
      <c r="AVY12" s="219"/>
      <c r="AVZ12" s="65"/>
      <c r="AWA12" s="65"/>
      <c r="AWJ12" s="65"/>
      <c r="AWO12" s="219"/>
      <c r="AWP12" s="65"/>
      <c r="AWQ12" s="65"/>
      <c r="AWZ12" s="65"/>
      <c r="AXE12" s="219"/>
      <c r="AXF12" s="65"/>
      <c r="AXG12" s="65"/>
      <c r="AXP12" s="65"/>
      <c r="AXU12" s="219"/>
      <c r="AXV12" s="65"/>
      <c r="AXW12" s="65"/>
      <c r="AYF12" s="65"/>
      <c r="AYK12" s="219"/>
      <c r="AYL12" s="65"/>
      <c r="AYM12" s="65"/>
      <c r="AYV12" s="65"/>
      <c r="AZA12" s="219"/>
      <c r="AZB12" s="65"/>
      <c r="AZC12" s="65"/>
      <c r="AZL12" s="65"/>
      <c r="AZQ12" s="219"/>
      <c r="AZR12" s="65"/>
      <c r="AZS12" s="65"/>
      <c r="BAB12" s="65"/>
      <c r="BAG12" s="219"/>
      <c r="BAH12" s="65"/>
      <c r="BAI12" s="65"/>
      <c r="BAR12" s="65"/>
      <c r="BAW12" s="219"/>
      <c r="BAX12" s="65"/>
      <c r="BAY12" s="65"/>
      <c r="BBH12" s="65"/>
      <c r="BBM12" s="219"/>
      <c r="BBN12" s="65"/>
      <c r="BBO12" s="65"/>
      <c r="BBX12" s="65"/>
      <c r="BCC12" s="219"/>
      <c r="BCD12" s="65"/>
      <c r="BCE12" s="65"/>
      <c r="BCN12" s="65"/>
      <c r="BCS12" s="219"/>
      <c r="BCT12" s="65"/>
      <c r="BCU12" s="65"/>
      <c r="BDD12" s="65"/>
      <c r="BDI12" s="219"/>
      <c r="BDJ12" s="65"/>
      <c r="BDK12" s="65"/>
      <c r="BDT12" s="65"/>
      <c r="BDY12" s="219"/>
      <c r="BDZ12" s="65"/>
      <c r="BEA12" s="65"/>
      <c r="BEJ12" s="65"/>
      <c r="BEO12" s="219"/>
      <c r="BEP12" s="65"/>
      <c r="BEQ12" s="65"/>
      <c r="BEZ12" s="65"/>
      <c r="BFE12" s="219"/>
      <c r="BFF12" s="65"/>
      <c r="BFG12" s="65"/>
      <c r="BFP12" s="65"/>
      <c r="BFU12" s="219"/>
      <c r="BFV12" s="65"/>
      <c r="BFW12" s="65"/>
      <c r="BGF12" s="65"/>
      <c r="BGK12" s="219"/>
      <c r="BGL12" s="65"/>
      <c r="BGM12" s="65"/>
      <c r="BGV12" s="65"/>
      <c r="BHA12" s="219"/>
      <c r="BHB12" s="65"/>
      <c r="BHC12" s="65"/>
      <c r="BHL12" s="65"/>
      <c r="BHQ12" s="219"/>
      <c r="BHR12" s="65"/>
      <c r="BHS12" s="65"/>
      <c r="BIB12" s="65"/>
      <c r="BIG12" s="219"/>
      <c r="BIH12" s="65"/>
      <c r="BII12" s="65"/>
      <c r="BIR12" s="65"/>
      <c r="BIW12" s="219"/>
      <c r="BIX12" s="65"/>
      <c r="BIY12" s="65"/>
      <c r="BJH12" s="65"/>
      <c r="BJM12" s="219"/>
      <c r="BJN12" s="65"/>
      <c r="BJO12" s="65"/>
      <c r="BJX12" s="65"/>
      <c r="BKC12" s="219"/>
      <c r="BKD12" s="65"/>
      <c r="BKE12" s="65"/>
      <c r="BKN12" s="65"/>
      <c r="BKS12" s="219"/>
      <c r="BKT12" s="65"/>
      <c r="BKU12" s="65"/>
      <c r="BLD12" s="65"/>
      <c r="BLI12" s="219"/>
      <c r="BLJ12" s="65"/>
      <c r="BLK12" s="65"/>
      <c r="BLT12" s="65"/>
      <c r="BLY12" s="219"/>
      <c r="BLZ12" s="65"/>
      <c r="BMA12" s="65"/>
      <c r="BMJ12" s="65"/>
      <c r="BMO12" s="219"/>
      <c r="BMP12" s="65"/>
      <c r="BMQ12" s="65"/>
      <c r="BMZ12" s="65"/>
      <c r="BNE12" s="219"/>
      <c r="BNF12" s="65"/>
      <c r="BNG12" s="65"/>
      <c r="BNP12" s="65"/>
      <c r="BNU12" s="219"/>
      <c r="BNV12" s="65"/>
      <c r="BNW12" s="65"/>
      <c r="BOF12" s="65"/>
      <c r="BOK12" s="219"/>
      <c r="BOL12" s="65"/>
      <c r="BOM12" s="65"/>
      <c r="BOV12" s="65"/>
      <c r="BPA12" s="219"/>
      <c r="BPB12" s="65"/>
      <c r="BPC12" s="65"/>
      <c r="BPL12" s="65"/>
      <c r="BPQ12" s="219"/>
      <c r="BPR12" s="65"/>
      <c r="BPS12" s="65"/>
      <c r="BQB12" s="65"/>
      <c r="BQG12" s="219"/>
      <c r="BQH12" s="65"/>
      <c r="BQI12" s="65"/>
      <c r="BQR12" s="65"/>
      <c r="BQW12" s="219"/>
      <c r="BQX12" s="65"/>
      <c r="BQY12" s="65"/>
      <c r="BRH12" s="65"/>
      <c r="BRM12" s="219"/>
      <c r="BRN12" s="65"/>
      <c r="BRO12" s="65"/>
      <c r="BRX12" s="65"/>
      <c r="BSC12" s="219"/>
      <c r="BSD12" s="65"/>
      <c r="BSE12" s="65"/>
      <c r="BSN12" s="65"/>
      <c r="BSS12" s="219"/>
      <c r="BST12" s="65"/>
      <c r="BSU12" s="65"/>
      <c r="BTD12" s="65"/>
      <c r="BTI12" s="219"/>
      <c r="BTJ12" s="65"/>
      <c r="BTK12" s="65"/>
      <c r="BTT12" s="65"/>
      <c r="BTY12" s="219"/>
      <c r="BTZ12" s="65"/>
      <c r="BUA12" s="65"/>
      <c r="BUJ12" s="65"/>
      <c r="BUO12" s="219"/>
      <c r="BUP12" s="65"/>
      <c r="BUQ12" s="65"/>
      <c r="BUZ12" s="65"/>
      <c r="BVE12" s="219"/>
      <c r="BVF12" s="65"/>
      <c r="BVG12" s="65"/>
      <c r="BVP12" s="65"/>
      <c r="BVU12" s="219"/>
      <c r="BVV12" s="65"/>
      <c r="BVW12" s="65"/>
      <c r="BWF12" s="65"/>
      <c r="BWK12" s="219"/>
      <c r="BWL12" s="65"/>
      <c r="BWM12" s="65"/>
      <c r="BWV12" s="65"/>
      <c r="BXA12" s="219"/>
      <c r="BXB12" s="65"/>
      <c r="BXC12" s="65"/>
      <c r="BXL12" s="65"/>
      <c r="BXQ12" s="219"/>
      <c r="BXR12" s="65"/>
      <c r="BXS12" s="65"/>
      <c r="BYB12" s="65"/>
      <c r="BYG12" s="219"/>
      <c r="BYH12" s="65"/>
      <c r="BYI12" s="65"/>
      <c r="BYR12" s="65"/>
      <c r="BYW12" s="219"/>
      <c r="BYX12" s="65"/>
      <c r="BYY12" s="65"/>
      <c r="BZH12" s="65"/>
      <c r="BZM12" s="219"/>
      <c r="BZN12" s="65"/>
      <c r="BZO12" s="65"/>
      <c r="BZX12" s="65"/>
      <c r="CAC12" s="219"/>
      <c r="CAD12" s="65"/>
      <c r="CAE12" s="65"/>
      <c r="CAN12" s="65"/>
      <c r="CAS12" s="219"/>
      <c r="CAT12" s="65"/>
      <c r="CAU12" s="65"/>
      <c r="CBD12" s="65"/>
      <c r="CBI12" s="219"/>
      <c r="CBJ12" s="65"/>
      <c r="CBK12" s="65"/>
      <c r="CBT12" s="65"/>
      <c r="CBY12" s="219"/>
      <c r="CBZ12" s="65"/>
      <c r="CCA12" s="65"/>
      <c r="CCJ12" s="65"/>
      <c r="CCO12" s="219"/>
      <c r="CCP12" s="65"/>
      <c r="CCQ12" s="65"/>
      <c r="CCZ12" s="65"/>
      <c r="CDE12" s="219"/>
      <c r="CDF12" s="65"/>
      <c r="CDG12" s="65"/>
      <c r="CDP12" s="65"/>
      <c r="CDU12" s="219"/>
      <c r="CDV12" s="65"/>
      <c r="CDW12" s="65"/>
      <c r="CEF12" s="65"/>
      <c r="CEK12" s="219"/>
      <c r="CEL12" s="65"/>
      <c r="CEM12" s="65"/>
      <c r="CEV12" s="65"/>
      <c r="CFA12" s="219"/>
      <c r="CFB12" s="65"/>
      <c r="CFC12" s="65"/>
      <c r="CFL12" s="65"/>
      <c r="CFQ12" s="219"/>
      <c r="CFR12" s="65"/>
      <c r="CFS12" s="65"/>
      <c r="CGB12" s="65"/>
      <c r="CGG12" s="219"/>
      <c r="CGH12" s="65"/>
      <c r="CGI12" s="65"/>
      <c r="CGR12" s="65"/>
      <c r="CGW12" s="219"/>
      <c r="CGX12" s="65"/>
      <c r="CGY12" s="65"/>
      <c r="CHH12" s="65"/>
      <c r="CHM12" s="219"/>
      <c r="CHN12" s="65"/>
      <c r="CHO12" s="65"/>
      <c r="CHX12" s="65"/>
      <c r="CIC12" s="219"/>
      <c r="CID12" s="65"/>
      <c r="CIE12" s="65"/>
      <c r="CIN12" s="65"/>
      <c r="CIS12" s="219"/>
      <c r="CIT12" s="65"/>
      <c r="CIU12" s="65"/>
      <c r="CJD12" s="65"/>
      <c r="CJI12" s="219"/>
      <c r="CJJ12" s="65"/>
      <c r="CJK12" s="65"/>
      <c r="CJT12" s="65"/>
      <c r="CJY12" s="219"/>
      <c r="CJZ12" s="65"/>
      <c r="CKA12" s="65"/>
      <c r="CKJ12" s="65"/>
      <c r="CKO12" s="219"/>
      <c r="CKP12" s="65"/>
      <c r="CKQ12" s="65"/>
      <c r="CKZ12" s="65"/>
      <c r="CLE12" s="219"/>
      <c r="CLF12" s="65"/>
      <c r="CLG12" s="65"/>
      <c r="CLP12" s="65"/>
      <c r="CLU12" s="219"/>
      <c r="CLV12" s="65"/>
      <c r="CLW12" s="65"/>
      <c r="CMF12" s="65"/>
      <c r="CMK12" s="219"/>
      <c r="CML12" s="65"/>
      <c r="CMM12" s="65"/>
      <c r="CMV12" s="65"/>
      <c r="CNA12" s="219"/>
      <c r="CNB12" s="65"/>
      <c r="CNC12" s="65"/>
      <c r="CNL12" s="65"/>
      <c r="CNQ12" s="219"/>
      <c r="CNR12" s="65"/>
      <c r="CNS12" s="65"/>
      <c r="COB12" s="65"/>
      <c r="COG12" s="219"/>
      <c r="COH12" s="65"/>
      <c r="COI12" s="65"/>
      <c r="COR12" s="65"/>
      <c r="COW12" s="219"/>
      <c r="COX12" s="65"/>
      <c r="COY12" s="65"/>
      <c r="CPH12" s="65"/>
      <c r="CPM12" s="219"/>
      <c r="CPN12" s="65"/>
      <c r="CPO12" s="65"/>
      <c r="CPX12" s="65"/>
      <c r="CQC12" s="219"/>
      <c r="CQD12" s="65"/>
      <c r="CQE12" s="65"/>
      <c r="CQN12" s="65"/>
      <c r="CQS12" s="219"/>
      <c r="CQT12" s="65"/>
      <c r="CQU12" s="65"/>
      <c r="CRD12" s="65"/>
      <c r="CRI12" s="219"/>
      <c r="CRJ12" s="65"/>
      <c r="CRK12" s="65"/>
      <c r="CRT12" s="65"/>
      <c r="CRY12" s="219"/>
      <c r="CRZ12" s="65"/>
      <c r="CSA12" s="65"/>
      <c r="CSJ12" s="65"/>
      <c r="CSO12" s="219"/>
      <c r="CSP12" s="65"/>
      <c r="CSQ12" s="65"/>
      <c r="CSZ12" s="65"/>
      <c r="CTE12" s="219"/>
      <c r="CTF12" s="65"/>
      <c r="CTG12" s="65"/>
      <c r="CTP12" s="65"/>
      <c r="CTU12" s="219"/>
      <c r="CTV12" s="65"/>
      <c r="CTW12" s="65"/>
      <c r="CUF12" s="65"/>
      <c r="CUK12" s="219"/>
      <c r="CUL12" s="65"/>
      <c r="CUM12" s="65"/>
      <c r="CUV12" s="65"/>
      <c r="CVA12" s="219"/>
      <c r="CVB12" s="65"/>
      <c r="CVC12" s="65"/>
      <c r="CVL12" s="65"/>
      <c r="CVQ12" s="219"/>
      <c r="CVR12" s="65"/>
      <c r="CVS12" s="65"/>
      <c r="CWB12" s="65"/>
      <c r="CWG12" s="219"/>
      <c r="CWH12" s="65"/>
      <c r="CWI12" s="65"/>
      <c r="CWR12" s="65"/>
      <c r="CWW12" s="219"/>
      <c r="CWX12" s="65"/>
      <c r="CWY12" s="65"/>
      <c r="CXH12" s="65"/>
      <c r="CXM12" s="219"/>
      <c r="CXN12" s="65"/>
      <c r="CXO12" s="65"/>
      <c r="CXX12" s="65"/>
      <c r="CYC12" s="219"/>
      <c r="CYD12" s="65"/>
      <c r="CYE12" s="65"/>
      <c r="CYN12" s="65"/>
      <c r="CYS12" s="219"/>
      <c r="CYT12" s="65"/>
      <c r="CYU12" s="65"/>
      <c r="CZD12" s="65"/>
      <c r="CZI12" s="219"/>
      <c r="CZJ12" s="65"/>
      <c r="CZK12" s="65"/>
      <c r="CZT12" s="65"/>
      <c r="CZY12" s="219"/>
      <c r="CZZ12" s="65"/>
      <c r="DAA12" s="65"/>
      <c r="DAJ12" s="65"/>
      <c r="DAO12" s="219"/>
      <c r="DAP12" s="65"/>
      <c r="DAQ12" s="65"/>
      <c r="DAZ12" s="65"/>
      <c r="DBE12" s="219"/>
      <c r="DBF12" s="65"/>
      <c r="DBG12" s="65"/>
      <c r="DBP12" s="65"/>
      <c r="DBU12" s="219"/>
      <c r="DBV12" s="65"/>
      <c r="DBW12" s="65"/>
      <c r="DCF12" s="65"/>
      <c r="DCK12" s="219"/>
      <c r="DCL12" s="65"/>
      <c r="DCM12" s="65"/>
      <c r="DCV12" s="65"/>
      <c r="DDA12" s="219"/>
      <c r="DDB12" s="65"/>
      <c r="DDC12" s="65"/>
      <c r="DDL12" s="65"/>
      <c r="DDQ12" s="219"/>
      <c r="DDR12" s="65"/>
      <c r="DDS12" s="65"/>
      <c r="DEB12" s="65"/>
      <c r="DEG12" s="219"/>
      <c r="DEH12" s="65"/>
      <c r="DEI12" s="65"/>
      <c r="DER12" s="65"/>
      <c r="DEW12" s="219"/>
      <c r="DEX12" s="65"/>
      <c r="DEY12" s="65"/>
      <c r="DFH12" s="65"/>
      <c r="DFM12" s="219"/>
      <c r="DFN12" s="65"/>
      <c r="DFO12" s="65"/>
      <c r="DFX12" s="65"/>
      <c r="DGC12" s="219"/>
      <c r="DGD12" s="65"/>
      <c r="DGE12" s="65"/>
      <c r="DGN12" s="65"/>
      <c r="DGS12" s="219"/>
      <c r="DGT12" s="65"/>
      <c r="DGU12" s="65"/>
      <c r="DHD12" s="65"/>
      <c r="DHI12" s="219"/>
      <c r="DHJ12" s="65"/>
      <c r="DHK12" s="65"/>
      <c r="DHT12" s="65"/>
      <c r="DHY12" s="219"/>
      <c r="DHZ12" s="65"/>
      <c r="DIA12" s="65"/>
      <c r="DIJ12" s="65"/>
      <c r="DIO12" s="219"/>
      <c r="DIP12" s="65"/>
      <c r="DIQ12" s="65"/>
      <c r="DIZ12" s="65"/>
      <c r="DJE12" s="219"/>
      <c r="DJF12" s="65"/>
      <c r="DJG12" s="65"/>
      <c r="DJP12" s="65"/>
      <c r="DJU12" s="219"/>
      <c r="DJV12" s="65"/>
      <c r="DJW12" s="65"/>
      <c r="DKF12" s="65"/>
      <c r="DKK12" s="219"/>
      <c r="DKL12" s="65"/>
      <c r="DKM12" s="65"/>
      <c r="DKV12" s="65"/>
      <c r="DLA12" s="219"/>
      <c r="DLB12" s="65"/>
      <c r="DLC12" s="65"/>
      <c r="DLL12" s="65"/>
      <c r="DLQ12" s="219"/>
      <c r="DLR12" s="65"/>
      <c r="DLS12" s="65"/>
      <c r="DMB12" s="65"/>
      <c r="DMG12" s="219"/>
      <c r="DMH12" s="65"/>
      <c r="DMI12" s="65"/>
      <c r="DMR12" s="65"/>
      <c r="DMW12" s="219"/>
      <c r="DMX12" s="65"/>
      <c r="DMY12" s="65"/>
      <c r="DNH12" s="65"/>
      <c r="DNM12" s="219"/>
      <c r="DNN12" s="65"/>
      <c r="DNO12" s="65"/>
      <c r="DNX12" s="65"/>
      <c r="DOC12" s="219"/>
      <c r="DOD12" s="65"/>
      <c r="DOE12" s="65"/>
      <c r="DON12" s="65"/>
      <c r="DOS12" s="219"/>
      <c r="DOT12" s="65"/>
      <c r="DOU12" s="65"/>
      <c r="DPD12" s="65"/>
      <c r="DPI12" s="219"/>
      <c r="DPJ12" s="65"/>
      <c r="DPK12" s="65"/>
      <c r="DPT12" s="65"/>
      <c r="DPY12" s="219"/>
      <c r="DPZ12" s="65"/>
      <c r="DQA12" s="65"/>
      <c r="DQJ12" s="65"/>
      <c r="DQO12" s="219"/>
      <c r="DQP12" s="65"/>
      <c r="DQQ12" s="65"/>
      <c r="DQZ12" s="65"/>
      <c r="DRE12" s="219"/>
      <c r="DRF12" s="65"/>
      <c r="DRG12" s="65"/>
      <c r="DRP12" s="65"/>
      <c r="DRU12" s="219"/>
      <c r="DRV12" s="65"/>
      <c r="DRW12" s="65"/>
      <c r="DSF12" s="65"/>
      <c r="DSK12" s="219"/>
      <c r="DSL12" s="65"/>
      <c r="DSM12" s="65"/>
      <c r="DSV12" s="65"/>
      <c r="DTA12" s="219"/>
      <c r="DTB12" s="65"/>
      <c r="DTC12" s="65"/>
      <c r="DTL12" s="65"/>
      <c r="DTQ12" s="219"/>
      <c r="DTR12" s="65"/>
      <c r="DTS12" s="65"/>
      <c r="DUB12" s="65"/>
      <c r="DUG12" s="219"/>
      <c r="DUH12" s="65"/>
      <c r="DUI12" s="65"/>
      <c r="DUR12" s="65"/>
      <c r="DUW12" s="219"/>
      <c r="DUX12" s="65"/>
      <c r="DUY12" s="65"/>
      <c r="DVH12" s="65"/>
      <c r="DVM12" s="219"/>
      <c r="DVN12" s="65"/>
      <c r="DVO12" s="65"/>
      <c r="DVX12" s="65"/>
      <c r="DWC12" s="219"/>
      <c r="DWD12" s="65"/>
      <c r="DWE12" s="65"/>
      <c r="DWN12" s="65"/>
      <c r="DWS12" s="219"/>
      <c r="DWT12" s="65"/>
      <c r="DWU12" s="65"/>
      <c r="DXD12" s="65"/>
      <c r="DXI12" s="219"/>
      <c r="DXJ12" s="65"/>
      <c r="DXK12" s="65"/>
      <c r="DXT12" s="65"/>
      <c r="DXY12" s="219"/>
      <c r="DXZ12" s="65"/>
      <c r="DYA12" s="65"/>
      <c r="DYJ12" s="65"/>
      <c r="DYO12" s="219"/>
      <c r="DYP12" s="65"/>
      <c r="DYQ12" s="65"/>
      <c r="DYZ12" s="65"/>
      <c r="DZE12" s="219"/>
      <c r="DZF12" s="65"/>
      <c r="DZG12" s="65"/>
      <c r="DZP12" s="65"/>
      <c r="DZU12" s="219"/>
      <c r="DZV12" s="65"/>
      <c r="DZW12" s="65"/>
      <c r="EAF12" s="65"/>
      <c r="EAK12" s="219"/>
      <c r="EAL12" s="65"/>
      <c r="EAM12" s="65"/>
      <c r="EAV12" s="65"/>
      <c r="EBA12" s="219"/>
      <c r="EBB12" s="65"/>
      <c r="EBC12" s="65"/>
      <c r="EBL12" s="65"/>
      <c r="EBQ12" s="219"/>
      <c r="EBR12" s="65"/>
      <c r="EBS12" s="65"/>
      <c r="ECB12" s="65"/>
      <c r="ECG12" s="219"/>
      <c r="ECH12" s="65"/>
      <c r="ECI12" s="65"/>
      <c r="ECR12" s="65"/>
      <c r="ECW12" s="219"/>
      <c r="ECX12" s="65"/>
      <c r="ECY12" s="65"/>
      <c r="EDH12" s="65"/>
      <c r="EDM12" s="219"/>
      <c r="EDN12" s="65"/>
      <c r="EDO12" s="65"/>
      <c r="EDX12" s="65"/>
      <c r="EEC12" s="219"/>
      <c r="EED12" s="65"/>
      <c r="EEE12" s="65"/>
      <c r="EEN12" s="65"/>
      <c r="EES12" s="219"/>
      <c r="EET12" s="65"/>
      <c r="EEU12" s="65"/>
      <c r="EFD12" s="65"/>
      <c r="EFI12" s="219"/>
      <c r="EFJ12" s="65"/>
      <c r="EFK12" s="65"/>
      <c r="EFT12" s="65"/>
      <c r="EFY12" s="219"/>
      <c r="EFZ12" s="65"/>
      <c r="EGA12" s="65"/>
      <c r="EGJ12" s="65"/>
      <c r="EGO12" s="219"/>
      <c r="EGP12" s="65"/>
      <c r="EGQ12" s="65"/>
      <c r="EGZ12" s="65"/>
      <c r="EHE12" s="219"/>
      <c r="EHF12" s="65"/>
      <c r="EHG12" s="65"/>
      <c r="EHP12" s="65"/>
      <c r="EHU12" s="219"/>
      <c r="EHV12" s="65"/>
      <c r="EHW12" s="65"/>
      <c r="EIF12" s="65"/>
      <c r="EIK12" s="219"/>
      <c r="EIL12" s="65"/>
      <c r="EIM12" s="65"/>
      <c r="EIV12" s="65"/>
      <c r="EJA12" s="219"/>
      <c r="EJB12" s="65"/>
      <c r="EJC12" s="65"/>
      <c r="EJL12" s="65"/>
      <c r="EJQ12" s="219"/>
      <c r="EJR12" s="65"/>
      <c r="EJS12" s="65"/>
      <c r="EKB12" s="65"/>
      <c r="EKG12" s="219"/>
      <c r="EKH12" s="65"/>
      <c r="EKI12" s="65"/>
      <c r="EKR12" s="65"/>
      <c r="EKW12" s="219"/>
      <c r="EKX12" s="65"/>
      <c r="EKY12" s="65"/>
      <c r="ELH12" s="65"/>
      <c r="ELM12" s="219"/>
      <c r="ELN12" s="65"/>
      <c r="ELO12" s="65"/>
      <c r="ELX12" s="65"/>
      <c r="EMC12" s="219"/>
      <c r="EMD12" s="65"/>
      <c r="EME12" s="65"/>
      <c r="EMN12" s="65"/>
      <c r="EMS12" s="219"/>
      <c r="EMT12" s="65"/>
      <c r="EMU12" s="65"/>
      <c r="END12" s="65"/>
      <c r="ENI12" s="219"/>
      <c r="ENJ12" s="65"/>
      <c r="ENK12" s="65"/>
      <c r="ENT12" s="65"/>
      <c r="ENY12" s="219"/>
      <c r="ENZ12" s="65"/>
      <c r="EOA12" s="65"/>
      <c r="EOJ12" s="65"/>
      <c r="EOO12" s="219"/>
      <c r="EOP12" s="65"/>
      <c r="EOQ12" s="65"/>
      <c r="EOZ12" s="65"/>
      <c r="EPE12" s="219"/>
      <c r="EPF12" s="65"/>
      <c r="EPG12" s="65"/>
      <c r="EPP12" s="65"/>
      <c r="EPU12" s="219"/>
      <c r="EPV12" s="65"/>
      <c r="EPW12" s="65"/>
      <c r="EQF12" s="65"/>
      <c r="EQK12" s="219"/>
      <c r="EQL12" s="65"/>
      <c r="EQM12" s="65"/>
      <c r="EQV12" s="65"/>
      <c r="ERA12" s="219"/>
      <c r="ERB12" s="65"/>
      <c r="ERC12" s="65"/>
      <c r="ERL12" s="65"/>
      <c r="ERQ12" s="219"/>
      <c r="ERR12" s="65"/>
      <c r="ERS12" s="65"/>
      <c r="ESB12" s="65"/>
      <c r="ESG12" s="219"/>
      <c r="ESH12" s="65"/>
      <c r="ESI12" s="65"/>
      <c r="ESR12" s="65"/>
      <c r="ESW12" s="219"/>
      <c r="ESX12" s="65"/>
      <c r="ESY12" s="65"/>
      <c r="ETH12" s="65"/>
      <c r="ETM12" s="219"/>
      <c r="ETN12" s="65"/>
      <c r="ETO12" s="65"/>
      <c r="ETX12" s="65"/>
      <c r="EUC12" s="219"/>
      <c r="EUD12" s="65"/>
      <c r="EUE12" s="65"/>
      <c r="EUN12" s="65"/>
      <c r="EUS12" s="219"/>
      <c r="EUT12" s="65"/>
      <c r="EUU12" s="65"/>
      <c r="EVD12" s="65"/>
      <c r="EVI12" s="219"/>
      <c r="EVJ12" s="65"/>
      <c r="EVK12" s="65"/>
      <c r="EVT12" s="65"/>
      <c r="EVY12" s="219"/>
      <c r="EVZ12" s="65"/>
      <c r="EWA12" s="65"/>
      <c r="EWJ12" s="65"/>
      <c r="EWO12" s="219"/>
      <c r="EWP12" s="65"/>
      <c r="EWQ12" s="65"/>
      <c r="EWZ12" s="65"/>
      <c r="EXE12" s="219"/>
      <c r="EXF12" s="65"/>
      <c r="EXG12" s="65"/>
      <c r="EXP12" s="65"/>
      <c r="EXU12" s="219"/>
      <c r="EXV12" s="65"/>
      <c r="EXW12" s="65"/>
      <c r="EYF12" s="65"/>
      <c r="EYK12" s="219"/>
      <c r="EYL12" s="65"/>
      <c r="EYM12" s="65"/>
      <c r="EYV12" s="65"/>
      <c r="EZA12" s="219"/>
      <c r="EZB12" s="65"/>
      <c r="EZC12" s="65"/>
      <c r="EZL12" s="65"/>
      <c r="EZQ12" s="219"/>
      <c r="EZR12" s="65"/>
      <c r="EZS12" s="65"/>
      <c r="FAB12" s="65"/>
      <c r="FAG12" s="219"/>
      <c r="FAH12" s="65"/>
      <c r="FAI12" s="65"/>
      <c r="FAR12" s="65"/>
      <c r="FAW12" s="219"/>
      <c r="FAX12" s="65"/>
      <c r="FAY12" s="65"/>
      <c r="FBH12" s="65"/>
      <c r="FBM12" s="219"/>
      <c r="FBN12" s="65"/>
      <c r="FBO12" s="65"/>
      <c r="FBX12" s="65"/>
      <c r="FCC12" s="219"/>
      <c r="FCD12" s="65"/>
      <c r="FCE12" s="65"/>
      <c r="FCN12" s="65"/>
      <c r="FCS12" s="219"/>
      <c r="FCT12" s="65"/>
      <c r="FCU12" s="65"/>
      <c r="FDD12" s="65"/>
      <c r="FDI12" s="219"/>
      <c r="FDJ12" s="65"/>
      <c r="FDK12" s="65"/>
      <c r="FDT12" s="65"/>
      <c r="FDY12" s="219"/>
      <c r="FDZ12" s="65"/>
      <c r="FEA12" s="65"/>
      <c r="FEJ12" s="65"/>
      <c r="FEO12" s="219"/>
      <c r="FEP12" s="65"/>
      <c r="FEQ12" s="65"/>
      <c r="FEZ12" s="65"/>
      <c r="FFE12" s="219"/>
      <c r="FFF12" s="65"/>
      <c r="FFG12" s="65"/>
      <c r="FFP12" s="65"/>
      <c r="FFU12" s="219"/>
      <c r="FFV12" s="65"/>
      <c r="FFW12" s="65"/>
      <c r="FGF12" s="65"/>
      <c r="FGK12" s="219"/>
      <c r="FGL12" s="65"/>
      <c r="FGM12" s="65"/>
      <c r="FGV12" s="65"/>
      <c r="FHA12" s="219"/>
      <c r="FHB12" s="65"/>
      <c r="FHC12" s="65"/>
      <c r="FHL12" s="65"/>
      <c r="FHQ12" s="219"/>
      <c r="FHR12" s="65"/>
      <c r="FHS12" s="65"/>
      <c r="FIB12" s="65"/>
      <c r="FIG12" s="219"/>
      <c r="FIH12" s="65"/>
      <c r="FII12" s="65"/>
      <c r="FIR12" s="65"/>
      <c r="FIW12" s="219"/>
      <c r="FIX12" s="65"/>
      <c r="FIY12" s="65"/>
      <c r="FJH12" s="65"/>
      <c r="FJM12" s="219"/>
      <c r="FJN12" s="65"/>
      <c r="FJO12" s="65"/>
      <c r="FJX12" s="65"/>
      <c r="FKC12" s="219"/>
      <c r="FKD12" s="65"/>
      <c r="FKE12" s="65"/>
      <c r="FKN12" s="65"/>
      <c r="FKS12" s="219"/>
      <c r="FKT12" s="65"/>
      <c r="FKU12" s="65"/>
      <c r="FLD12" s="65"/>
      <c r="FLI12" s="219"/>
      <c r="FLJ12" s="65"/>
      <c r="FLK12" s="65"/>
      <c r="FLT12" s="65"/>
      <c r="FLY12" s="219"/>
      <c r="FLZ12" s="65"/>
      <c r="FMA12" s="65"/>
      <c r="FMJ12" s="65"/>
      <c r="FMO12" s="219"/>
      <c r="FMP12" s="65"/>
      <c r="FMQ12" s="65"/>
      <c r="FMZ12" s="65"/>
      <c r="FNE12" s="219"/>
      <c r="FNF12" s="65"/>
      <c r="FNG12" s="65"/>
      <c r="FNP12" s="65"/>
      <c r="FNU12" s="219"/>
      <c r="FNV12" s="65"/>
      <c r="FNW12" s="65"/>
      <c r="FOF12" s="65"/>
      <c r="FOK12" s="219"/>
      <c r="FOL12" s="65"/>
      <c r="FOM12" s="65"/>
      <c r="FOV12" s="65"/>
      <c r="FPA12" s="219"/>
      <c r="FPB12" s="65"/>
      <c r="FPC12" s="65"/>
      <c r="FPL12" s="65"/>
      <c r="FPQ12" s="219"/>
      <c r="FPR12" s="65"/>
      <c r="FPS12" s="65"/>
      <c r="FQB12" s="65"/>
      <c r="FQG12" s="219"/>
      <c r="FQH12" s="65"/>
      <c r="FQI12" s="65"/>
      <c r="FQR12" s="65"/>
      <c r="FQW12" s="219"/>
      <c r="FQX12" s="65"/>
      <c r="FQY12" s="65"/>
      <c r="FRH12" s="65"/>
      <c r="FRM12" s="219"/>
      <c r="FRN12" s="65"/>
      <c r="FRO12" s="65"/>
      <c r="FRX12" s="65"/>
      <c r="FSC12" s="219"/>
      <c r="FSD12" s="65"/>
      <c r="FSE12" s="65"/>
      <c r="FSN12" s="65"/>
      <c r="FSS12" s="219"/>
      <c r="FST12" s="65"/>
      <c r="FSU12" s="65"/>
      <c r="FTD12" s="65"/>
      <c r="FTI12" s="219"/>
      <c r="FTJ12" s="65"/>
      <c r="FTK12" s="65"/>
      <c r="FTT12" s="65"/>
      <c r="FTY12" s="219"/>
      <c r="FTZ12" s="65"/>
      <c r="FUA12" s="65"/>
      <c r="FUJ12" s="65"/>
      <c r="FUO12" s="219"/>
      <c r="FUP12" s="65"/>
      <c r="FUQ12" s="65"/>
      <c r="FUZ12" s="65"/>
      <c r="FVE12" s="219"/>
      <c r="FVF12" s="65"/>
      <c r="FVG12" s="65"/>
      <c r="FVP12" s="65"/>
      <c r="FVU12" s="219"/>
      <c r="FVV12" s="65"/>
      <c r="FVW12" s="65"/>
      <c r="FWF12" s="65"/>
      <c r="FWK12" s="219"/>
      <c r="FWL12" s="65"/>
      <c r="FWM12" s="65"/>
      <c r="FWV12" s="65"/>
      <c r="FXA12" s="219"/>
      <c r="FXB12" s="65"/>
      <c r="FXC12" s="65"/>
      <c r="FXL12" s="65"/>
      <c r="FXQ12" s="219"/>
      <c r="FXR12" s="65"/>
      <c r="FXS12" s="65"/>
      <c r="FYB12" s="65"/>
      <c r="FYG12" s="219"/>
      <c r="FYH12" s="65"/>
      <c r="FYI12" s="65"/>
      <c r="FYR12" s="65"/>
      <c r="FYW12" s="219"/>
      <c r="FYX12" s="65"/>
      <c r="FYY12" s="65"/>
      <c r="FZH12" s="65"/>
      <c r="FZM12" s="219"/>
      <c r="FZN12" s="65"/>
      <c r="FZO12" s="65"/>
      <c r="FZX12" s="65"/>
      <c r="GAC12" s="219"/>
      <c r="GAD12" s="65"/>
      <c r="GAE12" s="65"/>
      <c r="GAN12" s="65"/>
      <c r="GAS12" s="219"/>
      <c r="GAT12" s="65"/>
      <c r="GAU12" s="65"/>
      <c r="GBD12" s="65"/>
      <c r="GBI12" s="219"/>
      <c r="GBJ12" s="65"/>
      <c r="GBK12" s="65"/>
      <c r="GBT12" s="65"/>
      <c r="GBY12" s="219"/>
      <c r="GBZ12" s="65"/>
      <c r="GCA12" s="65"/>
      <c r="GCJ12" s="65"/>
      <c r="GCO12" s="219"/>
      <c r="GCP12" s="65"/>
      <c r="GCQ12" s="65"/>
      <c r="GCZ12" s="65"/>
      <c r="GDE12" s="219"/>
      <c r="GDF12" s="65"/>
      <c r="GDG12" s="65"/>
      <c r="GDP12" s="65"/>
      <c r="GDU12" s="219"/>
      <c r="GDV12" s="65"/>
      <c r="GDW12" s="65"/>
      <c r="GEF12" s="65"/>
      <c r="GEK12" s="219"/>
      <c r="GEL12" s="65"/>
      <c r="GEM12" s="65"/>
      <c r="GEV12" s="65"/>
      <c r="GFA12" s="219"/>
      <c r="GFB12" s="65"/>
      <c r="GFC12" s="65"/>
      <c r="GFL12" s="65"/>
      <c r="GFQ12" s="219"/>
      <c r="GFR12" s="65"/>
      <c r="GFS12" s="65"/>
      <c r="GGB12" s="65"/>
      <c r="GGG12" s="219"/>
      <c r="GGH12" s="65"/>
      <c r="GGI12" s="65"/>
      <c r="GGR12" s="65"/>
      <c r="GGW12" s="219"/>
      <c r="GGX12" s="65"/>
      <c r="GGY12" s="65"/>
      <c r="GHH12" s="65"/>
      <c r="GHM12" s="219"/>
      <c r="GHN12" s="65"/>
      <c r="GHO12" s="65"/>
      <c r="GHX12" s="65"/>
      <c r="GIC12" s="219"/>
      <c r="GID12" s="65"/>
      <c r="GIE12" s="65"/>
      <c r="GIN12" s="65"/>
      <c r="GIS12" s="219"/>
      <c r="GIT12" s="65"/>
      <c r="GIU12" s="65"/>
      <c r="GJD12" s="65"/>
      <c r="GJI12" s="219"/>
      <c r="GJJ12" s="65"/>
      <c r="GJK12" s="65"/>
      <c r="GJT12" s="65"/>
      <c r="GJY12" s="219"/>
      <c r="GJZ12" s="65"/>
      <c r="GKA12" s="65"/>
      <c r="GKJ12" s="65"/>
      <c r="GKO12" s="219"/>
      <c r="GKP12" s="65"/>
      <c r="GKQ12" s="65"/>
      <c r="GKZ12" s="65"/>
      <c r="GLE12" s="219"/>
      <c r="GLF12" s="65"/>
      <c r="GLG12" s="65"/>
      <c r="GLP12" s="65"/>
      <c r="GLU12" s="219"/>
      <c r="GLV12" s="65"/>
      <c r="GLW12" s="65"/>
      <c r="GMF12" s="65"/>
      <c r="GMK12" s="219"/>
      <c r="GML12" s="65"/>
      <c r="GMM12" s="65"/>
      <c r="GMV12" s="65"/>
      <c r="GNA12" s="219"/>
      <c r="GNB12" s="65"/>
      <c r="GNC12" s="65"/>
      <c r="GNL12" s="65"/>
      <c r="GNQ12" s="219"/>
      <c r="GNR12" s="65"/>
      <c r="GNS12" s="65"/>
      <c r="GOB12" s="65"/>
      <c r="GOG12" s="219"/>
      <c r="GOH12" s="65"/>
      <c r="GOI12" s="65"/>
      <c r="GOR12" s="65"/>
      <c r="GOW12" s="219"/>
      <c r="GOX12" s="65"/>
      <c r="GOY12" s="65"/>
      <c r="GPH12" s="65"/>
      <c r="GPM12" s="219"/>
      <c r="GPN12" s="65"/>
      <c r="GPO12" s="65"/>
      <c r="GPX12" s="65"/>
      <c r="GQC12" s="219"/>
      <c r="GQD12" s="65"/>
      <c r="GQE12" s="65"/>
      <c r="GQN12" s="65"/>
      <c r="GQS12" s="219"/>
      <c r="GQT12" s="65"/>
      <c r="GQU12" s="65"/>
      <c r="GRD12" s="65"/>
      <c r="GRI12" s="219"/>
      <c r="GRJ12" s="65"/>
      <c r="GRK12" s="65"/>
      <c r="GRT12" s="65"/>
      <c r="GRY12" s="219"/>
      <c r="GRZ12" s="65"/>
      <c r="GSA12" s="65"/>
      <c r="GSJ12" s="65"/>
      <c r="GSO12" s="219"/>
      <c r="GSP12" s="65"/>
      <c r="GSQ12" s="65"/>
      <c r="GSZ12" s="65"/>
      <c r="GTE12" s="219"/>
      <c r="GTF12" s="65"/>
      <c r="GTG12" s="65"/>
      <c r="GTP12" s="65"/>
      <c r="GTU12" s="219"/>
      <c r="GTV12" s="65"/>
      <c r="GTW12" s="65"/>
      <c r="GUF12" s="65"/>
      <c r="GUK12" s="219"/>
      <c r="GUL12" s="65"/>
      <c r="GUM12" s="65"/>
      <c r="GUV12" s="65"/>
      <c r="GVA12" s="219"/>
      <c r="GVB12" s="65"/>
      <c r="GVC12" s="65"/>
      <c r="GVL12" s="65"/>
      <c r="GVQ12" s="219"/>
      <c r="GVR12" s="65"/>
      <c r="GVS12" s="65"/>
      <c r="GWB12" s="65"/>
      <c r="GWG12" s="219"/>
      <c r="GWH12" s="65"/>
      <c r="GWI12" s="65"/>
      <c r="GWR12" s="65"/>
      <c r="GWW12" s="219"/>
      <c r="GWX12" s="65"/>
      <c r="GWY12" s="65"/>
      <c r="GXH12" s="65"/>
      <c r="GXM12" s="219"/>
      <c r="GXN12" s="65"/>
      <c r="GXO12" s="65"/>
      <c r="GXX12" s="65"/>
      <c r="GYC12" s="219"/>
      <c r="GYD12" s="65"/>
      <c r="GYE12" s="65"/>
      <c r="GYN12" s="65"/>
      <c r="GYS12" s="219"/>
      <c r="GYT12" s="65"/>
      <c r="GYU12" s="65"/>
      <c r="GZD12" s="65"/>
      <c r="GZI12" s="219"/>
      <c r="GZJ12" s="65"/>
      <c r="GZK12" s="65"/>
      <c r="GZT12" s="65"/>
      <c r="GZY12" s="219"/>
      <c r="GZZ12" s="65"/>
      <c r="HAA12" s="65"/>
      <c r="HAJ12" s="65"/>
      <c r="HAO12" s="219"/>
      <c r="HAP12" s="65"/>
      <c r="HAQ12" s="65"/>
      <c r="HAZ12" s="65"/>
      <c r="HBE12" s="219"/>
      <c r="HBF12" s="65"/>
      <c r="HBG12" s="65"/>
      <c r="HBP12" s="65"/>
      <c r="HBU12" s="219"/>
      <c r="HBV12" s="65"/>
      <c r="HBW12" s="65"/>
      <c r="HCF12" s="65"/>
      <c r="HCK12" s="219"/>
      <c r="HCL12" s="65"/>
      <c r="HCM12" s="65"/>
      <c r="HCV12" s="65"/>
      <c r="HDA12" s="219"/>
      <c r="HDB12" s="65"/>
      <c r="HDC12" s="65"/>
      <c r="HDL12" s="65"/>
      <c r="HDQ12" s="219"/>
      <c r="HDR12" s="65"/>
      <c r="HDS12" s="65"/>
      <c r="HEB12" s="65"/>
      <c r="HEG12" s="219"/>
      <c r="HEH12" s="65"/>
      <c r="HEI12" s="65"/>
      <c r="HER12" s="65"/>
      <c r="HEW12" s="219"/>
      <c r="HEX12" s="65"/>
      <c r="HEY12" s="65"/>
      <c r="HFH12" s="65"/>
      <c r="HFM12" s="219"/>
      <c r="HFN12" s="65"/>
      <c r="HFO12" s="65"/>
      <c r="HFX12" s="65"/>
      <c r="HGC12" s="219"/>
      <c r="HGD12" s="65"/>
      <c r="HGE12" s="65"/>
      <c r="HGN12" s="65"/>
      <c r="HGS12" s="219"/>
      <c r="HGT12" s="65"/>
      <c r="HGU12" s="65"/>
      <c r="HHD12" s="65"/>
      <c r="HHI12" s="219"/>
      <c r="HHJ12" s="65"/>
      <c r="HHK12" s="65"/>
      <c r="HHT12" s="65"/>
      <c r="HHY12" s="219"/>
      <c r="HHZ12" s="65"/>
      <c r="HIA12" s="65"/>
      <c r="HIJ12" s="65"/>
      <c r="HIO12" s="219"/>
      <c r="HIP12" s="65"/>
      <c r="HIQ12" s="65"/>
      <c r="HIZ12" s="65"/>
      <c r="HJE12" s="219"/>
      <c r="HJF12" s="65"/>
      <c r="HJG12" s="65"/>
      <c r="HJP12" s="65"/>
      <c r="HJU12" s="219"/>
      <c r="HJV12" s="65"/>
      <c r="HJW12" s="65"/>
      <c r="HKF12" s="65"/>
      <c r="HKK12" s="219"/>
      <c r="HKL12" s="65"/>
      <c r="HKM12" s="65"/>
      <c r="HKV12" s="65"/>
      <c r="HLA12" s="219"/>
      <c r="HLB12" s="65"/>
      <c r="HLC12" s="65"/>
      <c r="HLL12" s="65"/>
      <c r="HLQ12" s="219"/>
      <c r="HLR12" s="65"/>
      <c r="HLS12" s="65"/>
      <c r="HMB12" s="65"/>
      <c r="HMG12" s="219"/>
      <c r="HMH12" s="65"/>
      <c r="HMI12" s="65"/>
      <c r="HMR12" s="65"/>
      <c r="HMW12" s="219"/>
      <c r="HMX12" s="65"/>
      <c r="HMY12" s="65"/>
      <c r="HNH12" s="65"/>
      <c r="HNM12" s="219"/>
      <c r="HNN12" s="65"/>
      <c r="HNO12" s="65"/>
      <c r="HNX12" s="65"/>
      <c r="HOC12" s="219"/>
      <c r="HOD12" s="65"/>
      <c r="HOE12" s="65"/>
      <c r="HON12" s="65"/>
      <c r="HOS12" s="219"/>
      <c r="HOT12" s="65"/>
      <c r="HOU12" s="65"/>
      <c r="HPD12" s="65"/>
      <c r="HPI12" s="219"/>
      <c r="HPJ12" s="65"/>
      <c r="HPK12" s="65"/>
      <c r="HPT12" s="65"/>
      <c r="HPY12" s="219"/>
      <c r="HPZ12" s="65"/>
      <c r="HQA12" s="65"/>
      <c r="HQJ12" s="65"/>
      <c r="HQO12" s="219"/>
      <c r="HQP12" s="65"/>
      <c r="HQQ12" s="65"/>
      <c r="HQZ12" s="65"/>
      <c r="HRE12" s="219"/>
      <c r="HRF12" s="65"/>
      <c r="HRG12" s="65"/>
      <c r="HRP12" s="65"/>
      <c r="HRU12" s="219"/>
      <c r="HRV12" s="65"/>
      <c r="HRW12" s="65"/>
      <c r="HSF12" s="65"/>
      <c r="HSK12" s="219"/>
      <c r="HSL12" s="65"/>
      <c r="HSM12" s="65"/>
      <c r="HSV12" s="65"/>
      <c r="HTA12" s="219"/>
      <c r="HTB12" s="65"/>
      <c r="HTC12" s="65"/>
      <c r="HTL12" s="65"/>
      <c r="HTQ12" s="219"/>
      <c r="HTR12" s="65"/>
      <c r="HTS12" s="65"/>
      <c r="HUB12" s="65"/>
      <c r="HUG12" s="219"/>
      <c r="HUH12" s="65"/>
      <c r="HUI12" s="65"/>
      <c r="HUR12" s="65"/>
      <c r="HUW12" s="219"/>
      <c r="HUX12" s="65"/>
      <c r="HUY12" s="65"/>
      <c r="HVH12" s="65"/>
      <c r="HVM12" s="219"/>
      <c r="HVN12" s="65"/>
      <c r="HVO12" s="65"/>
      <c r="HVX12" s="65"/>
      <c r="HWC12" s="219"/>
      <c r="HWD12" s="65"/>
      <c r="HWE12" s="65"/>
      <c r="HWN12" s="65"/>
      <c r="HWS12" s="219"/>
      <c r="HWT12" s="65"/>
      <c r="HWU12" s="65"/>
      <c r="HXD12" s="65"/>
      <c r="HXI12" s="219"/>
      <c r="HXJ12" s="65"/>
      <c r="HXK12" s="65"/>
      <c r="HXT12" s="65"/>
      <c r="HXY12" s="219"/>
      <c r="HXZ12" s="65"/>
      <c r="HYA12" s="65"/>
      <c r="HYJ12" s="65"/>
      <c r="HYO12" s="219"/>
      <c r="HYP12" s="65"/>
      <c r="HYQ12" s="65"/>
      <c r="HYZ12" s="65"/>
      <c r="HZE12" s="219"/>
      <c r="HZF12" s="65"/>
      <c r="HZG12" s="65"/>
      <c r="HZP12" s="65"/>
      <c r="HZU12" s="219"/>
      <c r="HZV12" s="65"/>
      <c r="HZW12" s="65"/>
      <c r="IAF12" s="65"/>
      <c r="IAK12" s="219"/>
      <c r="IAL12" s="65"/>
      <c r="IAM12" s="65"/>
      <c r="IAV12" s="65"/>
      <c r="IBA12" s="219"/>
      <c r="IBB12" s="65"/>
      <c r="IBC12" s="65"/>
      <c r="IBL12" s="65"/>
      <c r="IBQ12" s="219"/>
      <c r="IBR12" s="65"/>
      <c r="IBS12" s="65"/>
      <c r="ICB12" s="65"/>
      <c r="ICG12" s="219"/>
      <c r="ICH12" s="65"/>
      <c r="ICI12" s="65"/>
      <c r="ICR12" s="65"/>
      <c r="ICW12" s="219"/>
      <c r="ICX12" s="65"/>
      <c r="ICY12" s="65"/>
      <c r="IDH12" s="65"/>
      <c r="IDM12" s="219"/>
      <c r="IDN12" s="65"/>
      <c r="IDO12" s="65"/>
      <c r="IDX12" s="65"/>
      <c r="IEC12" s="219"/>
      <c r="IED12" s="65"/>
      <c r="IEE12" s="65"/>
      <c r="IEN12" s="65"/>
      <c r="IES12" s="219"/>
      <c r="IET12" s="65"/>
      <c r="IEU12" s="65"/>
      <c r="IFD12" s="65"/>
      <c r="IFI12" s="219"/>
      <c r="IFJ12" s="65"/>
      <c r="IFK12" s="65"/>
      <c r="IFT12" s="65"/>
      <c r="IFY12" s="219"/>
      <c r="IFZ12" s="65"/>
      <c r="IGA12" s="65"/>
      <c r="IGJ12" s="65"/>
      <c r="IGO12" s="219"/>
      <c r="IGP12" s="65"/>
      <c r="IGQ12" s="65"/>
      <c r="IGZ12" s="65"/>
      <c r="IHE12" s="219"/>
      <c r="IHF12" s="65"/>
      <c r="IHG12" s="65"/>
      <c r="IHP12" s="65"/>
      <c r="IHU12" s="219"/>
      <c r="IHV12" s="65"/>
      <c r="IHW12" s="65"/>
      <c r="IIF12" s="65"/>
      <c r="IIK12" s="219"/>
      <c r="IIL12" s="65"/>
      <c r="IIM12" s="65"/>
      <c r="IIV12" s="65"/>
      <c r="IJA12" s="219"/>
      <c r="IJB12" s="65"/>
      <c r="IJC12" s="65"/>
      <c r="IJL12" s="65"/>
      <c r="IJQ12" s="219"/>
      <c r="IJR12" s="65"/>
      <c r="IJS12" s="65"/>
      <c r="IKB12" s="65"/>
      <c r="IKG12" s="219"/>
      <c r="IKH12" s="65"/>
      <c r="IKI12" s="65"/>
      <c r="IKR12" s="65"/>
      <c r="IKW12" s="219"/>
      <c r="IKX12" s="65"/>
      <c r="IKY12" s="65"/>
      <c r="ILH12" s="65"/>
      <c r="ILM12" s="219"/>
      <c r="ILN12" s="65"/>
      <c r="ILO12" s="65"/>
      <c r="ILX12" s="65"/>
      <c r="IMC12" s="219"/>
      <c r="IMD12" s="65"/>
      <c r="IME12" s="65"/>
      <c r="IMN12" s="65"/>
      <c r="IMS12" s="219"/>
      <c r="IMT12" s="65"/>
      <c r="IMU12" s="65"/>
      <c r="IND12" s="65"/>
      <c r="INI12" s="219"/>
      <c r="INJ12" s="65"/>
      <c r="INK12" s="65"/>
      <c r="INT12" s="65"/>
      <c r="INY12" s="219"/>
      <c r="INZ12" s="65"/>
      <c r="IOA12" s="65"/>
      <c r="IOJ12" s="65"/>
      <c r="IOO12" s="219"/>
      <c r="IOP12" s="65"/>
      <c r="IOQ12" s="65"/>
      <c r="IOZ12" s="65"/>
      <c r="IPE12" s="219"/>
      <c r="IPF12" s="65"/>
      <c r="IPG12" s="65"/>
      <c r="IPP12" s="65"/>
      <c r="IPU12" s="219"/>
      <c r="IPV12" s="65"/>
      <c r="IPW12" s="65"/>
      <c r="IQF12" s="65"/>
      <c r="IQK12" s="219"/>
      <c r="IQL12" s="65"/>
      <c r="IQM12" s="65"/>
      <c r="IQV12" s="65"/>
      <c r="IRA12" s="219"/>
      <c r="IRB12" s="65"/>
      <c r="IRC12" s="65"/>
      <c r="IRL12" s="65"/>
      <c r="IRQ12" s="219"/>
      <c r="IRR12" s="65"/>
      <c r="IRS12" s="65"/>
      <c r="ISB12" s="65"/>
      <c r="ISG12" s="219"/>
      <c r="ISH12" s="65"/>
      <c r="ISI12" s="65"/>
      <c r="ISR12" s="65"/>
      <c r="ISW12" s="219"/>
      <c r="ISX12" s="65"/>
      <c r="ISY12" s="65"/>
      <c r="ITH12" s="65"/>
      <c r="ITM12" s="219"/>
      <c r="ITN12" s="65"/>
      <c r="ITO12" s="65"/>
      <c r="ITX12" s="65"/>
      <c r="IUC12" s="219"/>
      <c r="IUD12" s="65"/>
      <c r="IUE12" s="65"/>
      <c r="IUN12" s="65"/>
      <c r="IUS12" s="219"/>
      <c r="IUT12" s="65"/>
      <c r="IUU12" s="65"/>
      <c r="IVD12" s="65"/>
      <c r="IVI12" s="219"/>
      <c r="IVJ12" s="65"/>
      <c r="IVK12" s="65"/>
      <c r="IVT12" s="65"/>
      <c r="IVY12" s="219"/>
      <c r="IVZ12" s="65"/>
      <c r="IWA12" s="65"/>
      <c r="IWJ12" s="65"/>
      <c r="IWO12" s="219"/>
      <c r="IWP12" s="65"/>
      <c r="IWQ12" s="65"/>
      <c r="IWZ12" s="65"/>
      <c r="IXE12" s="219"/>
      <c r="IXF12" s="65"/>
      <c r="IXG12" s="65"/>
      <c r="IXP12" s="65"/>
      <c r="IXU12" s="219"/>
      <c r="IXV12" s="65"/>
      <c r="IXW12" s="65"/>
      <c r="IYF12" s="65"/>
      <c r="IYK12" s="219"/>
      <c r="IYL12" s="65"/>
      <c r="IYM12" s="65"/>
      <c r="IYV12" s="65"/>
      <c r="IZA12" s="219"/>
      <c r="IZB12" s="65"/>
      <c r="IZC12" s="65"/>
      <c r="IZL12" s="65"/>
      <c r="IZQ12" s="219"/>
      <c r="IZR12" s="65"/>
      <c r="IZS12" s="65"/>
      <c r="JAB12" s="65"/>
      <c r="JAG12" s="219"/>
      <c r="JAH12" s="65"/>
      <c r="JAI12" s="65"/>
      <c r="JAR12" s="65"/>
      <c r="JAW12" s="219"/>
      <c r="JAX12" s="65"/>
      <c r="JAY12" s="65"/>
      <c r="JBH12" s="65"/>
      <c r="JBM12" s="219"/>
      <c r="JBN12" s="65"/>
      <c r="JBO12" s="65"/>
      <c r="JBX12" s="65"/>
      <c r="JCC12" s="219"/>
      <c r="JCD12" s="65"/>
      <c r="JCE12" s="65"/>
      <c r="JCN12" s="65"/>
      <c r="JCS12" s="219"/>
      <c r="JCT12" s="65"/>
      <c r="JCU12" s="65"/>
      <c r="JDD12" s="65"/>
      <c r="JDI12" s="219"/>
      <c r="JDJ12" s="65"/>
      <c r="JDK12" s="65"/>
      <c r="JDT12" s="65"/>
      <c r="JDY12" s="219"/>
      <c r="JDZ12" s="65"/>
      <c r="JEA12" s="65"/>
      <c r="JEJ12" s="65"/>
      <c r="JEO12" s="219"/>
      <c r="JEP12" s="65"/>
      <c r="JEQ12" s="65"/>
      <c r="JEZ12" s="65"/>
      <c r="JFE12" s="219"/>
      <c r="JFF12" s="65"/>
      <c r="JFG12" s="65"/>
      <c r="JFP12" s="65"/>
      <c r="JFU12" s="219"/>
      <c r="JFV12" s="65"/>
      <c r="JFW12" s="65"/>
      <c r="JGF12" s="65"/>
      <c r="JGK12" s="219"/>
      <c r="JGL12" s="65"/>
      <c r="JGM12" s="65"/>
      <c r="JGV12" s="65"/>
      <c r="JHA12" s="219"/>
      <c r="JHB12" s="65"/>
      <c r="JHC12" s="65"/>
      <c r="JHL12" s="65"/>
      <c r="JHQ12" s="219"/>
      <c r="JHR12" s="65"/>
      <c r="JHS12" s="65"/>
      <c r="JIB12" s="65"/>
      <c r="JIG12" s="219"/>
      <c r="JIH12" s="65"/>
      <c r="JII12" s="65"/>
      <c r="JIR12" s="65"/>
      <c r="JIW12" s="219"/>
      <c r="JIX12" s="65"/>
      <c r="JIY12" s="65"/>
      <c r="JJH12" s="65"/>
      <c r="JJM12" s="219"/>
      <c r="JJN12" s="65"/>
      <c r="JJO12" s="65"/>
      <c r="JJX12" s="65"/>
      <c r="JKC12" s="219"/>
      <c r="JKD12" s="65"/>
      <c r="JKE12" s="65"/>
      <c r="JKN12" s="65"/>
      <c r="JKS12" s="219"/>
      <c r="JKT12" s="65"/>
      <c r="JKU12" s="65"/>
      <c r="JLD12" s="65"/>
      <c r="JLI12" s="219"/>
      <c r="JLJ12" s="65"/>
      <c r="JLK12" s="65"/>
      <c r="JLT12" s="65"/>
      <c r="JLY12" s="219"/>
      <c r="JLZ12" s="65"/>
      <c r="JMA12" s="65"/>
      <c r="JMJ12" s="65"/>
      <c r="JMO12" s="219"/>
      <c r="JMP12" s="65"/>
      <c r="JMQ12" s="65"/>
      <c r="JMZ12" s="65"/>
      <c r="JNE12" s="219"/>
      <c r="JNF12" s="65"/>
      <c r="JNG12" s="65"/>
      <c r="JNP12" s="65"/>
      <c r="JNU12" s="219"/>
      <c r="JNV12" s="65"/>
      <c r="JNW12" s="65"/>
      <c r="JOF12" s="65"/>
      <c r="JOK12" s="219"/>
      <c r="JOL12" s="65"/>
      <c r="JOM12" s="65"/>
      <c r="JOV12" s="65"/>
      <c r="JPA12" s="219"/>
      <c r="JPB12" s="65"/>
      <c r="JPC12" s="65"/>
      <c r="JPL12" s="65"/>
      <c r="JPQ12" s="219"/>
      <c r="JPR12" s="65"/>
      <c r="JPS12" s="65"/>
      <c r="JQB12" s="65"/>
      <c r="JQG12" s="219"/>
      <c r="JQH12" s="65"/>
      <c r="JQI12" s="65"/>
      <c r="JQR12" s="65"/>
      <c r="JQW12" s="219"/>
      <c r="JQX12" s="65"/>
      <c r="JQY12" s="65"/>
      <c r="JRH12" s="65"/>
      <c r="JRM12" s="219"/>
      <c r="JRN12" s="65"/>
      <c r="JRO12" s="65"/>
      <c r="JRX12" s="65"/>
      <c r="JSC12" s="219"/>
      <c r="JSD12" s="65"/>
      <c r="JSE12" s="65"/>
      <c r="JSN12" s="65"/>
      <c r="JSS12" s="219"/>
      <c r="JST12" s="65"/>
      <c r="JSU12" s="65"/>
      <c r="JTD12" s="65"/>
      <c r="JTI12" s="219"/>
      <c r="JTJ12" s="65"/>
      <c r="JTK12" s="65"/>
      <c r="JTT12" s="65"/>
      <c r="JTY12" s="219"/>
      <c r="JTZ12" s="65"/>
      <c r="JUA12" s="65"/>
      <c r="JUJ12" s="65"/>
      <c r="JUO12" s="219"/>
      <c r="JUP12" s="65"/>
      <c r="JUQ12" s="65"/>
      <c r="JUZ12" s="65"/>
      <c r="JVE12" s="219"/>
      <c r="JVF12" s="65"/>
      <c r="JVG12" s="65"/>
      <c r="JVP12" s="65"/>
      <c r="JVU12" s="219"/>
      <c r="JVV12" s="65"/>
      <c r="JVW12" s="65"/>
      <c r="JWF12" s="65"/>
      <c r="JWK12" s="219"/>
      <c r="JWL12" s="65"/>
      <c r="JWM12" s="65"/>
      <c r="JWV12" s="65"/>
      <c r="JXA12" s="219"/>
      <c r="JXB12" s="65"/>
      <c r="JXC12" s="65"/>
      <c r="JXL12" s="65"/>
      <c r="JXQ12" s="219"/>
      <c r="JXR12" s="65"/>
      <c r="JXS12" s="65"/>
      <c r="JYB12" s="65"/>
      <c r="JYG12" s="219"/>
      <c r="JYH12" s="65"/>
      <c r="JYI12" s="65"/>
      <c r="JYR12" s="65"/>
      <c r="JYW12" s="219"/>
      <c r="JYX12" s="65"/>
      <c r="JYY12" s="65"/>
      <c r="JZH12" s="65"/>
      <c r="JZM12" s="219"/>
      <c r="JZN12" s="65"/>
      <c r="JZO12" s="65"/>
      <c r="JZX12" s="65"/>
      <c r="KAC12" s="219"/>
      <c r="KAD12" s="65"/>
      <c r="KAE12" s="65"/>
      <c r="KAN12" s="65"/>
      <c r="KAS12" s="219"/>
      <c r="KAT12" s="65"/>
      <c r="KAU12" s="65"/>
      <c r="KBD12" s="65"/>
      <c r="KBI12" s="219"/>
      <c r="KBJ12" s="65"/>
      <c r="KBK12" s="65"/>
      <c r="KBT12" s="65"/>
      <c r="KBY12" s="219"/>
      <c r="KBZ12" s="65"/>
      <c r="KCA12" s="65"/>
      <c r="KCJ12" s="65"/>
      <c r="KCO12" s="219"/>
      <c r="KCP12" s="65"/>
      <c r="KCQ12" s="65"/>
      <c r="KCZ12" s="65"/>
      <c r="KDE12" s="219"/>
      <c r="KDF12" s="65"/>
      <c r="KDG12" s="65"/>
      <c r="KDP12" s="65"/>
      <c r="KDU12" s="219"/>
      <c r="KDV12" s="65"/>
      <c r="KDW12" s="65"/>
      <c r="KEF12" s="65"/>
      <c r="KEK12" s="219"/>
      <c r="KEL12" s="65"/>
      <c r="KEM12" s="65"/>
      <c r="KEV12" s="65"/>
      <c r="KFA12" s="219"/>
      <c r="KFB12" s="65"/>
      <c r="KFC12" s="65"/>
      <c r="KFL12" s="65"/>
      <c r="KFQ12" s="219"/>
      <c r="KFR12" s="65"/>
      <c r="KFS12" s="65"/>
      <c r="KGB12" s="65"/>
      <c r="KGG12" s="219"/>
      <c r="KGH12" s="65"/>
      <c r="KGI12" s="65"/>
      <c r="KGR12" s="65"/>
      <c r="KGW12" s="219"/>
      <c r="KGX12" s="65"/>
      <c r="KGY12" s="65"/>
      <c r="KHH12" s="65"/>
      <c r="KHM12" s="219"/>
      <c r="KHN12" s="65"/>
      <c r="KHO12" s="65"/>
      <c r="KHX12" s="65"/>
      <c r="KIC12" s="219"/>
      <c r="KID12" s="65"/>
      <c r="KIE12" s="65"/>
      <c r="KIN12" s="65"/>
      <c r="KIS12" s="219"/>
      <c r="KIT12" s="65"/>
      <c r="KIU12" s="65"/>
      <c r="KJD12" s="65"/>
      <c r="KJI12" s="219"/>
      <c r="KJJ12" s="65"/>
      <c r="KJK12" s="65"/>
      <c r="KJT12" s="65"/>
      <c r="KJY12" s="219"/>
      <c r="KJZ12" s="65"/>
      <c r="KKA12" s="65"/>
      <c r="KKJ12" s="65"/>
      <c r="KKO12" s="219"/>
      <c r="KKP12" s="65"/>
      <c r="KKQ12" s="65"/>
      <c r="KKZ12" s="65"/>
      <c r="KLE12" s="219"/>
      <c r="KLF12" s="65"/>
      <c r="KLG12" s="65"/>
      <c r="KLP12" s="65"/>
      <c r="KLU12" s="219"/>
      <c r="KLV12" s="65"/>
      <c r="KLW12" s="65"/>
      <c r="KMF12" s="65"/>
      <c r="KMK12" s="219"/>
      <c r="KML12" s="65"/>
      <c r="KMM12" s="65"/>
      <c r="KMV12" s="65"/>
      <c r="KNA12" s="219"/>
      <c r="KNB12" s="65"/>
      <c r="KNC12" s="65"/>
      <c r="KNL12" s="65"/>
      <c r="KNQ12" s="219"/>
      <c r="KNR12" s="65"/>
      <c r="KNS12" s="65"/>
      <c r="KOB12" s="65"/>
      <c r="KOG12" s="219"/>
      <c r="KOH12" s="65"/>
      <c r="KOI12" s="65"/>
      <c r="KOR12" s="65"/>
      <c r="KOW12" s="219"/>
      <c r="KOX12" s="65"/>
      <c r="KOY12" s="65"/>
      <c r="KPH12" s="65"/>
      <c r="KPM12" s="219"/>
      <c r="KPN12" s="65"/>
      <c r="KPO12" s="65"/>
      <c r="KPX12" s="65"/>
      <c r="KQC12" s="219"/>
      <c r="KQD12" s="65"/>
      <c r="KQE12" s="65"/>
      <c r="KQN12" s="65"/>
      <c r="KQS12" s="219"/>
      <c r="KQT12" s="65"/>
      <c r="KQU12" s="65"/>
      <c r="KRD12" s="65"/>
      <c r="KRI12" s="219"/>
      <c r="KRJ12" s="65"/>
      <c r="KRK12" s="65"/>
      <c r="KRT12" s="65"/>
      <c r="KRY12" s="219"/>
      <c r="KRZ12" s="65"/>
      <c r="KSA12" s="65"/>
      <c r="KSJ12" s="65"/>
      <c r="KSO12" s="219"/>
      <c r="KSP12" s="65"/>
      <c r="KSQ12" s="65"/>
      <c r="KSZ12" s="65"/>
      <c r="KTE12" s="219"/>
      <c r="KTF12" s="65"/>
      <c r="KTG12" s="65"/>
      <c r="KTP12" s="65"/>
      <c r="KTU12" s="219"/>
      <c r="KTV12" s="65"/>
      <c r="KTW12" s="65"/>
      <c r="KUF12" s="65"/>
      <c r="KUK12" s="219"/>
      <c r="KUL12" s="65"/>
      <c r="KUM12" s="65"/>
      <c r="KUV12" s="65"/>
      <c r="KVA12" s="219"/>
      <c r="KVB12" s="65"/>
      <c r="KVC12" s="65"/>
      <c r="KVL12" s="65"/>
      <c r="KVQ12" s="219"/>
      <c r="KVR12" s="65"/>
      <c r="KVS12" s="65"/>
      <c r="KWB12" s="65"/>
      <c r="KWG12" s="219"/>
      <c r="KWH12" s="65"/>
      <c r="KWI12" s="65"/>
      <c r="KWR12" s="65"/>
      <c r="KWW12" s="219"/>
      <c r="KWX12" s="65"/>
      <c r="KWY12" s="65"/>
      <c r="KXH12" s="65"/>
      <c r="KXM12" s="219"/>
      <c r="KXN12" s="65"/>
      <c r="KXO12" s="65"/>
      <c r="KXX12" s="65"/>
      <c r="KYC12" s="219"/>
      <c r="KYD12" s="65"/>
      <c r="KYE12" s="65"/>
      <c r="KYN12" s="65"/>
      <c r="KYS12" s="219"/>
      <c r="KYT12" s="65"/>
      <c r="KYU12" s="65"/>
      <c r="KZD12" s="65"/>
      <c r="KZI12" s="219"/>
      <c r="KZJ12" s="65"/>
      <c r="KZK12" s="65"/>
      <c r="KZT12" s="65"/>
      <c r="KZY12" s="219"/>
      <c r="KZZ12" s="65"/>
      <c r="LAA12" s="65"/>
      <c r="LAJ12" s="65"/>
      <c r="LAO12" s="219"/>
      <c r="LAP12" s="65"/>
      <c r="LAQ12" s="65"/>
      <c r="LAZ12" s="65"/>
      <c r="LBE12" s="219"/>
      <c r="LBF12" s="65"/>
      <c r="LBG12" s="65"/>
      <c r="LBP12" s="65"/>
      <c r="LBU12" s="219"/>
      <c r="LBV12" s="65"/>
      <c r="LBW12" s="65"/>
      <c r="LCF12" s="65"/>
      <c r="LCK12" s="219"/>
      <c r="LCL12" s="65"/>
      <c r="LCM12" s="65"/>
      <c r="LCV12" s="65"/>
      <c r="LDA12" s="219"/>
      <c r="LDB12" s="65"/>
      <c r="LDC12" s="65"/>
      <c r="LDL12" s="65"/>
      <c r="LDQ12" s="219"/>
      <c r="LDR12" s="65"/>
      <c r="LDS12" s="65"/>
      <c r="LEB12" s="65"/>
      <c r="LEG12" s="219"/>
      <c r="LEH12" s="65"/>
      <c r="LEI12" s="65"/>
      <c r="LER12" s="65"/>
      <c r="LEW12" s="219"/>
      <c r="LEX12" s="65"/>
      <c r="LEY12" s="65"/>
      <c r="LFH12" s="65"/>
      <c r="LFM12" s="219"/>
      <c r="LFN12" s="65"/>
      <c r="LFO12" s="65"/>
      <c r="LFX12" s="65"/>
      <c r="LGC12" s="219"/>
      <c r="LGD12" s="65"/>
      <c r="LGE12" s="65"/>
      <c r="LGN12" s="65"/>
      <c r="LGS12" s="219"/>
      <c r="LGT12" s="65"/>
      <c r="LGU12" s="65"/>
      <c r="LHD12" s="65"/>
      <c r="LHI12" s="219"/>
      <c r="LHJ12" s="65"/>
      <c r="LHK12" s="65"/>
      <c r="LHT12" s="65"/>
      <c r="LHY12" s="219"/>
      <c r="LHZ12" s="65"/>
      <c r="LIA12" s="65"/>
      <c r="LIJ12" s="65"/>
      <c r="LIO12" s="219"/>
      <c r="LIP12" s="65"/>
      <c r="LIQ12" s="65"/>
      <c r="LIZ12" s="65"/>
      <c r="LJE12" s="219"/>
      <c r="LJF12" s="65"/>
      <c r="LJG12" s="65"/>
      <c r="LJP12" s="65"/>
      <c r="LJU12" s="219"/>
      <c r="LJV12" s="65"/>
      <c r="LJW12" s="65"/>
      <c r="LKF12" s="65"/>
      <c r="LKK12" s="219"/>
      <c r="LKL12" s="65"/>
      <c r="LKM12" s="65"/>
      <c r="LKV12" s="65"/>
      <c r="LLA12" s="219"/>
      <c r="LLB12" s="65"/>
      <c r="LLC12" s="65"/>
      <c r="LLL12" s="65"/>
      <c r="LLQ12" s="219"/>
      <c r="LLR12" s="65"/>
      <c r="LLS12" s="65"/>
      <c r="LMB12" s="65"/>
      <c r="LMG12" s="219"/>
      <c r="LMH12" s="65"/>
      <c r="LMI12" s="65"/>
      <c r="LMR12" s="65"/>
      <c r="LMW12" s="219"/>
      <c r="LMX12" s="65"/>
      <c r="LMY12" s="65"/>
      <c r="LNH12" s="65"/>
      <c r="LNM12" s="219"/>
      <c r="LNN12" s="65"/>
      <c r="LNO12" s="65"/>
      <c r="LNX12" s="65"/>
      <c r="LOC12" s="219"/>
      <c r="LOD12" s="65"/>
      <c r="LOE12" s="65"/>
      <c r="LON12" s="65"/>
      <c r="LOS12" s="219"/>
      <c r="LOT12" s="65"/>
      <c r="LOU12" s="65"/>
      <c r="LPD12" s="65"/>
      <c r="LPI12" s="219"/>
      <c r="LPJ12" s="65"/>
      <c r="LPK12" s="65"/>
      <c r="LPT12" s="65"/>
      <c r="LPY12" s="219"/>
      <c r="LPZ12" s="65"/>
      <c r="LQA12" s="65"/>
      <c r="LQJ12" s="65"/>
      <c r="LQO12" s="219"/>
      <c r="LQP12" s="65"/>
      <c r="LQQ12" s="65"/>
      <c r="LQZ12" s="65"/>
      <c r="LRE12" s="219"/>
      <c r="LRF12" s="65"/>
      <c r="LRG12" s="65"/>
      <c r="LRP12" s="65"/>
      <c r="LRU12" s="219"/>
      <c r="LRV12" s="65"/>
      <c r="LRW12" s="65"/>
      <c r="LSF12" s="65"/>
      <c r="LSK12" s="219"/>
      <c r="LSL12" s="65"/>
      <c r="LSM12" s="65"/>
      <c r="LSV12" s="65"/>
      <c r="LTA12" s="219"/>
      <c r="LTB12" s="65"/>
      <c r="LTC12" s="65"/>
      <c r="LTL12" s="65"/>
      <c r="LTQ12" s="219"/>
      <c r="LTR12" s="65"/>
      <c r="LTS12" s="65"/>
      <c r="LUB12" s="65"/>
      <c r="LUG12" s="219"/>
      <c r="LUH12" s="65"/>
      <c r="LUI12" s="65"/>
      <c r="LUR12" s="65"/>
      <c r="LUW12" s="219"/>
      <c r="LUX12" s="65"/>
      <c r="LUY12" s="65"/>
      <c r="LVH12" s="65"/>
      <c r="LVM12" s="219"/>
      <c r="LVN12" s="65"/>
      <c r="LVO12" s="65"/>
      <c r="LVX12" s="65"/>
      <c r="LWC12" s="219"/>
      <c r="LWD12" s="65"/>
      <c r="LWE12" s="65"/>
      <c r="LWN12" s="65"/>
      <c r="LWS12" s="219"/>
      <c r="LWT12" s="65"/>
      <c r="LWU12" s="65"/>
      <c r="LXD12" s="65"/>
      <c r="LXI12" s="219"/>
      <c r="LXJ12" s="65"/>
      <c r="LXK12" s="65"/>
      <c r="LXT12" s="65"/>
      <c r="LXY12" s="219"/>
      <c r="LXZ12" s="65"/>
      <c r="LYA12" s="65"/>
      <c r="LYJ12" s="65"/>
      <c r="LYO12" s="219"/>
      <c r="LYP12" s="65"/>
      <c r="LYQ12" s="65"/>
      <c r="LYZ12" s="65"/>
      <c r="LZE12" s="219"/>
      <c r="LZF12" s="65"/>
      <c r="LZG12" s="65"/>
      <c r="LZP12" s="65"/>
      <c r="LZU12" s="219"/>
      <c r="LZV12" s="65"/>
      <c r="LZW12" s="65"/>
      <c r="MAF12" s="65"/>
      <c r="MAK12" s="219"/>
      <c r="MAL12" s="65"/>
      <c r="MAM12" s="65"/>
      <c r="MAV12" s="65"/>
      <c r="MBA12" s="219"/>
      <c r="MBB12" s="65"/>
      <c r="MBC12" s="65"/>
      <c r="MBL12" s="65"/>
      <c r="MBQ12" s="219"/>
      <c r="MBR12" s="65"/>
      <c r="MBS12" s="65"/>
      <c r="MCB12" s="65"/>
      <c r="MCG12" s="219"/>
      <c r="MCH12" s="65"/>
      <c r="MCI12" s="65"/>
      <c r="MCR12" s="65"/>
      <c r="MCW12" s="219"/>
      <c r="MCX12" s="65"/>
      <c r="MCY12" s="65"/>
      <c r="MDH12" s="65"/>
      <c r="MDM12" s="219"/>
      <c r="MDN12" s="65"/>
      <c r="MDO12" s="65"/>
      <c r="MDX12" s="65"/>
      <c r="MEC12" s="219"/>
      <c r="MED12" s="65"/>
      <c r="MEE12" s="65"/>
      <c r="MEN12" s="65"/>
      <c r="MES12" s="219"/>
      <c r="MET12" s="65"/>
      <c r="MEU12" s="65"/>
      <c r="MFD12" s="65"/>
      <c r="MFI12" s="219"/>
      <c r="MFJ12" s="65"/>
      <c r="MFK12" s="65"/>
      <c r="MFT12" s="65"/>
      <c r="MFY12" s="219"/>
      <c r="MFZ12" s="65"/>
      <c r="MGA12" s="65"/>
      <c r="MGJ12" s="65"/>
      <c r="MGO12" s="219"/>
      <c r="MGP12" s="65"/>
      <c r="MGQ12" s="65"/>
      <c r="MGZ12" s="65"/>
      <c r="MHE12" s="219"/>
      <c r="MHF12" s="65"/>
      <c r="MHG12" s="65"/>
      <c r="MHP12" s="65"/>
      <c r="MHU12" s="219"/>
      <c r="MHV12" s="65"/>
      <c r="MHW12" s="65"/>
      <c r="MIF12" s="65"/>
      <c r="MIK12" s="219"/>
      <c r="MIL12" s="65"/>
      <c r="MIM12" s="65"/>
      <c r="MIV12" s="65"/>
      <c r="MJA12" s="219"/>
      <c r="MJB12" s="65"/>
      <c r="MJC12" s="65"/>
      <c r="MJL12" s="65"/>
      <c r="MJQ12" s="219"/>
      <c r="MJR12" s="65"/>
      <c r="MJS12" s="65"/>
      <c r="MKB12" s="65"/>
      <c r="MKG12" s="219"/>
      <c r="MKH12" s="65"/>
      <c r="MKI12" s="65"/>
      <c r="MKR12" s="65"/>
      <c r="MKW12" s="219"/>
      <c r="MKX12" s="65"/>
      <c r="MKY12" s="65"/>
      <c r="MLH12" s="65"/>
      <c r="MLM12" s="219"/>
      <c r="MLN12" s="65"/>
      <c r="MLO12" s="65"/>
      <c r="MLX12" s="65"/>
      <c r="MMC12" s="219"/>
      <c r="MMD12" s="65"/>
      <c r="MME12" s="65"/>
      <c r="MMN12" s="65"/>
      <c r="MMS12" s="219"/>
      <c r="MMT12" s="65"/>
      <c r="MMU12" s="65"/>
      <c r="MND12" s="65"/>
      <c r="MNI12" s="219"/>
      <c r="MNJ12" s="65"/>
      <c r="MNK12" s="65"/>
      <c r="MNT12" s="65"/>
      <c r="MNY12" s="219"/>
      <c r="MNZ12" s="65"/>
      <c r="MOA12" s="65"/>
      <c r="MOJ12" s="65"/>
      <c r="MOO12" s="219"/>
      <c r="MOP12" s="65"/>
      <c r="MOQ12" s="65"/>
      <c r="MOZ12" s="65"/>
      <c r="MPE12" s="219"/>
      <c r="MPF12" s="65"/>
      <c r="MPG12" s="65"/>
      <c r="MPP12" s="65"/>
      <c r="MPU12" s="219"/>
      <c r="MPV12" s="65"/>
      <c r="MPW12" s="65"/>
      <c r="MQF12" s="65"/>
      <c r="MQK12" s="219"/>
      <c r="MQL12" s="65"/>
      <c r="MQM12" s="65"/>
      <c r="MQV12" s="65"/>
      <c r="MRA12" s="219"/>
      <c r="MRB12" s="65"/>
      <c r="MRC12" s="65"/>
      <c r="MRL12" s="65"/>
      <c r="MRQ12" s="219"/>
      <c r="MRR12" s="65"/>
      <c r="MRS12" s="65"/>
      <c r="MSB12" s="65"/>
      <c r="MSG12" s="219"/>
      <c r="MSH12" s="65"/>
      <c r="MSI12" s="65"/>
      <c r="MSR12" s="65"/>
      <c r="MSW12" s="219"/>
      <c r="MSX12" s="65"/>
      <c r="MSY12" s="65"/>
      <c r="MTH12" s="65"/>
      <c r="MTM12" s="219"/>
      <c r="MTN12" s="65"/>
      <c r="MTO12" s="65"/>
      <c r="MTX12" s="65"/>
      <c r="MUC12" s="219"/>
      <c r="MUD12" s="65"/>
      <c r="MUE12" s="65"/>
      <c r="MUN12" s="65"/>
      <c r="MUS12" s="219"/>
      <c r="MUT12" s="65"/>
      <c r="MUU12" s="65"/>
      <c r="MVD12" s="65"/>
      <c r="MVI12" s="219"/>
      <c r="MVJ12" s="65"/>
      <c r="MVK12" s="65"/>
      <c r="MVT12" s="65"/>
      <c r="MVY12" s="219"/>
      <c r="MVZ12" s="65"/>
      <c r="MWA12" s="65"/>
      <c r="MWJ12" s="65"/>
      <c r="MWO12" s="219"/>
      <c r="MWP12" s="65"/>
      <c r="MWQ12" s="65"/>
      <c r="MWZ12" s="65"/>
      <c r="MXE12" s="219"/>
      <c r="MXF12" s="65"/>
      <c r="MXG12" s="65"/>
      <c r="MXP12" s="65"/>
      <c r="MXU12" s="219"/>
      <c r="MXV12" s="65"/>
      <c r="MXW12" s="65"/>
      <c r="MYF12" s="65"/>
      <c r="MYK12" s="219"/>
      <c r="MYL12" s="65"/>
      <c r="MYM12" s="65"/>
      <c r="MYV12" s="65"/>
      <c r="MZA12" s="219"/>
      <c r="MZB12" s="65"/>
      <c r="MZC12" s="65"/>
      <c r="MZL12" s="65"/>
      <c r="MZQ12" s="219"/>
      <c r="MZR12" s="65"/>
      <c r="MZS12" s="65"/>
      <c r="NAB12" s="65"/>
      <c r="NAG12" s="219"/>
      <c r="NAH12" s="65"/>
      <c r="NAI12" s="65"/>
      <c r="NAR12" s="65"/>
      <c r="NAW12" s="219"/>
      <c r="NAX12" s="65"/>
      <c r="NAY12" s="65"/>
      <c r="NBH12" s="65"/>
      <c r="NBM12" s="219"/>
      <c r="NBN12" s="65"/>
      <c r="NBO12" s="65"/>
      <c r="NBX12" s="65"/>
      <c r="NCC12" s="219"/>
      <c r="NCD12" s="65"/>
      <c r="NCE12" s="65"/>
      <c r="NCN12" s="65"/>
      <c r="NCS12" s="219"/>
      <c r="NCT12" s="65"/>
      <c r="NCU12" s="65"/>
      <c r="NDD12" s="65"/>
      <c r="NDI12" s="219"/>
      <c r="NDJ12" s="65"/>
      <c r="NDK12" s="65"/>
      <c r="NDT12" s="65"/>
      <c r="NDY12" s="219"/>
      <c r="NDZ12" s="65"/>
      <c r="NEA12" s="65"/>
      <c r="NEJ12" s="65"/>
      <c r="NEO12" s="219"/>
      <c r="NEP12" s="65"/>
      <c r="NEQ12" s="65"/>
      <c r="NEZ12" s="65"/>
      <c r="NFE12" s="219"/>
      <c r="NFF12" s="65"/>
      <c r="NFG12" s="65"/>
      <c r="NFP12" s="65"/>
      <c r="NFU12" s="219"/>
      <c r="NFV12" s="65"/>
      <c r="NFW12" s="65"/>
      <c r="NGF12" s="65"/>
      <c r="NGK12" s="219"/>
      <c r="NGL12" s="65"/>
      <c r="NGM12" s="65"/>
      <c r="NGV12" s="65"/>
      <c r="NHA12" s="219"/>
      <c r="NHB12" s="65"/>
      <c r="NHC12" s="65"/>
      <c r="NHL12" s="65"/>
      <c r="NHQ12" s="219"/>
      <c r="NHR12" s="65"/>
      <c r="NHS12" s="65"/>
      <c r="NIB12" s="65"/>
      <c r="NIG12" s="219"/>
      <c r="NIH12" s="65"/>
      <c r="NII12" s="65"/>
      <c r="NIR12" s="65"/>
      <c r="NIW12" s="219"/>
      <c r="NIX12" s="65"/>
      <c r="NIY12" s="65"/>
      <c r="NJH12" s="65"/>
      <c r="NJM12" s="219"/>
      <c r="NJN12" s="65"/>
      <c r="NJO12" s="65"/>
      <c r="NJX12" s="65"/>
      <c r="NKC12" s="219"/>
      <c r="NKD12" s="65"/>
      <c r="NKE12" s="65"/>
      <c r="NKN12" s="65"/>
      <c r="NKS12" s="219"/>
      <c r="NKT12" s="65"/>
      <c r="NKU12" s="65"/>
      <c r="NLD12" s="65"/>
      <c r="NLI12" s="219"/>
      <c r="NLJ12" s="65"/>
      <c r="NLK12" s="65"/>
      <c r="NLT12" s="65"/>
      <c r="NLY12" s="219"/>
      <c r="NLZ12" s="65"/>
      <c r="NMA12" s="65"/>
      <c r="NMJ12" s="65"/>
      <c r="NMO12" s="219"/>
      <c r="NMP12" s="65"/>
      <c r="NMQ12" s="65"/>
      <c r="NMZ12" s="65"/>
      <c r="NNE12" s="219"/>
      <c r="NNF12" s="65"/>
      <c r="NNG12" s="65"/>
      <c r="NNP12" s="65"/>
      <c r="NNU12" s="219"/>
      <c r="NNV12" s="65"/>
      <c r="NNW12" s="65"/>
      <c r="NOF12" s="65"/>
      <c r="NOK12" s="219"/>
      <c r="NOL12" s="65"/>
      <c r="NOM12" s="65"/>
      <c r="NOV12" s="65"/>
      <c r="NPA12" s="219"/>
      <c r="NPB12" s="65"/>
      <c r="NPC12" s="65"/>
      <c r="NPL12" s="65"/>
      <c r="NPQ12" s="219"/>
      <c r="NPR12" s="65"/>
      <c r="NPS12" s="65"/>
      <c r="NQB12" s="65"/>
      <c r="NQG12" s="219"/>
      <c r="NQH12" s="65"/>
      <c r="NQI12" s="65"/>
      <c r="NQR12" s="65"/>
      <c r="NQW12" s="219"/>
      <c r="NQX12" s="65"/>
      <c r="NQY12" s="65"/>
      <c r="NRH12" s="65"/>
      <c r="NRM12" s="219"/>
      <c r="NRN12" s="65"/>
      <c r="NRO12" s="65"/>
      <c r="NRX12" s="65"/>
      <c r="NSC12" s="219"/>
      <c r="NSD12" s="65"/>
      <c r="NSE12" s="65"/>
      <c r="NSN12" s="65"/>
      <c r="NSS12" s="219"/>
      <c r="NST12" s="65"/>
      <c r="NSU12" s="65"/>
      <c r="NTD12" s="65"/>
      <c r="NTI12" s="219"/>
      <c r="NTJ12" s="65"/>
      <c r="NTK12" s="65"/>
      <c r="NTT12" s="65"/>
      <c r="NTY12" s="219"/>
      <c r="NTZ12" s="65"/>
      <c r="NUA12" s="65"/>
      <c r="NUJ12" s="65"/>
      <c r="NUO12" s="219"/>
      <c r="NUP12" s="65"/>
      <c r="NUQ12" s="65"/>
      <c r="NUZ12" s="65"/>
      <c r="NVE12" s="219"/>
      <c r="NVF12" s="65"/>
      <c r="NVG12" s="65"/>
      <c r="NVP12" s="65"/>
      <c r="NVU12" s="219"/>
      <c r="NVV12" s="65"/>
      <c r="NVW12" s="65"/>
      <c r="NWF12" s="65"/>
      <c r="NWK12" s="219"/>
      <c r="NWL12" s="65"/>
      <c r="NWM12" s="65"/>
      <c r="NWV12" s="65"/>
      <c r="NXA12" s="219"/>
      <c r="NXB12" s="65"/>
      <c r="NXC12" s="65"/>
      <c r="NXL12" s="65"/>
      <c r="NXQ12" s="219"/>
      <c r="NXR12" s="65"/>
      <c r="NXS12" s="65"/>
      <c r="NYB12" s="65"/>
      <c r="NYG12" s="219"/>
      <c r="NYH12" s="65"/>
      <c r="NYI12" s="65"/>
      <c r="NYR12" s="65"/>
      <c r="NYW12" s="219"/>
      <c r="NYX12" s="65"/>
      <c r="NYY12" s="65"/>
      <c r="NZH12" s="65"/>
      <c r="NZM12" s="219"/>
      <c r="NZN12" s="65"/>
      <c r="NZO12" s="65"/>
      <c r="NZX12" s="65"/>
      <c r="OAC12" s="219"/>
      <c r="OAD12" s="65"/>
      <c r="OAE12" s="65"/>
      <c r="OAN12" s="65"/>
      <c r="OAS12" s="219"/>
      <c r="OAT12" s="65"/>
      <c r="OAU12" s="65"/>
      <c r="OBD12" s="65"/>
      <c r="OBI12" s="219"/>
      <c r="OBJ12" s="65"/>
      <c r="OBK12" s="65"/>
      <c r="OBT12" s="65"/>
      <c r="OBY12" s="219"/>
      <c r="OBZ12" s="65"/>
      <c r="OCA12" s="65"/>
      <c r="OCJ12" s="65"/>
      <c r="OCO12" s="219"/>
      <c r="OCP12" s="65"/>
      <c r="OCQ12" s="65"/>
      <c r="OCZ12" s="65"/>
      <c r="ODE12" s="219"/>
      <c r="ODF12" s="65"/>
      <c r="ODG12" s="65"/>
      <c r="ODP12" s="65"/>
      <c r="ODU12" s="219"/>
      <c r="ODV12" s="65"/>
      <c r="ODW12" s="65"/>
      <c r="OEF12" s="65"/>
      <c r="OEK12" s="219"/>
      <c r="OEL12" s="65"/>
      <c r="OEM12" s="65"/>
      <c r="OEV12" s="65"/>
      <c r="OFA12" s="219"/>
      <c r="OFB12" s="65"/>
      <c r="OFC12" s="65"/>
      <c r="OFL12" s="65"/>
      <c r="OFQ12" s="219"/>
      <c r="OFR12" s="65"/>
      <c r="OFS12" s="65"/>
      <c r="OGB12" s="65"/>
      <c r="OGG12" s="219"/>
      <c r="OGH12" s="65"/>
      <c r="OGI12" s="65"/>
      <c r="OGR12" s="65"/>
      <c r="OGW12" s="219"/>
      <c r="OGX12" s="65"/>
      <c r="OGY12" s="65"/>
      <c r="OHH12" s="65"/>
      <c r="OHM12" s="219"/>
      <c r="OHN12" s="65"/>
      <c r="OHO12" s="65"/>
      <c r="OHX12" s="65"/>
      <c r="OIC12" s="219"/>
      <c r="OID12" s="65"/>
      <c r="OIE12" s="65"/>
      <c r="OIN12" s="65"/>
      <c r="OIS12" s="219"/>
      <c r="OIT12" s="65"/>
      <c r="OIU12" s="65"/>
      <c r="OJD12" s="65"/>
      <c r="OJI12" s="219"/>
      <c r="OJJ12" s="65"/>
      <c r="OJK12" s="65"/>
      <c r="OJT12" s="65"/>
      <c r="OJY12" s="219"/>
      <c r="OJZ12" s="65"/>
      <c r="OKA12" s="65"/>
      <c r="OKJ12" s="65"/>
      <c r="OKO12" s="219"/>
      <c r="OKP12" s="65"/>
      <c r="OKQ12" s="65"/>
      <c r="OKZ12" s="65"/>
      <c r="OLE12" s="219"/>
      <c r="OLF12" s="65"/>
      <c r="OLG12" s="65"/>
      <c r="OLP12" s="65"/>
      <c r="OLU12" s="219"/>
      <c r="OLV12" s="65"/>
      <c r="OLW12" s="65"/>
      <c r="OMF12" s="65"/>
      <c r="OMK12" s="219"/>
      <c r="OML12" s="65"/>
      <c r="OMM12" s="65"/>
      <c r="OMV12" s="65"/>
      <c r="ONA12" s="219"/>
      <c r="ONB12" s="65"/>
      <c r="ONC12" s="65"/>
      <c r="ONL12" s="65"/>
      <c r="ONQ12" s="219"/>
      <c r="ONR12" s="65"/>
      <c r="ONS12" s="65"/>
      <c r="OOB12" s="65"/>
      <c r="OOG12" s="219"/>
      <c r="OOH12" s="65"/>
      <c r="OOI12" s="65"/>
      <c r="OOR12" s="65"/>
      <c r="OOW12" s="219"/>
      <c r="OOX12" s="65"/>
      <c r="OOY12" s="65"/>
      <c r="OPH12" s="65"/>
      <c r="OPM12" s="219"/>
      <c r="OPN12" s="65"/>
      <c r="OPO12" s="65"/>
      <c r="OPX12" s="65"/>
      <c r="OQC12" s="219"/>
      <c r="OQD12" s="65"/>
      <c r="OQE12" s="65"/>
      <c r="OQN12" s="65"/>
      <c r="OQS12" s="219"/>
      <c r="OQT12" s="65"/>
      <c r="OQU12" s="65"/>
      <c r="ORD12" s="65"/>
      <c r="ORI12" s="219"/>
      <c r="ORJ12" s="65"/>
      <c r="ORK12" s="65"/>
      <c r="ORT12" s="65"/>
      <c r="ORY12" s="219"/>
      <c r="ORZ12" s="65"/>
      <c r="OSA12" s="65"/>
      <c r="OSJ12" s="65"/>
      <c r="OSO12" s="219"/>
      <c r="OSP12" s="65"/>
      <c r="OSQ12" s="65"/>
      <c r="OSZ12" s="65"/>
      <c r="OTE12" s="219"/>
      <c r="OTF12" s="65"/>
      <c r="OTG12" s="65"/>
      <c r="OTP12" s="65"/>
      <c r="OTU12" s="219"/>
      <c r="OTV12" s="65"/>
      <c r="OTW12" s="65"/>
      <c r="OUF12" s="65"/>
      <c r="OUK12" s="219"/>
      <c r="OUL12" s="65"/>
      <c r="OUM12" s="65"/>
      <c r="OUV12" s="65"/>
      <c r="OVA12" s="219"/>
      <c r="OVB12" s="65"/>
      <c r="OVC12" s="65"/>
      <c r="OVL12" s="65"/>
      <c r="OVQ12" s="219"/>
      <c r="OVR12" s="65"/>
      <c r="OVS12" s="65"/>
      <c r="OWB12" s="65"/>
      <c r="OWG12" s="219"/>
      <c r="OWH12" s="65"/>
      <c r="OWI12" s="65"/>
      <c r="OWR12" s="65"/>
      <c r="OWW12" s="219"/>
      <c r="OWX12" s="65"/>
      <c r="OWY12" s="65"/>
      <c r="OXH12" s="65"/>
      <c r="OXM12" s="219"/>
      <c r="OXN12" s="65"/>
      <c r="OXO12" s="65"/>
      <c r="OXX12" s="65"/>
      <c r="OYC12" s="219"/>
      <c r="OYD12" s="65"/>
      <c r="OYE12" s="65"/>
      <c r="OYN12" s="65"/>
      <c r="OYS12" s="219"/>
      <c r="OYT12" s="65"/>
      <c r="OYU12" s="65"/>
      <c r="OZD12" s="65"/>
      <c r="OZI12" s="219"/>
      <c r="OZJ12" s="65"/>
      <c r="OZK12" s="65"/>
      <c r="OZT12" s="65"/>
      <c r="OZY12" s="219"/>
      <c r="OZZ12" s="65"/>
      <c r="PAA12" s="65"/>
      <c r="PAJ12" s="65"/>
      <c r="PAO12" s="219"/>
      <c r="PAP12" s="65"/>
      <c r="PAQ12" s="65"/>
      <c r="PAZ12" s="65"/>
      <c r="PBE12" s="219"/>
      <c r="PBF12" s="65"/>
      <c r="PBG12" s="65"/>
      <c r="PBP12" s="65"/>
      <c r="PBU12" s="219"/>
      <c r="PBV12" s="65"/>
      <c r="PBW12" s="65"/>
      <c r="PCF12" s="65"/>
      <c r="PCK12" s="219"/>
      <c r="PCL12" s="65"/>
      <c r="PCM12" s="65"/>
      <c r="PCV12" s="65"/>
      <c r="PDA12" s="219"/>
      <c r="PDB12" s="65"/>
      <c r="PDC12" s="65"/>
      <c r="PDL12" s="65"/>
      <c r="PDQ12" s="219"/>
      <c r="PDR12" s="65"/>
      <c r="PDS12" s="65"/>
      <c r="PEB12" s="65"/>
      <c r="PEG12" s="219"/>
      <c r="PEH12" s="65"/>
      <c r="PEI12" s="65"/>
      <c r="PER12" s="65"/>
      <c r="PEW12" s="219"/>
      <c r="PEX12" s="65"/>
      <c r="PEY12" s="65"/>
      <c r="PFH12" s="65"/>
      <c r="PFM12" s="219"/>
      <c r="PFN12" s="65"/>
      <c r="PFO12" s="65"/>
      <c r="PFX12" s="65"/>
      <c r="PGC12" s="219"/>
      <c r="PGD12" s="65"/>
      <c r="PGE12" s="65"/>
      <c r="PGN12" s="65"/>
      <c r="PGS12" s="219"/>
      <c r="PGT12" s="65"/>
      <c r="PGU12" s="65"/>
      <c r="PHD12" s="65"/>
      <c r="PHI12" s="219"/>
      <c r="PHJ12" s="65"/>
      <c r="PHK12" s="65"/>
      <c r="PHT12" s="65"/>
      <c r="PHY12" s="219"/>
      <c r="PHZ12" s="65"/>
      <c r="PIA12" s="65"/>
      <c r="PIJ12" s="65"/>
      <c r="PIO12" s="219"/>
      <c r="PIP12" s="65"/>
      <c r="PIQ12" s="65"/>
      <c r="PIZ12" s="65"/>
      <c r="PJE12" s="219"/>
      <c r="PJF12" s="65"/>
      <c r="PJG12" s="65"/>
      <c r="PJP12" s="65"/>
      <c r="PJU12" s="219"/>
      <c r="PJV12" s="65"/>
      <c r="PJW12" s="65"/>
      <c r="PKF12" s="65"/>
      <c r="PKK12" s="219"/>
      <c r="PKL12" s="65"/>
      <c r="PKM12" s="65"/>
      <c r="PKV12" s="65"/>
      <c r="PLA12" s="219"/>
      <c r="PLB12" s="65"/>
      <c r="PLC12" s="65"/>
      <c r="PLL12" s="65"/>
      <c r="PLQ12" s="219"/>
      <c r="PLR12" s="65"/>
      <c r="PLS12" s="65"/>
      <c r="PMB12" s="65"/>
      <c r="PMG12" s="219"/>
      <c r="PMH12" s="65"/>
      <c r="PMI12" s="65"/>
      <c r="PMR12" s="65"/>
      <c r="PMW12" s="219"/>
      <c r="PMX12" s="65"/>
      <c r="PMY12" s="65"/>
      <c r="PNH12" s="65"/>
      <c r="PNM12" s="219"/>
      <c r="PNN12" s="65"/>
      <c r="PNO12" s="65"/>
      <c r="PNX12" s="65"/>
      <c r="POC12" s="219"/>
      <c r="POD12" s="65"/>
      <c r="POE12" s="65"/>
      <c r="PON12" s="65"/>
      <c r="POS12" s="219"/>
      <c r="POT12" s="65"/>
      <c r="POU12" s="65"/>
      <c r="PPD12" s="65"/>
      <c r="PPI12" s="219"/>
      <c r="PPJ12" s="65"/>
      <c r="PPK12" s="65"/>
      <c r="PPT12" s="65"/>
      <c r="PPY12" s="219"/>
      <c r="PPZ12" s="65"/>
      <c r="PQA12" s="65"/>
      <c r="PQJ12" s="65"/>
      <c r="PQO12" s="219"/>
      <c r="PQP12" s="65"/>
      <c r="PQQ12" s="65"/>
      <c r="PQZ12" s="65"/>
      <c r="PRE12" s="219"/>
      <c r="PRF12" s="65"/>
      <c r="PRG12" s="65"/>
      <c r="PRP12" s="65"/>
      <c r="PRU12" s="219"/>
      <c r="PRV12" s="65"/>
      <c r="PRW12" s="65"/>
      <c r="PSF12" s="65"/>
      <c r="PSK12" s="219"/>
      <c r="PSL12" s="65"/>
      <c r="PSM12" s="65"/>
      <c r="PSV12" s="65"/>
      <c r="PTA12" s="219"/>
      <c r="PTB12" s="65"/>
      <c r="PTC12" s="65"/>
      <c r="PTL12" s="65"/>
      <c r="PTQ12" s="219"/>
      <c r="PTR12" s="65"/>
      <c r="PTS12" s="65"/>
      <c r="PUB12" s="65"/>
      <c r="PUG12" s="219"/>
      <c r="PUH12" s="65"/>
      <c r="PUI12" s="65"/>
      <c r="PUR12" s="65"/>
      <c r="PUW12" s="219"/>
      <c r="PUX12" s="65"/>
      <c r="PUY12" s="65"/>
      <c r="PVH12" s="65"/>
      <c r="PVM12" s="219"/>
      <c r="PVN12" s="65"/>
      <c r="PVO12" s="65"/>
      <c r="PVX12" s="65"/>
      <c r="PWC12" s="219"/>
      <c r="PWD12" s="65"/>
      <c r="PWE12" s="65"/>
      <c r="PWN12" s="65"/>
      <c r="PWS12" s="219"/>
      <c r="PWT12" s="65"/>
      <c r="PWU12" s="65"/>
      <c r="PXD12" s="65"/>
      <c r="PXI12" s="219"/>
      <c r="PXJ12" s="65"/>
      <c r="PXK12" s="65"/>
      <c r="PXT12" s="65"/>
      <c r="PXY12" s="219"/>
      <c r="PXZ12" s="65"/>
      <c r="PYA12" s="65"/>
      <c r="PYJ12" s="65"/>
      <c r="PYO12" s="219"/>
      <c r="PYP12" s="65"/>
      <c r="PYQ12" s="65"/>
      <c r="PYZ12" s="65"/>
      <c r="PZE12" s="219"/>
      <c r="PZF12" s="65"/>
      <c r="PZG12" s="65"/>
      <c r="PZP12" s="65"/>
      <c r="PZU12" s="219"/>
      <c r="PZV12" s="65"/>
      <c r="PZW12" s="65"/>
      <c r="QAF12" s="65"/>
      <c r="QAK12" s="219"/>
      <c r="QAL12" s="65"/>
      <c r="QAM12" s="65"/>
      <c r="QAV12" s="65"/>
      <c r="QBA12" s="219"/>
      <c r="QBB12" s="65"/>
      <c r="QBC12" s="65"/>
      <c r="QBL12" s="65"/>
      <c r="QBQ12" s="219"/>
      <c r="QBR12" s="65"/>
      <c r="QBS12" s="65"/>
      <c r="QCB12" s="65"/>
      <c r="QCG12" s="219"/>
      <c r="QCH12" s="65"/>
      <c r="QCI12" s="65"/>
      <c r="QCR12" s="65"/>
      <c r="QCW12" s="219"/>
      <c r="QCX12" s="65"/>
      <c r="QCY12" s="65"/>
      <c r="QDH12" s="65"/>
      <c r="QDM12" s="219"/>
      <c r="QDN12" s="65"/>
      <c r="QDO12" s="65"/>
      <c r="QDX12" s="65"/>
      <c r="QEC12" s="219"/>
      <c r="QED12" s="65"/>
      <c r="QEE12" s="65"/>
      <c r="QEN12" s="65"/>
      <c r="QES12" s="219"/>
      <c r="QET12" s="65"/>
      <c r="QEU12" s="65"/>
      <c r="QFD12" s="65"/>
      <c r="QFI12" s="219"/>
      <c r="QFJ12" s="65"/>
      <c r="QFK12" s="65"/>
      <c r="QFT12" s="65"/>
      <c r="QFY12" s="219"/>
      <c r="QFZ12" s="65"/>
      <c r="QGA12" s="65"/>
      <c r="QGJ12" s="65"/>
      <c r="QGO12" s="219"/>
      <c r="QGP12" s="65"/>
      <c r="QGQ12" s="65"/>
      <c r="QGZ12" s="65"/>
      <c r="QHE12" s="219"/>
      <c r="QHF12" s="65"/>
      <c r="QHG12" s="65"/>
      <c r="QHP12" s="65"/>
      <c r="QHU12" s="219"/>
      <c r="QHV12" s="65"/>
      <c r="QHW12" s="65"/>
      <c r="QIF12" s="65"/>
      <c r="QIK12" s="219"/>
      <c r="QIL12" s="65"/>
      <c r="QIM12" s="65"/>
      <c r="QIV12" s="65"/>
      <c r="QJA12" s="219"/>
      <c r="QJB12" s="65"/>
      <c r="QJC12" s="65"/>
      <c r="QJL12" s="65"/>
      <c r="QJQ12" s="219"/>
      <c r="QJR12" s="65"/>
      <c r="QJS12" s="65"/>
      <c r="QKB12" s="65"/>
      <c r="QKG12" s="219"/>
      <c r="QKH12" s="65"/>
      <c r="QKI12" s="65"/>
      <c r="QKR12" s="65"/>
      <c r="QKW12" s="219"/>
      <c r="QKX12" s="65"/>
      <c r="QKY12" s="65"/>
      <c r="QLH12" s="65"/>
      <c r="QLM12" s="219"/>
      <c r="QLN12" s="65"/>
      <c r="QLO12" s="65"/>
      <c r="QLX12" s="65"/>
      <c r="QMC12" s="219"/>
      <c r="QMD12" s="65"/>
      <c r="QME12" s="65"/>
      <c r="QMN12" s="65"/>
      <c r="QMS12" s="219"/>
      <c r="QMT12" s="65"/>
      <c r="QMU12" s="65"/>
      <c r="QND12" s="65"/>
      <c r="QNI12" s="219"/>
      <c r="QNJ12" s="65"/>
      <c r="QNK12" s="65"/>
      <c r="QNT12" s="65"/>
      <c r="QNY12" s="219"/>
      <c r="QNZ12" s="65"/>
      <c r="QOA12" s="65"/>
      <c r="QOJ12" s="65"/>
      <c r="QOO12" s="219"/>
      <c r="QOP12" s="65"/>
      <c r="QOQ12" s="65"/>
      <c r="QOZ12" s="65"/>
      <c r="QPE12" s="219"/>
      <c r="QPF12" s="65"/>
      <c r="QPG12" s="65"/>
      <c r="QPP12" s="65"/>
      <c r="QPU12" s="219"/>
      <c r="QPV12" s="65"/>
      <c r="QPW12" s="65"/>
      <c r="QQF12" s="65"/>
      <c r="QQK12" s="219"/>
      <c r="QQL12" s="65"/>
      <c r="QQM12" s="65"/>
      <c r="QQV12" s="65"/>
      <c r="QRA12" s="219"/>
      <c r="QRB12" s="65"/>
      <c r="QRC12" s="65"/>
      <c r="QRL12" s="65"/>
      <c r="QRQ12" s="219"/>
      <c r="QRR12" s="65"/>
      <c r="QRS12" s="65"/>
      <c r="QSB12" s="65"/>
      <c r="QSG12" s="219"/>
      <c r="QSH12" s="65"/>
      <c r="QSI12" s="65"/>
      <c r="QSR12" s="65"/>
      <c r="QSW12" s="219"/>
      <c r="QSX12" s="65"/>
      <c r="QSY12" s="65"/>
      <c r="QTH12" s="65"/>
      <c r="QTM12" s="219"/>
      <c r="QTN12" s="65"/>
      <c r="QTO12" s="65"/>
      <c r="QTX12" s="65"/>
      <c r="QUC12" s="219"/>
      <c r="QUD12" s="65"/>
      <c r="QUE12" s="65"/>
      <c r="QUN12" s="65"/>
      <c r="QUS12" s="219"/>
      <c r="QUT12" s="65"/>
      <c r="QUU12" s="65"/>
      <c r="QVD12" s="65"/>
      <c r="QVI12" s="219"/>
      <c r="QVJ12" s="65"/>
      <c r="QVK12" s="65"/>
      <c r="QVT12" s="65"/>
      <c r="QVY12" s="219"/>
      <c r="QVZ12" s="65"/>
      <c r="QWA12" s="65"/>
      <c r="QWJ12" s="65"/>
      <c r="QWO12" s="219"/>
      <c r="QWP12" s="65"/>
      <c r="QWQ12" s="65"/>
      <c r="QWZ12" s="65"/>
      <c r="QXE12" s="219"/>
      <c r="QXF12" s="65"/>
      <c r="QXG12" s="65"/>
      <c r="QXP12" s="65"/>
      <c r="QXU12" s="219"/>
      <c r="QXV12" s="65"/>
      <c r="QXW12" s="65"/>
      <c r="QYF12" s="65"/>
      <c r="QYK12" s="219"/>
      <c r="QYL12" s="65"/>
      <c r="QYM12" s="65"/>
      <c r="QYV12" s="65"/>
      <c r="QZA12" s="219"/>
      <c r="QZB12" s="65"/>
      <c r="QZC12" s="65"/>
      <c r="QZL12" s="65"/>
      <c r="QZQ12" s="219"/>
      <c r="QZR12" s="65"/>
      <c r="QZS12" s="65"/>
      <c r="RAB12" s="65"/>
      <c r="RAG12" s="219"/>
      <c r="RAH12" s="65"/>
      <c r="RAI12" s="65"/>
      <c r="RAR12" s="65"/>
      <c r="RAW12" s="219"/>
      <c r="RAX12" s="65"/>
      <c r="RAY12" s="65"/>
      <c r="RBH12" s="65"/>
      <c r="RBM12" s="219"/>
      <c r="RBN12" s="65"/>
      <c r="RBO12" s="65"/>
      <c r="RBX12" s="65"/>
      <c r="RCC12" s="219"/>
      <c r="RCD12" s="65"/>
      <c r="RCE12" s="65"/>
      <c r="RCN12" s="65"/>
      <c r="RCS12" s="219"/>
      <c r="RCT12" s="65"/>
      <c r="RCU12" s="65"/>
      <c r="RDD12" s="65"/>
      <c r="RDI12" s="219"/>
      <c r="RDJ12" s="65"/>
      <c r="RDK12" s="65"/>
      <c r="RDT12" s="65"/>
      <c r="RDY12" s="219"/>
      <c r="RDZ12" s="65"/>
      <c r="REA12" s="65"/>
      <c r="REJ12" s="65"/>
      <c r="REO12" s="219"/>
      <c r="REP12" s="65"/>
      <c r="REQ12" s="65"/>
      <c r="REZ12" s="65"/>
      <c r="RFE12" s="219"/>
      <c r="RFF12" s="65"/>
      <c r="RFG12" s="65"/>
      <c r="RFP12" s="65"/>
      <c r="RFU12" s="219"/>
      <c r="RFV12" s="65"/>
      <c r="RFW12" s="65"/>
      <c r="RGF12" s="65"/>
      <c r="RGK12" s="219"/>
      <c r="RGL12" s="65"/>
      <c r="RGM12" s="65"/>
      <c r="RGV12" s="65"/>
      <c r="RHA12" s="219"/>
      <c r="RHB12" s="65"/>
      <c r="RHC12" s="65"/>
      <c r="RHL12" s="65"/>
      <c r="RHQ12" s="219"/>
      <c r="RHR12" s="65"/>
      <c r="RHS12" s="65"/>
      <c r="RIB12" s="65"/>
      <c r="RIG12" s="219"/>
      <c r="RIH12" s="65"/>
      <c r="RII12" s="65"/>
      <c r="RIR12" s="65"/>
      <c r="RIW12" s="219"/>
      <c r="RIX12" s="65"/>
      <c r="RIY12" s="65"/>
      <c r="RJH12" s="65"/>
      <c r="RJM12" s="219"/>
      <c r="RJN12" s="65"/>
      <c r="RJO12" s="65"/>
      <c r="RJX12" s="65"/>
      <c r="RKC12" s="219"/>
      <c r="RKD12" s="65"/>
      <c r="RKE12" s="65"/>
      <c r="RKN12" s="65"/>
      <c r="RKS12" s="219"/>
      <c r="RKT12" s="65"/>
      <c r="RKU12" s="65"/>
      <c r="RLD12" s="65"/>
      <c r="RLI12" s="219"/>
      <c r="RLJ12" s="65"/>
      <c r="RLK12" s="65"/>
      <c r="RLT12" s="65"/>
      <c r="RLY12" s="219"/>
      <c r="RLZ12" s="65"/>
      <c r="RMA12" s="65"/>
      <c r="RMJ12" s="65"/>
      <c r="RMO12" s="219"/>
      <c r="RMP12" s="65"/>
      <c r="RMQ12" s="65"/>
      <c r="RMZ12" s="65"/>
      <c r="RNE12" s="219"/>
      <c r="RNF12" s="65"/>
      <c r="RNG12" s="65"/>
      <c r="RNP12" s="65"/>
      <c r="RNU12" s="219"/>
      <c r="RNV12" s="65"/>
      <c r="RNW12" s="65"/>
      <c r="ROF12" s="65"/>
      <c r="ROK12" s="219"/>
      <c r="ROL12" s="65"/>
      <c r="ROM12" s="65"/>
      <c r="ROV12" s="65"/>
      <c r="RPA12" s="219"/>
      <c r="RPB12" s="65"/>
      <c r="RPC12" s="65"/>
      <c r="RPL12" s="65"/>
      <c r="RPQ12" s="219"/>
      <c r="RPR12" s="65"/>
      <c r="RPS12" s="65"/>
      <c r="RQB12" s="65"/>
      <c r="RQG12" s="219"/>
      <c r="RQH12" s="65"/>
      <c r="RQI12" s="65"/>
      <c r="RQR12" s="65"/>
      <c r="RQW12" s="219"/>
      <c r="RQX12" s="65"/>
      <c r="RQY12" s="65"/>
      <c r="RRH12" s="65"/>
      <c r="RRM12" s="219"/>
      <c r="RRN12" s="65"/>
      <c r="RRO12" s="65"/>
      <c r="RRX12" s="65"/>
      <c r="RSC12" s="219"/>
      <c r="RSD12" s="65"/>
      <c r="RSE12" s="65"/>
      <c r="RSN12" s="65"/>
      <c r="RSS12" s="219"/>
      <c r="RST12" s="65"/>
      <c r="RSU12" s="65"/>
      <c r="RTD12" s="65"/>
      <c r="RTI12" s="219"/>
      <c r="RTJ12" s="65"/>
      <c r="RTK12" s="65"/>
      <c r="RTT12" s="65"/>
      <c r="RTY12" s="219"/>
      <c r="RTZ12" s="65"/>
      <c r="RUA12" s="65"/>
      <c r="RUJ12" s="65"/>
      <c r="RUO12" s="219"/>
      <c r="RUP12" s="65"/>
      <c r="RUQ12" s="65"/>
      <c r="RUZ12" s="65"/>
      <c r="RVE12" s="219"/>
      <c r="RVF12" s="65"/>
      <c r="RVG12" s="65"/>
      <c r="RVP12" s="65"/>
      <c r="RVU12" s="219"/>
      <c r="RVV12" s="65"/>
      <c r="RVW12" s="65"/>
      <c r="RWF12" s="65"/>
      <c r="RWK12" s="219"/>
      <c r="RWL12" s="65"/>
      <c r="RWM12" s="65"/>
      <c r="RWV12" s="65"/>
      <c r="RXA12" s="219"/>
      <c r="RXB12" s="65"/>
      <c r="RXC12" s="65"/>
      <c r="RXL12" s="65"/>
      <c r="RXQ12" s="219"/>
      <c r="RXR12" s="65"/>
      <c r="RXS12" s="65"/>
      <c r="RYB12" s="65"/>
      <c r="RYG12" s="219"/>
      <c r="RYH12" s="65"/>
      <c r="RYI12" s="65"/>
      <c r="RYR12" s="65"/>
      <c r="RYW12" s="219"/>
      <c r="RYX12" s="65"/>
      <c r="RYY12" s="65"/>
      <c r="RZH12" s="65"/>
      <c r="RZM12" s="219"/>
      <c r="RZN12" s="65"/>
      <c r="RZO12" s="65"/>
      <c r="RZX12" s="65"/>
      <c r="SAC12" s="219"/>
      <c r="SAD12" s="65"/>
      <c r="SAE12" s="65"/>
      <c r="SAN12" s="65"/>
      <c r="SAS12" s="219"/>
      <c r="SAT12" s="65"/>
      <c r="SAU12" s="65"/>
      <c r="SBD12" s="65"/>
      <c r="SBI12" s="219"/>
      <c r="SBJ12" s="65"/>
      <c r="SBK12" s="65"/>
      <c r="SBT12" s="65"/>
      <c r="SBY12" s="219"/>
      <c r="SBZ12" s="65"/>
      <c r="SCA12" s="65"/>
      <c r="SCJ12" s="65"/>
      <c r="SCO12" s="219"/>
      <c r="SCP12" s="65"/>
      <c r="SCQ12" s="65"/>
      <c r="SCZ12" s="65"/>
      <c r="SDE12" s="219"/>
      <c r="SDF12" s="65"/>
      <c r="SDG12" s="65"/>
      <c r="SDP12" s="65"/>
      <c r="SDU12" s="219"/>
      <c r="SDV12" s="65"/>
      <c r="SDW12" s="65"/>
      <c r="SEF12" s="65"/>
      <c r="SEK12" s="219"/>
      <c r="SEL12" s="65"/>
      <c r="SEM12" s="65"/>
      <c r="SEV12" s="65"/>
      <c r="SFA12" s="219"/>
      <c r="SFB12" s="65"/>
      <c r="SFC12" s="65"/>
      <c r="SFL12" s="65"/>
      <c r="SFQ12" s="219"/>
      <c r="SFR12" s="65"/>
      <c r="SFS12" s="65"/>
      <c r="SGB12" s="65"/>
      <c r="SGG12" s="219"/>
      <c r="SGH12" s="65"/>
      <c r="SGI12" s="65"/>
      <c r="SGR12" s="65"/>
      <c r="SGW12" s="219"/>
      <c r="SGX12" s="65"/>
      <c r="SGY12" s="65"/>
      <c r="SHH12" s="65"/>
      <c r="SHM12" s="219"/>
      <c r="SHN12" s="65"/>
      <c r="SHO12" s="65"/>
      <c r="SHX12" s="65"/>
      <c r="SIC12" s="219"/>
      <c r="SID12" s="65"/>
      <c r="SIE12" s="65"/>
      <c r="SIN12" s="65"/>
      <c r="SIS12" s="219"/>
      <c r="SIT12" s="65"/>
      <c r="SIU12" s="65"/>
      <c r="SJD12" s="65"/>
      <c r="SJI12" s="219"/>
      <c r="SJJ12" s="65"/>
      <c r="SJK12" s="65"/>
      <c r="SJT12" s="65"/>
      <c r="SJY12" s="219"/>
      <c r="SJZ12" s="65"/>
      <c r="SKA12" s="65"/>
      <c r="SKJ12" s="65"/>
      <c r="SKO12" s="219"/>
      <c r="SKP12" s="65"/>
      <c r="SKQ12" s="65"/>
      <c r="SKZ12" s="65"/>
      <c r="SLE12" s="219"/>
      <c r="SLF12" s="65"/>
      <c r="SLG12" s="65"/>
      <c r="SLP12" s="65"/>
      <c r="SLU12" s="219"/>
      <c r="SLV12" s="65"/>
      <c r="SLW12" s="65"/>
      <c r="SMF12" s="65"/>
      <c r="SMK12" s="219"/>
      <c r="SML12" s="65"/>
      <c r="SMM12" s="65"/>
      <c r="SMV12" s="65"/>
      <c r="SNA12" s="219"/>
      <c r="SNB12" s="65"/>
      <c r="SNC12" s="65"/>
      <c r="SNL12" s="65"/>
      <c r="SNQ12" s="219"/>
      <c r="SNR12" s="65"/>
      <c r="SNS12" s="65"/>
      <c r="SOB12" s="65"/>
      <c r="SOG12" s="219"/>
      <c r="SOH12" s="65"/>
      <c r="SOI12" s="65"/>
      <c r="SOR12" s="65"/>
      <c r="SOW12" s="219"/>
      <c r="SOX12" s="65"/>
      <c r="SOY12" s="65"/>
      <c r="SPH12" s="65"/>
      <c r="SPM12" s="219"/>
      <c r="SPN12" s="65"/>
      <c r="SPO12" s="65"/>
      <c r="SPX12" s="65"/>
      <c r="SQC12" s="219"/>
      <c r="SQD12" s="65"/>
      <c r="SQE12" s="65"/>
      <c r="SQN12" s="65"/>
      <c r="SQS12" s="219"/>
      <c r="SQT12" s="65"/>
      <c r="SQU12" s="65"/>
      <c r="SRD12" s="65"/>
      <c r="SRI12" s="219"/>
      <c r="SRJ12" s="65"/>
      <c r="SRK12" s="65"/>
      <c r="SRT12" s="65"/>
      <c r="SRY12" s="219"/>
      <c r="SRZ12" s="65"/>
      <c r="SSA12" s="65"/>
      <c r="SSJ12" s="65"/>
      <c r="SSO12" s="219"/>
      <c r="SSP12" s="65"/>
      <c r="SSQ12" s="65"/>
      <c r="SSZ12" s="65"/>
      <c r="STE12" s="219"/>
      <c r="STF12" s="65"/>
      <c r="STG12" s="65"/>
      <c r="STP12" s="65"/>
      <c r="STU12" s="219"/>
      <c r="STV12" s="65"/>
      <c r="STW12" s="65"/>
      <c r="SUF12" s="65"/>
      <c r="SUK12" s="219"/>
      <c r="SUL12" s="65"/>
      <c r="SUM12" s="65"/>
      <c r="SUV12" s="65"/>
      <c r="SVA12" s="219"/>
      <c r="SVB12" s="65"/>
      <c r="SVC12" s="65"/>
      <c r="SVL12" s="65"/>
      <c r="SVQ12" s="219"/>
      <c r="SVR12" s="65"/>
      <c r="SVS12" s="65"/>
      <c r="SWB12" s="65"/>
      <c r="SWG12" s="219"/>
      <c r="SWH12" s="65"/>
      <c r="SWI12" s="65"/>
      <c r="SWR12" s="65"/>
      <c r="SWW12" s="219"/>
      <c r="SWX12" s="65"/>
      <c r="SWY12" s="65"/>
      <c r="SXH12" s="65"/>
      <c r="SXM12" s="219"/>
      <c r="SXN12" s="65"/>
      <c r="SXO12" s="65"/>
      <c r="SXX12" s="65"/>
      <c r="SYC12" s="219"/>
      <c r="SYD12" s="65"/>
      <c r="SYE12" s="65"/>
      <c r="SYN12" s="65"/>
      <c r="SYS12" s="219"/>
      <c r="SYT12" s="65"/>
      <c r="SYU12" s="65"/>
      <c r="SZD12" s="65"/>
      <c r="SZI12" s="219"/>
      <c r="SZJ12" s="65"/>
      <c r="SZK12" s="65"/>
      <c r="SZT12" s="65"/>
      <c r="SZY12" s="219"/>
      <c r="SZZ12" s="65"/>
      <c r="TAA12" s="65"/>
      <c r="TAJ12" s="65"/>
      <c r="TAO12" s="219"/>
      <c r="TAP12" s="65"/>
      <c r="TAQ12" s="65"/>
      <c r="TAZ12" s="65"/>
      <c r="TBE12" s="219"/>
      <c r="TBF12" s="65"/>
      <c r="TBG12" s="65"/>
      <c r="TBP12" s="65"/>
      <c r="TBU12" s="219"/>
      <c r="TBV12" s="65"/>
      <c r="TBW12" s="65"/>
      <c r="TCF12" s="65"/>
      <c r="TCK12" s="219"/>
      <c r="TCL12" s="65"/>
      <c r="TCM12" s="65"/>
      <c r="TCV12" s="65"/>
      <c r="TDA12" s="219"/>
      <c r="TDB12" s="65"/>
      <c r="TDC12" s="65"/>
      <c r="TDL12" s="65"/>
      <c r="TDQ12" s="219"/>
      <c r="TDR12" s="65"/>
      <c r="TDS12" s="65"/>
      <c r="TEB12" s="65"/>
      <c r="TEG12" s="219"/>
      <c r="TEH12" s="65"/>
      <c r="TEI12" s="65"/>
      <c r="TER12" s="65"/>
      <c r="TEW12" s="219"/>
      <c r="TEX12" s="65"/>
      <c r="TEY12" s="65"/>
      <c r="TFH12" s="65"/>
      <c r="TFM12" s="219"/>
      <c r="TFN12" s="65"/>
      <c r="TFO12" s="65"/>
      <c r="TFX12" s="65"/>
      <c r="TGC12" s="219"/>
      <c r="TGD12" s="65"/>
      <c r="TGE12" s="65"/>
      <c r="TGN12" s="65"/>
      <c r="TGS12" s="219"/>
      <c r="TGT12" s="65"/>
      <c r="TGU12" s="65"/>
      <c r="THD12" s="65"/>
      <c r="THI12" s="219"/>
      <c r="THJ12" s="65"/>
      <c r="THK12" s="65"/>
      <c r="THT12" s="65"/>
      <c r="THY12" s="219"/>
      <c r="THZ12" s="65"/>
      <c r="TIA12" s="65"/>
      <c r="TIJ12" s="65"/>
      <c r="TIO12" s="219"/>
      <c r="TIP12" s="65"/>
      <c r="TIQ12" s="65"/>
      <c r="TIZ12" s="65"/>
      <c r="TJE12" s="219"/>
      <c r="TJF12" s="65"/>
      <c r="TJG12" s="65"/>
      <c r="TJP12" s="65"/>
      <c r="TJU12" s="219"/>
      <c r="TJV12" s="65"/>
      <c r="TJW12" s="65"/>
      <c r="TKF12" s="65"/>
      <c r="TKK12" s="219"/>
      <c r="TKL12" s="65"/>
      <c r="TKM12" s="65"/>
      <c r="TKV12" s="65"/>
      <c r="TLA12" s="219"/>
      <c r="TLB12" s="65"/>
      <c r="TLC12" s="65"/>
      <c r="TLL12" s="65"/>
      <c r="TLQ12" s="219"/>
      <c r="TLR12" s="65"/>
      <c r="TLS12" s="65"/>
      <c r="TMB12" s="65"/>
      <c r="TMG12" s="219"/>
      <c r="TMH12" s="65"/>
      <c r="TMI12" s="65"/>
      <c r="TMR12" s="65"/>
      <c r="TMW12" s="219"/>
      <c r="TMX12" s="65"/>
      <c r="TMY12" s="65"/>
      <c r="TNH12" s="65"/>
      <c r="TNM12" s="219"/>
      <c r="TNN12" s="65"/>
      <c r="TNO12" s="65"/>
      <c r="TNX12" s="65"/>
      <c r="TOC12" s="219"/>
      <c r="TOD12" s="65"/>
      <c r="TOE12" s="65"/>
      <c r="TON12" s="65"/>
      <c r="TOS12" s="219"/>
      <c r="TOT12" s="65"/>
      <c r="TOU12" s="65"/>
      <c r="TPD12" s="65"/>
      <c r="TPI12" s="219"/>
      <c r="TPJ12" s="65"/>
      <c r="TPK12" s="65"/>
      <c r="TPT12" s="65"/>
      <c r="TPY12" s="219"/>
      <c r="TPZ12" s="65"/>
      <c r="TQA12" s="65"/>
      <c r="TQJ12" s="65"/>
      <c r="TQO12" s="219"/>
      <c r="TQP12" s="65"/>
      <c r="TQQ12" s="65"/>
      <c r="TQZ12" s="65"/>
      <c r="TRE12" s="219"/>
      <c r="TRF12" s="65"/>
      <c r="TRG12" s="65"/>
      <c r="TRP12" s="65"/>
      <c r="TRU12" s="219"/>
      <c r="TRV12" s="65"/>
      <c r="TRW12" s="65"/>
      <c r="TSF12" s="65"/>
      <c r="TSK12" s="219"/>
      <c r="TSL12" s="65"/>
      <c r="TSM12" s="65"/>
      <c r="TSV12" s="65"/>
      <c r="TTA12" s="219"/>
      <c r="TTB12" s="65"/>
      <c r="TTC12" s="65"/>
      <c r="TTL12" s="65"/>
      <c r="TTQ12" s="219"/>
      <c r="TTR12" s="65"/>
      <c r="TTS12" s="65"/>
      <c r="TUB12" s="65"/>
      <c r="TUG12" s="219"/>
      <c r="TUH12" s="65"/>
      <c r="TUI12" s="65"/>
      <c r="TUR12" s="65"/>
      <c r="TUW12" s="219"/>
      <c r="TUX12" s="65"/>
      <c r="TUY12" s="65"/>
      <c r="TVH12" s="65"/>
      <c r="TVM12" s="219"/>
      <c r="TVN12" s="65"/>
      <c r="TVO12" s="65"/>
      <c r="TVX12" s="65"/>
      <c r="TWC12" s="219"/>
      <c r="TWD12" s="65"/>
      <c r="TWE12" s="65"/>
      <c r="TWN12" s="65"/>
      <c r="TWS12" s="219"/>
      <c r="TWT12" s="65"/>
      <c r="TWU12" s="65"/>
      <c r="TXD12" s="65"/>
      <c r="TXI12" s="219"/>
      <c r="TXJ12" s="65"/>
      <c r="TXK12" s="65"/>
      <c r="TXT12" s="65"/>
      <c r="TXY12" s="219"/>
      <c r="TXZ12" s="65"/>
      <c r="TYA12" s="65"/>
      <c r="TYJ12" s="65"/>
      <c r="TYO12" s="219"/>
      <c r="TYP12" s="65"/>
      <c r="TYQ12" s="65"/>
      <c r="TYZ12" s="65"/>
      <c r="TZE12" s="219"/>
      <c r="TZF12" s="65"/>
      <c r="TZG12" s="65"/>
      <c r="TZP12" s="65"/>
      <c r="TZU12" s="219"/>
      <c r="TZV12" s="65"/>
      <c r="TZW12" s="65"/>
      <c r="UAF12" s="65"/>
      <c r="UAK12" s="219"/>
      <c r="UAL12" s="65"/>
      <c r="UAM12" s="65"/>
      <c r="UAV12" s="65"/>
      <c r="UBA12" s="219"/>
      <c r="UBB12" s="65"/>
      <c r="UBC12" s="65"/>
      <c r="UBL12" s="65"/>
      <c r="UBQ12" s="219"/>
      <c r="UBR12" s="65"/>
      <c r="UBS12" s="65"/>
      <c r="UCB12" s="65"/>
      <c r="UCG12" s="219"/>
      <c r="UCH12" s="65"/>
      <c r="UCI12" s="65"/>
      <c r="UCR12" s="65"/>
      <c r="UCW12" s="219"/>
      <c r="UCX12" s="65"/>
      <c r="UCY12" s="65"/>
      <c r="UDH12" s="65"/>
      <c r="UDM12" s="219"/>
      <c r="UDN12" s="65"/>
      <c r="UDO12" s="65"/>
      <c r="UDX12" s="65"/>
      <c r="UEC12" s="219"/>
      <c r="UED12" s="65"/>
      <c r="UEE12" s="65"/>
      <c r="UEN12" s="65"/>
      <c r="UES12" s="219"/>
      <c r="UET12" s="65"/>
      <c r="UEU12" s="65"/>
      <c r="UFD12" s="65"/>
      <c r="UFI12" s="219"/>
      <c r="UFJ12" s="65"/>
      <c r="UFK12" s="65"/>
      <c r="UFT12" s="65"/>
      <c r="UFY12" s="219"/>
      <c r="UFZ12" s="65"/>
      <c r="UGA12" s="65"/>
      <c r="UGJ12" s="65"/>
      <c r="UGO12" s="219"/>
      <c r="UGP12" s="65"/>
      <c r="UGQ12" s="65"/>
      <c r="UGZ12" s="65"/>
      <c r="UHE12" s="219"/>
      <c r="UHF12" s="65"/>
      <c r="UHG12" s="65"/>
      <c r="UHP12" s="65"/>
      <c r="UHU12" s="219"/>
      <c r="UHV12" s="65"/>
      <c r="UHW12" s="65"/>
      <c r="UIF12" s="65"/>
      <c r="UIK12" s="219"/>
      <c r="UIL12" s="65"/>
      <c r="UIM12" s="65"/>
      <c r="UIV12" s="65"/>
      <c r="UJA12" s="219"/>
      <c r="UJB12" s="65"/>
      <c r="UJC12" s="65"/>
      <c r="UJL12" s="65"/>
      <c r="UJQ12" s="219"/>
      <c r="UJR12" s="65"/>
      <c r="UJS12" s="65"/>
      <c r="UKB12" s="65"/>
      <c r="UKG12" s="219"/>
      <c r="UKH12" s="65"/>
      <c r="UKI12" s="65"/>
      <c r="UKR12" s="65"/>
      <c r="UKW12" s="219"/>
      <c r="UKX12" s="65"/>
      <c r="UKY12" s="65"/>
      <c r="ULH12" s="65"/>
      <c r="ULM12" s="219"/>
      <c r="ULN12" s="65"/>
      <c r="ULO12" s="65"/>
      <c r="ULX12" s="65"/>
      <c r="UMC12" s="219"/>
      <c r="UMD12" s="65"/>
      <c r="UME12" s="65"/>
      <c r="UMN12" s="65"/>
      <c r="UMS12" s="219"/>
      <c r="UMT12" s="65"/>
      <c r="UMU12" s="65"/>
      <c r="UND12" s="65"/>
      <c r="UNI12" s="219"/>
      <c r="UNJ12" s="65"/>
      <c r="UNK12" s="65"/>
      <c r="UNT12" s="65"/>
      <c r="UNY12" s="219"/>
      <c r="UNZ12" s="65"/>
      <c r="UOA12" s="65"/>
      <c r="UOJ12" s="65"/>
      <c r="UOO12" s="219"/>
      <c r="UOP12" s="65"/>
      <c r="UOQ12" s="65"/>
      <c r="UOZ12" s="65"/>
      <c r="UPE12" s="219"/>
      <c r="UPF12" s="65"/>
      <c r="UPG12" s="65"/>
      <c r="UPP12" s="65"/>
      <c r="UPU12" s="219"/>
      <c r="UPV12" s="65"/>
      <c r="UPW12" s="65"/>
      <c r="UQF12" s="65"/>
      <c r="UQK12" s="219"/>
      <c r="UQL12" s="65"/>
      <c r="UQM12" s="65"/>
      <c r="UQV12" s="65"/>
      <c r="URA12" s="219"/>
      <c r="URB12" s="65"/>
      <c r="URC12" s="65"/>
      <c r="URL12" s="65"/>
      <c r="URQ12" s="219"/>
      <c r="URR12" s="65"/>
      <c r="URS12" s="65"/>
      <c r="USB12" s="65"/>
      <c r="USG12" s="219"/>
      <c r="USH12" s="65"/>
      <c r="USI12" s="65"/>
      <c r="USR12" s="65"/>
      <c r="USW12" s="219"/>
      <c r="USX12" s="65"/>
      <c r="USY12" s="65"/>
      <c r="UTH12" s="65"/>
      <c r="UTM12" s="219"/>
      <c r="UTN12" s="65"/>
      <c r="UTO12" s="65"/>
      <c r="UTX12" s="65"/>
      <c r="UUC12" s="219"/>
      <c r="UUD12" s="65"/>
      <c r="UUE12" s="65"/>
      <c r="UUN12" s="65"/>
      <c r="UUS12" s="219"/>
      <c r="UUT12" s="65"/>
      <c r="UUU12" s="65"/>
      <c r="UVD12" s="65"/>
      <c r="UVI12" s="219"/>
      <c r="UVJ12" s="65"/>
      <c r="UVK12" s="65"/>
      <c r="UVT12" s="65"/>
      <c r="UVY12" s="219"/>
      <c r="UVZ12" s="65"/>
      <c r="UWA12" s="65"/>
      <c r="UWJ12" s="65"/>
      <c r="UWO12" s="219"/>
      <c r="UWP12" s="65"/>
      <c r="UWQ12" s="65"/>
      <c r="UWZ12" s="65"/>
      <c r="UXE12" s="219"/>
      <c r="UXF12" s="65"/>
      <c r="UXG12" s="65"/>
      <c r="UXP12" s="65"/>
      <c r="UXU12" s="219"/>
      <c r="UXV12" s="65"/>
      <c r="UXW12" s="65"/>
      <c r="UYF12" s="65"/>
      <c r="UYK12" s="219"/>
      <c r="UYL12" s="65"/>
      <c r="UYM12" s="65"/>
      <c r="UYV12" s="65"/>
      <c r="UZA12" s="219"/>
      <c r="UZB12" s="65"/>
      <c r="UZC12" s="65"/>
      <c r="UZL12" s="65"/>
      <c r="UZQ12" s="219"/>
      <c r="UZR12" s="65"/>
      <c r="UZS12" s="65"/>
      <c r="VAB12" s="65"/>
      <c r="VAG12" s="219"/>
      <c r="VAH12" s="65"/>
      <c r="VAI12" s="65"/>
      <c r="VAR12" s="65"/>
      <c r="VAW12" s="219"/>
      <c r="VAX12" s="65"/>
      <c r="VAY12" s="65"/>
      <c r="VBH12" s="65"/>
      <c r="VBM12" s="219"/>
      <c r="VBN12" s="65"/>
      <c r="VBO12" s="65"/>
      <c r="VBX12" s="65"/>
      <c r="VCC12" s="219"/>
      <c r="VCD12" s="65"/>
      <c r="VCE12" s="65"/>
      <c r="VCN12" s="65"/>
      <c r="VCS12" s="219"/>
      <c r="VCT12" s="65"/>
      <c r="VCU12" s="65"/>
      <c r="VDD12" s="65"/>
      <c r="VDI12" s="219"/>
      <c r="VDJ12" s="65"/>
      <c r="VDK12" s="65"/>
      <c r="VDT12" s="65"/>
      <c r="VDY12" s="219"/>
      <c r="VDZ12" s="65"/>
      <c r="VEA12" s="65"/>
      <c r="VEJ12" s="65"/>
      <c r="VEO12" s="219"/>
      <c r="VEP12" s="65"/>
      <c r="VEQ12" s="65"/>
      <c r="VEZ12" s="65"/>
      <c r="VFE12" s="219"/>
      <c r="VFF12" s="65"/>
      <c r="VFG12" s="65"/>
      <c r="VFP12" s="65"/>
      <c r="VFU12" s="219"/>
      <c r="VFV12" s="65"/>
      <c r="VFW12" s="65"/>
      <c r="VGF12" s="65"/>
      <c r="VGK12" s="219"/>
      <c r="VGL12" s="65"/>
      <c r="VGM12" s="65"/>
      <c r="VGV12" s="65"/>
      <c r="VHA12" s="219"/>
      <c r="VHB12" s="65"/>
      <c r="VHC12" s="65"/>
      <c r="VHL12" s="65"/>
      <c r="VHQ12" s="219"/>
      <c r="VHR12" s="65"/>
      <c r="VHS12" s="65"/>
      <c r="VIB12" s="65"/>
      <c r="VIG12" s="219"/>
      <c r="VIH12" s="65"/>
      <c r="VII12" s="65"/>
      <c r="VIR12" s="65"/>
      <c r="VIW12" s="219"/>
      <c r="VIX12" s="65"/>
      <c r="VIY12" s="65"/>
      <c r="VJH12" s="65"/>
      <c r="VJM12" s="219"/>
      <c r="VJN12" s="65"/>
      <c r="VJO12" s="65"/>
      <c r="VJX12" s="65"/>
      <c r="VKC12" s="219"/>
      <c r="VKD12" s="65"/>
      <c r="VKE12" s="65"/>
      <c r="VKN12" s="65"/>
      <c r="VKS12" s="219"/>
      <c r="VKT12" s="65"/>
      <c r="VKU12" s="65"/>
      <c r="VLD12" s="65"/>
      <c r="VLI12" s="219"/>
      <c r="VLJ12" s="65"/>
      <c r="VLK12" s="65"/>
      <c r="VLT12" s="65"/>
      <c r="VLY12" s="219"/>
      <c r="VLZ12" s="65"/>
      <c r="VMA12" s="65"/>
      <c r="VMJ12" s="65"/>
      <c r="VMO12" s="219"/>
      <c r="VMP12" s="65"/>
      <c r="VMQ12" s="65"/>
      <c r="VMZ12" s="65"/>
      <c r="VNE12" s="219"/>
      <c r="VNF12" s="65"/>
      <c r="VNG12" s="65"/>
      <c r="VNP12" s="65"/>
      <c r="VNU12" s="219"/>
      <c r="VNV12" s="65"/>
      <c r="VNW12" s="65"/>
      <c r="VOF12" s="65"/>
      <c r="VOK12" s="219"/>
      <c r="VOL12" s="65"/>
      <c r="VOM12" s="65"/>
      <c r="VOV12" s="65"/>
      <c r="VPA12" s="219"/>
      <c r="VPB12" s="65"/>
      <c r="VPC12" s="65"/>
      <c r="VPL12" s="65"/>
      <c r="VPQ12" s="219"/>
      <c r="VPR12" s="65"/>
      <c r="VPS12" s="65"/>
      <c r="VQB12" s="65"/>
      <c r="VQG12" s="219"/>
      <c r="VQH12" s="65"/>
      <c r="VQI12" s="65"/>
      <c r="VQR12" s="65"/>
      <c r="VQW12" s="219"/>
      <c r="VQX12" s="65"/>
      <c r="VQY12" s="65"/>
      <c r="VRH12" s="65"/>
      <c r="VRM12" s="219"/>
      <c r="VRN12" s="65"/>
      <c r="VRO12" s="65"/>
      <c r="VRX12" s="65"/>
      <c r="VSC12" s="219"/>
      <c r="VSD12" s="65"/>
      <c r="VSE12" s="65"/>
      <c r="VSN12" s="65"/>
      <c r="VSS12" s="219"/>
      <c r="VST12" s="65"/>
      <c r="VSU12" s="65"/>
      <c r="VTD12" s="65"/>
      <c r="VTI12" s="219"/>
      <c r="VTJ12" s="65"/>
      <c r="VTK12" s="65"/>
      <c r="VTT12" s="65"/>
      <c r="VTY12" s="219"/>
      <c r="VTZ12" s="65"/>
      <c r="VUA12" s="65"/>
      <c r="VUJ12" s="65"/>
      <c r="VUO12" s="219"/>
      <c r="VUP12" s="65"/>
      <c r="VUQ12" s="65"/>
      <c r="VUZ12" s="65"/>
      <c r="VVE12" s="219"/>
      <c r="VVF12" s="65"/>
      <c r="VVG12" s="65"/>
      <c r="VVP12" s="65"/>
      <c r="VVU12" s="219"/>
      <c r="VVV12" s="65"/>
      <c r="VVW12" s="65"/>
      <c r="VWF12" s="65"/>
      <c r="VWK12" s="219"/>
      <c r="VWL12" s="65"/>
      <c r="VWM12" s="65"/>
      <c r="VWV12" s="65"/>
      <c r="VXA12" s="219"/>
      <c r="VXB12" s="65"/>
      <c r="VXC12" s="65"/>
      <c r="VXL12" s="65"/>
      <c r="VXQ12" s="219"/>
      <c r="VXR12" s="65"/>
      <c r="VXS12" s="65"/>
      <c r="VYB12" s="65"/>
      <c r="VYG12" s="219"/>
      <c r="VYH12" s="65"/>
      <c r="VYI12" s="65"/>
      <c r="VYR12" s="65"/>
      <c r="VYW12" s="219"/>
      <c r="VYX12" s="65"/>
      <c r="VYY12" s="65"/>
      <c r="VZH12" s="65"/>
      <c r="VZM12" s="219"/>
      <c r="VZN12" s="65"/>
      <c r="VZO12" s="65"/>
      <c r="VZX12" s="65"/>
      <c r="WAC12" s="219"/>
      <c r="WAD12" s="65"/>
      <c r="WAE12" s="65"/>
      <c r="WAN12" s="65"/>
      <c r="WAS12" s="219"/>
      <c r="WAT12" s="65"/>
      <c r="WAU12" s="65"/>
      <c r="WBD12" s="65"/>
      <c r="WBI12" s="219"/>
      <c r="WBJ12" s="65"/>
      <c r="WBK12" s="65"/>
      <c r="WBT12" s="65"/>
      <c r="WBY12" s="219"/>
      <c r="WBZ12" s="65"/>
      <c r="WCA12" s="65"/>
      <c r="WCJ12" s="65"/>
      <c r="WCO12" s="219"/>
      <c r="WCP12" s="65"/>
      <c r="WCQ12" s="65"/>
      <c r="WCZ12" s="65"/>
      <c r="WDE12" s="219"/>
      <c r="WDF12" s="65"/>
      <c r="WDG12" s="65"/>
      <c r="WDP12" s="65"/>
      <c r="WDU12" s="219"/>
      <c r="WDV12" s="65"/>
      <c r="WDW12" s="65"/>
      <c r="WEF12" s="65"/>
      <c r="WEK12" s="219"/>
      <c r="WEL12" s="65"/>
      <c r="WEM12" s="65"/>
      <c r="WEV12" s="65"/>
      <c r="WFA12" s="219"/>
      <c r="WFB12" s="65"/>
      <c r="WFC12" s="65"/>
      <c r="WFL12" s="65"/>
      <c r="WFQ12" s="219"/>
      <c r="WFR12" s="65"/>
      <c r="WFS12" s="65"/>
      <c r="WGB12" s="65"/>
      <c r="WGG12" s="219"/>
      <c r="WGH12" s="65"/>
      <c r="WGI12" s="65"/>
      <c r="WGR12" s="65"/>
      <c r="WGW12" s="219"/>
      <c r="WGX12" s="65"/>
      <c r="WGY12" s="65"/>
      <c r="WHH12" s="65"/>
      <c r="WHM12" s="219"/>
      <c r="WHN12" s="65"/>
      <c r="WHO12" s="65"/>
      <c r="WHX12" s="65"/>
      <c r="WIC12" s="219"/>
      <c r="WID12" s="65"/>
      <c r="WIE12" s="65"/>
      <c r="WIN12" s="65"/>
      <c r="WIS12" s="219"/>
      <c r="WIT12" s="65"/>
      <c r="WIU12" s="65"/>
      <c r="WJD12" s="65"/>
      <c r="WJI12" s="219"/>
      <c r="WJJ12" s="65"/>
      <c r="WJK12" s="65"/>
      <c r="WJT12" s="65"/>
      <c r="WJY12" s="219"/>
      <c r="WJZ12" s="65"/>
      <c r="WKA12" s="65"/>
      <c r="WKJ12" s="65"/>
      <c r="WKO12" s="219"/>
      <c r="WKP12" s="65"/>
      <c r="WKQ12" s="65"/>
      <c r="WKZ12" s="65"/>
      <c r="WLE12" s="219"/>
      <c r="WLF12" s="65"/>
      <c r="WLG12" s="65"/>
      <c r="WLP12" s="65"/>
      <c r="WLU12" s="219"/>
      <c r="WLV12" s="65"/>
      <c r="WLW12" s="65"/>
      <c r="WMF12" s="65"/>
      <c r="WMK12" s="219"/>
      <c r="WML12" s="65"/>
      <c r="WMM12" s="65"/>
      <c r="WMV12" s="65"/>
      <c r="WNA12" s="219"/>
      <c r="WNB12" s="65"/>
      <c r="WNC12" s="65"/>
      <c r="WNL12" s="65"/>
      <c r="WNQ12" s="219"/>
      <c r="WNR12" s="65"/>
      <c r="WNS12" s="65"/>
      <c r="WOB12" s="65"/>
      <c r="WOG12" s="219"/>
      <c r="WOH12" s="65"/>
      <c r="WOI12" s="65"/>
      <c r="WOR12" s="65"/>
      <c r="WOW12" s="219"/>
      <c r="WOX12" s="65"/>
      <c r="WOY12" s="65"/>
      <c r="WPH12" s="65"/>
      <c r="WPM12" s="219"/>
      <c r="WPN12" s="65"/>
      <c r="WPO12" s="65"/>
      <c r="WPX12" s="65"/>
      <c r="WQC12" s="219"/>
      <c r="WQD12" s="65"/>
      <c r="WQE12" s="65"/>
      <c r="WQN12" s="65"/>
      <c r="WQS12" s="219"/>
      <c r="WQT12" s="65"/>
      <c r="WQU12" s="65"/>
      <c r="WRD12" s="65"/>
      <c r="WRI12" s="219"/>
      <c r="WRJ12" s="65"/>
      <c r="WRK12" s="65"/>
      <c r="WRT12" s="65"/>
      <c r="WRY12" s="219"/>
      <c r="WRZ12" s="65"/>
      <c r="WSA12" s="65"/>
      <c r="WSJ12" s="65"/>
      <c r="WSO12" s="219"/>
      <c r="WSP12" s="65"/>
      <c r="WSQ12" s="65"/>
      <c r="WSZ12" s="65"/>
      <c r="WTE12" s="219"/>
      <c r="WTF12" s="65"/>
      <c r="WTG12" s="65"/>
      <c r="WTP12" s="65"/>
      <c r="WTU12" s="219"/>
      <c r="WTV12" s="65"/>
      <c r="WTW12" s="65"/>
      <c r="WUF12" s="65"/>
      <c r="WUK12" s="219"/>
      <c r="WUL12" s="65"/>
      <c r="WUM12" s="65"/>
      <c r="WUV12" s="65"/>
      <c r="WVA12" s="219"/>
      <c r="WVB12" s="65"/>
      <c r="WVC12" s="65"/>
      <c r="WVL12" s="65"/>
      <c r="WVQ12" s="219"/>
      <c r="WVR12" s="65"/>
      <c r="WVS12" s="65"/>
      <c r="WWB12" s="65"/>
      <c r="WWG12" s="219"/>
      <c r="WWH12" s="65"/>
      <c r="WWI12" s="65"/>
      <c r="WWR12" s="65"/>
      <c r="WWW12" s="219"/>
      <c r="WWX12" s="65"/>
      <c r="WWY12" s="65"/>
      <c r="WXH12" s="65"/>
      <c r="WXM12" s="219"/>
      <c r="WXN12" s="65"/>
      <c r="WXO12" s="65"/>
      <c r="WXX12" s="65"/>
      <c r="WYC12" s="219"/>
      <c r="WYD12" s="65"/>
      <c r="WYE12" s="65"/>
      <c r="WYN12" s="65"/>
      <c r="WYS12" s="219"/>
      <c r="WYT12" s="65"/>
      <c r="WYU12" s="65"/>
      <c r="WZD12" s="65"/>
      <c r="WZI12" s="219"/>
      <c r="WZJ12" s="65"/>
      <c r="WZK12" s="65"/>
      <c r="WZT12" s="65"/>
      <c r="WZY12" s="219"/>
      <c r="WZZ12" s="65"/>
      <c r="XAA12" s="65"/>
      <c r="XAJ12" s="65"/>
      <c r="XAO12" s="219"/>
      <c r="XAP12" s="65"/>
      <c r="XAQ12" s="65"/>
      <c r="XAZ12" s="65"/>
      <c r="XBE12" s="219"/>
      <c r="XBF12" s="65"/>
      <c r="XBG12" s="65"/>
      <c r="XBP12" s="65"/>
      <c r="XBU12" s="219"/>
      <c r="XBV12" s="65"/>
      <c r="XBW12" s="65"/>
      <c r="XCF12" s="65"/>
      <c r="XCK12" s="219"/>
      <c r="XCL12" s="65"/>
      <c r="XCM12" s="65"/>
      <c r="XCV12" s="65"/>
      <c r="XDA12" s="219"/>
      <c r="XDB12" s="65"/>
      <c r="XDC12" s="65"/>
      <c r="XDL12" s="65"/>
      <c r="XDQ12" s="219"/>
      <c r="XDR12" s="65"/>
      <c r="XDS12" s="65"/>
      <c r="XEB12" s="65"/>
      <c r="XEG12" s="219"/>
      <c r="XEH12" s="65"/>
      <c r="XEI12" s="65"/>
      <c r="XER12" s="65"/>
    </row>
    <row r="13" spans="1:1019 1028:2043 2052:3067 3076:4091 4100:5115 5124:6139 6148:7163 7172:8187 8196:9211 9220:10235 10244:11259 11268:12283 12292:13307 13316:14331 14340:15355 15364:16372" ht="30" hidden="1" customHeight="1" x14ac:dyDescent="0.25">
      <c r="A13" s="219"/>
      <c r="B13" s="68" t="s">
        <v>660</v>
      </c>
      <c r="C13" s="69"/>
      <c r="D13" s="69"/>
      <c r="E13" s="70"/>
      <c r="F13" s="71" t="s">
        <v>424</v>
      </c>
      <c r="G13" s="72"/>
      <c r="H13" s="73"/>
      <c r="I13" s="64"/>
      <c r="J13" s="64"/>
      <c r="K13" s="65"/>
      <c r="T13" s="65"/>
      <c r="Y13" s="219"/>
      <c r="Z13" s="65"/>
      <c r="AA13" s="65"/>
      <c r="AJ13" s="65"/>
      <c r="AO13" s="219"/>
      <c r="AP13" s="65"/>
      <c r="AQ13" s="65"/>
      <c r="AZ13" s="65"/>
      <c r="BE13" s="219"/>
      <c r="BF13" s="65"/>
      <c r="BG13" s="65"/>
      <c r="BP13" s="65"/>
      <c r="BU13" s="219"/>
      <c r="BV13" s="65"/>
      <c r="BW13" s="65"/>
      <c r="CF13" s="65"/>
      <c r="CK13" s="219"/>
      <c r="CL13" s="65"/>
      <c r="CM13" s="65"/>
      <c r="CV13" s="65"/>
      <c r="DA13" s="219"/>
      <c r="DB13" s="65"/>
      <c r="DC13" s="65"/>
      <c r="DL13" s="65"/>
      <c r="DQ13" s="219"/>
      <c r="DR13" s="65"/>
      <c r="DS13" s="65"/>
      <c r="EB13" s="65"/>
      <c r="EG13" s="219"/>
      <c r="EH13" s="65"/>
      <c r="EI13" s="65"/>
      <c r="ER13" s="65"/>
      <c r="EW13" s="219"/>
      <c r="EX13" s="65"/>
      <c r="EY13" s="65"/>
      <c r="FH13" s="65"/>
      <c r="FM13" s="219"/>
      <c r="FN13" s="65"/>
      <c r="FO13" s="65"/>
      <c r="FX13" s="65"/>
      <c r="GC13" s="219"/>
      <c r="GD13" s="65"/>
      <c r="GE13" s="65"/>
      <c r="GN13" s="65"/>
      <c r="GS13" s="219"/>
      <c r="GT13" s="65"/>
      <c r="GU13" s="65"/>
      <c r="HD13" s="65"/>
      <c r="HI13" s="219"/>
      <c r="HJ13" s="65"/>
      <c r="HK13" s="65"/>
      <c r="HT13" s="65"/>
      <c r="HY13" s="219"/>
      <c r="HZ13" s="65"/>
      <c r="IA13" s="65"/>
      <c r="IJ13" s="65"/>
      <c r="IO13" s="219"/>
      <c r="IP13" s="65"/>
      <c r="IQ13" s="65"/>
      <c r="IZ13" s="65"/>
      <c r="JE13" s="219"/>
      <c r="JF13" s="65"/>
      <c r="JG13" s="65"/>
      <c r="JP13" s="65"/>
      <c r="JU13" s="219"/>
      <c r="JV13" s="65"/>
      <c r="JW13" s="65"/>
      <c r="KF13" s="65"/>
      <c r="KK13" s="219"/>
      <c r="KL13" s="65"/>
      <c r="KM13" s="65"/>
      <c r="KV13" s="65"/>
      <c r="LA13" s="219"/>
      <c r="LB13" s="65"/>
      <c r="LC13" s="65"/>
      <c r="LL13" s="65"/>
      <c r="LQ13" s="219"/>
      <c r="LR13" s="65"/>
      <c r="LS13" s="65"/>
      <c r="MB13" s="65"/>
      <c r="MG13" s="219"/>
      <c r="MH13" s="65"/>
      <c r="MI13" s="65"/>
      <c r="MR13" s="65"/>
      <c r="MW13" s="219"/>
      <c r="MX13" s="65"/>
      <c r="MY13" s="65"/>
      <c r="NH13" s="65"/>
      <c r="NM13" s="219"/>
      <c r="NN13" s="65"/>
      <c r="NO13" s="65"/>
      <c r="NX13" s="65"/>
      <c r="OC13" s="219"/>
      <c r="OD13" s="65"/>
      <c r="OE13" s="65"/>
      <c r="ON13" s="65"/>
      <c r="OS13" s="219"/>
      <c r="OT13" s="65"/>
      <c r="OU13" s="65"/>
      <c r="PD13" s="65"/>
      <c r="PI13" s="219"/>
      <c r="PJ13" s="65"/>
      <c r="PK13" s="65"/>
      <c r="PT13" s="65"/>
      <c r="PY13" s="219"/>
      <c r="PZ13" s="65"/>
      <c r="QA13" s="65"/>
      <c r="QJ13" s="65"/>
      <c r="QO13" s="219"/>
      <c r="QP13" s="65"/>
      <c r="QQ13" s="65"/>
      <c r="QZ13" s="65"/>
      <c r="RE13" s="219"/>
      <c r="RF13" s="65"/>
      <c r="RG13" s="65"/>
      <c r="RP13" s="65"/>
      <c r="RU13" s="219"/>
      <c r="RV13" s="65"/>
      <c r="RW13" s="65"/>
      <c r="SF13" s="65"/>
      <c r="SK13" s="219"/>
      <c r="SL13" s="65"/>
      <c r="SM13" s="65"/>
      <c r="SV13" s="65"/>
      <c r="TA13" s="219"/>
      <c r="TB13" s="65"/>
      <c r="TC13" s="65"/>
      <c r="TL13" s="65"/>
      <c r="TQ13" s="219"/>
      <c r="TR13" s="65"/>
      <c r="TS13" s="65"/>
      <c r="UB13" s="65"/>
      <c r="UG13" s="219"/>
      <c r="UH13" s="65"/>
      <c r="UI13" s="65"/>
      <c r="UR13" s="65"/>
      <c r="UW13" s="219"/>
      <c r="UX13" s="65"/>
      <c r="UY13" s="65"/>
      <c r="VH13" s="65"/>
      <c r="VM13" s="219"/>
      <c r="VN13" s="65"/>
      <c r="VO13" s="65"/>
      <c r="VX13" s="65"/>
      <c r="WC13" s="219"/>
      <c r="WD13" s="65"/>
      <c r="WE13" s="65"/>
      <c r="WN13" s="65"/>
      <c r="WS13" s="219"/>
      <c r="WT13" s="65"/>
      <c r="WU13" s="65"/>
      <c r="XD13" s="65"/>
      <c r="XI13" s="219"/>
      <c r="XJ13" s="65"/>
      <c r="XK13" s="65"/>
      <c r="XT13" s="65"/>
      <c r="XY13" s="219"/>
      <c r="XZ13" s="65"/>
      <c r="YA13" s="65"/>
      <c r="YJ13" s="65"/>
      <c r="YO13" s="219"/>
      <c r="YP13" s="65"/>
      <c r="YQ13" s="65"/>
      <c r="YZ13" s="65"/>
      <c r="ZE13" s="219"/>
      <c r="ZF13" s="65"/>
      <c r="ZG13" s="65"/>
      <c r="ZP13" s="65"/>
      <c r="ZU13" s="219"/>
      <c r="ZV13" s="65"/>
      <c r="ZW13" s="65"/>
      <c r="AAF13" s="65"/>
      <c r="AAK13" s="219"/>
      <c r="AAL13" s="65"/>
      <c r="AAM13" s="65"/>
      <c r="AAV13" s="65"/>
      <c r="ABA13" s="219"/>
      <c r="ABB13" s="65"/>
      <c r="ABC13" s="65"/>
      <c r="ABL13" s="65"/>
      <c r="ABQ13" s="219"/>
      <c r="ABR13" s="65"/>
      <c r="ABS13" s="65"/>
      <c r="ACB13" s="65"/>
      <c r="ACG13" s="219"/>
      <c r="ACH13" s="65"/>
      <c r="ACI13" s="65"/>
      <c r="ACR13" s="65"/>
      <c r="ACW13" s="219"/>
      <c r="ACX13" s="65"/>
      <c r="ACY13" s="65"/>
      <c r="ADH13" s="65"/>
      <c r="ADM13" s="219"/>
      <c r="ADN13" s="65"/>
      <c r="ADO13" s="65"/>
      <c r="ADX13" s="65"/>
      <c r="AEC13" s="219"/>
      <c r="AED13" s="65"/>
      <c r="AEE13" s="65"/>
      <c r="AEN13" s="65"/>
      <c r="AES13" s="219"/>
      <c r="AET13" s="65"/>
      <c r="AEU13" s="65"/>
      <c r="AFD13" s="65"/>
      <c r="AFI13" s="219"/>
      <c r="AFJ13" s="65"/>
      <c r="AFK13" s="65"/>
      <c r="AFT13" s="65"/>
      <c r="AFY13" s="219"/>
      <c r="AFZ13" s="65"/>
      <c r="AGA13" s="65"/>
      <c r="AGJ13" s="65"/>
      <c r="AGO13" s="219"/>
      <c r="AGP13" s="65"/>
      <c r="AGQ13" s="65"/>
      <c r="AGZ13" s="65"/>
      <c r="AHE13" s="219"/>
      <c r="AHF13" s="65"/>
      <c r="AHG13" s="65"/>
      <c r="AHP13" s="65"/>
      <c r="AHU13" s="219"/>
      <c r="AHV13" s="65"/>
      <c r="AHW13" s="65"/>
      <c r="AIF13" s="65"/>
      <c r="AIK13" s="219"/>
      <c r="AIL13" s="65"/>
      <c r="AIM13" s="65"/>
      <c r="AIV13" s="65"/>
      <c r="AJA13" s="219"/>
      <c r="AJB13" s="65"/>
      <c r="AJC13" s="65"/>
      <c r="AJL13" s="65"/>
      <c r="AJQ13" s="219"/>
      <c r="AJR13" s="65"/>
      <c r="AJS13" s="65"/>
      <c r="AKB13" s="65"/>
      <c r="AKG13" s="219"/>
      <c r="AKH13" s="65"/>
      <c r="AKI13" s="65"/>
      <c r="AKR13" s="65"/>
      <c r="AKW13" s="219"/>
      <c r="AKX13" s="65"/>
      <c r="AKY13" s="65"/>
      <c r="ALH13" s="65"/>
      <c r="ALM13" s="219"/>
      <c r="ALN13" s="65"/>
      <c r="ALO13" s="65"/>
      <c r="ALX13" s="65"/>
      <c r="AMC13" s="219"/>
      <c r="AMD13" s="65"/>
      <c r="AME13" s="65"/>
      <c r="AMN13" s="65"/>
      <c r="AMS13" s="219"/>
      <c r="AMT13" s="65"/>
      <c r="AMU13" s="65"/>
      <c r="AND13" s="65"/>
      <c r="ANI13" s="219"/>
      <c r="ANJ13" s="65"/>
      <c r="ANK13" s="65"/>
      <c r="ANT13" s="65"/>
      <c r="ANY13" s="219"/>
      <c r="ANZ13" s="65"/>
      <c r="AOA13" s="65"/>
      <c r="AOJ13" s="65"/>
      <c r="AOO13" s="219"/>
      <c r="AOP13" s="65"/>
      <c r="AOQ13" s="65"/>
      <c r="AOZ13" s="65"/>
      <c r="APE13" s="219"/>
      <c r="APF13" s="65"/>
      <c r="APG13" s="65"/>
      <c r="APP13" s="65"/>
      <c r="APU13" s="219"/>
      <c r="APV13" s="65"/>
      <c r="APW13" s="65"/>
      <c r="AQF13" s="65"/>
      <c r="AQK13" s="219"/>
      <c r="AQL13" s="65"/>
      <c r="AQM13" s="65"/>
      <c r="AQV13" s="65"/>
      <c r="ARA13" s="219"/>
      <c r="ARB13" s="65"/>
      <c r="ARC13" s="65"/>
      <c r="ARL13" s="65"/>
      <c r="ARQ13" s="219"/>
      <c r="ARR13" s="65"/>
      <c r="ARS13" s="65"/>
      <c r="ASB13" s="65"/>
      <c r="ASG13" s="219"/>
      <c r="ASH13" s="65"/>
      <c r="ASI13" s="65"/>
      <c r="ASR13" s="65"/>
      <c r="ASW13" s="219"/>
      <c r="ASX13" s="65"/>
      <c r="ASY13" s="65"/>
      <c r="ATH13" s="65"/>
      <c r="ATM13" s="219"/>
      <c r="ATN13" s="65"/>
      <c r="ATO13" s="65"/>
      <c r="ATX13" s="65"/>
      <c r="AUC13" s="219"/>
      <c r="AUD13" s="65"/>
      <c r="AUE13" s="65"/>
      <c r="AUN13" s="65"/>
      <c r="AUS13" s="219"/>
      <c r="AUT13" s="65"/>
      <c r="AUU13" s="65"/>
      <c r="AVD13" s="65"/>
      <c r="AVI13" s="219"/>
      <c r="AVJ13" s="65"/>
      <c r="AVK13" s="65"/>
      <c r="AVT13" s="65"/>
      <c r="AVY13" s="219"/>
      <c r="AVZ13" s="65"/>
      <c r="AWA13" s="65"/>
      <c r="AWJ13" s="65"/>
      <c r="AWO13" s="219"/>
      <c r="AWP13" s="65"/>
      <c r="AWQ13" s="65"/>
      <c r="AWZ13" s="65"/>
      <c r="AXE13" s="219"/>
      <c r="AXF13" s="65"/>
      <c r="AXG13" s="65"/>
      <c r="AXP13" s="65"/>
      <c r="AXU13" s="219"/>
      <c r="AXV13" s="65"/>
      <c r="AXW13" s="65"/>
      <c r="AYF13" s="65"/>
      <c r="AYK13" s="219"/>
      <c r="AYL13" s="65"/>
      <c r="AYM13" s="65"/>
      <c r="AYV13" s="65"/>
      <c r="AZA13" s="219"/>
      <c r="AZB13" s="65"/>
      <c r="AZC13" s="65"/>
      <c r="AZL13" s="65"/>
      <c r="AZQ13" s="219"/>
      <c r="AZR13" s="65"/>
      <c r="AZS13" s="65"/>
      <c r="BAB13" s="65"/>
      <c r="BAG13" s="219"/>
      <c r="BAH13" s="65"/>
      <c r="BAI13" s="65"/>
      <c r="BAR13" s="65"/>
      <c r="BAW13" s="219"/>
      <c r="BAX13" s="65"/>
      <c r="BAY13" s="65"/>
      <c r="BBH13" s="65"/>
      <c r="BBM13" s="219"/>
      <c r="BBN13" s="65"/>
      <c r="BBO13" s="65"/>
      <c r="BBX13" s="65"/>
      <c r="BCC13" s="219"/>
      <c r="BCD13" s="65"/>
      <c r="BCE13" s="65"/>
      <c r="BCN13" s="65"/>
      <c r="BCS13" s="219"/>
      <c r="BCT13" s="65"/>
      <c r="BCU13" s="65"/>
      <c r="BDD13" s="65"/>
      <c r="BDI13" s="219"/>
      <c r="BDJ13" s="65"/>
      <c r="BDK13" s="65"/>
      <c r="BDT13" s="65"/>
      <c r="BDY13" s="219"/>
      <c r="BDZ13" s="65"/>
      <c r="BEA13" s="65"/>
      <c r="BEJ13" s="65"/>
      <c r="BEO13" s="219"/>
      <c r="BEP13" s="65"/>
      <c r="BEQ13" s="65"/>
      <c r="BEZ13" s="65"/>
      <c r="BFE13" s="219"/>
      <c r="BFF13" s="65"/>
      <c r="BFG13" s="65"/>
      <c r="BFP13" s="65"/>
      <c r="BFU13" s="219"/>
      <c r="BFV13" s="65"/>
      <c r="BFW13" s="65"/>
      <c r="BGF13" s="65"/>
      <c r="BGK13" s="219"/>
      <c r="BGL13" s="65"/>
      <c r="BGM13" s="65"/>
      <c r="BGV13" s="65"/>
      <c r="BHA13" s="219"/>
      <c r="BHB13" s="65"/>
      <c r="BHC13" s="65"/>
      <c r="BHL13" s="65"/>
      <c r="BHQ13" s="219"/>
      <c r="BHR13" s="65"/>
      <c r="BHS13" s="65"/>
      <c r="BIB13" s="65"/>
      <c r="BIG13" s="219"/>
      <c r="BIH13" s="65"/>
      <c r="BII13" s="65"/>
      <c r="BIR13" s="65"/>
      <c r="BIW13" s="219"/>
      <c r="BIX13" s="65"/>
      <c r="BIY13" s="65"/>
      <c r="BJH13" s="65"/>
      <c r="BJM13" s="219"/>
      <c r="BJN13" s="65"/>
      <c r="BJO13" s="65"/>
      <c r="BJX13" s="65"/>
      <c r="BKC13" s="219"/>
      <c r="BKD13" s="65"/>
      <c r="BKE13" s="65"/>
      <c r="BKN13" s="65"/>
      <c r="BKS13" s="219"/>
      <c r="BKT13" s="65"/>
      <c r="BKU13" s="65"/>
      <c r="BLD13" s="65"/>
      <c r="BLI13" s="219"/>
      <c r="BLJ13" s="65"/>
      <c r="BLK13" s="65"/>
      <c r="BLT13" s="65"/>
      <c r="BLY13" s="219"/>
      <c r="BLZ13" s="65"/>
      <c r="BMA13" s="65"/>
      <c r="BMJ13" s="65"/>
      <c r="BMO13" s="219"/>
      <c r="BMP13" s="65"/>
      <c r="BMQ13" s="65"/>
      <c r="BMZ13" s="65"/>
      <c r="BNE13" s="219"/>
      <c r="BNF13" s="65"/>
      <c r="BNG13" s="65"/>
      <c r="BNP13" s="65"/>
      <c r="BNU13" s="219"/>
      <c r="BNV13" s="65"/>
      <c r="BNW13" s="65"/>
      <c r="BOF13" s="65"/>
      <c r="BOK13" s="219"/>
      <c r="BOL13" s="65"/>
      <c r="BOM13" s="65"/>
      <c r="BOV13" s="65"/>
      <c r="BPA13" s="219"/>
      <c r="BPB13" s="65"/>
      <c r="BPC13" s="65"/>
      <c r="BPL13" s="65"/>
      <c r="BPQ13" s="219"/>
      <c r="BPR13" s="65"/>
      <c r="BPS13" s="65"/>
      <c r="BQB13" s="65"/>
      <c r="BQG13" s="219"/>
      <c r="BQH13" s="65"/>
      <c r="BQI13" s="65"/>
      <c r="BQR13" s="65"/>
      <c r="BQW13" s="219"/>
      <c r="BQX13" s="65"/>
      <c r="BQY13" s="65"/>
      <c r="BRH13" s="65"/>
      <c r="BRM13" s="219"/>
      <c r="BRN13" s="65"/>
      <c r="BRO13" s="65"/>
      <c r="BRX13" s="65"/>
      <c r="BSC13" s="219"/>
      <c r="BSD13" s="65"/>
      <c r="BSE13" s="65"/>
      <c r="BSN13" s="65"/>
      <c r="BSS13" s="219"/>
      <c r="BST13" s="65"/>
      <c r="BSU13" s="65"/>
      <c r="BTD13" s="65"/>
      <c r="BTI13" s="219"/>
      <c r="BTJ13" s="65"/>
      <c r="BTK13" s="65"/>
      <c r="BTT13" s="65"/>
      <c r="BTY13" s="219"/>
      <c r="BTZ13" s="65"/>
      <c r="BUA13" s="65"/>
      <c r="BUJ13" s="65"/>
      <c r="BUO13" s="219"/>
      <c r="BUP13" s="65"/>
      <c r="BUQ13" s="65"/>
      <c r="BUZ13" s="65"/>
      <c r="BVE13" s="219"/>
      <c r="BVF13" s="65"/>
      <c r="BVG13" s="65"/>
      <c r="BVP13" s="65"/>
      <c r="BVU13" s="219"/>
      <c r="BVV13" s="65"/>
      <c r="BVW13" s="65"/>
      <c r="BWF13" s="65"/>
      <c r="BWK13" s="219"/>
      <c r="BWL13" s="65"/>
      <c r="BWM13" s="65"/>
      <c r="BWV13" s="65"/>
      <c r="BXA13" s="219"/>
      <c r="BXB13" s="65"/>
      <c r="BXC13" s="65"/>
      <c r="BXL13" s="65"/>
      <c r="BXQ13" s="219"/>
      <c r="BXR13" s="65"/>
      <c r="BXS13" s="65"/>
      <c r="BYB13" s="65"/>
      <c r="BYG13" s="219"/>
      <c r="BYH13" s="65"/>
      <c r="BYI13" s="65"/>
      <c r="BYR13" s="65"/>
      <c r="BYW13" s="219"/>
      <c r="BYX13" s="65"/>
      <c r="BYY13" s="65"/>
      <c r="BZH13" s="65"/>
      <c r="BZM13" s="219"/>
      <c r="BZN13" s="65"/>
      <c r="BZO13" s="65"/>
      <c r="BZX13" s="65"/>
      <c r="CAC13" s="219"/>
      <c r="CAD13" s="65"/>
      <c r="CAE13" s="65"/>
      <c r="CAN13" s="65"/>
      <c r="CAS13" s="219"/>
      <c r="CAT13" s="65"/>
      <c r="CAU13" s="65"/>
      <c r="CBD13" s="65"/>
      <c r="CBI13" s="219"/>
      <c r="CBJ13" s="65"/>
      <c r="CBK13" s="65"/>
      <c r="CBT13" s="65"/>
      <c r="CBY13" s="219"/>
      <c r="CBZ13" s="65"/>
      <c r="CCA13" s="65"/>
      <c r="CCJ13" s="65"/>
      <c r="CCO13" s="219"/>
      <c r="CCP13" s="65"/>
      <c r="CCQ13" s="65"/>
      <c r="CCZ13" s="65"/>
      <c r="CDE13" s="219"/>
      <c r="CDF13" s="65"/>
      <c r="CDG13" s="65"/>
      <c r="CDP13" s="65"/>
      <c r="CDU13" s="219"/>
      <c r="CDV13" s="65"/>
      <c r="CDW13" s="65"/>
      <c r="CEF13" s="65"/>
      <c r="CEK13" s="219"/>
      <c r="CEL13" s="65"/>
      <c r="CEM13" s="65"/>
      <c r="CEV13" s="65"/>
      <c r="CFA13" s="219"/>
      <c r="CFB13" s="65"/>
      <c r="CFC13" s="65"/>
      <c r="CFL13" s="65"/>
      <c r="CFQ13" s="219"/>
      <c r="CFR13" s="65"/>
      <c r="CFS13" s="65"/>
      <c r="CGB13" s="65"/>
      <c r="CGG13" s="219"/>
      <c r="CGH13" s="65"/>
      <c r="CGI13" s="65"/>
      <c r="CGR13" s="65"/>
      <c r="CGW13" s="219"/>
      <c r="CGX13" s="65"/>
      <c r="CGY13" s="65"/>
      <c r="CHH13" s="65"/>
      <c r="CHM13" s="219"/>
      <c r="CHN13" s="65"/>
      <c r="CHO13" s="65"/>
      <c r="CHX13" s="65"/>
      <c r="CIC13" s="219"/>
      <c r="CID13" s="65"/>
      <c r="CIE13" s="65"/>
      <c r="CIN13" s="65"/>
      <c r="CIS13" s="219"/>
      <c r="CIT13" s="65"/>
      <c r="CIU13" s="65"/>
      <c r="CJD13" s="65"/>
      <c r="CJI13" s="219"/>
      <c r="CJJ13" s="65"/>
      <c r="CJK13" s="65"/>
      <c r="CJT13" s="65"/>
      <c r="CJY13" s="219"/>
      <c r="CJZ13" s="65"/>
      <c r="CKA13" s="65"/>
      <c r="CKJ13" s="65"/>
      <c r="CKO13" s="219"/>
      <c r="CKP13" s="65"/>
      <c r="CKQ13" s="65"/>
      <c r="CKZ13" s="65"/>
      <c r="CLE13" s="219"/>
      <c r="CLF13" s="65"/>
      <c r="CLG13" s="65"/>
      <c r="CLP13" s="65"/>
      <c r="CLU13" s="219"/>
      <c r="CLV13" s="65"/>
      <c r="CLW13" s="65"/>
      <c r="CMF13" s="65"/>
      <c r="CMK13" s="219"/>
      <c r="CML13" s="65"/>
      <c r="CMM13" s="65"/>
      <c r="CMV13" s="65"/>
      <c r="CNA13" s="219"/>
      <c r="CNB13" s="65"/>
      <c r="CNC13" s="65"/>
      <c r="CNL13" s="65"/>
      <c r="CNQ13" s="219"/>
      <c r="CNR13" s="65"/>
      <c r="CNS13" s="65"/>
      <c r="COB13" s="65"/>
      <c r="COG13" s="219"/>
      <c r="COH13" s="65"/>
      <c r="COI13" s="65"/>
      <c r="COR13" s="65"/>
      <c r="COW13" s="219"/>
      <c r="COX13" s="65"/>
      <c r="COY13" s="65"/>
      <c r="CPH13" s="65"/>
      <c r="CPM13" s="219"/>
      <c r="CPN13" s="65"/>
      <c r="CPO13" s="65"/>
      <c r="CPX13" s="65"/>
      <c r="CQC13" s="219"/>
      <c r="CQD13" s="65"/>
      <c r="CQE13" s="65"/>
      <c r="CQN13" s="65"/>
      <c r="CQS13" s="219"/>
      <c r="CQT13" s="65"/>
      <c r="CQU13" s="65"/>
      <c r="CRD13" s="65"/>
      <c r="CRI13" s="219"/>
      <c r="CRJ13" s="65"/>
      <c r="CRK13" s="65"/>
      <c r="CRT13" s="65"/>
      <c r="CRY13" s="219"/>
      <c r="CRZ13" s="65"/>
      <c r="CSA13" s="65"/>
      <c r="CSJ13" s="65"/>
      <c r="CSO13" s="219"/>
      <c r="CSP13" s="65"/>
      <c r="CSQ13" s="65"/>
      <c r="CSZ13" s="65"/>
      <c r="CTE13" s="219"/>
      <c r="CTF13" s="65"/>
      <c r="CTG13" s="65"/>
      <c r="CTP13" s="65"/>
      <c r="CTU13" s="219"/>
      <c r="CTV13" s="65"/>
      <c r="CTW13" s="65"/>
      <c r="CUF13" s="65"/>
      <c r="CUK13" s="219"/>
      <c r="CUL13" s="65"/>
      <c r="CUM13" s="65"/>
      <c r="CUV13" s="65"/>
      <c r="CVA13" s="219"/>
      <c r="CVB13" s="65"/>
      <c r="CVC13" s="65"/>
      <c r="CVL13" s="65"/>
      <c r="CVQ13" s="219"/>
      <c r="CVR13" s="65"/>
      <c r="CVS13" s="65"/>
      <c r="CWB13" s="65"/>
      <c r="CWG13" s="219"/>
      <c r="CWH13" s="65"/>
      <c r="CWI13" s="65"/>
      <c r="CWR13" s="65"/>
      <c r="CWW13" s="219"/>
      <c r="CWX13" s="65"/>
      <c r="CWY13" s="65"/>
      <c r="CXH13" s="65"/>
      <c r="CXM13" s="219"/>
      <c r="CXN13" s="65"/>
      <c r="CXO13" s="65"/>
      <c r="CXX13" s="65"/>
      <c r="CYC13" s="219"/>
      <c r="CYD13" s="65"/>
      <c r="CYE13" s="65"/>
      <c r="CYN13" s="65"/>
      <c r="CYS13" s="219"/>
      <c r="CYT13" s="65"/>
      <c r="CYU13" s="65"/>
      <c r="CZD13" s="65"/>
      <c r="CZI13" s="219"/>
      <c r="CZJ13" s="65"/>
      <c r="CZK13" s="65"/>
      <c r="CZT13" s="65"/>
      <c r="CZY13" s="219"/>
      <c r="CZZ13" s="65"/>
      <c r="DAA13" s="65"/>
      <c r="DAJ13" s="65"/>
      <c r="DAO13" s="219"/>
      <c r="DAP13" s="65"/>
      <c r="DAQ13" s="65"/>
      <c r="DAZ13" s="65"/>
      <c r="DBE13" s="219"/>
      <c r="DBF13" s="65"/>
      <c r="DBG13" s="65"/>
      <c r="DBP13" s="65"/>
      <c r="DBU13" s="219"/>
      <c r="DBV13" s="65"/>
      <c r="DBW13" s="65"/>
      <c r="DCF13" s="65"/>
      <c r="DCK13" s="219"/>
      <c r="DCL13" s="65"/>
      <c r="DCM13" s="65"/>
      <c r="DCV13" s="65"/>
      <c r="DDA13" s="219"/>
      <c r="DDB13" s="65"/>
      <c r="DDC13" s="65"/>
      <c r="DDL13" s="65"/>
      <c r="DDQ13" s="219"/>
      <c r="DDR13" s="65"/>
      <c r="DDS13" s="65"/>
      <c r="DEB13" s="65"/>
      <c r="DEG13" s="219"/>
      <c r="DEH13" s="65"/>
      <c r="DEI13" s="65"/>
      <c r="DER13" s="65"/>
      <c r="DEW13" s="219"/>
      <c r="DEX13" s="65"/>
      <c r="DEY13" s="65"/>
      <c r="DFH13" s="65"/>
      <c r="DFM13" s="219"/>
      <c r="DFN13" s="65"/>
      <c r="DFO13" s="65"/>
      <c r="DFX13" s="65"/>
      <c r="DGC13" s="219"/>
      <c r="DGD13" s="65"/>
      <c r="DGE13" s="65"/>
      <c r="DGN13" s="65"/>
      <c r="DGS13" s="219"/>
      <c r="DGT13" s="65"/>
      <c r="DGU13" s="65"/>
      <c r="DHD13" s="65"/>
      <c r="DHI13" s="219"/>
      <c r="DHJ13" s="65"/>
      <c r="DHK13" s="65"/>
      <c r="DHT13" s="65"/>
      <c r="DHY13" s="219"/>
      <c r="DHZ13" s="65"/>
      <c r="DIA13" s="65"/>
      <c r="DIJ13" s="65"/>
      <c r="DIO13" s="219"/>
      <c r="DIP13" s="65"/>
      <c r="DIQ13" s="65"/>
      <c r="DIZ13" s="65"/>
      <c r="DJE13" s="219"/>
      <c r="DJF13" s="65"/>
      <c r="DJG13" s="65"/>
      <c r="DJP13" s="65"/>
      <c r="DJU13" s="219"/>
      <c r="DJV13" s="65"/>
      <c r="DJW13" s="65"/>
      <c r="DKF13" s="65"/>
      <c r="DKK13" s="219"/>
      <c r="DKL13" s="65"/>
      <c r="DKM13" s="65"/>
      <c r="DKV13" s="65"/>
      <c r="DLA13" s="219"/>
      <c r="DLB13" s="65"/>
      <c r="DLC13" s="65"/>
      <c r="DLL13" s="65"/>
      <c r="DLQ13" s="219"/>
      <c r="DLR13" s="65"/>
      <c r="DLS13" s="65"/>
      <c r="DMB13" s="65"/>
      <c r="DMG13" s="219"/>
      <c r="DMH13" s="65"/>
      <c r="DMI13" s="65"/>
      <c r="DMR13" s="65"/>
      <c r="DMW13" s="219"/>
      <c r="DMX13" s="65"/>
      <c r="DMY13" s="65"/>
      <c r="DNH13" s="65"/>
      <c r="DNM13" s="219"/>
      <c r="DNN13" s="65"/>
      <c r="DNO13" s="65"/>
      <c r="DNX13" s="65"/>
      <c r="DOC13" s="219"/>
      <c r="DOD13" s="65"/>
      <c r="DOE13" s="65"/>
      <c r="DON13" s="65"/>
      <c r="DOS13" s="219"/>
      <c r="DOT13" s="65"/>
      <c r="DOU13" s="65"/>
      <c r="DPD13" s="65"/>
      <c r="DPI13" s="219"/>
      <c r="DPJ13" s="65"/>
      <c r="DPK13" s="65"/>
      <c r="DPT13" s="65"/>
      <c r="DPY13" s="219"/>
      <c r="DPZ13" s="65"/>
      <c r="DQA13" s="65"/>
      <c r="DQJ13" s="65"/>
      <c r="DQO13" s="219"/>
      <c r="DQP13" s="65"/>
      <c r="DQQ13" s="65"/>
      <c r="DQZ13" s="65"/>
      <c r="DRE13" s="219"/>
      <c r="DRF13" s="65"/>
      <c r="DRG13" s="65"/>
      <c r="DRP13" s="65"/>
      <c r="DRU13" s="219"/>
      <c r="DRV13" s="65"/>
      <c r="DRW13" s="65"/>
      <c r="DSF13" s="65"/>
      <c r="DSK13" s="219"/>
      <c r="DSL13" s="65"/>
      <c r="DSM13" s="65"/>
      <c r="DSV13" s="65"/>
      <c r="DTA13" s="219"/>
      <c r="DTB13" s="65"/>
      <c r="DTC13" s="65"/>
      <c r="DTL13" s="65"/>
      <c r="DTQ13" s="219"/>
      <c r="DTR13" s="65"/>
      <c r="DTS13" s="65"/>
      <c r="DUB13" s="65"/>
      <c r="DUG13" s="219"/>
      <c r="DUH13" s="65"/>
      <c r="DUI13" s="65"/>
      <c r="DUR13" s="65"/>
      <c r="DUW13" s="219"/>
      <c r="DUX13" s="65"/>
      <c r="DUY13" s="65"/>
      <c r="DVH13" s="65"/>
      <c r="DVM13" s="219"/>
      <c r="DVN13" s="65"/>
      <c r="DVO13" s="65"/>
      <c r="DVX13" s="65"/>
      <c r="DWC13" s="219"/>
      <c r="DWD13" s="65"/>
      <c r="DWE13" s="65"/>
      <c r="DWN13" s="65"/>
      <c r="DWS13" s="219"/>
      <c r="DWT13" s="65"/>
      <c r="DWU13" s="65"/>
      <c r="DXD13" s="65"/>
      <c r="DXI13" s="219"/>
      <c r="DXJ13" s="65"/>
      <c r="DXK13" s="65"/>
      <c r="DXT13" s="65"/>
      <c r="DXY13" s="219"/>
      <c r="DXZ13" s="65"/>
      <c r="DYA13" s="65"/>
      <c r="DYJ13" s="65"/>
      <c r="DYO13" s="219"/>
      <c r="DYP13" s="65"/>
      <c r="DYQ13" s="65"/>
      <c r="DYZ13" s="65"/>
      <c r="DZE13" s="219"/>
      <c r="DZF13" s="65"/>
      <c r="DZG13" s="65"/>
      <c r="DZP13" s="65"/>
      <c r="DZU13" s="219"/>
      <c r="DZV13" s="65"/>
      <c r="DZW13" s="65"/>
      <c r="EAF13" s="65"/>
      <c r="EAK13" s="219"/>
      <c r="EAL13" s="65"/>
      <c r="EAM13" s="65"/>
      <c r="EAV13" s="65"/>
      <c r="EBA13" s="219"/>
      <c r="EBB13" s="65"/>
      <c r="EBC13" s="65"/>
      <c r="EBL13" s="65"/>
      <c r="EBQ13" s="219"/>
      <c r="EBR13" s="65"/>
      <c r="EBS13" s="65"/>
      <c r="ECB13" s="65"/>
      <c r="ECG13" s="219"/>
      <c r="ECH13" s="65"/>
      <c r="ECI13" s="65"/>
      <c r="ECR13" s="65"/>
      <c r="ECW13" s="219"/>
      <c r="ECX13" s="65"/>
      <c r="ECY13" s="65"/>
      <c r="EDH13" s="65"/>
      <c r="EDM13" s="219"/>
      <c r="EDN13" s="65"/>
      <c r="EDO13" s="65"/>
      <c r="EDX13" s="65"/>
      <c r="EEC13" s="219"/>
      <c r="EED13" s="65"/>
      <c r="EEE13" s="65"/>
      <c r="EEN13" s="65"/>
      <c r="EES13" s="219"/>
      <c r="EET13" s="65"/>
      <c r="EEU13" s="65"/>
      <c r="EFD13" s="65"/>
      <c r="EFI13" s="219"/>
      <c r="EFJ13" s="65"/>
      <c r="EFK13" s="65"/>
      <c r="EFT13" s="65"/>
      <c r="EFY13" s="219"/>
      <c r="EFZ13" s="65"/>
      <c r="EGA13" s="65"/>
      <c r="EGJ13" s="65"/>
      <c r="EGO13" s="219"/>
      <c r="EGP13" s="65"/>
      <c r="EGQ13" s="65"/>
      <c r="EGZ13" s="65"/>
      <c r="EHE13" s="219"/>
      <c r="EHF13" s="65"/>
      <c r="EHG13" s="65"/>
      <c r="EHP13" s="65"/>
      <c r="EHU13" s="219"/>
      <c r="EHV13" s="65"/>
      <c r="EHW13" s="65"/>
      <c r="EIF13" s="65"/>
      <c r="EIK13" s="219"/>
      <c r="EIL13" s="65"/>
      <c r="EIM13" s="65"/>
      <c r="EIV13" s="65"/>
      <c r="EJA13" s="219"/>
      <c r="EJB13" s="65"/>
      <c r="EJC13" s="65"/>
      <c r="EJL13" s="65"/>
      <c r="EJQ13" s="219"/>
      <c r="EJR13" s="65"/>
      <c r="EJS13" s="65"/>
      <c r="EKB13" s="65"/>
      <c r="EKG13" s="219"/>
      <c r="EKH13" s="65"/>
      <c r="EKI13" s="65"/>
      <c r="EKR13" s="65"/>
      <c r="EKW13" s="219"/>
      <c r="EKX13" s="65"/>
      <c r="EKY13" s="65"/>
      <c r="ELH13" s="65"/>
      <c r="ELM13" s="219"/>
      <c r="ELN13" s="65"/>
      <c r="ELO13" s="65"/>
      <c r="ELX13" s="65"/>
      <c r="EMC13" s="219"/>
      <c r="EMD13" s="65"/>
      <c r="EME13" s="65"/>
      <c r="EMN13" s="65"/>
      <c r="EMS13" s="219"/>
      <c r="EMT13" s="65"/>
      <c r="EMU13" s="65"/>
      <c r="END13" s="65"/>
      <c r="ENI13" s="219"/>
      <c r="ENJ13" s="65"/>
      <c r="ENK13" s="65"/>
      <c r="ENT13" s="65"/>
      <c r="ENY13" s="219"/>
      <c r="ENZ13" s="65"/>
      <c r="EOA13" s="65"/>
      <c r="EOJ13" s="65"/>
      <c r="EOO13" s="219"/>
      <c r="EOP13" s="65"/>
      <c r="EOQ13" s="65"/>
      <c r="EOZ13" s="65"/>
      <c r="EPE13" s="219"/>
      <c r="EPF13" s="65"/>
      <c r="EPG13" s="65"/>
      <c r="EPP13" s="65"/>
      <c r="EPU13" s="219"/>
      <c r="EPV13" s="65"/>
      <c r="EPW13" s="65"/>
      <c r="EQF13" s="65"/>
      <c r="EQK13" s="219"/>
      <c r="EQL13" s="65"/>
      <c r="EQM13" s="65"/>
      <c r="EQV13" s="65"/>
      <c r="ERA13" s="219"/>
      <c r="ERB13" s="65"/>
      <c r="ERC13" s="65"/>
      <c r="ERL13" s="65"/>
      <c r="ERQ13" s="219"/>
      <c r="ERR13" s="65"/>
      <c r="ERS13" s="65"/>
      <c r="ESB13" s="65"/>
      <c r="ESG13" s="219"/>
      <c r="ESH13" s="65"/>
      <c r="ESI13" s="65"/>
      <c r="ESR13" s="65"/>
      <c r="ESW13" s="219"/>
      <c r="ESX13" s="65"/>
      <c r="ESY13" s="65"/>
      <c r="ETH13" s="65"/>
      <c r="ETM13" s="219"/>
      <c r="ETN13" s="65"/>
      <c r="ETO13" s="65"/>
      <c r="ETX13" s="65"/>
      <c r="EUC13" s="219"/>
      <c r="EUD13" s="65"/>
      <c r="EUE13" s="65"/>
      <c r="EUN13" s="65"/>
      <c r="EUS13" s="219"/>
      <c r="EUT13" s="65"/>
      <c r="EUU13" s="65"/>
      <c r="EVD13" s="65"/>
      <c r="EVI13" s="219"/>
      <c r="EVJ13" s="65"/>
      <c r="EVK13" s="65"/>
      <c r="EVT13" s="65"/>
      <c r="EVY13" s="219"/>
      <c r="EVZ13" s="65"/>
      <c r="EWA13" s="65"/>
      <c r="EWJ13" s="65"/>
      <c r="EWO13" s="219"/>
      <c r="EWP13" s="65"/>
      <c r="EWQ13" s="65"/>
      <c r="EWZ13" s="65"/>
      <c r="EXE13" s="219"/>
      <c r="EXF13" s="65"/>
      <c r="EXG13" s="65"/>
      <c r="EXP13" s="65"/>
      <c r="EXU13" s="219"/>
      <c r="EXV13" s="65"/>
      <c r="EXW13" s="65"/>
      <c r="EYF13" s="65"/>
      <c r="EYK13" s="219"/>
      <c r="EYL13" s="65"/>
      <c r="EYM13" s="65"/>
      <c r="EYV13" s="65"/>
      <c r="EZA13" s="219"/>
      <c r="EZB13" s="65"/>
      <c r="EZC13" s="65"/>
      <c r="EZL13" s="65"/>
      <c r="EZQ13" s="219"/>
      <c r="EZR13" s="65"/>
      <c r="EZS13" s="65"/>
      <c r="FAB13" s="65"/>
      <c r="FAG13" s="219"/>
      <c r="FAH13" s="65"/>
      <c r="FAI13" s="65"/>
      <c r="FAR13" s="65"/>
      <c r="FAW13" s="219"/>
      <c r="FAX13" s="65"/>
      <c r="FAY13" s="65"/>
      <c r="FBH13" s="65"/>
      <c r="FBM13" s="219"/>
      <c r="FBN13" s="65"/>
      <c r="FBO13" s="65"/>
      <c r="FBX13" s="65"/>
      <c r="FCC13" s="219"/>
      <c r="FCD13" s="65"/>
      <c r="FCE13" s="65"/>
      <c r="FCN13" s="65"/>
      <c r="FCS13" s="219"/>
      <c r="FCT13" s="65"/>
      <c r="FCU13" s="65"/>
      <c r="FDD13" s="65"/>
      <c r="FDI13" s="219"/>
      <c r="FDJ13" s="65"/>
      <c r="FDK13" s="65"/>
      <c r="FDT13" s="65"/>
      <c r="FDY13" s="219"/>
      <c r="FDZ13" s="65"/>
      <c r="FEA13" s="65"/>
      <c r="FEJ13" s="65"/>
      <c r="FEO13" s="219"/>
      <c r="FEP13" s="65"/>
      <c r="FEQ13" s="65"/>
      <c r="FEZ13" s="65"/>
      <c r="FFE13" s="219"/>
      <c r="FFF13" s="65"/>
      <c r="FFG13" s="65"/>
      <c r="FFP13" s="65"/>
      <c r="FFU13" s="219"/>
      <c r="FFV13" s="65"/>
      <c r="FFW13" s="65"/>
      <c r="FGF13" s="65"/>
      <c r="FGK13" s="219"/>
      <c r="FGL13" s="65"/>
      <c r="FGM13" s="65"/>
      <c r="FGV13" s="65"/>
      <c r="FHA13" s="219"/>
      <c r="FHB13" s="65"/>
      <c r="FHC13" s="65"/>
      <c r="FHL13" s="65"/>
      <c r="FHQ13" s="219"/>
      <c r="FHR13" s="65"/>
      <c r="FHS13" s="65"/>
      <c r="FIB13" s="65"/>
      <c r="FIG13" s="219"/>
      <c r="FIH13" s="65"/>
      <c r="FII13" s="65"/>
      <c r="FIR13" s="65"/>
      <c r="FIW13" s="219"/>
      <c r="FIX13" s="65"/>
      <c r="FIY13" s="65"/>
      <c r="FJH13" s="65"/>
      <c r="FJM13" s="219"/>
      <c r="FJN13" s="65"/>
      <c r="FJO13" s="65"/>
      <c r="FJX13" s="65"/>
      <c r="FKC13" s="219"/>
      <c r="FKD13" s="65"/>
      <c r="FKE13" s="65"/>
      <c r="FKN13" s="65"/>
      <c r="FKS13" s="219"/>
      <c r="FKT13" s="65"/>
      <c r="FKU13" s="65"/>
      <c r="FLD13" s="65"/>
      <c r="FLI13" s="219"/>
      <c r="FLJ13" s="65"/>
      <c r="FLK13" s="65"/>
      <c r="FLT13" s="65"/>
      <c r="FLY13" s="219"/>
      <c r="FLZ13" s="65"/>
      <c r="FMA13" s="65"/>
      <c r="FMJ13" s="65"/>
      <c r="FMO13" s="219"/>
      <c r="FMP13" s="65"/>
      <c r="FMQ13" s="65"/>
      <c r="FMZ13" s="65"/>
      <c r="FNE13" s="219"/>
      <c r="FNF13" s="65"/>
      <c r="FNG13" s="65"/>
      <c r="FNP13" s="65"/>
      <c r="FNU13" s="219"/>
      <c r="FNV13" s="65"/>
      <c r="FNW13" s="65"/>
      <c r="FOF13" s="65"/>
      <c r="FOK13" s="219"/>
      <c r="FOL13" s="65"/>
      <c r="FOM13" s="65"/>
      <c r="FOV13" s="65"/>
      <c r="FPA13" s="219"/>
      <c r="FPB13" s="65"/>
      <c r="FPC13" s="65"/>
      <c r="FPL13" s="65"/>
      <c r="FPQ13" s="219"/>
      <c r="FPR13" s="65"/>
      <c r="FPS13" s="65"/>
      <c r="FQB13" s="65"/>
      <c r="FQG13" s="219"/>
      <c r="FQH13" s="65"/>
      <c r="FQI13" s="65"/>
      <c r="FQR13" s="65"/>
      <c r="FQW13" s="219"/>
      <c r="FQX13" s="65"/>
      <c r="FQY13" s="65"/>
      <c r="FRH13" s="65"/>
      <c r="FRM13" s="219"/>
      <c r="FRN13" s="65"/>
      <c r="FRO13" s="65"/>
      <c r="FRX13" s="65"/>
      <c r="FSC13" s="219"/>
      <c r="FSD13" s="65"/>
      <c r="FSE13" s="65"/>
      <c r="FSN13" s="65"/>
      <c r="FSS13" s="219"/>
      <c r="FST13" s="65"/>
      <c r="FSU13" s="65"/>
      <c r="FTD13" s="65"/>
      <c r="FTI13" s="219"/>
      <c r="FTJ13" s="65"/>
      <c r="FTK13" s="65"/>
      <c r="FTT13" s="65"/>
      <c r="FTY13" s="219"/>
      <c r="FTZ13" s="65"/>
      <c r="FUA13" s="65"/>
      <c r="FUJ13" s="65"/>
      <c r="FUO13" s="219"/>
      <c r="FUP13" s="65"/>
      <c r="FUQ13" s="65"/>
      <c r="FUZ13" s="65"/>
      <c r="FVE13" s="219"/>
      <c r="FVF13" s="65"/>
      <c r="FVG13" s="65"/>
      <c r="FVP13" s="65"/>
      <c r="FVU13" s="219"/>
      <c r="FVV13" s="65"/>
      <c r="FVW13" s="65"/>
      <c r="FWF13" s="65"/>
      <c r="FWK13" s="219"/>
      <c r="FWL13" s="65"/>
      <c r="FWM13" s="65"/>
      <c r="FWV13" s="65"/>
      <c r="FXA13" s="219"/>
      <c r="FXB13" s="65"/>
      <c r="FXC13" s="65"/>
      <c r="FXL13" s="65"/>
      <c r="FXQ13" s="219"/>
      <c r="FXR13" s="65"/>
      <c r="FXS13" s="65"/>
      <c r="FYB13" s="65"/>
      <c r="FYG13" s="219"/>
      <c r="FYH13" s="65"/>
      <c r="FYI13" s="65"/>
      <c r="FYR13" s="65"/>
      <c r="FYW13" s="219"/>
      <c r="FYX13" s="65"/>
      <c r="FYY13" s="65"/>
      <c r="FZH13" s="65"/>
      <c r="FZM13" s="219"/>
      <c r="FZN13" s="65"/>
      <c r="FZO13" s="65"/>
      <c r="FZX13" s="65"/>
      <c r="GAC13" s="219"/>
      <c r="GAD13" s="65"/>
      <c r="GAE13" s="65"/>
      <c r="GAN13" s="65"/>
      <c r="GAS13" s="219"/>
      <c r="GAT13" s="65"/>
      <c r="GAU13" s="65"/>
      <c r="GBD13" s="65"/>
      <c r="GBI13" s="219"/>
      <c r="GBJ13" s="65"/>
      <c r="GBK13" s="65"/>
      <c r="GBT13" s="65"/>
      <c r="GBY13" s="219"/>
      <c r="GBZ13" s="65"/>
      <c r="GCA13" s="65"/>
      <c r="GCJ13" s="65"/>
      <c r="GCO13" s="219"/>
      <c r="GCP13" s="65"/>
      <c r="GCQ13" s="65"/>
      <c r="GCZ13" s="65"/>
      <c r="GDE13" s="219"/>
      <c r="GDF13" s="65"/>
      <c r="GDG13" s="65"/>
      <c r="GDP13" s="65"/>
      <c r="GDU13" s="219"/>
      <c r="GDV13" s="65"/>
      <c r="GDW13" s="65"/>
      <c r="GEF13" s="65"/>
      <c r="GEK13" s="219"/>
      <c r="GEL13" s="65"/>
      <c r="GEM13" s="65"/>
      <c r="GEV13" s="65"/>
      <c r="GFA13" s="219"/>
      <c r="GFB13" s="65"/>
      <c r="GFC13" s="65"/>
      <c r="GFL13" s="65"/>
      <c r="GFQ13" s="219"/>
      <c r="GFR13" s="65"/>
      <c r="GFS13" s="65"/>
      <c r="GGB13" s="65"/>
      <c r="GGG13" s="219"/>
      <c r="GGH13" s="65"/>
      <c r="GGI13" s="65"/>
      <c r="GGR13" s="65"/>
      <c r="GGW13" s="219"/>
      <c r="GGX13" s="65"/>
      <c r="GGY13" s="65"/>
      <c r="GHH13" s="65"/>
      <c r="GHM13" s="219"/>
      <c r="GHN13" s="65"/>
      <c r="GHO13" s="65"/>
      <c r="GHX13" s="65"/>
      <c r="GIC13" s="219"/>
      <c r="GID13" s="65"/>
      <c r="GIE13" s="65"/>
      <c r="GIN13" s="65"/>
      <c r="GIS13" s="219"/>
      <c r="GIT13" s="65"/>
      <c r="GIU13" s="65"/>
      <c r="GJD13" s="65"/>
      <c r="GJI13" s="219"/>
      <c r="GJJ13" s="65"/>
      <c r="GJK13" s="65"/>
      <c r="GJT13" s="65"/>
      <c r="GJY13" s="219"/>
      <c r="GJZ13" s="65"/>
      <c r="GKA13" s="65"/>
      <c r="GKJ13" s="65"/>
      <c r="GKO13" s="219"/>
      <c r="GKP13" s="65"/>
      <c r="GKQ13" s="65"/>
      <c r="GKZ13" s="65"/>
      <c r="GLE13" s="219"/>
      <c r="GLF13" s="65"/>
      <c r="GLG13" s="65"/>
      <c r="GLP13" s="65"/>
      <c r="GLU13" s="219"/>
      <c r="GLV13" s="65"/>
      <c r="GLW13" s="65"/>
      <c r="GMF13" s="65"/>
      <c r="GMK13" s="219"/>
      <c r="GML13" s="65"/>
      <c r="GMM13" s="65"/>
      <c r="GMV13" s="65"/>
      <c r="GNA13" s="219"/>
      <c r="GNB13" s="65"/>
      <c r="GNC13" s="65"/>
      <c r="GNL13" s="65"/>
      <c r="GNQ13" s="219"/>
      <c r="GNR13" s="65"/>
      <c r="GNS13" s="65"/>
      <c r="GOB13" s="65"/>
      <c r="GOG13" s="219"/>
      <c r="GOH13" s="65"/>
      <c r="GOI13" s="65"/>
      <c r="GOR13" s="65"/>
      <c r="GOW13" s="219"/>
      <c r="GOX13" s="65"/>
      <c r="GOY13" s="65"/>
      <c r="GPH13" s="65"/>
      <c r="GPM13" s="219"/>
      <c r="GPN13" s="65"/>
      <c r="GPO13" s="65"/>
      <c r="GPX13" s="65"/>
      <c r="GQC13" s="219"/>
      <c r="GQD13" s="65"/>
      <c r="GQE13" s="65"/>
      <c r="GQN13" s="65"/>
      <c r="GQS13" s="219"/>
      <c r="GQT13" s="65"/>
      <c r="GQU13" s="65"/>
      <c r="GRD13" s="65"/>
      <c r="GRI13" s="219"/>
      <c r="GRJ13" s="65"/>
      <c r="GRK13" s="65"/>
      <c r="GRT13" s="65"/>
      <c r="GRY13" s="219"/>
      <c r="GRZ13" s="65"/>
      <c r="GSA13" s="65"/>
      <c r="GSJ13" s="65"/>
      <c r="GSO13" s="219"/>
      <c r="GSP13" s="65"/>
      <c r="GSQ13" s="65"/>
      <c r="GSZ13" s="65"/>
      <c r="GTE13" s="219"/>
      <c r="GTF13" s="65"/>
      <c r="GTG13" s="65"/>
      <c r="GTP13" s="65"/>
      <c r="GTU13" s="219"/>
      <c r="GTV13" s="65"/>
      <c r="GTW13" s="65"/>
      <c r="GUF13" s="65"/>
      <c r="GUK13" s="219"/>
      <c r="GUL13" s="65"/>
      <c r="GUM13" s="65"/>
      <c r="GUV13" s="65"/>
      <c r="GVA13" s="219"/>
      <c r="GVB13" s="65"/>
      <c r="GVC13" s="65"/>
      <c r="GVL13" s="65"/>
      <c r="GVQ13" s="219"/>
      <c r="GVR13" s="65"/>
      <c r="GVS13" s="65"/>
      <c r="GWB13" s="65"/>
      <c r="GWG13" s="219"/>
      <c r="GWH13" s="65"/>
      <c r="GWI13" s="65"/>
      <c r="GWR13" s="65"/>
      <c r="GWW13" s="219"/>
      <c r="GWX13" s="65"/>
      <c r="GWY13" s="65"/>
      <c r="GXH13" s="65"/>
      <c r="GXM13" s="219"/>
      <c r="GXN13" s="65"/>
      <c r="GXO13" s="65"/>
      <c r="GXX13" s="65"/>
      <c r="GYC13" s="219"/>
      <c r="GYD13" s="65"/>
      <c r="GYE13" s="65"/>
      <c r="GYN13" s="65"/>
      <c r="GYS13" s="219"/>
      <c r="GYT13" s="65"/>
      <c r="GYU13" s="65"/>
      <c r="GZD13" s="65"/>
      <c r="GZI13" s="219"/>
      <c r="GZJ13" s="65"/>
      <c r="GZK13" s="65"/>
      <c r="GZT13" s="65"/>
      <c r="GZY13" s="219"/>
      <c r="GZZ13" s="65"/>
      <c r="HAA13" s="65"/>
      <c r="HAJ13" s="65"/>
      <c r="HAO13" s="219"/>
      <c r="HAP13" s="65"/>
      <c r="HAQ13" s="65"/>
      <c r="HAZ13" s="65"/>
      <c r="HBE13" s="219"/>
      <c r="HBF13" s="65"/>
      <c r="HBG13" s="65"/>
      <c r="HBP13" s="65"/>
      <c r="HBU13" s="219"/>
      <c r="HBV13" s="65"/>
      <c r="HBW13" s="65"/>
      <c r="HCF13" s="65"/>
      <c r="HCK13" s="219"/>
      <c r="HCL13" s="65"/>
      <c r="HCM13" s="65"/>
      <c r="HCV13" s="65"/>
      <c r="HDA13" s="219"/>
      <c r="HDB13" s="65"/>
      <c r="HDC13" s="65"/>
      <c r="HDL13" s="65"/>
      <c r="HDQ13" s="219"/>
      <c r="HDR13" s="65"/>
      <c r="HDS13" s="65"/>
      <c r="HEB13" s="65"/>
      <c r="HEG13" s="219"/>
      <c r="HEH13" s="65"/>
      <c r="HEI13" s="65"/>
      <c r="HER13" s="65"/>
      <c r="HEW13" s="219"/>
      <c r="HEX13" s="65"/>
      <c r="HEY13" s="65"/>
      <c r="HFH13" s="65"/>
      <c r="HFM13" s="219"/>
      <c r="HFN13" s="65"/>
      <c r="HFO13" s="65"/>
      <c r="HFX13" s="65"/>
      <c r="HGC13" s="219"/>
      <c r="HGD13" s="65"/>
      <c r="HGE13" s="65"/>
      <c r="HGN13" s="65"/>
      <c r="HGS13" s="219"/>
      <c r="HGT13" s="65"/>
      <c r="HGU13" s="65"/>
      <c r="HHD13" s="65"/>
      <c r="HHI13" s="219"/>
      <c r="HHJ13" s="65"/>
      <c r="HHK13" s="65"/>
      <c r="HHT13" s="65"/>
      <c r="HHY13" s="219"/>
      <c r="HHZ13" s="65"/>
      <c r="HIA13" s="65"/>
      <c r="HIJ13" s="65"/>
      <c r="HIO13" s="219"/>
      <c r="HIP13" s="65"/>
      <c r="HIQ13" s="65"/>
      <c r="HIZ13" s="65"/>
      <c r="HJE13" s="219"/>
      <c r="HJF13" s="65"/>
      <c r="HJG13" s="65"/>
      <c r="HJP13" s="65"/>
      <c r="HJU13" s="219"/>
      <c r="HJV13" s="65"/>
      <c r="HJW13" s="65"/>
      <c r="HKF13" s="65"/>
      <c r="HKK13" s="219"/>
      <c r="HKL13" s="65"/>
      <c r="HKM13" s="65"/>
      <c r="HKV13" s="65"/>
      <c r="HLA13" s="219"/>
      <c r="HLB13" s="65"/>
      <c r="HLC13" s="65"/>
      <c r="HLL13" s="65"/>
      <c r="HLQ13" s="219"/>
      <c r="HLR13" s="65"/>
      <c r="HLS13" s="65"/>
      <c r="HMB13" s="65"/>
      <c r="HMG13" s="219"/>
      <c r="HMH13" s="65"/>
      <c r="HMI13" s="65"/>
      <c r="HMR13" s="65"/>
      <c r="HMW13" s="219"/>
      <c r="HMX13" s="65"/>
      <c r="HMY13" s="65"/>
      <c r="HNH13" s="65"/>
      <c r="HNM13" s="219"/>
      <c r="HNN13" s="65"/>
      <c r="HNO13" s="65"/>
      <c r="HNX13" s="65"/>
      <c r="HOC13" s="219"/>
      <c r="HOD13" s="65"/>
      <c r="HOE13" s="65"/>
      <c r="HON13" s="65"/>
      <c r="HOS13" s="219"/>
      <c r="HOT13" s="65"/>
      <c r="HOU13" s="65"/>
      <c r="HPD13" s="65"/>
      <c r="HPI13" s="219"/>
      <c r="HPJ13" s="65"/>
      <c r="HPK13" s="65"/>
      <c r="HPT13" s="65"/>
      <c r="HPY13" s="219"/>
      <c r="HPZ13" s="65"/>
      <c r="HQA13" s="65"/>
      <c r="HQJ13" s="65"/>
      <c r="HQO13" s="219"/>
      <c r="HQP13" s="65"/>
      <c r="HQQ13" s="65"/>
      <c r="HQZ13" s="65"/>
      <c r="HRE13" s="219"/>
      <c r="HRF13" s="65"/>
      <c r="HRG13" s="65"/>
      <c r="HRP13" s="65"/>
      <c r="HRU13" s="219"/>
      <c r="HRV13" s="65"/>
      <c r="HRW13" s="65"/>
      <c r="HSF13" s="65"/>
      <c r="HSK13" s="219"/>
      <c r="HSL13" s="65"/>
      <c r="HSM13" s="65"/>
      <c r="HSV13" s="65"/>
      <c r="HTA13" s="219"/>
      <c r="HTB13" s="65"/>
      <c r="HTC13" s="65"/>
      <c r="HTL13" s="65"/>
      <c r="HTQ13" s="219"/>
      <c r="HTR13" s="65"/>
      <c r="HTS13" s="65"/>
      <c r="HUB13" s="65"/>
      <c r="HUG13" s="219"/>
      <c r="HUH13" s="65"/>
      <c r="HUI13" s="65"/>
      <c r="HUR13" s="65"/>
      <c r="HUW13" s="219"/>
      <c r="HUX13" s="65"/>
      <c r="HUY13" s="65"/>
      <c r="HVH13" s="65"/>
      <c r="HVM13" s="219"/>
      <c r="HVN13" s="65"/>
      <c r="HVO13" s="65"/>
      <c r="HVX13" s="65"/>
      <c r="HWC13" s="219"/>
      <c r="HWD13" s="65"/>
      <c r="HWE13" s="65"/>
      <c r="HWN13" s="65"/>
      <c r="HWS13" s="219"/>
      <c r="HWT13" s="65"/>
      <c r="HWU13" s="65"/>
      <c r="HXD13" s="65"/>
      <c r="HXI13" s="219"/>
      <c r="HXJ13" s="65"/>
      <c r="HXK13" s="65"/>
      <c r="HXT13" s="65"/>
      <c r="HXY13" s="219"/>
      <c r="HXZ13" s="65"/>
      <c r="HYA13" s="65"/>
      <c r="HYJ13" s="65"/>
      <c r="HYO13" s="219"/>
      <c r="HYP13" s="65"/>
      <c r="HYQ13" s="65"/>
      <c r="HYZ13" s="65"/>
      <c r="HZE13" s="219"/>
      <c r="HZF13" s="65"/>
      <c r="HZG13" s="65"/>
      <c r="HZP13" s="65"/>
      <c r="HZU13" s="219"/>
      <c r="HZV13" s="65"/>
      <c r="HZW13" s="65"/>
      <c r="IAF13" s="65"/>
      <c r="IAK13" s="219"/>
      <c r="IAL13" s="65"/>
      <c r="IAM13" s="65"/>
      <c r="IAV13" s="65"/>
      <c r="IBA13" s="219"/>
      <c r="IBB13" s="65"/>
      <c r="IBC13" s="65"/>
      <c r="IBL13" s="65"/>
      <c r="IBQ13" s="219"/>
      <c r="IBR13" s="65"/>
      <c r="IBS13" s="65"/>
      <c r="ICB13" s="65"/>
      <c r="ICG13" s="219"/>
      <c r="ICH13" s="65"/>
      <c r="ICI13" s="65"/>
      <c r="ICR13" s="65"/>
      <c r="ICW13" s="219"/>
      <c r="ICX13" s="65"/>
      <c r="ICY13" s="65"/>
      <c r="IDH13" s="65"/>
      <c r="IDM13" s="219"/>
      <c r="IDN13" s="65"/>
      <c r="IDO13" s="65"/>
      <c r="IDX13" s="65"/>
      <c r="IEC13" s="219"/>
      <c r="IED13" s="65"/>
      <c r="IEE13" s="65"/>
      <c r="IEN13" s="65"/>
      <c r="IES13" s="219"/>
      <c r="IET13" s="65"/>
      <c r="IEU13" s="65"/>
      <c r="IFD13" s="65"/>
      <c r="IFI13" s="219"/>
      <c r="IFJ13" s="65"/>
      <c r="IFK13" s="65"/>
      <c r="IFT13" s="65"/>
      <c r="IFY13" s="219"/>
      <c r="IFZ13" s="65"/>
      <c r="IGA13" s="65"/>
      <c r="IGJ13" s="65"/>
      <c r="IGO13" s="219"/>
      <c r="IGP13" s="65"/>
      <c r="IGQ13" s="65"/>
      <c r="IGZ13" s="65"/>
      <c r="IHE13" s="219"/>
      <c r="IHF13" s="65"/>
      <c r="IHG13" s="65"/>
      <c r="IHP13" s="65"/>
      <c r="IHU13" s="219"/>
      <c r="IHV13" s="65"/>
      <c r="IHW13" s="65"/>
      <c r="IIF13" s="65"/>
      <c r="IIK13" s="219"/>
      <c r="IIL13" s="65"/>
      <c r="IIM13" s="65"/>
      <c r="IIV13" s="65"/>
      <c r="IJA13" s="219"/>
      <c r="IJB13" s="65"/>
      <c r="IJC13" s="65"/>
      <c r="IJL13" s="65"/>
      <c r="IJQ13" s="219"/>
      <c r="IJR13" s="65"/>
      <c r="IJS13" s="65"/>
      <c r="IKB13" s="65"/>
      <c r="IKG13" s="219"/>
      <c r="IKH13" s="65"/>
      <c r="IKI13" s="65"/>
      <c r="IKR13" s="65"/>
      <c r="IKW13" s="219"/>
      <c r="IKX13" s="65"/>
      <c r="IKY13" s="65"/>
      <c r="ILH13" s="65"/>
      <c r="ILM13" s="219"/>
      <c r="ILN13" s="65"/>
      <c r="ILO13" s="65"/>
      <c r="ILX13" s="65"/>
      <c r="IMC13" s="219"/>
      <c r="IMD13" s="65"/>
      <c r="IME13" s="65"/>
      <c r="IMN13" s="65"/>
      <c r="IMS13" s="219"/>
      <c r="IMT13" s="65"/>
      <c r="IMU13" s="65"/>
      <c r="IND13" s="65"/>
      <c r="INI13" s="219"/>
      <c r="INJ13" s="65"/>
      <c r="INK13" s="65"/>
      <c r="INT13" s="65"/>
      <c r="INY13" s="219"/>
      <c r="INZ13" s="65"/>
      <c r="IOA13" s="65"/>
      <c r="IOJ13" s="65"/>
      <c r="IOO13" s="219"/>
      <c r="IOP13" s="65"/>
      <c r="IOQ13" s="65"/>
      <c r="IOZ13" s="65"/>
      <c r="IPE13" s="219"/>
      <c r="IPF13" s="65"/>
      <c r="IPG13" s="65"/>
      <c r="IPP13" s="65"/>
      <c r="IPU13" s="219"/>
      <c r="IPV13" s="65"/>
      <c r="IPW13" s="65"/>
      <c r="IQF13" s="65"/>
      <c r="IQK13" s="219"/>
      <c r="IQL13" s="65"/>
      <c r="IQM13" s="65"/>
      <c r="IQV13" s="65"/>
      <c r="IRA13" s="219"/>
      <c r="IRB13" s="65"/>
      <c r="IRC13" s="65"/>
      <c r="IRL13" s="65"/>
      <c r="IRQ13" s="219"/>
      <c r="IRR13" s="65"/>
      <c r="IRS13" s="65"/>
      <c r="ISB13" s="65"/>
      <c r="ISG13" s="219"/>
      <c r="ISH13" s="65"/>
      <c r="ISI13" s="65"/>
      <c r="ISR13" s="65"/>
      <c r="ISW13" s="219"/>
      <c r="ISX13" s="65"/>
      <c r="ISY13" s="65"/>
      <c r="ITH13" s="65"/>
      <c r="ITM13" s="219"/>
      <c r="ITN13" s="65"/>
      <c r="ITO13" s="65"/>
      <c r="ITX13" s="65"/>
      <c r="IUC13" s="219"/>
      <c r="IUD13" s="65"/>
      <c r="IUE13" s="65"/>
      <c r="IUN13" s="65"/>
      <c r="IUS13" s="219"/>
      <c r="IUT13" s="65"/>
      <c r="IUU13" s="65"/>
      <c r="IVD13" s="65"/>
      <c r="IVI13" s="219"/>
      <c r="IVJ13" s="65"/>
      <c r="IVK13" s="65"/>
      <c r="IVT13" s="65"/>
      <c r="IVY13" s="219"/>
      <c r="IVZ13" s="65"/>
      <c r="IWA13" s="65"/>
      <c r="IWJ13" s="65"/>
      <c r="IWO13" s="219"/>
      <c r="IWP13" s="65"/>
      <c r="IWQ13" s="65"/>
      <c r="IWZ13" s="65"/>
      <c r="IXE13" s="219"/>
      <c r="IXF13" s="65"/>
      <c r="IXG13" s="65"/>
      <c r="IXP13" s="65"/>
      <c r="IXU13" s="219"/>
      <c r="IXV13" s="65"/>
      <c r="IXW13" s="65"/>
      <c r="IYF13" s="65"/>
      <c r="IYK13" s="219"/>
      <c r="IYL13" s="65"/>
      <c r="IYM13" s="65"/>
      <c r="IYV13" s="65"/>
      <c r="IZA13" s="219"/>
      <c r="IZB13" s="65"/>
      <c r="IZC13" s="65"/>
      <c r="IZL13" s="65"/>
      <c r="IZQ13" s="219"/>
      <c r="IZR13" s="65"/>
      <c r="IZS13" s="65"/>
      <c r="JAB13" s="65"/>
      <c r="JAG13" s="219"/>
      <c r="JAH13" s="65"/>
      <c r="JAI13" s="65"/>
      <c r="JAR13" s="65"/>
      <c r="JAW13" s="219"/>
      <c r="JAX13" s="65"/>
      <c r="JAY13" s="65"/>
      <c r="JBH13" s="65"/>
      <c r="JBM13" s="219"/>
      <c r="JBN13" s="65"/>
      <c r="JBO13" s="65"/>
      <c r="JBX13" s="65"/>
      <c r="JCC13" s="219"/>
      <c r="JCD13" s="65"/>
      <c r="JCE13" s="65"/>
      <c r="JCN13" s="65"/>
      <c r="JCS13" s="219"/>
      <c r="JCT13" s="65"/>
      <c r="JCU13" s="65"/>
      <c r="JDD13" s="65"/>
      <c r="JDI13" s="219"/>
      <c r="JDJ13" s="65"/>
      <c r="JDK13" s="65"/>
      <c r="JDT13" s="65"/>
      <c r="JDY13" s="219"/>
      <c r="JDZ13" s="65"/>
      <c r="JEA13" s="65"/>
      <c r="JEJ13" s="65"/>
      <c r="JEO13" s="219"/>
      <c r="JEP13" s="65"/>
      <c r="JEQ13" s="65"/>
      <c r="JEZ13" s="65"/>
      <c r="JFE13" s="219"/>
      <c r="JFF13" s="65"/>
      <c r="JFG13" s="65"/>
      <c r="JFP13" s="65"/>
      <c r="JFU13" s="219"/>
      <c r="JFV13" s="65"/>
      <c r="JFW13" s="65"/>
      <c r="JGF13" s="65"/>
      <c r="JGK13" s="219"/>
      <c r="JGL13" s="65"/>
      <c r="JGM13" s="65"/>
      <c r="JGV13" s="65"/>
      <c r="JHA13" s="219"/>
      <c r="JHB13" s="65"/>
      <c r="JHC13" s="65"/>
      <c r="JHL13" s="65"/>
      <c r="JHQ13" s="219"/>
      <c r="JHR13" s="65"/>
      <c r="JHS13" s="65"/>
      <c r="JIB13" s="65"/>
      <c r="JIG13" s="219"/>
      <c r="JIH13" s="65"/>
      <c r="JII13" s="65"/>
      <c r="JIR13" s="65"/>
      <c r="JIW13" s="219"/>
      <c r="JIX13" s="65"/>
      <c r="JIY13" s="65"/>
      <c r="JJH13" s="65"/>
      <c r="JJM13" s="219"/>
      <c r="JJN13" s="65"/>
      <c r="JJO13" s="65"/>
      <c r="JJX13" s="65"/>
      <c r="JKC13" s="219"/>
      <c r="JKD13" s="65"/>
      <c r="JKE13" s="65"/>
      <c r="JKN13" s="65"/>
      <c r="JKS13" s="219"/>
      <c r="JKT13" s="65"/>
      <c r="JKU13" s="65"/>
      <c r="JLD13" s="65"/>
      <c r="JLI13" s="219"/>
      <c r="JLJ13" s="65"/>
      <c r="JLK13" s="65"/>
      <c r="JLT13" s="65"/>
      <c r="JLY13" s="219"/>
      <c r="JLZ13" s="65"/>
      <c r="JMA13" s="65"/>
      <c r="JMJ13" s="65"/>
      <c r="JMO13" s="219"/>
      <c r="JMP13" s="65"/>
      <c r="JMQ13" s="65"/>
      <c r="JMZ13" s="65"/>
      <c r="JNE13" s="219"/>
      <c r="JNF13" s="65"/>
      <c r="JNG13" s="65"/>
      <c r="JNP13" s="65"/>
      <c r="JNU13" s="219"/>
      <c r="JNV13" s="65"/>
      <c r="JNW13" s="65"/>
      <c r="JOF13" s="65"/>
      <c r="JOK13" s="219"/>
      <c r="JOL13" s="65"/>
      <c r="JOM13" s="65"/>
      <c r="JOV13" s="65"/>
      <c r="JPA13" s="219"/>
      <c r="JPB13" s="65"/>
      <c r="JPC13" s="65"/>
      <c r="JPL13" s="65"/>
      <c r="JPQ13" s="219"/>
      <c r="JPR13" s="65"/>
      <c r="JPS13" s="65"/>
      <c r="JQB13" s="65"/>
      <c r="JQG13" s="219"/>
      <c r="JQH13" s="65"/>
      <c r="JQI13" s="65"/>
      <c r="JQR13" s="65"/>
      <c r="JQW13" s="219"/>
      <c r="JQX13" s="65"/>
      <c r="JQY13" s="65"/>
      <c r="JRH13" s="65"/>
      <c r="JRM13" s="219"/>
      <c r="JRN13" s="65"/>
      <c r="JRO13" s="65"/>
      <c r="JRX13" s="65"/>
      <c r="JSC13" s="219"/>
      <c r="JSD13" s="65"/>
      <c r="JSE13" s="65"/>
      <c r="JSN13" s="65"/>
      <c r="JSS13" s="219"/>
      <c r="JST13" s="65"/>
      <c r="JSU13" s="65"/>
      <c r="JTD13" s="65"/>
      <c r="JTI13" s="219"/>
      <c r="JTJ13" s="65"/>
      <c r="JTK13" s="65"/>
      <c r="JTT13" s="65"/>
      <c r="JTY13" s="219"/>
      <c r="JTZ13" s="65"/>
      <c r="JUA13" s="65"/>
      <c r="JUJ13" s="65"/>
      <c r="JUO13" s="219"/>
      <c r="JUP13" s="65"/>
      <c r="JUQ13" s="65"/>
      <c r="JUZ13" s="65"/>
      <c r="JVE13" s="219"/>
      <c r="JVF13" s="65"/>
      <c r="JVG13" s="65"/>
      <c r="JVP13" s="65"/>
      <c r="JVU13" s="219"/>
      <c r="JVV13" s="65"/>
      <c r="JVW13" s="65"/>
      <c r="JWF13" s="65"/>
      <c r="JWK13" s="219"/>
      <c r="JWL13" s="65"/>
      <c r="JWM13" s="65"/>
      <c r="JWV13" s="65"/>
      <c r="JXA13" s="219"/>
      <c r="JXB13" s="65"/>
      <c r="JXC13" s="65"/>
      <c r="JXL13" s="65"/>
      <c r="JXQ13" s="219"/>
      <c r="JXR13" s="65"/>
      <c r="JXS13" s="65"/>
      <c r="JYB13" s="65"/>
      <c r="JYG13" s="219"/>
      <c r="JYH13" s="65"/>
      <c r="JYI13" s="65"/>
      <c r="JYR13" s="65"/>
      <c r="JYW13" s="219"/>
      <c r="JYX13" s="65"/>
      <c r="JYY13" s="65"/>
      <c r="JZH13" s="65"/>
      <c r="JZM13" s="219"/>
      <c r="JZN13" s="65"/>
      <c r="JZO13" s="65"/>
      <c r="JZX13" s="65"/>
      <c r="KAC13" s="219"/>
      <c r="KAD13" s="65"/>
      <c r="KAE13" s="65"/>
      <c r="KAN13" s="65"/>
      <c r="KAS13" s="219"/>
      <c r="KAT13" s="65"/>
      <c r="KAU13" s="65"/>
      <c r="KBD13" s="65"/>
      <c r="KBI13" s="219"/>
      <c r="KBJ13" s="65"/>
      <c r="KBK13" s="65"/>
      <c r="KBT13" s="65"/>
      <c r="KBY13" s="219"/>
      <c r="KBZ13" s="65"/>
      <c r="KCA13" s="65"/>
      <c r="KCJ13" s="65"/>
      <c r="KCO13" s="219"/>
      <c r="KCP13" s="65"/>
      <c r="KCQ13" s="65"/>
      <c r="KCZ13" s="65"/>
      <c r="KDE13" s="219"/>
      <c r="KDF13" s="65"/>
      <c r="KDG13" s="65"/>
      <c r="KDP13" s="65"/>
      <c r="KDU13" s="219"/>
      <c r="KDV13" s="65"/>
      <c r="KDW13" s="65"/>
      <c r="KEF13" s="65"/>
      <c r="KEK13" s="219"/>
      <c r="KEL13" s="65"/>
      <c r="KEM13" s="65"/>
      <c r="KEV13" s="65"/>
      <c r="KFA13" s="219"/>
      <c r="KFB13" s="65"/>
      <c r="KFC13" s="65"/>
      <c r="KFL13" s="65"/>
      <c r="KFQ13" s="219"/>
      <c r="KFR13" s="65"/>
      <c r="KFS13" s="65"/>
      <c r="KGB13" s="65"/>
      <c r="KGG13" s="219"/>
      <c r="KGH13" s="65"/>
      <c r="KGI13" s="65"/>
      <c r="KGR13" s="65"/>
      <c r="KGW13" s="219"/>
      <c r="KGX13" s="65"/>
      <c r="KGY13" s="65"/>
      <c r="KHH13" s="65"/>
      <c r="KHM13" s="219"/>
      <c r="KHN13" s="65"/>
      <c r="KHO13" s="65"/>
      <c r="KHX13" s="65"/>
      <c r="KIC13" s="219"/>
      <c r="KID13" s="65"/>
      <c r="KIE13" s="65"/>
      <c r="KIN13" s="65"/>
      <c r="KIS13" s="219"/>
      <c r="KIT13" s="65"/>
      <c r="KIU13" s="65"/>
      <c r="KJD13" s="65"/>
      <c r="KJI13" s="219"/>
      <c r="KJJ13" s="65"/>
      <c r="KJK13" s="65"/>
      <c r="KJT13" s="65"/>
      <c r="KJY13" s="219"/>
      <c r="KJZ13" s="65"/>
      <c r="KKA13" s="65"/>
      <c r="KKJ13" s="65"/>
      <c r="KKO13" s="219"/>
      <c r="KKP13" s="65"/>
      <c r="KKQ13" s="65"/>
      <c r="KKZ13" s="65"/>
      <c r="KLE13" s="219"/>
      <c r="KLF13" s="65"/>
      <c r="KLG13" s="65"/>
      <c r="KLP13" s="65"/>
      <c r="KLU13" s="219"/>
      <c r="KLV13" s="65"/>
      <c r="KLW13" s="65"/>
      <c r="KMF13" s="65"/>
      <c r="KMK13" s="219"/>
      <c r="KML13" s="65"/>
      <c r="KMM13" s="65"/>
      <c r="KMV13" s="65"/>
      <c r="KNA13" s="219"/>
      <c r="KNB13" s="65"/>
      <c r="KNC13" s="65"/>
      <c r="KNL13" s="65"/>
      <c r="KNQ13" s="219"/>
      <c r="KNR13" s="65"/>
      <c r="KNS13" s="65"/>
      <c r="KOB13" s="65"/>
      <c r="KOG13" s="219"/>
      <c r="KOH13" s="65"/>
      <c r="KOI13" s="65"/>
      <c r="KOR13" s="65"/>
      <c r="KOW13" s="219"/>
      <c r="KOX13" s="65"/>
      <c r="KOY13" s="65"/>
      <c r="KPH13" s="65"/>
      <c r="KPM13" s="219"/>
      <c r="KPN13" s="65"/>
      <c r="KPO13" s="65"/>
      <c r="KPX13" s="65"/>
      <c r="KQC13" s="219"/>
      <c r="KQD13" s="65"/>
      <c r="KQE13" s="65"/>
      <c r="KQN13" s="65"/>
      <c r="KQS13" s="219"/>
      <c r="KQT13" s="65"/>
      <c r="KQU13" s="65"/>
      <c r="KRD13" s="65"/>
      <c r="KRI13" s="219"/>
      <c r="KRJ13" s="65"/>
      <c r="KRK13" s="65"/>
      <c r="KRT13" s="65"/>
      <c r="KRY13" s="219"/>
      <c r="KRZ13" s="65"/>
      <c r="KSA13" s="65"/>
      <c r="KSJ13" s="65"/>
      <c r="KSO13" s="219"/>
      <c r="KSP13" s="65"/>
      <c r="KSQ13" s="65"/>
      <c r="KSZ13" s="65"/>
      <c r="KTE13" s="219"/>
      <c r="KTF13" s="65"/>
      <c r="KTG13" s="65"/>
      <c r="KTP13" s="65"/>
      <c r="KTU13" s="219"/>
      <c r="KTV13" s="65"/>
      <c r="KTW13" s="65"/>
      <c r="KUF13" s="65"/>
      <c r="KUK13" s="219"/>
      <c r="KUL13" s="65"/>
      <c r="KUM13" s="65"/>
      <c r="KUV13" s="65"/>
      <c r="KVA13" s="219"/>
      <c r="KVB13" s="65"/>
      <c r="KVC13" s="65"/>
      <c r="KVL13" s="65"/>
      <c r="KVQ13" s="219"/>
      <c r="KVR13" s="65"/>
      <c r="KVS13" s="65"/>
      <c r="KWB13" s="65"/>
      <c r="KWG13" s="219"/>
      <c r="KWH13" s="65"/>
      <c r="KWI13" s="65"/>
      <c r="KWR13" s="65"/>
      <c r="KWW13" s="219"/>
      <c r="KWX13" s="65"/>
      <c r="KWY13" s="65"/>
      <c r="KXH13" s="65"/>
      <c r="KXM13" s="219"/>
      <c r="KXN13" s="65"/>
      <c r="KXO13" s="65"/>
      <c r="KXX13" s="65"/>
      <c r="KYC13" s="219"/>
      <c r="KYD13" s="65"/>
      <c r="KYE13" s="65"/>
      <c r="KYN13" s="65"/>
      <c r="KYS13" s="219"/>
      <c r="KYT13" s="65"/>
      <c r="KYU13" s="65"/>
      <c r="KZD13" s="65"/>
      <c r="KZI13" s="219"/>
      <c r="KZJ13" s="65"/>
      <c r="KZK13" s="65"/>
      <c r="KZT13" s="65"/>
      <c r="KZY13" s="219"/>
      <c r="KZZ13" s="65"/>
      <c r="LAA13" s="65"/>
      <c r="LAJ13" s="65"/>
      <c r="LAO13" s="219"/>
      <c r="LAP13" s="65"/>
      <c r="LAQ13" s="65"/>
      <c r="LAZ13" s="65"/>
      <c r="LBE13" s="219"/>
      <c r="LBF13" s="65"/>
      <c r="LBG13" s="65"/>
      <c r="LBP13" s="65"/>
      <c r="LBU13" s="219"/>
      <c r="LBV13" s="65"/>
      <c r="LBW13" s="65"/>
      <c r="LCF13" s="65"/>
      <c r="LCK13" s="219"/>
      <c r="LCL13" s="65"/>
      <c r="LCM13" s="65"/>
      <c r="LCV13" s="65"/>
      <c r="LDA13" s="219"/>
      <c r="LDB13" s="65"/>
      <c r="LDC13" s="65"/>
      <c r="LDL13" s="65"/>
      <c r="LDQ13" s="219"/>
      <c r="LDR13" s="65"/>
      <c r="LDS13" s="65"/>
      <c r="LEB13" s="65"/>
      <c r="LEG13" s="219"/>
      <c r="LEH13" s="65"/>
      <c r="LEI13" s="65"/>
      <c r="LER13" s="65"/>
      <c r="LEW13" s="219"/>
      <c r="LEX13" s="65"/>
      <c r="LEY13" s="65"/>
      <c r="LFH13" s="65"/>
      <c r="LFM13" s="219"/>
      <c r="LFN13" s="65"/>
      <c r="LFO13" s="65"/>
      <c r="LFX13" s="65"/>
      <c r="LGC13" s="219"/>
      <c r="LGD13" s="65"/>
      <c r="LGE13" s="65"/>
      <c r="LGN13" s="65"/>
      <c r="LGS13" s="219"/>
      <c r="LGT13" s="65"/>
      <c r="LGU13" s="65"/>
      <c r="LHD13" s="65"/>
      <c r="LHI13" s="219"/>
      <c r="LHJ13" s="65"/>
      <c r="LHK13" s="65"/>
      <c r="LHT13" s="65"/>
      <c r="LHY13" s="219"/>
      <c r="LHZ13" s="65"/>
      <c r="LIA13" s="65"/>
      <c r="LIJ13" s="65"/>
      <c r="LIO13" s="219"/>
      <c r="LIP13" s="65"/>
      <c r="LIQ13" s="65"/>
      <c r="LIZ13" s="65"/>
      <c r="LJE13" s="219"/>
      <c r="LJF13" s="65"/>
      <c r="LJG13" s="65"/>
      <c r="LJP13" s="65"/>
      <c r="LJU13" s="219"/>
      <c r="LJV13" s="65"/>
      <c r="LJW13" s="65"/>
      <c r="LKF13" s="65"/>
      <c r="LKK13" s="219"/>
      <c r="LKL13" s="65"/>
      <c r="LKM13" s="65"/>
      <c r="LKV13" s="65"/>
      <c r="LLA13" s="219"/>
      <c r="LLB13" s="65"/>
      <c r="LLC13" s="65"/>
      <c r="LLL13" s="65"/>
      <c r="LLQ13" s="219"/>
      <c r="LLR13" s="65"/>
      <c r="LLS13" s="65"/>
      <c r="LMB13" s="65"/>
      <c r="LMG13" s="219"/>
      <c r="LMH13" s="65"/>
      <c r="LMI13" s="65"/>
      <c r="LMR13" s="65"/>
      <c r="LMW13" s="219"/>
      <c r="LMX13" s="65"/>
      <c r="LMY13" s="65"/>
      <c r="LNH13" s="65"/>
      <c r="LNM13" s="219"/>
      <c r="LNN13" s="65"/>
      <c r="LNO13" s="65"/>
      <c r="LNX13" s="65"/>
      <c r="LOC13" s="219"/>
      <c r="LOD13" s="65"/>
      <c r="LOE13" s="65"/>
      <c r="LON13" s="65"/>
      <c r="LOS13" s="219"/>
      <c r="LOT13" s="65"/>
      <c r="LOU13" s="65"/>
      <c r="LPD13" s="65"/>
      <c r="LPI13" s="219"/>
      <c r="LPJ13" s="65"/>
      <c r="LPK13" s="65"/>
      <c r="LPT13" s="65"/>
      <c r="LPY13" s="219"/>
      <c r="LPZ13" s="65"/>
      <c r="LQA13" s="65"/>
      <c r="LQJ13" s="65"/>
      <c r="LQO13" s="219"/>
      <c r="LQP13" s="65"/>
      <c r="LQQ13" s="65"/>
      <c r="LQZ13" s="65"/>
      <c r="LRE13" s="219"/>
      <c r="LRF13" s="65"/>
      <c r="LRG13" s="65"/>
      <c r="LRP13" s="65"/>
      <c r="LRU13" s="219"/>
      <c r="LRV13" s="65"/>
      <c r="LRW13" s="65"/>
      <c r="LSF13" s="65"/>
      <c r="LSK13" s="219"/>
      <c r="LSL13" s="65"/>
      <c r="LSM13" s="65"/>
      <c r="LSV13" s="65"/>
      <c r="LTA13" s="219"/>
      <c r="LTB13" s="65"/>
      <c r="LTC13" s="65"/>
      <c r="LTL13" s="65"/>
      <c r="LTQ13" s="219"/>
      <c r="LTR13" s="65"/>
      <c r="LTS13" s="65"/>
      <c r="LUB13" s="65"/>
      <c r="LUG13" s="219"/>
      <c r="LUH13" s="65"/>
      <c r="LUI13" s="65"/>
      <c r="LUR13" s="65"/>
      <c r="LUW13" s="219"/>
      <c r="LUX13" s="65"/>
      <c r="LUY13" s="65"/>
      <c r="LVH13" s="65"/>
      <c r="LVM13" s="219"/>
      <c r="LVN13" s="65"/>
      <c r="LVO13" s="65"/>
      <c r="LVX13" s="65"/>
      <c r="LWC13" s="219"/>
      <c r="LWD13" s="65"/>
      <c r="LWE13" s="65"/>
      <c r="LWN13" s="65"/>
      <c r="LWS13" s="219"/>
      <c r="LWT13" s="65"/>
      <c r="LWU13" s="65"/>
      <c r="LXD13" s="65"/>
      <c r="LXI13" s="219"/>
      <c r="LXJ13" s="65"/>
      <c r="LXK13" s="65"/>
      <c r="LXT13" s="65"/>
      <c r="LXY13" s="219"/>
      <c r="LXZ13" s="65"/>
      <c r="LYA13" s="65"/>
      <c r="LYJ13" s="65"/>
      <c r="LYO13" s="219"/>
      <c r="LYP13" s="65"/>
      <c r="LYQ13" s="65"/>
      <c r="LYZ13" s="65"/>
      <c r="LZE13" s="219"/>
      <c r="LZF13" s="65"/>
      <c r="LZG13" s="65"/>
      <c r="LZP13" s="65"/>
      <c r="LZU13" s="219"/>
      <c r="LZV13" s="65"/>
      <c r="LZW13" s="65"/>
      <c r="MAF13" s="65"/>
      <c r="MAK13" s="219"/>
      <c r="MAL13" s="65"/>
      <c r="MAM13" s="65"/>
      <c r="MAV13" s="65"/>
      <c r="MBA13" s="219"/>
      <c r="MBB13" s="65"/>
      <c r="MBC13" s="65"/>
      <c r="MBL13" s="65"/>
      <c r="MBQ13" s="219"/>
      <c r="MBR13" s="65"/>
      <c r="MBS13" s="65"/>
      <c r="MCB13" s="65"/>
      <c r="MCG13" s="219"/>
      <c r="MCH13" s="65"/>
      <c r="MCI13" s="65"/>
      <c r="MCR13" s="65"/>
      <c r="MCW13" s="219"/>
      <c r="MCX13" s="65"/>
      <c r="MCY13" s="65"/>
      <c r="MDH13" s="65"/>
      <c r="MDM13" s="219"/>
      <c r="MDN13" s="65"/>
      <c r="MDO13" s="65"/>
      <c r="MDX13" s="65"/>
      <c r="MEC13" s="219"/>
      <c r="MED13" s="65"/>
      <c r="MEE13" s="65"/>
      <c r="MEN13" s="65"/>
      <c r="MES13" s="219"/>
      <c r="MET13" s="65"/>
      <c r="MEU13" s="65"/>
      <c r="MFD13" s="65"/>
      <c r="MFI13" s="219"/>
      <c r="MFJ13" s="65"/>
      <c r="MFK13" s="65"/>
      <c r="MFT13" s="65"/>
      <c r="MFY13" s="219"/>
      <c r="MFZ13" s="65"/>
      <c r="MGA13" s="65"/>
      <c r="MGJ13" s="65"/>
      <c r="MGO13" s="219"/>
      <c r="MGP13" s="65"/>
      <c r="MGQ13" s="65"/>
      <c r="MGZ13" s="65"/>
      <c r="MHE13" s="219"/>
      <c r="MHF13" s="65"/>
      <c r="MHG13" s="65"/>
      <c r="MHP13" s="65"/>
      <c r="MHU13" s="219"/>
      <c r="MHV13" s="65"/>
      <c r="MHW13" s="65"/>
      <c r="MIF13" s="65"/>
      <c r="MIK13" s="219"/>
      <c r="MIL13" s="65"/>
      <c r="MIM13" s="65"/>
      <c r="MIV13" s="65"/>
      <c r="MJA13" s="219"/>
      <c r="MJB13" s="65"/>
      <c r="MJC13" s="65"/>
      <c r="MJL13" s="65"/>
      <c r="MJQ13" s="219"/>
      <c r="MJR13" s="65"/>
      <c r="MJS13" s="65"/>
      <c r="MKB13" s="65"/>
      <c r="MKG13" s="219"/>
      <c r="MKH13" s="65"/>
      <c r="MKI13" s="65"/>
      <c r="MKR13" s="65"/>
      <c r="MKW13" s="219"/>
      <c r="MKX13" s="65"/>
      <c r="MKY13" s="65"/>
      <c r="MLH13" s="65"/>
      <c r="MLM13" s="219"/>
      <c r="MLN13" s="65"/>
      <c r="MLO13" s="65"/>
      <c r="MLX13" s="65"/>
      <c r="MMC13" s="219"/>
      <c r="MMD13" s="65"/>
      <c r="MME13" s="65"/>
      <c r="MMN13" s="65"/>
      <c r="MMS13" s="219"/>
      <c r="MMT13" s="65"/>
      <c r="MMU13" s="65"/>
      <c r="MND13" s="65"/>
      <c r="MNI13" s="219"/>
      <c r="MNJ13" s="65"/>
      <c r="MNK13" s="65"/>
      <c r="MNT13" s="65"/>
      <c r="MNY13" s="219"/>
      <c r="MNZ13" s="65"/>
      <c r="MOA13" s="65"/>
      <c r="MOJ13" s="65"/>
      <c r="MOO13" s="219"/>
      <c r="MOP13" s="65"/>
      <c r="MOQ13" s="65"/>
      <c r="MOZ13" s="65"/>
      <c r="MPE13" s="219"/>
      <c r="MPF13" s="65"/>
      <c r="MPG13" s="65"/>
      <c r="MPP13" s="65"/>
      <c r="MPU13" s="219"/>
      <c r="MPV13" s="65"/>
      <c r="MPW13" s="65"/>
      <c r="MQF13" s="65"/>
      <c r="MQK13" s="219"/>
      <c r="MQL13" s="65"/>
      <c r="MQM13" s="65"/>
      <c r="MQV13" s="65"/>
      <c r="MRA13" s="219"/>
      <c r="MRB13" s="65"/>
      <c r="MRC13" s="65"/>
      <c r="MRL13" s="65"/>
      <c r="MRQ13" s="219"/>
      <c r="MRR13" s="65"/>
      <c r="MRS13" s="65"/>
      <c r="MSB13" s="65"/>
      <c r="MSG13" s="219"/>
      <c r="MSH13" s="65"/>
      <c r="MSI13" s="65"/>
      <c r="MSR13" s="65"/>
      <c r="MSW13" s="219"/>
      <c r="MSX13" s="65"/>
      <c r="MSY13" s="65"/>
      <c r="MTH13" s="65"/>
      <c r="MTM13" s="219"/>
      <c r="MTN13" s="65"/>
      <c r="MTO13" s="65"/>
      <c r="MTX13" s="65"/>
      <c r="MUC13" s="219"/>
      <c r="MUD13" s="65"/>
      <c r="MUE13" s="65"/>
      <c r="MUN13" s="65"/>
      <c r="MUS13" s="219"/>
      <c r="MUT13" s="65"/>
      <c r="MUU13" s="65"/>
      <c r="MVD13" s="65"/>
      <c r="MVI13" s="219"/>
      <c r="MVJ13" s="65"/>
      <c r="MVK13" s="65"/>
      <c r="MVT13" s="65"/>
      <c r="MVY13" s="219"/>
      <c r="MVZ13" s="65"/>
      <c r="MWA13" s="65"/>
      <c r="MWJ13" s="65"/>
      <c r="MWO13" s="219"/>
      <c r="MWP13" s="65"/>
      <c r="MWQ13" s="65"/>
      <c r="MWZ13" s="65"/>
      <c r="MXE13" s="219"/>
      <c r="MXF13" s="65"/>
      <c r="MXG13" s="65"/>
      <c r="MXP13" s="65"/>
      <c r="MXU13" s="219"/>
      <c r="MXV13" s="65"/>
      <c r="MXW13" s="65"/>
      <c r="MYF13" s="65"/>
      <c r="MYK13" s="219"/>
      <c r="MYL13" s="65"/>
      <c r="MYM13" s="65"/>
      <c r="MYV13" s="65"/>
      <c r="MZA13" s="219"/>
      <c r="MZB13" s="65"/>
      <c r="MZC13" s="65"/>
      <c r="MZL13" s="65"/>
      <c r="MZQ13" s="219"/>
      <c r="MZR13" s="65"/>
      <c r="MZS13" s="65"/>
      <c r="NAB13" s="65"/>
      <c r="NAG13" s="219"/>
      <c r="NAH13" s="65"/>
      <c r="NAI13" s="65"/>
      <c r="NAR13" s="65"/>
      <c r="NAW13" s="219"/>
      <c r="NAX13" s="65"/>
      <c r="NAY13" s="65"/>
      <c r="NBH13" s="65"/>
      <c r="NBM13" s="219"/>
      <c r="NBN13" s="65"/>
      <c r="NBO13" s="65"/>
      <c r="NBX13" s="65"/>
      <c r="NCC13" s="219"/>
      <c r="NCD13" s="65"/>
      <c r="NCE13" s="65"/>
      <c r="NCN13" s="65"/>
      <c r="NCS13" s="219"/>
      <c r="NCT13" s="65"/>
      <c r="NCU13" s="65"/>
      <c r="NDD13" s="65"/>
      <c r="NDI13" s="219"/>
      <c r="NDJ13" s="65"/>
      <c r="NDK13" s="65"/>
      <c r="NDT13" s="65"/>
      <c r="NDY13" s="219"/>
      <c r="NDZ13" s="65"/>
      <c r="NEA13" s="65"/>
      <c r="NEJ13" s="65"/>
      <c r="NEO13" s="219"/>
      <c r="NEP13" s="65"/>
      <c r="NEQ13" s="65"/>
      <c r="NEZ13" s="65"/>
      <c r="NFE13" s="219"/>
      <c r="NFF13" s="65"/>
      <c r="NFG13" s="65"/>
      <c r="NFP13" s="65"/>
      <c r="NFU13" s="219"/>
      <c r="NFV13" s="65"/>
      <c r="NFW13" s="65"/>
      <c r="NGF13" s="65"/>
      <c r="NGK13" s="219"/>
      <c r="NGL13" s="65"/>
      <c r="NGM13" s="65"/>
      <c r="NGV13" s="65"/>
      <c r="NHA13" s="219"/>
      <c r="NHB13" s="65"/>
      <c r="NHC13" s="65"/>
      <c r="NHL13" s="65"/>
      <c r="NHQ13" s="219"/>
      <c r="NHR13" s="65"/>
      <c r="NHS13" s="65"/>
      <c r="NIB13" s="65"/>
      <c r="NIG13" s="219"/>
      <c r="NIH13" s="65"/>
      <c r="NII13" s="65"/>
      <c r="NIR13" s="65"/>
      <c r="NIW13" s="219"/>
      <c r="NIX13" s="65"/>
      <c r="NIY13" s="65"/>
      <c r="NJH13" s="65"/>
      <c r="NJM13" s="219"/>
      <c r="NJN13" s="65"/>
      <c r="NJO13" s="65"/>
      <c r="NJX13" s="65"/>
      <c r="NKC13" s="219"/>
      <c r="NKD13" s="65"/>
      <c r="NKE13" s="65"/>
      <c r="NKN13" s="65"/>
      <c r="NKS13" s="219"/>
      <c r="NKT13" s="65"/>
      <c r="NKU13" s="65"/>
      <c r="NLD13" s="65"/>
      <c r="NLI13" s="219"/>
      <c r="NLJ13" s="65"/>
      <c r="NLK13" s="65"/>
      <c r="NLT13" s="65"/>
      <c r="NLY13" s="219"/>
      <c r="NLZ13" s="65"/>
      <c r="NMA13" s="65"/>
      <c r="NMJ13" s="65"/>
      <c r="NMO13" s="219"/>
      <c r="NMP13" s="65"/>
      <c r="NMQ13" s="65"/>
      <c r="NMZ13" s="65"/>
      <c r="NNE13" s="219"/>
      <c r="NNF13" s="65"/>
      <c r="NNG13" s="65"/>
      <c r="NNP13" s="65"/>
      <c r="NNU13" s="219"/>
      <c r="NNV13" s="65"/>
      <c r="NNW13" s="65"/>
      <c r="NOF13" s="65"/>
      <c r="NOK13" s="219"/>
      <c r="NOL13" s="65"/>
      <c r="NOM13" s="65"/>
      <c r="NOV13" s="65"/>
      <c r="NPA13" s="219"/>
      <c r="NPB13" s="65"/>
      <c r="NPC13" s="65"/>
      <c r="NPL13" s="65"/>
      <c r="NPQ13" s="219"/>
      <c r="NPR13" s="65"/>
      <c r="NPS13" s="65"/>
      <c r="NQB13" s="65"/>
      <c r="NQG13" s="219"/>
      <c r="NQH13" s="65"/>
      <c r="NQI13" s="65"/>
      <c r="NQR13" s="65"/>
      <c r="NQW13" s="219"/>
      <c r="NQX13" s="65"/>
      <c r="NQY13" s="65"/>
      <c r="NRH13" s="65"/>
      <c r="NRM13" s="219"/>
      <c r="NRN13" s="65"/>
      <c r="NRO13" s="65"/>
      <c r="NRX13" s="65"/>
      <c r="NSC13" s="219"/>
      <c r="NSD13" s="65"/>
      <c r="NSE13" s="65"/>
      <c r="NSN13" s="65"/>
      <c r="NSS13" s="219"/>
      <c r="NST13" s="65"/>
      <c r="NSU13" s="65"/>
      <c r="NTD13" s="65"/>
      <c r="NTI13" s="219"/>
      <c r="NTJ13" s="65"/>
      <c r="NTK13" s="65"/>
      <c r="NTT13" s="65"/>
      <c r="NTY13" s="219"/>
      <c r="NTZ13" s="65"/>
      <c r="NUA13" s="65"/>
      <c r="NUJ13" s="65"/>
      <c r="NUO13" s="219"/>
      <c r="NUP13" s="65"/>
      <c r="NUQ13" s="65"/>
      <c r="NUZ13" s="65"/>
      <c r="NVE13" s="219"/>
      <c r="NVF13" s="65"/>
      <c r="NVG13" s="65"/>
      <c r="NVP13" s="65"/>
      <c r="NVU13" s="219"/>
      <c r="NVV13" s="65"/>
      <c r="NVW13" s="65"/>
      <c r="NWF13" s="65"/>
      <c r="NWK13" s="219"/>
      <c r="NWL13" s="65"/>
      <c r="NWM13" s="65"/>
      <c r="NWV13" s="65"/>
      <c r="NXA13" s="219"/>
      <c r="NXB13" s="65"/>
      <c r="NXC13" s="65"/>
      <c r="NXL13" s="65"/>
      <c r="NXQ13" s="219"/>
      <c r="NXR13" s="65"/>
      <c r="NXS13" s="65"/>
      <c r="NYB13" s="65"/>
      <c r="NYG13" s="219"/>
      <c r="NYH13" s="65"/>
      <c r="NYI13" s="65"/>
      <c r="NYR13" s="65"/>
      <c r="NYW13" s="219"/>
      <c r="NYX13" s="65"/>
      <c r="NYY13" s="65"/>
      <c r="NZH13" s="65"/>
      <c r="NZM13" s="219"/>
      <c r="NZN13" s="65"/>
      <c r="NZO13" s="65"/>
      <c r="NZX13" s="65"/>
      <c r="OAC13" s="219"/>
      <c r="OAD13" s="65"/>
      <c r="OAE13" s="65"/>
      <c r="OAN13" s="65"/>
      <c r="OAS13" s="219"/>
      <c r="OAT13" s="65"/>
      <c r="OAU13" s="65"/>
      <c r="OBD13" s="65"/>
      <c r="OBI13" s="219"/>
      <c r="OBJ13" s="65"/>
      <c r="OBK13" s="65"/>
      <c r="OBT13" s="65"/>
      <c r="OBY13" s="219"/>
      <c r="OBZ13" s="65"/>
      <c r="OCA13" s="65"/>
      <c r="OCJ13" s="65"/>
      <c r="OCO13" s="219"/>
      <c r="OCP13" s="65"/>
      <c r="OCQ13" s="65"/>
      <c r="OCZ13" s="65"/>
      <c r="ODE13" s="219"/>
      <c r="ODF13" s="65"/>
      <c r="ODG13" s="65"/>
      <c r="ODP13" s="65"/>
      <c r="ODU13" s="219"/>
      <c r="ODV13" s="65"/>
      <c r="ODW13" s="65"/>
      <c r="OEF13" s="65"/>
      <c r="OEK13" s="219"/>
      <c r="OEL13" s="65"/>
      <c r="OEM13" s="65"/>
      <c r="OEV13" s="65"/>
      <c r="OFA13" s="219"/>
      <c r="OFB13" s="65"/>
      <c r="OFC13" s="65"/>
      <c r="OFL13" s="65"/>
      <c r="OFQ13" s="219"/>
      <c r="OFR13" s="65"/>
      <c r="OFS13" s="65"/>
      <c r="OGB13" s="65"/>
      <c r="OGG13" s="219"/>
      <c r="OGH13" s="65"/>
      <c r="OGI13" s="65"/>
      <c r="OGR13" s="65"/>
      <c r="OGW13" s="219"/>
      <c r="OGX13" s="65"/>
      <c r="OGY13" s="65"/>
      <c r="OHH13" s="65"/>
      <c r="OHM13" s="219"/>
      <c r="OHN13" s="65"/>
      <c r="OHO13" s="65"/>
      <c r="OHX13" s="65"/>
      <c r="OIC13" s="219"/>
      <c r="OID13" s="65"/>
      <c r="OIE13" s="65"/>
      <c r="OIN13" s="65"/>
      <c r="OIS13" s="219"/>
      <c r="OIT13" s="65"/>
      <c r="OIU13" s="65"/>
      <c r="OJD13" s="65"/>
      <c r="OJI13" s="219"/>
      <c r="OJJ13" s="65"/>
      <c r="OJK13" s="65"/>
      <c r="OJT13" s="65"/>
      <c r="OJY13" s="219"/>
      <c r="OJZ13" s="65"/>
      <c r="OKA13" s="65"/>
      <c r="OKJ13" s="65"/>
      <c r="OKO13" s="219"/>
      <c r="OKP13" s="65"/>
      <c r="OKQ13" s="65"/>
      <c r="OKZ13" s="65"/>
      <c r="OLE13" s="219"/>
      <c r="OLF13" s="65"/>
      <c r="OLG13" s="65"/>
      <c r="OLP13" s="65"/>
      <c r="OLU13" s="219"/>
      <c r="OLV13" s="65"/>
      <c r="OLW13" s="65"/>
      <c r="OMF13" s="65"/>
      <c r="OMK13" s="219"/>
      <c r="OML13" s="65"/>
      <c r="OMM13" s="65"/>
      <c r="OMV13" s="65"/>
      <c r="ONA13" s="219"/>
      <c r="ONB13" s="65"/>
      <c r="ONC13" s="65"/>
      <c r="ONL13" s="65"/>
      <c r="ONQ13" s="219"/>
      <c r="ONR13" s="65"/>
      <c r="ONS13" s="65"/>
      <c r="OOB13" s="65"/>
      <c r="OOG13" s="219"/>
      <c r="OOH13" s="65"/>
      <c r="OOI13" s="65"/>
      <c r="OOR13" s="65"/>
      <c r="OOW13" s="219"/>
      <c r="OOX13" s="65"/>
      <c r="OOY13" s="65"/>
      <c r="OPH13" s="65"/>
      <c r="OPM13" s="219"/>
      <c r="OPN13" s="65"/>
      <c r="OPO13" s="65"/>
      <c r="OPX13" s="65"/>
      <c r="OQC13" s="219"/>
      <c r="OQD13" s="65"/>
      <c r="OQE13" s="65"/>
      <c r="OQN13" s="65"/>
      <c r="OQS13" s="219"/>
      <c r="OQT13" s="65"/>
      <c r="OQU13" s="65"/>
      <c r="ORD13" s="65"/>
      <c r="ORI13" s="219"/>
      <c r="ORJ13" s="65"/>
      <c r="ORK13" s="65"/>
      <c r="ORT13" s="65"/>
      <c r="ORY13" s="219"/>
      <c r="ORZ13" s="65"/>
      <c r="OSA13" s="65"/>
      <c r="OSJ13" s="65"/>
      <c r="OSO13" s="219"/>
      <c r="OSP13" s="65"/>
      <c r="OSQ13" s="65"/>
      <c r="OSZ13" s="65"/>
      <c r="OTE13" s="219"/>
      <c r="OTF13" s="65"/>
      <c r="OTG13" s="65"/>
      <c r="OTP13" s="65"/>
      <c r="OTU13" s="219"/>
      <c r="OTV13" s="65"/>
      <c r="OTW13" s="65"/>
      <c r="OUF13" s="65"/>
      <c r="OUK13" s="219"/>
      <c r="OUL13" s="65"/>
      <c r="OUM13" s="65"/>
      <c r="OUV13" s="65"/>
      <c r="OVA13" s="219"/>
      <c r="OVB13" s="65"/>
      <c r="OVC13" s="65"/>
      <c r="OVL13" s="65"/>
      <c r="OVQ13" s="219"/>
      <c r="OVR13" s="65"/>
      <c r="OVS13" s="65"/>
      <c r="OWB13" s="65"/>
      <c r="OWG13" s="219"/>
      <c r="OWH13" s="65"/>
      <c r="OWI13" s="65"/>
      <c r="OWR13" s="65"/>
      <c r="OWW13" s="219"/>
      <c r="OWX13" s="65"/>
      <c r="OWY13" s="65"/>
      <c r="OXH13" s="65"/>
      <c r="OXM13" s="219"/>
      <c r="OXN13" s="65"/>
      <c r="OXO13" s="65"/>
      <c r="OXX13" s="65"/>
      <c r="OYC13" s="219"/>
      <c r="OYD13" s="65"/>
      <c r="OYE13" s="65"/>
      <c r="OYN13" s="65"/>
      <c r="OYS13" s="219"/>
      <c r="OYT13" s="65"/>
      <c r="OYU13" s="65"/>
      <c r="OZD13" s="65"/>
      <c r="OZI13" s="219"/>
      <c r="OZJ13" s="65"/>
      <c r="OZK13" s="65"/>
      <c r="OZT13" s="65"/>
      <c r="OZY13" s="219"/>
      <c r="OZZ13" s="65"/>
      <c r="PAA13" s="65"/>
      <c r="PAJ13" s="65"/>
      <c r="PAO13" s="219"/>
      <c r="PAP13" s="65"/>
      <c r="PAQ13" s="65"/>
      <c r="PAZ13" s="65"/>
      <c r="PBE13" s="219"/>
      <c r="PBF13" s="65"/>
      <c r="PBG13" s="65"/>
      <c r="PBP13" s="65"/>
      <c r="PBU13" s="219"/>
      <c r="PBV13" s="65"/>
      <c r="PBW13" s="65"/>
      <c r="PCF13" s="65"/>
      <c r="PCK13" s="219"/>
      <c r="PCL13" s="65"/>
      <c r="PCM13" s="65"/>
      <c r="PCV13" s="65"/>
      <c r="PDA13" s="219"/>
      <c r="PDB13" s="65"/>
      <c r="PDC13" s="65"/>
      <c r="PDL13" s="65"/>
      <c r="PDQ13" s="219"/>
      <c r="PDR13" s="65"/>
      <c r="PDS13" s="65"/>
      <c r="PEB13" s="65"/>
      <c r="PEG13" s="219"/>
      <c r="PEH13" s="65"/>
      <c r="PEI13" s="65"/>
      <c r="PER13" s="65"/>
      <c r="PEW13" s="219"/>
      <c r="PEX13" s="65"/>
      <c r="PEY13" s="65"/>
      <c r="PFH13" s="65"/>
      <c r="PFM13" s="219"/>
      <c r="PFN13" s="65"/>
      <c r="PFO13" s="65"/>
      <c r="PFX13" s="65"/>
      <c r="PGC13" s="219"/>
      <c r="PGD13" s="65"/>
      <c r="PGE13" s="65"/>
      <c r="PGN13" s="65"/>
      <c r="PGS13" s="219"/>
      <c r="PGT13" s="65"/>
      <c r="PGU13" s="65"/>
      <c r="PHD13" s="65"/>
      <c r="PHI13" s="219"/>
      <c r="PHJ13" s="65"/>
      <c r="PHK13" s="65"/>
      <c r="PHT13" s="65"/>
      <c r="PHY13" s="219"/>
      <c r="PHZ13" s="65"/>
      <c r="PIA13" s="65"/>
      <c r="PIJ13" s="65"/>
      <c r="PIO13" s="219"/>
      <c r="PIP13" s="65"/>
      <c r="PIQ13" s="65"/>
      <c r="PIZ13" s="65"/>
      <c r="PJE13" s="219"/>
      <c r="PJF13" s="65"/>
      <c r="PJG13" s="65"/>
      <c r="PJP13" s="65"/>
      <c r="PJU13" s="219"/>
      <c r="PJV13" s="65"/>
      <c r="PJW13" s="65"/>
      <c r="PKF13" s="65"/>
      <c r="PKK13" s="219"/>
      <c r="PKL13" s="65"/>
      <c r="PKM13" s="65"/>
      <c r="PKV13" s="65"/>
      <c r="PLA13" s="219"/>
      <c r="PLB13" s="65"/>
      <c r="PLC13" s="65"/>
      <c r="PLL13" s="65"/>
      <c r="PLQ13" s="219"/>
      <c r="PLR13" s="65"/>
      <c r="PLS13" s="65"/>
      <c r="PMB13" s="65"/>
      <c r="PMG13" s="219"/>
      <c r="PMH13" s="65"/>
      <c r="PMI13" s="65"/>
      <c r="PMR13" s="65"/>
      <c r="PMW13" s="219"/>
      <c r="PMX13" s="65"/>
      <c r="PMY13" s="65"/>
      <c r="PNH13" s="65"/>
      <c r="PNM13" s="219"/>
      <c r="PNN13" s="65"/>
      <c r="PNO13" s="65"/>
      <c r="PNX13" s="65"/>
      <c r="POC13" s="219"/>
      <c r="POD13" s="65"/>
      <c r="POE13" s="65"/>
      <c r="PON13" s="65"/>
      <c r="POS13" s="219"/>
      <c r="POT13" s="65"/>
      <c r="POU13" s="65"/>
      <c r="PPD13" s="65"/>
      <c r="PPI13" s="219"/>
      <c r="PPJ13" s="65"/>
      <c r="PPK13" s="65"/>
      <c r="PPT13" s="65"/>
      <c r="PPY13" s="219"/>
      <c r="PPZ13" s="65"/>
      <c r="PQA13" s="65"/>
      <c r="PQJ13" s="65"/>
      <c r="PQO13" s="219"/>
      <c r="PQP13" s="65"/>
      <c r="PQQ13" s="65"/>
      <c r="PQZ13" s="65"/>
      <c r="PRE13" s="219"/>
      <c r="PRF13" s="65"/>
      <c r="PRG13" s="65"/>
      <c r="PRP13" s="65"/>
      <c r="PRU13" s="219"/>
      <c r="PRV13" s="65"/>
      <c r="PRW13" s="65"/>
      <c r="PSF13" s="65"/>
      <c r="PSK13" s="219"/>
      <c r="PSL13" s="65"/>
      <c r="PSM13" s="65"/>
      <c r="PSV13" s="65"/>
      <c r="PTA13" s="219"/>
      <c r="PTB13" s="65"/>
      <c r="PTC13" s="65"/>
      <c r="PTL13" s="65"/>
      <c r="PTQ13" s="219"/>
      <c r="PTR13" s="65"/>
      <c r="PTS13" s="65"/>
      <c r="PUB13" s="65"/>
      <c r="PUG13" s="219"/>
      <c r="PUH13" s="65"/>
      <c r="PUI13" s="65"/>
      <c r="PUR13" s="65"/>
      <c r="PUW13" s="219"/>
      <c r="PUX13" s="65"/>
      <c r="PUY13" s="65"/>
      <c r="PVH13" s="65"/>
      <c r="PVM13" s="219"/>
      <c r="PVN13" s="65"/>
      <c r="PVO13" s="65"/>
      <c r="PVX13" s="65"/>
      <c r="PWC13" s="219"/>
      <c r="PWD13" s="65"/>
      <c r="PWE13" s="65"/>
      <c r="PWN13" s="65"/>
      <c r="PWS13" s="219"/>
      <c r="PWT13" s="65"/>
      <c r="PWU13" s="65"/>
      <c r="PXD13" s="65"/>
      <c r="PXI13" s="219"/>
      <c r="PXJ13" s="65"/>
      <c r="PXK13" s="65"/>
      <c r="PXT13" s="65"/>
      <c r="PXY13" s="219"/>
      <c r="PXZ13" s="65"/>
      <c r="PYA13" s="65"/>
      <c r="PYJ13" s="65"/>
      <c r="PYO13" s="219"/>
      <c r="PYP13" s="65"/>
      <c r="PYQ13" s="65"/>
      <c r="PYZ13" s="65"/>
      <c r="PZE13" s="219"/>
      <c r="PZF13" s="65"/>
      <c r="PZG13" s="65"/>
      <c r="PZP13" s="65"/>
      <c r="PZU13" s="219"/>
      <c r="PZV13" s="65"/>
      <c r="PZW13" s="65"/>
      <c r="QAF13" s="65"/>
      <c r="QAK13" s="219"/>
      <c r="QAL13" s="65"/>
      <c r="QAM13" s="65"/>
      <c r="QAV13" s="65"/>
      <c r="QBA13" s="219"/>
      <c r="QBB13" s="65"/>
      <c r="QBC13" s="65"/>
      <c r="QBL13" s="65"/>
      <c r="QBQ13" s="219"/>
      <c r="QBR13" s="65"/>
      <c r="QBS13" s="65"/>
      <c r="QCB13" s="65"/>
      <c r="QCG13" s="219"/>
      <c r="QCH13" s="65"/>
      <c r="QCI13" s="65"/>
      <c r="QCR13" s="65"/>
      <c r="QCW13" s="219"/>
      <c r="QCX13" s="65"/>
      <c r="QCY13" s="65"/>
      <c r="QDH13" s="65"/>
      <c r="QDM13" s="219"/>
      <c r="QDN13" s="65"/>
      <c r="QDO13" s="65"/>
      <c r="QDX13" s="65"/>
      <c r="QEC13" s="219"/>
      <c r="QED13" s="65"/>
      <c r="QEE13" s="65"/>
      <c r="QEN13" s="65"/>
      <c r="QES13" s="219"/>
      <c r="QET13" s="65"/>
      <c r="QEU13" s="65"/>
      <c r="QFD13" s="65"/>
      <c r="QFI13" s="219"/>
      <c r="QFJ13" s="65"/>
      <c r="QFK13" s="65"/>
      <c r="QFT13" s="65"/>
      <c r="QFY13" s="219"/>
      <c r="QFZ13" s="65"/>
      <c r="QGA13" s="65"/>
      <c r="QGJ13" s="65"/>
      <c r="QGO13" s="219"/>
      <c r="QGP13" s="65"/>
      <c r="QGQ13" s="65"/>
      <c r="QGZ13" s="65"/>
      <c r="QHE13" s="219"/>
      <c r="QHF13" s="65"/>
      <c r="QHG13" s="65"/>
      <c r="QHP13" s="65"/>
      <c r="QHU13" s="219"/>
      <c r="QHV13" s="65"/>
      <c r="QHW13" s="65"/>
      <c r="QIF13" s="65"/>
      <c r="QIK13" s="219"/>
      <c r="QIL13" s="65"/>
      <c r="QIM13" s="65"/>
      <c r="QIV13" s="65"/>
      <c r="QJA13" s="219"/>
      <c r="QJB13" s="65"/>
      <c r="QJC13" s="65"/>
      <c r="QJL13" s="65"/>
      <c r="QJQ13" s="219"/>
      <c r="QJR13" s="65"/>
      <c r="QJS13" s="65"/>
      <c r="QKB13" s="65"/>
      <c r="QKG13" s="219"/>
      <c r="QKH13" s="65"/>
      <c r="QKI13" s="65"/>
      <c r="QKR13" s="65"/>
      <c r="QKW13" s="219"/>
      <c r="QKX13" s="65"/>
      <c r="QKY13" s="65"/>
      <c r="QLH13" s="65"/>
      <c r="QLM13" s="219"/>
      <c r="QLN13" s="65"/>
      <c r="QLO13" s="65"/>
      <c r="QLX13" s="65"/>
      <c r="QMC13" s="219"/>
      <c r="QMD13" s="65"/>
      <c r="QME13" s="65"/>
      <c r="QMN13" s="65"/>
      <c r="QMS13" s="219"/>
      <c r="QMT13" s="65"/>
      <c r="QMU13" s="65"/>
      <c r="QND13" s="65"/>
      <c r="QNI13" s="219"/>
      <c r="QNJ13" s="65"/>
      <c r="QNK13" s="65"/>
      <c r="QNT13" s="65"/>
      <c r="QNY13" s="219"/>
      <c r="QNZ13" s="65"/>
      <c r="QOA13" s="65"/>
      <c r="QOJ13" s="65"/>
      <c r="QOO13" s="219"/>
      <c r="QOP13" s="65"/>
      <c r="QOQ13" s="65"/>
      <c r="QOZ13" s="65"/>
      <c r="QPE13" s="219"/>
      <c r="QPF13" s="65"/>
      <c r="QPG13" s="65"/>
      <c r="QPP13" s="65"/>
      <c r="QPU13" s="219"/>
      <c r="QPV13" s="65"/>
      <c r="QPW13" s="65"/>
      <c r="QQF13" s="65"/>
      <c r="QQK13" s="219"/>
      <c r="QQL13" s="65"/>
      <c r="QQM13" s="65"/>
      <c r="QQV13" s="65"/>
      <c r="QRA13" s="219"/>
      <c r="QRB13" s="65"/>
      <c r="QRC13" s="65"/>
      <c r="QRL13" s="65"/>
      <c r="QRQ13" s="219"/>
      <c r="QRR13" s="65"/>
      <c r="QRS13" s="65"/>
      <c r="QSB13" s="65"/>
      <c r="QSG13" s="219"/>
      <c r="QSH13" s="65"/>
      <c r="QSI13" s="65"/>
      <c r="QSR13" s="65"/>
      <c r="QSW13" s="219"/>
      <c r="QSX13" s="65"/>
      <c r="QSY13" s="65"/>
      <c r="QTH13" s="65"/>
      <c r="QTM13" s="219"/>
      <c r="QTN13" s="65"/>
      <c r="QTO13" s="65"/>
      <c r="QTX13" s="65"/>
      <c r="QUC13" s="219"/>
      <c r="QUD13" s="65"/>
      <c r="QUE13" s="65"/>
      <c r="QUN13" s="65"/>
      <c r="QUS13" s="219"/>
      <c r="QUT13" s="65"/>
      <c r="QUU13" s="65"/>
      <c r="QVD13" s="65"/>
      <c r="QVI13" s="219"/>
      <c r="QVJ13" s="65"/>
      <c r="QVK13" s="65"/>
      <c r="QVT13" s="65"/>
      <c r="QVY13" s="219"/>
      <c r="QVZ13" s="65"/>
      <c r="QWA13" s="65"/>
      <c r="QWJ13" s="65"/>
      <c r="QWO13" s="219"/>
      <c r="QWP13" s="65"/>
      <c r="QWQ13" s="65"/>
      <c r="QWZ13" s="65"/>
      <c r="QXE13" s="219"/>
      <c r="QXF13" s="65"/>
      <c r="QXG13" s="65"/>
      <c r="QXP13" s="65"/>
      <c r="QXU13" s="219"/>
      <c r="QXV13" s="65"/>
      <c r="QXW13" s="65"/>
      <c r="QYF13" s="65"/>
      <c r="QYK13" s="219"/>
      <c r="QYL13" s="65"/>
      <c r="QYM13" s="65"/>
      <c r="QYV13" s="65"/>
      <c r="QZA13" s="219"/>
      <c r="QZB13" s="65"/>
      <c r="QZC13" s="65"/>
      <c r="QZL13" s="65"/>
      <c r="QZQ13" s="219"/>
      <c r="QZR13" s="65"/>
      <c r="QZS13" s="65"/>
      <c r="RAB13" s="65"/>
      <c r="RAG13" s="219"/>
      <c r="RAH13" s="65"/>
      <c r="RAI13" s="65"/>
      <c r="RAR13" s="65"/>
      <c r="RAW13" s="219"/>
      <c r="RAX13" s="65"/>
      <c r="RAY13" s="65"/>
      <c r="RBH13" s="65"/>
      <c r="RBM13" s="219"/>
      <c r="RBN13" s="65"/>
      <c r="RBO13" s="65"/>
      <c r="RBX13" s="65"/>
      <c r="RCC13" s="219"/>
      <c r="RCD13" s="65"/>
      <c r="RCE13" s="65"/>
      <c r="RCN13" s="65"/>
      <c r="RCS13" s="219"/>
      <c r="RCT13" s="65"/>
      <c r="RCU13" s="65"/>
      <c r="RDD13" s="65"/>
      <c r="RDI13" s="219"/>
      <c r="RDJ13" s="65"/>
      <c r="RDK13" s="65"/>
      <c r="RDT13" s="65"/>
      <c r="RDY13" s="219"/>
      <c r="RDZ13" s="65"/>
      <c r="REA13" s="65"/>
      <c r="REJ13" s="65"/>
      <c r="REO13" s="219"/>
      <c r="REP13" s="65"/>
      <c r="REQ13" s="65"/>
      <c r="REZ13" s="65"/>
      <c r="RFE13" s="219"/>
      <c r="RFF13" s="65"/>
      <c r="RFG13" s="65"/>
      <c r="RFP13" s="65"/>
      <c r="RFU13" s="219"/>
      <c r="RFV13" s="65"/>
      <c r="RFW13" s="65"/>
      <c r="RGF13" s="65"/>
      <c r="RGK13" s="219"/>
      <c r="RGL13" s="65"/>
      <c r="RGM13" s="65"/>
      <c r="RGV13" s="65"/>
      <c r="RHA13" s="219"/>
      <c r="RHB13" s="65"/>
      <c r="RHC13" s="65"/>
      <c r="RHL13" s="65"/>
      <c r="RHQ13" s="219"/>
      <c r="RHR13" s="65"/>
      <c r="RHS13" s="65"/>
      <c r="RIB13" s="65"/>
      <c r="RIG13" s="219"/>
      <c r="RIH13" s="65"/>
      <c r="RII13" s="65"/>
      <c r="RIR13" s="65"/>
      <c r="RIW13" s="219"/>
      <c r="RIX13" s="65"/>
      <c r="RIY13" s="65"/>
      <c r="RJH13" s="65"/>
      <c r="RJM13" s="219"/>
      <c r="RJN13" s="65"/>
      <c r="RJO13" s="65"/>
      <c r="RJX13" s="65"/>
      <c r="RKC13" s="219"/>
      <c r="RKD13" s="65"/>
      <c r="RKE13" s="65"/>
      <c r="RKN13" s="65"/>
      <c r="RKS13" s="219"/>
      <c r="RKT13" s="65"/>
      <c r="RKU13" s="65"/>
      <c r="RLD13" s="65"/>
      <c r="RLI13" s="219"/>
      <c r="RLJ13" s="65"/>
      <c r="RLK13" s="65"/>
      <c r="RLT13" s="65"/>
      <c r="RLY13" s="219"/>
      <c r="RLZ13" s="65"/>
      <c r="RMA13" s="65"/>
      <c r="RMJ13" s="65"/>
      <c r="RMO13" s="219"/>
      <c r="RMP13" s="65"/>
      <c r="RMQ13" s="65"/>
      <c r="RMZ13" s="65"/>
      <c r="RNE13" s="219"/>
      <c r="RNF13" s="65"/>
      <c r="RNG13" s="65"/>
      <c r="RNP13" s="65"/>
      <c r="RNU13" s="219"/>
      <c r="RNV13" s="65"/>
      <c r="RNW13" s="65"/>
      <c r="ROF13" s="65"/>
      <c r="ROK13" s="219"/>
      <c r="ROL13" s="65"/>
      <c r="ROM13" s="65"/>
      <c r="ROV13" s="65"/>
      <c r="RPA13" s="219"/>
      <c r="RPB13" s="65"/>
      <c r="RPC13" s="65"/>
      <c r="RPL13" s="65"/>
      <c r="RPQ13" s="219"/>
      <c r="RPR13" s="65"/>
      <c r="RPS13" s="65"/>
      <c r="RQB13" s="65"/>
      <c r="RQG13" s="219"/>
      <c r="RQH13" s="65"/>
      <c r="RQI13" s="65"/>
      <c r="RQR13" s="65"/>
      <c r="RQW13" s="219"/>
      <c r="RQX13" s="65"/>
      <c r="RQY13" s="65"/>
      <c r="RRH13" s="65"/>
      <c r="RRM13" s="219"/>
      <c r="RRN13" s="65"/>
      <c r="RRO13" s="65"/>
      <c r="RRX13" s="65"/>
      <c r="RSC13" s="219"/>
      <c r="RSD13" s="65"/>
      <c r="RSE13" s="65"/>
      <c r="RSN13" s="65"/>
      <c r="RSS13" s="219"/>
      <c r="RST13" s="65"/>
      <c r="RSU13" s="65"/>
      <c r="RTD13" s="65"/>
      <c r="RTI13" s="219"/>
      <c r="RTJ13" s="65"/>
      <c r="RTK13" s="65"/>
      <c r="RTT13" s="65"/>
      <c r="RTY13" s="219"/>
      <c r="RTZ13" s="65"/>
      <c r="RUA13" s="65"/>
      <c r="RUJ13" s="65"/>
      <c r="RUO13" s="219"/>
      <c r="RUP13" s="65"/>
      <c r="RUQ13" s="65"/>
      <c r="RUZ13" s="65"/>
      <c r="RVE13" s="219"/>
      <c r="RVF13" s="65"/>
      <c r="RVG13" s="65"/>
      <c r="RVP13" s="65"/>
      <c r="RVU13" s="219"/>
      <c r="RVV13" s="65"/>
      <c r="RVW13" s="65"/>
      <c r="RWF13" s="65"/>
      <c r="RWK13" s="219"/>
      <c r="RWL13" s="65"/>
      <c r="RWM13" s="65"/>
      <c r="RWV13" s="65"/>
      <c r="RXA13" s="219"/>
      <c r="RXB13" s="65"/>
      <c r="RXC13" s="65"/>
      <c r="RXL13" s="65"/>
      <c r="RXQ13" s="219"/>
      <c r="RXR13" s="65"/>
      <c r="RXS13" s="65"/>
      <c r="RYB13" s="65"/>
      <c r="RYG13" s="219"/>
      <c r="RYH13" s="65"/>
      <c r="RYI13" s="65"/>
      <c r="RYR13" s="65"/>
      <c r="RYW13" s="219"/>
      <c r="RYX13" s="65"/>
      <c r="RYY13" s="65"/>
      <c r="RZH13" s="65"/>
      <c r="RZM13" s="219"/>
      <c r="RZN13" s="65"/>
      <c r="RZO13" s="65"/>
      <c r="RZX13" s="65"/>
      <c r="SAC13" s="219"/>
      <c r="SAD13" s="65"/>
      <c r="SAE13" s="65"/>
      <c r="SAN13" s="65"/>
      <c r="SAS13" s="219"/>
      <c r="SAT13" s="65"/>
      <c r="SAU13" s="65"/>
      <c r="SBD13" s="65"/>
      <c r="SBI13" s="219"/>
      <c r="SBJ13" s="65"/>
      <c r="SBK13" s="65"/>
      <c r="SBT13" s="65"/>
      <c r="SBY13" s="219"/>
      <c r="SBZ13" s="65"/>
      <c r="SCA13" s="65"/>
      <c r="SCJ13" s="65"/>
      <c r="SCO13" s="219"/>
      <c r="SCP13" s="65"/>
      <c r="SCQ13" s="65"/>
      <c r="SCZ13" s="65"/>
      <c r="SDE13" s="219"/>
      <c r="SDF13" s="65"/>
      <c r="SDG13" s="65"/>
      <c r="SDP13" s="65"/>
      <c r="SDU13" s="219"/>
      <c r="SDV13" s="65"/>
      <c r="SDW13" s="65"/>
      <c r="SEF13" s="65"/>
      <c r="SEK13" s="219"/>
      <c r="SEL13" s="65"/>
      <c r="SEM13" s="65"/>
      <c r="SEV13" s="65"/>
      <c r="SFA13" s="219"/>
      <c r="SFB13" s="65"/>
      <c r="SFC13" s="65"/>
      <c r="SFL13" s="65"/>
      <c r="SFQ13" s="219"/>
      <c r="SFR13" s="65"/>
      <c r="SFS13" s="65"/>
      <c r="SGB13" s="65"/>
      <c r="SGG13" s="219"/>
      <c r="SGH13" s="65"/>
      <c r="SGI13" s="65"/>
      <c r="SGR13" s="65"/>
      <c r="SGW13" s="219"/>
      <c r="SGX13" s="65"/>
      <c r="SGY13" s="65"/>
      <c r="SHH13" s="65"/>
      <c r="SHM13" s="219"/>
      <c r="SHN13" s="65"/>
      <c r="SHO13" s="65"/>
      <c r="SHX13" s="65"/>
      <c r="SIC13" s="219"/>
      <c r="SID13" s="65"/>
      <c r="SIE13" s="65"/>
      <c r="SIN13" s="65"/>
      <c r="SIS13" s="219"/>
      <c r="SIT13" s="65"/>
      <c r="SIU13" s="65"/>
      <c r="SJD13" s="65"/>
      <c r="SJI13" s="219"/>
      <c r="SJJ13" s="65"/>
      <c r="SJK13" s="65"/>
      <c r="SJT13" s="65"/>
      <c r="SJY13" s="219"/>
      <c r="SJZ13" s="65"/>
      <c r="SKA13" s="65"/>
      <c r="SKJ13" s="65"/>
      <c r="SKO13" s="219"/>
      <c r="SKP13" s="65"/>
      <c r="SKQ13" s="65"/>
      <c r="SKZ13" s="65"/>
      <c r="SLE13" s="219"/>
      <c r="SLF13" s="65"/>
      <c r="SLG13" s="65"/>
      <c r="SLP13" s="65"/>
      <c r="SLU13" s="219"/>
      <c r="SLV13" s="65"/>
      <c r="SLW13" s="65"/>
      <c r="SMF13" s="65"/>
      <c r="SMK13" s="219"/>
      <c r="SML13" s="65"/>
      <c r="SMM13" s="65"/>
      <c r="SMV13" s="65"/>
      <c r="SNA13" s="219"/>
      <c r="SNB13" s="65"/>
      <c r="SNC13" s="65"/>
      <c r="SNL13" s="65"/>
      <c r="SNQ13" s="219"/>
      <c r="SNR13" s="65"/>
      <c r="SNS13" s="65"/>
      <c r="SOB13" s="65"/>
      <c r="SOG13" s="219"/>
      <c r="SOH13" s="65"/>
      <c r="SOI13" s="65"/>
      <c r="SOR13" s="65"/>
      <c r="SOW13" s="219"/>
      <c r="SOX13" s="65"/>
      <c r="SOY13" s="65"/>
      <c r="SPH13" s="65"/>
      <c r="SPM13" s="219"/>
      <c r="SPN13" s="65"/>
      <c r="SPO13" s="65"/>
      <c r="SPX13" s="65"/>
      <c r="SQC13" s="219"/>
      <c r="SQD13" s="65"/>
      <c r="SQE13" s="65"/>
      <c r="SQN13" s="65"/>
      <c r="SQS13" s="219"/>
      <c r="SQT13" s="65"/>
      <c r="SQU13" s="65"/>
      <c r="SRD13" s="65"/>
      <c r="SRI13" s="219"/>
      <c r="SRJ13" s="65"/>
      <c r="SRK13" s="65"/>
      <c r="SRT13" s="65"/>
      <c r="SRY13" s="219"/>
      <c r="SRZ13" s="65"/>
      <c r="SSA13" s="65"/>
      <c r="SSJ13" s="65"/>
      <c r="SSO13" s="219"/>
      <c r="SSP13" s="65"/>
      <c r="SSQ13" s="65"/>
      <c r="SSZ13" s="65"/>
      <c r="STE13" s="219"/>
      <c r="STF13" s="65"/>
      <c r="STG13" s="65"/>
      <c r="STP13" s="65"/>
      <c r="STU13" s="219"/>
      <c r="STV13" s="65"/>
      <c r="STW13" s="65"/>
      <c r="SUF13" s="65"/>
      <c r="SUK13" s="219"/>
      <c r="SUL13" s="65"/>
      <c r="SUM13" s="65"/>
      <c r="SUV13" s="65"/>
      <c r="SVA13" s="219"/>
      <c r="SVB13" s="65"/>
      <c r="SVC13" s="65"/>
      <c r="SVL13" s="65"/>
      <c r="SVQ13" s="219"/>
      <c r="SVR13" s="65"/>
      <c r="SVS13" s="65"/>
      <c r="SWB13" s="65"/>
      <c r="SWG13" s="219"/>
      <c r="SWH13" s="65"/>
      <c r="SWI13" s="65"/>
      <c r="SWR13" s="65"/>
      <c r="SWW13" s="219"/>
      <c r="SWX13" s="65"/>
      <c r="SWY13" s="65"/>
      <c r="SXH13" s="65"/>
      <c r="SXM13" s="219"/>
      <c r="SXN13" s="65"/>
      <c r="SXO13" s="65"/>
      <c r="SXX13" s="65"/>
      <c r="SYC13" s="219"/>
      <c r="SYD13" s="65"/>
      <c r="SYE13" s="65"/>
      <c r="SYN13" s="65"/>
      <c r="SYS13" s="219"/>
      <c r="SYT13" s="65"/>
      <c r="SYU13" s="65"/>
      <c r="SZD13" s="65"/>
      <c r="SZI13" s="219"/>
      <c r="SZJ13" s="65"/>
      <c r="SZK13" s="65"/>
      <c r="SZT13" s="65"/>
      <c r="SZY13" s="219"/>
      <c r="SZZ13" s="65"/>
      <c r="TAA13" s="65"/>
      <c r="TAJ13" s="65"/>
      <c r="TAO13" s="219"/>
      <c r="TAP13" s="65"/>
      <c r="TAQ13" s="65"/>
      <c r="TAZ13" s="65"/>
      <c r="TBE13" s="219"/>
      <c r="TBF13" s="65"/>
      <c r="TBG13" s="65"/>
      <c r="TBP13" s="65"/>
      <c r="TBU13" s="219"/>
      <c r="TBV13" s="65"/>
      <c r="TBW13" s="65"/>
      <c r="TCF13" s="65"/>
      <c r="TCK13" s="219"/>
      <c r="TCL13" s="65"/>
      <c r="TCM13" s="65"/>
      <c r="TCV13" s="65"/>
      <c r="TDA13" s="219"/>
      <c r="TDB13" s="65"/>
      <c r="TDC13" s="65"/>
      <c r="TDL13" s="65"/>
      <c r="TDQ13" s="219"/>
      <c r="TDR13" s="65"/>
      <c r="TDS13" s="65"/>
      <c r="TEB13" s="65"/>
      <c r="TEG13" s="219"/>
      <c r="TEH13" s="65"/>
      <c r="TEI13" s="65"/>
      <c r="TER13" s="65"/>
      <c r="TEW13" s="219"/>
      <c r="TEX13" s="65"/>
      <c r="TEY13" s="65"/>
      <c r="TFH13" s="65"/>
      <c r="TFM13" s="219"/>
      <c r="TFN13" s="65"/>
      <c r="TFO13" s="65"/>
      <c r="TFX13" s="65"/>
      <c r="TGC13" s="219"/>
      <c r="TGD13" s="65"/>
      <c r="TGE13" s="65"/>
      <c r="TGN13" s="65"/>
      <c r="TGS13" s="219"/>
      <c r="TGT13" s="65"/>
      <c r="TGU13" s="65"/>
      <c r="THD13" s="65"/>
      <c r="THI13" s="219"/>
      <c r="THJ13" s="65"/>
      <c r="THK13" s="65"/>
      <c r="THT13" s="65"/>
      <c r="THY13" s="219"/>
      <c r="THZ13" s="65"/>
      <c r="TIA13" s="65"/>
      <c r="TIJ13" s="65"/>
      <c r="TIO13" s="219"/>
      <c r="TIP13" s="65"/>
      <c r="TIQ13" s="65"/>
      <c r="TIZ13" s="65"/>
      <c r="TJE13" s="219"/>
      <c r="TJF13" s="65"/>
      <c r="TJG13" s="65"/>
      <c r="TJP13" s="65"/>
      <c r="TJU13" s="219"/>
      <c r="TJV13" s="65"/>
      <c r="TJW13" s="65"/>
      <c r="TKF13" s="65"/>
      <c r="TKK13" s="219"/>
      <c r="TKL13" s="65"/>
      <c r="TKM13" s="65"/>
      <c r="TKV13" s="65"/>
      <c r="TLA13" s="219"/>
      <c r="TLB13" s="65"/>
      <c r="TLC13" s="65"/>
      <c r="TLL13" s="65"/>
      <c r="TLQ13" s="219"/>
      <c r="TLR13" s="65"/>
      <c r="TLS13" s="65"/>
      <c r="TMB13" s="65"/>
      <c r="TMG13" s="219"/>
      <c r="TMH13" s="65"/>
      <c r="TMI13" s="65"/>
      <c r="TMR13" s="65"/>
      <c r="TMW13" s="219"/>
      <c r="TMX13" s="65"/>
      <c r="TMY13" s="65"/>
      <c r="TNH13" s="65"/>
      <c r="TNM13" s="219"/>
      <c r="TNN13" s="65"/>
      <c r="TNO13" s="65"/>
      <c r="TNX13" s="65"/>
      <c r="TOC13" s="219"/>
      <c r="TOD13" s="65"/>
      <c r="TOE13" s="65"/>
      <c r="TON13" s="65"/>
      <c r="TOS13" s="219"/>
      <c r="TOT13" s="65"/>
      <c r="TOU13" s="65"/>
      <c r="TPD13" s="65"/>
      <c r="TPI13" s="219"/>
      <c r="TPJ13" s="65"/>
      <c r="TPK13" s="65"/>
      <c r="TPT13" s="65"/>
      <c r="TPY13" s="219"/>
      <c r="TPZ13" s="65"/>
      <c r="TQA13" s="65"/>
      <c r="TQJ13" s="65"/>
      <c r="TQO13" s="219"/>
      <c r="TQP13" s="65"/>
      <c r="TQQ13" s="65"/>
      <c r="TQZ13" s="65"/>
      <c r="TRE13" s="219"/>
      <c r="TRF13" s="65"/>
      <c r="TRG13" s="65"/>
      <c r="TRP13" s="65"/>
      <c r="TRU13" s="219"/>
      <c r="TRV13" s="65"/>
      <c r="TRW13" s="65"/>
      <c r="TSF13" s="65"/>
      <c r="TSK13" s="219"/>
      <c r="TSL13" s="65"/>
      <c r="TSM13" s="65"/>
      <c r="TSV13" s="65"/>
      <c r="TTA13" s="219"/>
      <c r="TTB13" s="65"/>
      <c r="TTC13" s="65"/>
      <c r="TTL13" s="65"/>
      <c r="TTQ13" s="219"/>
      <c r="TTR13" s="65"/>
      <c r="TTS13" s="65"/>
      <c r="TUB13" s="65"/>
      <c r="TUG13" s="219"/>
      <c r="TUH13" s="65"/>
      <c r="TUI13" s="65"/>
      <c r="TUR13" s="65"/>
      <c r="TUW13" s="219"/>
      <c r="TUX13" s="65"/>
      <c r="TUY13" s="65"/>
      <c r="TVH13" s="65"/>
      <c r="TVM13" s="219"/>
      <c r="TVN13" s="65"/>
      <c r="TVO13" s="65"/>
      <c r="TVX13" s="65"/>
      <c r="TWC13" s="219"/>
      <c r="TWD13" s="65"/>
      <c r="TWE13" s="65"/>
      <c r="TWN13" s="65"/>
      <c r="TWS13" s="219"/>
      <c r="TWT13" s="65"/>
      <c r="TWU13" s="65"/>
      <c r="TXD13" s="65"/>
      <c r="TXI13" s="219"/>
      <c r="TXJ13" s="65"/>
      <c r="TXK13" s="65"/>
      <c r="TXT13" s="65"/>
      <c r="TXY13" s="219"/>
      <c r="TXZ13" s="65"/>
      <c r="TYA13" s="65"/>
      <c r="TYJ13" s="65"/>
      <c r="TYO13" s="219"/>
      <c r="TYP13" s="65"/>
      <c r="TYQ13" s="65"/>
      <c r="TYZ13" s="65"/>
      <c r="TZE13" s="219"/>
      <c r="TZF13" s="65"/>
      <c r="TZG13" s="65"/>
      <c r="TZP13" s="65"/>
      <c r="TZU13" s="219"/>
      <c r="TZV13" s="65"/>
      <c r="TZW13" s="65"/>
      <c r="UAF13" s="65"/>
      <c r="UAK13" s="219"/>
      <c r="UAL13" s="65"/>
      <c r="UAM13" s="65"/>
      <c r="UAV13" s="65"/>
      <c r="UBA13" s="219"/>
      <c r="UBB13" s="65"/>
      <c r="UBC13" s="65"/>
      <c r="UBL13" s="65"/>
      <c r="UBQ13" s="219"/>
      <c r="UBR13" s="65"/>
      <c r="UBS13" s="65"/>
      <c r="UCB13" s="65"/>
      <c r="UCG13" s="219"/>
      <c r="UCH13" s="65"/>
      <c r="UCI13" s="65"/>
      <c r="UCR13" s="65"/>
      <c r="UCW13" s="219"/>
      <c r="UCX13" s="65"/>
      <c r="UCY13" s="65"/>
      <c r="UDH13" s="65"/>
      <c r="UDM13" s="219"/>
      <c r="UDN13" s="65"/>
      <c r="UDO13" s="65"/>
      <c r="UDX13" s="65"/>
      <c r="UEC13" s="219"/>
      <c r="UED13" s="65"/>
      <c r="UEE13" s="65"/>
      <c r="UEN13" s="65"/>
      <c r="UES13" s="219"/>
      <c r="UET13" s="65"/>
      <c r="UEU13" s="65"/>
      <c r="UFD13" s="65"/>
      <c r="UFI13" s="219"/>
      <c r="UFJ13" s="65"/>
      <c r="UFK13" s="65"/>
      <c r="UFT13" s="65"/>
      <c r="UFY13" s="219"/>
      <c r="UFZ13" s="65"/>
      <c r="UGA13" s="65"/>
      <c r="UGJ13" s="65"/>
      <c r="UGO13" s="219"/>
      <c r="UGP13" s="65"/>
      <c r="UGQ13" s="65"/>
      <c r="UGZ13" s="65"/>
      <c r="UHE13" s="219"/>
      <c r="UHF13" s="65"/>
      <c r="UHG13" s="65"/>
      <c r="UHP13" s="65"/>
      <c r="UHU13" s="219"/>
      <c r="UHV13" s="65"/>
      <c r="UHW13" s="65"/>
      <c r="UIF13" s="65"/>
      <c r="UIK13" s="219"/>
      <c r="UIL13" s="65"/>
      <c r="UIM13" s="65"/>
      <c r="UIV13" s="65"/>
      <c r="UJA13" s="219"/>
      <c r="UJB13" s="65"/>
      <c r="UJC13" s="65"/>
      <c r="UJL13" s="65"/>
      <c r="UJQ13" s="219"/>
      <c r="UJR13" s="65"/>
      <c r="UJS13" s="65"/>
      <c r="UKB13" s="65"/>
      <c r="UKG13" s="219"/>
      <c r="UKH13" s="65"/>
      <c r="UKI13" s="65"/>
      <c r="UKR13" s="65"/>
      <c r="UKW13" s="219"/>
      <c r="UKX13" s="65"/>
      <c r="UKY13" s="65"/>
      <c r="ULH13" s="65"/>
      <c r="ULM13" s="219"/>
      <c r="ULN13" s="65"/>
      <c r="ULO13" s="65"/>
      <c r="ULX13" s="65"/>
      <c r="UMC13" s="219"/>
      <c r="UMD13" s="65"/>
      <c r="UME13" s="65"/>
      <c r="UMN13" s="65"/>
      <c r="UMS13" s="219"/>
      <c r="UMT13" s="65"/>
      <c r="UMU13" s="65"/>
      <c r="UND13" s="65"/>
      <c r="UNI13" s="219"/>
      <c r="UNJ13" s="65"/>
      <c r="UNK13" s="65"/>
      <c r="UNT13" s="65"/>
      <c r="UNY13" s="219"/>
      <c r="UNZ13" s="65"/>
      <c r="UOA13" s="65"/>
      <c r="UOJ13" s="65"/>
      <c r="UOO13" s="219"/>
      <c r="UOP13" s="65"/>
      <c r="UOQ13" s="65"/>
      <c r="UOZ13" s="65"/>
      <c r="UPE13" s="219"/>
      <c r="UPF13" s="65"/>
      <c r="UPG13" s="65"/>
      <c r="UPP13" s="65"/>
      <c r="UPU13" s="219"/>
      <c r="UPV13" s="65"/>
      <c r="UPW13" s="65"/>
      <c r="UQF13" s="65"/>
      <c r="UQK13" s="219"/>
      <c r="UQL13" s="65"/>
      <c r="UQM13" s="65"/>
      <c r="UQV13" s="65"/>
      <c r="URA13" s="219"/>
      <c r="URB13" s="65"/>
      <c r="URC13" s="65"/>
      <c r="URL13" s="65"/>
      <c r="URQ13" s="219"/>
      <c r="URR13" s="65"/>
      <c r="URS13" s="65"/>
      <c r="USB13" s="65"/>
      <c r="USG13" s="219"/>
      <c r="USH13" s="65"/>
      <c r="USI13" s="65"/>
      <c r="USR13" s="65"/>
      <c r="USW13" s="219"/>
      <c r="USX13" s="65"/>
      <c r="USY13" s="65"/>
      <c r="UTH13" s="65"/>
      <c r="UTM13" s="219"/>
      <c r="UTN13" s="65"/>
      <c r="UTO13" s="65"/>
      <c r="UTX13" s="65"/>
      <c r="UUC13" s="219"/>
      <c r="UUD13" s="65"/>
      <c r="UUE13" s="65"/>
      <c r="UUN13" s="65"/>
      <c r="UUS13" s="219"/>
      <c r="UUT13" s="65"/>
      <c r="UUU13" s="65"/>
      <c r="UVD13" s="65"/>
      <c r="UVI13" s="219"/>
      <c r="UVJ13" s="65"/>
      <c r="UVK13" s="65"/>
      <c r="UVT13" s="65"/>
      <c r="UVY13" s="219"/>
      <c r="UVZ13" s="65"/>
      <c r="UWA13" s="65"/>
      <c r="UWJ13" s="65"/>
      <c r="UWO13" s="219"/>
      <c r="UWP13" s="65"/>
      <c r="UWQ13" s="65"/>
      <c r="UWZ13" s="65"/>
      <c r="UXE13" s="219"/>
      <c r="UXF13" s="65"/>
      <c r="UXG13" s="65"/>
      <c r="UXP13" s="65"/>
      <c r="UXU13" s="219"/>
      <c r="UXV13" s="65"/>
      <c r="UXW13" s="65"/>
      <c r="UYF13" s="65"/>
      <c r="UYK13" s="219"/>
      <c r="UYL13" s="65"/>
      <c r="UYM13" s="65"/>
      <c r="UYV13" s="65"/>
      <c r="UZA13" s="219"/>
      <c r="UZB13" s="65"/>
      <c r="UZC13" s="65"/>
      <c r="UZL13" s="65"/>
      <c r="UZQ13" s="219"/>
      <c r="UZR13" s="65"/>
      <c r="UZS13" s="65"/>
      <c r="VAB13" s="65"/>
      <c r="VAG13" s="219"/>
      <c r="VAH13" s="65"/>
      <c r="VAI13" s="65"/>
      <c r="VAR13" s="65"/>
      <c r="VAW13" s="219"/>
      <c r="VAX13" s="65"/>
      <c r="VAY13" s="65"/>
      <c r="VBH13" s="65"/>
      <c r="VBM13" s="219"/>
      <c r="VBN13" s="65"/>
      <c r="VBO13" s="65"/>
      <c r="VBX13" s="65"/>
      <c r="VCC13" s="219"/>
      <c r="VCD13" s="65"/>
      <c r="VCE13" s="65"/>
      <c r="VCN13" s="65"/>
      <c r="VCS13" s="219"/>
      <c r="VCT13" s="65"/>
      <c r="VCU13" s="65"/>
      <c r="VDD13" s="65"/>
      <c r="VDI13" s="219"/>
      <c r="VDJ13" s="65"/>
      <c r="VDK13" s="65"/>
      <c r="VDT13" s="65"/>
      <c r="VDY13" s="219"/>
      <c r="VDZ13" s="65"/>
      <c r="VEA13" s="65"/>
      <c r="VEJ13" s="65"/>
      <c r="VEO13" s="219"/>
      <c r="VEP13" s="65"/>
      <c r="VEQ13" s="65"/>
      <c r="VEZ13" s="65"/>
      <c r="VFE13" s="219"/>
      <c r="VFF13" s="65"/>
      <c r="VFG13" s="65"/>
      <c r="VFP13" s="65"/>
      <c r="VFU13" s="219"/>
      <c r="VFV13" s="65"/>
      <c r="VFW13" s="65"/>
      <c r="VGF13" s="65"/>
      <c r="VGK13" s="219"/>
      <c r="VGL13" s="65"/>
      <c r="VGM13" s="65"/>
      <c r="VGV13" s="65"/>
      <c r="VHA13" s="219"/>
      <c r="VHB13" s="65"/>
      <c r="VHC13" s="65"/>
      <c r="VHL13" s="65"/>
      <c r="VHQ13" s="219"/>
      <c r="VHR13" s="65"/>
      <c r="VHS13" s="65"/>
      <c r="VIB13" s="65"/>
      <c r="VIG13" s="219"/>
      <c r="VIH13" s="65"/>
      <c r="VII13" s="65"/>
      <c r="VIR13" s="65"/>
      <c r="VIW13" s="219"/>
      <c r="VIX13" s="65"/>
      <c r="VIY13" s="65"/>
      <c r="VJH13" s="65"/>
      <c r="VJM13" s="219"/>
      <c r="VJN13" s="65"/>
      <c r="VJO13" s="65"/>
      <c r="VJX13" s="65"/>
      <c r="VKC13" s="219"/>
      <c r="VKD13" s="65"/>
      <c r="VKE13" s="65"/>
      <c r="VKN13" s="65"/>
      <c r="VKS13" s="219"/>
      <c r="VKT13" s="65"/>
      <c r="VKU13" s="65"/>
      <c r="VLD13" s="65"/>
      <c r="VLI13" s="219"/>
      <c r="VLJ13" s="65"/>
      <c r="VLK13" s="65"/>
      <c r="VLT13" s="65"/>
      <c r="VLY13" s="219"/>
      <c r="VLZ13" s="65"/>
      <c r="VMA13" s="65"/>
      <c r="VMJ13" s="65"/>
      <c r="VMO13" s="219"/>
      <c r="VMP13" s="65"/>
      <c r="VMQ13" s="65"/>
      <c r="VMZ13" s="65"/>
      <c r="VNE13" s="219"/>
      <c r="VNF13" s="65"/>
      <c r="VNG13" s="65"/>
      <c r="VNP13" s="65"/>
      <c r="VNU13" s="219"/>
      <c r="VNV13" s="65"/>
      <c r="VNW13" s="65"/>
      <c r="VOF13" s="65"/>
      <c r="VOK13" s="219"/>
      <c r="VOL13" s="65"/>
      <c r="VOM13" s="65"/>
      <c r="VOV13" s="65"/>
      <c r="VPA13" s="219"/>
      <c r="VPB13" s="65"/>
      <c r="VPC13" s="65"/>
      <c r="VPL13" s="65"/>
      <c r="VPQ13" s="219"/>
      <c r="VPR13" s="65"/>
      <c r="VPS13" s="65"/>
      <c r="VQB13" s="65"/>
      <c r="VQG13" s="219"/>
      <c r="VQH13" s="65"/>
      <c r="VQI13" s="65"/>
      <c r="VQR13" s="65"/>
      <c r="VQW13" s="219"/>
      <c r="VQX13" s="65"/>
      <c r="VQY13" s="65"/>
      <c r="VRH13" s="65"/>
      <c r="VRM13" s="219"/>
      <c r="VRN13" s="65"/>
      <c r="VRO13" s="65"/>
      <c r="VRX13" s="65"/>
      <c r="VSC13" s="219"/>
      <c r="VSD13" s="65"/>
      <c r="VSE13" s="65"/>
      <c r="VSN13" s="65"/>
      <c r="VSS13" s="219"/>
      <c r="VST13" s="65"/>
      <c r="VSU13" s="65"/>
      <c r="VTD13" s="65"/>
      <c r="VTI13" s="219"/>
      <c r="VTJ13" s="65"/>
      <c r="VTK13" s="65"/>
      <c r="VTT13" s="65"/>
      <c r="VTY13" s="219"/>
      <c r="VTZ13" s="65"/>
      <c r="VUA13" s="65"/>
      <c r="VUJ13" s="65"/>
      <c r="VUO13" s="219"/>
      <c r="VUP13" s="65"/>
      <c r="VUQ13" s="65"/>
      <c r="VUZ13" s="65"/>
      <c r="VVE13" s="219"/>
      <c r="VVF13" s="65"/>
      <c r="VVG13" s="65"/>
      <c r="VVP13" s="65"/>
      <c r="VVU13" s="219"/>
      <c r="VVV13" s="65"/>
      <c r="VVW13" s="65"/>
      <c r="VWF13" s="65"/>
      <c r="VWK13" s="219"/>
      <c r="VWL13" s="65"/>
      <c r="VWM13" s="65"/>
      <c r="VWV13" s="65"/>
      <c r="VXA13" s="219"/>
      <c r="VXB13" s="65"/>
      <c r="VXC13" s="65"/>
      <c r="VXL13" s="65"/>
      <c r="VXQ13" s="219"/>
      <c r="VXR13" s="65"/>
      <c r="VXS13" s="65"/>
      <c r="VYB13" s="65"/>
      <c r="VYG13" s="219"/>
      <c r="VYH13" s="65"/>
      <c r="VYI13" s="65"/>
      <c r="VYR13" s="65"/>
      <c r="VYW13" s="219"/>
      <c r="VYX13" s="65"/>
      <c r="VYY13" s="65"/>
      <c r="VZH13" s="65"/>
      <c r="VZM13" s="219"/>
      <c r="VZN13" s="65"/>
      <c r="VZO13" s="65"/>
      <c r="VZX13" s="65"/>
      <c r="WAC13" s="219"/>
      <c r="WAD13" s="65"/>
      <c r="WAE13" s="65"/>
      <c r="WAN13" s="65"/>
      <c r="WAS13" s="219"/>
      <c r="WAT13" s="65"/>
      <c r="WAU13" s="65"/>
      <c r="WBD13" s="65"/>
      <c r="WBI13" s="219"/>
      <c r="WBJ13" s="65"/>
      <c r="WBK13" s="65"/>
      <c r="WBT13" s="65"/>
      <c r="WBY13" s="219"/>
      <c r="WBZ13" s="65"/>
      <c r="WCA13" s="65"/>
      <c r="WCJ13" s="65"/>
      <c r="WCO13" s="219"/>
      <c r="WCP13" s="65"/>
      <c r="WCQ13" s="65"/>
      <c r="WCZ13" s="65"/>
      <c r="WDE13" s="219"/>
      <c r="WDF13" s="65"/>
      <c r="WDG13" s="65"/>
      <c r="WDP13" s="65"/>
      <c r="WDU13" s="219"/>
      <c r="WDV13" s="65"/>
      <c r="WDW13" s="65"/>
      <c r="WEF13" s="65"/>
      <c r="WEK13" s="219"/>
      <c r="WEL13" s="65"/>
      <c r="WEM13" s="65"/>
      <c r="WEV13" s="65"/>
      <c r="WFA13" s="219"/>
      <c r="WFB13" s="65"/>
      <c r="WFC13" s="65"/>
      <c r="WFL13" s="65"/>
      <c r="WFQ13" s="219"/>
      <c r="WFR13" s="65"/>
      <c r="WFS13" s="65"/>
      <c r="WGB13" s="65"/>
      <c r="WGG13" s="219"/>
      <c r="WGH13" s="65"/>
      <c r="WGI13" s="65"/>
      <c r="WGR13" s="65"/>
      <c r="WGW13" s="219"/>
      <c r="WGX13" s="65"/>
      <c r="WGY13" s="65"/>
      <c r="WHH13" s="65"/>
      <c r="WHM13" s="219"/>
      <c r="WHN13" s="65"/>
      <c r="WHO13" s="65"/>
      <c r="WHX13" s="65"/>
      <c r="WIC13" s="219"/>
      <c r="WID13" s="65"/>
      <c r="WIE13" s="65"/>
      <c r="WIN13" s="65"/>
      <c r="WIS13" s="219"/>
      <c r="WIT13" s="65"/>
      <c r="WIU13" s="65"/>
      <c r="WJD13" s="65"/>
      <c r="WJI13" s="219"/>
      <c r="WJJ13" s="65"/>
      <c r="WJK13" s="65"/>
      <c r="WJT13" s="65"/>
      <c r="WJY13" s="219"/>
      <c r="WJZ13" s="65"/>
      <c r="WKA13" s="65"/>
      <c r="WKJ13" s="65"/>
      <c r="WKO13" s="219"/>
      <c r="WKP13" s="65"/>
      <c r="WKQ13" s="65"/>
      <c r="WKZ13" s="65"/>
      <c r="WLE13" s="219"/>
      <c r="WLF13" s="65"/>
      <c r="WLG13" s="65"/>
      <c r="WLP13" s="65"/>
      <c r="WLU13" s="219"/>
      <c r="WLV13" s="65"/>
      <c r="WLW13" s="65"/>
      <c r="WMF13" s="65"/>
      <c r="WMK13" s="219"/>
      <c r="WML13" s="65"/>
      <c r="WMM13" s="65"/>
      <c r="WMV13" s="65"/>
      <c r="WNA13" s="219"/>
      <c r="WNB13" s="65"/>
      <c r="WNC13" s="65"/>
      <c r="WNL13" s="65"/>
      <c r="WNQ13" s="219"/>
      <c r="WNR13" s="65"/>
      <c r="WNS13" s="65"/>
      <c r="WOB13" s="65"/>
      <c r="WOG13" s="219"/>
      <c r="WOH13" s="65"/>
      <c r="WOI13" s="65"/>
      <c r="WOR13" s="65"/>
      <c r="WOW13" s="219"/>
      <c r="WOX13" s="65"/>
      <c r="WOY13" s="65"/>
      <c r="WPH13" s="65"/>
      <c r="WPM13" s="219"/>
      <c r="WPN13" s="65"/>
      <c r="WPO13" s="65"/>
      <c r="WPX13" s="65"/>
      <c r="WQC13" s="219"/>
      <c r="WQD13" s="65"/>
      <c r="WQE13" s="65"/>
      <c r="WQN13" s="65"/>
      <c r="WQS13" s="219"/>
      <c r="WQT13" s="65"/>
      <c r="WQU13" s="65"/>
      <c r="WRD13" s="65"/>
      <c r="WRI13" s="219"/>
      <c r="WRJ13" s="65"/>
      <c r="WRK13" s="65"/>
      <c r="WRT13" s="65"/>
      <c r="WRY13" s="219"/>
      <c r="WRZ13" s="65"/>
      <c r="WSA13" s="65"/>
      <c r="WSJ13" s="65"/>
      <c r="WSO13" s="219"/>
      <c r="WSP13" s="65"/>
      <c r="WSQ13" s="65"/>
      <c r="WSZ13" s="65"/>
      <c r="WTE13" s="219"/>
      <c r="WTF13" s="65"/>
      <c r="WTG13" s="65"/>
      <c r="WTP13" s="65"/>
      <c r="WTU13" s="219"/>
      <c r="WTV13" s="65"/>
      <c r="WTW13" s="65"/>
      <c r="WUF13" s="65"/>
      <c r="WUK13" s="219"/>
      <c r="WUL13" s="65"/>
      <c r="WUM13" s="65"/>
      <c r="WUV13" s="65"/>
      <c r="WVA13" s="219"/>
      <c r="WVB13" s="65"/>
      <c r="WVC13" s="65"/>
      <c r="WVL13" s="65"/>
      <c r="WVQ13" s="219"/>
      <c r="WVR13" s="65"/>
      <c r="WVS13" s="65"/>
      <c r="WWB13" s="65"/>
      <c r="WWG13" s="219"/>
      <c r="WWH13" s="65"/>
      <c r="WWI13" s="65"/>
      <c r="WWR13" s="65"/>
      <c r="WWW13" s="219"/>
      <c r="WWX13" s="65"/>
      <c r="WWY13" s="65"/>
      <c r="WXH13" s="65"/>
      <c r="WXM13" s="219"/>
      <c r="WXN13" s="65"/>
      <c r="WXO13" s="65"/>
      <c r="WXX13" s="65"/>
      <c r="WYC13" s="219"/>
      <c r="WYD13" s="65"/>
      <c r="WYE13" s="65"/>
      <c r="WYN13" s="65"/>
      <c r="WYS13" s="219"/>
      <c r="WYT13" s="65"/>
      <c r="WYU13" s="65"/>
      <c r="WZD13" s="65"/>
      <c r="WZI13" s="219"/>
      <c r="WZJ13" s="65"/>
      <c r="WZK13" s="65"/>
      <c r="WZT13" s="65"/>
      <c r="WZY13" s="219"/>
      <c r="WZZ13" s="65"/>
      <c r="XAA13" s="65"/>
      <c r="XAJ13" s="65"/>
      <c r="XAO13" s="219"/>
      <c r="XAP13" s="65"/>
      <c r="XAQ13" s="65"/>
      <c r="XAZ13" s="65"/>
      <c r="XBE13" s="219"/>
      <c r="XBF13" s="65"/>
      <c r="XBG13" s="65"/>
      <c r="XBP13" s="65"/>
      <c r="XBU13" s="219"/>
      <c r="XBV13" s="65"/>
      <c r="XBW13" s="65"/>
      <c r="XCF13" s="65"/>
      <c r="XCK13" s="219"/>
      <c r="XCL13" s="65"/>
      <c r="XCM13" s="65"/>
      <c r="XCV13" s="65"/>
      <c r="XDA13" s="219"/>
      <c r="XDB13" s="65"/>
      <c r="XDC13" s="65"/>
      <c r="XDL13" s="65"/>
      <c r="XDQ13" s="219"/>
      <c r="XDR13" s="65"/>
      <c r="XDS13" s="65"/>
      <c r="XEB13" s="65"/>
      <c r="XEG13" s="219"/>
      <c r="XEH13" s="65"/>
      <c r="XEI13" s="65"/>
      <c r="XER13" s="65"/>
    </row>
    <row r="14" spans="1:1019 1028:2043 2052:3067 3076:4091 4100:5115 5124:6139 6148:7163 7172:8187 8196:9211 9220:10235 10244:11259 11268:12283 12292:13307 13316:14331 14340:15355 15364:16372" ht="30" hidden="1" customHeight="1" x14ac:dyDescent="0.25">
      <c r="A14" s="219"/>
      <c r="B14" s="68" t="s">
        <v>733</v>
      </c>
      <c r="C14" s="69"/>
      <c r="D14" s="69"/>
      <c r="E14" s="70"/>
      <c r="F14" s="71" t="s">
        <v>358</v>
      </c>
      <c r="G14" s="72"/>
      <c r="H14" s="73"/>
      <c r="I14" s="64"/>
      <c r="J14" s="64"/>
      <c r="K14" s="65"/>
      <c r="T14" s="65"/>
      <c r="Y14" s="219"/>
      <c r="Z14" s="65"/>
      <c r="AA14" s="65"/>
      <c r="AJ14" s="65"/>
      <c r="AO14" s="219"/>
      <c r="AP14" s="65"/>
      <c r="AQ14" s="65"/>
      <c r="AZ14" s="65"/>
      <c r="BE14" s="219"/>
      <c r="BF14" s="65"/>
      <c r="BG14" s="65"/>
      <c r="BP14" s="65"/>
      <c r="BU14" s="219"/>
      <c r="BV14" s="65"/>
      <c r="BW14" s="65"/>
      <c r="CF14" s="65"/>
      <c r="CK14" s="219"/>
      <c r="CL14" s="65"/>
      <c r="CM14" s="65"/>
      <c r="CV14" s="65"/>
      <c r="DA14" s="219"/>
      <c r="DB14" s="65"/>
      <c r="DC14" s="65"/>
      <c r="DL14" s="65"/>
      <c r="DQ14" s="219"/>
      <c r="DR14" s="65"/>
      <c r="DS14" s="65"/>
      <c r="EB14" s="65"/>
      <c r="EG14" s="219"/>
      <c r="EH14" s="65"/>
      <c r="EI14" s="65"/>
      <c r="ER14" s="65"/>
      <c r="EW14" s="219"/>
      <c r="EX14" s="65"/>
      <c r="EY14" s="65"/>
      <c r="FH14" s="65"/>
      <c r="FM14" s="219"/>
      <c r="FN14" s="65"/>
      <c r="FO14" s="65"/>
      <c r="FX14" s="65"/>
      <c r="GC14" s="219"/>
      <c r="GD14" s="65"/>
      <c r="GE14" s="65"/>
      <c r="GN14" s="65"/>
      <c r="GS14" s="219"/>
      <c r="GT14" s="65"/>
      <c r="GU14" s="65"/>
      <c r="HD14" s="65"/>
      <c r="HI14" s="219"/>
      <c r="HJ14" s="65"/>
      <c r="HK14" s="65"/>
      <c r="HT14" s="65"/>
      <c r="HY14" s="219"/>
      <c r="HZ14" s="65"/>
      <c r="IA14" s="65"/>
      <c r="IJ14" s="65"/>
      <c r="IO14" s="219"/>
      <c r="IP14" s="65"/>
      <c r="IQ14" s="65"/>
      <c r="IZ14" s="65"/>
      <c r="JE14" s="219"/>
      <c r="JF14" s="65"/>
      <c r="JG14" s="65"/>
      <c r="JP14" s="65"/>
      <c r="JU14" s="219"/>
      <c r="JV14" s="65"/>
      <c r="JW14" s="65"/>
      <c r="KF14" s="65"/>
      <c r="KK14" s="219"/>
      <c r="KL14" s="65"/>
      <c r="KM14" s="65"/>
      <c r="KV14" s="65"/>
      <c r="LA14" s="219"/>
      <c r="LB14" s="65"/>
      <c r="LC14" s="65"/>
      <c r="LL14" s="65"/>
      <c r="LQ14" s="219"/>
      <c r="LR14" s="65"/>
      <c r="LS14" s="65"/>
      <c r="MB14" s="65"/>
      <c r="MG14" s="219"/>
      <c r="MH14" s="65"/>
      <c r="MI14" s="65"/>
      <c r="MR14" s="65"/>
      <c r="MW14" s="219"/>
      <c r="MX14" s="65"/>
      <c r="MY14" s="65"/>
      <c r="NH14" s="65"/>
      <c r="NM14" s="219"/>
      <c r="NN14" s="65"/>
      <c r="NO14" s="65"/>
      <c r="NX14" s="65"/>
      <c r="OC14" s="219"/>
      <c r="OD14" s="65"/>
      <c r="OE14" s="65"/>
      <c r="ON14" s="65"/>
      <c r="OS14" s="219"/>
      <c r="OT14" s="65"/>
      <c r="OU14" s="65"/>
      <c r="PD14" s="65"/>
      <c r="PI14" s="219"/>
      <c r="PJ14" s="65"/>
      <c r="PK14" s="65"/>
      <c r="PT14" s="65"/>
      <c r="PY14" s="219"/>
      <c r="PZ14" s="65"/>
      <c r="QA14" s="65"/>
      <c r="QJ14" s="65"/>
      <c r="QO14" s="219"/>
      <c r="QP14" s="65"/>
      <c r="QQ14" s="65"/>
      <c r="QZ14" s="65"/>
      <c r="RE14" s="219"/>
      <c r="RF14" s="65"/>
      <c r="RG14" s="65"/>
      <c r="RP14" s="65"/>
      <c r="RU14" s="219"/>
      <c r="RV14" s="65"/>
      <c r="RW14" s="65"/>
      <c r="SF14" s="65"/>
      <c r="SK14" s="219"/>
      <c r="SL14" s="65"/>
      <c r="SM14" s="65"/>
      <c r="SV14" s="65"/>
      <c r="TA14" s="219"/>
      <c r="TB14" s="65"/>
      <c r="TC14" s="65"/>
      <c r="TL14" s="65"/>
      <c r="TQ14" s="219"/>
      <c r="TR14" s="65"/>
      <c r="TS14" s="65"/>
      <c r="UB14" s="65"/>
      <c r="UG14" s="219"/>
      <c r="UH14" s="65"/>
      <c r="UI14" s="65"/>
      <c r="UR14" s="65"/>
      <c r="UW14" s="219"/>
      <c r="UX14" s="65"/>
      <c r="UY14" s="65"/>
      <c r="VH14" s="65"/>
      <c r="VM14" s="219"/>
      <c r="VN14" s="65"/>
      <c r="VO14" s="65"/>
      <c r="VX14" s="65"/>
      <c r="WC14" s="219"/>
      <c r="WD14" s="65"/>
      <c r="WE14" s="65"/>
      <c r="WN14" s="65"/>
      <c r="WS14" s="219"/>
      <c r="WT14" s="65"/>
      <c r="WU14" s="65"/>
      <c r="XD14" s="65"/>
      <c r="XI14" s="219"/>
      <c r="XJ14" s="65"/>
      <c r="XK14" s="65"/>
      <c r="XT14" s="65"/>
      <c r="XY14" s="219"/>
      <c r="XZ14" s="65"/>
      <c r="YA14" s="65"/>
      <c r="YJ14" s="65"/>
      <c r="YO14" s="219"/>
      <c r="YP14" s="65"/>
      <c r="YQ14" s="65"/>
      <c r="YZ14" s="65"/>
      <c r="ZE14" s="219"/>
      <c r="ZF14" s="65"/>
      <c r="ZG14" s="65"/>
      <c r="ZP14" s="65"/>
      <c r="ZU14" s="219"/>
      <c r="ZV14" s="65"/>
      <c r="ZW14" s="65"/>
      <c r="AAF14" s="65"/>
      <c r="AAK14" s="219"/>
      <c r="AAL14" s="65"/>
      <c r="AAM14" s="65"/>
      <c r="AAV14" s="65"/>
      <c r="ABA14" s="219"/>
      <c r="ABB14" s="65"/>
      <c r="ABC14" s="65"/>
      <c r="ABL14" s="65"/>
      <c r="ABQ14" s="219"/>
      <c r="ABR14" s="65"/>
      <c r="ABS14" s="65"/>
      <c r="ACB14" s="65"/>
      <c r="ACG14" s="219"/>
      <c r="ACH14" s="65"/>
      <c r="ACI14" s="65"/>
      <c r="ACR14" s="65"/>
      <c r="ACW14" s="219"/>
      <c r="ACX14" s="65"/>
      <c r="ACY14" s="65"/>
      <c r="ADH14" s="65"/>
      <c r="ADM14" s="219"/>
      <c r="ADN14" s="65"/>
      <c r="ADO14" s="65"/>
      <c r="ADX14" s="65"/>
      <c r="AEC14" s="219"/>
      <c r="AED14" s="65"/>
      <c r="AEE14" s="65"/>
      <c r="AEN14" s="65"/>
      <c r="AES14" s="219"/>
      <c r="AET14" s="65"/>
      <c r="AEU14" s="65"/>
      <c r="AFD14" s="65"/>
      <c r="AFI14" s="219"/>
      <c r="AFJ14" s="65"/>
      <c r="AFK14" s="65"/>
      <c r="AFT14" s="65"/>
      <c r="AFY14" s="219"/>
      <c r="AFZ14" s="65"/>
      <c r="AGA14" s="65"/>
      <c r="AGJ14" s="65"/>
      <c r="AGO14" s="219"/>
      <c r="AGP14" s="65"/>
      <c r="AGQ14" s="65"/>
      <c r="AGZ14" s="65"/>
      <c r="AHE14" s="219"/>
      <c r="AHF14" s="65"/>
      <c r="AHG14" s="65"/>
      <c r="AHP14" s="65"/>
      <c r="AHU14" s="219"/>
      <c r="AHV14" s="65"/>
      <c r="AHW14" s="65"/>
      <c r="AIF14" s="65"/>
      <c r="AIK14" s="219"/>
      <c r="AIL14" s="65"/>
      <c r="AIM14" s="65"/>
      <c r="AIV14" s="65"/>
      <c r="AJA14" s="219"/>
      <c r="AJB14" s="65"/>
      <c r="AJC14" s="65"/>
      <c r="AJL14" s="65"/>
      <c r="AJQ14" s="219"/>
      <c r="AJR14" s="65"/>
      <c r="AJS14" s="65"/>
      <c r="AKB14" s="65"/>
      <c r="AKG14" s="219"/>
      <c r="AKH14" s="65"/>
      <c r="AKI14" s="65"/>
      <c r="AKR14" s="65"/>
      <c r="AKW14" s="219"/>
      <c r="AKX14" s="65"/>
      <c r="AKY14" s="65"/>
      <c r="ALH14" s="65"/>
      <c r="ALM14" s="219"/>
      <c r="ALN14" s="65"/>
      <c r="ALO14" s="65"/>
      <c r="ALX14" s="65"/>
      <c r="AMC14" s="219"/>
      <c r="AMD14" s="65"/>
      <c r="AME14" s="65"/>
      <c r="AMN14" s="65"/>
      <c r="AMS14" s="219"/>
      <c r="AMT14" s="65"/>
      <c r="AMU14" s="65"/>
      <c r="AND14" s="65"/>
      <c r="ANI14" s="219"/>
      <c r="ANJ14" s="65"/>
      <c r="ANK14" s="65"/>
      <c r="ANT14" s="65"/>
      <c r="ANY14" s="219"/>
      <c r="ANZ14" s="65"/>
      <c r="AOA14" s="65"/>
      <c r="AOJ14" s="65"/>
      <c r="AOO14" s="219"/>
      <c r="AOP14" s="65"/>
      <c r="AOQ14" s="65"/>
      <c r="AOZ14" s="65"/>
      <c r="APE14" s="219"/>
      <c r="APF14" s="65"/>
      <c r="APG14" s="65"/>
      <c r="APP14" s="65"/>
      <c r="APU14" s="219"/>
      <c r="APV14" s="65"/>
      <c r="APW14" s="65"/>
      <c r="AQF14" s="65"/>
      <c r="AQK14" s="219"/>
      <c r="AQL14" s="65"/>
      <c r="AQM14" s="65"/>
      <c r="AQV14" s="65"/>
      <c r="ARA14" s="219"/>
      <c r="ARB14" s="65"/>
      <c r="ARC14" s="65"/>
      <c r="ARL14" s="65"/>
      <c r="ARQ14" s="219"/>
      <c r="ARR14" s="65"/>
      <c r="ARS14" s="65"/>
      <c r="ASB14" s="65"/>
      <c r="ASG14" s="219"/>
      <c r="ASH14" s="65"/>
      <c r="ASI14" s="65"/>
      <c r="ASR14" s="65"/>
      <c r="ASW14" s="219"/>
      <c r="ASX14" s="65"/>
      <c r="ASY14" s="65"/>
      <c r="ATH14" s="65"/>
      <c r="ATM14" s="219"/>
      <c r="ATN14" s="65"/>
      <c r="ATO14" s="65"/>
      <c r="ATX14" s="65"/>
      <c r="AUC14" s="219"/>
      <c r="AUD14" s="65"/>
      <c r="AUE14" s="65"/>
      <c r="AUN14" s="65"/>
      <c r="AUS14" s="219"/>
      <c r="AUT14" s="65"/>
      <c r="AUU14" s="65"/>
      <c r="AVD14" s="65"/>
      <c r="AVI14" s="219"/>
      <c r="AVJ14" s="65"/>
      <c r="AVK14" s="65"/>
      <c r="AVT14" s="65"/>
      <c r="AVY14" s="219"/>
      <c r="AVZ14" s="65"/>
      <c r="AWA14" s="65"/>
      <c r="AWJ14" s="65"/>
      <c r="AWO14" s="219"/>
      <c r="AWP14" s="65"/>
      <c r="AWQ14" s="65"/>
      <c r="AWZ14" s="65"/>
      <c r="AXE14" s="219"/>
      <c r="AXF14" s="65"/>
      <c r="AXG14" s="65"/>
      <c r="AXP14" s="65"/>
      <c r="AXU14" s="219"/>
      <c r="AXV14" s="65"/>
      <c r="AXW14" s="65"/>
      <c r="AYF14" s="65"/>
      <c r="AYK14" s="219"/>
      <c r="AYL14" s="65"/>
      <c r="AYM14" s="65"/>
      <c r="AYV14" s="65"/>
      <c r="AZA14" s="219"/>
      <c r="AZB14" s="65"/>
      <c r="AZC14" s="65"/>
      <c r="AZL14" s="65"/>
      <c r="AZQ14" s="219"/>
      <c r="AZR14" s="65"/>
      <c r="AZS14" s="65"/>
      <c r="BAB14" s="65"/>
      <c r="BAG14" s="219"/>
      <c r="BAH14" s="65"/>
      <c r="BAI14" s="65"/>
      <c r="BAR14" s="65"/>
      <c r="BAW14" s="219"/>
      <c r="BAX14" s="65"/>
      <c r="BAY14" s="65"/>
      <c r="BBH14" s="65"/>
      <c r="BBM14" s="219"/>
      <c r="BBN14" s="65"/>
      <c r="BBO14" s="65"/>
      <c r="BBX14" s="65"/>
      <c r="BCC14" s="219"/>
      <c r="BCD14" s="65"/>
      <c r="BCE14" s="65"/>
      <c r="BCN14" s="65"/>
      <c r="BCS14" s="219"/>
      <c r="BCT14" s="65"/>
      <c r="BCU14" s="65"/>
      <c r="BDD14" s="65"/>
      <c r="BDI14" s="219"/>
      <c r="BDJ14" s="65"/>
      <c r="BDK14" s="65"/>
      <c r="BDT14" s="65"/>
      <c r="BDY14" s="219"/>
      <c r="BDZ14" s="65"/>
      <c r="BEA14" s="65"/>
      <c r="BEJ14" s="65"/>
      <c r="BEO14" s="219"/>
      <c r="BEP14" s="65"/>
      <c r="BEQ14" s="65"/>
      <c r="BEZ14" s="65"/>
      <c r="BFE14" s="219"/>
      <c r="BFF14" s="65"/>
      <c r="BFG14" s="65"/>
      <c r="BFP14" s="65"/>
      <c r="BFU14" s="219"/>
      <c r="BFV14" s="65"/>
      <c r="BFW14" s="65"/>
      <c r="BGF14" s="65"/>
      <c r="BGK14" s="219"/>
      <c r="BGL14" s="65"/>
      <c r="BGM14" s="65"/>
      <c r="BGV14" s="65"/>
      <c r="BHA14" s="219"/>
      <c r="BHB14" s="65"/>
      <c r="BHC14" s="65"/>
      <c r="BHL14" s="65"/>
      <c r="BHQ14" s="219"/>
      <c r="BHR14" s="65"/>
      <c r="BHS14" s="65"/>
      <c r="BIB14" s="65"/>
      <c r="BIG14" s="219"/>
      <c r="BIH14" s="65"/>
      <c r="BII14" s="65"/>
      <c r="BIR14" s="65"/>
      <c r="BIW14" s="219"/>
      <c r="BIX14" s="65"/>
      <c r="BIY14" s="65"/>
      <c r="BJH14" s="65"/>
      <c r="BJM14" s="219"/>
      <c r="BJN14" s="65"/>
      <c r="BJO14" s="65"/>
      <c r="BJX14" s="65"/>
      <c r="BKC14" s="219"/>
      <c r="BKD14" s="65"/>
      <c r="BKE14" s="65"/>
      <c r="BKN14" s="65"/>
      <c r="BKS14" s="219"/>
      <c r="BKT14" s="65"/>
      <c r="BKU14" s="65"/>
      <c r="BLD14" s="65"/>
      <c r="BLI14" s="219"/>
      <c r="BLJ14" s="65"/>
      <c r="BLK14" s="65"/>
      <c r="BLT14" s="65"/>
      <c r="BLY14" s="219"/>
      <c r="BLZ14" s="65"/>
      <c r="BMA14" s="65"/>
      <c r="BMJ14" s="65"/>
      <c r="BMO14" s="219"/>
      <c r="BMP14" s="65"/>
      <c r="BMQ14" s="65"/>
      <c r="BMZ14" s="65"/>
      <c r="BNE14" s="219"/>
      <c r="BNF14" s="65"/>
      <c r="BNG14" s="65"/>
      <c r="BNP14" s="65"/>
      <c r="BNU14" s="219"/>
      <c r="BNV14" s="65"/>
      <c r="BNW14" s="65"/>
      <c r="BOF14" s="65"/>
      <c r="BOK14" s="219"/>
      <c r="BOL14" s="65"/>
      <c r="BOM14" s="65"/>
      <c r="BOV14" s="65"/>
      <c r="BPA14" s="219"/>
      <c r="BPB14" s="65"/>
      <c r="BPC14" s="65"/>
      <c r="BPL14" s="65"/>
      <c r="BPQ14" s="219"/>
      <c r="BPR14" s="65"/>
      <c r="BPS14" s="65"/>
      <c r="BQB14" s="65"/>
      <c r="BQG14" s="219"/>
      <c r="BQH14" s="65"/>
      <c r="BQI14" s="65"/>
      <c r="BQR14" s="65"/>
      <c r="BQW14" s="219"/>
      <c r="BQX14" s="65"/>
      <c r="BQY14" s="65"/>
      <c r="BRH14" s="65"/>
      <c r="BRM14" s="219"/>
      <c r="BRN14" s="65"/>
      <c r="BRO14" s="65"/>
      <c r="BRX14" s="65"/>
      <c r="BSC14" s="219"/>
      <c r="BSD14" s="65"/>
      <c r="BSE14" s="65"/>
      <c r="BSN14" s="65"/>
      <c r="BSS14" s="219"/>
      <c r="BST14" s="65"/>
      <c r="BSU14" s="65"/>
      <c r="BTD14" s="65"/>
      <c r="BTI14" s="219"/>
      <c r="BTJ14" s="65"/>
      <c r="BTK14" s="65"/>
      <c r="BTT14" s="65"/>
      <c r="BTY14" s="219"/>
      <c r="BTZ14" s="65"/>
      <c r="BUA14" s="65"/>
      <c r="BUJ14" s="65"/>
      <c r="BUO14" s="219"/>
      <c r="BUP14" s="65"/>
      <c r="BUQ14" s="65"/>
      <c r="BUZ14" s="65"/>
      <c r="BVE14" s="219"/>
      <c r="BVF14" s="65"/>
      <c r="BVG14" s="65"/>
      <c r="BVP14" s="65"/>
      <c r="BVU14" s="219"/>
      <c r="BVV14" s="65"/>
      <c r="BVW14" s="65"/>
      <c r="BWF14" s="65"/>
      <c r="BWK14" s="219"/>
      <c r="BWL14" s="65"/>
      <c r="BWM14" s="65"/>
      <c r="BWV14" s="65"/>
      <c r="BXA14" s="219"/>
      <c r="BXB14" s="65"/>
      <c r="BXC14" s="65"/>
      <c r="BXL14" s="65"/>
      <c r="BXQ14" s="219"/>
      <c r="BXR14" s="65"/>
      <c r="BXS14" s="65"/>
      <c r="BYB14" s="65"/>
      <c r="BYG14" s="219"/>
      <c r="BYH14" s="65"/>
      <c r="BYI14" s="65"/>
      <c r="BYR14" s="65"/>
      <c r="BYW14" s="219"/>
      <c r="BYX14" s="65"/>
      <c r="BYY14" s="65"/>
      <c r="BZH14" s="65"/>
      <c r="BZM14" s="219"/>
      <c r="BZN14" s="65"/>
      <c r="BZO14" s="65"/>
      <c r="BZX14" s="65"/>
      <c r="CAC14" s="219"/>
      <c r="CAD14" s="65"/>
      <c r="CAE14" s="65"/>
      <c r="CAN14" s="65"/>
      <c r="CAS14" s="219"/>
      <c r="CAT14" s="65"/>
      <c r="CAU14" s="65"/>
      <c r="CBD14" s="65"/>
      <c r="CBI14" s="219"/>
      <c r="CBJ14" s="65"/>
      <c r="CBK14" s="65"/>
      <c r="CBT14" s="65"/>
      <c r="CBY14" s="219"/>
      <c r="CBZ14" s="65"/>
      <c r="CCA14" s="65"/>
      <c r="CCJ14" s="65"/>
      <c r="CCO14" s="219"/>
      <c r="CCP14" s="65"/>
      <c r="CCQ14" s="65"/>
      <c r="CCZ14" s="65"/>
      <c r="CDE14" s="219"/>
      <c r="CDF14" s="65"/>
      <c r="CDG14" s="65"/>
      <c r="CDP14" s="65"/>
      <c r="CDU14" s="219"/>
      <c r="CDV14" s="65"/>
      <c r="CDW14" s="65"/>
      <c r="CEF14" s="65"/>
      <c r="CEK14" s="219"/>
      <c r="CEL14" s="65"/>
      <c r="CEM14" s="65"/>
      <c r="CEV14" s="65"/>
      <c r="CFA14" s="219"/>
      <c r="CFB14" s="65"/>
      <c r="CFC14" s="65"/>
      <c r="CFL14" s="65"/>
      <c r="CFQ14" s="219"/>
      <c r="CFR14" s="65"/>
      <c r="CFS14" s="65"/>
      <c r="CGB14" s="65"/>
      <c r="CGG14" s="219"/>
      <c r="CGH14" s="65"/>
      <c r="CGI14" s="65"/>
      <c r="CGR14" s="65"/>
      <c r="CGW14" s="219"/>
      <c r="CGX14" s="65"/>
      <c r="CGY14" s="65"/>
      <c r="CHH14" s="65"/>
      <c r="CHM14" s="219"/>
      <c r="CHN14" s="65"/>
      <c r="CHO14" s="65"/>
      <c r="CHX14" s="65"/>
      <c r="CIC14" s="219"/>
      <c r="CID14" s="65"/>
      <c r="CIE14" s="65"/>
      <c r="CIN14" s="65"/>
      <c r="CIS14" s="219"/>
      <c r="CIT14" s="65"/>
      <c r="CIU14" s="65"/>
      <c r="CJD14" s="65"/>
      <c r="CJI14" s="219"/>
      <c r="CJJ14" s="65"/>
      <c r="CJK14" s="65"/>
      <c r="CJT14" s="65"/>
      <c r="CJY14" s="219"/>
      <c r="CJZ14" s="65"/>
      <c r="CKA14" s="65"/>
      <c r="CKJ14" s="65"/>
      <c r="CKO14" s="219"/>
      <c r="CKP14" s="65"/>
      <c r="CKQ14" s="65"/>
      <c r="CKZ14" s="65"/>
      <c r="CLE14" s="219"/>
      <c r="CLF14" s="65"/>
      <c r="CLG14" s="65"/>
      <c r="CLP14" s="65"/>
      <c r="CLU14" s="219"/>
      <c r="CLV14" s="65"/>
      <c r="CLW14" s="65"/>
      <c r="CMF14" s="65"/>
      <c r="CMK14" s="219"/>
      <c r="CML14" s="65"/>
      <c r="CMM14" s="65"/>
      <c r="CMV14" s="65"/>
      <c r="CNA14" s="219"/>
      <c r="CNB14" s="65"/>
      <c r="CNC14" s="65"/>
      <c r="CNL14" s="65"/>
      <c r="CNQ14" s="219"/>
      <c r="CNR14" s="65"/>
      <c r="CNS14" s="65"/>
      <c r="COB14" s="65"/>
      <c r="COG14" s="219"/>
      <c r="COH14" s="65"/>
      <c r="COI14" s="65"/>
      <c r="COR14" s="65"/>
      <c r="COW14" s="219"/>
      <c r="COX14" s="65"/>
      <c r="COY14" s="65"/>
      <c r="CPH14" s="65"/>
      <c r="CPM14" s="219"/>
      <c r="CPN14" s="65"/>
      <c r="CPO14" s="65"/>
      <c r="CPX14" s="65"/>
      <c r="CQC14" s="219"/>
      <c r="CQD14" s="65"/>
      <c r="CQE14" s="65"/>
      <c r="CQN14" s="65"/>
      <c r="CQS14" s="219"/>
      <c r="CQT14" s="65"/>
      <c r="CQU14" s="65"/>
      <c r="CRD14" s="65"/>
      <c r="CRI14" s="219"/>
      <c r="CRJ14" s="65"/>
      <c r="CRK14" s="65"/>
      <c r="CRT14" s="65"/>
      <c r="CRY14" s="219"/>
      <c r="CRZ14" s="65"/>
      <c r="CSA14" s="65"/>
      <c r="CSJ14" s="65"/>
      <c r="CSO14" s="219"/>
      <c r="CSP14" s="65"/>
      <c r="CSQ14" s="65"/>
      <c r="CSZ14" s="65"/>
      <c r="CTE14" s="219"/>
      <c r="CTF14" s="65"/>
      <c r="CTG14" s="65"/>
      <c r="CTP14" s="65"/>
      <c r="CTU14" s="219"/>
      <c r="CTV14" s="65"/>
      <c r="CTW14" s="65"/>
      <c r="CUF14" s="65"/>
      <c r="CUK14" s="219"/>
      <c r="CUL14" s="65"/>
      <c r="CUM14" s="65"/>
      <c r="CUV14" s="65"/>
      <c r="CVA14" s="219"/>
      <c r="CVB14" s="65"/>
      <c r="CVC14" s="65"/>
      <c r="CVL14" s="65"/>
      <c r="CVQ14" s="219"/>
      <c r="CVR14" s="65"/>
      <c r="CVS14" s="65"/>
      <c r="CWB14" s="65"/>
      <c r="CWG14" s="219"/>
      <c r="CWH14" s="65"/>
      <c r="CWI14" s="65"/>
      <c r="CWR14" s="65"/>
      <c r="CWW14" s="219"/>
      <c r="CWX14" s="65"/>
      <c r="CWY14" s="65"/>
      <c r="CXH14" s="65"/>
      <c r="CXM14" s="219"/>
      <c r="CXN14" s="65"/>
      <c r="CXO14" s="65"/>
      <c r="CXX14" s="65"/>
      <c r="CYC14" s="219"/>
      <c r="CYD14" s="65"/>
      <c r="CYE14" s="65"/>
      <c r="CYN14" s="65"/>
      <c r="CYS14" s="219"/>
      <c r="CYT14" s="65"/>
      <c r="CYU14" s="65"/>
      <c r="CZD14" s="65"/>
      <c r="CZI14" s="219"/>
      <c r="CZJ14" s="65"/>
      <c r="CZK14" s="65"/>
      <c r="CZT14" s="65"/>
      <c r="CZY14" s="219"/>
      <c r="CZZ14" s="65"/>
      <c r="DAA14" s="65"/>
      <c r="DAJ14" s="65"/>
      <c r="DAO14" s="219"/>
      <c r="DAP14" s="65"/>
      <c r="DAQ14" s="65"/>
      <c r="DAZ14" s="65"/>
      <c r="DBE14" s="219"/>
      <c r="DBF14" s="65"/>
      <c r="DBG14" s="65"/>
      <c r="DBP14" s="65"/>
      <c r="DBU14" s="219"/>
      <c r="DBV14" s="65"/>
      <c r="DBW14" s="65"/>
      <c r="DCF14" s="65"/>
      <c r="DCK14" s="219"/>
      <c r="DCL14" s="65"/>
      <c r="DCM14" s="65"/>
      <c r="DCV14" s="65"/>
      <c r="DDA14" s="219"/>
      <c r="DDB14" s="65"/>
      <c r="DDC14" s="65"/>
      <c r="DDL14" s="65"/>
      <c r="DDQ14" s="219"/>
      <c r="DDR14" s="65"/>
      <c r="DDS14" s="65"/>
      <c r="DEB14" s="65"/>
      <c r="DEG14" s="219"/>
      <c r="DEH14" s="65"/>
      <c r="DEI14" s="65"/>
      <c r="DER14" s="65"/>
      <c r="DEW14" s="219"/>
      <c r="DEX14" s="65"/>
      <c r="DEY14" s="65"/>
      <c r="DFH14" s="65"/>
      <c r="DFM14" s="219"/>
      <c r="DFN14" s="65"/>
      <c r="DFO14" s="65"/>
      <c r="DFX14" s="65"/>
      <c r="DGC14" s="219"/>
      <c r="DGD14" s="65"/>
      <c r="DGE14" s="65"/>
      <c r="DGN14" s="65"/>
      <c r="DGS14" s="219"/>
      <c r="DGT14" s="65"/>
      <c r="DGU14" s="65"/>
      <c r="DHD14" s="65"/>
      <c r="DHI14" s="219"/>
      <c r="DHJ14" s="65"/>
      <c r="DHK14" s="65"/>
      <c r="DHT14" s="65"/>
      <c r="DHY14" s="219"/>
      <c r="DHZ14" s="65"/>
      <c r="DIA14" s="65"/>
      <c r="DIJ14" s="65"/>
      <c r="DIO14" s="219"/>
      <c r="DIP14" s="65"/>
      <c r="DIQ14" s="65"/>
      <c r="DIZ14" s="65"/>
      <c r="DJE14" s="219"/>
      <c r="DJF14" s="65"/>
      <c r="DJG14" s="65"/>
      <c r="DJP14" s="65"/>
      <c r="DJU14" s="219"/>
      <c r="DJV14" s="65"/>
      <c r="DJW14" s="65"/>
      <c r="DKF14" s="65"/>
      <c r="DKK14" s="219"/>
      <c r="DKL14" s="65"/>
      <c r="DKM14" s="65"/>
      <c r="DKV14" s="65"/>
      <c r="DLA14" s="219"/>
      <c r="DLB14" s="65"/>
      <c r="DLC14" s="65"/>
      <c r="DLL14" s="65"/>
      <c r="DLQ14" s="219"/>
      <c r="DLR14" s="65"/>
      <c r="DLS14" s="65"/>
      <c r="DMB14" s="65"/>
      <c r="DMG14" s="219"/>
      <c r="DMH14" s="65"/>
      <c r="DMI14" s="65"/>
      <c r="DMR14" s="65"/>
      <c r="DMW14" s="219"/>
      <c r="DMX14" s="65"/>
      <c r="DMY14" s="65"/>
      <c r="DNH14" s="65"/>
      <c r="DNM14" s="219"/>
      <c r="DNN14" s="65"/>
      <c r="DNO14" s="65"/>
      <c r="DNX14" s="65"/>
      <c r="DOC14" s="219"/>
      <c r="DOD14" s="65"/>
      <c r="DOE14" s="65"/>
      <c r="DON14" s="65"/>
      <c r="DOS14" s="219"/>
      <c r="DOT14" s="65"/>
      <c r="DOU14" s="65"/>
      <c r="DPD14" s="65"/>
      <c r="DPI14" s="219"/>
      <c r="DPJ14" s="65"/>
      <c r="DPK14" s="65"/>
      <c r="DPT14" s="65"/>
      <c r="DPY14" s="219"/>
      <c r="DPZ14" s="65"/>
      <c r="DQA14" s="65"/>
      <c r="DQJ14" s="65"/>
      <c r="DQO14" s="219"/>
      <c r="DQP14" s="65"/>
      <c r="DQQ14" s="65"/>
      <c r="DQZ14" s="65"/>
      <c r="DRE14" s="219"/>
      <c r="DRF14" s="65"/>
      <c r="DRG14" s="65"/>
      <c r="DRP14" s="65"/>
      <c r="DRU14" s="219"/>
      <c r="DRV14" s="65"/>
      <c r="DRW14" s="65"/>
      <c r="DSF14" s="65"/>
      <c r="DSK14" s="219"/>
      <c r="DSL14" s="65"/>
      <c r="DSM14" s="65"/>
      <c r="DSV14" s="65"/>
      <c r="DTA14" s="219"/>
      <c r="DTB14" s="65"/>
      <c r="DTC14" s="65"/>
      <c r="DTL14" s="65"/>
      <c r="DTQ14" s="219"/>
      <c r="DTR14" s="65"/>
      <c r="DTS14" s="65"/>
      <c r="DUB14" s="65"/>
      <c r="DUG14" s="219"/>
      <c r="DUH14" s="65"/>
      <c r="DUI14" s="65"/>
      <c r="DUR14" s="65"/>
      <c r="DUW14" s="219"/>
      <c r="DUX14" s="65"/>
      <c r="DUY14" s="65"/>
      <c r="DVH14" s="65"/>
      <c r="DVM14" s="219"/>
      <c r="DVN14" s="65"/>
      <c r="DVO14" s="65"/>
      <c r="DVX14" s="65"/>
      <c r="DWC14" s="219"/>
      <c r="DWD14" s="65"/>
      <c r="DWE14" s="65"/>
      <c r="DWN14" s="65"/>
      <c r="DWS14" s="219"/>
      <c r="DWT14" s="65"/>
      <c r="DWU14" s="65"/>
      <c r="DXD14" s="65"/>
      <c r="DXI14" s="219"/>
      <c r="DXJ14" s="65"/>
      <c r="DXK14" s="65"/>
      <c r="DXT14" s="65"/>
      <c r="DXY14" s="219"/>
      <c r="DXZ14" s="65"/>
      <c r="DYA14" s="65"/>
      <c r="DYJ14" s="65"/>
      <c r="DYO14" s="219"/>
      <c r="DYP14" s="65"/>
      <c r="DYQ14" s="65"/>
      <c r="DYZ14" s="65"/>
      <c r="DZE14" s="219"/>
      <c r="DZF14" s="65"/>
      <c r="DZG14" s="65"/>
      <c r="DZP14" s="65"/>
      <c r="DZU14" s="219"/>
      <c r="DZV14" s="65"/>
      <c r="DZW14" s="65"/>
      <c r="EAF14" s="65"/>
      <c r="EAK14" s="219"/>
      <c r="EAL14" s="65"/>
      <c r="EAM14" s="65"/>
      <c r="EAV14" s="65"/>
      <c r="EBA14" s="219"/>
      <c r="EBB14" s="65"/>
      <c r="EBC14" s="65"/>
      <c r="EBL14" s="65"/>
      <c r="EBQ14" s="219"/>
      <c r="EBR14" s="65"/>
      <c r="EBS14" s="65"/>
      <c r="ECB14" s="65"/>
      <c r="ECG14" s="219"/>
      <c r="ECH14" s="65"/>
      <c r="ECI14" s="65"/>
      <c r="ECR14" s="65"/>
      <c r="ECW14" s="219"/>
      <c r="ECX14" s="65"/>
      <c r="ECY14" s="65"/>
      <c r="EDH14" s="65"/>
      <c r="EDM14" s="219"/>
      <c r="EDN14" s="65"/>
      <c r="EDO14" s="65"/>
      <c r="EDX14" s="65"/>
      <c r="EEC14" s="219"/>
      <c r="EED14" s="65"/>
      <c r="EEE14" s="65"/>
      <c r="EEN14" s="65"/>
      <c r="EES14" s="219"/>
      <c r="EET14" s="65"/>
      <c r="EEU14" s="65"/>
      <c r="EFD14" s="65"/>
      <c r="EFI14" s="219"/>
      <c r="EFJ14" s="65"/>
      <c r="EFK14" s="65"/>
      <c r="EFT14" s="65"/>
      <c r="EFY14" s="219"/>
      <c r="EFZ14" s="65"/>
      <c r="EGA14" s="65"/>
      <c r="EGJ14" s="65"/>
      <c r="EGO14" s="219"/>
      <c r="EGP14" s="65"/>
      <c r="EGQ14" s="65"/>
      <c r="EGZ14" s="65"/>
      <c r="EHE14" s="219"/>
      <c r="EHF14" s="65"/>
      <c r="EHG14" s="65"/>
      <c r="EHP14" s="65"/>
      <c r="EHU14" s="219"/>
      <c r="EHV14" s="65"/>
      <c r="EHW14" s="65"/>
      <c r="EIF14" s="65"/>
      <c r="EIK14" s="219"/>
      <c r="EIL14" s="65"/>
      <c r="EIM14" s="65"/>
      <c r="EIV14" s="65"/>
      <c r="EJA14" s="219"/>
      <c r="EJB14" s="65"/>
      <c r="EJC14" s="65"/>
      <c r="EJL14" s="65"/>
      <c r="EJQ14" s="219"/>
      <c r="EJR14" s="65"/>
      <c r="EJS14" s="65"/>
      <c r="EKB14" s="65"/>
      <c r="EKG14" s="219"/>
      <c r="EKH14" s="65"/>
      <c r="EKI14" s="65"/>
      <c r="EKR14" s="65"/>
      <c r="EKW14" s="219"/>
      <c r="EKX14" s="65"/>
      <c r="EKY14" s="65"/>
      <c r="ELH14" s="65"/>
      <c r="ELM14" s="219"/>
      <c r="ELN14" s="65"/>
      <c r="ELO14" s="65"/>
      <c r="ELX14" s="65"/>
      <c r="EMC14" s="219"/>
      <c r="EMD14" s="65"/>
      <c r="EME14" s="65"/>
      <c r="EMN14" s="65"/>
      <c r="EMS14" s="219"/>
      <c r="EMT14" s="65"/>
      <c r="EMU14" s="65"/>
      <c r="END14" s="65"/>
      <c r="ENI14" s="219"/>
      <c r="ENJ14" s="65"/>
      <c r="ENK14" s="65"/>
      <c r="ENT14" s="65"/>
      <c r="ENY14" s="219"/>
      <c r="ENZ14" s="65"/>
      <c r="EOA14" s="65"/>
      <c r="EOJ14" s="65"/>
      <c r="EOO14" s="219"/>
      <c r="EOP14" s="65"/>
      <c r="EOQ14" s="65"/>
      <c r="EOZ14" s="65"/>
      <c r="EPE14" s="219"/>
      <c r="EPF14" s="65"/>
      <c r="EPG14" s="65"/>
      <c r="EPP14" s="65"/>
      <c r="EPU14" s="219"/>
      <c r="EPV14" s="65"/>
      <c r="EPW14" s="65"/>
      <c r="EQF14" s="65"/>
      <c r="EQK14" s="219"/>
      <c r="EQL14" s="65"/>
      <c r="EQM14" s="65"/>
      <c r="EQV14" s="65"/>
      <c r="ERA14" s="219"/>
      <c r="ERB14" s="65"/>
      <c r="ERC14" s="65"/>
      <c r="ERL14" s="65"/>
      <c r="ERQ14" s="219"/>
      <c r="ERR14" s="65"/>
      <c r="ERS14" s="65"/>
      <c r="ESB14" s="65"/>
      <c r="ESG14" s="219"/>
      <c r="ESH14" s="65"/>
      <c r="ESI14" s="65"/>
      <c r="ESR14" s="65"/>
      <c r="ESW14" s="219"/>
      <c r="ESX14" s="65"/>
      <c r="ESY14" s="65"/>
      <c r="ETH14" s="65"/>
      <c r="ETM14" s="219"/>
      <c r="ETN14" s="65"/>
      <c r="ETO14" s="65"/>
      <c r="ETX14" s="65"/>
      <c r="EUC14" s="219"/>
      <c r="EUD14" s="65"/>
      <c r="EUE14" s="65"/>
      <c r="EUN14" s="65"/>
      <c r="EUS14" s="219"/>
      <c r="EUT14" s="65"/>
      <c r="EUU14" s="65"/>
      <c r="EVD14" s="65"/>
      <c r="EVI14" s="219"/>
      <c r="EVJ14" s="65"/>
      <c r="EVK14" s="65"/>
      <c r="EVT14" s="65"/>
      <c r="EVY14" s="219"/>
      <c r="EVZ14" s="65"/>
      <c r="EWA14" s="65"/>
      <c r="EWJ14" s="65"/>
      <c r="EWO14" s="219"/>
      <c r="EWP14" s="65"/>
      <c r="EWQ14" s="65"/>
      <c r="EWZ14" s="65"/>
      <c r="EXE14" s="219"/>
      <c r="EXF14" s="65"/>
      <c r="EXG14" s="65"/>
      <c r="EXP14" s="65"/>
      <c r="EXU14" s="219"/>
      <c r="EXV14" s="65"/>
      <c r="EXW14" s="65"/>
      <c r="EYF14" s="65"/>
      <c r="EYK14" s="219"/>
      <c r="EYL14" s="65"/>
      <c r="EYM14" s="65"/>
      <c r="EYV14" s="65"/>
      <c r="EZA14" s="219"/>
      <c r="EZB14" s="65"/>
      <c r="EZC14" s="65"/>
      <c r="EZL14" s="65"/>
      <c r="EZQ14" s="219"/>
      <c r="EZR14" s="65"/>
      <c r="EZS14" s="65"/>
      <c r="FAB14" s="65"/>
      <c r="FAG14" s="219"/>
      <c r="FAH14" s="65"/>
      <c r="FAI14" s="65"/>
      <c r="FAR14" s="65"/>
      <c r="FAW14" s="219"/>
      <c r="FAX14" s="65"/>
      <c r="FAY14" s="65"/>
      <c r="FBH14" s="65"/>
      <c r="FBM14" s="219"/>
      <c r="FBN14" s="65"/>
      <c r="FBO14" s="65"/>
      <c r="FBX14" s="65"/>
      <c r="FCC14" s="219"/>
      <c r="FCD14" s="65"/>
      <c r="FCE14" s="65"/>
      <c r="FCN14" s="65"/>
      <c r="FCS14" s="219"/>
      <c r="FCT14" s="65"/>
      <c r="FCU14" s="65"/>
      <c r="FDD14" s="65"/>
      <c r="FDI14" s="219"/>
      <c r="FDJ14" s="65"/>
      <c r="FDK14" s="65"/>
      <c r="FDT14" s="65"/>
      <c r="FDY14" s="219"/>
      <c r="FDZ14" s="65"/>
      <c r="FEA14" s="65"/>
      <c r="FEJ14" s="65"/>
      <c r="FEO14" s="219"/>
      <c r="FEP14" s="65"/>
      <c r="FEQ14" s="65"/>
      <c r="FEZ14" s="65"/>
      <c r="FFE14" s="219"/>
      <c r="FFF14" s="65"/>
      <c r="FFG14" s="65"/>
      <c r="FFP14" s="65"/>
      <c r="FFU14" s="219"/>
      <c r="FFV14" s="65"/>
      <c r="FFW14" s="65"/>
      <c r="FGF14" s="65"/>
      <c r="FGK14" s="219"/>
      <c r="FGL14" s="65"/>
      <c r="FGM14" s="65"/>
      <c r="FGV14" s="65"/>
      <c r="FHA14" s="219"/>
      <c r="FHB14" s="65"/>
      <c r="FHC14" s="65"/>
      <c r="FHL14" s="65"/>
      <c r="FHQ14" s="219"/>
      <c r="FHR14" s="65"/>
      <c r="FHS14" s="65"/>
      <c r="FIB14" s="65"/>
      <c r="FIG14" s="219"/>
      <c r="FIH14" s="65"/>
      <c r="FII14" s="65"/>
      <c r="FIR14" s="65"/>
      <c r="FIW14" s="219"/>
      <c r="FIX14" s="65"/>
      <c r="FIY14" s="65"/>
      <c r="FJH14" s="65"/>
      <c r="FJM14" s="219"/>
      <c r="FJN14" s="65"/>
      <c r="FJO14" s="65"/>
      <c r="FJX14" s="65"/>
      <c r="FKC14" s="219"/>
      <c r="FKD14" s="65"/>
      <c r="FKE14" s="65"/>
      <c r="FKN14" s="65"/>
      <c r="FKS14" s="219"/>
      <c r="FKT14" s="65"/>
      <c r="FKU14" s="65"/>
      <c r="FLD14" s="65"/>
      <c r="FLI14" s="219"/>
      <c r="FLJ14" s="65"/>
      <c r="FLK14" s="65"/>
      <c r="FLT14" s="65"/>
      <c r="FLY14" s="219"/>
      <c r="FLZ14" s="65"/>
      <c r="FMA14" s="65"/>
      <c r="FMJ14" s="65"/>
      <c r="FMO14" s="219"/>
      <c r="FMP14" s="65"/>
      <c r="FMQ14" s="65"/>
      <c r="FMZ14" s="65"/>
      <c r="FNE14" s="219"/>
      <c r="FNF14" s="65"/>
      <c r="FNG14" s="65"/>
      <c r="FNP14" s="65"/>
      <c r="FNU14" s="219"/>
      <c r="FNV14" s="65"/>
      <c r="FNW14" s="65"/>
      <c r="FOF14" s="65"/>
      <c r="FOK14" s="219"/>
      <c r="FOL14" s="65"/>
      <c r="FOM14" s="65"/>
      <c r="FOV14" s="65"/>
      <c r="FPA14" s="219"/>
      <c r="FPB14" s="65"/>
      <c r="FPC14" s="65"/>
      <c r="FPL14" s="65"/>
      <c r="FPQ14" s="219"/>
      <c r="FPR14" s="65"/>
      <c r="FPS14" s="65"/>
      <c r="FQB14" s="65"/>
      <c r="FQG14" s="219"/>
      <c r="FQH14" s="65"/>
      <c r="FQI14" s="65"/>
      <c r="FQR14" s="65"/>
      <c r="FQW14" s="219"/>
      <c r="FQX14" s="65"/>
      <c r="FQY14" s="65"/>
      <c r="FRH14" s="65"/>
      <c r="FRM14" s="219"/>
      <c r="FRN14" s="65"/>
      <c r="FRO14" s="65"/>
      <c r="FRX14" s="65"/>
      <c r="FSC14" s="219"/>
      <c r="FSD14" s="65"/>
      <c r="FSE14" s="65"/>
      <c r="FSN14" s="65"/>
      <c r="FSS14" s="219"/>
      <c r="FST14" s="65"/>
      <c r="FSU14" s="65"/>
      <c r="FTD14" s="65"/>
      <c r="FTI14" s="219"/>
      <c r="FTJ14" s="65"/>
      <c r="FTK14" s="65"/>
      <c r="FTT14" s="65"/>
      <c r="FTY14" s="219"/>
      <c r="FTZ14" s="65"/>
      <c r="FUA14" s="65"/>
      <c r="FUJ14" s="65"/>
      <c r="FUO14" s="219"/>
      <c r="FUP14" s="65"/>
      <c r="FUQ14" s="65"/>
      <c r="FUZ14" s="65"/>
      <c r="FVE14" s="219"/>
      <c r="FVF14" s="65"/>
      <c r="FVG14" s="65"/>
      <c r="FVP14" s="65"/>
      <c r="FVU14" s="219"/>
      <c r="FVV14" s="65"/>
      <c r="FVW14" s="65"/>
      <c r="FWF14" s="65"/>
      <c r="FWK14" s="219"/>
      <c r="FWL14" s="65"/>
      <c r="FWM14" s="65"/>
      <c r="FWV14" s="65"/>
      <c r="FXA14" s="219"/>
      <c r="FXB14" s="65"/>
      <c r="FXC14" s="65"/>
      <c r="FXL14" s="65"/>
      <c r="FXQ14" s="219"/>
      <c r="FXR14" s="65"/>
      <c r="FXS14" s="65"/>
      <c r="FYB14" s="65"/>
      <c r="FYG14" s="219"/>
      <c r="FYH14" s="65"/>
      <c r="FYI14" s="65"/>
      <c r="FYR14" s="65"/>
      <c r="FYW14" s="219"/>
      <c r="FYX14" s="65"/>
      <c r="FYY14" s="65"/>
      <c r="FZH14" s="65"/>
      <c r="FZM14" s="219"/>
      <c r="FZN14" s="65"/>
      <c r="FZO14" s="65"/>
      <c r="FZX14" s="65"/>
      <c r="GAC14" s="219"/>
      <c r="GAD14" s="65"/>
      <c r="GAE14" s="65"/>
      <c r="GAN14" s="65"/>
      <c r="GAS14" s="219"/>
      <c r="GAT14" s="65"/>
      <c r="GAU14" s="65"/>
      <c r="GBD14" s="65"/>
      <c r="GBI14" s="219"/>
      <c r="GBJ14" s="65"/>
      <c r="GBK14" s="65"/>
      <c r="GBT14" s="65"/>
      <c r="GBY14" s="219"/>
      <c r="GBZ14" s="65"/>
      <c r="GCA14" s="65"/>
      <c r="GCJ14" s="65"/>
      <c r="GCO14" s="219"/>
      <c r="GCP14" s="65"/>
      <c r="GCQ14" s="65"/>
      <c r="GCZ14" s="65"/>
      <c r="GDE14" s="219"/>
      <c r="GDF14" s="65"/>
      <c r="GDG14" s="65"/>
      <c r="GDP14" s="65"/>
      <c r="GDU14" s="219"/>
      <c r="GDV14" s="65"/>
      <c r="GDW14" s="65"/>
      <c r="GEF14" s="65"/>
      <c r="GEK14" s="219"/>
      <c r="GEL14" s="65"/>
      <c r="GEM14" s="65"/>
      <c r="GEV14" s="65"/>
      <c r="GFA14" s="219"/>
      <c r="GFB14" s="65"/>
      <c r="GFC14" s="65"/>
      <c r="GFL14" s="65"/>
      <c r="GFQ14" s="219"/>
      <c r="GFR14" s="65"/>
      <c r="GFS14" s="65"/>
      <c r="GGB14" s="65"/>
      <c r="GGG14" s="219"/>
      <c r="GGH14" s="65"/>
      <c r="GGI14" s="65"/>
      <c r="GGR14" s="65"/>
      <c r="GGW14" s="219"/>
      <c r="GGX14" s="65"/>
      <c r="GGY14" s="65"/>
      <c r="GHH14" s="65"/>
      <c r="GHM14" s="219"/>
      <c r="GHN14" s="65"/>
      <c r="GHO14" s="65"/>
      <c r="GHX14" s="65"/>
      <c r="GIC14" s="219"/>
      <c r="GID14" s="65"/>
      <c r="GIE14" s="65"/>
      <c r="GIN14" s="65"/>
      <c r="GIS14" s="219"/>
      <c r="GIT14" s="65"/>
      <c r="GIU14" s="65"/>
      <c r="GJD14" s="65"/>
      <c r="GJI14" s="219"/>
      <c r="GJJ14" s="65"/>
      <c r="GJK14" s="65"/>
      <c r="GJT14" s="65"/>
      <c r="GJY14" s="219"/>
      <c r="GJZ14" s="65"/>
      <c r="GKA14" s="65"/>
      <c r="GKJ14" s="65"/>
      <c r="GKO14" s="219"/>
      <c r="GKP14" s="65"/>
      <c r="GKQ14" s="65"/>
      <c r="GKZ14" s="65"/>
      <c r="GLE14" s="219"/>
      <c r="GLF14" s="65"/>
      <c r="GLG14" s="65"/>
      <c r="GLP14" s="65"/>
      <c r="GLU14" s="219"/>
      <c r="GLV14" s="65"/>
      <c r="GLW14" s="65"/>
      <c r="GMF14" s="65"/>
      <c r="GMK14" s="219"/>
      <c r="GML14" s="65"/>
      <c r="GMM14" s="65"/>
      <c r="GMV14" s="65"/>
      <c r="GNA14" s="219"/>
      <c r="GNB14" s="65"/>
      <c r="GNC14" s="65"/>
      <c r="GNL14" s="65"/>
      <c r="GNQ14" s="219"/>
      <c r="GNR14" s="65"/>
      <c r="GNS14" s="65"/>
      <c r="GOB14" s="65"/>
      <c r="GOG14" s="219"/>
      <c r="GOH14" s="65"/>
      <c r="GOI14" s="65"/>
      <c r="GOR14" s="65"/>
      <c r="GOW14" s="219"/>
      <c r="GOX14" s="65"/>
      <c r="GOY14" s="65"/>
      <c r="GPH14" s="65"/>
      <c r="GPM14" s="219"/>
      <c r="GPN14" s="65"/>
      <c r="GPO14" s="65"/>
      <c r="GPX14" s="65"/>
      <c r="GQC14" s="219"/>
      <c r="GQD14" s="65"/>
      <c r="GQE14" s="65"/>
      <c r="GQN14" s="65"/>
      <c r="GQS14" s="219"/>
      <c r="GQT14" s="65"/>
      <c r="GQU14" s="65"/>
      <c r="GRD14" s="65"/>
      <c r="GRI14" s="219"/>
      <c r="GRJ14" s="65"/>
      <c r="GRK14" s="65"/>
      <c r="GRT14" s="65"/>
      <c r="GRY14" s="219"/>
      <c r="GRZ14" s="65"/>
      <c r="GSA14" s="65"/>
      <c r="GSJ14" s="65"/>
      <c r="GSO14" s="219"/>
      <c r="GSP14" s="65"/>
      <c r="GSQ14" s="65"/>
      <c r="GSZ14" s="65"/>
      <c r="GTE14" s="219"/>
      <c r="GTF14" s="65"/>
      <c r="GTG14" s="65"/>
      <c r="GTP14" s="65"/>
      <c r="GTU14" s="219"/>
      <c r="GTV14" s="65"/>
      <c r="GTW14" s="65"/>
      <c r="GUF14" s="65"/>
      <c r="GUK14" s="219"/>
      <c r="GUL14" s="65"/>
      <c r="GUM14" s="65"/>
      <c r="GUV14" s="65"/>
      <c r="GVA14" s="219"/>
      <c r="GVB14" s="65"/>
      <c r="GVC14" s="65"/>
      <c r="GVL14" s="65"/>
      <c r="GVQ14" s="219"/>
      <c r="GVR14" s="65"/>
      <c r="GVS14" s="65"/>
      <c r="GWB14" s="65"/>
      <c r="GWG14" s="219"/>
      <c r="GWH14" s="65"/>
      <c r="GWI14" s="65"/>
      <c r="GWR14" s="65"/>
      <c r="GWW14" s="219"/>
      <c r="GWX14" s="65"/>
      <c r="GWY14" s="65"/>
      <c r="GXH14" s="65"/>
      <c r="GXM14" s="219"/>
      <c r="GXN14" s="65"/>
      <c r="GXO14" s="65"/>
      <c r="GXX14" s="65"/>
      <c r="GYC14" s="219"/>
      <c r="GYD14" s="65"/>
      <c r="GYE14" s="65"/>
      <c r="GYN14" s="65"/>
      <c r="GYS14" s="219"/>
      <c r="GYT14" s="65"/>
      <c r="GYU14" s="65"/>
      <c r="GZD14" s="65"/>
      <c r="GZI14" s="219"/>
      <c r="GZJ14" s="65"/>
      <c r="GZK14" s="65"/>
      <c r="GZT14" s="65"/>
      <c r="GZY14" s="219"/>
      <c r="GZZ14" s="65"/>
      <c r="HAA14" s="65"/>
      <c r="HAJ14" s="65"/>
      <c r="HAO14" s="219"/>
      <c r="HAP14" s="65"/>
      <c r="HAQ14" s="65"/>
      <c r="HAZ14" s="65"/>
      <c r="HBE14" s="219"/>
      <c r="HBF14" s="65"/>
      <c r="HBG14" s="65"/>
      <c r="HBP14" s="65"/>
      <c r="HBU14" s="219"/>
      <c r="HBV14" s="65"/>
      <c r="HBW14" s="65"/>
      <c r="HCF14" s="65"/>
      <c r="HCK14" s="219"/>
      <c r="HCL14" s="65"/>
      <c r="HCM14" s="65"/>
      <c r="HCV14" s="65"/>
      <c r="HDA14" s="219"/>
      <c r="HDB14" s="65"/>
      <c r="HDC14" s="65"/>
      <c r="HDL14" s="65"/>
      <c r="HDQ14" s="219"/>
      <c r="HDR14" s="65"/>
      <c r="HDS14" s="65"/>
      <c r="HEB14" s="65"/>
      <c r="HEG14" s="219"/>
      <c r="HEH14" s="65"/>
      <c r="HEI14" s="65"/>
      <c r="HER14" s="65"/>
      <c r="HEW14" s="219"/>
      <c r="HEX14" s="65"/>
      <c r="HEY14" s="65"/>
      <c r="HFH14" s="65"/>
      <c r="HFM14" s="219"/>
      <c r="HFN14" s="65"/>
      <c r="HFO14" s="65"/>
      <c r="HFX14" s="65"/>
      <c r="HGC14" s="219"/>
      <c r="HGD14" s="65"/>
      <c r="HGE14" s="65"/>
      <c r="HGN14" s="65"/>
      <c r="HGS14" s="219"/>
      <c r="HGT14" s="65"/>
      <c r="HGU14" s="65"/>
      <c r="HHD14" s="65"/>
      <c r="HHI14" s="219"/>
      <c r="HHJ14" s="65"/>
      <c r="HHK14" s="65"/>
      <c r="HHT14" s="65"/>
      <c r="HHY14" s="219"/>
      <c r="HHZ14" s="65"/>
      <c r="HIA14" s="65"/>
      <c r="HIJ14" s="65"/>
      <c r="HIO14" s="219"/>
      <c r="HIP14" s="65"/>
      <c r="HIQ14" s="65"/>
      <c r="HIZ14" s="65"/>
      <c r="HJE14" s="219"/>
      <c r="HJF14" s="65"/>
      <c r="HJG14" s="65"/>
      <c r="HJP14" s="65"/>
      <c r="HJU14" s="219"/>
      <c r="HJV14" s="65"/>
      <c r="HJW14" s="65"/>
      <c r="HKF14" s="65"/>
      <c r="HKK14" s="219"/>
      <c r="HKL14" s="65"/>
      <c r="HKM14" s="65"/>
      <c r="HKV14" s="65"/>
      <c r="HLA14" s="219"/>
      <c r="HLB14" s="65"/>
      <c r="HLC14" s="65"/>
      <c r="HLL14" s="65"/>
      <c r="HLQ14" s="219"/>
      <c r="HLR14" s="65"/>
      <c r="HLS14" s="65"/>
      <c r="HMB14" s="65"/>
      <c r="HMG14" s="219"/>
      <c r="HMH14" s="65"/>
      <c r="HMI14" s="65"/>
      <c r="HMR14" s="65"/>
      <c r="HMW14" s="219"/>
      <c r="HMX14" s="65"/>
      <c r="HMY14" s="65"/>
      <c r="HNH14" s="65"/>
      <c r="HNM14" s="219"/>
      <c r="HNN14" s="65"/>
      <c r="HNO14" s="65"/>
      <c r="HNX14" s="65"/>
      <c r="HOC14" s="219"/>
      <c r="HOD14" s="65"/>
      <c r="HOE14" s="65"/>
      <c r="HON14" s="65"/>
      <c r="HOS14" s="219"/>
      <c r="HOT14" s="65"/>
      <c r="HOU14" s="65"/>
      <c r="HPD14" s="65"/>
      <c r="HPI14" s="219"/>
      <c r="HPJ14" s="65"/>
      <c r="HPK14" s="65"/>
      <c r="HPT14" s="65"/>
      <c r="HPY14" s="219"/>
      <c r="HPZ14" s="65"/>
      <c r="HQA14" s="65"/>
      <c r="HQJ14" s="65"/>
      <c r="HQO14" s="219"/>
      <c r="HQP14" s="65"/>
      <c r="HQQ14" s="65"/>
      <c r="HQZ14" s="65"/>
      <c r="HRE14" s="219"/>
      <c r="HRF14" s="65"/>
      <c r="HRG14" s="65"/>
      <c r="HRP14" s="65"/>
      <c r="HRU14" s="219"/>
      <c r="HRV14" s="65"/>
      <c r="HRW14" s="65"/>
      <c r="HSF14" s="65"/>
      <c r="HSK14" s="219"/>
      <c r="HSL14" s="65"/>
      <c r="HSM14" s="65"/>
      <c r="HSV14" s="65"/>
      <c r="HTA14" s="219"/>
      <c r="HTB14" s="65"/>
      <c r="HTC14" s="65"/>
      <c r="HTL14" s="65"/>
      <c r="HTQ14" s="219"/>
      <c r="HTR14" s="65"/>
      <c r="HTS14" s="65"/>
      <c r="HUB14" s="65"/>
      <c r="HUG14" s="219"/>
      <c r="HUH14" s="65"/>
      <c r="HUI14" s="65"/>
      <c r="HUR14" s="65"/>
      <c r="HUW14" s="219"/>
      <c r="HUX14" s="65"/>
      <c r="HUY14" s="65"/>
      <c r="HVH14" s="65"/>
      <c r="HVM14" s="219"/>
      <c r="HVN14" s="65"/>
      <c r="HVO14" s="65"/>
      <c r="HVX14" s="65"/>
      <c r="HWC14" s="219"/>
      <c r="HWD14" s="65"/>
      <c r="HWE14" s="65"/>
      <c r="HWN14" s="65"/>
      <c r="HWS14" s="219"/>
      <c r="HWT14" s="65"/>
      <c r="HWU14" s="65"/>
      <c r="HXD14" s="65"/>
      <c r="HXI14" s="219"/>
      <c r="HXJ14" s="65"/>
      <c r="HXK14" s="65"/>
      <c r="HXT14" s="65"/>
      <c r="HXY14" s="219"/>
      <c r="HXZ14" s="65"/>
      <c r="HYA14" s="65"/>
      <c r="HYJ14" s="65"/>
      <c r="HYO14" s="219"/>
      <c r="HYP14" s="65"/>
      <c r="HYQ14" s="65"/>
      <c r="HYZ14" s="65"/>
      <c r="HZE14" s="219"/>
      <c r="HZF14" s="65"/>
      <c r="HZG14" s="65"/>
      <c r="HZP14" s="65"/>
      <c r="HZU14" s="219"/>
      <c r="HZV14" s="65"/>
      <c r="HZW14" s="65"/>
      <c r="IAF14" s="65"/>
      <c r="IAK14" s="219"/>
      <c r="IAL14" s="65"/>
      <c r="IAM14" s="65"/>
      <c r="IAV14" s="65"/>
      <c r="IBA14" s="219"/>
      <c r="IBB14" s="65"/>
      <c r="IBC14" s="65"/>
      <c r="IBL14" s="65"/>
      <c r="IBQ14" s="219"/>
      <c r="IBR14" s="65"/>
      <c r="IBS14" s="65"/>
      <c r="ICB14" s="65"/>
      <c r="ICG14" s="219"/>
      <c r="ICH14" s="65"/>
      <c r="ICI14" s="65"/>
      <c r="ICR14" s="65"/>
      <c r="ICW14" s="219"/>
      <c r="ICX14" s="65"/>
      <c r="ICY14" s="65"/>
      <c r="IDH14" s="65"/>
      <c r="IDM14" s="219"/>
      <c r="IDN14" s="65"/>
      <c r="IDO14" s="65"/>
      <c r="IDX14" s="65"/>
      <c r="IEC14" s="219"/>
      <c r="IED14" s="65"/>
      <c r="IEE14" s="65"/>
      <c r="IEN14" s="65"/>
      <c r="IES14" s="219"/>
      <c r="IET14" s="65"/>
      <c r="IEU14" s="65"/>
      <c r="IFD14" s="65"/>
      <c r="IFI14" s="219"/>
      <c r="IFJ14" s="65"/>
      <c r="IFK14" s="65"/>
      <c r="IFT14" s="65"/>
      <c r="IFY14" s="219"/>
      <c r="IFZ14" s="65"/>
      <c r="IGA14" s="65"/>
      <c r="IGJ14" s="65"/>
      <c r="IGO14" s="219"/>
      <c r="IGP14" s="65"/>
      <c r="IGQ14" s="65"/>
      <c r="IGZ14" s="65"/>
      <c r="IHE14" s="219"/>
      <c r="IHF14" s="65"/>
      <c r="IHG14" s="65"/>
      <c r="IHP14" s="65"/>
      <c r="IHU14" s="219"/>
      <c r="IHV14" s="65"/>
      <c r="IHW14" s="65"/>
      <c r="IIF14" s="65"/>
      <c r="IIK14" s="219"/>
      <c r="IIL14" s="65"/>
      <c r="IIM14" s="65"/>
      <c r="IIV14" s="65"/>
      <c r="IJA14" s="219"/>
      <c r="IJB14" s="65"/>
      <c r="IJC14" s="65"/>
      <c r="IJL14" s="65"/>
      <c r="IJQ14" s="219"/>
      <c r="IJR14" s="65"/>
      <c r="IJS14" s="65"/>
      <c r="IKB14" s="65"/>
      <c r="IKG14" s="219"/>
      <c r="IKH14" s="65"/>
      <c r="IKI14" s="65"/>
      <c r="IKR14" s="65"/>
      <c r="IKW14" s="219"/>
      <c r="IKX14" s="65"/>
      <c r="IKY14" s="65"/>
      <c r="ILH14" s="65"/>
      <c r="ILM14" s="219"/>
      <c r="ILN14" s="65"/>
      <c r="ILO14" s="65"/>
      <c r="ILX14" s="65"/>
      <c r="IMC14" s="219"/>
      <c r="IMD14" s="65"/>
      <c r="IME14" s="65"/>
      <c r="IMN14" s="65"/>
      <c r="IMS14" s="219"/>
      <c r="IMT14" s="65"/>
      <c r="IMU14" s="65"/>
      <c r="IND14" s="65"/>
      <c r="INI14" s="219"/>
      <c r="INJ14" s="65"/>
      <c r="INK14" s="65"/>
      <c r="INT14" s="65"/>
      <c r="INY14" s="219"/>
      <c r="INZ14" s="65"/>
      <c r="IOA14" s="65"/>
      <c r="IOJ14" s="65"/>
      <c r="IOO14" s="219"/>
      <c r="IOP14" s="65"/>
      <c r="IOQ14" s="65"/>
      <c r="IOZ14" s="65"/>
      <c r="IPE14" s="219"/>
      <c r="IPF14" s="65"/>
      <c r="IPG14" s="65"/>
      <c r="IPP14" s="65"/>
      <c r="IPU14" s="219"/>
      <c r="IPV14" s="65"/>
      <c r="IPW14" s="65"/>
      <c r="IQF14" s="65"/>
      <c r="IQK14" s="219"/>
      <c r="IQL14" s="65"/>
      <c r="IQM14" s="65"/>
      <c r="IQV14" s="65"/>
      <c r="IRA14" s="219"/>
      <c r="IRB14" s="65"/>
      <c r="IRC14" s="65"/>
      <c r="IRL14" s="65"/>
      <c r="IRQ14" s="219"/>
      <c r="IRR14" s="65"/>
      <c r="IRS14" s="65"/>
      <c r="ISB14" s="65"/>
      <c r="ISG14" s="219"/>
      <c r="ISH14" s="65"/>
      <c r="ISI14" s="65"/>
      <c r="ISR14" s="65"/>
      <c r="ISW14" s="219"/>
      <c r="ISX14" s="65"/>
      <c r="ISY14" s="65"/>
      <c r="ITH14" s="65"/>
      <c r="ITM14" s="219"/>
      <c r="ITN14" s="65"/>
      <c r="ITO14" s="65"/>
      <c r="ITX14" s="65"/>
      <c r="IUC14" s="219"/>
      <c r="IUD14" s="65"/>
      <c r="IUE14" s="65"/>
      <c r="IUN14" s="65"/>
      <c r="IUS14" s="219"/>
      <c r="IUT14" s="65"/>
      <c r="IUU14" s="65"/>
      <c r="IVD14" s="65"/>
      <c r="IVI14" s="219"/>
      <c r="IVJ14" s="65"/>
      <c r="IVK14" s="65"/>
      <c r="IVT14" s="65"/>
      <c r="IVY14" s="219"/>
      <c r="IVZ14" s="65"/>
      <c r="IWA14" s="65"/>
      <c r="IWJ14" s="65"/>
      <c r="IWO14" s="219"/>
      <c r="IWP14" s="65"/>
      <c r="IWQ14" s="65"/>
      <c r="IWZ14" s="65"/>
      <c r="IXE14" s="219"/>
      <c r="IXF14" s="65"/>
      <c r="IXG14" s="65"/>
      <c r="IXP14" s="65"/>
      <c r="IXU14" s="219"/>
      <c r="IXV14" s="65"/>
      <c r="IXW14" s="65"/>
      <c r="IYF14" s="65"/>
      <c r="IYK14" s="219"/>
      <c r="IYL14" s="65"/>
      <c r="IYM14" s="65"/>
      <c r="IYV14" s="65"/>
      <c r="IZA14" s="219"/>
      <c r="IZB14" s="65"/>
      <c r="IZC14" s="65"/>
      <c r="IZL14" s="65"/>
      <c r="IZQ14" s="219"/>
      <c r="IZR14" s="65"/>
      <c r="IZS14" s="65"/>
      <c r="JAB14" s="65"/>
      <c r="JAG14" s="219"/>
      <c r="JAH14" s="65"/>
      <c r="JAI14" s="65"/>
      <c r="JAR14" s="65"/>
      <c r="JAW14" s="219"/>
      <c r="JAX14" s="65"/>
      <c r="JAY14" s="65"/>
      <c r="JBH14" s="65"/>
      <c r="JBM14" s="219"/>
      <c r="JBN14" s="65"/>
      <c r="JBO14" s="65"/>
      <c r="JBX14" s="65"/>
      <c r="JCC14" s="219"/>
      <c r="JCD14" s="65"/>
      <c r="JCE14" s="65"/>
      <c r="JCN14" s="65"/>
      <c r="JCS14" s="219"/>
      <c r="JCT14" s="65"/>
      <c r="JCU14" s="65"/>
      <c r="JDD14" s="65"/>
      <c r="JDI14" s="219"/>
      <c r="JDJ14" s="65"/>
      <c r="JDK14" s="65"/>
      <c r="JDT14" s="65"/>
      <c r="JDY14" s="219"/>
      <c r="JDZ14" s="65"/>
      <c r="JEA14" s="65"/>
      <c r="JEJ14" s="65"/>
      <c r="JEO14" s="219"/>
      <c r="JEP14" s="65"/>
      <c r="JEQ14" s="65"/>
      <c r="JEZ14" s="65"/>
      <c r="JFE14" s="219"/>
      <c r="JFF14" s="65"/>
      <c r="JFG14" s="65"/>
      <c r="JFP14" s="65"/>
      <c r="JFU14" s="219"/>
      <c r="JFV14" s="65"/>
      <c r="JFW14" s="65"/>
      <c r="JGF14" s="65"/>
      <c r="JGK14" s="219"/>
      <c r="JGL14" s="65"/>
      <c r="JGM14" s="65"/>
      <c r="JGV14" s="65"/>
      <c r="JHA14" s="219"/>
      <c r="JHB14" s="65"/>
      <c r="JHC14" s="65"/>
      <c r="JHL14" s="65"/>
      <c r="JHQ14" s="219"/>
      <c r="JHR14" s="65"/>
      <c r="JHS14" s="65"/>
      <c r="JIB14" s="65"/>
      <c r="JIG14" s="219"/>
      <c r="JIH14" s="65"/>
      <c r="JII14" s="65"/>
      <c r="JIR14" s="65"/>
      <c r="JIW14" s="219"/>
      <c r="JIX14" s="65"/>
      <c r="JIY14" s="65"/>
      <c r="JJH14" s="65"/>
      <c r="JJM14" s="219"/>
      <c r="JJN14" s="65"/>
      <c r="JJO14" s="65"/>
      <c r="JJX14" s="65"/>
      <c r="JKC14" s="219"/>
      <c r="JKD14" s="65"/>
      <c r="JKE14" s="65"/>
      <c r="JKN14" s="65"/>
      <c r="JKS14" s="219"/>
      <c r="JKT14" s="65"/>
      <c r="JKU14" s="65"/>
      <c r="JLD14" s="65"/>
      <c r="JLI14" s="219"/>
      <c r="JLJ14" s="65"/>
      <c r="JLK14" s="65"/>
      <c r="JLT14" s="65"/>
      <c r="JLY14" s="219"/>
      <c r="JLZ14" s="65"/>
      <c r="JMA14" s="65"/>
      <c r="JMJ14" s="65"/>
      <c r="JMO14" s="219"/>
      <c r="JMP14" s="65"/>
      <c r="JMQ14" s="65"/>
      <c r="JMZ14" s="65"/>
      <c r="JNE14" s="219"/>
      <c r="JNF14" s="65"/>
      <c r="JNG14" s="65"/>
      <c r="JNP14" s="65"/>
      <c r="JNU14" s="219"/>
      <c r="JNV14" s="65"/>
      <c r="JNW14" s="65"/>
      <c r="JOF14" s="65"/>
      <c r="JOK14" s="219"/>
      <c r="JOL14" s="65"/>
      <c r="JOM14" s="65"/>
      <c r="JOV14" s="65"/>
      <c r="JPA14" s="219"/>
      <c r="JPB14" s="65"/>
      <c r="JPC14" s="65"/>
      <c r="JPL14" s="65"/>
      <c r="JPQ14" s="219"/>
      <c r="JPR14" s="65"/>
      <c r="JPS14" s="65"/>
      <c r="JQB14" s="65"/>
      <c r="JQG14" s="219"/>
      <c r="JQH14" s="65"/>
      <c r="JQI14" s="65"/>
      <c r="JQR14" s="65"/>
      <c r="JQW14" s="219"/>
      <c r="JQX14" s="65"/>
      <c r="JQY14" s="65"/>
      <c r="JRH14" s="65"/>
      <c r="JRM14" s="219"/>
      <c r="JRN14" s="65"/>
      <c r="JRO14" s="65"/>
      <c r="JRX14" s="65"/>
      <c r="JSC14" s="219"/>
      <c r="JSD14" s="65"/>
      <c r="JSE14" s="65"/>
      <c r="JSN14" s="65"/>
      <c r="JSS14" s="219"/>
      <c r="JST14" s="65"/>
      <c r="JSU14" s="65"/>
      <c r="JTD14" s="65"/>
      <c r="JTI14" s="219"/>
      <c r="JTJ14" s="65"/>
      <c r="JTK14" s="65"/>
      <c r="JTT14" s="65"/>
      <c r="JTY14" s="219"/>
      <c r="JTZ14" s="65"/>
      <c r="JUA14" s="65"/>
      <c r="JUJ14" s="65"/>
      <c r="JUO14" s="219"/>
      <c r="JUP14" s="65"/>
      <c r="JUQ14" s="65"/>
      <c r="JUZ14" s="65"/>
      <c r="JVE14" s="219"/>
      <c r="JVF14" s="65"/>
      <c r="JVG14" s="65"/>
      <c r="JVP14" s="65"/>
      <c r="JVU14" s="219"/>
      <c r="JVV14" s="65"/>
      <c r="JVW14" s="65"/>
      <c r="JWF14" s="65"/>
      <c r="JWK14" s="219"/>
      <c r="JWL14" s="65"/>
      <c r="JWM14" s="65"/>
      <c r="JWV14" s="65"/>
      <c r="JXA14" s="219"/>
      <c r="JXB14" s="65"/>
      <c r="JXC14" s="65"/>
      <c r="JXL14" s="65"/>
      <c r="JXQ14" s="219"/>
      <c r="JXR14" s="65"/>
      <c r="JXS14" s="65"/>
      <c r="JYB14" s="65"/>
      <c r="JYG14" s="219"/>
      <c r="JYH14" s="65"/>
      <c r="JYI14" s="65"/>
      <c r="JYR14" s="65"/>
      <c r="JYW14" s="219"/>
      <c r="JYX14" s="65"/>
      <c r="JYY14" s="65"/>
      <c r="JZH14" s="65"/>
      <c r="JZM14" s="219"/>
      <c r="JZN14" s="65"/>
      <c r="JZO14" s="65"/>
      <c r="JZX14" s="65"/>
      <c r="KAC14" s="219"/>
      <c r="KAD14" s="65"/>
      <c r="KAE14" s="65"/>
      <c r="KAN14" s="65"/>
      <c r="KAS14" s="219"/>
      <c r="KAT14" s="65"/>
      <c r="KAU14" s="65"/>
      <c r="KBD14" s="65"/>
      <c r="KBI14" s="219"/>
      <c r="KBJ14" s="65"/>
      <c r="KBK14" s="65"/>
      <c r="KBT14" s="65"/>
      <c r="KBY14" s="219"/>
      <c r="KBZ14" s="65"/>
      <c r="KCA14" s="65"/>
      <c r="KCJ14" s="65"/>
      <c r="KCO14" s="219"/>
      <c r="KCP14" s="65"/>
      <c r="KCQ14" s="65"/>
      <c r="KCZ14" s="65"/>
      <c r="KDE14" s="219"/>
      <c r="KDF14" s="65"/>
      <c r="KDG14" s="65"/>
      <c r="KDP14" s="65"/>
      <c r="KDU14" s="219"/>
      <c r="KDV14" s="65"/>
      <c r="KDW14" s="65"/>
      <c r="KEF14" s="65"/>
      <c r="KEK14" s="219"/>
      <c r="KEL14" s="65"/>
      <c r="KEM14" s="65"/>
      <c r="KEV14" s="65"/>
      <c r="KFA14" s="219"/>
      <c r="KFB14" s="65"/>
      <c r="KFC14" s="65"/>
      <c r="KFL14" s="65"/>
      <c r="KFQ14" s="219"/>
      <c r="KFR14" s="65"/>
      <c r="KFS14" s="65"/>
      <c r="KGB14" s="65"/>
      <c r="KGG14" s="219"/>
      <c r="KGH14" s="65"/>
      <c r="KGI14" s="65"/>
      <c r="KGR14" s="65"/>
      <c r="KGW14" s="219"/>
      <c r="KGX14" s="65"/>
      <c r="KGY14" s="65"/>
      <c r="KHH14" s="65"/>
      <c r="KHM14" s="219"/>
      <c r="KHN14" s="65"/>
      <c r="KHO14" s="65"/>
      <c r="KHX14" s="65"/>
      <c r="KIC14" s="219"/>
      <c r="KID14" s="65"/>
      <c r="KIE14" s="65"/>
      <c r="KIN14" s="65"/>
      <c r="KIS14" s="219"/>
      <c r="KIT14" s="65"/>
      <c r="KIU14" s="65"/>
      <c r="KJD14" s="65"/>
      <c r="KJI14" s="219"/>
      <c r="KJJ14" s="65"/>
      <c r="KJK14" s="65"/>
      <c r="KJT14" s="65"/>
      <c r="KJY14" s="219"/>
      <c r="KJZ14" s="65"/>
      <c r="KKA14" s="65"/>
      <c r="KKJ14" s="65"/>
      <c r="KKO14" s="219"/>
      <c r="KKP14" s="65"/>
      <c r="KKQ14" s="65"/>
      <c r="KKZ14" s="65"/>
      <c r="KLE14" s="219"/>
      <c r="KLF14" s="65"/>
      <c r="KLG14" s="65"/>
      <c r="KLP14" s="65"/>
      <c r="KLU14" s="219"/>
      <c r="KLV14" s="65"/>
      <c r="KLW14" s="65"/>
      <c r="KMF14" s="65"/>
      <c r="KMK14" s="219"/>
      <c r="KML14" s="65"/>
      <c r="KMM14" s="65"/>
      <c r="KMV14" s="65"/>
      <c r="KNA14" s="219"/>
      <c r="KNB14" s="65"/>
      <c r="KNC14" s="65"/>
      <c r="KNL14" s="65"/>
      <c r="KNQ14" s="219"/>
      <c r="KNR14" s="65"/>
      <c r="KNS14" s="65"/>
      <c r="KOB14" s="65"/>
      <c r="KOG14" s="219"/>
      <c r="KOH14" s="65"/>
      <c r="KOI14" s="65"/>
      <c r="KOR14" s="65"/>
      <c r="KOW14" s="219"/>
      <c r="KOX14" s="65"/>
      <c r="KOY14" s="65"/>
      <c r="KPH14" s="65"/>
      <c r="KPM14" s="219"/>
      <c r="KPN14" s="65"/>
      <c r="KPO14" s="65"/>
      <c r="KPX14" s="65"/>
      <c r="KQC14" s="219"/>
      <c r="KQD14" s="65"/>
      <c r="KQE14" s="65"/>
      <c r="KQN14" s="65"/>
      <c r="KQS14" s="219"/>
      <c r="KQT14" s="65"/>
      <c r="KQU14" s="65"/>
      <c r="KRD14" s="65"/>
      <c r="KRI14" s="219"/>
      <c r="KRJ14" s="65"/>
      <c r="KRK14" s="65"/>
      <c r="KRT14" s="65"/>
      <c r="KRY14" s="219"/>
      <c r="KRZ14" s="65"/>
      <c r="KSA14" s="65"/>
      <c r="KSJ14" s="65"/>
      <c r="KSO14" s="219"/>
      <c r="KSP14" s="65"/>
      <c r="KSQ14" s="65"/>
      <c r="KSZ14" s="65"/>
      <c r="KTE14" s="219"/>
      <c r="KTF14" s="65"/>
      <c r="KTG14" s="65"/>
      <c r="KTP14" s="65"/>
      <c r="KTU14" s="219"/>
      <c r="KTV14" s="65"/>
      <c r="KTW14" s="65"/>
      <c r="KUF14" s="65"/>
      <c r="KUK14" s="219"/>
      <c r="KUL14" s="65"/>
      <c r="KUM14" s="65"/>
      <c r="KUV14" s="65"/>
      <c r="KVA14" s="219"/>
      <c r="KVB14" s="65"/>
      <c r="KVC14" s="65"/>
      <c r="KVL14" s="65"/>
      <c r="KVQ14" s="219"/>
      <c r="KVR14" s="65"/>
      <c r="KVS14" s="65"/>
      <c r="KWB14" s="65"/>
      <c r="KWG14" s="219"/>
      <c r="KWH14" s="65"/>
      <c r="KWI14" s="65"/>
      <c r="KWR14" s="65"/>
      <c r="KWW14" s="219"/>
      <c r="KWX14" s="65"/>
      <c r="KWY14" s="65"/>
      <c r="KXH14" s="65"/>
      <c r="KXM14" s="219"/>
      <c r="KXN14" s="65"/>
      <c r="KXO14" s="65"/>
      <c r="KXX14" s="65"/>
      <c r="KYC14" s="219"/>
      <c r="KYD14" s="65"/>
      <c r="KYE14" s="65"/>
      <c r="KYN14" s="65"/>
      <c r="KYS14" s="219"/>
      <c r="KYT14" s="65"/>
      <c r="KYU14" s="65"/>
      <c r="KZD14" s="65"/>
      <c r="KZI14" s="219"/>
      <c r="KZJ14" s="65"/>
      <c r="KZK14" s="65"/>
      <c r="KZT14" s="65"/>
      <c r="KZY14" s="219"/>
      <c r="KZZ14" s="65"/>
      <c r="LAA14" s="65"/>
      <c r="LAJ14" s="65"/>
      <c r="LAO14" s="219"/>
      <c r="LAP14" s="65"/>
      <c r="LAQ14" s="65"/>
      <c r="LAZ14" s="65"/>
      <c r="LBE14" s="219"/>
      <c r="LBF14" s="65"/>
      <c r="LBG14" s="65"/>
      <c r="LBP14" s="65"/>
      <c r="LBU14" s="219"/>
      <c r="LBV14" s="65"/>
      <c r="LBW14" s="65"/>
      <c r="LCF14" s="65"/>
      <c r="LCK14" s="219"/>
      <c r="LCL14" s="65"/>
      <c r="LCM14" s="65"/>
      <c r="LCV14" s="65"/>
      <c r="LDA14" s="219"/>
      <c r="LDB14" s="65"/>
      <c r="LDC14" s="65"/>
      <c r="LDL14" s="65"/>
      <c r="LDQ14" s="219"/>
      <c r="LDR14" s="65"/>
      <c r="LDS14" s="65"/>
      <c r="LEB14" s="65"/>
      <c r="LEG14" s="219"/>
      <c r="LEH14" s="65"/>
      <c r="LEI14" s="65"/>
      <c r="LER14" s="65"/>
      <c r="LEW14" s="219"/>
      <c r="LEX14" s="65"/>
      <c r="LEY14" s="65"/>
      <c r="LFH14" s="65"/>
      <c r="LFM14" s="219"/>
      <c r="LFN14" s="65"/>
      <c r="LFO14" s="65"/>
      <c r="LFX14" s="65"/>
      <c r="LGC14" s="219"/>
      <c r="LGD14" s="65"/>
      <c r="LGE14" s="65"/>
      <c r="LGN14" s="65"/>
      <c r="LGS14" s="219"/>
      <c r="LGT14" s="65"/>
      <c r="LGU14" s="65"/>
      <c r="LHD14" s="65"/>
      <c r="LHI14" s="219"/>
      <c r="LHJ14" s="65"/>
      <c r="LHK14" s="65"/>
      <c r="LHT14" s="65"/>
      <c r="LHY14" s="219"/>
      <c r="LHZ14" s="65"/>
      <c r="LIA14" s="65"/>
      <c r="LIJ14" s="65"/>
      <c r="LIO14" s="219"/>
      <c r="LIP14" s="65"/>
      <c r="LIQ14" s="65"/>
      <c r="LIZ14" s="65"/>
      <c r="LJE14" s="219"/>
      <c r="LJF14" s="65"/>
      <c r="LJG14" s="65"/>
      <c r="LJP14" s="65"/>
      <c r="LJU14" s="219"/>
      <c r="LJV14" s="65"/>
      <c r="LJW14" s="65"/>
      <c r="LKF14" s="65"/>
      <c r="LKK14" s="219"/>
      <c r="LKL14" s="65"/>
      <c r="LKM14" s="65"/>
      <c r="LKV14" s="65"/>
      <c r="LLA14" s="219"/>
      <c r="LLB14" s="65"/>
      <c r="LLC14" s="65"/>
      <c r="LLL14" s="65"/>
      <c r="LLQ14" s="219"/>
      <c r="LLR14" s="65"/>
      <c r="LLS14" s="65"/>
      <c r="LMB14" s="65"/>
      <c r="LMG14" s="219"/>
      <c r="LMH14" s="65"/>
      <c r="LMI14" s="65"/>
      <c r="LMR14" s="65"/>
      <c r="LMW14" s="219"/>
      <c r="LMX14" s="65"/>
      <c r="LMY14" s="65"/>
      <c r="LNH14" s="65"/>
      <c r="LNM14" s="219"/>
      <c r="LNN14" s="65"/>
      <c r="LNO14" s="65"/>
      <c r="LNX14" s="65"/>
      <c r="LOC14" s="219"/>
      <c r="LOD14" s="65"/>
      <c r="LOE14" s="65"/>
      <c r="LON14" s="65"/>
      <c r="LOS14" s="219"/>
      <c r="LOT14" s="65"/>
      <c r="LOU14" s="65"/>
      <c r="LPD14" s="65"/>
      <c r="LPI14" s="219"/>
      <c r="LPJ14" s="65"/>
      <c r="LPK14" s="65"/>
      <c r="LPT14" s="65"/>
      <c r="LPY14" s="219"/>
      <c r="LPZ14" s="65"/>
      <c r="LQA14" s="65"/>
      <c r="LQJ14" s="65"/>
      <c r="LQO14" s="219"/>
      <c r="LQP14" s="65"/>
      <c r="LQQ14" s="65"/>
      <c r="LQZ14" s="65"/>
      <c r="LRE14" s="219"/>
      <c r="LRF14" s="65"/>
      <c r="LRG14" s="65"/>
      <c r="LRP14" s="65"/>
      <c r="LRU14" s="219"/>
      <c r="LRV14" s="65"/>
      <c r="LRW14" s="65"/>
      <c r="LSF14" s="65"/>
      <c r="LSK14" s="219"/>
      <c r="LSL14" s="65"/>
      <c r="LSM14" s="65"/>
      <c r="LSV14" s="65"/>
      <c r="LTA14" s="219"/>
      <c r="LTB14" s="65"/>
      <c r="LTC14" s="65"/>
      <c r="LTL14" s="65"/>
      <c r="LTQ14" s="219"/>
      <c r="LTR14" s="65"/>
      <c r="LTS14" s="65"/>
      <c r="LUB14" s="65"/>
      <c r="LUG14" s="219"/>
      <c r="LUH14" s="65"/>
      <c r="LUI14" s="65"/>
      <c r="LUR14" s="65"/>
      <c r="LUW14" s="219"/>
      <c r="LUX14" s="65"/>
      <c r="LUY14" s="65"/>
      <c r="LVH14" s="65"/>
      <c r="LVM14" s="219"/>
      <c r="LVN14" s="65"/>
      <c r="LVO14" s="65"/>
      <c r="LVX14" s="65"/>
      <c r="LWC14" s="219"/>
      <c r="LWD14" s="65"/>
      <c r="LWE14" s="65"/>
      <c r="LWN14" s="65"/>
      <c r="LWS14" s="219"/>
      <c r="LWT14" s="65"/>
      <c r="LWU14" s="65"/>
      <c r="LXD14" s="65"/>
      <c r="LXI14" s="219"/>
      <c r="LXJ14" s="65"/>
      <c r="LXK14" s="65"/>
      <c r="LXT14" s="65"/>
      <c r="LXY14" s="219"/>
      <c r="LXZ14" s="65"/>
      <c r="LYA14" s="65"/>
      <c r="LYJ14" s="65"/>
      <c r="LYO14" s="219"/>
      <c r="LYP14" s="65"/>
      <c r="LYQ14" s="65"/>
      <c r="LYZ14" s="65"/>
      <c r="LZE14" s="219"/>
      <c r="LZF14" s="65"/>
      <c r="LZG14" s="65"/>
      <c r="LZP14" s="65"/>
      <c r="LZU14" s="219"/>
      <c r="LZV14" s="65"/>
      <c r="LZW14" s="65"/>
      <c r="MAF14" s="65"/>
      <c r="MAK14" s="219"/>
      <c r="MAL14" s="65"/>
      <c r="MAM14" s="65"/>
      <c r="MAV14" s="65"/>
      <c r="MBA14" s="219"/>
      <c r="MBB14" s="65"/>
      <c r="MBC14" s="65"/>
      <c r="MBL14" s="65"/>
      <c r="MBQ14" s="219"/>
      <c r="MBR14" s="65"/>
      <c r="MBS14" s="65"/>
      <c r="MCB14" s="65"/>
      <c r="MCG14" s="219"/>
      <c r="MCH14" s="65"/>
      <c r="MCI14" s="65"/>
      <c r="MCR14" s="65"/>
      <c r="MCW14" s="219"/>
      <c r="MCX14" s="65"/>
      <c r="MCY14" s="65"/>
      <c r="MDH14" s="65"/>
      <c r="MDM14" s="219"/>
      <c r="MDN14" s="65"/>
      <c r="MDO14" s="65"/>
      <c r="MDX14" s="65"/>
      <c r="MEC14" s="219"/>
      <c r="MED14" s="65"/>
      <c r="MEE14" s="65"/>
      <c r="MEN14" s="65"/>
      <c r="MES14" s="219"/>
      <c r="MET14" s="65"/>
      <c r="MEU14" s="65"/>
      <c r="MFD14" s="65"/>
      <c r="MFI14" s="219"/>
      <c r="MFJ14" s="65"/>
      <c r="MFK14" s="65"/>
      <c r="MFT14" s="65"/>
      <c r="MFY14" s="219"/>
      <c r="MFZ14" s="65"/>
      <c r="MGA14" s="65"/>
      <c r="MGJ14" s="65"/>
      <c r="MGO14" s="219"/>
      <c r="MGP14" s="65"/>
      <c r="MGQ14" s="65"/>
      <c r="MGZ14" s="65"/>
      <c r="MHE14" s="219"/>
      <c r="MHF14" s="65"/>
      <c r="MHG14" s="65"/>
      <c r="MHP14" s="65"/>
      <c r="MHU14" s="219"/>
      <c r="MHV14" s="65"/>
      <c r="MHW14" s="65"/>
      <c r="MIF14" s="65"/>
      <c r="MIK14" s="219"/>
      <c r="MIL14" s="65"/>
      <c r="MIM14" s="65"/>
      <c r="MIV14" s="65"/>
      <c r="MJA14" s="219"/>
      <c r="MJB14" s="65"/>
      <c r="MJC14" s="65"/>
      <c r="MJL14" s="65"/>
      <c r="MJQ14" s="219"/>
      <c r="MJR14" s="65"/>
      <c r="MJS14" s="65"/>
      <c r="MKB14" s="65"/>
      <c r="MKG14" s="219"/>
      <c r="MKH14" s="65"/>
      <c r="MKI14" s="65"/>
      <c r="MKR14" s="65"/>
      <c r="MKW14" s="219"/>
      <c r="MKX14" s="65"/>
      <c r="MKY14" s="65"/>
      <c r="MLH14" s="65"/>
      <c r="MLM14" s="219"/>
      <c r="MLN14" s="65"/>
      <c r="MLO14" s="65"/>
      <c r="MLX14" s="65"/>
      <c r="MMC14" s="219"/>
      <c r="MMD14" s="65"/>
      <c r="MME14" s="65"/>
      <c r="MMN14" s="65"/>
      <c r="MMS14" s="219"/>
      <c r="MMT14" s="65"/>
      <c r="MMU14" s="65"/>
      <c r="MND14" s="65"/>
      <c r="MNI14" s="219"/>
      <c r="MNJ14" s="65"/>
      <c r="MNK14" s="65"/>
      <c r="MNT14" s="65"/>
      <c r="MNY14" s="219"/>
      <c r="MNZ14" s="65"/>
      <c r="MOA14" s="65"/>
      <c r="MOJ14" s="65"/>
      <c r="MOO14" s="219"/>
      <c r="MOP14" s="65"/>
      <c r="MOQ14" s="65"/>
      <c r="MOZ14" s="65"/>
      <c r="MPE14" s="219"/>
      <c r="MPF14" s="65"/>
      <c r="MPG14" s="65"/>
      <c r="MPP14" s="65"/>
      <c r="MPU14" s="219"/>
      <c r="MPV14" s="65"/>
      <c r="MPW14" s="65"/>
      <c r="MQF14" s="65"/>
      <c r="MQK14" s="219"/>
      <c r="MQL14" s="65"/>
      <c r="MQM14" s="65"/>
      <c r="MQV14" s="65"/>
      <c r="MRA14" s="219"/>
      <c r="MRB14" s="65"/>
      <c r="MRC14" s="65"/>
      <c r="MRL14" s="65"/>
      <c r="MRQ14" s="219"/>
      <c r="MRR14" s="65"/>
      <c r="MRS14" s="65"/>
      <c r="MSB14" s="65"/>
      <c r="MSG14" s="219"/>
      <c r="MSH14" s="65"/>
      <c r="MSI14" s="65"/>
      <c r="MSR14" s="65"/>
      <c r="MSW14" s="219"/>
      <c r="MSX14" s="65"/>
      <c r="MSY14" s="65"/>
      <c r="MTH14" s="65"/>
      <c r="MTM14" s="219"/>
      <c r="MTN14" s="65"/>
      <c r="MTO14" s="65"/>
      <c r="MTX14" s="65"/>
      <c r="MUC14" s="219"/>
      <c r="MUD14" s="65"/>
      <c r="MUE14" s="65"/>
      <c r="MUN14" s="65"/>
      <c r="MUS14" s="219"/>
      <c r="MUT14" s="65"/>
      <c r="MUU14" s="65"/>
      <c r="MVD14" s="65"/>
      <c r="MVI14" s="219"/>
      <c r="MVJ14" s="65"/>
      <c r="MVK14" s="65"/>
      <c r="MVT14" s="65"/>
      <c r="MVY14" s="219"/>
      <c r="MVZ14" s="65"/>
      <c r="MWA14" s="65"/>
      <c r="MWJ14" s="65"/>
      <c r="MWO14" s="219"/>
      <c r="MWP14" s="65"/>
      <c r="MWQ14" s="65"/>
      <c r="MWZ14" s="65"/>
      <c r="MXE14" s="219"/>
      <c r="MXF14" s="65"/>
      <c r="MXG14" s="65"/>
      <c r="MXP14" s="65"/>
      <c r="MXU14" s="219"/>
      <c r="MXV14" s="65"/>
      <c r="MXW14" s="65"/>
      <c r="MYF14" s="65"/>
      <c r="MYK14" s="219"/>
      <c r="MYL14" s="65"/>
      <c r="MYM14" s="65"/>
      <c r="MYV14" s="65"/>
      <c r="MZA14" s="219"/>
      <c r="MZB14" s="65"/>
      <c r="MZC14" s="65"/>
      <c r="MZL14" s="65"/>
      <c r="MZQ14" s="219"/>
      <c r="MZR14" s="65"/>
      <c r="MZS14" s="65"/>
      <c r="NAB14" s="65"/>
      <c r="NAG14" s="219"/>
      <c r="NAH14" s="65"/>
      <c r="NAI14" s="65"/>
      <c r="NAR14" s="65"/>
      <c r="NAW14" s="219"/>
      <c r="NAX14" s="65"/>
      <c r="NAY14" s="65"/>
      <c r="NBH14" s="65"/>
      <c r="NBM14" s="219"/>
      <c r="NBN14" s="65"/>
      <c r="NBO14" s="65"/>
      <c r="NBX14" s="65"/>
      <c r="NCC14" s="219"/>
      <c r="NCD14" s="65"/>
      <c r="NCE14" s="65"/>
      <c r="NCN14" s="65"/>
      <c r="NCS14" s="219"/>
      <c r="NCT14" s="65"/>
      <c r="NCU14" s="65"/>
      <c r="NDD14" s="65"/>
      <c r="NDI14" s="219"/>
      <c r="NDJ14" s="65"/>
      <c r="NDK14" s="65"/>
      <c r="NDT14" s="65"/>
      <c r="NDY14" s="219"/>
      <c r="NDZ14" s="65"/>
      <c r="NEA14" s="65"/>
      <c r="NEJ14" s="65"/>
      <c r="NEO14" s="219"/>
      <c r="NEP14" s="65"/>
      <c r="NEQ14" s="65"/>
      <c r="NEZ14" s="65"/>
      <c r="NFE14" s="219"/>
      <c r="NFF14" s="65"/>
      <c r="NFG14" s="65"/>
      <c r="NFP14" s="65"/>
      <c r="NFU14" s="219"/>
      <c r="NFV14" s="65"/>
      <c r="NFW14" s="65"/>
      <c r="NGF14" s="65"/>
      <c r="NGK14" s="219"/>
      <c r="NGL14" s="65"/>
      <c r="NGM14" s="65"/>
      <c r="NGV14" s="65"/>
      <c r="NHA14" s="219"/>
      <c r="NHB14" s="65"/>
      <c r="NHC14" s="65"/>
      <c r="NHL14" s="65"/>
      <c r="NHQ14" s="219"/>
      <c r="NHR14" s="65"/>
      <c r="NHS14" s="65"/>
      <c r="NIB14" s="65"/>
      <c r="NIG14" s="219"/>
      <c r="NIH14" s="65"/>
      <c r="NII14" s="65"/>
      <c r="NIR14" s="65"/>
      <c r="NIW14" s="219"/>
      <c r="NIX14" s="65"/>
      <c r="NIY14" s="65"/>
      <c r="NJH14" s="65"/>
      <c r="NJM14" s="219"/>
      <c r="NJN14" s="65"/>
      <c r="NJO14" s="65"/>
      <c r="NJX14" s="65"/>
      <c r="NKC14" s="219"/>
      <c r="NKD14" s="65"/>
      <c r="NKE14" s="65"/>
      <c r="NKN14" s="65"/>
      <c r="NKS14" s="219"/>
      <c r="NKT14" s="65"/>
      <c r="NKU14" s="65"/>
      <c r="NLD14" s="65"/>
      <c r="NLI14" s="219"/>
      <c r="NLJ14" s="65"/>
      <c r="NLK14" s="65"/>
      <c r="NLT14" s="65"/>
      <c r="NLY14" s="219"/>
      <c r="NLZ14" s="65"/>
      <c r="NMA14" s="65"/>
      <c r="NMJ14" s="65"/>
      <c r="NMO14" s="219"/>
      <c r="NMP14" s="65"/>
      <c r="NMQ14" s="65"/>
      <c r="NMZ14" s="65"/>
      <c r="NNE14" s="219"/>
      <c r="NNF14" s="65"/>
      <c r="NNG14" s="65"/>
      <c r="NNP14" s="65"/>
      <c r="NNU14" s="219"/>
      <c r="NNV14" s="65"/>
      <c r="NNW14" s="65"/>
      <c r="NOF14" s="65"/>
      <c r="NOK14" s="219"/>
      <c r="NOL14" s="65"/>
      <c r="NOM14" s="65"/>
      <c r="NOV14" s="65"/>
      <c r="NPA14" s="219"/>
      <c r="NPB14" s="65"/>
      <c r="NPC14" s="65"/>
      <c r="NPL14" s="65"/>
      <c r="NPQ14" s="219"/>
      <c r="NPR14" s="65"/>
      <c r="NPS14" s="65"/>
      <c r="NQB14" s="65"/>
      <c r="NQG14" s="219"/>
      <c r="NQH14" s="65"/>
      <c r="NQI14" s="65"/>
      <c r="NQR14" s="65"/>
      <c r="NQW14" s="219"/>
      <c r="NQX14" s="65"/>
      <c r="NQY14" s="65"/>
      <c r="NRH14" s="65"/>
      <c r="NRM14" s="219"/>
      <c r="NRN14" s="65"/>
      <c r="NRO14" s="65"/>
      <c r="NRX14" s="65"/>
      <c r="NSC14" s="219"/>
      <c r="NSD14" s="65"/>
      <c r="NSE14" s="65"/>
      <c r="NSN14" s="65"/>
      <c r="NSS14" s="219"/>
      <c r="NST14" s="65"/>
      <c r="NSU14" s="65"/>
      <c r="NTD14" s="65"/>
      <c r="NTI14" s="219"/>
      <c r="NTJ14" s="65"/>
      <c r="NTK14" s="65"/>
      <c r="NTT14" s="65"/>
      <c r="NTY14" s="219"/>
      <c r="NTZ14" s="65"/>
      <c r="NUA14" s="65"/>
      <c r="NUJ14" s="65"/>
      <c r="NUO14" s="219"/>
      <c r="NUP14" s="65"/>
      <c r="NUQ14" s="65"/>
      <c r="NUZ14" s="65"/>
      <c r="NVE14" s="219"/>
      <c r="NVF14" s="65"/>
      <c r="NVG14" s="65"/>
      <c r="NVP14" s="65"/>
      <c r="NVU14" s="219"/>
      <c r="NVV14" s="65"/>
      <c r="NVW14" s="65"/>
      <c r="NWF14" s="65"/>
      <c r="NWK14" s="219"/>
      <c r="NWL14" s="65"/>
      <c r="NWM14" s="65"/>
      <c r="NWV14" s="65"/>
      <c r="NXA14" s="219"/>
      <c r="NXB14" s="65"/>
      <c r="NXC14" s="65"/>
      <c r="NXL14" s="65"/>
      <c r="NXQ14" s="219"/>
      <c r="NXR14" s="65"/>
      <c r="NXS14" s="65"/>
      <c r="NYB14" s="65"/>
      <c r="NYG14" s="219"/>
      <c r="NYH14" s="65"/>
      <c r="NYI14" s="65"/>
      <c r="NYR14" s="65"/>
      <c r="NYW14" s="219"/>
      <c r="NYX14" s="65"/>
      <c r="NYY14" s="65"/>
      <c r="NZH14" s="65"/>
      <c r="NZM14" s="219"/>
      <c r="NZN14" s="65"/>
      <c r="NZO14" s="65"/>
      <c r="NZX14" s="65"/>
      <c r="OAC14" s="219"/>
      <c r="OAD14" s="65"/>
      <c r="OAE14" s="65"/>
      <c r="OAN14" s="65"/>
      <c r="OAS14" s="219"/>
      <c r="OAT14" s="65"/>
      <c r="OAU14" s="65"/>
      <c r="OBD14" s="65"/>
      <c r="OBI14" s="219"/>
      <c r="OBJ14" s="65"/>
      <c r="OBK14" s="65"/>
      <c r="OBT14" s="65"/>
      <c r="OBY14" s="219"/>
      <c r="OBZ14" s="65"/>
      <c r="OCA14" s="65"/>
      <c r="OCJ14" s="65"/>
      <c r="OCO14" s="219"/>
      <c r="OCP14" s="65"/>
      <c r="OCQ14" s="65"/>
      <c r="OCZ14" s="65"/>
      <c r="ODE14" s="219"/>
      <c r="ODF14" s="65"/>
      <c r="ODG14" s="65"/>
      <c r="ODP14" s="65"/>
      <c r="ODU14" s="219"/>
      <c r="ODV14" s="65"/>
      <c r="ODW14" s="65"/>
      <c r="OEF14" s="65"/>
      <c r="OEK14" s="219"/>
      <c r="OEL14" s="65"/>
      <c r="OEM14" s="65"/>
      <c r="OEV14" s="65"/>
      <c r="OFA14" s="219"/>
      <c r="OFB14" s="65"/>
      <c r="OFC14" s="65"/>
      <c r="OFL14" s="65"/>
      <c r="OFQ14" s="219"/>
      <c r="OFR14" s="65"/>
      <c r="OFS14" s="65"/>
      <c r="OGB14" s="65"/>
      <c r="OGG14" s="219"/>
      <c r="OGH14" s="65"/>
      <c r="OGI14" s="65"/>
      <c r="OGR14" s="65"/>
      <c r="OGW14" s="219"/>
      <c r="OGX14" s="65"/>
      <c r="OGY14" s="65"/>
      <c r="OHH14" s="65"/>
      <c r="OHM14" s="219"/>
      <c r="OHN14" s="65"/>
      <c r="OHO14" s="65"/>
      <c r="OHX14" s="65"/>
      <c r="OIC14" s="219"/>
      <c r="OID14" s="65"/>
      <c r="OIE14" s="65"/>
      <c r="OIN14" s="65"/>
      <c r="OIS14" s="219"/>
      <c r="OIT14" s="65"/>
      <c r="OIU14" s="65"/>
      <c r="OJD14" s="65"/>
      <c r="OJI14" s="219"/>
      <c r="OJJ14" s="65"/>
      <c r="OJK14" s="65"/>
      <c r="OJT14" s="65"/>
      <c r="OJY14" s="219"/>
      <c r="OJZ14" s="65"/>
      <c r="OKA14" s="65"/>
      <c r="OKJ14" s="65"/>
      <c r="OKO14" s="219"/>
      <c r="OKP14" s="65"/>
      <c r="OKQ14" s="65"/>
      <c r="OKZ14" s="65"/>
      <c r="OLE14" s="219"/>
      <c r="OLF14" s="65"/>
      <c r="OLG14" s="65"/>
      <c r="OLP14" s="65"/>
      <c r="OLU14" s="219"/>
      <c r="OLV14" s="65"/>
      <c r="OLW14" s="65"/>
      <c r="OMF14" s="65"/>
      <c r="OMK14" s="219"/>
      <c r="OML14" s="65"/>
      <c r="OMM14" s="65"/>
      <c r="OMV14" s="65"/>
      <c r="ONA14" s="219"/>
      <c r="ONB14" s="65"/>
      <c r="ONC14" s="65"/>
      <c r="ONL14" s="65"/>
      <c r="ONQ14" s="219"/>
      <c r="ONR14" s="65"/>
      <c r="ONS14" s="65"/>
      <c r="OOB14" s="65"/>
      <c r="OOG14" s="219"/>
      <c r="OOH14" s="65"/>
      <c r="OOI14" s="65"/>
      <c r="OOR14" s="65"/>
      <c r="OOW14" s="219"/>
      <c r="OOX14" s="65"/>
      <c r="OOY14" s="65"/>
      <c r="OPH14" s="65"/>
      <c r="OPM14" s="219"/>
      <c r="OPN14" s="65"/>
      <c r="OPO14" s="65"/>
      <c r="OPX14" s="65"/>
      <c r="OQC14" s="219"/>
      <c r="OQD14" s="65"/>
      <c r="OQE14" s="65"/>
      <c r="OQN14" s="65"/>
      <c r="OQS14" s="219"/>
      <c r="OQT14" s="65"/>
      <c r="OQU14" s="65"/>
      <c r="ORD14" s="65"/>
      <c r="ORI14" s="219"/>
      <c r="ORJ14" s="65"/>
      <c r="ORK14" s="65"/>
      <c r="ORT14" s="65"/>
      <c r="ORY14" s="219"/>
      <c r="ORZ14" s="65"/>
      <c r="OSA14" s="65"/>
      <c r="OSJ14" s="65"/>
      <c r="OSO14" s="219"/>
      <c r="OSP14" s="65"/>
      <c r="OSQ14" s="65"/>
      <c r="OSZ14" s="65"/>
      <c r="OTE14" s="219"/>
      <c r="OTF14" s="65"/>
      <c r="OTG14" s="65"/>
      <c r="OTP14" s="65"/>
      <c r="OTU14" s="219"/>
      <c r="OTV14" s="65"/>
      <c r="OTW14" s="65"/>
      <c r="OUF14" s="65"/>
      <c r="OUK14" s="219"/>
      <c r="OUL14" s="65"/>
      <c r="OUM14" s="65"/>
      <c r="OUV14" s="65"/>
      <c r="OVA14" s="219"/>
      <c r="OVB14" s="65"/>
      <c r="OVC14" s="65"/>
      <c r="OVL14" s="65"/>
      <c r="OVQ14" s="219"/>
      <c r="OVR14" s="65"/>
      <c r="OVS14" s="65"/>
      <c r="OWB14" s="65"/>
      <c r="OWG14" s="219"/>
      <c r="OWH14" s="65"/>
      <c r="OWI14" s="65"/>
      <c r="OWR14" s="65"/>
      <c r="OWW14" s="219"/>
      <c r="OWX14" s="65"/>
      <c r="OWY14" s="65"/>
      <c r="OXH14" s="65"/>
      <c r="OXM14" s="219"/>
      <c r="OXN14" s="65"/>
      <c r="OXO14" s="65"/>
      <c r="OXX14" s="65"/>
      <c r="OYC14" s="219"/>
      <c r="OYD14" s="65"/>
      <c r="OYE14" s="65"/>
      <c r="OYN14" s="65"/>
      <c r="OYS14" s="219"/>
      <c r="OYT14" s="65"/>
      <c r="OYU14" s="65"/>
      <c r="OZD14" s="65"/>
      <c r="OZI14" s="219"/>
      <c r="OZJ14" s="65"/>
      <c r="OZK14" s="65"/>
      <c r="OZT14" s="65"/>
      <c r="OZY14" s="219"/>
      <c r="OZZ14" s="65"/>
      <c r="PAA14" s="65"/>
      <c r="PAJ14" s="65"/>
      <c r="PAO14" s="219"/>
      <c r="PAP14" s="65"/>
      <c r="PAQ14" s="65"/>
      <c r="PAZ14" s="65"/>
      <c r="PBE14" s="219"/>
      <c r="PBF14" s="65"/>
      <c r="PBG14" s="65"/>
      <c r="PBP14" s="65"/>
      <c r="PBU14" s="219"/>
      <c r="PBV14" s="65"/>
      <c r="PBW14" s="65"/>
      <c r="PCF14" s="65"/>
      <c r="PCK14" s="219"/>
      <c r="PCL14" s="65"/>
      <c r="PCM14" s="65"/>
      <c r="PCV14" s="65"/>
      <c r="PDA14" s="219"/>
      <c r="PDB14" s="65"/>
      <c r="PDC14" s="65"/>
      <c r="PDL14" s="65"/>
      <c r="PDQ14" s="219"/>
      <c r="PDR14" s="65"/>
      <c r="PDS14" s="65"/>
      <c r="PEB14" s="65"/>
      <c r="PEG14" s="219"/>
      <c r="PEH14" s="65"/>
      <c r="PEI14" s="65"/>
      <c r="PER14" s="65"/>
      <c r="PEW14" s="219"/>
      <c r="PEX14" s="65"/>
      <c r="PEY14" s="65"/>
      <c r="PFH14" s="65"/>
      <c r="PFM14" s="219"/>
      <c r="PFN14" s="65"/>
      <c r="PFO14" s="65"/>
      <c r="PFX14" s="65"/>
      <c r="PGC14" s="219"/>
      <c r="PGD14" s="65"/>
      <c r="PGE14" s="65"/>
      <c r="PGN14" s="65"/>
      <c r="PGS14" s="219"/>
      <c r="PGT14" s="65"/>
      <c r="PGU14" s="65"/>
      <c r="PHD14" s="65"/>
      <c r="PHI14" s="219"/>
      <c r="PHJ14" s="65"/>
      <c r="PHK14" s="65"/>
      <c r="PHT14" s="65"/>
      <c r="PHY14" s="219"/>
      <c r="PHZ14" s="65"/>
      <c r="PIA14" s="65"/>
      <c r="PIJ14" s="65"/>
      <c r="PIO14" s="219"/>
      <c r="PIP14" s="65"/>
      <c r="PIQ14" s="65"/>
      <c r="PIZ14" s="65"/>
      <c r="PJE14" s="219"/>
      <c r="PJF14" s="65"/>
      <c r="PJG14" s="65"/>
      <c r="PJP14" s="65"/>
      <c r="PJU14" s="219"/>
      <c r="PJV14" s="65"/>
      <c r="PJW14" s="65"/>
      <c r="PKF14" s="65"/>
      <c r="PKK14" s="219"/>
      <c r="PKL14" s="65"/>
      <c r="PKM14" s="65"/>
      <c r="PKV14" s="65"/>
      <c r="PLA14" s="219"/>
      <c r="PLB14" s="65"/>
      <c r="PLC14" s="65"/>
      <c r="PLL14" s="65"/>
      <c r="PLQ14" s="219"/>
      <c r="PLR14" s="65"/>
      <c r="PLS14" s="65"/>
      <c r="PMB14" s="65"/>
      <c r="PMG14" s="219"/>
      <c r="PMH14" s="65"/>
      <c r="PMI14" s="65"/>
      <c r="PMR14" s="65"/>
      <c r="PMW14" s="219"/>
      <c r="PMX14" s="65"/>
      <c r="PMY14" s="65"/>
      <c r="PNH14" s="65"/>
      <c r="PNM14" s="219"/>
      <c r="PNN14" s="65"/>
      <c r="PNO14" s="65"/>
      <c r="PNX14" s="65"/>
      <c r="POC14" s="219"/>
      <c r="POD14" s="65"/>
      <c r="POE14" s="65"/>
      <c r="PON14" s="65"/>
      <c r="POS14" s="219"/>
      <c r="POT14" s="65"/>
      <c r="POU14" s="65"/>
      <c r="PPD14" s="65"/>
      <c r="PPI14" s="219"/>
      <c r="PPJ14" s="65"/>
      <c r="PPK14" s="65"/>
      <c r="PPT14" s="65"/>
      <c r="PPY14" s="219"/>
      <c r="PPZ14" s="65"/>
      <c r="PQA14" s="65"/>
      <c r="PQJ14" s="65"/>
      <c r="PQO14" s="219"/>
      <c r="PQP14" s="65"/>
      <c r="PQQ14" s="65"/>
      <c r="PQZ14" s="65"/>
      <c r="PRE14" s="219"/>
      <c r="PRF14" s="65"/>
      <c r="PRG14" s="65"/>
      <c r="PRP14" s="65"/>
      <c r="PRU14" s="219"/>
      <c r="PRV14" s="65"/>
      <c r="PRW14" s="65"/>
      <c r="PSF14" s="65"/>
      <c r="PSK14" s="219"/>
      <c r="PSL14" s="65"/>
      <c r="PSM14" s="65"/>
      <c r="PSV14" s="65"/>
      <c r="PTA14" s="219"/>
      <c r="PTB14" s="65"/>
      <c r="PTC14" s="65"/>
      <c r="PTL14" s="65"/>
      <c r="PTQ14" s="219"/>
      <c r="PTR14" s="65"/>
      <c r="PTS14" s="65"/>
      <c r="PUB14" s="65"/>
      <c r="PUG14" s="219"/>
      <c r="PUH14" s="65"/>
      <c r="PUI14" s="65"/>
      <c r="PUR14" s="65"/>
      <c r="PUW14" s="219"/>
      <c r="PUX14" s="65"/>
      <c r="PUY14" s="65"/>
      <c r="PVH14" s="65"/>
      <c r="PVM14" s="219"/>
      <c r="PVN14" s="65"/>
      <c r="PVO14" s="65"/>
      <c r="PVX14" s="65"/>
      <c r="PWC14" s="219"/>
      <c r="PWD14" s="65"/>
      <c r="PWE14" s="65"/>
      <c r="PWN14" s="65"/>
      <c r="PWS14" s="219"/>
      <c r="PWT14" s="65"/>
      <c r="PWU14" s="65"/>
      <c r="PXD14" s="65"/>
      <c r="PXI14" s="219"/>
      <c r="PXJ14" s="65"/>
      <c r="PXK14" s="65"/>
      <c r="PXT14" s="65"/>
      <c r="PXY14" s="219"/>
      <c r="PXZ14" s="65"/>
      <c r="PYA14" s="65"/>
      <c r="PYJ14" s="65"/>
      <c r="PYO14" s="219"/>
      <c r="PYP14" s="65"/>
      <c r="PYQ14" s="65"/>
      <c r="PYZ14" s="65"/>
      <c r="PZE14" s="219"/>
      <c r="PZF14" s="65"/>
      <c r="PZG14" s="65"/>
      <c r="PZP14" s="65"/>
      <c r="PZU14" s="219"/>
      <c r="PZV14" s="65"/>
      <c r="PZW14" s="65"/>
      <c r="QAF14" s="65"/>
      <c r="QAK14" s="219"/>
      <c r="QAL14" s="65"/>
      <c r="QAM14" s="65"/>
      <c r="QAV14" s="65"/>
      <c r="QBA14" s="219"/>
      <c r="QBB14" s="65"/>
      <c r="QBC14" s="65"/>
      <c r="QBL14" s="65"/>
      <c r="QBQ14" s="219"/>
      <c r="QBR14" s="65"/>
      <c r="QBS14" s="65"/>
      <c r="QCB14" s="65"/>
      <c r="QCG14" s="219"/>
      <c r="QCH14" s="65"/>
      <c r="QCI14" s="65"/>
      <c r="QCR14" s="65"/>
      <c r="QCW14" s="219"/>
      <c r="QCX14" s="65"/>
      <c r="QCY14" s="65"/>
      <c r="QDH14" s="65"/>
      <c r="QDM14" s="219"/>
      <c r="QDN14" s="65"/>
      <c r="QDO14" s="65"/>
      <c r="QDX14" s="65"/>
      <c r="QEC14" s="219"/>
      <c r="QED14" s="65"/>
      <c r="QEE14" s="65"/>
      <c r="QEN14" s="65"/>
      <c r="QES14" s="219"/>
      <c r="QET14" s="65"/>
      <c r="QEU14" s="65"/>
      <c r="QFD14" s="65"/>
      <c r="QFI14" s="219"/>
      <c r="QFJ14" s="65"/>
      <c r="QFK14" s="65"/>
      <c r="QFT14" s="65"/>
      <c r="QFY14" s="219"/>
      <c r="QFZ14" s="65"/>
      <c r="QGA14" s="65"/>
      <c r="QGJ14" s="65"/>
      <c r="QGO14" s="219"/>
      <c r="QGP14" s="65"/>
      <c r="QGQ14" s="65"/>
      <c r="QGZ14" s="65"/>
      <c r="QHE14" s="219"/>
      <c r="QHF14" s="65"/>
      <c r="QHG14" s="65"/>
      <c r="QHP14" s="65"/>
      <c r="QHU14" s="219"/>
      <c r="QHV14" s="65"/>
      <c r="QHW14" s="65"/>
      <c r="QIF14" s="65"/>
      <c r="QIK14" s="219"/>
      <c r="QIL14" s="65"/>
      <c r="QIM14" s="65"/>
      <c r="QIV14" s="65"/>
      <c r="QJA14" s="219"/>
      <c r="QJB14" s="65"/>
      <c r="QJC14" s="65"/>
      <c r="QJL14" s="65"/>
      <c r="QJQ14" s="219"/>
      <c r="QJR14" s="65"/>
      <c r="QJS14" s="65"/>
      <c r="QKB14" s="65"/>
      <c r="QKG14" s="219"/>
      <c r="QKH14" s="65"/>
      <c r="QKI14" s="65"/>
      <c r="QKR14" s="65"/>
      <c r="QKW14" s="219"/>
      <c r="QKX14" s="65"/>
      <c r="QKY14" s="65"/>
      <c r="QLH14" s="65"/>
      <c r="QLM14" s="219"/>
      <c r="QLN14" s="65"/>
      <c r="QLO14" s="65"/>
      <c r="QLX14" s="65"/>
      <c r="QMC14" s="219"/>
      <c r="QMD14" s="65"/>
      <c r="QME14" s="65"/>
      <c r="QMN14" s="65"/>
      <c r="QMS14" s="219"/>
      <c r="QMT14" s="65"/>
      <c r="QMU14" s="65"/>
      <c r="QND14" s="65"/>
      <c r="QNI14" s="219"/>
      <c r="QNJ14" s="65"/>
      <c r="QNK14" s="65"/>
      <c r="QNT14" s="65"/>
      <c r="QNY14" s="219"/>
      <c r="QNZ14" s="65"/>
      <c r="QOA14" s="65"/>
      <c r="QOJ14" s="65"/>
      <c r="QOO14" s="219"/>
      <c r="QOP14" s="65"/>
      <c r="QOQ14" s="65"/>
      <c r="QOZ14" s="65"/>
      <c r="QPE14" s="219"/>
      <c r="QPF14" s="65"/>
      <c r="QPG14" s="65"/>
      <c r="QPP14" s="65"/>
      <c r="QPU14" s="219"/>
      <c r="QPV14" s="65"/>
      <c r="QPW14" s="65"/>
      <c r="QQF14" s="65"/>
      <c r="QQK14" s="219"/>
      <c r="QQL14" s="65"/>
      <c r="QQM14" s="65"/>
      <c r="QQV14" s="65"/>
      <c r="QRA14" s="219"/>
      <c r="QRB14" s="65"/>
      <c r="QRC14" s="65"/>
      <c r="QRL14" s="65"/>
      <c r="QRQ14" s="219"/>
      <c r="QRR14" s="65"/>
      <c r="QRS14" s="65"/>
      <c r="QSB14" s="65"/>
      <c r="QSG14" s="219"/>
      <c r="QSH14" s="65"/>
      <c r="QSI14" s="65"/>
      <c r="QSR14" s="65"/>
      <c r="QSW14" s="219"/>
      <c r="QSX14" s="65"/>
      <c r="QSY14" s="65"/>
      <c r="QTH14" s="65"/>
      <c r="QTM14" s="219"/>
      <c r="QTN14" s="65"/>
      <c r="QTO14" s="65"/>
      <c r="QTX14" s="65"/>
      <c r="QUC14" s="219"/>
      <c r="QUD14" s="65"/>
      <c r="QUE14" s="65"/>
      <c r="QUN14" s="65"/>
      <c r="QUS14" s="219"/>
      <c r="QUT14" s="65"/>
      <c r="QUU14" s="65"/>
      <c r="QVD14" s="65"/>
      <c r="QVI14" s="219"/>
      <c r="QVJ14" s="65"/>
      <c r="QVK14" s="65"/>
      <c r="QVT14" s="65"/>
      <c r="QVY14" s="219"/>
      <c r="QVZ14" s="65"/>
      <c r="QWA14" s="65"/>
      <c r="QWJ14" s="65"/>
      <c r="QWO14" s="219"/>
      <c r="QWP14" s="65"/>
      <c r="QWQ14" s="65"/>
      <c r="QWZ14" s="65"/>
      <c r="QXE14" s="219"/>
      <c r="QXF14" s="65"/>
      <c r="QXG14" s="65"/>
      <c r="QXP14" s="65"/>
      <c r="QXU14" s="219"/>
      <c r="QXV14" s="65"/>
      <c r="QXW14" s="65"/>
      <c r="QYF14" s="65"/>
      <c r="QYK14" s="219"/>
      <c r="QYL14" s="65"/>
      <c r="QYM14" s="65"/>
      <c r="QYV14" s="65"/>
      <c r="QZA14" s="219"/>
      <c r="QZB14" s="65"/>
      <c r="QZC14" s="65"/>
      <c r="QZL14" s="65"/>
      <c r="QZQ14" s="219"/>
      <c r="QZR14" s="65"/>
      <c r="QZS14" s="65"/>
      <c r="RAB14" s="65"/>
      <c r="RAG14" s="219"/>
      <c r="RAH14" s="65"/>
      <c r="RAI14" s="65"/>
      <c r="RAR14" s="65"/>
      <c r="RAW14" s="219"/>
      <c r="RAX14" s="65"/>
      <c r="RAY14" s="65"/>
      <c r="RBH14" s="65"/>
      <c r="RBM14" s="219"/>
      <c r="RBN14" s="65"/>
      <c r="RBO14" s="65"/>
      <c r="RBX14" s="65"/>
      <c r="RCC14" s="219"/>
      <c r="RCD14" s="65"/>
      <c r="RCE14" s="65"/>
      <c r="RCN14" s="65"/>
      <c r="RCS14" s="219"/>
      <c r="RCT14" s="65"/>
      <c r="RCU14" s="65"/>
      <c r="RDD14" s="65"/>
      <c r="RDI14" s="219"/>
      <c r="RDJ14" s="65"/>
      <c r="RDK14" s="65"/>
      <c r="RDT14" s="65"/>
      <c r="RDY14" s="219"/>
      <c r="RDZ14" s="65"/>
      <c r="REA14" s="65"/>
      <c r="REJ14" s="65"/>
      <c r="REO14" s="219"/>
      <c r="REP14" s="65"/>
      <c r="REQ14" s="65"/>
      <c r="REZ14" s="65"/>
      <c r="RFE14" s="219"/>
      <c r="RFF14" s="65"/>
      <c r="RFG14" s="65"/>
      <c r="RFP14" s="65"/>
      <c r="RFU14" s="219"/>
      <c r="RFV14" s="65"/>
      <c r="RFW14" s="65"/>
      <c r="RGF14" s="65"/>
      <c r="RGK14" s="219"/>
      <c r="RGL14" s="65"/>
      <c r="RGM14" s="65"/>
      <c r="RGV14" s="65"/>
      <c r="RHA14" s="219"/>
      <c r="RHB14" s="65"/>
      <c r="RHC14" s="65"/>
      <c r="RHL14" s="65"/>
      <c r="RHQ14" s="219"/>
      <c r="RHR14" s="65"/>
      <c r="RHS14" s="65"/>
      <c r="RIB14" s="65"/>
      <c r="RIG14" s="219"/>
      <c r="RIH14" s="65"/>
      <c r="RII14" s="65"/>
      <c r="RIR14" s="65"/>
      <c r="RIW14" s="219"/>
      <c r="RIX14" s="65"/>
      <c r="RIY14" s="65"/>
      <c r="RJH14" s="65"/>
      <c r="RJM14" s="219"/>
      <c r="RJN14" s="65"/>
      <c r="RJO14" s="65"/>
      <c r="RJX14" s="65"/>
      <c r="RKC14" s="219"/>
      <c r="RKD14" s="65"/>
      <c r="RKE14" s="65"/>
      <c r="RKN14" s="65"/>
      <c r="RKS14" s="219"/>
      <c r="RKT14" s="65"/>
      <c r="RKU14" s="65"/>
      <c r="RLD14" s="65"/>
      <c r="RLI14" s="219"/>
      <c r="RLJ14" s="65"/>
      <c r="RLK14" s="65"/>
      <c r="RLT14" s="65"/>
      <c r="RLY14" s="219"/>
      <c r="RLZ14" s="65"/>
      <c r="RMA14" s="65"/>
      <c r="RMJ14" s="65"/>
      <c r="RMO14" s="219"/>
      <c r="RMP14" s="65"/>
      <c r="RMQ14" s="65"/>
      <c r="RMZ14" s="65"/>
      <c r="RNE14" s="219"/>
      <c r="RNF14" s="65"/>
      <c r="RNG14" s="65"/>
      <c r="RNP14" s="65"/>
      <c r="RNU14" s="219"/>
      <c r="RNV14" s="65"/>
      <c r="RNW14" s="65"/>
      <c r="ROF14" s="65"/>
      <c r="ROK14" s="219"/>
      <c r="ROL14" s="65"/>
      <c r="ROM14" s="65"/>
      <c r="ROV14" s="65"/>
      <c r="RPA14" s="219"/>
      <c r="RPB14" s="65"/>
      <c r="RPC14" s="65"/>
      <c r="RPL14" s="65"/>
      <c r="RPQ14" s="219"/>
      <c r="RPR14" s="65"/>
      <c r="RPS14" s="65"/>
      <c r="RQB14" s="65"/>
      <c r="RQG14" s="219"/>
      <c r="RQH14" s="65"/>
      <c r="RQI14" s="65"/>
      <c r="RQR14" s="65"/>
      <c r="RQW14" s="219"/>
      <c r="RQX14" s="65"/>
      <c r="RQY14" s="65"/>
      <c r="RRH14" s="65"/>
      <c r="RRM14" s="219"/>
      <c r="RRN14" s="65"/>
      <c r="RRO14" s="65"/>
      <c r="RRX14" s="65"/>
      <c r="RSC14" s="219"/>
      <c r="RSD14" s="65"/>
      <c r="RSE14" s="65"/>
      <c r="RSN14" s="65"/>
      <c r="RSS14" s="219"/>
      <c r="RST14" s="65"/>
      <c r="RSU14" s="65"/>
      <c r="RTD14" s="65"/>
      <c r="RTI14" s="219"/>
      <c r="RTJ14" s="65"/>
      <c r="RTK14" s="65"/>
      <c r="RTT14" s="65"/>
      <c r="RTY14" s="219"/>
      <c r="RTZ14" s="65"/>
      <c r="RUA14" s="65"/>
      <c r="RUJ14" s="65"/>
      <c r="RUO14" s="219"/>
      <c r="RUP14" s="65"/>
      <c r="RUQ14" s="65"/>
      <c r="RUZ14" s="65"/>
      <c r="RVE14" s="219"/>
      <c r="RVF14" s="65"/>
      <c r="RVG14" s="65"/>
      <c r="RVP14" s="65"/>
      <c r="RVU14" s="219"/>
      <c r="RVV14" s="65"/>
      <c r="RVW14" s="65"/>
      <c r="RWF14" s="65"/>
      <c r="RWK14" s="219"/>
      <c r="RWL14" s="65"/>
      <c r="RWM14" s="65"/>
      <c r="RWV14" s="65"/>
      <c r="RXA14" s="219"/>
      <c r="RXB14" s="65"/>
      <c r="RXC14" s="65"/>
      <c r="RXL14" s="65"/>
      <c r="RXQ14" s="219"/>
      <c r="RXR14" s="65"/>
      <c r="RXS14" s="65"/>
      <c r="RYB14" s="65"/>
      <c r="RYG14" s="219"/>
      <c r="RYH14" s="65"/>
      <c r="RYI14" s="65"/>
      <c r="RYR14" s="65"/>
      <c r="RYW14" s="219"/>
      <c r="RYX14" s="65"/>
      <c r="RYY14" s="65"/>
      <c r="RZH14" s="65"/>
      <c r="RZM14" s="219"/>
      <c r="RZN14" s="65"/>
      <c r="RZO14" s="65"/>
      <c r="RZX14" s="65"/>
      <c r="SAC14" s="219"/>
      <c r="SAD14" s="65"/>
      <c r="SAE14" s="65"/>
      <c r="SAN14" s="65"/>
      <c r="SAS14" s="219"/>
      <c r="SAT14" s="65"/>
      <c r="SAU14" s="65"/>
      <c r="SBD14" s="65"/>
      <c r="SBI14" s="219"/>
      <c r="SBJ14" s="65"/>
      <c r="SBK14" s="65"/>
      <c r="SBT14" s="65"/>
      <c r="SBY14" s="219"/>
      <c r="SBZ14" s="65"/>
      <c r="SCA14" s="65"/>
      <c r="SCJ14" s="65"/>
      <c r="SCO14" s="219"/>
      <c r="SCP14" s="65"/>
      <c r="SCQ14" s="65"/>
      <c r="SCZ14" s="65"/>
      <c r="SDE14" s="219"/>
      <c r="SDF14" s="65"/>
      <c r="SDG14" s="65"/>
      <c r="SDP14" s="65"/>
      <c r="SDU14" s="219"/>
      <c r="SDV14" s="65"/>
      <c r="SDW14" s="65"/>
      <c r="SEF14" s="65"/>
      <c r="SEK14" s="219"/>
      <c r="SEL14" s="65"/>
      <c r="SEM14" s="65"/>
      <c r="SEV14" s="65"/>
      <c r="SFA14" s="219"/>
      <c r="SFB14" s="65"/>
      <c r="SFC14" s="65"/>
      <c r="SFL14" s="65"/>
      <c r="SFQ14" s="219"/>
      <c r="SFR14" s="65"/>
      <c r="SFS14" s="65"/>
      <c r="SGB14" s="65"/>
      <c r="SGG14" s="219"/>
      <c r="SGH14" s="65"/>
      <c r="SGI14" s="65"/>
      <c r="SGR14" s="65"/>
      <c r="SGW14" s="219"/>
      <c r="SGX14" s="65"/>
      <c r="SGY14" s="65"/>
      <c r="SHH14" s="65"/>
      <c r="SHM14" s="219"/>
      <c r="SHN14" s="65"/>
      <c r="SHO14" s="65"/>
      <c r="SHX14" s="65"/>
      <c r="SIC14" s="219"/>
      <c r="SID14" s="65"/>
      <c r="SIE14" s="65"/>
      <c r="SIN14" s="65"/>
      <c r="SIS14" s="219"/>
      <c r="SIT14" s="65"/>
      <c r="SIU14" s="65"/>
      <c r="SJD14" s="65"/>
      <c r="SJI14" s="219"/>
      <c r="SJJ14" s="65"/>
      <c r="SJK14" s="65"/>
      <c r="SJT14" s="65"/>
      <c r="SJY14" s="219"/>
      <c r="SJZ14" s="65"/>
      <c r="SKA14" s="65"/>
      <c r="SKJ14" s="65"/>
      <c r="SKO14" s="219"/>
      <c r="SKP14" s="65"/>
      <c r="SKQ14" s="65"/>
      <c r="SKZ14" s="65"/>
      <c r="SLE14" s="219"/>
      <c r="SLF14" s="65"/>
      <c r="SLG14" s="65"/>
      <c r="SLP14" s="65"/>
      <c r="SLU14" s="219"/>
      <c r="SLV14" s="65"/>
      <c r="SLW14" s="65"/>
      <c r="SMF14" s="65"/>
      <c r="SMK14" s="219"/>
      <c r="SML14" s="65"/>
      <c r="SMM14" s="65"/>
      <c r="SMV14" s="65"/>
      <c r="SNA14" s="219"/>
      <c r="SNB14" s="65"/>
      <c r="SNC14" s="65"/>
      <c r="SNL14" s="65"/>
      <c r="SNQ14" s="219"/>
      <c r="SNR14" s="65"/>
      <c r="SNS14" s="65"/>
      <c r="SOB14" s="65"/>
      <c r="SOG14" s="219"/>
      <c r="SOH14" s="65"/>
      <c r="SOI14" s="65"/>
      <c r="SOR14" s="65"/>
      <c r="SOW14" s="219"/>
      <c r="SOX14" s="65"/>
      <c r="SOY14" s="65"/>
      <c r="SPH14" s="65"/>
      <c r="SPM14" s="219"/>
      <c r="SPN14" s="65"/>
      <c r="SPO14" s="65"/>
      <c r="SPX14" s="65"/>
      <c r="SQC14" s="219"/>
      <c r="SQD14" s="65"/>
      <c r="SQE14" s="65"/>
      <c r="SQN14" s="65"/>
      <c r="SQS14" s="219"/>
      <c r="SQT14" s="65"/>
      <c r="SQU14" s="65"/>
      <c r="SRD14" s="65"/>
      <c r="SRI14" s="219"/>
      <c r="SRJ14" s="65"/>
      <c r="SRK14" s="65"/>
      <c r="SRT14" s="65"/>
      <c r="SRY14" s="219"/>
      <c r="SRZ14" s="65"/>
      <c r="SSA14" s="65"/>
      <c r="SSJ14" s="65"/>
      <c r="SSO14" s="219"/>
      <c r="SSP14" s="65"/>
      <c r="SSQ14" s="65"/>
      <c r="SSZ14" s="65"/>
      <c r="STE14" s="219"/>
      <c r="STF14" s="65"/>
      <c r="STG14" s="65"/>
      <c r="STP14" s="65"/>
      <c r="STU14" s="219"/>
      <c r="STV14" s="65"/>
      <c r="STW14" s="65"/>
      <c r="SUF14" s="65"/>
      <c r="SUK14" s="219"/>
      <c r="SUL14" s="65"/>
      <c r="SUM14" s="65"/>
      <c r="SUV14" s="65"/>
      <c r="SVA14" s="219"/>
      <c r="SVB14" s="65"/>
      <c r="SVC14" s="65"/>
      <c r="SVL14" s="65"/>
      <c r="SVQ14" s="219"/>
      <c r="SVR14" s="65"/>
      <c r="SVS14" s="65"/>
      <c r="SWB14" s="65"/>
      <c r="SWG14" s="219"/>
      <c r="SWH14" s="65"/>
      <c r="SWI14" s="65"/>
      <c r="SWR14" s="65"/>
      <c r="SWW14" s="219"/>
      <c r="SWX14" s="65"/>
      <c r="SWY14" s="65"/>
      <c r="SXH14" s="65"/>
      <c r="SXM14" s="219"/>
      <c r="SXN14" s="65"/>
      <c r="SXO14" s="65"/>
      <c r="SXX14" s="65"/>
      <c r="SYC14" s="219"/>
      <c r="SYD14" s="65"/>
      <c r="SYE14" s="65"/>
      <c r="SYN14" s="65"/>
      <c r="SYS14" s="219"/>
      <c r="SYT14" s="65"/>
      <c r="SYU14" s="65"/>
      <c r="SZD14" s="65"/>
      <c r="SZI14" s="219"/>
      <c r="SZJ14" s="65"/>
      <c r="SZK14" s="65"/>
      <c r="SZT14" s="65"/>
      <c r="SZY14" s="219"/>
      <c r="SZZ14" s="65"/>
      <c r="TAA14" s="65"/>
      <c r="TAJ14" s="65"/>
      <c r="TAO14" s="219"/>
      <c r="TAP14" s="65"/>
      <c r="TAQ14" s="65"/>
      <c r="TAZ14" s="65"/>
      <c r="TBE14" s="219"/>
      <c r="TBF14" s="65"/>
      <c r="TBG14" s="65"/>
      <c r="TBP14" s="65"/>
      <c r="TBU14" s="219"/>
      <c r="TBV14" s="65"/>
      <c r="TBW14" s="65"/>
      <c r="TCF14" s="65"/>
      <c r="TCK14" s="219"/>
      <c r="TCL14" s="65"/>
      <c r="TCM14" s="65"/>
      <c r="TCV14" s="65"/>
      <c r="TDA14" s="219"/>
      <c r="TDB14" s="65"/>
      <c r="TDC14" s="65"/>
      <c r="TDL14" s="65"/>
      <c r="TDQ14" s="219"/>
      <c r="TDR14" s="65"/>
      <c r="TDS14" s="65"/>
      <c r="TEB14" s="65"/>
      <c r="TEG14" s="219"/>
      <c r="TEH14" s="65"/>
      <c r="TEI14" s="65"/>
      <c r="TER14" s="65"/>
      <c r="TEW14" s="219"/>
      <c r="TEX14" s="65"/>
      <c r="TEY14" s="65"/>
      <c r="TFH14" s="65"/>
      <c r="TFM14" s="219"/>
      <c r="TFN14" s="65"/>
      <c r="TFO14" s="65"/>
      <c r="TFX14" s="65"/>
      <c r="TGC14" s="219"/>
      <c r="TGD14" s="65"/>
      <c r="TGE14" s="65"/>
      <c r="TGN14" s="65"/>
      <c r="TGS14" s="219"/>
      <c r="TGT14" s="65"/>
      <c r="TGU14" s="65"/>
      <c r="THD14" s="65"/>
      <c r="THI14" s="219"/>
      <c r="THJ14" s="65"/>
      <c r="THK14" s="65"/>
      <c r="THT14" s="65"/>
      <c r="THY14" s="219"/>
      <c r="THZ14" s="65"/>
      <c r="TIA14" s="65"/>
      <c r="TIJ14" s="65"/>
      <c r="TIO14" s="219"/>
      <c r="TIP14" s="65"/>
      <c r="TIQ14" s="65"/>
      <c r="TIZ14" s="65"/>
      <c r="TJE14" s="219"/>
      <c r="TJF14" s="65"/>
      <c r="TJG14" s="65"/>
      <c r="TJP14" s="65"/>
      <c r="TJU14" s="219"/>
      <c r="TJV14" s="65"/>
      <c r="TJW14" s="65"/>
      <c r="TKF14" s="65"/>
      <c r="TKK14" s="219"/>
      <c r="TKL14" s="65"/>
      <c r="TKM14" s="65"/>
      <c r="TKV14" s="65"/>
      <c r="TLA14" s="219"/>
      <c r="TLB14" s="65"/>
      <c r="TLC14" s="65"/>
      <c r="TLL14" s="65"/>
      <c r="TLQ14" s="219"/>
      <c r="TLR14" s="65"/>
      <c r="TLS14" s="65"/>
      <c r="TMB14" s="65"/>
      <c r="TMG14" s="219"/>
      <c r="TMH14" s="65"/>
      <c r="TMI14" s="65"/>
      <c r="TMR14" s="65"/>
      <c r="TMW14" s="219"/>
      <c r="TMX14" s="65"/>
      <c r="TMY14" s="65"/>
      <c r="TNH14" s="65"/>
      <c r="TNM14" s="219"/>
      <c r="TNN14" s="65"/>
      <c r="TNO14" s="65"/>
      <c r="TNX14" s="65"/>
      <c r="TOC14" s="219"/>
      <c r="TOD14" s="65"/>
      <c r="TOE14" s="65"/>
      <c r="TON14" s="65"/>
      <c r="TOS14" s="219"/>
      <c r="TOT14" s="65"/>
      <c r="TOU14" s="65"/>
      <c r="TPD14" s="65"/>
      <c r="TPI14" s="219"/>
      <c r="TPJ14" s="65"/>
      <c r="TPK14" s="65"/>
      <c r="TPT14" s="65"/>
      <c r="TPY14" s="219"/>
      <c r="TPZ14" s="65"/>
      <c r="TQA14" s="65"/>
      <c r="TQJ14" s="65"/>
      <c r="TQO14" s="219"/>
      <c r="TQP14" s="65"/>
      <c r="TQQ14" s="65"/>
      <c r="TQZ14" s="65"/>
      <c r="TRE14" s="219"/>
      <c r="TRF14" s="65"/>
      <c r="TRG14" s="65"/>
      <c r="TRP14" s="65"/>
      <c r="TRU14" s="219"/>
      <c r="TRV14" s="65"/>
      <c r="TRW14" s="65"/>
      <c r="TSF14" s="65"/>
      <c r="TSK14" s="219"/>
      <c r="TSL14" s="65"/>
      <c r="TSM14" s="65"/>
      <c r="TSV14" s="65"/>
      <c r="TTA14" s="219"/>
      <c r="TTB14" s="65"/>
      <c r="TTC14" s="65"/>
      <c r="TTL14" s="65"/>
      <c r="TTQ14" s="219"/>
      <c r="TTR14" s="65"/>
      <c r="TTS14" s="65"/>
      <c r="TUB14" s="65"/>
      <c r="TUG14" s="219"/>
      <c r="TUH14" s="65"/>
      <c r="TUI14" s="65"/>
      <c r="TUR14" s="65"/>
      <c r="TUW14" s="219"/>
      <c r="TUX14" s="65"/>
      <c r="TUY14" s="65"/>
      <c r="TVH14" s="65"/>
      <c r="TVM14" s="219"/>
      <c r="TVN14" s="65"/>
      <c r="TVO14" s="65"/>
      <c r="TVX14" s="65"/>
      <c r="TWC14" s="219"/>
      <c r="TWD14" s="65"/>
      <c r="TWE14" s="65"/>
      <c r="TWN14" s="65"/>
      <c r="TWS14" s="219"/>
      <c r="TWT14" s="65"/>
      <c r="TWU14" s="65"/>
      <c r="TXD14" s="65"/>
      <c r="TXI14" s="219"/>
      <c r="TXJ14" s="65"/>
      <c r="TXK14" s="65"/>
      <c r="TXT14" s="65"/>
      <c r="TXY14" s="219"/>
      <c r="TXZ14" s="65"/>
      <c r="TYA14" s="65"/>
      <c r="TYJ14" s="65"/>
      <c r="TYO14" s="219"/>
      <c r="TYP14" s="65"/>
      <c r="TYQ14" s="65"/>
      <c r="TYZ14" s="65"/>
      <c r="TZE14" s="219"/>
      <c r="TZF14" s="65"/>
      <c r="TZG14" s="65"/>
      <c r="TZP14" s="65"/>
      <c r="TZU14" s="219"/>
      <c r="TZV14" s="65"/>
      <c r="TZW14" s="65"/>
      <c r="UAF14" s="65"/>
      <c r="UAK14" s="219"/>
      <c r="UAL14" s="65"/>
      <c r="UAM14" s="65"/>
      <c r="UAV14" s="65"/>
      <c r="UBA14" s="219"/>
      <c r="UBB14" s="65"/>
      <c r="UBC14" s="65"/>
      <c r="UBL14" s="65"/>
      <c r="UBQ14" s="219"/>
      <c r="UBR14" s="65"/>
      <c r="UBS14" s="65"/>
      <c r="UCB14" s="65"/>
      <c r="UCG14" s="219"/>
      <c r="UCH14" s="65"/>
      <c r="UCI14" s="65"/>
      <c r="UCR14" s="65"/>
      <c r="UCW14" s="219"/>
      <c r="UCX14" s="65"/>
      <c r="UCY14" s="65"/>
      <c r="UDH14" s="65"/>
      <c r="UDM14" s="219"/>
      <c r="UDN14" s="65"/>
      <c r="UDO14" s="65"/>
      <c r="UDX14" s="65"/>
      <c r="UEC14" s="219"/>
      <c r="UED14" s="65"/>
      <c r="UEE14" s="65"/>
      <c r="UEN14" s="65"/>
      <c r="UES14" s="219"/>
      <c r="UET14" s="65"/>
      <c r="UEU14" s="65"/>
      <c r="UFD14" s="65"/>
      <c r="UFI14" s="219"/>
      <c r="UFJ14" s="65"/>
      <c r="UFK14" s="65"/>
      <c r="UFT14" s="65"/>
      <c r="UFY14" s="219"/>
      <c r="UFZ14" s="65"/>
      <c r="UGA14" s="65"/>
      <c r="UGJ14" s="65"/>
      <c r="UGO14" s="219"/>
      <c r="UGP14" s="65"/>
      <c r="UGQ14" s="65"/>
      <c r="UGZ14" s="65"/>
      <c r="UHE14" s="219"/>
      <c r="UHF14" s="65"/>
      <c r="UHG14" s="65"/>
      <c r="UHP14" s="65"/>
      <c r="UHU14" s="219"/>
      <c r="UHV14" s="65"/>
      <c r="UHW14" s="65"/>
      <c r="UIF14" s="65"/>
      <c r="UIK14" s="219"/>
      <c r="UIL14" s="65"/>
      <c r="UIM14" s="65"/>
      <c r="UIV14" s="65"/>
      <c r="UJA14" s="219"/>
      <c r="UJB14" s="65"/>
      <c r="UJC14" s="65"/>
      <c r="UJL14" s="65"/>
      <c r="UJQ14" s="219"/>
      <c r="UJR14" s="65"/>
      <c r="UJS14" s="65"/>
      <c r="UKB14" s="65"/>
      <c r="UKG14" s="219"/>
      <c r="UKH14" s="65"/>
      <c r="UKI14" s="65"/>
      <c r="UKR14" s="65"/>
      <c r="UKW14" s="219"/>
      <c r="UKX14" s="65"/>
      <c r="UKY14" s="65"/>
      <c r="ULH14" s="65"/>
      <c r="ULM14" s="219"/>
      <c r="ULN14" s="65"/>
      <c r="ULO14" s="65"/>
      <c r="ULX14" s="65"/>
      <c r="UMC14" s="219"/>
      <c r="UMD14" s="65"/>
      <c r="UME14" s="65"/>
      <c r="UMN14" s="65"/>
      <c r="UMS14" s="219"/>
      <c r="UMT14" s="65"/>
      <c r="UMU14" s="65"/>
      <c r="UND14" s="65"/>
      <c r="UNI14" s="219"/>
      <c r="UNJ14" s="65"/>
      <c r="UNK14" s="65"/>
      <c r="UNT14" s="65"/>
      <c r="UNY14" s="219"/>
      <c r="UNZ14" s="65"/>
      <c r="UOA14" s="65"/>
      <c r="UOJ14" s="65"/>
      <c r="UOO14" s="219"/>
      <c r="UOP14" s="65"/>
      <c r="UOQ14" s="65"/>
      <c r="UOZ14" s="65"/>
      <c r="UPE14" s="219"/>
      <c r="UPF14" s="65"/>
      <c r="UPG14" s="65"/>
      <c r="UPP14" s="65"/>
      <c r="UPU14" s="219"/>
      <c r="UPV14" s="65"/>
      <c r="UPW14" s="65"/>
      <c r="UQF14" s="65"/>
      <c r="UQK14" s="219"/>
      <c r="UQL14" s="65"/>
      <c r="UQM14" s="65"/>
      <c r="UQV14" s="65"/>
      <c r="URA14" s="219"/>
      <c r="URB14" s="65"/>
      <c r="URC14" s="65"/>
      <c r="URL14" s="65"/>
      <c r="URQ14" s="219"/>
      <c r="URR14" s="65"/>
      <c r="URS14" s="65"/>
      <c r="USB14" s="65"/>
      <c r="USG14" s="219"/>
      <c r="USH14" s="65"/>
      <c r="USI14" s="65"/>
      <c r="USR14" s="65"/>
      <c r="USW14" s="219"/>
      <c r="USX14" s="65"/>
      <c r="USY14" s="65"/>
      <c r="UTH14" s="65"/>
      <c r="UTM14" s="219"/>
      <c r="UTN14" s="65"/>
      <c r="UTO14" s="65"/>
      <c r="UTX14" s="65"/>
      <c r="UUC14" s="219"/>
      <c r="UUD14" s="65"/>
      <c r="UUE14" s="65"/>
      <c r="UUN14" s="65"/>
      <c r="UUS14" s="219"/>
      <c r="UUT14" s="65"/>
      <c r="UUU14" s="65"/>
      <c r="UVD14" s="65"/>
      <c r="UVI14" s="219"/>
      <c r="UVJ14" s="65"/>
      <c r="UVK14" s="65"/>
      <c r="UVT14" s="65"/>
      <c r="UVY14" s="219"/>
      <c r="UVZ14" s="65"/>
      <c r="UWA14" s="65"/>
      <c r="UWJ14" s="65"/>
      <c r="UWO14" s="219"/>
      <c r="UWP14" s="65"/>
      <c r="UWQ14" s="65"/>
      <c r="UWZ14" s="65"/>
      <c r="UXE14" s="219"/>
      <c r="UXF14" s="65"/>
      <c r="UXG14" s="65"/>
      <c r="UXP14" s="65"/>
      <c r="UXU14" s="219"/>
      <c r="UXV14" s="65"/>
      <c r="UXW14" s="65"/>
      <c r="UYF14" s="65"/>
      <c r="UYK14" s="219"/>
      <c r="UYL14" s="65"/>
      <c r="UYM14" s="65"/>
      <c r="UYV14" s="65"/>
      <c r="UZA14" s="219"/>
      <c r="UZB14" s="65"/>
      <c r="UZC14" s="65"/>
      <c r="UZL14" s="65"/>
      <c r="UZQ14" s="219"/>
      <c r="UZR14" s="65"/>
      <c r="UZS14" s="65"/>
      <c r="VAB14" s="65"/>
      <c r="VAG14" s="219"/>
      <c r="VAH14" s="65"/>
      <c r="VAI14" s="65"/>
      <c r="VAR14" s="65"/>
      <c r="VAW14" s="219"/>
      <c r="VAX14" s="65"/>
      <c r="VAY14" s="65"/>
      <c r="VBH14" s="65"/>
      <c r="VBM14" s="219"/>
      <c r="VBN14" s="65"/>
      <c r="VBO14" s="65"/>
      <c r="VBX14" s="65"/>
      <c r="VCC14" s="219"/>
      <c r="VCD14" s="65"/>
      <c r="VCE14" s="65"/>
      <c r="VCN14" s="65"/>
      <c r="VCS14" s="219"/>
      <c r="VCT14" s="65"/>
      <c r="VCU14" s="65"/>
      <c r="VDD14" s="65"/>
      <c r="VDI14" s="219"/>
      <c r="VDJ14" s="65"/>
      <c r="VDK14" s="65"/>
      <c r="VDT14" s="65"/>
      <c r="VDY14" s="219"/>
      <c r="VDZ14" s="65"/>
      <c r="VEA14" s="65"/>
      <c r="VEJ14" s="65"/>
      <c r="VEO14" s="219"/>
      <c r="VEP14" s="65"/>
      <c r="VEQ14" s="65"/>
      <c r="VEZ14" s="65"/>
      <c r="VFE14" s="219"/>
      <c r="VFF14" s="65"/>
      <c r="VFG14" s="65"/>
      <c r="VFP14" s="65"/>
      <c r="VFU14" s="219"/>
      <c r="VFV14" s="65"/>
      <c r="VFW14" s="65"/>
      <c r="VGF14" s="65"/>
      <c r="VGK14" s="219"/>
      <c r="VGL14" s="65"/>
      <c r="VGM14" s="65"/>
      <c r="VGV14" s="65"/>
      <c r="VHA14" s="219"/>
      <c r="VHB14" s="65"/>
      <c r="VHC14" s="65"/>
      <c r="VHL14" s="65"/>
      <c r="VHQ14" s="219"/>
      <c r="VHR14" s="65"/>
      <c r="VHS14" s="65"/>
      <c r="VIB14" s="65"/>
      <c r="VIG14" s="219"/>
      <c r="VIH14" s="65"/>
      <c r="VII14" s="65"/>
      <c r="VIR14" s="65"/>
      <c r="VIW14" s="219"/>
      <c r="VIX14" s="65"/>
      <c r="VIY14" s="65"/>
      <c r="VJH14" s="65"/>
      <c r="VJM14" s="219"/>
      <c r="VJN14" s="65"/>
      <c r="VJO14" s="65"/>
      <c r="VJX14" s="65"/>
      <c r="VKC14" s="219"/>
      <c r="VKD14" s="65"/>
      <c r="VKE14" s="65"/>
      <c r="VKN14" s="65"/>
      <c r="VKS14" s="219"/>
      <c r="VKT14" s="65"/>
      <c r="VKU14" s="65"/>
      <c r="VLD14" s="65"/>
      <c r="VLI14" s="219"/>
      <c r="VLJ14" s="65"/>
      <c r="VLK14" s="65"/>
      <c r="VLT14" s="65"/>
      <c r="VLY14" s="219"/>
      <c r="VLZ14" s="65"/>
      <c r="VMA14" s="65"/>
      <c r="VMJ14" s="65"/>
      <c r="VMO14" s="219"/>
      <c r="VMP14" s="65"/>
      <c r="VMQ14" s="65"/>
      <c r="VMZ14" s="65"/>
      <c r="VNE14" s="219"/>
      <c r="VNF14" s="65"/>
      <c r="VNG14" s="65"/>
      <c r="VNP14" s="65"/>
      <c r="VNU14" s="219"/>
      <c r="VNV14" s="65"/>
      <c r="VNW14" s="65"/>
      <c r="VOF14" s="65"/>
      <c r="VOK14" s="219"/>
      <c r="VOL14" s="65"/>
      <c r="VOM14" s="65"/>
      <c r="VOV14" s="65"/>
      <c r="VPA14" s="219"/>
      <c r="VPB14" s="65"/>
      <c r="VPC14" s="65"/>
      <c r="VPL14" s="65"/>
      <c r="VPQ14" s="219"/>
      <c r="VPR14" s="65"/>
      <c r="VPS14" s="65"/>
      <c r="VQB14" s="65"/>
      <c r="VQG14" s="219"/>
      <c r="VQH14" s="65"/>
      <c r="VQI14" s="65"/>
      <c r="VQR14" s="65"/>
      <c r="VQW14" s="219"/>
      <c r="VQX14" s="65"/>
      <c r="VQY14" s="65"/>
      <c r="VRH14" s="65"/>
      <c r="VRM14" s="219"/>
      <c r="VRN14" s="65"/>
      <c r="VRO14" s="65"/>
      <c r="VRX14" s="65"/>
      <c r="VSC14" s="219"/>
      <c r="VSD14" s="65"/>
      <c r="VSE14" s="65"/>
      <c r="VSN14" s="65"/>
      <c r="VSS14" s="219"/>
      <c r="VST14" s="65"/>
      <c r="VSU14" s="65"/>
      <c r="VTD14" s="65"/>
      <c r="VTI14" s="219"/>
      <c r="VTJ14" s="65"/>
      <c r="VTK14" s="65"/>
      <c r="VTT14" s="65"/>
      <c r="VTY14" s="219"/>
      <c r="VTZ14" s="65"/>
      <c r="VUA14" s="65"/>
      <c r="VUJ14" s="65"/>
      <c r="VUO14" s="219"/>
      <c r="VUP14" s="65"/>
      <c r="VUQ14" s="65"/>
      <c r="VUZ14" s="65"/>
      <c r="VVE14" s="219"/>
      <c r="VVF14" s="65"/>
      <c r="VVG14" s="65"/>
      <c r="VVP14" s="65"/>
      <c r="VVU14" s="219"/>
      <c r="VVV14" s="65"/>
      <c r="VVW14" s="65"/>
      <c r="VWF14" s="65"/>
      <c r="VWK14" s="219"/>
      <c r="VWL14" s="65"/>
      <c r="VWM14" s="65"/>
      <c r="VWV14" s="65"/>
      <c r="VXA14" s="219"/>
      <c r="VXB14" s="65"/>
      <c r="VXC14" s="65"/>
      <c r="VXL14" s="65"/>
      <c r="VXQ14" s="219"/>
      <c r="VXR14" s="65"/>
      <c r="VXS14" s="65"/>
      <c r="VYB14" s="65"/>
      <c r="VYG14" s="219"/>
      <c r="VYH14" s="65"/>
      <c r="VYI14" s="65"/>
      <c r="VYR14" s="65"/>
      <c r="VYW14" s="219"/>
      <c r="VYX14" s="65"/>
      <c r="VYY14" s="65"/>
      <c r="VZH14" s="65"/>
      <c r="VZM14" s="219"/>
      <c r="VZN14" s="65"/>
      <c r="VZO14" s="65"/>
      <c r="VZX14" s="65"/>
      <c r="WAC14" s="219"/>
      <c r="WAD14" s="65"/>
      <c r="WAE14" s="65"/>
      <c r="WAN14" s="65"/>
      <c r="WAS14" s="219"/>
      <c r="WAT14" s="65"/>
      <c r="WAU14" s="65"/>
      <c r="WBD14" s="65"/>
      <c r="WBI14" s="219"/>
      <c r="WBJ14" s="65"/>
      <c r="WBK14" s="65"/>
      <c r="WBT14" s="65"/>
      <c r="WBY14" s="219"/>
      <c r="WBZ14" s="65"/>
      <c r="WCA14" s="65"/>
      <c r="WCJ14" s="65"/>
      <c r="WCO14" s="219"/>
      <c r="WCP14" s="65"/>
      <c r="WCQ14" s="65"/>
      <c r="WCZ14" s="65"/>
      <c r="WDE14" s="219"/>
      <c r="WDF14" s="65"/>
      <c r="WDG14" s="65"/>
      <c r="WDP14" s="65"/>
      <c r="WDU14" s="219"/>
      <c r="WDV14" s="65"/>
      <c r="WDW14" s="65"/>
      <c r="WEF14" s="65"/>
      <c r="WEK14" s="219"/>
      <c r="WEL14" s="65"/>
      <c r="WEM14" s="65"/>
      <c r="WEV14" s="65"/>
      <c r="WFA14" s="219"/>
      <c r="WFB14" s="65"/>
      <c r="WFC14" s="65"/>
      <c r="WFL14" s="65"/>
      <c r="WFQ14" s="219"/>
      <c r="WFR14" s="65"/>
      <c r="WFS14" s="65"/>
      <c r="WGB14" s="65"/>
      <c r="WGG14" s="219"/>
      <c r="WGH14" s="65"/>
      <c r="WGI14" s="65"/>
      <c r="WGR14" s="65"/>
      <c r="WGW14" s="219"/>
      <c r="WGX14" s="65"/>
      <c r="WGY14" s="65"/>
      <c r="WHH14" s="65"/>
      <c r="WHM14" s="219"/>
      <c r="WHN14" s="65"/>
      <c r="WHO14" s="65"/>
      <c r="WHX14" s="65"/>
      <c r="WIC14" s="219"/>
      <c r="WID14" s="65"/>
      <c r="WIE14" s="65"/>
      <c r="WIN14" s="65"/>
      <c r="WIS14" s="219"/>
      <c r="WIT14" s="65"/>
      <c r="WIU14" s="65"/>
      <c r="WJD14" s="65"/>
      <c r="WJI14" s="219"/>
      <c r="WJJ14" s="65"/>
      <c r="WJK14" s="65"/>
      <c r="WJT14" s="65"/>
      <c r="WJY14" s="219"/>
      <c r="WJZ14" s="65"/>
      <c r="WKA14" s="65"/>
      <c r="WKJ14" s="65"/>
      <c r="WKO14" s="219"/>
      <c r="WKP14" s="65"/>
      <c r="WKQ14" s="65"/>
      <c r="WKZ14" s="65"/>
      <c r="WLE14" s="219"/>
      <c r="WLF14" s="65"/>
      <c r="WLG14" s="65"/>
      <c r="WLP14" s="65"/>
      <c r="WLU14" s="219"/>
      <c r="WLV14" s="65"/>
      <c r="WLW14" s="65"/>
      <c r="WMF14" s="65"/>
      <c r="WMK14" s="219"/>
      <c r="WML14" s="65"/>
      <c r="WMM14" s="65"/>
      <c r="WMV14" s="65"/>
      <c r="WNA14" s="219"/>
      <c r="WNB14" s="65"/>
      <c r="WNC14" s="65"/>
      <c r="WNL14" s="65"/>
      <c r="WNQ14" s="219"/>
      <c r="WNR14" s="65"/>
      <c r="WNS14" s="65"/>
      <c r="WOB14" s="65"/>
      <c r="WOG14" s="219"/>
      <c r="WOH14" s="65"/>
      <c r="WOI14" s="65"/>
      <c r="WOR14" s="65"/>
      <c r="WOW14" s="219"/>
      <c r="WOX14" s="65"/>
      <c r="WOY14" s="65"/>
      <c r="WPH14" s="65"/>
      <c r="WPM14" s="219"/>
      <c r="WPN14" s="65"/>
      <c r="WPO14" s="65"/>
      <c r="WPX14" s="65"/>
      <c r="WQC14" s="219"/>
      <c r="WQD14" s="65"/>
      <c r="WQE14" s="65"/>
      <c r="WQN14" s="65"/>
      <c r="WQS14" s="219"/>
      <c r="WQT14" s="65"/>
      <c r="WQU14" s="65"/>
      <c r="WRD14" s="65"/>
      <c r="WRI14" s="219"/>
      <c r="WRJ14" s="65"/>
      <c r="WRK14" s="65"/>
      <c r="WRT14" s="65"/>
      <c r="WRY14" s="219"/>
      <c r="WRZ14" s="65"/>
      <c r="WSA14" s="65"/>
      <c r="WSJ14" s="65"/>
      <c r="WSO14" s="219"/>
      <c r="WSP14" s="65"/>
      <c r="WSQ14" s="65"/>
      <c r="WSZ14" s="65"/>
      <c r="WTE14" s="219"/>
      <c r="WTF14" s="65"/>
      <c r="WTG14" s="65"/>
      <c r="WTP14" s="65"/>
      <c r="WTU14" s="219"/>
      <c r="WTV14" s="65"/>
      <c r="WTW14" s="65"/>
      <c r="WUF14" s="65"/>
      <c r="WUK14" s="219"/>
      <c r="WUL14" s="65"/>
      <c r="WUM14" s="65"/>
      <c r="WUV14" s="65"/>
      <c r="WVA14" s="219"/>
      <c r="WVB14" s="65"/>
      <c r="WVC14" s="65"/>
      <c r="WVL14" s="65"/>
      <c r="WVQ14" s="219"/>
      <c r="WVR14" s="65"/>
      <c r="WVS14" s="65"/>
      <c r="WWB14" s="65"/>
      <c r="WWG14" s="219"/>
      <c r="WWH14" s="65"/>
      <c r="WWI14" s="65"/>
      <c r="WWR14" s="65"/>
      <c r="WWW14" s="219"/>
      <c r="WWX14" s="65"/>
      <c r="WWY14" s="65"/>
      <c r="WXH14" s="65"/>
      <c r="WXM14" s="219"/>
      <c r="WXN14" s="65"/>
      <c r="WXO14" s="65"/>
      <c r="WXX14" s="65"/>
      <c r="WYC14" s="219"/>
      <c r="WYD14" s="65"/>
      <c r="WYE14" s="65"/>
      <c r="WYN14" s="65"/>
      <c r="WYS14" s="219"/>
      <c r="WYT14" s="65"/>
      <c r="WYU14" s="65"/>
      <c r="WZD14" s="65"/>
      <c r="WZI14" s="219"/>
      <c r="WZJ14" s="65"/>
      <c r="WZK14" s="65"/>
      <c r="WZT14" s="65"/>
      <c r="WZY14" s="219"/>
      <c r="WZZ14" s="65"/>
      <c r="XAA14" s="65"/>
      <c r="XAJ14" s="65"/>
      <c r="XAO14" s="219"/>
      <c r="XAP14" s="65"/>
      <c r="XAQ14" s="65"/>
      <c r="XAZ14" s="65"/>
      <c r="XBE14" s="219"/>
      <c r="XBF14" s="65"/>
      <c r="XBG14" s="65"/>
      <c r="XBP14" s="65"/>
      <c r="XBU14" s="219"/>
      <c r="XBV14" s="65"/>
      <c r="XBW14" s="65"/>
      <c r="XCF14" s="65"/>
      <c r="XCK14" s="219"/>
      <c r="XCL14" s="65"/>
      <c r="XCM14" s="65"/>
      <c r="XCV14" s="65"/>
      <c r="XDA14" s="219"/>
      <c r="XDB14" s="65"/>
      <c r="XDC14" s="65"/>
      <c r="XDL14" s="65"/>
      <c r="XDQ14" s="219"/>
      <c r="XDR14" s="65"/>
      <c r="XDS14" s="65"/>
      <c r="XEB14" s="65"/>
      <c r="XEG14" s="219"/>
      <c r="XEH14" s="65"/>
      <c r="XEI14" s="65"/>
      <c r="XER14" s="65"/>
    </row>
    <row r="15" spans="1:1019 1028:2043 2052:3067 3076:4091 4100:5115 5124:6139 6148:7163 7172:8187 8196:9211 9220:10235 10244:11259 11268:12283 12292:13307 13316:14331 14340:15355 15364:16372" ht="30" hidden="1" customHeight="1" x14ac:dyDescent="0.25">
      <c r="A15" s="219"/>
      <c r="B15" s="68" t="s">
        <v>732</v>
      </c>
      <c r="C15" s="69"/>
      <c r="D15" s="69"/>
      <c r="E15" s="70"/>
      <c r="F15" s="71" t="s">
        <v>142</v>
      </c>
      <c r="G15" s="72"/>
      <c r="H15" s="73"/>
      <c r="I15" s="64"/>
      <c r="J15" s="64"/>
      <c r="K15" s="65"/>
      <c r="T15" s="65"/>
      <c r="Y15" s="219"/>
      <c r="Z15" s="65"/>
      <c r="AA15" s="65"/>
      <c r="AJ15" s="65"/>
      <c r="AO15" s="219"/>
      <c r="AP15" s="65"/>
      <c r="AQ15" s="65"/>
      <c r="AZ15" s="65"/>
      <c r="BE15" s="219"/>
      <c r="BF15" s="65"/>
      <c r="BG15" s="65"/>
      <c r="BP15" s="65"/>
      <c r="BU15" s="219"/>
      <c r="BV15" s="65"/>
      <c r="BW15" s="65"/>
      <c r="CF15" s="65"/>
      <c r="CK15" s="219"/>
      <c r="CL15" s="65"/>
      <c r="CM15" s="65"/>
      <c r="CV15" s="65"/>
      <c r="DA15" s="219"/>
      <c r="DB15" s="65"/>
      <c r="DC15" s="65"/>
      <c r="DL15" s="65"/>
      <c r="DQ15" s="219"/>
      <c r="DR15" s="65"/>
      <c r="DS15" s="65"/>
      <c r="EB15" s="65"/>
      <c r="EG15" s="219"/>
      <c r="EH15" s="65"/>
      <c r="EI15" s="65"/>
      <c r="ER15" s="65"/>
      <c r="EW15" s="219"/>
      <c r="EX15" s="65"/>
      <c r="EY15" s="65"/>
      <c r="FH15" s="65"/>
      <c r="FM15" s="219"/>
      <c r="FN15" s="65"/>
      <c r="FO15" s="65"/>
      <c r="FX15" s="65"/>
      <c r="GC15" s="219"/>
      <c r="GD15" s="65"/>
      <c r="GE15" s="65"/>
      <c r="GN15" s="65"/>
      <c r="GS15" s="219"/>
      <c r="GT15" s="65"/>
      <c r="GU15" s="65"/>
      <c r="HD15" s="65"/>
      <c r="HI15" s="219"/>
      <c r="HJ15" s="65"/>
      <c r="HK15" s="65"/>
      <c r="HT15" s="65"/>
      <c r="HY15" s="219"/>
      <c r="HZ15" s="65"/>
      <c r="IA15" s="65"/>
      <c r="IJ15" s="65"/>
      <c r="IO15" s="219"/>
      <c r="IP15" s="65"/>
      <c r="IQ15" s="65"/>
      <c r="IZ15" s="65"/>
      <c r="JE15" s="219"/>
      <c r="JF15" s="65"/>
      <c r="JG15" s="65"/>
      <c r="JP15" s="65"/>
      <c r="JU15" s="219"/>
      <c r="JV15" s="65"/>
      <c r="JW15" s="65"/>
      <c r="KF15" s="65"/>
      <c r="KK15" s="219"/>
      <c r="KL15" s="65"/>
      <c r="KM15" s="65"/>
      <c r="KV15" s="65"/>
      <c r="LA15" s="219"/>
      <c r="LB15" s="65"/>
      <c r="LC15" s="65"/>
      <c r="LL15" s="65"/>
      <c r="LQ15" s="219"/>
      <c r="LR15" s="65"/>
      <c r="LS15" s="65"/>
      <c r="MB15" s="65"/>
      <c r="MG15" s="219"/>
      <c r="MH15" s="65"/>
      <c r="MI15" s="65"/>
      <c r="MR15" s="65"/>
      <c r="MW15" s="219"/>
      <c r="MX15" s="65"/>
      <c r="MY15" s="65"/>
      <c r="NH15" s="65"/>
      <c r="NM15" s="219"/>
      <c r="NN15" s="65"/>
      <c r="NO15" s="65"/>
      <c r="NX15" s="65"/>
      <c r="OC15" s="219"/>
      <c r="OD15" s="65"/>
      <c r="OE15" s="65"/>
      <c r="ON15" s="65"/>
      <c r="OS15" s="219"/>
      <c r="OT15" s="65"/>
      <c r="OU15" s="65"/>
      <c r="PD15" s="65"/>
      <c r="PI15" s="219"/>
      <c r="PJ15" s="65"/>
      <c r="PK15" s="65"/>
      <c r="PT15" s="65"/>
      <c r="PY15" s="219"/>
      <c r="PZ15" s="65"/>
      <c r="QA15" s="65"/>
      <c r="QJ15" s="65"/>
      <c r="QO15" s="219"/>
      <c r="QP15" s="65"/>
      <c r="QQ15" s="65"/>
      <c r="QZ15" s="65"/>
      <c r="RE15" s="219"/>
      <c r="RF15" s="65"/>
      <c r="RG15" s="65"/>
      <c r="RP15" s="65"/>
      <c r="RU15" s="219"/>
      <c r="RV15" s="65"/>
      <c r="RW15" s="65"/>
      <c r="SF15" s="65"/>
      <c r="SK15" s="219"/>
      <c r="SL15" s="65"/>
      <c r="SM15" s="65"/>
      <c r="SV15" s="65"/>
      <c r="TA15" s="219"/>
      <c r="TB15" s="65"/>
      <c r="TC15" s="65"/>
      <c r="TL15" s="65"/>
      <c r="TQ15" s="219"/>
      <c r="TR15" s="65"/>
      <c r="TS15" s="65"/>
      <c r="UB15" s="65"/>
      <c r="UG15" s="219"/>
      <c r="UH15" s="65"/>
      <c r="UI15" s="65"/>
      <c r="UR15" s="65"/>
      <c r="UW15" s="219"/>
      <c r="UX15" s="65"/>
      <c r="UY15" s="65"/>
      <c r="VH15" s="65"/>
      <c r="VM15" s="219"/>
      <c r="VN15" s="65"/>
      <c r="VO15" s="65"/>
      <c r="VX15" s="65"/>
      <c r="WC15" s="219"/>
      <c r="WD15" s="65"/>
      <c r="WE15" s="65"/>
      <c r="WN15" s="65"/>
      <c r="WS15" s="219"/>
      <c r="WT15" s="65"/>
      <c r="WU15" s="65"/>
      <c r="XD15" s="65"/>
      <c r="XI15" s="219"/>
      <c r="XJ15" s="65"/>
      <c r="XK15" s="65"/>
      <c r="XT15" s="65"/>
      <c r="XY15" s="219"/>
      <c r="XZ15" s="65"/>
      <c r="YA15" s="65"/>
      <c r="YJ15" s="65"/>
      <c r="YO15" s="219"/>
      <c r="YP15" s="65"/>
      <c r="YQ15" s="65"/>
      <c r="YZ15" s="65"/>
      <c r="ZE15" s="219"/>
      <c r="ZF15" s="65"/>
      <c r="ZG15" s="65"/>
      <c r="ZP15" s="65"/>
      <c r="ZU15" s="219"/>
      <c r="ZV15" s="65"/>
      <c r="ZW15" s="65"/>
      <c r="AAF15" s="65"/>
      <c r="AAK15" s="219"/>
      <c r="AAL15" s="65"/>
      <c r="AAM15" s="65"/>
      <c r="AAV15" s="65"/>
      <c r="ABA15" s="219"/>
      <c r="ABB15" s="65"/>
      <c r="ABC15" s="65"/>
      <c r="ABL15" s="65"/>
      <c r="ABQ15" s="219"/>
      <c r="ABR15" s="65"/>
      <c r="ABS15" s="65"/>
      <c r="ACB15" s="65"/>
      <c r="ACG15" s="219"/>
      <c r="ACH15" s="65"/>
      <c r="ACI15" s="65"/>
      <c r="ACR15" s="65"/>
      <c r="ACW15" s="219"/>
      <c r="ACX15" s="65"/>
      <c r="ACY15" s="65"/>
      <c r="ADH15" s="65"/>
      <c r="ADM15" s="219"/>
      <c r="ADN15" s="65"/>
      <c r="ADO15" s="65"/>
      <c r="ADX15" s="65"/>
      <c r="AEC15" s="219"/>
      <c r="AED15" s="65"/>
      <c r="AEE15" s="65"/>
      <c r="AEN15" s="65"/>
      <c r="AES15" s="219"/>
      <c r="AET15" s="65"/>
      <c r="AEU15" s="65"/>
      <c r="AFD15" s="65"/>
      <c r="AFI15" s="219"/>
      <c r="AFJ15" s="65"/>
      <c r="AFK15" s="65"/>
      <c r="AFT15" s="65"/>
      <c r="AFY15" s="219"/>
      <c r="AFZ15" s="65"/>
      <c r="AGA15" s="65"/>
      <c r="AGJ15" s="65"/>
      <c r="AGO15" s="219"/>
      <c r="AGP15" s="65"/>
      <c r="AGQ15" s="65"/>
      <c r="AGZ15" s="65"/>
      <c r="AHE15" s="219"/>
      <c r="AHF15" s="65"/>
      <c r="AHG15" s="65"/>
      <c r="AHP15" s="65"/>
      <c r="AHU15" s="219"/>
      <c r="AHV15" s="65"/>
      <c r="AHW15" s="65"/>
      <c r="AIF15" s="65"/>
      <c r="AIK15" s="219"/>
      <c r="AIL15" s="65"/>
      <c r="AIM15" s="65"/>
      <c r="AIV15" s="65"/>
      <c r="AJA15" s="219"/>
      <c r="AJB15" s="65"/>
      <c r="AJC15" s="65"/>
      <c r="AJL15" s="65"/>
      <c r="AJQ15" s="219"/>
      <c r="AJR15" s="65"/>
      <c r="AJS15" s="65"/>
      <c r="AKB15" s="65"/>
      <c r="AKG15" s="219"/>
      <c r="AKH15" s="65"/>
      <c r="AKI15" s="65"/>
      <c r="AKR15" s="65"/>
      <c r="AKW15" s="219"/>
      <c r="AKX15" s="65"/>
      <c r="AKY15" s="65"/>
      <c r="ALH15" s="65"/>
      <c r="ALM15" s="219"/>
      <c r="ALN15" s="65"/>
      <c r="ALO15" s="65"/>
      <c r="ALX15" s="65"/>
      <c r="AMC15" s="219"/>
      <c r="AMD15" s="65"/>
      <c r="AME15" s="65"/>
      <c r="AMN15" s="65"/>
      <c r="AMS15" s="219"/>
      <c r="AMT15" s="65"/>
      <c r="AMU15" s="65"/>
      <c r="AND15" s="65"/>
      <c r="ANI15" s="219"/>
      <c r="ANJ15" s="65"/>
      <c r="ANK15" s="65"/>
      <c r="ANT15" s="65"/>
      <c r="ANY15" s="219"/>
      <c r="ANZ15" s="65"/>
      <c r="AOA15" s="65"/>
      <c r="AOJ15" s="65"/>
      <c r="AOO15" s="219"/>
      <c r="AOP15" s="65"/>
      <c r="AOQ15" s="65"/>
      <c r="AOZ15" s="65"/>
      <c r="APE15" s="219"/>
      <c r="APF15" s="65"/>
      <c r="APG15" s="65"/>
      <c r="APP15" s="65"/>
      <c r="APU15" s="219"/>
      <c r="APV15" s="65"/>
      <c r="APW15" s="65"/>
      <c r="AQF15" s="65"/>
      <c r="AQK15" s="219"/>
      <c r="AQL15" s="65"/>
      <c r="AQM15" s="65"/>
      <c r="AQV15" s="65"/>
      <c r="ARA15" s="219"/>
      <c r="ARB15" s="65"/>
      <c r="ARC15" s="65"/>
      <c r="ARL15" s="65"/>
      <c r="ARQ15" s="219"/>
      <c r="ARR15" s="65"/>
      <c r="ARS15" s="65"/>
      <c r="ASB15" s="65"/>
      <c r="ASG15" s="219"/>
      <c r="ASH15" s="65"/>
      <c r="ASI15" s="65"/>
      <c r="ASR15" s="65"/>
      <c r="ASW15" s="219"/>
      <c r="ASX15" s="65"/>
      <c r="ASY15" s="65"/>
      <c r="ATH15" s="65"/>
      <c r="ATM15" s="219"/>
      <c r="ATN15" s="65"/>
      <c r="ATO15" s="65"/>
      <c r="ATX15" s="65"/>
      <c r="AUC15" s="219"/>
      <c r="AUD15" s="65"/>
      <c r="AUE15" s="65"/>
      <c r="AUN15" s="65"/>
      <c r="AUS15" s="219"/>
      <c r="AUT15" s="65"/>
      <c r="AUU15" s="65"/>
      <c r="AVD15" s="65"/>
      <c r="AVI15" s="219"/>
      <c r="AVJ15" s="65"/>
      <c r="AVK15" s="65"/>
      <c r="AVT15" s="65"/>
      <c r="AVY15" s="219"/>
      <c r="AVZ15" s="65"/>
      <c r="AWA15" s="65"/>
      <c r="AWJ15" s="65"/>
      <c r="AWO15" s="219"/>
      <c r="AWP15" s="65"/>
      <c r="AWQ15" s="65"/>
      <c r="AWZ15" s="65"/>
      <c r="AXE15" s="219"/>
      <c r="AXF15" s="65"/>
      <c r="AXG15" s="65"/>
      <c r="AXP15" s="65"/>
      <c r="AXU15" s="219"/>
      <c r="AXV15" s="65"/>
      <c r="AXW15" s="65"/>
      <c r="AYF15" s="65"/>
      <c r="AYK15" s="219"/>
      <c r="AYL15" s="65"/>
      <c r="AYM15" s="65"/>
      <c r="AYV15" s="65"/>
      <c r="AZA15" s="219"/>
      <c r="AZB15" s="65"/>
      <c r="AZC15" s="65"/>
      <c r="AZL15" s="65"/>
      <c r="AZQ15" s="219"/>
      <c r="AZR15" s="65"/>
      <c r="AZS15" s="65"/>
      <c r="BAB15" s="65"/>
      <c r="BAG15" s="219"/>
      <c r="BAH15" s="65"/>
      <c r="BAI15" s="65"/>
      <c r="BAR15" s="65"/>
      <c r="BAW15" s="219"/>
      <c r="BAX15" s="65"/>
      <c r="BAY15" s="65"/>
      <c r="BBH15" s="65"/>
      <c r="BBM15" s="219"/>
      <c r="BBN15" s="65"/>
      <c r="BBO15" s="65"/>
      <c r="BBX15" s="65"/>
      <c r="BCC15" s="219"/>
      <c r="BCD15" s="65"/>
      <c r="BCE15" s="65"/>
      <c r="BCN15" s="65"/>
      <c r="BCS15" s="219"/>
      <c r="BCT15" s="65"/>
      <c r="BCU15" s="65"/>
      <c r="BDD15" s="65"/>
      <c r="BDI15" s="219"/>
      <c r="BDJ15" s="65"/>
      <c r="BDK15" s="65"/>
      <c r="BDT15" s="65"/>
      <c r="BDY15" s="219"/>
      <c r="BDZ15" s="65"/>
      <c r="BEA15" s="65"/>
      <c r="BEJ15" s="65"/>
      <c r="BEO15" s="219"/>
      <c r="BEP15" s="65"/>
      <c r="BEQ15" s="65"/>
      <c r="BEZ15" s="65"/>
      <c r="BFE15" s="219"/>
      <c r="BFF15" s="65"/>
      <c r="BFG15" s="65"/>
      <c r="BFP15" s="65"/>
      <c r="BFU15" s="219"/>
      <c r="BFV15" s="65"/>
      <c r="BFW15" s="65"/>
      <c r="BGF15" s="65"/>
      <c r="BGK15" s="219"/>
      <c r="BGL15" s="65"/>
      <c r="BGM15" s="65"/>
      <c r="BGV15" s="65"/>
      <c r="BHA15" s="219"/>
      <c r="BHB15" s="65"/>
      <c r="BHC15" s="65"/>
      <c r="BHL15" s="65"/>
      <c r="BHQ15" s="219"/>
      <c r="BHR15" s="65"/>
      <c r="BHS15" s="65"/>
      <c r="BIB15" s="65"/>
      <c r="BIG15" s="219"/>
      <c r="BIH15" s="65"/>
      <c r="BII15" s="65"/>
      <c r="BIR15" s="65"/>
      <c r="BIW15" s="219"/>
      <c r="BIX15" s="65"/>
      <c r="BIY15" s="65"/>
      <c r="BJH15" s="65"/>
      <c r="BJM15" s="219"/>
      <c r="BJN15" s="65"/>
      <c r="BJO15" s="65"/>
      <c r="BJX15" s="65"/>
      <c r="BKC15" s="219"/>
      <c r="BKD15" s="65"/>
      <c r="BKE15" s="65"/>
      <c r="BKN15" s="65"/>
      <c r="BKS15" s="219"/>
      <c r="BKT15" s="65"/>
      <c r="BKU15" s="65"/>
      <c r="BLD15" s="65"/>
      <c r="BLI15" s="219"/>
      <c r="BLJ15" s="65"/>
      <c r="BLK15" s="65"/>
      <c r="BLT15" s="65"/>
      <c r="BLY15" s="219"/>
      <c r="BLZ15" s="65"/>
      <c r="BMA15" s="65"/>
      <c r="BMJ15" s="65"/>
      <c r="BMO15" s="219"/>
      <c r="BMP15" s="65"/>
      <c r="BMQ15" s="65"/>
      <c r="BMZ15" s="65"/>
      <c r="BNE15" s="219"/>
      <c r="BNF15" s="65"/>
      <c r="BNG15" s="65"/>
      <c r="BNP15" s="65"/>
      <c r="BNU15" s="219"/>
      <c r="BNV15" s="65"/>
      <c r="BNW15" s="65"/>
      <c r="BOF15" s="65"/>
      <c r="BOK15" s="219"/>
      <c r="BOL15" s="65"/>
      <c r="BOM15" s="65"/>
      <c r="BOV15" s="65"/>
      <c r="BPA15" s="219"/>
      <c r="BPB15" s="65"/>
      <c r="BPC15" s="65"/>
      <c r="BPL15" s="65"/>
      <c r="BPQ15" s="219"/>
      <c r="BPR15" s="65"/>
      <c r="BPS15" s="65"/>
      <c r="BQB15" s="65"/>
      <c r="BQG15" s="219"/>
      <c r="BQH15" s="65"/>
      <c r="BQI15" s="65"/>
      <c r="BQR15" s="65"/>
      <c r="BQW15" s="219"/>
      <c r="BQX15" s="65"/>
      <c r="BQY15" s="65"/>
      <c r="BRH15" s="65"/>
      <c r="BRM15" s="219"/>
      <c r="BRN15" s="65"/>
      <c r="BRO15" s="65"/>
      <c r="BRX15" s="65"/>
      <c r="BSC15" s="219"/>
      <c r="BSD15" s="65"/>
      <c r="BSE15" s="65"/>
      <c r="BSN15" s="65"/>
      <c r="BSS15" s="219"/>
      <c r="BST15" s="65"/>
      <c r="BSU15" s="65"/>
      <c r="BTD15" s="65"/>
      <c r="BTI15" s="219"/>
      <c r="BTJ15" s="65"/>
      <c r="BTK15" s="65"/>
      <c r="BTT15" s="65"/>
      <c r="BTY15" s="219"/>
      <c r="BTZ15" s="65"/>
      <c r="BUA15" s="65"/>
      <c r="BUJ15" s="65"/>
      <c r="BUO15" s="219"/>
      <c r="BUP15" s="65"/>
      <c r="BUQ15" s="65"/>
      <c r="BUZ15" s="65"/>
      <c r="BVE15" s="219"/>
      <c r="BVF15" s="65"/>
      <c r="BVG15" s="65"/>
      <c r="BVP15" s="65"/>
      <c r="BVU15" s="219"/>
      <c r="BVV15" s="65"/>
      <c r="BVW15" s="65"/>
      <c r="BWF15" s="65"/>
      <c r="BWK15" s="219"/>
      <c r="BWL15" s="65"/>
      <c r="BWM15" s="65"/>
      <c r="BWV15" s="65"/>
      <c r="BXA15" s="219"/>
      <c r="BXB15" s="65"/>
      <c r="BXC15" s="65"/>
      <c r="BXL15" s="65"/>
      <c r="BXQ15" s="219"/>
      <c r="BXR15" s="65"/>
      <c r="BXS15" s="65"/>
      <c r="BYB15" s="65"/>
      <c r="BYG15" s="219"/>
      <c r="BYH15" s="65"/>
      <c r="BYI15" s="65"/>
      <c r="BYR15" s="65"/>
      <c r="BYW15" s="219"/>
      <c r="BYX15" s="65"/>
      <c r="BYY15" s="65"/>
      <c r="BZH15" s="65"/>
      <c r="BZM15" s="219"/>
      <c r="BZN15" s="65"/>
      <c r="BZO15" s="65"/>
      <c r="BZX15" s="65"/>
      <c r="CAC15" s="219"/>
      <c r="CAD15" s="65"/>
      <c r="CAE15" s="65"/>
      <c r="CAN15" s="65"/>
      <c r="CAS15" s="219"/>
      <c r="CAT15" s="65"/>
      <c r="CAU15" s="65"/>
      <c r="CBD15" s="65"/>
      <c r="CBI15" s="219"/>
      <c r="CBJ15" s="65"/>
      <c r="CBK15" s="65"/>
      <c r="CBT15" s="65"/>
      <c r="CBY15" s="219"/>
      <c r="CBZ15" s="65"/>
      <c r="CCA15" s="65"/>
      <c r="CCJ15" s="65"/>
      <c r="CCO15" s="219"/>
      <c r="CCP15" s="65"/>
      <c r="CCQ15" s="65"/>
      <c r="CCZ15" s="65"/>
      <c r="CDE15" s="219"/>
      <c r="CDF15" s="65"/>
      <c r="CDG15" s="65"/>
      <c r="CDP15" s="65"/>
      <c r="CDU15" s="219"/>
      <c r="CDV15" s="65"/>
      <c r="CDW15" s="65"/>
      <c r="CEF15" s="65"/>
      <c r="CEK15" s="219"/>
      <c r="CEL15" s="65"/>
      <c r="CEM15" s="65"/>
      <c r="CEV15" s="65"/>
      <c r="CFA15" s="219"/>
      <c r="CFB15" s="65"/>
      <c r="CFC15" s="65"/>
      <c r="CFL15" s="65"/>
      <c r="CFQ15" s="219"/>
      <c r="CFR15" s="65"/>
      <c r="CFS15" s="65"/>
      <c r="CGB15" s="65"/>
      <c r="CGG15" s="219"/>
      <c r="CGH15" s="65"/>
      <c r="CGI15" s="65"/>
      <c r="CGR15" s="65"/>
      <c r="CGW15" s="219"/>
      <c r="CGX15" s="65"/>
      <c r="CGY15" s="65"/>
      <c r="CHH15" s="65"/>
      <c r="CHM15" s="219"/>
      <c r="CHN15" s="65"/>
      <c r="CHO15" s="65"/>
      <c r="CHX15" s="65"/>
      <c r="CIC15" s="219"/>
      <c r="CID15" s="65"/>
      <c r="CIE15" s="65"/>
      <c r="CIN15" s="65"/>
      <c r="CIS15" s="219"/>
      <c r="CIT15" s="65"/>
      <c r="CIU15" s="65"/>
      <c r="CJD15" s="65"/>
      <c r="CJI15" s="219"/>
      <c r="CJJ15" s="65"/>
      <c r="CJK15" s="65"/>
      <c r="CJT15" s="65"/>
      <c r="CJY15" s="219"/>
      <c r="CJZ15" s="65"/>
      <c r="CKA15" s="65"/>
      <c r="CKJ15" s="65"/>
      <c r="CKO15" s="219"/>
      <c r="CKP15" s="65"/>
      <c r="CKQ15" s="65"/>
      <c r="CKZ15" s="65"/>
      <c r="CLE15" s="219"/>
      <c r="CLF15" s="65"/>
      <c r="CLG15" s="65"/>
      <c r="CLP15" s="65"/>
      <c r="CLU15" s="219"/>
      <c r="CLV15" s="65"/>
      <c r="CLW15" s="65"/>
      <c r="CMF15" s="65"/>
      <c r="CMK15" s="219"/>
      <c r="CML15" s="65"/>
      <c r="CMM15" s="65"/>
      <c r="CMV15" s="65"/>
      <c r="CNA15" s="219"/>
      <c r="CNB15" s="65"/>
      <c r="CNC15" s="65"/>
      <c r="CNL15" s="65"/>
      <c r="CNQ15" s="219"/>
      <c r="CNR15" s="65"/>
      <c r="CNS15" s="65"/>
      <c r="COB15" s="65"/>
      <c r="COG15" s="219"/>
      <c r="COH15" s="65"/>
      <c r="COI15" s="65"/>
      <c r="COR15" s="65"/>
      <c r="COW15" s="219"/>
      <c r="COX15" s="65"/>
      <c r="COY15" s="65"/>
      <c r="CPH15" s="65"/>
      <c r="CPM15" s="219"/>
      <c r="CPN15" s="65"/>
      <c r="CPO15" s="65"/>
      <c r="CPX15" s="65"/>
      <c r="CQC15" s="219"/>
      <c r="CQD15" s="65"/>
      <c r="CQE15" s="65"/>
      <c r="CQN15" s="65"/>
      <c r="CQS15" s="219"/>
      <c r="CQT15" s="65"/>
      <c r="CQU15" s="65"/>
      <c r="CRD15" s="65"/>
      <c r="CRI15" s="219"/>
      <c r="CRJ15" s="65"/>
      <c r="CRK15" s="65"/>
      <c r="CRT15" s="65"/>
      <c r="CRY15" s="219"/>
      <c r="CRZ15" s="65"/>
      <c r="CSA15" s="65"/>
      <c r="CSJ15" s="65"/>
      <c r="CSO15" s="219"/>
      <c r="CSP15" s="65"/>
      <c r="CSQ15" s="65"/>
      <c r="CSZ15" s="65"/>
      <c r="CTE15" s="219"/>
      <c r="CTF15" s="65"/>
      <c r="CTG15" s="65"/>
      <c r="CTP15" s="65"/>
      <c r="CTU15" s="219"/>
      <c r="CTV15" s="65"/>
      <c r="CTW15" s="65"/>
      <c r="CUF15" s="65"/>
      <c r="CUK15" s="219"/>
      <c r="CUL15" s="65"/>
      <c r="CUM15" s="65"/>
      <c r="CUV15" s="65"/>
      <c r="CVA15" s="219"/>
      <c r="CVB15" s="65"/>
      <c r="CVC15" s="65"/>
      <c r="CVL15" s="65"/>
      <c r="CVQ15" s="219"/>
      <c r="CVR15" s="65"/>
      <c r="CVS15" s="65"/>
      <c r="CWB15" s="65"/>
      <c r="CWG15" s="219"/>
      <c r="CWH15" s="65"/>
      <c r="CWI15" s="65"/>
      <c r="CWR15" s="65"/>
      <c r="CWW15" s="219"/>
      <c r="CWX15" s="65"/>
      <c r="CWY15" s="65"/>
      <c r="CXH15" s="65"/>
      <c r="CXM15" s="219"/>
      <c r="CXN15" s="65"/>
      <c r="CXO15" s="65"/>
      <c r="CXX15" s="65"/>
      <c r="CYC15" s="219"/>
      <c r="CYD15" s="65"/>
      <c r="CYE15" s="65"/>
      <c r="CYN15" s="65"/>
      <c r="CYS15" s="219"/>
      <c r="CYT15" s="65"/>
      <c r="CYU15" s="65"/>
      <c r="CZD15" s="65"/>
      <c r="CZI15" s="219"/>
      <c r="CZJ15" s="65"/>
      <c r="CZK15" s="65"/>
      <c r="CZT15" s="65"/>
      <c r="CZY15" s="219"/>
      <c r="CZZ15" s="65"/>
      <c r="DAA15" s="65"/>
      <c r="DAJ15" s="65"/>
      <c r="DAO15" s="219"/>
      <c r="DAP15" s="65"/>
      <c r="DAQ15" s="65"/>
      <c r="DAZ15" s="65"/>
      <c r="DBE15" s="219"/>
      <c r="DBF15" s="65"/>
      <c r="DBG15" s="65"/>
      <c r="DBP15" s="65"/>
      <c r="DBU15" s="219"/>
      <c r="DBV15" s="65"/>
      <c r="DBW15" s="65"/>
      <c r="DCF15" s="65"/>
      <c r="DCK15" s="219"/>
      <c r="DCL15" s="65"/>
      <c r="DCM15" s="65"/>
      <c r="DCV15" s="65"/>
      <c r="DDA15" s="219"/>
      <c r="DDB15" s="65"/>
      <c r="DDC15" s="65"/>
      <c r="DDL15" s="65"/>
      <c r="DDQ15" s="219"/>
      <c r="DDR15" s="65"/>
      <c r="DDS15" s="65"/>
      <c r="DEB15" s="65"/>
      <c r="DEG15" s="219"/>
      <c r="DEH15" s="65"/>
      <c r="DEI15" s="65"/>
      <c r="DER15" s="65"/>
      <c r="DEW15" s="219"/>
      <c r="DEX15" s="65"/>
      <c r="DEY15" s="65"/>
      <c r="DFH15" s="65"/>
      <c r="DFM15" s="219"/>
      <c r="DFN15" s="65"/>
      <c r="DFO15" s="65"/>
      <c r="DFX15" s="65"/>
      <c r="DGC15" s="219"/>
      <c r="DGD15" s="65"/>
      <c r="DGE15" s="65"/>
      <c r="DGN15" s="65"/>
      <c r="DGS15" s="219"/>
      <c r="DGT15" s="65"/>
      <c r="DGU15" s="65"/>
      <c r="DHD15" s="65"/>
      <c r="DHI15" s="219"/>
      <c r="DHJ15" s="65"/>
      <c r="DHK15" s="65"/>
      <c r="DHT15" s="65"/>
      <c r="DHY15" s="219"/>
      <c r="DHZ15" s="65"/>
      <c r="DIA15" s="65"/>
      <c r="DIJ15" s="65"/>
      <c r="DIO15" s="219"/>
      <c r="DIP15" s="65"/>
      <c r="DIQ15" s="65"/>
      <c r="DIZ15" s="65"/>
      <c r="DJE15" s="219"/>
      <c r="DJF15" s="65"/>
      <c r="DJG15" s="65"/>
      <c r="DJP15" s="65"/>
      <c r="DJU15" s="219"/>
      <c r="DJV15" s="65"/>
      <c r="DJW15" s="65"/>
      <c r="DKF15" s="65"/>
      <c r="DKK15" s="219"/>
      <c r="DKL15" s="65"/>
      <c r="DKM15" s="65"/>
      <c r="DKV15" s="65"/>
      <c r="DLA15" s="219"/>
      <c r="DLB15" s="65"/>
      <c r="DLC15" s="65"/>
      <c r="DLL15" s="65"/>
      <c r="DLQ15" s="219"/>
      <c r="DLR15" s="65"/>
      <c r="DLS15" s="65"/>
      <c r="DMB15" s="65"/>
      <c r="DMG15" s="219"/>
      <c r="DMH15" s="65"/>
      <c r="DMI15" s="65"/>
      <c r="DMR15" s="65"/>
      <c r="DMW15" s="219"/>
      <c r="DMX15" s="65"/>
      <c r="DMY15" s="65"/>
      <c r="DNH15" s="65"/>
      <c r="DNM15" s="219"/>
      <c r="DNN15" s="65"/>
      <c r="DNO15" s="65"/>
      <c r="DNX15" s="65"/>
      <c r="DOC15" s="219"/>
      <c r="DOD15" s="65"/>
      <c r="DOE15" s="65"/>
      <c r="DON15" s="65"/>
      <c r="DOS15" s="219"/>
      <c r="DOT15" s="65"/>
      <c r="DOU15" s="65"/>
      <c r="DPD15" s="65"/>
      <c r="DPI15" s="219"/>
      <c r="DPJ15" s="65"/>
      <c r="DPK15" s="65"/>
      <c r="DPT15" s="65"/>
      <c r="DPY15" s="219"/>
      <c r="DPZ15" s="65"/>
      <c r="DQA15" s="65"/>
      <c r="DQJ15" s="65"/>
      <c r="DQO15" s="219"/>
      <c r="DQP15" s="65"/>
      <c r="DQQ15" s="65"/>
      <c r="DQZ15" s="65"/>
      <c r="DRE15" s="219"/>
      <c r="DRF15" s="65"/>
      <c r="DRG15" s="65"/>
      <c r="DRP15" s="65"/>
      <c r="DRU15" s="219"/>
      <c r="DRV15" s="65"/>
      <c r="DRW15" s="65"/>
      <c r="DSF15" s="65"/>
      <c r="DSK15" s="219"/>
      <c r="DSL15" s="65"/>
      <c r="DSM15" s="65"/>
      <c r="DSV15" s="65"/>
      <c r="DTA15" s="219"/>
      <c r="DTB15" s="65"/>
      <c r="DTC15" s="65"/>
      <c r="DTL15" s="65"/>
      <c r="DTQ15" s="219"/>
      <c r="DTR15" s="65"/>
      <c r="DTS15" s="65"/>
      <c r="DUB15" s="65"/>
      <c r="DUG15" s="219"/>
      <c r="DUH15" s="65"/>
      <c r="DUI15" s="65"/>
      <c r="DUR15" s="65"/>
      <c r="DUW15" s="219"/>
      <c r="DUX15" s="65"/>
      <c r="DUY15" s="65"/>
      <c r="DVH15" s="65"/>
      <c r="DVM15" s="219"/>
      <c r="DVN15" s="65"/>
      <c r="DVO15" s="65"/>
      <c r="DVX15" s="65"/>
      <c r="DWC15" s="219"/>
      <c r="DWD15" s="65"/>
      <c r="DWE15" s="65"/>
      <c r="DWN15" s="65"/>
      <c r="DWS15" s="219"/>
      <c r="DWT15" s="65"/>
      <c r="DWU15" s="65"/>
      <c r="DXD15" s="65"/>
      <c r="DXI15" s="219"/>
      <c r="DXJ15" s="65"/>
      <c r="DXK15" s="65"/>
      <c r="DXT15" s="65"/>
      <c r="DXY15" s="219"/>
      <c r="DXZ15" s="65"/>
      <c r="DYA15" s="65"/>
      <c r="DYJ15" s="65"/>
      <c r="DYO15" s="219"/>
      <c r="DYP15" s="65"/>
      <c r="DYQ15" s="65"/>
      <c r="DYZ15" s="65"/>
      <c r="DZE15" s="219"/>
      <c r="DZF15" s="65"/>
      <c r="DZG15" s="65"/>
      <c r="DZP15" s="65"/>
      <c r="DZU15" s="219"/>
      <c r="DZV15" s="65"/>
      <c r="DZW15" s="65"/>
      <c r="EAF15" s="65"/>
      <c r="EAK15" s="219"/>
      <c r="EAL15" s="65"/>
      <c r="EAM15" s="65"/>
      <c r="EAV15" s="65"/>
      <c r="EBA15" s="219"/>
      <c r="EBB15" s="65"/>
      <c r="EBC15" s="65"/>
      <c r="EBL15" s="65"/>
      <c r="EBQ15" s="219"/>
      <c r="EBR15" s="65"/>
      <c r="EBS15" s="65"/>
      <c r="ECB15" s="65"/>
      <c r="ECG15" s="219"/>
      <c r="ECH15" s="65"/>
      <c r="ECI15" s="65"/>
      <c r="ECR15" s="65"/>
      <c r="ECW15" s="219"/>
      <c r="ECX15" s="65"/>
      <c r="ECY15" s="65"/>
      <c r="EDH15" s="65"/>
      <c r="EDM15" s="219"/>
      <c r="EDN15" s="65"/>
      <c r="EDO15" s="65"/>
      <c r="EDX15" s="65"/>
      <c r="EEC15" s="219"/>
      <c r="EED15" s="65"/>
      <c r="EEE15" s="65"/>
      <c r="EEN15" s="65"/>
      <c r="EES15" s="219"/>
      <c r="EET15" s="65"/>
      <c r="EEU15" s="65"/>
      <c r="EFD15" s="65"/>
      <c r="EFI15" s="219"/>
      <c r="EFJ15" s="65"/>
      <c r="EFK15" s="65"/>
      <c r="EFT15" s="65"/>
      <c r="EFY15" s="219"/>
      <c r="EFZ15" s="65"/>
      <c r="EGA15" s="65"/>
      <c r="EGJ15" s="65"/>
      <c r="EGO15" s="219"/>
      <c r="EGP15" s="65"/>
      <c r="EGQ15" s="65"/>
      <c r="EGZ15" s="65"/>
      <c r="EHE15" s="219"/>
      <c r="EHF15" s="65"/>
      <c r="EHG15" s="65"/>
      <c r="EHP15" s="65"/>
      <c r="EHU15" s="219"/>
      <c r="EHV15" s="65"/>
      <c r="EHW15" s="65"/>
      <c r="EIF15" s="65"/>
      <c r="EIK15" s="219"/>
      <c r="EIL15" s="65"/>
      <c r="EIM15" s="65"/>
      <c r="EIV15" s="65"/>
      <c r="EJA15" s="219"/>
      <c r="EJB15" s="65"/>
      <c r="EJC15" s="65"/>
      <c r="EJL15" s="65"/>
      <c r="EJQ15" s="219"/>
      <c r="EJR15" s="65"/>
      <c r="EJS15" s="65"/>
      <c r="EKB15" s="65"/>
      <c r="EKG15" s="219"/>
      <c r="EKH15" s="65"/>
      <c r="EKI15" s="65"/>
      <c r="EKR15" s="65"/>
      <c r="EKW15" s="219"/>
      <c r="EKX15" s="65"/>
      <c r="EKY15" s="65"/>
      <c r="ELH15" s="65"/>
      <c r="ELM15" s="219"/>
      <c r="ELN15" s="65"/>
      <c r="ELO15" s="65"/>
      <c r="ELX15" s="65"/>
      <c r="EMC15" s="219"/>
      <c r="EMD15" s="65"/>
      <c r="EME15" s="65"/>
      <c r="EMN15" s="65"/>
      <c r="EMS15" s="219"/>
      <c r="EMT15" s="65"/>
      <c r="EMU15" s="65"/>
      <c r="END15" s="65"/>
      <c r="ENI15" s="219"/>
      <c r="ENJ15" s="65"/>
      <c r="ENK15" s="65"/>
      <c r="ENT15" s="65"/>
      <c r="ENY15" s="219"/>
      <c r="ENZ15" s="65"/>
      <c r="EOA15" s="65"/>
      <c r="EOJ15" s="65"/>
      <c r="EOO15" s="219"/>
      <c r="EOP15" s="65"/>
      <c r="EOQ15" s="65"/>
      <c r="EOZ15" s="65"/>
      <c r="EPE15" s="219"/>
      <c r="EPF15" s="65"/>
      <c r="EPG15" s="65"/>
      <c r="EPP15" s="65"/>
      <c r="EPU15" s="219"/>
      <c r="EPV15" s="65"/>
      <c r="EPW15" s="65"/>
      <c r="EQF15" s="65"/>
      <c r="EQK15" s="219"/>
      <c r="EQL15" s="65"/>
      <c r="EQM15" s="65"/>
      <c r="EQV15" s="65"/>
      <c r="ERA15" s="219"/>
      <c r="ERB15" s="65"/>
      <c r="ERC15" s="65"/>
      <c r="ERL15" s="65"/>
      <c r="ERQ15" s="219"/>
      <c r="ERR15" s="65"/>
      <c r="ERS15" s="65"/>
      <c r="ESB15" s="65"/>
      <c r="ESG15" s="219"/>
      <c r="ESH15" s="65"/>
      <c r="ESI15" s="65"/>
      <c r="ESR15" s="65"/>
      <c r="ESW15" s="219"/>
      <c r="ESX15" s="65"/>
      <c r="ESY15" s="65"/>
      <c r="ETH15" s="65"/>
      <c r="ETM15" s="219"/>
      <c r="ETN15" s="65"/>
      <c r="ETO15" s="65"/>
      <c r="ETX15" s="65"/>
      <c r="EUC15" s="219"/>
      <c r="EUD15" s="65"/>
      <c r="EUE15" s="65"/>
      <c r="EUN15" s="65"/>
      <c r="EUS15" s="219"/>
      <c r="EUT15" s="65"/>
      <c r="EUU15" s="65"/>
      <c r="EVD15" s="65"/>
      <c r="EVI15" s="219"/>
      <c r="EVJ15" s="65"/>
      <c r="EVK15" s="65"/>
      <c r="EVT15" s="65"/>
      <c r="EVY15" s="219"/>
      <c r="EVZ15" s="65"/>
      <c r="EWA15" s="65"/>
      <c r="EWJ15" s="65"/>
      <c r="EWO15" s="219"/>
      <c r="EWP15" s="65"/>
      <c r="EWQ15" s="65"/>
      <c r="EWZ15" s="65"/>
      <c r="EXE15" s="219"/>
      <c r="EXF15" s="65"/>
      <c r="EXG15" s="65"/>
      <c r="EXP15" s="65"/>
      <c r="EXU15" s="219"/>
      <c r="EXV15" s="65"/>
      <c r="EXW15" s="65"/>
      <c r="EYF15" s="65"/>
      <c r="EYK15" s="219"/>
      <c r="EYL15" s="65"/>
      <c r="EYM15" s="65"/>
      <c r="EYV15" s="65"/>
      <c r="EZA15" s="219"/>
      <c r="EZB15" s="65"/>
      <c r="EZC15" s="65"/>
      <c r="EZL15" s="65"/>
      <c r="EZQ15" s="219"/>
      <c r="EZR15" s="65"/>
      <c r="EZS15" s="65"/>
      <c r="FAB15" s="65"/>
      <c r="FAG15" s="219"/>
      <c r="FAH15" s="65"/>
      <c r="FAI15" s="65"/>
      <c r="FAR15" s="65"/>
      <c r="FAW15" s="219"/>
      <c r="FAX15" s="65"/>
      <c r="FAY15" s="65"/>
      <c r="FBH15" s="65"/>
      <c r="FBM15" s="219"/>
      <c r="FBN15" s="65"/>
      <c r="FBO15" s="65"/>
      <c r="FBX15" s="65"/>
      <c r="FCC15" s="219"/>
      <c r="FCD15" s="65"/>
      <c r="FCE15" s="65"/>
      <c r="FCN15" s="65"/>
      <c r="FCS15" s="219"/>
      <c r="FCT15" s="65"/>
      <c r="FCU15" s="65"/>
      <c r="FDD15" s="65"/>
      <c r="FDI15" s="219"/>
      <c r="FDJ15" s="65"/>
      <c r="FDK15" s="65"/>
      <c r="FDT15" s="65"/>
      <c r="FDY15" s="219"/>
      <c r="FDZ15" s="65"/>
      <c r="FEA15" s="65"/>
      <c r="FEJ15" s="65"/>
      <c r="FEO15" s="219"/>
      <c r="FEP15" s="65"/>
      <c r="FEQ15" s="65"/>
      <c r="FEZ15" s="65"/>
      <c r="FFE15" s="219"/>
      <c r="FFF15" s="65"/>
      <c r="FFG15" s="65"/>
      <c r="FFP15" s="65"/>
      <c r="FFU15" s="219"/>
      <c r="FFV15" s="65"/>
      <c r="FFW15" s="65"/>
      <c r="FGF15" s="65"/>
      <c r="FGK15" s="219"/>
      <c r="FGL15" s="65"/>
      <c r="FGM15" s="65"/>
      <c r="FGV15" s="65"/>
      <c r="FHA15" s="219"/>
      <c r="FHB15" s="65"/>
      <c r="FHC15" s="65"/>
      <c r="FHL15" s="65"/>
      <c r="FHQ15" s="219"/>
      <c r="FHR15" s="65"/>
      <c r="FHS15" s="65"/>
      <c r="FIB15" s="65"/>
      <c r="FIG15" s="219"/>
      <c r="FIH15" s="65"/>
      <c r="FII15" s="65"/>
      <c r="FIR15" s="65"/>
      <c r="FIW15" s="219"/>
      <c r="FIX15" s="65"/>
      <c r="FIY15" s="65"/>
      <c r="FJH15" s="65"/>
      <c r="FJM15" s="219"/>
      <c r="FJN15" s="65"/>
      <c r="FJO15" s="65"/>
      <c r="FJX15" s="65"/>
      <c r="FKC15" s="219"/>
      <c r="FKD15" s="65"/>
      <c r="FKE15" s="65"/>
      <c r="FKN15" s="65"/>
      <c r="FKS15" s="219"/>
      <c r="FKT15" s="65"/>
      <c r="FKU15" s="65"/>
      <c r="FLD15" s="65"/>
      <c r="FLI15" s="219"/>
      <c r="FLJ15" s="65"/>
      <c r="FLK15" s="65"/>
      <c r="FLT15" s="65"/>
      <c r="FLY15" s="219"/>
      <c r="FLZ15" s="65"/>
      <c r="FMA15" s="65"/>
      <c r="FMJ15" s="65"/>
      <c r="FMO15" s="219"/>
      <c r="FMP15" s="65"/>
      <c r="FMQ15" s="65"/>
      <c r="FMZ15" s="65"/>
      <c r="FNE15" s="219"/>
      <c r="FNF15" s="65"/>
      <c r="FNG15" s="65"/>
      <c r="FNP15" s="65"/>
      <c r="FNU15" s="219"/>
      <c r="FNV15" s="65"/>
      <c r="FNW15" s="65"/>
      <c r="FOF15" s="65"/>
      <c r="FOK15" s="219"/>
      <c r="FOL15" s="65"/>
      <c r="FOM15" s="65"/>
      <c r="FOV15" s="65"/>
      <c r="FPA15" s="219"/>
      <c r="FPB15" s="65"/>
      <c r="FPC15" s="65"/>
      <c r="FPL15" s="65"/>
      <c r="FPQ15" s="219"/>
      <c r="FPR15" s="65"/>
      <c r="FPS15" s="65"/>
      <c r="FQB15" s="65"/>
      <c r="FQG15" s="219"/>
      <c r="FQH15" s="65"/>
      <c r="FQI15" s="65"/>
      <c r="FQR15" s="65"/>
      <c r="FQW15" s="219"/>
      <c r="FQX15" s="65"/>
      <c r="FQY15" s="65"/>
      <c r="FRH15" s="65"/>
      <c r="FRM15" s="219"/>
      <c r="FRN15" s="65"/>
      <c r="FRO15" s="65"/>
      <c r="FRX15" s="65"/>
      <c r="FSC15" s="219"/>
      <c r="FSD15" s="65"/>
      <c r="FSE15" s="65"/>
      <c r="FSN15" s="65"/>
      <c r="FSS15" s="219"/>
      <c r="FST15" s="65"/>
      <c r="FSU15" s="65"/>
      <c r="FTD15" s="65"/>
      <c r="FTI15" s="219"/>
      <c r="FTJ15" s="65"/>
      <c r="FTK15" s="65"/>
      <c r="FTT15" s="65"/>
      <c r="FTY15" s="219"/>
      <c r="FTZ15" s="65"/>
      <c r="FUA15" s="65"/>
      <c r="FUJ15" s="65"/>
      <c r="FUO15" s="219"/>
      <c r="FUP15" s="65"/>
      <c r="FUQ15" s="65"/>
      <c r="FUZ15" s="65"/>
      <c r="FVE15" s="219"/>
      <c r="FVF15" s="65"/>
      <c r="FVG15" s="65"/>
      <c r="FVP15" s="65"/>
      <c r="FVU15" s="219"/>
      <c r="FVV15" s="65"/>
      <c r="FVW15" s="65"/>
      <c r="FWF15" s="65"/>
      <c r="FWK15" s="219"/>
      <c r="FWL15" s="65"/>
      <c r="FWM15" s="65"/>
      <c r="FWV15" s="65"/>
      <c r="FXA15" s="219"/>
      <c r="FXB15" s="65"/>
      <c r="FXC15" s="65"/>
      <c r="FXL15" s="65"/>
      <c r="FXQ15" s="219"/>
      <c r="FXR15" s="65"/>
      <c r="FXS15" s="65"/>
      <c r="FYB15" s="65"/>
      <c r="FYG15" s="219"/>
      <c r="FYH15" s="65"/>
      <c r="FYI15" s="65"/>
      <c r="FYR15" s="65"/>
      <c r="FYW15" s="219"/>
      <c r="FYX15" s="65"/>
      <c r="FYY15" s="65"/>
      <c r="FZH15" s="65"/>
      <c r="FZM15" s="219"/>
      <c r="FZN15" s="65"/>
      <c r="FZO15" s="65"/>
      <c r="FZX15" s="65"/>
      <c r="GAC15" s="219"/>
      <c r="GAD15" s="65"/>
      <c r="GAE15" s="65"/>
      <c r="GAN15" s="65"/>
      <c r="GAS15" s="219"/>
      <c r="GAT15" s="65"/>
      <c r="GAU15" s="65"/>
      <c r="GBD15" s="65"/>
      <c r="GBI15" s="219"/>
      <c r="GBJ15" s="65"/>
      <c r="GBK15" s="65"/>
      <c r="GBT15" s="65"/>
      <c r="GBY15" s="219"/>
      <c r="GBZ15" s="65"/>
      <c r="GCA15" s="65"/>
      <c r="GCJ15" s="65"/>
      <c r="GCO15" s="219"/>
      <c r="GCP15" s="65"/>
      <c r="GCQ15" s="65"/>
      <c r="GCZ15" s="65"/>
      <c r="GDE15" s="219"/>
      <c r="GDF15" s="65"/>
      <c r="GDG15" s="65"/>
      <c r="GDP15" s="65"/>
      <c r="GDU15" s="219"/>
      <c r="GDV15" s="65"/>
      <c r="GDW15" s="65"/>
      <c r="GEF15" s="65"/>
      <c r="GEK15" s="219"/>
      <c r="GEL15" s="65"/>
      <c r="GEM15" s="65"/>
      <c r="GEV15" s="65"/>
      <c r="GFA15" s="219"/>
      <c r="GFB15" s="65"/>
      <c r="GFC15" s="65"/>
      <c r="GFL15" s="65"/>
      <c r="GFQ15" s="219"/>
      <c r="GFR15" s="65"/>
      <c r="GFS15" s="65"/>
      <c r="GGB15" s="65"/>
      <c r="GGG15" s="219"/>
      <c r="GGH15" s="65"/>
      <c r="GGI15" s="65"/>
      <c r="GGR15" s="65"/>
      <c r="GGW15" s="219"/>
      <c r="GGX15" s="65"/>
      <c r="GGY15" s="65"/>
      <c r="GHH15" s="65"/>
      <c r="GHM15" s="219"/>
      <c r="GHN15" s="65"/>
      <c r="GHO15" s="65"/>
      <c r="GHX15" s="65"/>
      <c r="GIC15" s="219"/>
      <c r="GID15" s="65"/>
      <c r="GIE15" s="65"/>
      <c r="GIN15" s="65"/>
      <c r="GIS15" s="219"/>
      <c r="GIT15" s="65"/>
      <c r="GIU15" s="65"/>
      <c r="GJD15" s="65"/>
      <c r="GJI15" s="219"/>
      <c r="GJJ15" s="65"/>
      <c r="GJK15" s="65"/>
      <c r="GJT15" s="65"/>
      <c r="GJY15" s="219"/>
      <c r="GJZ15" s="65"/>
      <c r="GKA15" s="65"/>
      <c r="GKJ15" s="65"/>
      <c r="GKO15" s="219"/>
      <c r="GKP15" s="65"/>
      <c r="GKQ15" s="65"/>
      <c r="GKZ15" s="65"/>
      <c r="GLE15" s="219"/>
      <c r="GLF15" s="65"/>
      <c r="GLG15" s="65"/>
      <c r="GLP15" s="65"/>
      <c r="GLU15" s="219"/>
      <c r="GLV15" s="65"/>
      <c r="GLW15" s="65"/>
      <c r="GMF15" s="65"/>
      <c r="GMK15" s="219"/>
      <c r="GML15" s="65"/>
      <c r="GMM15" s="65"/>
      <c r="GMV15" s="65"/>
      <c r="GNA15" s="219"/>
      <c r="GNB15" s="65"/>
      <c r="GNC15" s="65"/>
      <c r="GNL15" s="65"/>
      <c r="GNQ15" s="219"/>
      <c r="GNR15" s="65"/>
      <c r="GNS15" s="65"/>
      <c r="GOB15" s="65"/>
      <c r="GOG15" s="219"/>
      <c r="GOH15" s="65"/>
      <c r="GOI15" s="65"/>
      <c r="GOR15" s="65"/>
      <c r="GOW15" s="219"/>
      <c r="GOX15" s="65"/>
      <c r="GOY15" s="65"/>
      <c r="GPH15" s="65"/>
      <c r="GPM15" s="219"/>
      <c r="GPN15" s="65"/>
      <c r="GPO15" s="65"/>
      <c r="GPX15" s="65"/>
      <c r="GQC15" s="219"/>
      <c r="GQD15" s="65"/>
      <c r="GQE15" s="65"/>
      <c r="GQN15" s="65"/>
      <c r="GQS15" s="219"/>
      <c r="GQT15" s="65"/>
      <c r="GQU15" s="65"/>
      <c r="GRD15" s="65"/>
      <c r="GRI15" s="219"/>
      <c r="GRJ15" s="65"/>
      <c r="GRK15" s="65"/>
      <c r="GRT15" s="65"/>
      <c r="GRY15" s="219"/>
      <c r="GRZ15" s="65"/>
      <c r="GSA15" s="65"/>
      <c r="GSJ15" s="65"/>
      <c r="GSO15" s="219"/>
      <c r="GSP15" s="65"/>
      <c r="GSQ15" s="65"/>
      <c r="GSZ15" s="65"/>
      <c r="GTE15" s="219"/>
      <c r="GTF15" s="65"/>
      <c r="GTG15" s="65"/>
      <c r="GTP15" s="65"/>
      <c r="GTU15" s="219"/>
      <c r="GTV15" s="65"/>
      <c r="GTW15" s="65"/>
      <c r="GUF15" s="65"/>
      <c r="GUK15" s="219"/>
      <c r="GUL15" s="65"/>
      <c r="GUM15" s="65"/>
      <c r="GUV15" s="65"/>
      <c r="GVA15" s="219"/>
      <c r="GVB15" s="65"/>
      <c r="GVC15" s="65"/>
      <c r="GVL15" s="65"/>
      <c r="GVQ15" s="219"/>
      <c r="GVR15" s="65"/>
      <c r="GVS15" s="65"/>
      <c r="GWB15" s="65"/>
      <c r="GWG15" s="219"/>
      <c r="GWH15" s="65"/>
      <c r="GWI15" s="65"/>
      <c r="GWR15" s="65"/>
      <c r="GWW15" s="219"/>
      <c r="GWX15" s="65"/>
      <c r="GWY15" s="65"/>
      <c r="GXH15" s="65"/>
      <c r="GXM15" s="219"/>
      <c r="GXN15" s="65"/>
      <c r="GXO15" s="65"/>
      <c r="GXX15" s="65"/>
      <c r="GYC15" s="219"/>
      <c r="GYD15" s="65"/>
      <c r="GYE15" s="65"/>
      <c r="GYN15" s="65"/>
      <c r="GYS15" s="219"/>
      <c r="GYT15" s="65"/>
      <c r="GYU15" s="65"/>
      <c r="GZD15" s="65"/>
      <c r="GZI15" s="219"/>
      <c r="GZJ15" s="65"/>
      <c r="GZK15" s="65"/>
      <c r="GZT15" s="65"/>
      <c r="GZY15" s="219"/>
      <c r="GZZ15" s="65"/>
      <c r="HAA15" s="65"/>
      <c r="HAJ15" s="65"/>
      <c r="HAO15" s="219"/>
      <c r="HAP15" s="65"/>
      <c r="HAQ15" s="65"/>
      <c r="HAZ15" s="65"/>
      <c r="HBE15" s="219"/>
      <c r="HBF15" s="65"/>
      <c r="HBG15" s="65"/>
      <c r="HBP15" s="65"/>
      <c r="HBU15" s="219"/>
      <c r="HBV15" s="65"/>
      <c r="HBW15" s="65"/>
      <c r="HCF15" s="65"/>
      <c r="HCK15" s="219"/>
      <c r="HCL15" s="65"/>
      <c r="HCM15" s="65"/>
      <c r="HCV15" s="65"/>
      <c r="HDA15" s="219"/>
      <c r="HDB15" s="65"/>
      <c r="HDC15" s="65"/>
      <c r="HDL15" s="65"/>
      <c r="HDQ15" s="219"/>
      <c r="HDR15" s="65"/>
      <c r="HDS15" s="65"/>
      <c r="HEB15" s="65"/>
      <c r="HEG15" s="219"/>
      <c r="HEH15" s="65"/>
      <c r="HEI15" s="65"/>
      <c r="HER15" s="65"/>
      <c r="HEW15" s="219"/>
      <c r="HEX15" s="65"/>
      <c r="HEY15" s="65"/>
      <c r="HFH15" s="65"/>
      <c r="HFM15" s="219"/>
      <c r="HFN15" s="65"/>
      <c r="HFO15" s="65"/>
      <c r="HFX15" s="65"/>
      <c r="HGC15" s="219"/>
      <c r="HGD15" s="65"/>
      <c r="HGE15" s="65"/>
      <c r="HGN15" s="65"/>
      <c r="HGS15" s="219"/>
      <c r="HGT15" s="65"/>
      <c r="HGU15" s="65"/>
      <c r="HHD15" s="65"/>
      <c r="HHI15" s="219"/>
      <c r="HHJ15" s="65"/>
      <c r="HHK15" s="65"/>
      <c r="HHT15" s="65"/>
      <c r="HHY15" s="219"/>
      <c r="HHZ15" s="65"/>
      <c r="HIA15" s="65"/>
      <c r="HIJ15" s="65"/>
      <c r="HIO15" s="219"/>
      <c r="HIP15" s="65"/>
      <c r="HIQ15" s="65"/>
      <c r="HIZ15" s="65"/>
      <c r="HJE15" s="219"/>
      <c r="HJF15" s="65"/>
      <c r="HJG15" s="65"/>
      <c r="HJP15" s="65"/>
      <c r="HJU15" s="219"/>
      <c r="HJV15" s="65"/>
      <c r="HJW15" s="65"/>
      <c r="HKF15" s="65"/>
      <c r="HKK15" s="219"/>
      <c r="HKL15" s="65"/>
      <c r="HKM15" s="65"/>
      <c r="HKV15" s="65"/>
      <c r="HLA15" s="219"/>
      <c r="HLB15" s="65"/>
      <c r="HLC15" s="65"/>
      <c r="HLL15" s="65"/>
      <c r="HLQ15" s="219"/>
      <c r="HLR15" s="65"/>
      <c r="HLS15" s="65"/>
      <c r="HMB15" s="65"/>
      <c r="HMG15" s="219"/>
      <c r="HMH15" s="65"/>
      <c r="HMI15" s="65"/>
      <c r="HMR15" s="65"/>
      <c r="HMW15" s="219"/>
      <c r="HMX15" s="65"/>
      <c r="HMY15" s="65"/>
      <c r="HNH15" s="65"/>
      <c r="HNM15" s="219"/>
      <c r="HNN15" s="65"/>
      <c r="HNO15" s="65"/>
      <c r="HNX15" s="65"/>
      <c r="HOC15" s="219"/>
      <c r="HOD15" s="65"/>
      <c r="HOE15" s="65"/>
      <c r="HON15" s="65"/>
      <c r="HOS15" s="219"/>
      <c r="HOT15" s="65"/>
      <c r="HOU15" s="65"/>
      <c r="HPD15" s="65"/>
      <c r="HPI15" s="219"/>
      <c r="HPJ15" s="65"/>
      <c r="HPK15" s="65"/>
      <c r="HPT15" s="65"/>
      <c r="HPY15" s="219"/>
      <c r="HPZ15" s="65"/>
      <c r="HQA15" s="65"/>
      <c r="HQJ15" s="65"/>
      <c r="HQO15" s="219"/>
      <c r="HQP15" s="65"/>
      <c r="HQQ15" s="65"/>
      <c r="HQZ15" s="65"/>
      <c r="HRE15" s="219"/>
      <c r="HRF15" s="65"/>
      <c r="HRG15" s="65"/>
      <c r="HRP15" s="65"/>
      <c r="HRU15" s="219"/>
      <c r="HRV15" s="65"/>
      <c r="HRW15" s="65"/>
      <c r="HSF15" s="65"/>
      <c r="HSK15" s="219"/>
      <c r="HSL15" s="65"/>
      <c r="HSM15" s="65"/>
      <c r="HSV15" s="65"/>
      <c r="HTA15" s="219"/>
      <c r="HTB15" s="65"/>
      <c r="HTC15" s="65"/>
      <c r="HTL15" s="65"/>
      <c r="HTQ15" s="219"/>
      <c r="HTR15" s="65"/>
      <c r="HTS15" s="65"/>
      <c r="HUB15" s="65"/>
      <c r="HUG15" s="219"/>
      <c r="HUH15" s="65"/>
      <c r="HUI15" s="65"/>
      <c r="HUR15" s="65"/>
      <c r="HUW15" s="219"/>
      <c r="HUX15" s="65"/>
      <c r="HUY15" s="65"/>
      <c r="HVH15" s="65"/>
      <c r="HVM15" s="219"/>
      <c r="HVN15" s="65"/>
      <c r="HVO15" s="65"/>
      <c r="HVX15" s="65"/>
      <c r="HWC15" s="219"/>
      <c r="HWD15" s="65"/>
      <c r="HWE15" s="65"/>
      <c r="HWN15" s="65"/>
      <c r="HWS15" s="219"/>
      <c r="HWT15" s="65"/>
      <c r="HWU15" s="65"/>
      <c r="HXD15" s="65"/>
      <c r="HXI15" s="219"/>
      <c r="HXJ15" s="65"/>
      <c r="HXK15" s="65"/>
      <c r="HXT15" s="65"/>
      <c r="HXY15" s="219"/>
      <c r="HXZ15" s="65"/>
      <c r="HYA15" s="65"/>
      <c r="HYJ15" s="65"/>
      <c r="HYO15" s="219"/>
      <c r="HYP15" s="65"/>
      <c r="HYQ15" s="65"/>
      <c r="HYZ15" s="65"/>
      <c r="HZE15" s="219"/>
      <c r="HZF15" s="65"/>
      <c r="HZG15" s="65"/>
      <c r="HZP15" s="65"/>
      <c r="HZU15" s="219"/>
      <c r="HZV15" s="65"/>
      <c r="HZW15" s="65"/>
      <c r="IAF15" s="65"/>
      <c r="IAK15" s="219"/>
      <c r="IAL15" s="65"/>
      <c r="IAM15" s="65"/>
      <c r="IAV15" s="65"/>
      <c r="IBA15" s="219"/>
      <c r="IBB15" s="65"/>
      <c r="IBC15" s="65"/>
      <c r="IBL15" s="65"/>
      <c r="IBQ15" s="219"/>
      <c r="IBR15" s="65"/>
      <c r="IBS15" s="65"/>
      <c r="ICB15" s="65"/>
      <c r="ICG15" s="219"/>
      <c r="ICH15" s="65"/>
      <c r="ICI15" s="65"/>
      <c r="ICR15" s="65"/>
      <c r="ICW15" s="219"/>
      <c r="ICX15" s="65"/>
      <c r="ICY15" s="65"/>
      <c r="IDH15" s="65"/>
      <c r="IDM15" s="219"/>
      <c r="IDN15" s="65"/>
      <c r="IDO15" s="65"/>
      <c r="IDX15" s="65"/>
      <c r="IEC15" s="219"/>
      <c r="IED15" s="65"/>
      <c r="IEE15" s="65"/>
      <c r="IEN15" s="65"/>
      <c r="IES15" s="219"/>
      <c r="IET15" s="65"/>
      <c r="IEU15" s="65"/>
      <c r="IFD15" s="65"/>
      <c r="IFI15" s="219"/>
      <c r="IFJ15" s="65"/>
      <c r="IFK15" s="65"/>
      <c r="IFT15" s="65"/>
      <c r="IFY15" s="219"/>
      <c r="IFZ15" s="65"/>
      <c r="IGA15" s="65"/>
      <c r="IGJ15" s="65"/>
      <c r="IGO15" s="219"/>
      <c r="IGP15" s="65"/>
      <c r="IGQ15" s="65"/>
      <c r="IGZ15" s="65"/>
      <c r="IHE15" s="219"/>
      <c r="IHF15" s="65"/>
      <c r="IHG15" s="65"/>
      <c r="IHP15" s="65"/>
      <c r="IHU15" s="219"/>
      <c r="IHV15" s="65"/>
      <c r="IHW15" s="65"/>
      <c r="IIF15" s="65"/>
      <c r="IIK15" s="219"/>
      <c r="IIL15" s="65"/>
      <c r="IIM15" s="65"/>
      <c r="IIV15" s="65"/>
      <c r="IJA15" s="219"/>
      <c r="IJB15" s="65"/>
      <c r="IJC15" s="65"/>
      <c r="IJL15" s="65"/>
      <c r="IJQ15" s="219"/>
      <c r="IJR15" s="65"/>
      <c r="IJS15" s="65"/>
      <c r="IKB15" s="65"/>
      <c r="IKG15" s="219"/>
      <c r="IKH15" s="65"/>
      <c r="IKI15" s="65"/>
      <c r="IKR15" s="65"/>
      <c r="IKW15" s="219"/>
      <c r="IKX15" s="65"/>
      <c r="IKY15" s="65"/>
      <c r="ILH15" s="65"/>
      <c r="ILM15" s="219"/>
      <c r="ILN15" s="65"/>
      <c r="ILO15" s="65"/>
      <c r="ILX15" s="65"/>
      <c r="IMC15" s="219"/>
      <c r="IMD15" s="65"/>
      <c r="IME15" s="65"/>
      <c r="IMN15" s="65"/>
      <c r="IMS15" s="219"/>
      <c r="IMT15" s="65"/>
      <c r="IMU15" s="65"/>
      <c r="IND15" s="65"/>
      <c r="INI15" s="219"/>
      <c r="INJ15" s="65"/>
      <c r="INK15" s="65"/>
      <c r="INT15" s="65"/>
      <c r="INY15" s="219"/>
      <c r="INZ15" s="65"/>
      <c r="IOA15" s="65"/>
      <c r="IOJ15" s="65"/>
      <c r="IOO15" s="219"/>
      <c r="IOP15" s="65"/>
      <c r="IOQ15" s="65"/>
      <c r="IOZ15" s="65"/>
      <c r="IPE15" s="219"/>
      <c r="IPF15" s="65"/>
      <c r="IPG15" s="65"/>
      <c r="IPP15" s="65"/>
      <c r="IPU15" s="219"/>
      <c r="IPV15" s="65"/>
      <c r="IPW15" s="65"/>
      <c r="IQF15" s="65"/>
      <c r="IQK15" s="219"/>
      <c r="IQL15" s="65"/>
      <c r="IQM15" s="65"/>
      <c r="IQV15" s="65"/>
      <c r="IRA15" s="219"/>
      <c r="IRB15" s="65"/>
      <c r="IRC15" s="65"/>
      <c r="IRL15" s="65"/>
      <c r="IRQ15" s="219"/>
      <c r="IRR15" s="65"/>
      <c r="IRS15" s="65"/>
      <c r="ISB15" s="65"/>
      <c r="ISG15" s="219"/>
      <c r="ISH15" s="65"/>
      <c r="ISI15" s="65"/>
      <c r="ISR15" s="65"/>
      <c r="ISW15" s="219"/>
      <c r="ISX15" s="65"/>
      <c r="ISY15" s="65"/>
      <c r="ITH15" s="65"/>
      <c r="ITM15" s="219"/>
      <c r="ITN15" s="65"/>
      <c r="ITO15" s="65"/>
      <c r="ITX15" s="65"/>
      <c r="IUC15" s="219"/>
      <c r="IUD15" s="65"/>
      <c r="IUE15" s="65"/>
      <c r="IUN15" s="65"/>
      <c r="IUS15" s="219"/>
      <c r="IUT15" s="65"/>
      <c r="IUU15" s="65"/>
      <c r="IVD15" s="65"/>
      <c r="IVI15" s="219"/>
      <c r="IVJ15" s="65"/>
      <c r="IVK15" s="65"/>
      <c r="IVT15" s="65"/>
      <c r="IVY15" s="219"/>
      <c r="IVZ15" s="65"/>
      <c r="IWA15" s="65"/>
      <c r="IWJ15" s="65"/>
      <c r="IWO15" s="219"/>
      <c r="IWP15" s="65"/>
      <c r="IWQ15" s="65"/>
      <c r="IWZ15" s="65"/>
      <c r="IXE15" s="219"/>
      <c r="IXF15" s="65"/>
      <c r="IXG15" s="65"/>
      <c r="IXP15" s="65"/>
      <c r="IXU15" s="219"/>
      <c r="IXV15" s="65"/>
      <c r="IXW15" s="65"/>
      <c r="IYF15" s="65"/>
      <c r="IYK15" s="219"/>
      <c r="IYL15" s="65"/>
      <c r="IYM15" s="65"/>
      <c r="IYV15" s="65"/>
      <c r="IZA15" s="219"/>
      <c r="IZB15" s="65"/>
      <c r="IZC15" s="65"/>
      <c r="IZL15" s="65"/>
      <c r="IZQ15" s="219"/>
      <c r="IZR15" s="65"/>
      <c r="IZS15" s="65"/>
      <c r="JAB15" s="65"/>
      <c r="JAG15" s="219"/>
      <c r="JAH15" s="65"/>
      <c r="JAI15" s="65"/>
      <c r="JAR15" s="65"/>
      <c r="JAW15" s="219"/>
      <c r="JAX15" s="65"/>
      <c r="JAY15" s="65"/>
      <c r="JBH15" s="65"/>
      <c r="JBM15" s="219"/>
      <c r="JBN15" s="65"/>
      <c r="JBO15" s="65"/>
      <c r="JBX15" s="65"/>
      <c r="JCC15" s="219"/>
      <c r="JCD15" s="65"/>
      <c r="JCE15" s="65"/>
      <c r="JCN15" s="65"/>
      <c r="JCS15" s="219"/>
      <c r="JCT15" s="65"/>
      <c r="JCU15" s="65"/>
      <c r="JDD15" s="65"/>
      <c r="JDI15" s="219"/>
      <c r="JDJ15" s="65"/>
      <c r="JDK15" s="65"/>
      <c r="JDT15" s="65"/>
      <c r="JDY15" s="219"/>
      <c r="JDZ15" s="65"/>
      <c r="JEA15" s="65"/>
      <c r="JEJ15" s="65"/>
      <c r="JEO15" s="219"/>
      <c r="JEP15" s="65"/>
      <c r="JEQ15" s="65"/>
      <c r="JEZ15" s="65"/>
      <c r="JFE15" s="219"/>
      <c r="JFF15" s="65"/>
      <c r="JFG15" s="65"/>
      <c r="JFP15" s="65"/>
      <c r="JFU15" s="219"/>
      <c r="JFV15" s="65"/>
      <c r="JFW15" s="65"/>
      <c r="JGF15" s="65"/>
      <c r="JGK15" s="219"/>
      <c r="JGL15" s="65"/>
      <c r="JGM15" s="65"/>
      <c r="JGV15" s="65"/>
      <c r="JHA15" s="219"/>
      <c r="JHB15" s="65"/>
      <c r="JHC15" s="65"/>
      <c r="JHL15" s="65"/>
      <c r="JHQ15" s="219"/>
      <c r="JHR15" s="65"/>
      <c r="JHS15" s="65"/>
      <c r="JIB15" s="65"/>
      <c r="JIG15" s="219"/>
      <c r="JIH15" s="65"/>
      <c r="JII15" s="65"/>
      <c r="JIR15" s="65"/>
      <c r="JIW15" s="219"/>
      <c r="JIX15" s="65"/>
      <c r="JIY15" s="65"/>
      <c r="JJH15" s="65"/>
      <c r="JJM15" s="219"/>
      <c r="JJN15" s="65"/>
      <c r="JJO15" s="65"/>
      <c r="JJX15" s="65"/>
      <c r="JKC15" s="219"/>
      <c r="JKD15" s="65"/>
      <c r="JKE15" s="65"/>
      <c r="JKN15" s="65"/>
      <c r="JKS15" s="219"/>
      <c r="JKT15" s="65"/>
      <c r="JKU15" s="65"/>
      <c r="JLD15" s="65"/>
      <c r="JLI15" s="219"/>
      <c r="JLJ15" s="65"/>
      <c r="JLK15" s="65"/>
      <c r="JLT15" s="65"/>
      <c r="JLY15" s="219"/>
      <c r="JLZ15" s="65"/>
      <c r="JMA15" s="65"/>
      <c r="JMJ15" s="65"/>
      <c r="JMO15" s="219"/>
      <c r="JMP15" s="65"/>
      <c r="JMQ15" s="65"/>
      <c r="JMZ15" s="65"/>
      <c r="JNE15" s="219"/>
      <c r="JNF15" s="65"/>
      <c r="JNG15" s="65"/>
      <c r="JNP15" s="65"/>
      <c r="JNU15" s="219"/>
      <c r="JNV15" s="65"/>
      <c r="JNW15" s="65"/>
      <c r="JOF15" s="65"/>
      <c r="JOK15" s="219"/>
      <c r="JOL15" s="65"/>
      <c r="JOM15" s="65"/>
      <c r="JOV15" s="65"/>
      <c r="JPA15" s="219"/>
      <c r="JPB15" s="65"/>
      <c r="JPC15" s="65"/>
      <c r="JPL15" s="65"/>
      <c r="JPQ15" s="219"/>
      <c r="JPR15" s="65"/>
      <c r="JPS15" s="65"/>
      <c r="JQB15" s="65"/>
      <c r="JQG15" s="219"/>
      <c r="JQH15" s="65"/>
      <c r="JQI15" s="65"/>
      <c r="JQR15" s="65"/>
      <c r="JQW15" s="219"/>
      <c r="JQX15" s="65"/>
      <c r="JQY15" s="65"/>
      <c r="JRH15" s="65"/>
      <c r="JRM15" s="219"/>
      <c r="JRN15" s="65"/>
      <c r="JRO15" s="65"/>
      <c r="JRX15" s="65"/>
      <c r="JSC15" s="219"/>
      <c r="JSD15" s="65"/>
      <c r="JSE15" s="65"/>
      <c r="JSN15" s="65"/>
      <c r="JSS15" s="219"/>
      <c r="JST15" s="65"/>
      <c r="JSU15" s="65"/>
      <c r="JTD15" s="65"/>
      <c r="JTI15" s="219"/>
      <c r="JTJ15" s="65"/>
      <c r="JTK15" s="65"/>
      <c r="JTT15" s="65"/>
      <c r="JTY15" s="219"/>
      <c r="JTZ15" s="65"/>
      <c r="JUA15" s="65"/>
      <c r="JUJ15" s="65"/>
      <c r="JUO15" s="219"/>
      <c r="JUP15" s="65"/>
      <c r="JUQ15" s="65"/>
      <c r="JUZ15" s="65"/>
      <c r="JVE15" s="219"/>
      <c r="JVF15" s="65"/>
      <c r="JVG15" s="65"/>
      <c r="JVP15" s="65"/>
      <c r="JVU15" s="219"/>
      <c r="JVV15" s="65"/>
      <c r="JVW15" s="65"/>
      <c r="JWF15" s="65"/>
      <c r="JWK15" s="219"/>
      <c r="JWL15" s="65"/>
      <c r="JWM15" s="65"/>
      <c r="JWV15" s="65"/>
      <c r="JXA15" s="219"/>
      <c r="JXB15" s="65"/>
      <c r="JXC15" s="65"/>
      <c r="JXL15" s="65"/>
      <c r="JXQ15" s="219"/>
      <c r="JXR15" s="65"/>
      <c r="JXS15" s="65"/>
      <c r="JYB15" s="65"/>
      <c r="JYG15" s="219"/>
      <c r="JYH15" s="65"/>
      <c r="JYI15" s="65"/>
      <c r="JYR15" s="65"/>
      <c r="JYW15" s="219"/>
      <c r="JYX15" s="65"/>
      <c r="JYY15" s="65"/>
      <c r="JZH15" s="65"/>
      <c r="JZM15" s="219"/>
      <c r="JZN15" s="65"/>
      <c r="JZO15" s="65"/>
      <c r="JZX15" s="65"/>
      <c r="KAC15" s="219"/>
      <c r="KAD15" s="65"/>
      <c r="KAE15" s="65"/>
      <c r="KAN15" s="65"/>
      <c r="KAS15" s="219"/>
      <c r="KAT15" s="65"/>
      <c r="KAU15" s="65"/>
      <c r="KBD15" s="65"/>
      <c r="KBI15" s="219"/>
      <c r="KBJ15" s="65"/>
      <c r="KBK15" s="65"/>
      <c r="KBT15" s="65"/>
      <c r="KBY15" s="219"/>
      <c r="KBZ15" s="65"/>
      <c r="KCA15" s="65"/>
      <c r="KCJ15" s="65"/>
      <c r="KCO15" s="219"/>
      <c r="KCP15" s="65"/>
      <c r="KCQ15" s="65"/>
      <c r="KCZ15" s="65"/>
      <c r="KDE15" s="219"/>
      <c r="KDF15" s="65"/>
      <c r="KDG15" s="65"/>
      <c r="KDP15" s="65"/>
      <c r="KDU15" s="219"/>
      <c r="KDV15" s="65"/>
      <c r="KDW15" s="65"/>
      <c r="KEF15" s="65"/>
      <c r="KEK15" s="219"/>
      <c r="KEL15" s="65"/>
      <c r="KEM15" s="65"/>
      <c r="KEV15" s="65"/>
      <c r="KFA15" s="219"/>
      <c r="KFB15" s="65"/>
      <c r="KFC15" s="65"/>
      <c r="KFL15" s="65"/>
      <c r="KFQ15" s="219"/>
      <c r="KFR15" s="65"/>
      <c r="KFS15" s="65"/>
      <c r="KGB15" s="65"/>
      <c r="KGG15" s="219"/>
      <c r="KGH15" s="65"/>
      <c r="KGI15" s="65"/>
      <c r="KGR15" s="65"/>
      <c r="KGW15" s="219"/>
      <c r="KGX15" s="65"/>
      <c r="KGY15" s="65"/>
      <c r="KHH15" s="65"/>
      <c r="KHM15" s="219"/>
      <c r="KHN15" s="65"/>
      <c r="KHO15" s="65"/>
      <c r="KHX15" s="65"/>
      <c r="KIC15" s="219"/>
      <c r="KID15" s="65"/>
      <c r="KIE15" s="65"/>
      <c r="KIN15" s="65"/>
      <c r="KIS15" s="219"/>
      <c r="KIT15" s="65"/>
      <c r="KIU15" s="65"/>
      <c r="KJD15" s="65"/>
      <c r="KJI15" s="219"/>
      <c r="KJJ15" s="65"/>
      <c r="KJK15" s="65"/>
      <c r="KJT15" s="65"/>
      <c r="KJY15" s="219"/>
      <c r="KJZ15" s="65"/>
      <c r="KKA15" s="65"/>
      <c r="KKJ15" s="65"/>
      <c r="KKO15" s="219"/>
      <c r="KKP15" s="65"/>
      <c r="KKQ15" s="65"/>
      <c r="KKZ15" s="65"/>
      <c r="KLE15" s="219"/>
      <c r="KLF15" s="65"/>
      <c r="KLG15" s="65"/>
      <c r="KLP15" s="65"/>
      <c r="KLU15" s="219"/>
      <c r="KLV15" s="65"/>
      <c r="KLW15" s="65"/>
      <c r="KMF15" s="65"/>
      <c r="KMK15" s="219"/>
      <c r="KML15" s="65"/>
      <c r="KMM15" s="65"/>
      <c r="KMV15" s="65"/>
      <c r="KNA15" s="219"/>
      <c r="KNB15" s="65"/>
      <c r="KNC15" s="65"/>
      <c r="KNL15" s="65"/>
      <c r="KNQ15" s="219"/>
      <c r="KNR15" s="65"/>
      <c r="KNS15" s="65"/>
      <c r="KOB15" s="65"/>
      <c r="KOG15" s="219"/>
      <c r="KOH15" s="65"/>
      <c r="KOI15" s="65"/>
      <c r="KOR15" s="65"/>
      <c r="KOW15" s="219"/>
      <c r="KOX15" s="65"/>
      <c r="KOY15" s="65"/>
      <c r="KPH15" s="65"/>
      <c r="KPM15" s="219"/>
      <c r="KPN15" s="65"/>
      <c r="KPO15" s="65"/>
      <c r="KPX15" s="65"/>
      <c r="KQC15" s="219"/>
      <c r="KQD15" s="65"/>
      <c r="KQE15" s="65"/>
      <c r="KQN15" s="65"/>
      <c r="KQS15" s="219"/>
      <c r="KQT15" s="65"/>
      <c r="KQU15" s="65"/>
      <c r="KRD15" s="65"/>
      <c r="KRI15" s="219"/>
      <c r="KRJ15" s="65"/>
      <c r="KRK15" s="65"/>
      <c r="KRT15" s="65"/>
      <c r="KRY15" s="219"/>
      <c r="KRZ15" s="65"/>
      <c r="KSA15" s="65"/>
      <c r="KSJ15" s="65"/>
      <c r="KSO15" s="219"/>
      <c r="KSP15" s="65"/>
      <c r="KSQ15" s="65"/>
      <c r="KSZ15" s="65"/>
      <c r="KTE15" s="219"/>
      <c r="KTF15" s="65"/>
      <c r="KTG15" s="65"/>
      <c r="KTP15" s="65"/>
      <c r="KTU15" s="219"/>
      <c r="KTV15" s="65"/>
      <c r="KTW15" s="65"/>
      <c r="KUF15" s="65"/>
      <c r="KUK15" s="219"/>
      <c r="KUL15" s="65"/>
      <c r="KUM15" s="65"/>
      <c r="KUV15" s="65"/>
      <c r="KVA15" s="219"/>
      <c r="KVB15" s="65"/>
      <c r="KVC15" s="65"/>
      <c r="KVL15" s="65"/>
      <c r="KVQ15" s="219"/>
      <c r="KVR15" s="65"/>
      <c r="KVS15" s="65"/>
      <c r="KWB15" s="65"/>
      <c r="KWG15" s="219"/>
      <c r="KWH15" s="65"/>
      <c r="KWI15" s="65"/>
      <c r="KWR15" s="65"/>
      <c r="KWW15" s="219"/>
      <c r="KWX15" s="65"/>
      <c r="KWY15" s="65"/>
      <c r="KXH15" s="65"/>
      <c r="KXM15" s="219"/>
      <c r="KXN15" s="65"/>
      <c r="KXO15" s="65"/>
      <c r="KXX15" s="65"/>
      <c r="KYC15" s="219"/>
      <c r="KYD15" s="65"/>
      <c r="KYE15" s="65"/>
      <c r="KYN15" s="65"/>
      <c r="KYS15" s="219"/>
      <c r="KYT15" s="65"/>
      <c r="KYU15" s="65"/>
      <c r="KZD15" s="65"/>
      <c r="KZI15" s="219"/>
      <c r="KZJ15" s="65"/>
      <c r="KZK15" s="65"/>
      <c r="KZT15" s="65"/>
      <c r="KZY15" s="219"/>
      <c r="KZZ15" s="65"/>
      <c r="LAA15" s="65"/>
      <c r="LAJ15" s="65"/>
      <c r="LAO15" s="219"/>
      <c r="LAP15" s="65"/>
      <c r="LAQ15" s="65"/>
      <c r="LAZ15" s="65"/>
      <c r="LBE15" s="219"/>
      <c r="LBF15" s="65"/>
      <c r="LBG15" s="65"/>
      <c r="LBP15" s="65"/>
      <c r="LBU15" s="219"/>
      <c r="LBV15" s="65"/>
      <c r="LBW15" s="65"/>
      <c r="LCF15" s="65"/>
      <c r="LCK15" s="219"/>
      <c r="LCL15" s="65"/>
      <c r="LCM15" s="65"/>
      <c r="LCV15" s="65"/>
      <c r="LDA15" s="219"/>
      <c r="LDB15" s="65"/>
      <c r="LDC15" s="65"/>
      <c r="LDL15" s="65"/>
      <c r="LDQ15" s="219"/>
      <c r="LDR15" s="65"/>
      <c r="LDS15" s="65"/>
      <c r="LEB15" s="65"/>
      <c r="LEG15" s="219"/>
      <c r="LEH15" s="65"/>
      <c r="LEI15" s="65"/>
      <c r="LER15" s="65"/>
      <c r="LEW15" s="219"/>
      <c r="LEX15" s="65"/>
      <c r="LEY15" s="65"/>
      <c r="LFH15" s="65"/>
      <c r="LFM15" s="219"/>
      <c r="LFN15" s="65"/>
      <c r="LFO15" s="65"/>
      <c r="LFX15" s="65"/>
      <c r="LGC15" s="219"/>
      <c r="LGD15" s="65"/>
      <c r="LGE15" s="65"/>
      <c r="LGN15" s="65"/>
      <c r="LGS15" s="219"/>
      <c r="LGT15" s="65"/>
      <c r="LGU15" s="65"/>
      <c r="LHD15" s="65"/>
      <c r="LHI15" s="219"/>
      <c r="LHJ15" s="65"/>
      <c r="LHK15" s="65"/>
      <c r="LHT15" s="65"/>
      <c r="LHY15" s="219"/>
      <c r="LHZ15" s="65"/>
      <c r="LIA15" s="65"/>
      <c r="LIJ15" s="65"/>
      <c r="LIO15" s="219"/>
      <c r="LIP15" s="65"/>
      <c r="LIQ15" s="65"/>
      <c r="LIZ15" s="65"/>
      <c r="LJE15" s="219"/>
      <c r="LJF15" s="65"/>
      <c r="LJG15" s="65"/>
      <c r="LJP15" s="65"/>
      <c r="LJU15" s="219"/>
      <c r="LJV15" s="65"/>
      <c r="LJW15" s="65"/>
      <c r="LKF15" s="65"/>
      <c r="LKK15" s="219"/>
      <c r="LKL15" s="65"/>
      <c r="LKM15" s="65"/>
      <c r="LKV15" s="65"/>
      <c r="LLA15" s="219"/>
      <c r="LLB15" s="65"/>
      <c r="LLC15" s="65"/>
      <c r="LLL15" s="65"/>
      <c r="LLQ15" s="219"/>
      <c r="LLR15" s="65"/>
      <c r="LLS15" s="65"/>
      <c r="LMB15" s="65"/>
      <c r="LMG15" s="219"/>
      <c r="LMH15" s="65"/>
      <c r="LMI15" s="65"/>
      <c r="LMR15" s="65"/>
      <c r="LMW15" s="219"/>
      <c r="LMX15" s="65"/>
      <c r="LMY15" s="65"/>
      <c r="LNH15" s="65"/>
      <c r="LNM15" s="219"/>
      <c r="LNN15" s="65"/>
      <c r="LNO15" s="65"/>
      <c r="LNX15" s="65"/>
      <c r="LOC15" s="219"/>
      <c r="LOD15" s="65"/>
      <c r="LOE15" s="65"/>
      <c r="LON15" s="65"/>
      <c r="LOS15" s="219"/>
      <c r="LOT15" s="65"/>
      <c r="LOU15" s="65"/>
      <c r="LPD15" s="65"/>
      <c r="LPI15" s="219"/>
      <c r="LPJ15" s="65"/>
      <c r="LPK15" s="65"/>
      <c r="LPT15" s="65"/>
      <c r="LPY15" s="219"/>
      <c r="LPZ15" s="65"/>
      <c r="LQA15" s="65"/>
      <c r="LQJ15" s="65"/>
      <c r="LQO15" s="219"/>
      <c r="LQP15" s="65"/>
      <c r="LQQ15" s="65"/>
      <c r="LQZ15" s="65"/>
      <c r="LRE15" s="219"/>
      <c r="LRF15" s="65"/>
      <c r="LRG15" s="65"/>
      <c r="LRP15" s="65"/>
      <c r="LRU15" s="219"/>
      <c r="LRV15" s="65"/>
      <c r="LRW15" s="65"/>
      <c r="LSF15" s="65"/>
      <c r="LSK15" s="219"/>
      <c r="LSL15" s="65"/>
      <c r="LSM15" s="65"/>
      <c r="LSV15" s="65"/>
      <c r="LTA15" s="219"/>
      <c r="LTB15" s="65"/>
      <c r="LTC15" s="65"/>
      <c r="LTL15" s="65"/>
      <c r="LTQ15" s="219"/>
      <c r="LTR15" s="65"/>
      <c r="LTS15" s="65"/>
      <c r="LUB15" s="65"/>
      <c r="LUG15" s="219"/>
      <c r="LUH15" s="65"/>
      <c r="LUI15" s="65"/>
      <c r="LUR15" s="65"/>
      <c r="LUW15" s="219"/>
      <c r="LUX15" s="65"/>
      <c r="LUY15" s="65"/>
      <c r="LVH15" s="65"/>
      <c r="LVM15" s="219"/>
      <c r="LVN15" s="65"/>
      <c r="LVO15" s="65"/>
      <c r="LVX15" s="65"/>
      <c r="LWC15" s="219"/>
      <c r="LWD15" s="65"/>
      <c r="LWE15" s="65"/>
      <c r="LWN15" s="65"/>
      <c r="LWS15" s="219"/>
      <c r="LWT15" s="65"/>
      <c r="LWU15" s="65"/>
      <c r="LXD15" s="65"/>
      <c r="LXI15" s="219"/>
      <c r="LXJ15" s="65"/>
      <c r="LXK15" s="65"/>
      <c r="LXT15" s="65"/>
      <c r="LXY15" s="219"/>
      <c r="LXZ15" s="65"/>
      <c r="LYA15" s="65"/>
      <c r="LYJ15" s="65"/>
      <c r="LYO15" s="219"/>
      <c r="LYP15" s="65"/>
      <c r="LYQ15" s="65"/>
      <c r="LYZ15" s="65"/>
      <c r="LZE15" s="219"/>
      <c r="LZF15" s="65"/>
      <c r="LZG15" s="65"/>
      <c r="LZP15" s="65"/>
      <c r="LZU15" s="219"/>
      <c r="LZV15" s="65"/>
      <c r="LZW15" s="65"/>
      <c r="MAF15" s="65"/>
      <c r="MAK15" s="219"/>
      <c r="MAL15" s="65"/>
      <c r="MAM15" s="65"/>
      <c r="MAV15" s="65"/>
      <c r="MBA15" s="219"/>
      <c r="MBB15" s="65"/>
      <c r="MBC15" s="65"/>
      <c r="MBL15" s="65"/>
      <c r="MBQ15" s="219"/>
      <c r="MBR15" s="65"/>
      <c r="MBS15" s="65"/>
      <c r="MCB15" s="65"/>
      <c r="MCG15" s="219"/>
      <c r="MCH15" s="65"/>
      <c r="MCI15" s="65"/>
      <c r="MCR15" s="65"/>
      <c r="MCW15" s="219"/>
      <c r="MCX15" s="65"/>
      <c r="MCY15" s="65"/>
      <c r="MDH15" s="65"/>
      <c r="MDM15" s="219"/>
      <c r="MDN15" s="65"/>
      <c r="MDO15" s="65"/>
      <c r="MDX15" s="65"/>
      <c r="MEC15" s="219"/>
      <c r="MED15" s="65"/>
      <c r="MEE15" s="65"/>
      <c r="MEN15" s="65"/>
      <c r="MES15" s="219"/>
      <c r="MET15" s="65"/>
      <c r="MEU15" s="65"/>
      <c r="MFD15" s="65"/>
      <c r="MFI15" s="219"/>
      <c r="MFJ15" s="65"/>
      <c r="MFK15" s="65"/>
      <c r="MFT15" s="65"/>
      <c r="MFY15" s="219"/>
      <c r="MFZ15" s="65"/>
      <c r="MGA15" s="65"/>
      <c r="MGJ15" s="65"/>
      <c r="MGO15" s="219"/>
      <c r="MGP15" s="65"/>
      <c r="MGQ15" s="65"/>
      <c r="MGZ15" s="65"/>
      <c r="MHE15" s="219"/>
      <c r="MHF15" s="65"/>
      <c r="MHG15" s="65"/>
      <c r="MHP15" s="65"/>
      <c r="MHU15" s="219"/>
      <c r="MHV15" s="65"/>
      <c r="MHW15" s="65"/>
      <c r="MIF15" s="65"/>
      <c r="MIK15" s="219"/>
      <c r="MIL15" s="65"/>
      <c r="MIM15" s="65"/>
      <c r="MIV15" s="65"/>
      <c r="MJA15" s="219"/>
      <c r="MJB15" s="65"/>
      <c r="MJC15" s="65"/>
      <c r="MJL15" s="65"/>
      <c r="MJQ15" s="219"/>
      <c r="MJR15" s="65"/>
      <c r="MJS15" s="65"/>
      <c r="MKB15" s="65"/>
      <c r="MKG15" s="219"/>
      <c r="MKH15" s="65"/>
      <c r="MKI15" s="65"/>
      <c r="MKR15" s="65"/>
      <c r="MKW15" s="219"/>
      <c r="MKX15" s="65"/>
      <c r="MKY15" s="65"/>
      <c r="MLH15" s="65"/>
      <c r="MLM15" s="219"/>
      <c r="MLN15" s="65"/>
      <c r="MLO15" s="65"/>
      <c r="MLX15" s="65"/>
      <c r="MMC15" s="219"/>
      <c r="MMD15" s="65"/>
      <c r="MME15" s="65"/>
      <c r="MMN15" s="65"/>
      <c r="MMS15" s="219"/>
      <c r="MMT15" s="65"/>
      <c r="MMU15" s="65"/>
      <c r="MND15" s="65"/>
      <c r="MNI15" s="219"/>
      <c r="MNJ15" s="65"/>
      <c r="MNK15" s="65"/>
      <c r="MNT15" s="65"/>
      <c r="MNY15" s="219"/>
      <c r="MNZ15" s="65"/>
      <c r="MOA15" s="65"/>
      <c r="MOJ15" s="65"/>
      <c r="MOO15" s="219"/>
      <c r="MOP15" s="65"/>
      <c r="MOQ15" s="65"/>
      <c r="MOZ15" s="65"/>
      <c r="MPE15" s="219"/>
      <c r="MPF15" s="65"/>
      <c r="MPG15" s="65"/>
      <c r="MPP15" s="65"/>
      <c r="MPU15" s="219"/>
      <c r="MPV15" s="65"/>
      <c r="MPW15" s="65"/>
      <c r="MQF15" s="65"/>
      <c r="MQK15" s="219"/>
      <c r="MQL15" s="65"/>
      <c r="MQM15" s="65"/>
      <c r="MQV15" s="65"/>
      <c r="MRA15" s="219"/>
      <c r="MRB15" s="65"/>
      <c r="MRC15" s="65"/>
      <c r="MRL15" s="65"/>
      <c r="MRQ15" s="219"/>
      <c r="MRR15" s="65"/>
      <c r="MRS15" s="65"/>
      <c r="MSB15" s="65"/>
      <c r="MSG15" s="219"/>
      <c r="MSH15" s="65"/>
      <c r="MSI15" s="65"/>
      <c r="MSR15" s="65"/>
      <c r="MSW15" s="219"/>
      <c r="MSX15" s="65"/>
      <c r="MSY15" s="65"/>
      <c r="MTH15" s="65"/>
      <c r="MTM15" s="219"/>
      <c r="MTN15" s="65"/>
      <c r="MTO15" s="65"/>
      <c r="MTX15" s="65"/>
      <c r="MUC15" s="219"/>
      <c r="MUD15" s="65"/>
      <c r="MUE15" s="65"/>
      <c r="MUN15" s="65"/>
      <c r="MUS15" s="219"/>
      <c r="MUT15" s="65"/>
      <c r="MUU15" s="65"/>
      <c r="MVD15" s="65"/>
      <c r="MVI15" s="219"/>
      <c r="MVJ15" s="65"/>
      <c r="MVK15" s="65"/>
      <c r="MVT15" s="65"/>
      <c r="MVY15" s="219"/>
      <c r="MVZ15" s="65"/>
      <c r="MWA15" s="65"/>
      <c r="MWJ15" s="65"/>
      <c r="MWO15" s="219"/>
      <c r="MWP15" s="65"/>
      <c r="MWQ15" s="65"/>
      <c r="MWZ15" s="65"/>
      <c r="MXE15" s="219"/>
      <c r="MXF15" s="65"/>
      <c r="MXG15" s="65"/>
      <c r="MXP15" s="65"/>
      <c r="MXU15" s="219"/>
      <c r="MXV15" s="65"/>
      <c r="MXW15" s="65"/>
      <c r="MYF15" s="65"/>
      <c r="MYK15" s="219"/>
      <c r="MYL15" s="65"/>
      <c r="MYM15" s="65"/>
      <c r="MYV15" s="65"/>
      <c r="MZA15" s="219"/>
      <c r="MZB15" s="65"/>
      <c r="MZC15" s="65"/>
      <c r="MZL15" s="65"/>
      <c r="MZQ15" s="219"/>
      <c r="MZR15" s="65"/>
      <c r="MZS15" s="65"/>
      <c r="NAB15" s="65"/>
      <c r="NAG15" s="219"/>
      <c r="NAH15" s="65"/>
      <c r="NAI15" s="65"/>
      <c r="NAR15" s="65"/>
      <c r="NAW15" s="219"/>
      <c r="NAX15" s="65"/>
      <c r="NAY15" s="65"/>
      <c r="NBH15" s="65"/>
      <c r="NBM15" s="219"/>
      <c r="NBN15" s="65"/>
      <c r="NBO15" s="65"/>
      <c r="NBX15" s="65"/>
      <c r="NCC15" s="219"/>
      <c r="NCD15" s="65"/>
      <c r="NCE15" s="65"/>
      <c r="NCN15" s="65"/>
      <c r="NCS15" s="219"/>
      <c r="NCT15" s="65"/>
      <c r="NCU15" s="65"/>
      <c r="NDD15" s="65"/>
      <c r="NDI15" s="219"/>
      <c r="NDJ15" s="65"/>
      <c r="NDK15" s="65"/>
      <c r="NDT15" s="65"/>
      <c r="NDY15" s="219"/>
      <c r="NDZ15" s="65"/>
      <c r="NEA15" s="65"/>
      <c r="NEJ15" s="65"/>
      <c r="NEO15" s="219"/>
      <c r="NEP15" s="65"/>
      <c r="NEQ15" s="65"/>
      <c r="NEZ15" s="65"/>
      <c r="NFE15" s="219"/>
      <c r="NFF15" s="65"/>
      <c r="NFG15" s="65"/>
      <c r="NFP15" s="65"/>
      <c r="NFU15" s="219"/>
      <c r="NFV15" s="65"/>
      <c r="NFW15" s="65"/>
      <c r="NGF15" s="65"/>
      <c r="NGK15" s="219"/>
      <c r="NGL15" s="65"/>
      <c r="NGM15" s="65"/>
      <c r="NGV15" s="65"/>
      <c r="NHA15" s="219"/>
      <c r="NHB15" s="65"/>
      <c r="NHC15" s="65"/>
      <c r="NHL15" s="65"/>
      <c r="NHQ15" s="219"/>
      <c r="NHR15" s="65"/>
      <c r="NHS15" s="65"/>
      <c r="NIB15" s="65"/>
      <c r="NIG15" s="219"/>
      <c r="NIH15" s="65"/>
      <c r="NII15" s="65"/>
      <c r="NIR15" s="65"/>
      <c r="NIW15" s="219"/>
      <c r="NIX15" s="65"/>
      <c r="NIY15" s="65"/>
      <c r="NJH15" s="65"/>
      <c r="NJM15" s="219"/>
      <c r="NJN15" s="65"/>
      <c r="NJO15" s="65"/>
      <c r="NJX15" s="65"/>
      <c r="NKC15" s="219"/>
      <c r="NKD15" s="65"/>
      <c r="NKE15" s="65"/>
      <c r="NKN15" s="65"/>
      <c r="NKS15" s="219"/>
      <c r="NKT15" s="65"/>
      <c r="NKU15" s="65"/>
      <c r="NLD15" s="65"/>
      <c r="NLI15" s="219"/>
      <c r="NLJ15" s="65"/>
      <c r="NLK15" s="65"/>
      <c r="NLT15" s="65"/>
      <c r="NLY15" s="219"/>
      <c r="NLZ15" s="65"/>
      <c r="NMA15" s="65"/>
      <c r="NMJ15" s="65"/>
      <c r="NMO15" s="219"/>
      <c r="NMP15" s="65"/>
      <c r="NMQ15" s="65"/>
      <c r="NMZ15" s="65"/>
      <c r="NNE15" s="219"/>
      <c r="NNF15" s="65"/>
      <c r="NNG15" s="65"/>
      <c r="NNP15" s="65"/>
      <c r="NNU15" s="219"/>
      <c r="NNV15" s="65"/>
      <c r="NNW15" s="65"/>
      <c r="NOF15" s="65"/>
      <c r="NOK15" s="219"/>
      <c r="NOL15" s="65"/>
      <c r="NOM15" s="65"/>
      <c r="NOV15" s="65"/>
      <c r="NPA15" s="219"/>
      <c r="NPB15" s="65"/>
      <c r="NPC15" s="65"/>
      <c r="NPL15" s="65"/>
      <c r="NPQ15" s="219"/>
      <c r="NPR15" s="65"/>
      <c r="NPS15" s="65"/>
      <c r="NQB15" s="65"/>
      <c r="NQG15" s="219"/>
      <c r="NQH15" s="65"/>
      <c r="NQI15" s="65"/>
      <c r="NQR15" s="65"/>
      <c r="NQW15" s="219"/>
      <c r="NQX15" s="65"/>
      <c r="NQY15" s="65"/>
      <c r="NRH15" s="65"/>
      <c r="NRM15" s="219"/>
      <c r="NRN15" s="65"/>
      <c r="NRO15" s="65"/>
      <c r="NRX15" s="65"/>
      <c r="NSC15" s="219"/>
      <c r="NSD15" s="65"/>
      <c r="NSE15" s="65"/>
      <c r="NSN15" s="65"/>
      <c r="NSS15" s="219"/>
      <c r="NST15" s="65"/>
      <c r="NSU15" s="65"/>
      <c r="NTD15" s="65"/>
      <c r="NTI15" s="219"/>
      <c r="NTJ15" s="65"/>
      <c r="NTK15" s="65"/>
      <c r="NTT15" s="65"/>
      <c r="NTY15" s="219"/>
      <c r="NTZ15" s="65"/>
      <c r="NUA15" s="65"/>
      <c r="NUJ15" s="65"/>
      <c r="NUO15" s="219"/>
      <c r="NUP15" s="65"/>
      <c r="NUQ15" s="65"/>
      <c r="NUZ15" s="65"/>
      <c r="NVE15" s="219"/>
      <c r="NVF15" s="65"/>
      <c r="NVG15" s="65"/>
      <c r="NVP15" s="65"/>
      <c r="NVU15" s="219"/>
      <c r="NVV15" s="65"/>
      <c r="NVW15" s="65"/>
      <c r="NWF15" s="65"/>
      <c r="NWK15" s="219"/>
      <c r="NWL15" s="65"/>
      <c r="NWM15" s="65"/>
      <c r="NWV15" s="65"/>
      <c r="NXA15" s="219"/>
      <c r="NXB15" s="65"/>
      <c r="NXC15" s="65"/>
      <c r="NXL15" s="65"/>
      <c r="NXQ15" s="219"/>
      <c r="NXR15" s="65"/>
      <c r="NXS15" s="65"/>
      <c r="NYB15" s="65"/>
      <c r="NYG15" s="219"/>
      <c r="NYH15" s="65"/>
      <c r="NYI15" s="65"/>
      <c r="NYR15" s="65"/>
      <c r="NYW15" s="219"/>
      <c r="NYX15" s="65"/>
      <c r="NYY15" s="65"/>
      <c r="NZH15" s="65"/>
      <c r="NZM15" s="219"/>
      <c r="NZN15" s="65"/>
      <c r="NZO15" s="65"/>
      <c r="NZX15" s="65"/>
      <c r="OAC15" s="219"/>
      <c r="OAD15" s="65"/>
      <c r="OAE15" s="65"/>
      <c r="OAN15" s="65"/>
      <c r="OAS15" s="219"/>
      <c r="OAT15" s="65"/>
      <c r="OAU15" s="65"/>
      <c r="OBD15" s="65"/>
      <c r="OBI15" s="219"/>
      <c r="OBJ15" s="65"/>
      <c r="OBK15" s="65"/>
      <c r="OBT15" s="65"/>
      <c r="OBY15" s="219"/>
      <c r="OBZ15" s="65"/>
      <c r="OCA15" s="65"/>
      <c r="OCJ15" s="65"/>
      <c r="OCO15" s="219"/>
      <c r="OCP15" s="65"/>
      <c r="OCQ15" s="65"/>
      <c r="OCZ15" s="65"/>
      <c r="ODE15" s="219"/>
      <c r="ODF15" s="65"/>
      <c r="ODG15" s="65"/>
      <c r="ODP15" s="65"/>
      <c r="ODU15" s="219"/>
      <c r="ODV15" s="65"/>
      <c r="ODW15" s="65"/>
      <c r="OEF15" s="65"/>
      <c r="OEK15" s="219"/>
      <c r="OEL15" s="65"/>
      <c r="OEM15" s="65"/>
      <c r="OEV15" s="65"/>
      <c r="OFA15" s="219"/>
      <c r="OFB15" s="65"/>
      <c r="OFC15" s="65"/>
      <c r="OFL15" s="65"/>
      <c r="OFQ15" s="219"/>
      <c r="OFR15" s="65"/>
      <c r="OFS15" s="65"/>
      <c r="OGB15" s="65"/>
      <c r="OGG15" s="219"/>
      <c r="OGH15" s="65"/>
      <c r="OGI15" s="65"/>
      <c r="OGR15" s="65"/>
      <c r="OGW15" s="219"/>
      <c r="OGX15" s="65"/>
      <c r="OGY15" s="65"/>
      <c r="OHH15" s="65"/>
      <c r="OHM15" s="219"/>
      <c r="OHN15" s="65"/>
      <c r="OHO15" s="65"/>
      <c r="OHX15" s="65"/>
      <c r="OIC15" s="219"/>
      <c r="OID15" s="65"/>
      <c r="OIE15" s="65"/>
      <c r="OIN15" s="65"/>
      <c r="OIS15" s="219"/>
      <c r="OIT15" s="65"/>
      <c r="OIU15" s="65"/>
      <c r="OJD15" s="65"/>
      <c r="OJI15" s="219"/>
      <c r="OJJ15" s="65"/>
      <c r="OJK15" s="65"/>
      <c r="OJT15" s="65"/>
      <c r="OJY15" s="219"/>
      <c r="OJZ15" s="65"/>
      <c r="OKA15" s="65"/>
      <c r="OKJ15" s="65"/>
      <c r="OKO15" s="219"/>
      <c r="OKP15" s="65"/>
      <c r="OKQ15" s="65"/>
      <c r="OKZ15" s="65"/>
      <c r="OLE15" s="219"/>
      <c r="OLF15" s="65"/>
      <c r="OLG15" s="65"/>
      <c r="OLP15" s="65"/>
      <c r="OLU15" s="219"/>
      <c r="OLV15" s="65"/>
      <c r="OLW15" s="65"/>
      <c r="OMF15" s="65"/>
      <c r="OMK15" s="219"/>
      <c r="OML15" s="65"/>
      <c r="OMM15" s="65"/>
      <c r="OMV15" s="65"/>
      <c r="ONA15" s="219"/>
      <c r="ONB15" s="65"/>
      <c r="ONC15" s="65"/>
      <c r="ONL15" s="65"/>
      <c r="ONQ15" s="219"/>
      <c r="ONR15" s="65"/>
      <c r="ONS15" s="65"/>
      <c r="OOB15" s="65"/>
      <c r="OOG15" s="219"/>
      <c r="OOH15" s="65"/>
      <c r="OOI15" s="65"/>
      <c r="OOR15" s="65"/>
      <c r="OOW15" s="219"/>
      <c r="OOX15" s="65"/>
      <c r="OOY15" s="65"/>
      <c r="OPH15" s="65"/>
      <c r="OPM15" s="219"/>
      <c r="OPN15" s="65"/>
      <c r="OPO15" s="65"/>
      <c r="OPX15" s="65"/>
      <c r="OQC15" s="219"/>
      <c r="OQD15" s="65"/>
      <c r="OQE15" s="65"/>
      <c r="OQN15" s="65"/>
      <c r="OQS15" s="219"/>
      <c r="OQT15" s="65"/>
      <c r="OQU15" s="65"/>
      <c r="ORD15" s="65"/>
      <c r="ORI15" s="219"/>
      <c r="ORJ15" s="65"/>
      <c r="ORK15" s="65"/>
      <c r="ORT15" s="65"/>
      <c r="ORY15" s="219"/>
      <c r="ORZ15" s="65"/>
      <c r="OSA15" s="65"/>
      <c r="OSJ15" s="65"/>
      <c r="OSO15" s="219"/>
      <c r="OSP15" s="65"/>
      <c r="OSQ15" s="65"/>
      <c r="OSZ15" s="65"/>
      <c r="OTE15" s="219"/>
      <c r="OTF15" s="65"/>
      <c r="OTG15" s="65"/>
      <c r="OTP15" s="65"/>
      <c r="OTU15" s="219"/>
      <c r="OTV15" s="65"/>
      <c r="OTW15" s="65"/>
      <c r="OUF15" s="65"/>
      <c r="OUK15" s="219"/>
      <c r="OUL15" s="65"/>
      <c r="OUM15" s="65"/>
      <c r="OUV15" s="65"/>
      <c r="OVA15" s="219"/>
      <c r="OVB15" s="65"/>
      <c r="OVC15" s="65"/>
      <c r="OVL15" s="65"/>
      <c r="OVQ15" s="219"/>
      <c r="OVR15" s="65"/>
      <c r="OVS15" s="65"/>
      <c r="OWB15" s="65"/>
      <c r="OWG15" s="219"/>
      <c r="OWH15" s="65"/>
      <c r="OWI15" s="65"/>
      <c r="OWR15" s="65"/>
      <c r="OWW15" s="219"/>
      <c r="OWX15" s="65"/>
      <c r="OWY15" s="65"/>
      <c r="OXH15" s="65"/>
      <c r="OXM15" s="219"/>
      <c r="OXN15" s="65"/>
      <c r="OXO15" s="65"/>
      <c r="OXX15" s="65"/>
      <c r="OYC15" s="219"/>
      <c r="OYD15" s="65"/>
      <c r="OYE15" s="65"/>
      <c r="OYN15" s="65"/>
      <c r="OYS15" s="219"/>
      <c r="OYT15" s="65"/>
      <c r="OYU15" s="65"/>
      <c r="OZD15" s="65"/>
      <c r="OZI15" s="219"/>
      <c r="OZJ15" s="65"/>
      <c r="OZK15" s="65"/>
      <c r="OZT15" s="65"/>
      <c r="OZY15" s="219"/>
      <c r="OZZ15" s="65"/>
      <c r="PAA15" s="65"/>
      <c r="PAJ15" s="65"/>
      <c r="PAO15" s="219"/>
      <c r="PAP15" s="65"/>
      <c r="PAQ15" s="65"/>
      <c r="PAZ15" s="65"/>
      <c r="PBE15" s="219"/>
      <c r="PBF15" s="65"/>
      <c r="PBG15" s="65"/>
      <c r="PBP15" s="65"/>
      <c r="PBU15" s="219"/>
      <c r="PBV15" s="65"/>
      <c r="PBW15" s="65"/>
      <c r="PCF15" s="65"/>
      <c r="PCK15" s="219"/>
      <c r="PCL15" s="65"/>
      <c r="PCM15" s="65"/>
      <c r="PCV15" s="65"/>
      <c r="PDA15" s="219"/>
      <c r="PDB15" s="65"/>
      <c r="PDC15" s="65"/>
      <c r="PDL15" s="65"/>
      <c r="PDQ15" s="219"/>
      <c r="PDR15" s="65"/>
      <c r="PDS15" s="65"/>
      <c r="PEB15" s="65"/>
      <c r="PEG15" s="219"/>
      <c r="PEH15" s="65"/>
      <c r="PEI15" s="65"/>
      <c r="PER15" s="65"/>
      <c r="PEW15" s="219"/>
      <c r="PEX15" s="65"/>
      <c r="PEY15" s="65"/>
      <c r="PFH15" s="65"/>
      <c r="PFM15" s="219"/>
      <c r="PFN15" s="65"/>
      <c r="PFO15" s="65"/>
      <c r="PFX15" s="65"/>
      <c r="PGC15" s="219"/>
      <c r="PGD15" s="65"/>
      <c r="PGE15" s="65"/>
      <c r="PGN15" s="65"/>
      <c r="PGS15" s="219"/>
      <c r="PGT15" s="65"/>
      <c r="PGU15" s="65"/>
      <c r="PHD15" s="65"/>
      <c r="PHI15" s="219"/>
      <c r="PHJ15" s="65"/>
      <c r="PHK15" s="65"/>
      <c r="PHT15" s="65"/>
      <c r="PHY15" s="219"/>
      <c r="PHZ15" s="65"/>
      <c r="PIA15" s="65"/>
      <c r="PIJ15" s="65"/>
      <c r="PIO15" s="219"/>
      <c r="PIP15" s="65"/>
      <c r="PIQ15" s="65"/>
      <c r="PIZ15" s="65"/>
      <c r="PJE15" s="219"/>
      <c r="PJF15" s="65"/>
      <c r="PJG15" s="65"/>
      <c r="PJP15" s="65"/>
      <c r="PJU15" s="219"/>
      <c r="PJV15" s="65"/>
      <c r="PJW15" s="65"/>
      <c r="PKF15" s="65"/>
      <c r="PKK15" s="219"/>
      <c r="PKL15" s="65"/>
      <c r="PKM15" s="65"/>
      <c r="PKV15" s="65"/>
      <c r="PLA15" s="219"/>
      <c r="PLB15" s="65"/>
      <c r="PLC15" s="65"/>
      <c r="PLL15" s="65"/>
      <c r="PLQ15" s="219"/>
      <c r="PLR15" s="65"/>
      <c r="PLS15" s="65"/>
      <c r="PMB15" s="65"/>
      <c r="PMG15" s="219"/>
      <c r="PMH15" s="65"/>
      <c r="PMI15" s="65"/>
      <c r="PMR15" s="65"/>
      <c r="PMW15" s="219"/>
      <c r="PMX15" s="65"/>
      <c r="PMY15" s="65"/>
      <c r="PNH15" s="65"/>
      <c r="PNM15" s="219"/>
      <c r="PNN15" s="65"/>
      <c r="PNO15" s="65"/>
      <c r="PNX15" s="65"/>
      <c r="POC15" s="219"/>
      <c r="POD15" s="65"/>
      <c r="POE15" s="65"/>
      <c r="PON15" s="65"/>
      <c r="POS15" s="219"/>
      <c r="POT15" s="65"/>
      <c r="POU15" s="65"/>
      <c r="PPD15" s="65"/>
      <c r="PPI15" s="219"/>
      <c r="PPJ15" s="65"/>
      <c r="PPK15" s="65"/>
      <c r="PPT15" s="65"/>
      <c r="PPY15" s="219"/>
      <c r="PPZ15" s="65"/>
      <c r="PQA15" s="65"/>
      <c r="PQJ15" s="65"/>
      <c r="PQO15" s="219"/>
      <c r="PQP15" s="65"/>
      <c r="PQQ15" s="65"/>
      <c r="PQZ15" s="65"/>
      <c r="PRE15" s="219"/>
      <c r="PRF15" s="65"/>
      <c r="PRG15" s="65"/>
      <c r="PRP15" s="65"/>
      <c r="PRU15" s="219"/>
      <c r="PRV15" s="65"/>
      <c r="PRW15" s="65"/>
      <c r="PSF15" s="65"/>
      <c r="PSK15" s="219"/>
      <c r="PSL15" s="65"/>
      <c r="PSM15" s="65"/>
      <c r="PSV15" s="65"/>
      <c r="PTA15" s="219"/>
      <c r="PTB15" s="65"/>
      <c r="PTC15" s="65"/>
      <c r="PTL15" s="65"/>
      <c r="PTQ15" s="219"/>
      <c r="PTR15" s="65"/>
      <c r="PTS15" s="65"/>
      <c r="PUB15" s="65"/>
      <c r="PUG15" s="219"/>
      <c r="PUH15" s="65"/>
      <c r="PUI15" s="65"/>
      <c r="PUR15" s="65"/>
      <c r="PUW15" s="219"/>
      <c r="PUX15" s="65"/>
      <c r="PUY15" s="65"/>
      <c r="PVH15" s="65"/>
      <c r="PVM15" s="219"/>
      <c r="PVN15" s="65"/>
      <c r="PVO15" s="65"/>
      <c r="PVX15" s="65"/>
      <c r="PWC15" s="219"/>
      <c r="PWD15" s="65"/>
      <c r="PWE15" s="65"/>
      <c r="PWN15" s="65"/>
      <c r="PWS15" s="219"/>
      <c r="PWT15" s="65"/>
      <c r="PWU15" s="65"/>
      <c r="PXD15" s="65"/>
      <c r="PXI15" s="219"/>
      <c r="PXJ15" s="65"/>
      <c r="PXK15" s="65"/>
      <c r="PXT15" s="65"/>
      <c r="PXY15" s="219"/>
      <c r="PXZ15" s="65"/>
      <c r="PYA15" s="65"/>
      <c r="PYJ15" s="65"/>
      <c r="PYO15" s="219"/>
      <c r="PYP15" s="65"/>
      <c r="PYQ15" s="65"/>
      <c r="PYZ15" s="65"/>
      <c r="PZE15" s="219"/>
      <c r="PZF15" s="65"/>
      <c r="PZG15" s="65"/>
      <c r="PZP15" s="65"/>
      <c r="PZU15" s="219"/>
      <c r="PZV15" s="65"/>
      <c r="PZW15" s="65"/>
      <c r="QAF15" s="65"/>
      <c r="QAK15" s="219"/>
      <c r="QAL15" s="65"/>
      <c r="QAM15" s="65"/>
      <c r="QAV15" s="65"/>
      <c r="QBA15" s="219"/>
      <c r="QBB15" s="65"/>
      <c r="QBC15" s="65"/>
      <c r="QBL15" s="65"/>
      <c r="QBQ15" s="219"/>
      <c r="QBR15" s="65"/>
      <c r="QBS15" s="65"/>
      <c r="QCB15" s="65"/>
      <c r="QCG15" s="219"/>
      <c r="QCH15" s="65"/>
      <c r="QCI15" s="65"/>
      <c r="QCR15" s="65"/>
      <c r="QCW15" s="219"/>
      <c r="QCX15" s="65"/>
      <c r="QCY15" s="65"/>
      <c r="QDH15" s="65"/>
      <c r="QDM15" s="219"/>
      <c r="QDN15" s="65"/>
      <c r="QDO15" s="65"/>
      <c r="QDX15" s="65"/>
      <c r="QEC15" s="219"/>
      <c r="QED15" s="65"/>
      <c r="QEE15" s="65"/>
      <c r="QEN15" s="65"/>
      <c r="QES15" s="219"/>
      <c r="QET15" s="65"/>
      <c r="QEU15" s="65"/>
      <c r="QFD15" s="65"/>
      <c r="QFI15" s="219"/>
      <c r="QFJ15" s="65"/>
      <c r="QFK15" s="65"/>
      <c r="QFT15" s="65"/>
      <c r="QFY15" s="219"/>
      <c r="QFZ15" s="65"/>
      <c r="QGA15" s="65"/>
      <c r="QGJ15" s="65"/>
      <c r="QGO15" s="219"/>
      <c r="QGP15" s="65"/>
      <c r="QGQ15" s="65"/>
      <c r="QGZ15" s="65"/>
      <c r="QHE15" s="219"/>
      <c r="QHF15" s="65"/>
      <c r="QHG15" s="65"/>
      <c r="QHP15" s="65"/>
      <c r="QHU15" s="219"/>
      <c r="QHV15" s="65"/>
      <c r="QHW15" s="65"/>
      <c r="QIF15" s="65"/>
      <c r="QIK15" s="219"/>
      <c r="QIL15" s="65"/>
      <c r="QIM15" s="65"/>
      <c r="QIV15" s="65"/>
      <c r="QJA15" s="219"/>
      <c r="QJB15" s="65"/>
      <c r="QJC15" s="65"/>
      <c r="QJL15" s="65"/>
      <c r="QJQ15" s="219"/>
      <c r="QJR15" s="65"/>
      <c r="QJS15" s="65"/>
      <c r="QKB15" s="65"/>
      <c r="QKG15" s="219"/>
      <c r="QKH15" s="65"/>
      <c r="QKI15" s="65"/>
      <c r="QKR15" s="65"/>
      <c r="QKW15" s="219"/>
      <c r="QKX15" s="65"/>
      <c r="QKY15" s="65"/>
      <c r="QLH15" s="65"/>
      <c r="QLM15" s="219"/>
      <c r="QLN15" s="65"/>
      <c r="QLO15" s="65"/>
      <c r="QLX15" s="65"/>
      <c r="QMC15" s="219"/>
      <c r="QMD15" s="65"/>
      <c r="QME15" s="65"/>
      <c r="QMN15" s="65"/>
      <c r="QMS15" s="219"/>
      <c r="QMT15" s="65"/>
      <c r="QMU15" s="65"/>
      <c r="QND15" s="65"/>
      <c r="QNI15" s="219"/>
      <c r="QNJ15" s="65"/>
      <c r="QNK15" s="65"/>
      <c r="QNT15" s="65"/>
      <c r="QNY15" s="219"/>
      <c r="QNZ15" s="65"/>
      <c r="QOA15" s="65"/>
      <c r="QOJ15" s="65"/>
      <c r="QOO15" s="219"/>
      <c r="QOP15" s="65"/>
      <c r="QOQ15" s="65"/>
      <c r="QOZ15" s="65"/>
      <c r="QPE15" s="219"/>
      <c r="QPF15" s="65"/>
      <c r="QPG15" s="65"/>
      <c r="QPP15" s="65"/>
      <c r="QPU15" s="219"/>
      <c r="QPV15" s="65"/>
      <c r="QPW15" s="65"/>
      <c r="QQF15" s="65"/>
      <c r="QQK15" s="219"/>
      <c r="QQL15" s="65"/>
      <c r="QQM15" s="65"/>
      <c r="QQV15" s="65"/>
      <c r="QRA15" s="219"/>
      <c r="QRB15" s="65"/>
      <c r="QRC15" s="65"/>
      <c r="QRL15" s="65"/>
      <c r="QRQ15" s="219"/>
      <c r="QRR15" s="65"/>
      <c r="QRS15" s="65"/>
      <c r="QSB15" s="65"/>
      <c r="QSG15" s="219"/>
      <c r="QSH15" s="65"/>
      <c r="QSI15" s="65"/>
      <c r="QSR15" s="65"/>
      <c r="QSW15" s="219"/>
      <c r="QSX15" s="65"/>
      <c r="QSY15" s="65"/>
      <c r="QTH15" s="65"/>
      <c r="QTM15" s="219"/>
      <c r="QTN15" s="65"/>
      <c r="QTO15" s="65"/>
      <c r="QTX15" s="65"/>
      <c r="QUC15" s="219"/>
      <c r="QUD15" s="65"/>
      <c r="QUE15" s="65"/>
      <c r="QUN15" s="65"/>
      <c r="QUS15" s="219"/>
      <c r="QUT15" s="65"/>
      <c r="QUU15" s="65"/>
      <c r="QVD15" s="65"/>
      <c r="QVI15" s="219"/>
      <c r="QVJ15" s="65"/>
      <c r="QVK15" s="65"/>
      <c r="QVT15" s="65"/>
      <c r="QVY15" s="219"/>
      <c r="QVZ15" s="65"/>
      <c r="QWA15" s="65"/>
      <c r="QWJ15" s="65"/>
      <c r="QWO15" s="219"/>
      <c r="QWP15" s="65"/>
      <c r="QWQ15" s="65"/>
      <c r="QWZ15" s="65"/>
      <c r="QXE15" s="219"/>
      <c r="QXF15" s="65"/>
      <c r="QXG15" s="65"/>
      <c r="QXP15" s="65"/>
      <c r="QXU15" s="219"/>
      <c r="QXV15" s="65"/>
      <c r="QXW15" s="65"/>
      <c r="QYF15" s="65"/>
      <c r="QYK15" s="219"/>
      <c r="QYL15" s="65"/>
      <c r="QYM15" s="65"/>
      <c r="QYV15" s="65"/>
      <c r="QZA15" s="219"/>
      <c r="QZB15" s="65"/>
      <c r="QZC15" s="65"/>
      <c r="QZL15" s="65"/>
      <c r="QZQ15" s="219"/>
      <c r="QZR15" s="65"/>
      <c r="QZS15" s="65"/>
      <c r="RAB15" s="65"/>
      <c r="RAG15" s="219"/>
      <c r="RAH15" s="65"/>
      <c r="RAI15" s="65"/>
      <c r="RAR15" s="65"/>
      <c r="RAW15" s="219"/>
      <c r="RAX15" s="65"/>
      <c r="RAY15" s="65"/>
      <c r="RBH15" s="65"/>
      <c r="RBM15" s="219"/>
      <c r="RBN15" s="65"/>
      <c r="RBO15" s="65"/>
      <c r="RBX15" s="65"/>
      <c r="RCC15" s="219"/>
      <c r="RCD15" s="65"/>
      <c r="RCE15" s="65"/>
      <c r="RCN15" s="65"/>
      <c r="RCS15" s="219"/>
      <c r="RCT15" s="65"/>
      <c r="RCU15" s="65"/>
      <c r="RDD15" s="65"/>
      <c r="RDI15" s="219"/>
      <c r="RDJ15" s="65"/>
      <c r="RDK15" s="65"/>
      <c r="RDT15" s="65"/>
      <c r="RDY15" s="219"/>
      <c r="RDZ15" s="65"/>
      <c r="REA15" s="65"/>
      <c r="REJ15" s="65"/>
      <c r="REO15" s="219"/>
      <c r="REP15" s="65"/>
      <c r="REQ15" s="65"/>
      <c r="REZ15" s="65"/>
      <c r="RFE15" s="219"/>
      <c r="RFF15" s="65"/>
      <c r="RFG15" s="65"/>
      <c r="RFP15" s="65"/>
      <c r="RFU15" s="219"/>
      <c r="RFV15" s="65"/>
      <c r="RFW15" s="65"/>
      <c r="RGF15" s="65"/>
      <c r="RGK15" s="219"/>
      <c r="RGL15" s="65"/>
      <c r="RGM15" s="65"/>
      <c r="RGV15" s="65"/>
      <c r="RHA15" s="219"/>
      <c r="RHB15" s="65"/>
      <c r="RHC15" s="65"/>
      <c r="RHL15" s="65"/>
      <c r="RHQ15" s="219"/>
      <c r="RHR15" s="65"/>
      <c r="RHS15" s="65"/>
      <c r="RIB15" s="65"/>
      <c r="RIG15" s="219"/>
      <c r="RIH15" s="65"/>
      <c r="RII15" s="65"/>
      <c r="RIR15" s="65"/>
      <c r="RIW15" s="219"/>
      <c r="RIX15" s="65"/>
      <c r="RIY15" s="65"/>
      <c r="RJH15" s="65"/>
      <c r="RJM15" s="219"/>
      <c r="RJN15" s="65"/>
      <c r="RJO15" s="65"/>
      <c r="RJX15" s="65"/>
      <c r="RKC15" s="219"/>
      <c r="RKD15" s="65"/>
      <c r="RKE15" s="65"/>
      <c r="RKN15" s="65"/>
      <c r="RKS15" s="219"/>
      <c r="RKT15" s="65"/>
      <c r="RKU15" s="65"/>
      <c r="RLD15" s="65"/>
      <c r="RLI15" s="219"/>
      <c r="RLJ15" s="65"/>
      <c r="RLK15" s="65"/>
      <c r="RLT15" s="65"/>
      <c r="RLY15" s="219"/>
      <c r="RLZ15" s="65"/>
      <c r="RMA15" s="65"/>
      <c r="RMJ15" s="65"/>
      <c r="RMO15" s="219"/>
      <c r="RMP15" s="65"/>
      <c r="RMQ15" s="65"/>
      <c r="RMZ15" s="65"/>
      <c r="RNE15" s="219"/>
      <c r="RNF15" s="65"/>
      <c r="RNG15" s="65"/>
      <c r="RNP15" s="65"/>
      <c r="RNU15" s="219"/>
      <c r="RNV15" s="65"/>
      <c r="RNW15" s="65"/>
      <c r="ROF15" s="65"/>
      <c r="ROK15" s="219"/>
      <c r="ROL15" s="65"/>
      <c r="ROM15" s="65"/>
      <c r="ROV15" s="65"/>
      <c r="RPA15" s="219"/>
      <c r="RPB15" s="65"/>
      <c r="RPC15" s="65"/>
      <c r="RPL15" s="65"/>
      <c r="RPQ15" s="219"/>
      <c r="RPR15" s="65"/>
      <c r="RPS15" s="65"/>
      <c r="RQB15" s="65"/>
      <c r="RQG15" s="219"/>
      <c r="RQH15" s="65"/>
      <c r="RQI15" s="65"/>
      <c r="RQR15" s="65"/>
      <c r="RQW15" s="219"/>
      <c r="RQX15" s="65"/>
      <c r="RQY15" s="65"/>
      <c r="RRH15" s="65"/>
      <c r="RRM15" s="219"/>
      <c r="RRN15" s="65"/>
      <c r="RRO15" s="65"/>
      <c r="RRX15" s="65"/>
      <c r="RSC15" s="219"/>
      <c r="RSD15" s="65"/>
      <c r="RSE15" s="65"/>
      <c r="RSN15" s="65"/>
      <c r="RSS15" s="219"/>
      <c r="RST15" s="65"/>
      <c r="RSU15" s="65"/>
      <c r="RTD15" s="65"/>
      <c r="RTI15" s="219"/>
      <c r="RTJ15" s="65"/>
      <c r="RTK15" s="65"/>
      <c r="RTT15" s="65"/>
      <c r="RTY15" s="219"/>
      <c r="RTZ15" s="65"/>
      <c r="RUA15" s="65"/>
      <c r="RUJ15" s="65"/>
      <c r="RUO15" s="219"/>
      <c r="RUP15" s="65"/>
      <c r="RUQ15" s="65"/>
      <c r="RUZ15" s="65"/>
      <c r="RVE15" s="219"/>
      <c r="RVF15" s="65"/>
      <c r="RVG15" s="65"/>
      <c r="RVP15" s="65"/>
      <c r="RVU15" s="219"/>
      <c r="RVV15" s="65"/>
      <c r="RVW15" s="65"/>
      <c r="RWF15" s="65"/>
      <c r="RWK15" s="219"/>
      <c r="RWL15" s="65"/>
      <c r="RWM15" s="65"/>
      <c r="RWV15" s="65"/>
      <c r="RXA15" s="219"/>
      <c r="RXB15" s="65"/>
      <c r="RXC15" s="65"/>
      <c r="RXL15" s="65"/>
      <c r="RXQ15" s="219"/>
      <c r="RXR15" s="65"/>
      <c r="RXS15" s="65"/>
      <c r="RYB15" s="65"/>
      <c r="RYG15" s="219"/>
      <c r="RYH15" s="65"/>
      <c r="RYI15" s="65"/>
      <c r="RYR15" s="65"/>
      <c r="RYW15" s="219"/>
      <c r="RYX15" s="65"/>
      <c r="RYY15" s="65"/>
      <c r="RZH15" s="65"/>
      <c r="RZM15" s="219"/>
      <c r="RZN15" s="65"/>
      <c r="RZO15" s="65"/>
      <c r="RZX15" s="65"/>
      <c r="SAC15" s="219"/>
      <c r="SAD15" s="65"/>
      <c r="SAE15" s="65"/>
      <c r="SAN15" s="65"/>
      <c r="SAS15" s="219"/>
      <c r="SAT15" s="65"/>
      <c r="SAU15" s="65"/>
      <c r="SBD15" s="65"/>
      <c r="SBI15" s="219"/>
      <c r="SBJ15" s="65"/>
      <c r="SBK15" s="65"/>
      <c r="SBT15" s="65"/>
      <c r="SBY15" s="219"/>
      <c r="SBZ15" s="65"/>
      <c r="SCA15" s="65"/>
      <c r="SCJ15" s="65"/>
      <c r="SCO15" s="219"/>
      <c r="SCP15" s="65"/>
      <c r="SCQ15" s="65"/>
      <c r="SCZ15" s="65"/>
      <c r="SDE15" s="219"/>
      <c r="SDF15" s="65"/>
      <c r="SDG15" s="65"/>
      <c r="SDP15" s="65"/>
      <c r="SDU15" s="219"/>
      <c r="SDV15" s="65"/>
      <c r="SDW15" s="65"/>
      <c r="SEF15" s="65"/>
      <c r="SEK15" s="219"/>
      <c r="SEL15" s="65"/>
      <c r="SEM15" s="65"/>
      <c r="SEV15" s="65"/>
      <c r="SFA15" s="219"/>
      <c r="SFB15" s="65"/>
      <c r="SFC15" s="65"/>
      <c r="SFL15" s="65"/>
      <c r="SFQ15" s="219"/>
      <c r="SFR15" s="65"/>
      <c r="SFS15" s="65"/>
      <c r="SGB15" s="65"/>
      <c r="SGG15" s="219"/>
      <c r="SGH15" s="65"/>
      <c r="SGI15" s="65"/>
      <c r="SGR15" s="65"/>
      <c r="SGW15" s="219"/>
      <c r="SGX15" s="65"/>
      <c r="SGY15" s="65"/>
      <c r="SHH15" s="65"/>
      <c r="SHM15" s="219"/>
      <c r="SHN15" s="65"/>
      <c r="SHO15" s="65"/>
      <c r="SHX15" s="65"/>
      <c r="SIC15" s="219"/>
      <c r="SID15" s="65"/>
      <c r="SIE15" s="65"/>
      <c r="SIN15" s="65"/>
      <c r="SIS15" s="219"/>
      <c r="SIT15" s="65"/>
      <c r="SIU15" s="65"/>
      <c r="SJD15" s="65"/>
      <c r="SJI15" s="219"/>
      <c r="SJJ15" s="65"/>
      <c r="SJK15" s="65"/>
      <c r="SJT15" s="65"/>
      <c r="SJY15" s="219"/>
      <c r="SJZ15" s="65"/>
      <c r="SKA15" s="65"/>
      <c r="SKJ15" s="65"/>
      <c r="SKO15" s="219"/>
      <c r="SKP15" s="65"/>
      <c r="SKQ15" s="65"/>
      <c r="SKZ15" s="65"/>
      <c r="SLE15" s="219"/>
      <c r="SLF15" s="65"/>
      <c r="SLG15" s="65"/>
      <c r="SLP15" s="65"/>
      <c r="SLU15" s="219"/>
      <c r="SLV15" s="65"/>
      <c r="SLW15" s="65"/>
      <c r="SMF15" s="65"/>
      <c r="SMK15" s="219"/>
      <c r="SML15" s="65"/>
      <c r="SMM15" s="65"/>
      <c r="SMV15" s="65"/>
      <c r="SNA15" s="219"/>
      <c r="SNB15" s="65"/>
      <c r="SNC15" s="65"/>
      <c r="SNL15" s="65"/>
      <c r="SNQ15" s="219"/>
      <c r="SNR15" s="65"/>
      <c r="SNS15" s="65"/>
      <c r="SOB15" s="65"/>
      <c r="SOG15" s="219"/>
      <c r="SOH15" s="65"/>
      <c r="SOI15" s="65"/>
      <c r="SOR15" s="65"/>
      <c r="SOW15" s="219"/>
      <c r="SOX15" s="65"/>
      <c r="SOY15" s="65"/>
      <c r="SPH15" s="65"/>
      <c r="SPM15" s="219"/>
      <c r="SPN15" s="65"/>
      <c r="SPO15" s="65"/>
      <c r="SPX15" s="65"/>
      <c r="SQC15" s="219"/>
      <c r="SQD15" s="65"/>
      <c r="SQE15" s="65"/>
      <c r="SQN15" s="65"/>
      <c r="SQS15" s="219"/>
      <c r="SQT15" s="65"/>
      <c r="SQU15" s="65"/>
      <c r="SRD15" s="65"/>
      <c r="SRI15" s="219"/>
      <c r="SRJ15" s="65"/>
      <c r="SRK15" s="65"/>
      <c r="SRT15" s="65"/>
      <c r="SRY15" s="219"/>
      <c r="SRZ15" s="65"/>
      <c r="SSA15" s="65"/>
      <c r="SSJ15" s="65"/>
      <c r="SSO15" s="219"/>
      <c r="SSP15" s="65"/>
      <c r="SSQ15" s="65"/>
      <c r="SSZ15" s="65"/>
      <c r="STE15" s="219"/>
      <c r="STF15" s="65"/>
      <c r="STG15" s="65"/>
      <c r="STP15" s="65"/>
      <c r="STU15" s="219"/>
      <c r="STV15" s="65"/>
      <c r="STW15" s="65"/>
      <c r="SUF15" s="65"/>
      <c r="SUK15" s="219"/>
      <c r="SUL15" s="65"/>
      <c r="SUM15" s="65"/>
      <c r="SUV15" s="65"/>
      <c r="SVA15" s="219"/>
      <c r="SVB15" s="65"/>
      <c r="SVC15" s="65"/>
      <c r="SVL15" s="65"/>
      <c r="SVQ15" s="219"/>
      <c r="SVR15" s="65"/>
      <c r="SVS15" s="65"/>
      <c r="SWB15" s="65"/>
      <c r="SWG15" s="219"/>
      <c r="SWH15" s="65"/>
      <c r="SWI15" s="65"/>
      <c r="SWR15" s="65"/>
      <c r="SWW15" s="219"/>
      <c r="SWX15" s="65"/>
      <c r="SWY15" s="65"/>
      <c r="SXH15" s="65"/>
      <c r="SXM15" s="219"/>
      <c r="SXN15" s="65"/>
      <c r="SXO15" s="65"/>
      <c r="SXX15" s="65"/>
      <c r="SYC15" s="219"/>
      <c r="SYD15" s="65"/>
      <c r="SYE15" s="65"/>
      <c r="SYN15" s="65"/>
      <c r="SYS15" s="219"/>
      <c r="SYT15" s="65"/>
      <c r="SYU15" s="65"/>
      <c r="SZD15" s="65"/>
      <c r="SZI15" s="219"/>
      <c r="SZJ15" s="65"/>
      <c r="SZK15" s="65"/>
      <c r="SZT15" s="65"/>
      <c r="SZY15" s="219"/>
      <c r="SZZ15" s="65"/>
      <c r="TAA15" s="65"/>
      <c r="TAJ15" s="65"/>
      <c r="TAO15" s="219"/>
      <c r="TAP15" s="65"/>
      <c r="TAQ15" s="65"/>
      <c r="TAZ15" s="65"/>
      <c r="TBE15" s="219"/>
      <c r="TBF15" s="65"/>
      <c r="TBG15" s="65"/>
      <c r="TBP15" s="65"/>
      <c r="TBU15" s="219"/>
      <c r="TBV15" s="65"/>
      <c r="TBW15" s="65"/>
      <c r="TCF15" s="65"/>
      <c r="TCK15" s="219"/>
      <c r="TCL15" s="65"/>
      <c r="TCM15" s="65"/>
      <c r="TCV15" s="65"/>
      <c r="TDA15" s="219"/>
      <c r="TDB15" s="65"/>
      <c r="TDC15" s="65"/>
      <c r="TDL15" s="65"/>
      <c r="TDQ15" s="219"/>
      <c r="TDR15" s="65"/>
      <c r="TDS15" s="65"/>
      <c r="TEB15" s="65"/>
      <c r="TEG15" s="219"/>
      <c r="TEH15" s="65"/>
      <c r="TEI15" s="65"/>
      <c r="TER15" s="65"/>
      <c r="TEW15" s="219"/>
      <c r="TEX15" s="65"/>
      <c r="TEY15" s="65"/>
      <c r="TFH15" s="65"/>
      <c r="TFM15" s="219"/>
      <c r="TFN15" s="65"/>
      <c r="TFO15" s="65"/>
      <c r="TFX15" s="65"/>
      <c r="TGC15" s="219"/>
      <c r="TGD15" s="65"/>
      <c r="TGE15" s="65"/>
      <c r="TGN15" s="65"/>
      <c r="TGS15" s="219"/>
      <c r="TGT15" s="65"/>
      <c r="TGU15" s="65"/>
      <c r="THD15" s="65"/>
      <c r="THI15" s="219"/>
      <c r="THJ15" s="65"/>
      <c r="THK15" s="65"/>
      <c r="THT15" s="65"/>
      <c r="THY15" s="219"/>
      <c r="THZ15" s="65"/>
      <c r="TIA15" s="65"/>
      <c r="TIJ15" s="65"/>
      <c r="TIO15" s="219"/>
      <c r="TIP15" s="65"/>
      <c r="TIQ15" s="65"/>
      <c r="TIZ15" s="65"/>
      <c r="TJE15" s="219"/>
      <c r="TJF15" s="65"/>
      <c r="TJG15" s="65"/>
      <c r="TJP15" s="65"/>
      <c r="TJU15" s="219"/>
      <c r="TJV15" s="65"/>
      <c r="TJW15" s="65"/>
      <c r="TKF15" s="65"/>
      <c r="TKK15" s="219"/>
      <c r="TKL15" s="65"/>
      <c r="TKM15" s="65"/>
      <c r="TKV15" s="65"/>
      <c r="TLA15" s="219"/>
      <c r="TLB15" s="65"/>
      <c r="TLC15" s="65"/>
      <c r="TLL15" s="65"/>
      <c r="TLQ15" s="219"/>
      <c r="TLR15" s="65"/>
      <c r="TLS15" s="65"/>
      <c r="TMB15" s="65"/>
      <c r="TMG15" s="219"/>
      <c r="TMH15" s="65"/>
      <c r="TMI15" s="65"/>
      <c r="TMR15" s="65"/>
      <c r="TMW15" s="219"/>
      <c r="TMX15" s="65"/>
      <c r="TMY15" s="65"/>
      <c r="TNH15" s="65"/>
      <c r="TNM15" s="219"/>
      <c r="TNN15" s="65"/>
      <c r="TNO15" s="65"/>
      <c r="TNX15" s="65"/>
      <c r="TOC15" s="219"/>
      <c r="TOD15" s="65"/>
      <c r="TOE15" s="65"/>
      <c r="TON15" s="65"/>
      <c r="TOS15" s="219"/>
      <c r="TOT15" s="65"/>
      <c r="TOU15" s="65"/>
      <c r="TPD15" s="65"/>
      <c r="TPI15" s="219"/>
      <c r="TPJ15" s="65"/>
      <c r="TPK15" s="65"/>
      <c r="TPT15" s="65"/>
      <c r="TPY15" s="219"/>
      <c r="TPZ15" s="65"/>
      <c r="TQA15" s="65"/>
      <c r="TQJ15" s="65"/>
      <c r="TQO15" s="219"/>
      <c r="TQP15" s="65"/>
      <c r="TQQ15" s="65"/>
      <c r="TQZ15" s="65"/>
      <c r="TRE15" s="219"/>
      <c r="TRF15" s="65"/>
      <c r="TRG15" s="65"/>
      <c r="TRP15" s="65"/>
      <c r="TRU15" s="219"/>
      <c r="TRV15" s="65"/>
      <c r="TRW15" s="65"/>
      <c r="TSF15" s="65"/>
      <c r="TSK15" s="219"/>
      <c r="TSL15" s="65"/>
      <c r="TSM15" s="65"/>
      <c r="TSV15" s="65"/>
      <c r="TTA15" s="219"/>
      <c r="TTB15" s="65"/>
      <c r="TTC15" s="65"/>
      <c r="TTL15" s="65"/>
      <c r="TTQ15" s="219"/>
      <c r="TTR15" s="65"/>
      <c r="TTS15" s="65"/>
      <c r="TUB15" s="65"/>
      <c r="TUG15" s="219"/>
      <c r="TUH15" s="65"/>
      <c r="TUI15" s="65"/>
      <c r="TUR15" s="65"/>
      <c r="TUW15" s="219"/>
      <c r="TUX15" s="65"/>
      <c r="TUY15" s="65"/>
      <c r="TVH15" s="65"/>
      <c r="TVM15" s="219"/>
      <c r="TVN15" s="65"/>
      <c r="TVO15" s="65"/>
      <c r="TVX15" s="65"/>
      <c r="TWC15" s="219"/>
      <c r="TWD15" s="65"/>
      <c r="TWE15" s="65"/>
      <c r="TWN15" s="65"/>
      <c r="TWS15" s="219"/>
      <c r="TWT15" s="65"/>
      <c r="TWU15" s="65"/>
      <c r="TXD15" s="65"/>
      <c r="TXI15" s="219"/>
      <c r="TXJ15" s="65"/>
      <c r="TXK15" s="65"/>
      <c r="TXT15" s="65"/>
      <c r="TXY15" s="219"/>
      <c r="TXZ15" s="65"/>
      <c r="TYA15" s="65"/>
      <c r="TYJ15" s="65"/>
      <c r="TYO15" s="219"/>
      <c r="TYP15" s="65"/>
      <c r="TYQ15" s="65"/>
      <c r="TYZ15" s="65"/>
      <c r="TZE15" s="219"/>
      <c r="TZF15" s="65"/>
      <c r="TZG15" s="65"/>
      <c r="TZP15" s="65"/>
      <c r="TZU15" s="219"/>
      <c r="TZV15" s="65"/>
      <c r="TZW15" s="65"/>
      <c r="UAF15" s="65"/>
      <c r="UAK15" s="219"/>
      <c r="UAL15" s="65"/>
      <c r="UAM15" s="65"/>
      <c r="UAV15" s="65"/>
      <c r="UBA15" s="219"/>
      <c r="UBB15" s="65"/>
      <c r="UBC15" s="65"/>
      <c r="UBL15" s="65"/>
      <c r="UBQ15" s="219"/>
      <c r="UBR15" s="65"/>
      <c r="UBS15" s="65"/>
      <c r="UCB15" s="65"/>
      <c r="UCG15" s="219"/>
      <c r="UCH15" s="65"/>
      <c r="UCI15" s="65"/>
      <c r="UCR15" s="65"/>
      <c r="UCW15" s="219"/>
      <c r="UCX15" s="65"/>
      <c r="UCY15" s="65"/>
      <c r="UDH15" s="65"/>
      <c r="UDM15" s="219"/>
      <c r="UDN15" s="65"/>
      <c r="UDO15" s="65"/>
      <c r="UDX15" s="65"/>
      <c r="UEC15" s="219"/>
      <c r="UED15" s="65"/>
      <c r="UEE15" s="65"/>
      <c r="UEN15" s="65"/>
      <c r="UES15" s="219"/>
      <c r="UET15" s="65"/>
      <c r="UEU15" s="65"/>
      <c r="UFD15" s="65"/>
      <c r="UFI15" s="219"/>
      <c r="UFJ15" s="65"/>
      <c r="UFK15" s="65"/>
      <c r="UFT15" s="65"/>
      <c r="UFY15" s="219"/>
      <c r="UFZ15" s="65"/>
      <c r="UGA15" s="65"/>
      <c r="UGJ15" s="65"/>
      <c r="UGO15" s="219"/>
      <c r="UGP15" s="65"/>
      <c r="UGQ15" s="65"/>
      <c r="UGZ15" s="65"/>
      <c r="UHE15" s="219"/>
      <c r="UHF15" s="65"/>
      <c r="UHG15" s="65"/>
      <c r="UHP15" s="65"/>
      <c r="UHU15" s="219"/>
      <c r="UHV15" s="65"/>
      <c r="UHW15" s="65"/>
      <c r="UIF15" s="65"/>
      <c r="UIK15" s="219"/>
      <c r="UIL15" s="65"/>
      <c r="UIM15" s="65"/>
      <c r="UIV15" s="65"/>
      <c r="UJA15" s="219"/>
      <c r="UJB15" s="65"/>
      <c r="UJC15" s="65"/>
      <c r="UJL15" s="65"/>
      <c r="UJQ15" s="219"/>
      <c r="UJR15" s="65"/>
      <c r="UJS15" s="65"/>
      <c r="UKB15" s="65"/>
      <c r="UKG15" s="219"/>
      <c r="UKH15" s="65"/>
      <c r="UKI15" s="65"/>
      <c r="UKR15" s="65"/>
      <c r="UKW15" s="219"/>
      <c r="UKX15" s="65"/>
      <c r="UKY15" s="65"/>
      <c r="ULH15" s="65"/>
      <c r="ULM15" s="219"/>
      <c r="ULN15" s="65"/>
      <c r="ULO15" s="65"/>
      <c r="ULX15" s="65"/>
      <c r="UMC15" s="219"/>
      <c r="UMD15" s="65"/>
      <c r="UME15" s="65"/>
      <c r="UMN15" s="65"/>
      <c r="UMS15" s="219"/>
      <c r="UMT15" s="65"/>
      <c r="UMU15" s="65"/>
      <c r="UND15" s="65"/>
      <c r="UNI15" s="219"/>
      <c r="UNJ15" s="65"/>
      <c r="UNK15" s="65"/>
      <c r="UNT15" s="65"/>
      <c r="UNY15" s="219"/>
      <c r="UNZ15" s="65"/>
      <c r="UOA15" s="65"/>
      <c r="UOJ15" s="65"/>
      <c r="UOO15" s="219"/>
      <c r="UOP15" s="65"/>
      <c r="UOQ15" s="65"/>
      <c r="UOZ15" s="65"/>
      <c r="UPE15" s="219"/>
      <c r="UPF15" s="65"/>
      <c r="UPG15" s="65"/>
      <c r="UPP15" s="65"/>
      <c r="UPU15" s="219"/>
      <c r="UPV15" s="65"/>
      <c r="UPW15" s="65"/>
      <c r="UQF15" s="65"/>
      <c r="UQK15" s="219"/>
      <c r="UQL15" s="65"/>
      <c r="UQM15" s="65"/>
      <c r="UQV15" s="65"/>
      <c r="URA15" s="219"/>
      <c r="URB15" s="65"/>
      <c r="URC15" s="65"/>
      <c r="URL15" s="65"/>
      <c r="URQ15" s="219"/>
      <c r="URR15" s="65"/>
      <c r="URS15" s="65"/>
      <c r="USB15" s="65"/>
      <c r="USG15" s="219"/>
      <c r="USH15" s="65"/>
      <c r="USI15" s="65"/>
      <c r="USR15" s="65"/>
      <c r="USW15" s="219"/>
      <c r="USX15" s="65"/>
      <c r="USY15" s="65"/>
      <c r="UTH15" s="65"/>
      <c r="UTM15" s="219"/>
      <c r="UTN15" s="65"/>
      <c r="UTO15" s="65"/>
      <c r="UTX15" s="65"/>
      <c r="UUC15" s="219"/>
      <c r="UUD15" s="65"/>
      <c r="UUE15" s="65"/>
      <c r="UUN15" s="65"/>
      <c r="UUS15" s="219"/>
      <c r="UUT15" s="65"/>
      <c r="UUU15" s="65"/>
      <c r="UVD15" s="65"/>
      <c r="UVI15" s="219"/>
      <c r="UVJ15" s="65"/>
      <c r="UVK15" s="65"/>
      <c r="UVT15" s="65"/>
      <c r="UVY15" s="219"/>
      <c r="UVZ15" s="65"/>
      <c r="UWA15" s="65"/>
      <c r="UWJ15" s="65"/>
      <c r="UWO15" s="219"/>
      <c r="UWP15" s="65"/>
      <c r="UWQ15" s="65"/>
      <c r="UWZ15" s="65"/>
      <c r="UXE15" s="219"/>
      <c r="UXF15" s="65"/>
      <c r="UXG15" s="65"/>
      <c r="UXP15" s="65"/>
      <c r="UXU15" s="219"/>
      <c r="UXV15" s="65"/>
      <c r="UXW15" s="65"/>
      <c r="UYF15" s="65"/>
      <c r="UYK15" s="219"/>
      <c r="UYL15" s="65"/>
      <c r="UYM15" s="65"/>
      <c r="UYV15" s="65"/>
      <c r="UZA15" s="219"/>
      <c r="UZB15" s="65"/>
      <c r="UZC15" s="65"/>
      <c r="UZL15" s="65"/>
      <c r="UZQ15" s="219"/>
      <c r="UZR15" s="65"/>
      <c r="UZS15" s="65"/>
      <c r="VAB15" s="65"/>
      <c r="VAG15" s="219"/>
      <c r="VAH15" s="65"/>
      <c r="VAI15" s="65"/>
      <c r="VAR15" s="65"/>
      <c r="VAW15" s="219"/>
      <c r="VAX15" s="65"/>
      <c r="VAY15" s="65"/>
      <c r="VBH15" s="65"/>
      <c r="VBM15" s="219"/>
      <c r="VBN15" s="65"/>
      <c r="VBO15" s="65"/>
      <c r="VBX15" s="65"/>
      <c r="VCC15" s="219"/>
      <c r="VCD15" s="65"/>
      <c r="VCE15" s="65"/>
      <c r="VCN15" s="65"/>
      <c r="VCS15" s="219"/>
      <c r="VCT15" s="65"/>
      <c r="VCU15" s="65"/>
      <c r="VDD15" s="65"/>
      <c r="VDI15" s="219"/>
      <c r="VDJ15" s="65"/>
      <c r="VDK15" s="65"/>
      <c r="VDT15" s="65"/>
      <c r="VDY15" s="219"/>
      <c r="VDZ15" s="65"/>
      <c r="VEA15" s="65"/>
      <c r="VEJ15" s="65"/>
      <c r="VEO15" s="219"/>
      <c r="VEP15" s="65"/>
      <c r="VEQ15" s="65"/>
      <c r="VEZ15" s="65"/>
      <c r="VFE15" s="219"/>
      <c r="VFF15" s="65"/>
      <c r="VFG15" s="65"/>
      <c r="VFP15" s="65"/>
      <c r="VFU15" s="219"/>
      <c r="VFV15" s="65"/>
      <c r="VFW15" s="65"/>
      <c r="VGF15" s="65"/>
      <c r="VGK15" s="219"/>
      <c r="VGL15" s="65"/>
      <c r="VGM15" s="65"/>
      <c r="VGV15" s="65"/>
      <c r="VHA15" s="219"/>
      <c r="VHB15" s="65"/>
      <c r="VHC15" s="65"/>
      <c r="VHL15" s="65"/>
      <c r="VHQ15" s="219"/>
      <c r="VHR15" s="65"/>
      <c r="VHS15" s="65"/>
      <c r="VIB15" s="65"/>
      <c r="VIG15" s="219"/>
      <c r="VIH15" s="65"/>
      <c r="VII15" s="65"/>
      <c r="VIR15" s="65"/>
      <c r="VIW15" s="219"/>
      <c r="VIX15" s="65"/>
      <c r="VIY15" s="65"/>
      <c r="VJH15" s="65"/>
      <c r="VJM15" s="219"/>
      <c r="VJN15" s="65"/>
      <c r="VJO15" s="65"/>
      <c r="VJX15" s="65"/>
      <c r="VKC15" s="219"/>
      <c r="VKD15" s="65"/>
      <c r="VKE15" s="65"/>
      <c r="VKN15" s="65"/>
      <c r="VKS15" s="219"/>
      <c r="VKT15" s="65"/>
      <c r="VKU15" s="65"/>
      <c r="VLD15" s="65"/>
      <c r="VLI15" s="219"/>
      <c r="VLJ15" s="65"/>
      <c r="VLK15" s="65"/>
      <c r="VLT15" s="65"/>
      <c r="VLY15" s="219"/>
      <c r="VLZ15" s="65"/>
      <c r="VMA15" s="65"/>
      <c r="VMJ15" s="65"/>
      <c r="VMO15" s="219"/>
      <c r="VMP15" s="65"/>
      <c r="VMQ15" s="65"/>
      <c r="VMZ15" s="65"/>
      <c r="VNE15" s="219"/>
      <c r="VNF15" s="65"/>
      <c r="VNG15" s="65"/>
      <c r="VNP15" s="65"/>
      <c r="VNU15" s="219"/>
      <c r="VNV15" s="65"/>
      <c r="VNW15" s="65"/>
      <c r="VOF15" s="65"/>
      <c r="VOK15" s="219"/>
      <c r="VOL15" s="65"/>
      <c r="VOM15" s="65"/>
      <c r="VOV15" s="65"/>
      <c r="VPA15" s="219"/>
      <c r="VPB15" s="65"/>
      <c r="VPC15" s="65"/>
      <c r="VPL15" s="65"/>
      <c r="VPQ15" s="219"/>
      <c r="VPR15" s="65"/>
      <c r="VPS15" s="65"/>
      <c r="VQB15" s="65"/>
      <c r="VQG15" s="219"/>
      <c r="VQH15" s="65"/>
      <c r="VQI15" s="65"/>
      <c r="VQR15" s="65"/>
      <c r="VQW15" s="219"/>
      <c r="VQX15" s="65"/>
      <c r="VQY15" s="65"/>
      <c r="VRH15" s="65"/>
      <c r="VRM15" s="219"/>
      <c r="VRN15" s="65"/>
      <c r="VRO15" s="65"/>
      <c r="VRX15" s="65"/>
      <c r="VSC15" s="219"/>
      <c r="VSD15" s="65"/>
      <c r="VSE15" s="65"/>
      <c r="VSN15" s="65"/>
      <c r="VSS15" s="219"/>
      <c r="VST15" s="65"/>
      <c r="VSU15" s="65"/>
      <c r="VTD15" s="65"/>
      <c r="VTI15" s="219"/>
      <c r="VTJ15" s="65"/>
      <c r="VTK15" s="65"/>
      <c r="VTT15" s="65"/>
      <c r="VTY15" s="219"/>
      <c r="VTZ15" s="65"/>
      <c r="VUA15" s="65"/>
      <c r="VUJ15" s="65"/>
      <c r="VUO15" s="219"/>
      <c r="VUP15" s="65"/>
      <c r="VUQ15" s="65"/>
      <c r="VUZ15" s="65"/>
      <c r="VVE15" s="219"/>
      <c r="VVF15" s="65"/>
      <c r="VVG15" s="65"/>
      <c r="VVP15" s="65"/>
      <c r="VVU15" s="219"/>
      <c r="VVV15" s="65"/>
      <c r="VVW15" s="65"/>
      <c r="VWF15" s="65"/>
      <c r="VWK15" s="219"/>
      <c r="VWL15" s="65"/>
      <c r="VWM15" s="65"/>
      <c r="VWV15" s="65"/>
      <c r="VXA15" s="219"/>
      <c r="VXB15" s="65"/>
      <c r="VXC15" s="65"/>
      <c r="VXL15" s="65"/>
      <c r="VXQ15" s="219"/>
      <c r="VXR15" s="65"/>
      <c r="VXS15" s="65"/>
      <c r="VYB15" s="65"/>
      <c r="VYG15" s="219"/>
      <c r="VYH15" s="65"/>
      <c r="VYI15" s="65"/>
      <c r="VYR15" s="65"/>
      <c r="VYW15" s="219"/>
      <c r="VYX15" s="65"/>
      <c r="VYY15" s="65"/>
      <c r="VZH15" s="65"/>
      <c r="VZM15" s="219"/>
      <c r="VZN15" s="65"/>
      <c r="VZO15" s="65"/>
      <c r="VZX15" s="65"/>
      <c r="WAC15" s="219"/>
      <c r="WAD15" s="65"/>
      <c r="WAE15" s="65"/>
      <c r="WAN15" s="65"/>
      <c r="WAS15" s="219"/>
      <c r="WAT15" s="65"/>
      <c r="WAU15" s="65"/>
      <c r="WBD15" s="65"/>
      <c r="WBI15" s="219"/>
      <c r="WBJ15" s="65"/>
      <c r="WBK15" s="65"/>
      <c r="WBT15" s="65"/>
      <c r="WBY15" s="219"/>
      <c r="WBZ15" s="65"/>
      <c r="WCA15" s="65"/>
      <c r="WCJ15" s="65"/>
      <c r="WCO15" s="219"/>
      <c r="WCP15" s="65"/>
      <c r="WCQ15" s="65"/>
      <c r="WCZ15" s="65"/>
      <c r="WDE15" s="219"/>
      <c r="WDF15" s="65"/>
      <c r="WDG15" s="65"/>
      <c r="WDP15" s="65"/>
      <c r="WDU15" s="219"/>
      <c r="WDV15" s="65"/>
      <c r="WDW15" s="65"/>
      <c r="WEF15" s="65"/>
      <c r="WEK15" s="219"/>
      <c r="WEL15" s="65"/>
      <c r="WEM15" s="65"/>
      <c r="WEV15" s="65"/>
      <c r="WFA15" s="219"/>
      <c r="WFB15" s="65"/>
      <c r="WFC15" s="65"/>
      <c r="WFL15" s="65"/>
      <c r="WFQ15" s="219"/>
      <c r="WFR15" s="65"/>
      <c r="WFS15" s="65"/>
      <c r="WGB15" s="65"/>
      <c r="WGG15" s="219"/>
      <c r="WGH15" s="65"/>
      <c r="WGI15" s="65"/>
      <c r="WGR15" s="65"/>
      <c r="WGW15" s="219"/>
      <c r="WGX15" s="65"/>
      <c r="WGY15" s="65"/>
      <c r="WHH15" s="65"/>
      <c r="WHM15" s="219"/>
      <c r="WHN15" s="65"/>
      <c r="WHO15" s="65"/>
      <c r="WHX15" s="65"/>
      <c r="WIC15" s="219"/>
      <c r="WID15" s="65"/>
      <c r="WIE15" s="65"/>
      <c r="WIN15" s="65"/>
      <c r="WIS15" s="219"/>
      <c r="WIT15" s="65"/>
      <c r="WIU15" s="65"/>
      <c r="WJD15" s="65"/>
      <c r="WJI15" s="219"/>
      <c r="WJJ15" s="65"/>
      <c r="WJK15" s="65"/>
      <c r="WJT15" s="65"/>
      <c r="WJY15" s="219"/>
      <c r="WJZ15" s="65"/>
      <c r="WKA15" s="65"/>
      <c r="WKJ15" s="65"/>
      <c r="WKO15" s="219"/>
      <c r="WKP15" s="65"/>
      <c r="WKQ15" s="65"/>
      <c r="WKZ15" s="65"/>
      <c r="WLE15" s="219"/>
      <c r="WLF15" s="65"/>
      <c r="WLG15" s="65"/>
      <c r="WLP15" s="65"/>
      <c r="WLU15" s="219"/>
      <c r="WLV15" s="65"/>
      <c r="WLW15" s="65"/>
      <c r="WMF15" s="65"/>
      <c r="WMK15" s="219"/>
      <c r="WML15" s="65"/>
      <c r="WMM15" s="65"/>
      <c r="WMV15" s="65"/>
      <c r="WNA15" s="219"/>
      <c r="WNB15" s="65"/>
      <c r="WNC15" s="65"/>
      <c r="WNL15" s="65"/>
      <c r="WNQ15" s="219"/>
      <c r="WNR15" s="65"/>
      <c r="WNS15" s="65"/>
      <c r="WOB15" s="65"/>
      <c r="WOG15" s="219"/>
      <c r="WOH15" s="65"/>
      <c r="WOI15" s="65"/>
      <c r="WOR15" s="65"/>
      <c r="WOW15" s="219"/>
      <c r="WOX15" s="65"/>
      <c r="WOY15" s="65"/>
      <c r="WPH15" s="65"/>
      <c r="WPM15" s="219"/>
      <c r="WPN15" s="65"/>
      <c r="WPO15" s="65"/>
      <c r="WPX15" s="65"/>
      <c r="WQC15" s="219"/>
      <c r="WQD15" s="65"/>
      <c r="WQE15" s="65"/>
      <c r="WQN15" s="65"/>
      <c r="WQS15" s="219"/>
      <c r="WQT15" s="65"/>
      <c r="WQU15" s="65"/>
      <c r="WRD15" s="65"/>
      <c r="WRI15" s="219"/>
      <c r="WRJ15" s="65"/>
      <c r="WRK15" s="65"/>
      <c r="WRT15" s="65"/>
      <c r="WRY15" s="219"/>
      <c r="WRZ15" s="65"/>
      <c r="WSA15" s="65"/>
      <c r="WSJ15" s="65"/>
      <c r="WSO15" s="219"/>
      <c r="WSP15" s="65"/>
      <c r="WSQ15" s="65"/>
      <c r="WSZ15" s="65"/>
      <c r="WTE15" s="219"/>
      <c r="WTF15" s="65"/>
      <c r="WTG15" s="65"/>
      <c r="WTP15" s="65"/>
      <c r="WTU15" s="219"/>
      <c r="WTV15" s="65"/>
      <c r="WTW15" s="65"/>
      <c r="WUF15" s="65"/>
      <c r="WUK15" s="219"/>
      <c r="WUL15" s="65"/>
      <c r="WUM15" s="65"/>
      <c r="WUV15" s="65"/>
      <c r="WVA15" s="219"/>
      <c r="WVB15" s="65"/>
      <c r="WVC15" s="65"/>
      <c r="WVL15" s="65"/>
      <c r="WVQ15" s="219"/>
      <c r="WVR15" s="65"/>
      <c r="WVS15" s="65"/>
      <c r="WWB15" s="65"/>
      <c r="WWG15" s="219"/>
      <c r="WWH15" s="65"/>
      <c r="WWI15" s="65"/>
      <c r="WWR15" s="65"/>
      <c r="WWW15" s="219"/>
      <c r="WWX15" s="65"/>
      <c r="WWY15" s="65"/>
      <c r="WXH15" s="65"/>
      <c r="WXM15" s="219"/>
      <c r="WXN15" s="65"/>
      <c r="WXO15" s="65"/>
      <c r="WXX15" s="65"/>
      <c r="WYC15" s="219"/>
      <c r="WYD15" s="65"/>
      <c r="WYE15" s="65"/>
      <c r="WYN15" s="65"/>
      <c r="WYS15" s="219"/>
      <c r="WYT15" s="65"/>
      <c r="WYU15" s="65"/>
      <c r="WZD15" s="65"/>
      <c r="WZI15" s="219"/>
      <c r="WZJ15" s="65"/>
      <c r="WZK15" s="65"/>
      <c r="WZT15" s="65"/>
      <c r="WZY15" s="219"/>
      <c r="WZZ15" s="65"/>
      <c r="XAA15" s="65"/>
      <c r="XAJ15" s="65"/>
      <c r="XAO15" s="219"/>
      <c r="XAP15" s="65"/>
      <c r="XAQ15" s="65"/>
      <c r="XAZ15" s="65"/>
      <c r="XBE15" s="219"/>
      <c r="XBF15" s="65"/>
      <c r="XBG15" s="65"/>
      <c r="XBP15" s="65"/>
      <c r="XBU15" s="219"/>
      <c r="XBV15" s="65"/>
      <c r="XBW15" s="65"/>
      <c r="XCF15" s="65"/>
      <c r="XCK15" s="219"/>
      <c r="XCL15" s="65"/>
      <c r="XCM15" s="65"/>
      <c r="XCV15" s="65"/>
      <c r="XDA15" s="219"/>
      <c r="XDB15" s="65"/>
      <c r="XDC15" s="65"/>
      <c r="XDL15" s="65"/>
      <c r="XDQ15" s="219"/>
      <c r="XDR15" s="65"/>
      <c r="XDS15" s="65"/>
      <c r="XEB15" s="65"/>
      <c r="XEG15" s="219"/>
      <c r="XEH15" s="65"/>
      <c r="XEI15" s="65"/>
      <c r="XER15" s="65"/>
    </row>
    <row r="16" spans="1:1019 1028:2043 2052:3067 3076:4091 4100:5115 5124:6139 6148:7163 7172:8187 8196:9211 9220:10235 10244:11259 11268:12283 12292:13307 13316:14331 14340:15355 15364:16372" ht="30" hidden="1" customHeight="1" x14ac:dyDescent="0.25">
      <c r="A16" s="219"/>
      <c r="B16" s="68" t="s">
        <v>744</v>
      </c>
      <c r="C16" s="69"/>
      <c r="D16" s="69"/>
      <c r="E16" s="70"/>
      <c r="F16" s="71" t="s">
        <v>503</v>
      </c>
      <c r="G16" s="72"/>
      <c r="H16" s="73"/>
      <c r="I16" s="64"/>
      <c r="J16" s="64"/>
      <c r="K16" s="65"/>
      <c r="T16" s="65"/>
      <c r="Y16" s="219"/>
      <c r="Z16" s="65"/>
      <c r="AA16" s="65"/>
      <c r="AJ16" s="65"/>
      <c r="AO16" s="219"/>
      <c r="AP16" s="65"/>
      <c r="AQ16" s="65"/>
      <c r="AZ16" s="65"/>
      <c r="BE16" s="219"/>
      <c r="BF16" s="65"/>
      <c r="BG16" s="65"/>
      <c r="BP16" s="65"/>
      <c r="BU16" s="219"/>
      <c r="BV16" s="65"/>
      <c r="BW16" s="65"/>
      <c r="CF16" s="65"/>
      <c r="CK16" s="219"/>
      <c r="CL16" s="65"/>
      <c r="CM16" s="65"/>
      <c r="CV16" s="65"/>
      <c r="DA16" s="219"/>
      <c r="DB16" s="65"/>
      <c r="DC16" s="65"/>
      <c r="DL16" s="65"/>
      <c r="DQ16" s="219"/>
      <c r="DR16" s="65"/>
      <c r="DS16" s="65"/>
      <c r="EB16" s="65"/>
      <c r="EG16" s="219"/>
      <c r="EH16" s="65"/>
      <c r="EI16" s="65"/>
      <c r="ER16" s="65"/>
      <c r="EW16" s="219"/>
      <c r="EX16" s="65"/>
      <c r="EY16" s="65"/>
      <c r="FH16" s="65"/>
      <c r="FM16" s="219"/>
      <c r="FN16" s="65"/>
      <c r="FO16" s="65"/>
      <c r="FX16" s="65"/>
      <c r="GC16" s="219"/>
      <c r="GD16" s="65"/>
      <c r="GE16" s="65"/>
      <c r="GN16" s="65"/>
      <c r="GS16" s="219"/>
      <c r="GT16" s="65"/>
      <c r="GU16" s="65"/>
      <c r="HD16" s="65"/>
      <c r="HI16" s="219"/>
      <c r="HJ16" s="65"/>
      <c r="HK16" s="65"/>
      <c r="HT16" s="65"/>
      <c r="HY16" s="219"/>
      <c r="HZ16" s="65"/>
      <c r="IA16" s="65"/>
      <c r="IJ16" s="65"/>
      <c r="IO16" s="219"/>
      <c r="IP16" s="65"/>
      <c r="IQ16" s="65"/>
      <c r="IZ16" s="65"/>
      <c r="JE16" s="219"/>
      <c r="JF16" s="65"/>
      <c r="JG16" s="65"/>
      <c r="JP16" s="65"/>
      <c r="JU16" s="219"/>
      <c r="JV16" s="65"/>
      <c r="JW16" s="65"/>
      <c r="KF16" s="65"/>
      <c r="KK16" s="219"/>
      <c r="KL16" s="65"/>
      <c r="KM16" s="65"/>
      <c r="KV16" s="65"/>
      <c r="LA16" s="219"/>
      <c r="LB16" s="65"/>
      <c r="LC16" s="65"/>
      <c r="LL16" s="65"/>
      <c r="LQ16" s="219"/>
      <c r="LR16" s="65"/>
      <c r="LS16" s="65"/>
      <c r="MB16" s="65"/>
      <c r="MG16" s="219"/>
      <c r="MH16" s="65"/>
      <c r="MI16" s="65"/>
      <c r="MR16" s="65"/>
      <c r="MW16" s="219"/>
      <c r="MX16" s="65"/>
      <c r="MY16" s="65"/>
      <c r="NH16" s="65"/>
      <c r="NM16" s="219"/>
      <c r="NN16" s="65"/>
      <c r="NO16" s="65"/>
      <c r="NX16" s="65"/>
      <c r="OC16" s="219"/>
      <c r="OD16" s="65"/>
      <c r="OE16" s="65"/>
      <c r="ON16" s="65"/>
      <c r="OS16" s="219"/>
      <c r="OT16" s="65"/>
      <c r="OU16" s="65"/>
      <c r="PD16" s="65"/>
      <c r="PI16" s="219"/>
      <c r="PJ16" s="65"/>
      <c r="PK16" s="65"/>
      <c r="PT16" s="65"/>
      <c r="PY16" s="219"/>
      <c r="PZ16" s="65"/>
      <c r="QA16" s="65"/>
      <c r="QJ16" s="65"/>
      <c r="QO16" s="219"/>
      <c r="QP16" s="65"/>
      <c r="QQ16" s="65"/>
      <c r="QZ16" s="65"/>
      <c r="RE16" s="219"/>
      <c r="RF16" s="65"/>
      <c r="RG16" s="65"/>
      <c r="RP16" s="65"/>
      <c r="RU16" s="219"/>
      <c r="RV16" s="65"/>
      <c r="RW16" s="65"/>
      <c r="SF16" s="65"/>
      <c r="SK16" s="219"/>
      <c r="SL16" s="65"/>
      <c r="SM16" s="65"/>
      <c r="SV16" s="65"/>
      <c r="TA16" s="219"/>
      <c r="TB16" s="65"/>
      <c r="TC16" s="65"/>
      <c r="TL16" s="65"/>
      <c r="TQ16" s="219"/>
      <c r="TR16" s="65"/>
      <c r="TS16" s="65"/>
      <c r="UB16" s="65"/>
      <c r="UG16" s="219"/>
      <c r="UH16" s="65"/>
      <c r="UI16" s="65"/>
      <c r="UR16" s="65"/>
      <c r="UW16" s="219"/>
      <c r="UX16" s="65"/>
      <c r="UY16" s="65"/>
      <c r="VH16" s="65"/>
      <c r="VM16" s="219"/>
      <c r="VN16" s="65"/>
      <c r="VO16" s="65"/>
      <c r="VX16" s="65"/>
      <c r="WC16" s="219"/>
      <c r="WD16" s="65"/>
      <c r="WE16" s="65"/>
      <c r="WN16" s="65"/>
      <c r="WS16" s="219"/>
      <c r="WT16" s="65"/>
      <c r="WU16" s="65"/>
      <c r="XD16" s="65"/>
      <c r="XI16" s="219"/>
      <c r="XJ16" s="65"/>
      <c r="XK16" s="65"/>
      <c r="XT16" s="65"/>
      <c r="XY16" s="219"/>
      <c r="XZ16" s="65"/>
      <c r="YA16" s="65"/>
      <c r="YJ16" s="65"/>
      <c r="YO16" s="219"/>
      <c r="YP16" s="65"/>
      <c r="YQ16" s="65"/>
      <c r="YZ16" s="65"/>
      <c r="ZE16" s="219"/>
      <c r="ZF16" s="65"/>
      <c r="ZG16" s="65"/>
      <c r="ZP16" s="65"/>
      <c r="ZU16" s="219"/>
      <c r="ZV16" s="65"/>
      <c r="ZW16" s="65"/>
      <c r="AAF16" s="65"/>
      <c r="AAK16" s="219"/>
      <c r="AAL16" s="65"/>
      <c r="AAM16" s="65"/>
      <c r="AAV16" s="65"/>
      <c r="ABA16" s="219"/>
      <c r="ABB16" s="65"/>
      <c r="ABC16" s="65"/>
      <c r="ABL16" s="65"/>
      <c r="ABQ16" s="219"/>
      <c r="ABR16" s="65"/>
      <c r="ABS16" s="65"/>
      <c r="ACB16" s="65"/>
      <c r="ACG16" s="219"/>
      <c r="ACH16" s="65"/>
      <c r="ACI16" s="65"/>
      <c r="ACR16" s="65"/>
      <c r="ACW16" s="219"/>
      <c r="ACX16" s="65"/>
      <c r="ACY16" s="65"/>
      <c r="ADH16" s="65"/>
      <c r="ADM16" s="219"/>
      <c r="ADN16" s="65"/>
      <c r="ADO16" s="65"/>
      <c r="ADX16" s="65"/>
      <c r="AEC16" s="219"/>
      <c r="AED16" s="65"/>
      <c r="AEE16" s="65"/>
      <c r="AEN16" s="65"/>
      <c r="AES16" s="219"/>
      <c r="AET16" s="65"/>
      <c r="AEU16" s="65"/>
      <c r="AFD16" s="65"/>
      <c r="AFI16" s="219"/>
      <c r="AFJ16" s="65"/>
      <c r="AFK16" s="65"/>
      <c r="AFT16" s="65"/>
      <c r="AFY16" s="219"/>
      <c r="AFZ16" s="65"/>
      <c r="AGA16" s="65"/>
      <c r="AGJ16" s="65"/>
      <c r="AGO16" s="219"/>
      <c r="AGP16" s="65"/>
      <c r="AGQ16" s="65"/>
      <c r="AGZ16" s="65"/>
      <c r="AHE16" s="219"/>
      <c r="AHF16" s="65"/>
      <c r="AHG16" s="65"/>
      <c r="AHP16" s="65"/>
      <c r="AHU16" s="219"/>
      <c r="AHV16" s="65"/>
      <c r="AHW16" s="65"/>
      <c r="AIF16" s="65"/>
      <c r="AIK16" s="219"/>
      <c r="AIL16" s="65"/>
      <c r="AIM16" s="65"/>
      <c r="AIV16" s="65"/>
      <c r="AJA16" s="219"/>
      <c r="AJB16" s="65"/>
      <c r="AJC16" s="65"/>
      <c r="AJL16" s="65"/>
      <c r="AJQ16" s="219"/>
      <c r="AJR16" s="65"/>
      <c r="AJS16" s="65"/>
      <c r="AKB16" s="65"/>
      <c r="AKG16" s="219"/>
      <c r="AKH16" s="65"/>
      <c r="AKI16" s="65"/>
      <c r="AKR16" s="65"/>
      <c r="AKW16" s="219"/>
      <c r="AKX16" s="65"/>
      <c r="AKY16" s="65"/>
      <c r="ALH16" s="65"/>
      <c r="ALM16" s="219"/>
      <c r="ALN16" s="65"/>
      <c r="ALO16" s="65"/>
      <c r="ALX16" s="65"/>
      <c r="AMC16" s="219"/>
      <c r="AMD16" s="65"/>
      <c r="AME16" s="65"/>
      <c r="AMN16" s="65"/>
      <c r="AMS16" s="219"/>
      <c r="AMT16" s="65"/>
      <c r="AMU16" s="65"/>
      <c r="AND16" s="65"/>
      <c r="ANI16" s="219"/>
      <c r="ANJ16" s="65"/>
      <c r="ANK16" s="65"/>
      <c r="ANT16" s="65"/>
      <c r="ANY16" s="219"/>
      <c r="ANZ16" s="65"/>
      <c r="AOA16" s="65"/>
      <c r="AOJ16" s="65"/>
      <c r="AOO16" s="219"/>
      <c r="AOP16" s="65"/>
      <c r="AOQ16" s="65"/>
      <c r="AOZ16" s="65"/>
      <c r="APE16" s="219"/>
      <c r="APF16" s="65"/>
      <c r="APG16" s="65"/>
      <c r="APP16" s="65"/>
      <c r="APU16" s="219"/>
      <c r="APV16" s="65"/>
      <c r="APW16" s="65"/>
      <c r="AQF16" s="65"/>
      <c r="AQK16" s="219"/>
      <c r="AQL16" s="65"/>
      <c r="AQM16" s="65"/>
      <c r="AQV16" s="65"/>
      <c r="ARA16" s="219"/>
      <c r="ARB16" s="65"/>
      <c r="ARC16" s="65"/>
      <c r="ARL16" s="65"/>
      <c r="ARQ16" s="219"/>
      <c r="ARR16" s="65"/>
      <c r="ARS16" s="65"/>
      <c r="ASB16" s="65"/>
      <c r="ASG16" s="219"/>
      <c r="ASH16" s="65"/>
      <c r="ASI16" s="65"/>
      <c r="ASR16" s="65"/>
      <c r="ASW16" s="219"/>
      <c r="ASX16" s="65"/>
      <c r="ASY16" s="65"/>
      <c r="ATH16" s="65"/>
      <c r="ATM16" s="219"/>
      <c r="ATN16" s="65"/>
      <c r="ATO16" s="65"/>
      <c r="ATX16" s="65"/>
      <c r="AUC16" s="219"/>
      <c r="AUD16" s="65"/>
      <c r="AUE16" s="65"/>
      <c r="AUN16" s="65"/>
      <c r="AUS16" s="219"/>
      <c r="AUT16" s="65"/>
      <c r="AUU16" s="65"/>
      <c r="AVD16" s="65"/>
      <c r="AVI16" s="219"/>
      <c r="AVJ16" s="65"/>
      <c r="AVK16" s="65"/>
      <c r="AVT16" s="65"/>
      <c r="AVY16" s="219"/>
      <c r="AVZ16" s="65"/>
      <c r="AWA16" s="65"/>
      <c r="AWJ16" s="65"/>
      <c r="AWO16" s="219"/>
      <c r="AWP16" s="65"/>
      <c r="AWQ16" s="65"/>
      <c r="AWZ16" s="65"/>
      <c r="AXE16" s="219"/>
      <c r="AXF16" s="65"/>
      <c r="AXG16" s="65"/>
      <c r="AXP16" s="65"/>
      <c r="AXU16" s="219"/>
      <c r="AXV16" s="65"/>
      <c r="AXW16" s="65"/>
      <c r="AYF16" s="65"/>
      <c r="AYK16" s="219"/>
      <c r="AYL16" s="65"/>
      <c r="AYM16" s="65"/>
      <c r="AYV16" s="65"/>
      <c r="AZA16" s="219"/>
      <c r="AZB16" s="65"/>
      <c r="AZC16" s="65"/>
      <c r="AZL16" s="65"/>
      <c r="AZQ16" s="219"/>
      <c r="AZR16" s="65"/>
      <c r="AZS16" s="65"/>
      <c r="BAB16" s="65"/>
      <c r="BAG16" s="219"/>
      <c r="BAH16" s="65"/>
      <c r="BAI16" s="65"/>
      <c r="BAR16" s="65"/>
      <c r="BAW16" s="219"/>
      <c r="BAX16" s="65"/>
      <c r="BAY16" s="65"/>
      <c r="BBH16" s="65"/>
      <c r="BBM16" s="219"/>
      <c r="BBN16" s="65"/>
      <c r="BBO16" s="65"/>
      <c r="BBX16" s="65"/>
      <c r="BCC16" s="219"/>
      <c r="BCD16" s="65"/>
      <c r="BCE16" s="65"/>
      <c r="BCN16" s="65"/>
      <c r="BCS16" s="219"/>
      <c r="BCT16" s="65"/>
      <c r="BCU16" s="65"/>
      <c r="BDD16" s="65"/>
      <c r="BDI16" s="219"/>
      <c r="BDJ16" s="65"/>
      <c r="BDK16" s="65"/>
      <c r="BDT16" s="65"/>
      <c r="BDY16" s="219"/>
      <c r="BDZ16" s="65"/>
      <c r="BEA16" s="65"/>
      <c r="BEJ16" s="65"/>
      <c r="BEO16" s="219"/>
      <c r="BEP16" s="65"/>
      <c r="BEQ16" s="65"/>
      <c r="BEZ16" s="65"/>
      <c r="BFE16" s="219"/>
      <c r="BFF16" s="65"/>
      <c r="BFG16" s="65"/>
      <c r="BFP16" s="65"/>
      <c r="BFU16" s="219"/>
      <c r="BFV16" s="65"/>
      <c r="BFW16" s="65"/>
      <c r="BGF16" s="65"/>
      <c r="BGK16" s="219"/>
      <c r="BGL16" s="65"/>
      <c r="BGM16" s="65"/>
      <c r="BGV16" s="65"/>
      <c r="BHA16" s="219"/>
      <c r="BHB16" s="65"/>
      <c r="BHC16" s="65"/>
      <c r="BHL16" s="65"/>
      <c r="BHQ16" s="219"/>
      <c r="BHR16" s="65"/>
      <c r="BHS16" s="65"/>
      <c r="BIB16" s="65"/>
      <c r="BIG16" s="219"/>
      <c r="BIH16" s="65"/>
      <c r="BII16" s="65"/>
      <c r="BIR16" s="65"/>
      <c r="BIW16" s="219"/>
      <c r="BIX16" s="65"/>
      <c r="BIY16" s="65"/>
      <c r="BJH16" s="65"/>
      <c r="BJM16" s="219"/>
      <c r="BJN16" s="65"/>
      <c r="BJO16" s="65"/>
      <c r="BJX16" s="65"/>
      <c r="BKC16" s="219"/>
      <c r="BKD16" s="65"/>
      <c r="BKE16" s="65"/>
      <c r="BKN16" s="65"/>
      <c r="BKS16" s="219"/>
      <c r="BKT16" s="65"/>
      <c r="BKU16" s="65"/>
      <c r="BLD16" s="65"/>
      <c r="BLI16" s="219"/>
      <c r="BLJ16" s="65"/>
      <c r="BLK16" s="65"/>
      <c r="BLT16" s="65"/>
      <c r="BLY16" s="219"/>
      <c r="BLZ16" s="65"/>
      <c r="BMA16" s="65"/>
      <c r="BMJ16" s="65"/>
      <c r="BMO16" s="219"/>
      <c r="BMP16" s="65"/>
      <c r="BMQ16" s="65"/>
      <c r="BMZ16" s="65"/>
      <c r="BNE16" s="219"/>
      <c r="BNF16" s="65"/>
      <c r="BNG16" s="65"/>
      <c r="BNP16" s="65"/>
      <c r="BNU16" s="219"/>
      <c r="BNV16" s="65"/>
      <c r="BNW16" s="65"/>
      <c r="BOF16" s="65"/>
      <c r="BOK16" s="219"/>
      <c r="BOL16" s="65"/>
      <c r="BOM16" s="65"/>
      <c r="BOV16" s="65"/>
      <c r="BPA16" s="219"/>
      <c r="BPB16" s="65"/>
      <c r="BPC16" s="65"/>
      <c r="BPL16" s="65"/>
      <c r="BPQ16" s="219"/>
      <c r="BPR16" s="65"/>
      <c r="BPS16" s="65"/>
      <c r="BQB16" s="65"/>
      <c r="BQG16" s="219"/>
      <c r="BQH16" s="65"/>
      <c r="BQI16" s="65"/>
      <c r="BQR16" s="65"/>
      <c r="BQW16" s="219"/>
      <c r="BQX16" s="65"/>
      <c r="BQY16" s="65"/>
      <c r="BRH16" s="65"/>
      <c r="BRM16" s="219"/>
      <c r="BRN16" s="65"/>
      <c r="BRO16" s="65"/>
      <c r="BRX16" s="65"/>
      <c r="BSC16" s="219"/>
      <c r="BSD16" s="65"/>
      <c r="BSE16" s="65"/>
      <c r="BSN16" s="65"/>
      <c r="BSS16" s="219"/>
      <c r="BST16" s="65"/>
      <c r="BSU16" s="65"/>
      <c r="BTD16" s="65"/>
      <c r="BTI16" s="219"/>
      <c r="BTJ16" s="65"/>
      <c r="BTK16" s="65"/>
      <c r="BTT16" s="65"/>
      <c r="BTY16" s="219"/>
      <c r="BTZ16" s="65"/>
      <c r="BUA16" s="65"/>
      <c r="BUJ16" s="65"/>
      <c r="BUO16" s="219"/>
      <c r="BUP16" s="65"/>
      <c r="BUQ16" s="65"/>
      <c r="BUZ16" s="65"/>
      <c r="BVE16" s="219"/>
      <c r="BVF16" s="65"/>
      <c r="BVG16" s="65"/>
      <c r="BVP16" s="65"/>
      <c r="BVU16" s="219"/>
      <c r="BVV16" s="65"/>
      <c r="BVW16" s="65"/>
      <c r="BWF16" s="65"/>
      <c r="BWK16" s="219"/>
      <c r="BWL16" s="65"/>
      <c r="BWM16" s="65"/>
      <c r="BWV16" s="65"/>
      <c r="BXA16" s="219"/>
      <c r="BXB16" s="65"/>
      <c r="BXC16" s="65"/>
      <c r="BXL16" s="65"/>
      <c r="BXQ16" s="219"/>
      <c r="BXR16" s="65"/>
      <c r="BXS16" s="65"/>
      <c r="BYB16" s="65"/>
      <c r="BYG16" s="219"/>
      <c r="BYH16" s="65"/>
      <c r="BYI16" s="65"/>
      <c r="BYR16" s="65"/>
      <c r="BYW16" s="219"/>
      <c r="BYX16" s="65"/>
      <c r="BYY16" s="65"/>
      <c r="BZH16" s="65"/>
      <c r="BZM16" s="219"/>
      <c r="BZN16" s="65"/>
      <c r="BZO16" s="65"/>
      <c r="BZX16" s="65"/>
      <c r="CAC16" s="219"/>
      <c r="CAD16" s="65"/>
      <c r="CAE16" s="65"/>
      <c r="CAN16" s="65"/>
      <c r="CAS16" s="219"/>
      <c r="CAT16" s="65"/>
      <c r="CAU16" s="65"/>
      <c r="CBD16" s="65"/>
      <c r="CBI16" s="219"/>
      <c r="CBJ16" s="65"/>
      <c r="CBK16" s="65"/>
      <c r="CBT16" s="65"/>
      <c r="CBY16" s="219"/>
      <c r="CBZ16" s="65"/>
      <c r="CCA16" s="65"/>
      <c r="CCJ16" s="65"/>
      <c r="CCO16" s="219"/>
      <c r="CCP16" s="65"/>
      <c r="CCQ16" s="65"/>
      <c r="CCZ16" s="65"/>
      <c r="CDE16" s="219"/>
      <c r="CDF16" s="65"/>
      <c r="CDG16" s="65"/>
      <c r="CDP16" s="65"/>
      <c r="CDU16" s="219"/>
      <c r="CDV16" s="65"/>
      <c r="CDW16" s="65"/>
      <c r="CEF16" s="65"/>
      <c r="CEK16" s="219"/>
      <c r="CEL16" s="65"/>
      <c r="CEM16" s="65"/>
      <c r="CEV16" s="65"/>
      <c r="CFA16" s="219"/>
      <c r="CFB16" s="65"/>
      <c r="CFC16" s="65"/>
      <c r="CFL16" s="65"/>
      <c r="CFQ16" s="219"/>
      <c r="CFR16" s="65"/>
      <c r="CFS16" s="65"/>
      <c r="CGB16" s="65"/>
      <c r="CGG16" s="219"/>
      <c r="CGH16" s="65"/>
      <c r="CGI16" s="65"/>
      <c r="CGR16" s="65"/>
      <c r="CGW16" s="219"/>
      <c r="CGX16" s="65"/>
      <c r="CGY16" s="65"/>
      <c r="CHH16" s="65"/>
      <c r="CHM16" s="219"/>
      <c r="CHN16" s="65"/>
      <c r="CHO16" s="65"/>
      <c r="CHX16" s="65"/>
      <c r="CIC16" s="219"/>
      <c r="CID16" s="65"/>
      <c r="CIE16" s="65"/>
      <c r="CIN16" s="65"/>
      <c r="CIS16" s="219"/>
      <c r="CIT16" s="65"/>
      <c r="CIU16" s="65"/>
      <c r="CJD16" s="65"/>
      <c r="CJI16" s="219"/>
      <c r="CJJ16" s="65"/>
      <c r="CJK16" s="65"/>
      <c r="CJT16" s="65"/>
      <c r="CJY16" s="219"/>
      <c r="CJZ16" s="65"/>
      <c r="CKA16" s="65"/>
      <c r="CKJ16" s="65"/>
      <c r="CKO16" s="219"/>
      <c r="CKP16" s="65"/>
      <c r="CKQ16" s="65"/>
      <c r="CKZ16" s="65"/>
      <c r="CLE16" s="219"/>
      <c r="CLF16" s="65"/>
      <c r="CLG16" s="65"/>
      <c r="CLP16" s="65"/>
      <c r="CLU16" s="219"/>
      <c r="CLV16" s="65"/>
      <c r="CLW16" s="65"/>
      <c r="CMF16" s="65"/>
      <c r="CMK16" s="219"/>
      <c r="CML16" s="65"/>
      <c r="CMM16" s="65"/>
      <c r="CMV16" s="65"/>
      <c r="CNA16" s="219"/>
      <c r="CNB16" s="65"/>
      <c r="CNC16" s="65"/>
      <c r="CNL16" s="65"/>
      <c r="CNQ16" s="219"/>
      <c r="CNR16" s="65"/>
      <c r="CNS16" s="65"/>
      <c r="COB16" s="65"/>
      <c r="COG16" s="219"/>
      <c r="COH16" s="65"/>
      <c r="COI16" s="65"/>
      <c r="COR16" s="65"/>
      <c r="COW16" s="219"/>
      <c r="COX16" s="65"/>
      <c r="COY16" s="65"/>
      <c r="CPH16" s="65"/>
      <c r="CPM16" s="219"/>
      <c r="CPN16" s="65"/>
      <c r="CPO16" s="65"/>
      <c r="CPX16" s="65"/>
      <c r="CQC16" s="219"/>
      <c r="CQD16" s="65"/>
      <c r="CQE16" s="65"/>
      <c r="CQN16" s="65"/>
      <c r="CQS16" s="219"/>
      <c r="CQT16" s="65"/>
      <c r="CQU16" s="65"/>
      <c r="CRD16" s="65"/>
      <c r="CRI16" s="219"/>
      <c r="CRJ16" s="65"/>
      <c r="CRK16" s="65"/>
      <c r="CRT16" s="65"/>
      <c r="CRY16" s="219"/>
      <c r="CRZ16" s="65"/>
      <c r="CSA16" s="65"/>
      <c r="CSJ16" s="65"/>
      <c r="CSO16" s="219"/>
      <c r="CSP16" s="65"/>
      <c r="CSQ16" s="65"/>
      <c r="CSZ16" s="65"/>
      <c r="CTE16" s="219"/>
      <c r="CTF16" s="65"/>
      <c r="CTG16" s="65"/>
      <c r="CTP16" s="65"/>
      <c r="CTU16" s="219"/>
      <c r="CTV16" s="65"/>
      <c r="CTW16" s="65"/>
      <c r="CUF16" s="65"/>
      <c r="CUK16" s="219"/>
      <c r="CUL16" s="65"/>
      <c r="CUM16" s="65"/>
      <c r="CUV16" s="65"/>
      <c r="CVA16" s="219"/>
      <c r="CVB16" s="65"/>
      <c r="CVC16" s="65"/>
      <c r="CVL16" s="65"/>
      <c r="CVQ16" s="219"/>
      <c r="CVR16" s="65"/>
      <c r="CVS16" s="65"/>
      <c r="CWB16" s="65"/>
      <c r="CWG16" s="219"/>
      <c r="CWH16" s="65"/>
      <c r="CWI16" s="65"/>
      <c r="CWR16" s="65"/>
      <c r="CWW16" s="219"/>
      <c r="CWX16" s="65"/>
      <c r="CWY16" s="65"/>
      <c r="CXH16" s="65"/>
      <c r="CXM16" s="219"/>
      <c r="CXN16" s="65"/>
      <c r="CXO16" s="65"/>
      <c r="CXX16" s="65"/>
      <c r="CYC16" s="219"/>
      <c r="CYD16" s="65"/>
      <c r="CYE16" s="65"/>
      <c r="CYN16" s="65"/>
      <c r="CYS16" s="219"/>
      <c r="CYT16" s="65"/>
      <c r="CYU16" s="65"/>
      <c r="CZD16" s="65"/>
      <c r="CZI16" s="219"/>
      <c r="CZJ16" s="65"/>
      <c r="CZK16" s="65"/>
      <c r="CZT16" s="65"/>
      <c r="CZY16" s="219"/>
      <c r="CZZ16" s="65"/>
      <c r="DAA16" s="65"/>
      <c r="DAJ16" s="65"/>
      <c r="DAO16" s="219"/>
      <c r="DAP16" s="65"/>
      <c r="DAQ16" s="65"/>
      <c r="DAZ16" s="65"/>
      <c r="DBE16" s="219"/>
      <c r="DBF16" s="65"/>
      <c r="DBG16" s="65"/>
      <c r="DBP16" s="65"/>
      <c r="DBU16" s="219"/>
      <c r="DBV16" s="65"/>
      <c r="DBW16" s="65"/>
      <c r="DCF16" s="65"/>
      <c r="DCK16" s="219"/>
      <c r="DCL16" s="65"/>
      <c r="DCM16" s="65"/>
      <c r="DCV16" s="65"/>
      <c r="DDA16" s="219"/>
      <c r="DDB16" s="65"/>
      <c r="DDC16" s="65"/>
      <c r="DDL16" s="65"/>
      <c r="DDQ16" s="219"/>
      <c r="DDR16" s="65"/>
      <c r="DDS16" s="65"/>
      <c r="DEB16" s="65"/>
      <c r="DEG16" s="219"/>
      <c r="DEH16" s="65"/>
      <c r="DEI16" s="65"/>
      <c r="DER16" s="65"/>
      <c r="DEW16" s="219"/>
      <c r="DEX16" s="65"/>
      <c r="DEY16" s="65"/>
      <c r="DFH16" s="65"/>
      <c r="DFM16" s="219"/>
      <c r="DFN16" s="65"/>
      <c r="DFO16" s="65"/>
      <c r="DFX16" s="65"/>
      <c r="DGC16" s="219"/>
      <c r="DGD16" s="65"/>
      <c r="DGE16" s="65"/>
      <c r="DGN16" s="65"/>
      <c r="DGS16" s="219"/>
      <c r="DGT16" s="65"/>
      <c r="DGU16" s="65"/>
      <c r="DHD16" s="65"/>
      <c r="DHI16" s="219"/>
      <c r="DHJ16" s="65"/>
      <c r="DHK16" s="65"/>
      <c r="DHT16" s="65"/>
      <c r="DHY16" s="219"/>
      <c r="DHZ16" s="65"/>
      <c r="DIA16" s="65"/>
      <c r="DIJ16" s="65"/>
      <c r="DIO16" s="219"/>
      <c r="DIP16" s="65"/>
      <c r="DIQ16" s="65"/>
      <c r="DIZ16" s="65"/>
      <c r="DJE16" s="219"/>
      <c r="DJF16" s="65"/>
      <c r="DJG16" s="65"/>
      <c r="DJP16" s="65"/>
      <c r="DJU16" s="219"/>
      <c r="DJV16" s="65"/>
      <c r="DJW16" s="65"/>
      <c r="DKF16" s="65"/>
      <c r="DKK16" s="219"/>
      <c r="DKL16" s="65"/>
      <c r="DKM16" s="65"/>
      <c r="DKV16" s="65"/>
      <c r="DLA16" s="219"/>
      <c r="DLB16" s="65"/>
      <c r="DLC16" s="65"/>
      <c r="DLL16" s="65"/>
      <c r="DLQ16" s="219"/>
      <c r="DLR16" s="65"/>
      <c r="DLS16" s="65"/>
      <c r="DMB16" s="65"/>
      <c r="DMG16" s="219"/>
      <c r="DMH16" s="65"/>
      <c r="DMI16" s="65"/>
      <c r="DMR16" s="65"/>
      <c r="DMW16" s="219"/>
      <c r="DMX16" s="65"/>
      <c r="DMY16" s="65"/>
      <c r="DNH16" s="65"/>
      <c r="DNM16" s="219"/>
      <c r="DNN16" s="65"/>
      <c r="DNO16" s="65"/>
      <c r="DNX16" s="65"/>
      <c r="DOC16" s="219"/>
      <c r="DOD16" s="65"/>
      <c r="DOE16" s="65"/>
      <c r="DON16" s="65"/>
      <c r="DOS16" s="219"/>
      <c r="DOT16" s="65"/>
      <c r="DOU16" s="65"/>
      <c r="DPD16" s="65"/>
      <c r="DPI16" s="219"/>
      <c r="DPJ16" s="65"/>
      <c r="DPK16" s="65"/>
      <c r="DPT16" s="65"/>
      <c r="DPY16" s="219"/>
      <c r="DPZ16" s="65"/>
      <c r="DQA16" s="65"/>
      <c r="DQJ16" s="65"/>
      <c r="DQO16" s="219"/>
      <c r="DQP16" s="65"/>
      <c r="DQQ16" s="65"/>
      <c r="DQZ16" s="65"/>
      <c r="DRE16" s="219"/>
      <c r="DRF16" s="65"/>
      <c r="DRG16" s="65"/>
      <c r="DRP16" s="65"/>
      <c r="DRU16" s="219"/>
      <c r="DRV16" s="65"/>
      <c r="DRW16" s="65"/>
      <c r="DSF16" s="65"/>
      <c r="DSK16" s="219"/>
      <c r="DSL16" s="65"/>
      <c r="DSM16" s="65"/>
      <c r="DSV16" s="65"/>
      <c r="DTA16" s="219"/>
      <c r="DTB16" s="65"/>
      <c r="DTC16" s="65"/>
      <c r="DTL16" s="65"/>
      <c r="DTQ16" s="219"/>
      <c r="DTR16" s="65"/>
      <c r="DTS16" s="65"/>
      <c r="DUB16" s="65"/>
      <c r="DUG16" s="219"/>
      <c r="DUH16" s="65"/>
      <c r="DUI16" s="65"/>
      <c r="DUR16" s="65"/>
      <c r="DUW16" s="219"/>
      <c r="DUX16" s="65"/>
      <c r="DUY16" s="65"/>
      <c r="DVH16" s="65"/>
      <c r="DVM16" s="219"/>
      <c r="DVN16" s="65"/>
      <c r="DVO16" s="65"/>
      <c r="DVX16" s="65"/>
      <c r="DWC16" s="219"/>
      <c r="DWD16" s="65"/>
      <c r="DWE16" s="65"/>
      <c r="DWN16" s="65"/>
      <c r="DWS16" s="219"/>
      <c r="DWT16" s="65"/>
      <c r="DWU16" s="65"/>
      <c r="DXD16" s="65"/>
      <c r="DXI16" s="219"/>
      <c r="DXJ16" s="65"/>
      <c r="DXK16" s="65"/>
      <c r="DXT16" s="65"/>
      <c r="DXY16" s="219"/>
      <c r="DXZ16" s="65"/>
      <c r="DYA16" s="65"/>
      <c r="DYJ16" s="65"/>
      <c r="DYO16" s="219"/>
      <c r="DYP16" s="65"/>
      <c r="DYQ16" s="65"/>
      <c r="DYZ16" s="65"/>
      <c r="DZE16" s="219"/>
      <c r="DZF16" s="65"/>
      <c r="DZG16" s="65"/>
      <c r="DZP16" s="65"/>
      <c r="DZU16" s="219"/>
      <c r="DZV16" s="65"/>
      <c r="DZW16" s="65"/>
      <c r="EAF16" s="65"/>
      <c r="EAK16" s="219"/>
      <c r="EAL16" s="65"/>
      <c r="EAM16" s="65"/>
      <c r="EAV16" s="65"/>
      <c r="EBA16" s="219"/>
      <c r="EBB16" s="65"/>
      <c r="EBC16" s="65"/>
      <c r="EBL16" s="65"/>
      <c r="EBQ16" s="219"/>
      <c r="EBR16" s="65"/>
      <c r="EBS16" s="65"/>
      <c r="ECB16" s="65"/>
      <c r="ECG16" s="219"/>
      <c r="ECH16" s="65"/>
      <c r="ECI16" s="65"/>
      <c r="ECR16" s="65"/>
      <c r="ECW16" s="219"/>
      <c r="ECX16" s="65"/>
      <c r="ECY16" s="65"/>
      <c r="EDH16" s="65"/>
      <c r="EDM16" s="219"/>
      <c r="EDN16" s="65"/>
      <c r="EDO16" s="65"/>
      <c r="EDX16" s="65"/>
      <c r="EEC16" s="219"/>
      <c r="EED16" s="65"/>
      <c r="EEE16" s="65"/>
      <c r="EEN16" s="65"/>
      <c r="EES16" s="219"/>
      <c r="EET16" s="65"/>
      <c r="EEU16" s="65"/>
      <c r="EFD16" s="65"/>
      <c r="EFI16" s="219"/>
      <c r="EFJ16" s="65"/>
      <c r="EFK16" s="65"/>
      <c r="EFT16" s="65"/>
      <c r="EFY16" s="219"/>
      <c r="EFZ16" s="65"/>
      <c r="EGA16" s="65"/>
      <c r="EGJ16" s="65"/>
      <c r="EGO16" s="219"/>
      <c r="EGP16" s="65"/>
      <c r="EGQ16" s="65"/>
      <c r="EGZ16" s="65"/>
      <c r="EHE16" s="219"/>
      <c r="EHF16" s="65"/>
      <c r="EHG16" s="65"/>
      <c r="EHP16" s="65"/>
      <c r="EHU16" s="219"/>
      <c r="EHV16" s="65"/>
      <c r="EHW16" s="65"/>
      <c r="EIF16" s="65"/>
      <c r="EIK16" s="219"/>
      <c r="EIL16" s="65"/>
      <c r="EIM16" s="65"/>
      <c r="EIV16" s="65"/>
      <c r="EJA16" s="219"/>
      <c r="EJB16" s="65"/>
      <c r="EJC16" s="65"/>
      <c r="EJL16" s="65"/>
      <c r="EJQ16" s="219"/>
      <c r="EJR16" s="65"/>
      <c r="EJS16" s="65"/>
      <c r="EKB16" s="65"/>
      <c r="EKG16" s="219"/>
      <c r="EKH16" s="65"/>
      <c r="EKI16" s="65"/>
      <c r="EKR16" s="65"/>
      <c r="EKW16" s="219"/>
      <c r="EKX16" s="65"/>
      <c r="EKY16" s="65"/>
      <c r="ELH16" s="65"/>
      <c r="ELM16" s="219"/>
      <c r="ELN16" s="65"/>
      <c r="ELO16" s="65"/>
      <c r="ELX16" s="65"/>
      <c r="EMC16" s="219"/>
      <c r="EMD16" s="65"/>
      <c r="EME16" s="65"/>
      <c r="EMN16" s="65"/>
      <c r="EMS16" s="219"/>
      <c r="EMT16" s="65"/>
      <c r="EMU16" s="65"/>
      <c r="END16" s="65"/>
      <c r="ENI16" s="219"/>
      <c r="ENJ16" s="65"/>
      <c r="ENK16" s="65"/>
      <c r="ENT16" s="65"/>
      <c r="ENY16" s="219"/>
      <c r="ENZ16" s="65"/>
      <c r="EOA16" s="65"/>
      <c r="EOJ16" s="65"/>
      <c r="EOO16" s="219"/>
      <c r="EOP16" s="65"/>
      <c r="EOQ16" s="65"/>
      <c r="EOZ16" s="65"/>
      <c r="EPE16" s="219"/>
      <c r="EPF16" s="65"/>
      <c r="EPG16" s="65"/>
      <c r="EPP16" s="65"/>
      <c r="EPU16" s="219"/>
      <c r="EPV16" s="65"/>
      <c r="EPW16" s="65"/>
      <c r="EQF16" s="65"/>
      <c r="EQK16" s="219"/>
      <c r="EQL16" s="65"/>
      <c r="EQM16" s="65"/>
      <c r="EQV16" s="65"/>
      <c r="ERA16" s="219"/>
      <c r="ERB16" s="65"/>
      <c r="ERC16" s="65"/>
      <c r="ERL16" s="65"/>
      <c r="ERQ16" s="219"/>
      <c r="ERR16" s="65"/>
      <c r="ERS16" s="65"/>
      <c r="ESB16" s="65"/>
      <c r="ESG16" s="219"/>
      <c r="ESH16" s="65"/>
      <c r="ESI16" s="65"/>
      <c r="ESR16" s="65"/>
      <c r="ESW16" s="219"/>
      <c r="ESX16" s="65"/>
      <c r="ESY16" s="65"/>
      <c r="ETH16" s="65"/>
      <c r="ETM16" s="219"/>
      <c r="ETN16" s="65"/>
      <c r="ETO16" s="65"/>
      <c r="ETX16" s="65"/>
      <c r="EUC16" s="219"/>
      <c r="EUD16" s="65"/>
      <c r="EUE16" s="65"/>
      <c r="EUN16" s="65"/>
      <c r="EUS16" s="219"/>
      <c r="EUT16" s="65"/>
      <c r="EUU16" s="65"/>
      <c r="EVD16" s="65"/>
      <c r="EVI16" s="219"/>
      <c r="EVJ16" s="65"/>
      <c r="EVK16" s="65"/>
      <c r="EVT16" s="65"/>
      <c r="EVY16" s="219"/>
      <c r="EVZ16" s="65"/>
      <c r="EWA16" s="65"/>
      <c r="EWJ16" s="65"/>
      <c r="EWO16" s="219"/>
      <c r="EWP16" s="65"/>
      <c r="EWQ16" s="65"/>
      <c r="EWZ16" s="65"/>
      <c r="EXE16" s="219"/>
      <c r="EXF16" s="65"/>
      <c r="EXG16" s="65"/>
      <c r="EXP16" s="65"/>
      <c r="EXU16" s="219"/>
      <c r="EXV16" s="65"/>
      <c r="EXW16" s="65"/>
      <c r="EYF16" s="65"/>
      <c r="EYK16" s="219"/>
      <c r="EYL16" s="65"/>
      <c r="EYM16" s="65"/>
      <c r="EYV16" s="65"/>
      <c r="EZA16" s="219"/>
      <c r="EZB16" s="65"/>
      <c r="EZC16" s="65"/>
      <c r="EZL16" s="65"/>
      <c r="EZQ16" s="219"/>
      <c r="EZR16" s="65"/>
      <c r="EZS16" s="65"/>
      <c r="FAB16" s="65"/>
      <c r="FAG16" s="219"/>
      <c r="FAH16" s="65"/>
      <c r="FAI16" s="65"/>
      <c r="FAR16" s="65"/>
      <c r="FAW16" s="219"/>
      <c r="FAX16" s="65"/>
      <c r="FAY16" s="65"/>
      <c r="FBH16" s="65"/>
      <c r="FBM16" s="219"/>
      <c r="FBN16" s="65"/>
      <c r="FBO16" s="65"/>
      <c r="FBX16" s="65"/>
      <c r="FCC16" s="219"/>
      <c r="FCD16" s="65"/>
      <c r="FCE16" s="65"/>
      <c r="FCN16" s="65"/>
      <c r="FCS16" s="219"/>
      <c r="FCT16" s="65"/>
      <c r="FCU16" s="65"/>
      <c r="FDD16" s="65"/>
      <c r="FDI16" s="219"/>
      <c r="FDJ16" s="65"/>
      <c r="FDK16" s="65"/>
      <c r="FDT16" s="65"/>
      <c r="FDY16" s="219"/>
      <c r="FDZ16" s="65"/>
      <c r="FEA16" s="65"/>
      <c r="FEJ16" s="65"/>
      <c r="FEO16" s="219"/>
      <c r="FEP16" s="65"/>
      <c r="FEQ16" s="65"/>
      <c r="FEZ16" s="65"/>
      <c r="FFE16" s="219"/>
      <c r="FFF16" s="65"/>
      <c r="FFG16" s="65"/>
      <c r="FFP16" s="65"/>
      <c r="FFU16" s="219"/>
      <c r="FFV16" s="65"/>
      <c r="FFW16" s="65"/>
      <c r="FGF16" s="65"/>
      <c r="FGK16" s="219"/>
      <c r="FGL16" s="65"/>
      <c r="FGM16" s="65"/>
      <c r="FGV16" s="65"/>
      <c r="FHA16" s="219"/>
      <c r="FHB16" s="65"/>
      <c r="FHC16" s="65"/>
      <c r="FHL16" s="65"/>
      <c r="FHQ16" s="219"/>
      <c r="FHR16" s="65"/>
      <c r="FHS16" s="65"/>
      <c r="FIB16" s="65"/>
      <c r="FIG16" s="219"/>
      <c r="FIH16" s="65"/>
      <c r="FII16" s="65"/>
      <c r="FIR16" s="65"/>
      <c r="FIW16" s="219"/>
      <c r="FIX16" s="65"/>
      <c r="FIY16" s="65"/>
      <c r="FJH16" s="65"/>
      <c r="FJM16" s="219"/>
      <c r="FJN16" s="65"/>
      <c r="FJO16" s="65"/>
      <c r="FJX16" s="65"/>
      <c r="FKC16" s="219"/>
      <c r="FKD16" s="65"/>
      <c r="FKE16" s="65"/>
      <c r="FKN16" s="65"/>
      <c r="FKS16" s="219"/>
      <c r="FKT16" s="65"/>
      <c r="FKU16" s="65"/>
      <c r="FLD16" s="65"/>
      <c r="FLI16" s="219"/>
      <c r="FLJ16" s="65"/>
      <c r="FLK16" s="65"/>
      <c r="FLT16" s="65"/>
      <c r="FLY16" s="219"/>
      <c r="FLZ16" s="65"/>
      <c r="FMA16" s="65"/>
      <c r="FMJ16" s="65"/>
      <c r="FMO16" s="219"/>
      <c r="FMP16" s="65"/>
      <c r="FMQ16" s="65"/>
      <c r="FMZ16" s="65"/>
      <c r="FNE16" s="219"/>
      <c r="FNF16" s="65"/>
      <c r="FNG16" s="65"/>
      <c r="FNP16" s="65"/>
      <c r="FNU16" s="219"/>
      <c r="FNV16" s="65"/>
      <c r="FNW16" s="65"/>
      <c r="FOF16" s="65"/>
      <c r="FOK16" s="219"/>
      <c r="FOL16" s="65"/>
      <c r="FOM16" s="65"/>
      <c r="FOV16" s="65"/>
      <c r="FPA16" s="219"/>
      <c r="FPB16" s="65"/>
      <c r="FPC16" s="65"/>
      <c r="FPL16" s="65"/>
      <c r="FPQ16" s="219"/>
      <c r="FPR16" s="65"/>
      <c r="FPS16" s="65"/>
      <c r="FQB16" s="65"/>
      <c r="FQG16" s="219"/>
      <c r="FQH16" s="65"/>
      <c r="FQI16" s="65"/>
      <c r="FQR16" s="65"/>
      <c r="FQW16" s="219"/>
      <c r="FQX16" s="65"/>
      <c r="FQY16" s="65"/>
      <c r="FRH16" s="65"/>
      <c r="FRM16" s="219"/>
      <c r="FRN16" s="65"/>
      <c r="FRO16" s="65"/>
      <c r="FRX16" s="65"/>
      <c r="FSC16" s="219"/>
      <c r="FSD16" s="65"/>
      <c r="FSE16" s="65"/>
      <c r="FSN16" s="65"/>
      <c r="FSS16" s="219"/>
      <c r="FST16" s="65"/>
      <c r="FSU16" s="65"/>
      <c r="FTD16" s="65"/>
      <c r="FTI16" s="219"/>
      <c r="FTJ16" s="65"/>
      <c r="FTK16" s="65"/>
      <c r="FTT16" s="65"/>
      <c r="FTY16" s="219"/>
      <c r="FTZ16" s="65"/>
      <c r="FUA16" s="65"/>
      <c r="FUJ16" s="65"/>
      <c r="FUO16" s="219"/>
      <c r="FUP16" s="65"/>
      <c r="FUQ16" s="65"/>
      <c r="FUZ16" s="65"/>
      <c r="FVE16" s="219"/>
      <c r="FVF16" s="65"/>
      <c r="FVG16" s="65"/>
      <c r="FVP16" s="65"/>
      <c r="FVU16" s="219"/>
      <c r="FVV16" s="65"/>
      <c r="FVW16" s="65"/>
      <c r="FWF16" s="65"/>
      <c r="FWK16" s="219"/>
      <c r="FWL16" s="65"/>
      <c r="FWM16" s="65"/>
      <c r="FWV16" s="65"/>
      <c r="FXA16" s="219"/>
      <c r="FXB16" s="65"/>
      <c r="FXC16" s="65"/>
      <c r="FXL16" s="65"/>
      <c r="FXQ16" s="219"/>
      <c r="FXR16" s="65"/>
      <c r="FXS16" s="65"/>
      <c r="FYB16" s="65"/>
      <c r="FYG16" s="219"/>
      <c r="FYH16" s="65"/>
      <c r="FYI16" s="65"/>
      <c r="FYR16" s="65"/>
      <c r="FYW16" s="219"/>
      <c r="FYX16" s="65"/>
      <c r="FYY16" s="65"/>
      <c r="FZH16" s="65"/>
      <c r="FZM16" s="219"/>
      <c r="FZN16" s="65"/>
      <c r="FZO16" s="65"/>
      <c r="FZX16" s="65"/>
      <c r="GAC16" s="219"/>
      <c r="GAD16" s="65"/>
      <c r="GAE16" s="65"/>
      <c r="GAN16" s="65"/>
      <c r="GAS16" s="219"/>
      <c r="GAT16" s="65"/>
      <c r="GAU16" s="65"/>
      <c r="GBD16" s="65"/>
      <c r="GBI16" s="219"/>
      <c r="GBJ16" s="65"/>
      <c r="GBK16" s="65"/>
      <c r="GBT16" s="65"/>
      <c r="GBY16" s="219"/>
      <c r="GBZ16" s="65"/>
      <c r="GCA16" s="65"/>
      <c r="GCJ16" s="65"/>
      <c r="GCO16" s="219"/>
      <c r="GCP16" s="65"/>
      <c r="GCQ16" s="65"/>
      <c r="GCZ16" s="65"/>
      <c r="GDE16" s="219"/>
      <c r="GDF16" s="65"/>
      <c r="GDG16" s="65"/>
      <c r="GDP16" s="65"/>
      <c r="GDU16" s="219"/>
      <c r="GDV16" s="65"/>
      <c r="GDW16" s="65"/>
      <c r="GEF16" s="65"/>
      <c r="GEK16" s="219"/>
      <c r="GEL16" s="65"/>
      <c r="GEM16" s="65"/>
      <c r="GEV16" s="65"/>
      <c r="GFA16" s="219"/>
      <c r="GFB16" s="65"/>
      <c r="GFC16" s="65"/>
      <c r="GFL16" s="65"/>
      <c r="GFQ16" s="219"/>
      <c r="GFR16" s="65"/>
      <c r="GFS16" s="65"/>
      <c r="GGB16" s="65"/>
      <c r="GGG16" s="219"/>
      <c r="GGH16" s="65"/>
      <c r="GGI16" s="65"/>
      <c r="GGR16" s="65"/>
      <c r="GGW16" s="219"/>
      <c r="GGX16" s="65"/>
      <c r="GGY16" s="65"/>
      <c r="GHH16" s="65"/>
      <c r="GHM16" s="219"/>
      <c r="GHN16" s="65"/>
      <c r="GHO16" s="65"/>
      <c r="GHX16" s="65"/>
      <c r="GIC16" s="219"/>
      <c r="GID16" s="65"/>
      <c r="GIE16" s="65"/>
      <c r="GIN16" s="65"/>
      <c r="GIS16" s="219"/>
      <c r="GIT16" s="65"/>
      <c r="GIU16" s="65"/>
      <c r="GJD16" s="65"/>
      <c r="GJI16" s="219"/>
      <c r="GJJ16" s="65"/>
      <c r="GJK16" s="65"/>
      <c r="GJT16" s="65"/>
      <c r="GJY16" s="219"/>
      <c r="GJZ16" s="65"/>
      <c r="GKA16" s="65"/>
      <c r="GKJ16" s="65"/>
      <c r="GKO16" s="219"/>
      <c r="GKP16" s="65"/>
      <c r="GKQ16" s="65"/>
      <c r="GKZ16" s="65"/>
      <c r="GLE16" s="219"/>
      <c r="GLF16" s="65"/>
      <c r="GLG16" s="65"/>
      <c r="GLP16" s="65"/>
      <c r="GLU16" s="219"/>
      <c r="GLV16" s="65"/>
      <c r="GLW16" s="65"/>
      <c r="GMF16" s="65"/>
      <c r="GMK16" s="219"/>
      <c r="GML16" s="65"/>
      <c r="GMM16" s="65"/>
      <c r="GMV16" s="65"/>
      <c r="GNA16" s="219"/>
      <c r="GNB16" s="65"/>
      <c r="GNC16" s="65"/>
      <c r="GNL16" s="65"/>
      <c r="GNQ16" s="219"/>
      <c r="GNR16" s="65"/>
      <c r="GNS16" s="65"/>
      <c r="GOB16" s="65"/>
      <c r="GOG16" s="219"/>
      <c r="GOH16" s="65"/>
      <c r="GOI16" s="65"/>
      <c r="GOR16" s="65"/>
      <c r="GOW16" s="219"/>
      <c r="GOX16" s="65"/>
      <c r="GOY16" s="65"/>
      <c r="GPH16" s="65"/>
      <c r="GPM16" s="219"/>
      <c r="GPN16" s="65"/>
      <c r="GPO16" s="65"/>
      <c r="GPX16" s="65"/>
      <c r="GQC16" s="219"/>
      <c r="GQD16" s="65"/>
      <c r="GQE16" s="65"/>
      <c r="GQN16" s="65"/>
      <c r="GQS16" s="219"/>
      <c r="GQT16" s="65"/>
      <c r="GQU16" s="65"/>
      <c r="GRD16" s="65"/>
      <c r="GRI16" s="219"/>
      <c r="GRJ16" s="65"/>
      <c r="GRK16" s="65"/>
      <c r="GRT16" s="65"/>
      <c r="GRY16" s="219"/>
      <c r="GRZ16" s="65"/>
      <c r="GSA16" s="65"/>
      <c r="GSJ16" s="65"/>
      <c r="GSO16" s="219"/>
      <c r="GSP16" s="65"/>
      <c r="GSQ16" s="65"/>
      <c r="GSZ16" s="65"/>
      <c r="GTE16" s="219"/>
      <c r="GTF16" s="65"/>
      <c r="GTG16" s="65"/>
      <c r="GTP16" s="65"/>
      <c r="GTU16" s="219"/>
      <c r="GTV16" s="65"/>
      <c r="GTW16" s="65"/>
      <c r="GUF16" s="65"/>
      <c r="GUK16" s="219"/>
      <c r="GUL16" s="65"/>
      <c r="GUM16" s="65"/>
      <c r="GUV16" s="65"/>
      <c r="GVA16" s="219"/>
      <c r="GVB16" s="65"/>
      <c r="GVC16" s="65"/>
      <c r="GVL16" s="65"/>
      <c r="GVQ16" s="219"/>
      <c r="GVR16" s="65"/>
      <c r="GVS16" s="65"/>
      <c r="GWB16" s="65"/>
      <c r="GWG16" s="219"/>
      <c r="GWH16" s="65"/>
      <c r="GWI16" s="65"/>
      <c r="GWR16" s="65"/>
      <c r="GWW16" s="219"/>
      <c r="GWX16" s="65"/>
      <c r="GWY16" s="65"/>
      <c r="GXH16" s="65"/>
      <c r="GXM16" s="219"/>
      <c r="GXN16" s="65"/>
      <c r="GXO16" s="65"/>
      <c r="GXX16" s="65"/>
      <c r="GYC16" s="219"/>
      <c r="GYD16" s="65"/>
      <c r="GYE16" s="65"/>
      <c r="GYN16" s="65"/>
      <c r="GYS16" s="219"/>
      <c r="GYT16" s="65"/>
      <c r="GYU16" s="65"/>
      <c r="GZD16" s="65"/>
      <c r="GZI16" s="219"/>
      <c r="GZJ16" s="65"/>
      <c r="GZK16" s="65"/>
      <c r="GZT16" s="65"/>
      <c r="GZY16" s="219"/>
      <c r="GZZ16" s="65"/>
      <c r="HAA16" s="65"/>
      <c r="HAJ16" s="65"/>
      <c r="HAO16" s="219"/>
      <c r="HAP16" s="65"/>
      <c r="HAQ16" s="65"/>
      <c r="HAZ16" s="65"/>
      <c r="HBE16" s="219"/>
      <c r="HBF16" s="65"/>
      <c r="HBG16" s="65"/>
      <c r="HBP16" s="65"/>
      <c r="HBU16" s="219"/>
      <c r="HBV16" s="65"/>
      <c r="HBW16" s="65"/>
      <c r="HCF16" s="65"/>
      <c r="HCK16" s="219"/>
      <c r="HCL16" s="65"/>
      <c r="HCM16" s="65"/>
      <c r="HCV16" s="65"/>
      <c r="HDA16" s="219"/>
      <c r="HDB16" s="65"/>
      <c r="HDC16" s="65"/>
      <c r="HDL16" s="65"/>
      <c r="HDQ16" s="219"/>
      <c r="HDR16" s="65"/>
      <c r="HDS16" s="65"/>
      <c r="HEB16" s="65"/>
      <c r="HEG16" s="219"/>
      <c r="HEH16" s="65"/>
      <c r="HEI16" s="65"/>
      <c r="HER16" s="65"/>
      <c r="HEW16" s="219"/>
      <c r="HEX16" s="65"/>
      <c r="HEY16" s="65"/>
      <c r="HFH16" s="65"/>
      <c r="HFM16" s="219"/>
      <c r="HFN16" s="65"/>
      <c r="HFO16" s="65"/>
      <c r="HFX16" s="65"/>
      <c r="HGC16" s="219"/>
      <c r="HGD16" s="65"/>
      <c r="HGE16" s="65"/>
      <c r="HGN16" s="65"/>
      <c r="HGS16" s="219"/>
      <c r="HGT16" s="65"/>
      <c r="HGU16" s="65"/>
      <c r="HHD16" s="65"/>
      <c r="HHI16" s="219"/>
      <c r="HHJ16" s="65"/>
      <c r="HHK16" s="65"/>
      <c r="HHT16" s="65"/>
      <c r="HHY16" s="219"/>
      <c r="HHZ16" s="65"/>
      <c r="HIA16" s="65"/>
      <c r="HIJ16" s="65"/>
      <c r="HIO16" s="219"/>
      <c r="HIP16" s="65"/>
      <c r="HIQ16" s="65"/>
      <c r="HIZ16" s="65"/>
      <c r="HJE16" s="219"/>
      <c r="HJF16" s="65"/>
      <c r="HJG16" s="65"/>
      <c r="HJP16" s="65"/>
      <c r="HJU16" s="219"/>
      <c r="HJV16" s="65"/>
      <c r="HJW16" s="65"/>
      <c r="HKF16" s="65"/>
      <c r="HKK16" s="219"/>
      <c r="HKL16" s="65"/>
      <c r="HKM16" s="65"/>
      <c r="HKV16" s="65"/>
      <c r="HLA16" s="219"/>
      <c r="HLB16" s="65"/>
      <c r="HLC16" s="65"/>
      <c r="HLL16" s="65"/>
      <c r="HLQ16" s="219"/>
      <c r="HLR16" s="65"/>
      <c r="HLS16" s="65"/>
      <c r="HMB16" s="65"/>
      <c r="HMG16" s="219"/>
      <c r="HMH16" s="65"/>
      <c r="HMI16" s="65"/>
      <c r="HMR16" s="65"/>
      <c r="HMW16" s="219"/>
      <c r="HMX16" s="65"/>
      <c r="HMY16" s="65"/>
      <c r="HNH16" s="65"/>
      <c r="HNM16" s="219"/>
      <c r="HNN16" s="65"/>
      <c r="HNO16" s="65"/>
      <c r="HNX16" s="65"/>
      <c r="HOC16" s="219"/>
      <c r="HOD16" s="65"/>
      <c r="HOE16" s="65"/>
      <c r="HON16" s="65"/>
      <c r="HOS16" s="219"/>
      <c r="HOT16" s="65"/>
      <c r="HOU16" s="65"/>
      <c r="HPD16" s="65"/>
      <c r="HPI16" s="219"/>
      <c r="HPJ16" s="65"/>
      <c r="HPK16" s="65"/>
      <c r="HPT16" s="65"/>
      <c r="HPY16" s="219"/>
      <c r="HPZ16" s="65"/>
      <c r="HQA16" s="65"/>
      <c r="HQJ16" s="65"/>
      <c r="HQO16" s="219"/>
      <c r="HQP16" s="65"/>
      <c r="HQQ16" s="65"/>
      <c r="HQZ16" s="65"/>
      <c r="HRE16" s="219"/>
      <c r="HRF16" s="65"/>
      <c r="HRG16" s="65"/>
      <c r="HRP16" s="65"/>
      <c r="HRU16" s="219"/>
      <c r="HRV16" s="65"/>
      <c r="HRW16" s="65"/>
      <c r="HSF16" s="65"/>
      <c r="HSK16" s="219"/>
      <c r="HSL16" s="65"/>
      <c r="HSM16" s="65"/>
      <c r="HSV16" s="65"/>
      <c r="HTA16" s="219"/>
      <c r="HTB16" s="65"/>
      <c r="HTC16" s="65"/>
      <c r="HTL16" s="65"/>
      <c r="HTQ16" s="219"/>
      <c r="HTR16" s="65"/>
      <c r="HTS16" s="65"/>
      <c r="HUB16" s="65"/>
      <c r="HUG16" s="219"/>
      <c r="HUH16" s="65"/>
      <c r="HUI16" s="65"/>
      <c r="HUR16" s="65"/>
      <c r="HUW16" s="219"/>
      <c r="HUX16" s="65"/>
      <c r="HUY16" s="65"/>
      <c r="HVH16" s="65"/>
      <c r="HVM16" s="219"/>
      <c r="HVN16" s="65"/>
      <c r="HVO16" s="65"/>
      <c r="HVX16" s="65"/>
      <c r="HWC16" s="219"/>
      <c r="HWD16" s="65"/>
      <c r="HWE16" s="65"/>
      <c r="HWN16" s="65"/>
      <c r="HWS16" s="219"/>
      <c r="HWT16" s="65"/>
      <c r="HWU16" s="65"/>
      <c r="HXD16" s="65"/>
      <c r="HXI16" s="219"/>
      <c r="HXJ16" s="65"/>
      <c r="HXK16" s="65"/>
      <c r="HXT16" s="65"/>
      <c r="HXY16" s="219"/>
      <c r="HXZ16" s="65"/>
      <c r="HYA16" s="65"/>
      <c r="HYJ16" s="65"/>
      <c r="HYO16" s="219"/>
      <c r="HYP16" s="65"/>
      <c r="HYQ16" s="65"/>
      <c r="HYZ16" s="65"/>
      <c r="HZE16" s="219"/>
      <c r="HZF16" s="65"/>
      <c r="HZG16" s="65"/>
      <c r="HZP16" s="65"/>
      <c r="HZU16" s="219"/>
      <c r="HZV16" s="65"/>
      <c r="HZW16" s="65"/>
      <c r="IAF16" s="65"/>
      <c r="IAK16" s="219"/>
      <c r="IAL16" s="65"/>
      <c r="IAM16" s="65"/>
      <c r="IAV16" s="65"/>
      <c r="IBA16" s="219"/>
      <c r="IBB16" s="65"/>
      <c r="IBC16" s="65"/>
      <c r="IBL16" s="65"/>
      <c r="IBQ16" s="219"/>
      <c r="IBR16" s="65"/>
      <c r="IBS16" s="65"/>
      <c r="ICB16" s="65"/>
      <c r="ICG16" s="219"/>
      <c r="ICH16" s="65"/>
      <c r="ICI16" s="65"/>
      <c r="ICR16" s="65"/>
      <c r="ICW16" s="219"/>
      <c r="ICX16" s="65"/>
      <c r="ICY16" s="65"/>
      <c r="IDH16" s="65"/>
      <c r="IDM16" s="219"/>
      <c r="IDN16" s="65"/>
      <c r="IDO16" s="65"/>
      <c r="IDX16" s="65"/>
      <c r="IEC16" s="219"/>
      <c r="IED16" s="65"/>
      <c r="IEE16" s="65"/>
      <c r="IEN16" s="65"/>
      <c r="IES16" s="219"/>
      <c r="IET16" s="65"/>
      <c r="IEU16" s="65"/>
      <c r="IFD16" s="65"/>
      <c r="IFI16" s="219"/>
      <c r="IFJ16" s="65"/>
      <c r="IFK16" s="65"/>
      <c r="IFT16" s="65"/>
      <c r="IFY16" s="219"/>
      <c r="IFZ16" s="65"/>
      <c r="IGA16" s="65"/>
      <c r="IGJ16" s="65"/>
      <c r="IGO16" s="219"/>
      <c r="IGP16" s="65"/>
      <c r="IGQ16" s="65"/>
      <c r="IGZ16" s="65"/>
      <c r="IHE16" s="219"/>
      <c r="IHF16" s="65"/>
      <c r="IHG16" s="65"/>
      <c r="IHP16" s="65"/>
      <c r="IHU16" s="219"/>
      <c r="IHV16" s="65"/>
      <c r="IHW16" s="65"/>
      <c r="IIF16" s="65"/>
      <c r="IIK16" s="219"/>
      <c r="IIL16" s="65"/>
      <c r="IIM16" s="65"/>
      <c r="IIV16" s="65"/>
      <c r="IJA16" s="219"/>
      <c r="IJB16" s="65"/>
      <c r="IJC16" s="65"/>
      <c r="IJL16" s="65"/>
      <c r="IJQ16" s="219"/>
      <c r="IJR16" s="65"/>
      <c r="IJS16" s="65"/>
      <c r="IKB16" s="65"/>
      <c r="IKG16" s="219"/>
      <c r="IKH16" s="65"/>
      <c r="IKI16" s="65"/>
      <c r="IKR16" s="65"/>
      <c r="IKW16" s="219"/>
      <c r="IKX16" s="65"/>
      <c r="IKY16" s="65"/>
      <c r="ILH16" s="65"/>
      <c r="ILM16" s="219"/>
      <c r="ILN16" s="65"/>
      <c r="ILO16" s="65"/>
      <c r="ILX16" s="65"/>
      <c r="IMC16" s="219"/>
      <c r="IMD16" s="65"/>
      <c r="IME16" s="65"/>
      <c r="IMN16" s="65"/>
      <c r="IMS16" s="219"/>
      <c r="IMT16" s="65"/>
      <c r="IMU16" s="65"/>
      <c r="IND16" s="65"/>
      <c r="INI16" s="219"/>
      <c r="INJ16" s="65"/>
      <c r="INK16" s="65"/>
      <c r="INT16" s="65"/>
      <c r="INY16" s="219"/>
      <c r="INZ16" s="65"/>
      <c r="IOA16" s="65"/>
      <c r="IOJ16" s="65"/>
      <c r="IOO16" s="219"/>
      <c r="IOP16" s="65"/>
      <c r="IOQ16" s="65"/>
      <c r="IOZ16" s="65"/>
      <c r="IPE16" s="219"/>
      <c r="IPF16" s="65"/>
      <c r="IPG16" s="65"/>
      <c r="IPP16" s="65"/>
      <c r="IPU16" s="219"/>
      <c r="IPV16" s="65"/>
      <c r="IPW16" s="65"/>
      <c r="IQF16" s="65"/>
      <c r="IQK16" s="219"/>
      <c r="IQL16" s="65"/>
      <c r="IQM16" s="65"/>
      <c r="IQV16" s="65"/>
      <c r="IRA16" s="219"/>
      <c r="IRB16" s="65"/>
      <c r="IRC16" s="65"/>
      <c r="IRL16" s="65"/>
      <c r="IRQ16" s="219"/>
      <c r="IRR16" s="65"/>
      <c r="IRS16" s="65"/>
      <c r="ISB16" s="65"/>
      <c r="ISG16" s="219"/>
      <c r="ISH16" s="65"/>
      <c r="ISI16" s="65"/>
      <c r="ISR16" s="65"/>
      <c r="ISW16" s="219"/>
      <c r="ISX16" s="65"/>
      <c r="ISY16" s="65"/>
      <c r="ITH16" s="65"/>
      <c r="ITM16" s="219"/>
      <c r="ITN16" s="65"/>
      <c r="ITO16" s="65"/>
      <c r="ITX16" s="65"/>
      <c r="IUC16" s="219"/>
      <c r="IUD16" s="65"/>
      <c r="IUE16" s="65"/>
      <c r="IUN16" s="65"/>
      <c r="IUS16" s="219"/>
      <c r="IUT16" s="65"/>
      <c r="IUU16" s="65"/>
      <c r="IVD16" s="65"/>
      <c r="IVI16" s="219"/>
      <c r="IVJ16" s="65"/>
      <c r="IVK16" s="65"/>
      <c r="IVT16" s="65"/>
      <c r="IVY16" s="219"/>
      <c r="IVZ16" s="65"/>
      <c r="IWA16" s="65"/>
      <c r="IWJ16" s="65"/>
      <c r="IWO16" s="219"/>
      <c r="IWP16" s="65"/>
      <c r="IWQ16" s="65"/>
      <c r="IWZ16" s="65"/>
      <c r="IXE16" s="219"/>
      <c r="IXF16" s="65"/>
      <c r="IXG16" s="65"/>
      <c r="IXP16" s="65"/>
      <c r="IXU16" s="219"/>
      <c r="IXV16" s="65"/>
      <c r="IXW16" s="65"/>
      <c r="IYF16" s="65"/>
      <c r="IYK16" s="219"/>
      <c r="IYL16" s="65"/>
      <c r="IYM16" s="65"/>
      <c r="IYV16" s="65"/>
      <c r="IZA16" s="219"/>
      <c r="IZB16" s="65"/>
      <c r="IZC16" s="65"/>
      <c r="IZL16" s="65"/>
      <c r="IZQ16" s="219"/>
      <c r="IZR16" s="65"/>
      <c r="IZS16" s="65"/>
      <c r="JAB16" s="65"/>
      <c r="JAG16" s="219"/>
      <c r="JAH16" s="65"/>
      <c r="JAI16" s="65"/>
      <c r="JAR16" s="65"/>
      <c r="JAW16" s="219"/>
      <c r="JAX16" s="65"/>
      <c r="JAY16" s="65"/>
      <c r="JBH16" s="65"/>
      <c r="JBM16" s="219"/>
      <c r="JBN16" s="65"/>
      <c r="JBO16" s="65"/>
      <c r="JBX16" s="65"/>
      <c r="JCC16" s="219"/>
      <c r="JCD16" s="65"/>
      <c r="JCE16" s="65"/>
      <c r="JCN16" s="65"/>
      <c r="JCS16" s="219"/>
      <c r="JCT16" s="65"/>
      <c r="JCU16" s="65"/>
      <c r="JDD16" s="65"/>
      <c r="JDI16" s="219"/>
      <c r="JDJ16" s="65"/>
      <c r="JDK16" s="65"/>
      <c r="JDT16" s="65"/>
      <c r="JDY16" s="219"/>
      <c r="JDZ16" s="65"/>
      <c r="JEA16" s="65"/>
      <c r="JEJ16" s="65"/>
      <c r="JEO16" s="219"/>
      <c r="JEP16" s="65"/>
      <c r="JEQ16" s="65"/>
      <c r="JEZ16" s="65"/>
      <c r="JFE16" s="219"/>
      <c r="JFF16" s="65"/>
      <c r="JFG16" s="65"/>
      <c r="JFP16" s="65"/>
      <c r="JFU16" s="219"/>
      <c r="JFV16" s="65"/>
      <c r="JFW16" s="65"/>
      <c r="JGF16" s="65"/>
      <c r="JGK16" s="219"/>
      <c r="JGL16" s="65"/>
      <c r="JGM16" s="65"/>
      <c r="JGV16" s="65"/>
      <c r="JHA16" s="219"/>
      <c r="JHB16" s="65"/>
      <c r="JHC16" s="65"/>
      <c r="JHL16" s="65"/>
      <c r="JHQ16" s="219"/>
      <c r="JHR16" s="65"/>
      <c r="JHS16" s="65"/>
      <c r="JIB16" s="65"/>
      <c r="JIG16" s="219"/>
      <c r="JIH16" s="65"/>
      <c r="JII16" s="65"/>
      <c r="JIR16" s="65"/>
      <c r="JIW16" s="219"/>
      <c r="JIX16" s="65"/>
      <c r="JIY16" s="65"/>
      <c r="JJH16" s="65"/>
      <c r="JJM16" s="219"/>
      <c r="JJN16" s="65"/>
      <c r="JJO16" s="65"/>
      <c r="JJX16" s="65"/>
      <c r="JKC16" s="219"/>
      <c r="JKD16" s="65"/>
      <c r="JKE16" s="65"/>
      <c r="JKN16" s="65"/>
      <c r="JKS16" s="219"/>
      <c r="JKT16" s="65"/>
      <c r="JKU16" s="65"/>
      <c r="JLD16" s="65"/>
      <c r="JLI16" s="219"/>
      <c r="JLJ16" s="65"/>
      <c r="JLK16" s="65"/>
      <c r="JLT16" s="65"/>
      <c r="JLY16" s="219"/>
      <c r="JLZ16" s="65"/>
      <c r="JMA16" s="65"/>
      <c r="JMJ16" s="65"/>
      <c r="JMO16" s="219"/>
      <c r="JMP16" s="65"/>
      <c r="JMQ16" s="65"/>
      <c r="JMZ16" s="65"/>
      <c r="JNE16" s="219"/>
      <c r="JNF16" s="65"/>
      <c r="JNG16" s="65"/>
      <c r="JNP16" s="65"/>
      <c r="JNU16" s="219"/>
      <c r="JNV16" s="65"/>
      <c r="JNW16" s="65"/>
      <c r="JOF16" s="65"/>
      <c r="JOK16" s="219"/>
      <c r="JOL16" s="65"/>
      <c r="JOM16" s="65"/>
      <c r="JOV16" s="65"/>
      <c r="JPA16" s="219"/>
      <c r="JPB16" s="65"/>
      <c r="JPC16" s="65"/>
      <c r="JPL16" s="65"/>
      <c r="JPQ16" s="219"/>
      <c r="JPR16" s="65"/>
      <c r="JPS16" s="65"/>
      <c r="JQB16" s="65"/>
      <c r="JQG16" s="219"/>
      <c r="JQH16" s="65"/>
      <c r="JQI16" s="65"/>
      <c r="JQR16" s="65"/>
      <c r="JQW16" s="219"/>
      <c r="JQX16" s="65"/>
      <c r="JQY16" s="65"/>
      <c r="JRH16" s="65"/>
      <c r="JRM16" s="219"/>
      <c r="JRN16" s="65"/>
      <c r="JRO16" s="65"/>
      <c r="JRX16" s="65"/>
      <c r="JSC16" s="219"/>
      <c r="JSD16" s="65"/>
      <c r="JSE16" s="65"/>
      <c r="JSN16" s="65"/>
      <c r="JSS16" s="219"/>
      <c r="JST16" s="65"/>
      <c r="JSU16" s="65"/>
      <c r="JTD16" s="65"/>
      <c r="JTI16" s="219"/>
      <c r="JTJ16" s="65"/>
      <c r="JTK16" s="65"/>
      <c r="JTT16" s="65"/>
      <c r="JTY16" s="219"/>
      <c r="JTZ16" s="65"/>
      <c r="JUA16" s="65"/>
      <c r="JUJ16" s="65"/>
      <c r="JUO16" s="219"/>
      <c r="JUP16" s="65"/>
      <c r="JUQ16" s="65"/>
      <c r="JUZ16" s="65"/>
      <c r="JVE16" s="219"/>
      <c r="JVF16" s="65"/>
      <c r="JVG16" s="65"/>
      <c r="JVP16" s="65"/>
      <c r="JVU16" s="219"/>
      <c r="JVV16" s="65"/>
      <c r="JVW16" s="65"/>
      <c r="JWF16" s="65"/>
      <c r="JWK16" s="219"/>
      <c r="JWL16" s="65"/>
      <c r="JWM16" s="65"/>
      <c r="JWV16" s="65"/>
      <c r="JXA16" s="219"/>
      <c r="JXB16" s="65"/>
      <c r="JXC16" s="65"/>
      <c r="JXL16" s="65"/>
      <c r="JXQ16" s="219"/>
      <c r="JXR16" s="65"/>
      <c r="JXS16" s="65"/>
      <c r="JYB16" s="65"/>
      <c r="JYG16" s="219"/>
      <c r="JYH16" s="65"/>
      <c r="JYI16" s="65"/>
      <c r="JYR16" s="65"/>
      <c r="JYW16" s="219"/>
      <c r="JYX16" s="65"/>
      <c r="JYY16" s="65"/>
      <c r="JZH16" s="65"/>
      <c r="JZM16" s="219"/>
      <c r="JZN16" s="65"/>
      <c r="JZO16" s="65"/>
      <c r="JZX16" s="65"/>
      <c r="KAC16" s="219"/>
      <c r="KAD16" s="65"/>
      <c r="KAE16" s="65"/>
      <c r="KAN16" s="65"/>
      <c r="KAS16" s="219"/>
      <c r="KAT16" s="65"/>
      <c r="KAU16" s="65"/>
      <c r="KBD16" s="65"/>
      <c r="KBI16" s="219"/>
      <c r="KBJ16" s="65"/>
      <c r="KBK16" s="65"/>
      <c r="KBT16" s="65"/>
      <c r="KBY16" s="219"/>
      <c r="KBZ16" s="65"/>
      <c r="KCA16" s="65"/>
      <c r="KCJ16" s="65"/>
      <c r="KCO16" s="219"/>
      <c r="KCP16" s="65"/>
      <c r="KCQ16" s="65"/>
      <c r="KCZ16" s="65"/>
      <c r="KDE16" s="219"/>
      <c r="KDF16" s="65"/>
      <c r="KDG16" s="65"/>
      <c r="KDP16" s="65"/>
      <c r="KDU16" s="219"/>
      <c r="KDV16" s="65"/>
      <c r="KDW16" s="65"/>
      <c r="KEF16" s="65"/>
      <c r="KEK16" s="219"/>
      <c r="KEL16" s="65"/>
      <c r="KEM16" s="65"/>
      <c r="KEV16" s="65"/>
      <c r="KFA16" s="219"/>
      <c r="KFB16" s="65"/>
      <c r="KFC16" s="65"/>
      <c r="KFL16" s="65"/>
      <c r="KFQ16" s="219"/>
      <c r="KFR16" s="65"/>
      <c r="KFS16" s="65"/>
      <c r="KGB16" s="65"/>
      <c r="KGG16" s="219"/>
      <c r="KGH16" s="65"/>
      <c r="KGI16" s="65"/>
      <c r="KGR16" s="65"/>
      <c r="KGW16" s="219"/>
      <c r="KGX16" s="65"/>
      <c r="KGY16" s="65"/>
      <c r="KHH16" s="65"/>
      <c r="KHM16" s="219"/>
      <c r="KHN16" s="65"/>
      <c r="KHO16" s="65"/>
      <c r="KHX16" s="65"/>
      <c r="KIC16" s="219"/>
      <c r="KID16" s="65"/>
      <c r="KIE16" s="65"/>
      <c r="KIN16" s="65"/>
      <c r="KIS16" s="219"/>
      <c r="KIT16" s="65"/>
      <c r="KIU16" s="65"/>
      <c r="KJD16" s="65"/>
      <c r="KJI16" s="219"/>
      <c r="KJJ16" s="65"/>
      <c r="KJK16" s="65"/>
      <c r="KJT16" s="65"/>
      <c r="KJY16" s="219"/>
      <c r="KJZ16" s="65"/>
      <c r="KKA16" s="65"/>
      <c r="KKJ16" s="65"/>
      <c r="KKO16" s="219"/>
      <c r="KKP16" s="65"/>
      <c r="KKQ16" s="65"/>
      <c r="KKZ16" s="65"/>
      <c r="KLE16" s="219"/>
      <c r="KLF16" s="65"/>
      <c r="KLG16" s="65"/>
      <c r="KLP16" s="65"/>
      <c r="KLU16" s="219"/>
      <c r="KLV16" s="65"/>
      <c r="KLW16" s="65"/>
      <c r="KMF16" s="65"/>
      <c r="KMK16" s="219"/>
      <c r="KML16" s="65"/>
      <c r="KMM16" s="65"/>
      <c r="KMV16" s="65"/>
      <c r="KNA16" s="219"/>
      <c r="KNB16" s="65"/>
      <c r="KNC16" s="65"/>
      <c r="KNL16" s="65"/>
      <c r="KNQ16" s="219"/>
      <c r="KNR16" s="65"/>
      <c r="KNS16" s="65"/>
      <c r="KOB16" s="65"/>
      <c r="KOG16" s="219"/>
      <c r="KOH16" s="65"/>
      <c r="KOI16" s="65"/>
      <c r="KOR16" s="65"/>
      <c r="KOW16" s="219"/>
      <c r="KOX16" s="65"/>
      <c r="KOY16" s="65"/>
      <c r="KPH16" s="65"/>
      <c r="KPM16" s="219"/>
      <c r="KPN16" s="65"/>
      <c r="KPO16" s="65"/>
      <c r="KPX16" s="65"/>
      <c r="KQC16" s="219"/>
      <c r="KQD16" s="65"/>
      <c r="KQE16" s="65"/>
      <c r="KQN16" s="65"/>
      <c r="KQS16" s="219"/>
      <c r="KQT16" s="65"/>
      <c r="KQU16" s="65"/>
      <c r="KRD16" s="65"/>
      <c r="KRI16" s="219"/>
      <c r="KRJ16" s="65"/>
      <c r="KRK16" s="65"/>
      <c r="KRT16" s="65"/>
      <c r="KRY16" s="219"/>
      <c r="KRZ16" s="65"/>
      <c r="KSA16" s="65"/>
      <c r="KSJ16" s="65"/>
      <c r="KSO16" s="219"/>
      <c r="KSP16" s="65"/>
      <c r="KSQ16" s="65"/>
      <c r="KSZ16" s="65"/>
      <c r="KTE16" s="219"/>
      <c r="KTF16" s="65"/>
      <c r="KTG16" s="65"/>
      <c r="KTP16" s="65"/>
      <c r="KTU16" s="219"/>
      <c r="KTV16" s="65"/>
      <c r="KTW16" s="65"/>
      <c r="KUF16" s="65"/>
      <c r="KUK16" s="219"/>
      <c r="KUL16" s="65"/>
      <c r="KUM16" s="65"/>
      <c r="KUV16" s="65"/>
      <c r="KVA16" s="219"/>
      <c r="KVB16" s="65"/>
      <c r="KVC16" s="65"/>
      <c r="KVL16" s="65"/>
      <c r="KVQ16" s="219"/>
      <c r="KVR16" s="65"/>
      <c r="KVS16" s="65"/>
      <c r="KWB16" s="65"/>
      <c r="KWG16" s="219"/>
      <c r="KWH16" s="65"/>
      <c r="KWI16" s="65"/>
      <c r="KWR16" s="65"/>
      <c r="KWW16" s="219"/>
      <c r="KWX16" s="65"/>
      <c r="KWY16" s="65"/>
      <c r="KXH16" s="65"/>
      <c r="KXM16" s="219"/>
      <c r="KXN16" s="65"/>
      <c r="KXO16" s="65"/>
      <c r="KXX16" s="65"/>
      <c r="KYC16" s="219"/>
      <c r="KYD16" s="65"/>
      <c r="KYE16" s="65"/>
      <c r="KYN16" s="65"/>
      <c r="KYS16" s="219"/>
      <c r="KYT16" s="65"/>
      <c r="KYU16" s="65"/>
      <c r="KZD16" s="65"/>
      <c r="KZI16" s="219"/>
      <c r="KZJ16" s="65"/>
      <c r="KZK16" s="65"/>
      <c r="KZT16" s="65"/>
      <c r="KZY16" s="219"/>
      <c r="KZZ16" s="65"/>
      <c r="LAA16" s="65"/>
      <c r="LAJ16" s="65"/>
      <c r="LAO16" s="219"/>
      <c r="LAP16" s="65"/>
      <c r="LAQ16" s="65"/>
      <c r="LAZ16" s="65"/>
      <c r="LBE16" s="219"/>
      <c r="LBF16" s="65"/>
      <c r="LBG16" s="65"/>
      <c r="LBP16" s="65"/>
      <c r="LBU16" s="219"/>
      <c r="LBV16" s="65"/>
      <c r="LBW16" s="65"/>
      <c r="LCF16" s="65"/>
      <c r="LCK16" s="219"/>
      <c r="LCL16" s="65"/>
      <c r="LCM16" s="65"/>
      <c r="LCV16" s="65"/>
      <c r="LDA16" s="219"/>
      <c r="LDB16" s="65"/>
      <c r="LDC16" s="65"/>
      <c r="LDL16" s="65"/>
      <c r="LDQ16" s="219"/>
      <c r="LDR16" s="65"/>
      <c r="LDS16" s="65"/>
      <c r="LEB16" s="65"/>
      <c r="LEG16" s="219"/>
      <c r="LEH16" s="65"/>
      <c r="LEI16" s="65"/>
      <c r="LER16" s="65"/>
      <c r="LEW16" s="219"/>
      <c r="LEX16" s="65"/>
      <c r="LEY16" s="65"/>
      <c r="LFH16" s="65"/>
      <c r="LFM16" s="219"/>
      <c r="LFN16" s="65"/>
      <c r="LFO16" s="65"/>
      <c r="LFX16" s="65"/>
      <c r="LGC16" s="219"/>
      <c r="LGD16" s="65"/>
      <c r="LGE16" s="65"/>
      <c r="LGN16" s="65"/>
      <c r="LGS16" s="219"/>
      <c r="LGT16" s="65"/>
      <c r="LGU16" s="65"/>
      <c r="LHD16" s="65"/>
      <c r="LHI16" s="219"/>
      <c r="LHJ16" s="65"/>
      <c r="LHK16" s="65"/>
      <c r="LHT16" s="65"/>
      <c r="LHY16" s="219"/>
      <c r="LHZ16" s="65"/>
      <c r="LIA16" s="65"/>
      <c r="LIJ16" s="65"/>
      <c r="LIO16" s="219"/>
      <c r="LIP16" s="65"/>
      <c r="LIQ16" s="65"/>
      <c r="LIZ16" s="65"/>
      <c r="LJE16" s="219"/>
      <c r="LJF16" s="65"/>
      <c r="LJG16" s="65"/>
      <c r="LJP16" s="65"/>
      <c r="LJU16" s="219"/>
      <c r="LJV16" s="65"/>
      <c r="LJW16" s="65"/>
      <c r="LKF16" s="65"/>
      <c r="LKK16" s="219"/>
      <c r="LKL16" s="65"/>
      <c r="LKM16" s="65"/>
      <c r="LKV16" s="65"/>
      <c r="LLA16" s="219"/>
      <c r="LLB16" s="65"/>
      <c r="LLC16" s="65"/>
      <c r="LLL16" s="65"/>
      <c r="LLQ16" s="219"/>
      <c r="LLR16" s="65"/>
      <c r="LLS16" s="65"/>
      <c r="LMB16" s="65"/>
      <c r="LMG16" s="219"/>
      <c r="LMH16" s="65"/>
      <c r="LMI16" s="65"/>
      <c r="LMR16" s="65"/>
      <c r="LMW16" s="219"/>
      <c r="LMX16" s="65"/>
      <c r="LMY16" s="65"/>
      <c r="LNH16" s="65"/>
      <c r="LNM16" s="219"/>
      <c r="LNN16" s="65"/>
      <c r="LNO16" s="65"/>
      <c r="LNX16" s="65"/>
      <c r="LOC16" s="219"/>
      <c r="LOD16" s="65"/>
      <c r="LOE16" s="65"/>
      <c r="LON16" s="65"/>
      <c r="LOS16" s="219"/>
      <c r="LOT16" s="65"/>
      <c r="LOU16" s="65"/>
      <c r="LPD16" s="65"/>
      <c r="LPI16" s="219"/>
      <c r="LPJ16" s="65"/>
      <c r="LPK16" s="65"/>
      <c r="LPT16" s="65"/>
      <c r="LPY16" s="219"/>
      <c r="LPZ16" s="65"/>
      <c r="LQA16" s="65"/>
      <c r="LQJ16" s="65"/>
      <c r="LQO16" s="219"/>
      <c r="LQP16" s="65"/>
      <c r="LQQ16" s="65"/>
      <c r="LQZ16" s="65"/>
      <c r="LRE16" s="219"/>
      <c r="LRF16" s="65"/>
      <c r="LRG16" s="65"/>
      <c r="LRP16" s="65"/>
      <c r="LRU16" s="219"/>
      <c r="LRV16" s="65"/>
      <c r="LRW16" s="65"/>
      <c r="LSF16" s="65"/>
      <c r="LSK16" s="219"/>
      <c r="LSL16" s="65"/>
      <c r="LSM16" s="65"/>
      <c r="LSV16" s="65"/>
      <c r="LTA16" s="219"/>
      <c r="LTB16" s="65"/>
      <c r="LTC16" s="65"/>
      <c r="LTL16" s="65"/>
      <c r="LTQ16" s="219"/>
      <c r="LTR16" s="65"/>
      <c r="LTS16" s="65"/>
      <c r="LUB16" s="65"/>
      <c r="LUG16" s="219"/>
      <c r="LUH16" s="65"/>
      <c r="LUI16" s="65"/>
      <c r="LUR16" s="65"/>
      <c r="LUW16" s="219"/>
      <c r="LUX16" s="65"/>
      <c r="LUY16" s="65"/>
      <c r="LVH16" s="65"/>
      <c r="LVM16" s="219"/>
      <c r="LVN16" s="65"/>
      <c r="LVO16" s="65"/>
      <c r="LVX16" s="65"/>
      <c r="LWC16" s="219"/>
      <c r="LWD16" s="65"/>
      <c r="LWE16" s="65"/>
      <c r="LWN16" s="65"/>
      <c r="LWS16" s="219"/>
      <c r="LWT16" s="65"/>
      <c r="LWU16" s="65"/>
      <c r="LXD16" s="65"/>
      <c r="LXI16" s="219"/>
      <c r="LXJ16" s="65"/>
      <c r="LXK16" s="65"/>
      <c r="LXT16" s="65"/>
      <c r="LXY16" s="219"/>
      <c r="LXZ16" s="65"/>
      <c r="LYA16" s="65"/>
      <c r="LYJ16" s="65"/>
      <c r="LYO16" s="219"/>
      <c r="LYP16" s="65"/>
      <c r="LYQ16" s="65"/>
      <c r="LYZ16" s="65"/>
      <c r="LZE16" s="219"/>
      <c r="LZF16" s="65"/>
      <c r="LZG16" s="65"/>
      <c r="LZP16" s="65"/>
      <c r="LZU16" s="219"/>
      <c r="LZV16" s="65"/>
      <c r="LZW16" s="65"/>
      <c r="MAF16" s="65"/>
      <c r="MAK16" s="219"/>
      <c r="MAL16" s="65"/>
      <c r="MAM16" s="65"/>
      <c r="MAV16" s="65"/>
      <c r="MBA16" s="219"/>
      <c r="MBB16" s="65"/>
      <c r="MBC16" s="65"/>
      <c r="MBL16" s="65"/>
      <c r="MBQ16" s="219"/>
      <c r="MBR16" s="65"/>
      <c r="MBS16" s="65"/>
      <c r="MCB16" s="65"/>
      <c r="MCG16" s="219"/>
      <c r="MCH16" s="65"/>
      <c r="MCI16" s="65"/>
      <c r="MCR16" s="65"/>
      <c r="MCW16" s="219"/>
      <c r="MCX16" s="65"/>
      <c r="MCY16" s="65"/>
      <c r="MDH16" s="65"/>
      <c r="MDM16" s="219"/>
      <c r="MDN16" s="65"/>
      <c r="MDO16" s="65"/>
      <c r="MDX16" s="65"/>
      <c r="MEC16" s="219"/>
      <c r="MED16" s="65"/>
      <c r="MEE16" s="65"/>
      <c r="MEN16" s="65"/>
      <c r="MES16" s="219"/>
      <c r="MET16" s="65"/>
      <c r="MEU16" s="65"/>
      <c r="MFD16" s="65"/>
      <c r="MFI16" s="219"/>
      <c r="MFJ16" s="65"/>
      <c r="MFK16" s="65"/>
      <c r="MFT16" s="65"/>
      <c r="MFY16" s="219"/>
      <c r="MFZ16" s="65"/>
      <c r="MGA16" s="65"/>
      <c r="MGJ16" s="65"/>
      <c r="MGO16" s="219"/>
      <c r="MGP16" s="65"/>
      <c r="MGQ16" s="65"/>
      <c r="MGZ16" s="65"/>
      <c r="MHE16" s="219"/>
      <c r="MHF16" s="65"/>
      <c r="MHG16" s="65"/>
      <c r="MHP16" s="65"/>
      <c r="MHU16" s="219"/>
      <c r="MHV16" s="65"/>
      <c r="MHW16" s="65"/>
      <c r="MIF16" s="65"/>
      <c r="MIK16" s="219"/>
      <c r="MIL16" s="65"/>
      <c r="MIM16" s="65"/>
      <c r="MIV16" s="65"/>
      <c r="MJA16" s="219"/>
      <c r="MJB16" s="65"/>
      <c r="MJC16" s="65"/>
      <c r="MJL16" s="65"/>
      <c r="MJQ16" s="219"/>
      <c r="MJR16" s="65"/>
      <c r="MJS16" s="65"/>
      <c r="MKB16" s="65"/>
      <c r="MKG16" s="219"/>
      <c r="MKH16" s="65"/>
      <c r="MKI16" s="65"/>
      <c r="MKR16" s="65"/>
      <c r="MKW16" s="219"/>
      <c r="MKX16" s="65"/>
      <c r="MKY16" s="65"/>
      <c r="MLH16" s="65"/>
      <c r="MLM16" s="219"/>
      <c r="MLN16" s="65"/>
      <c r="MLO16" s="65"/>
      <c r="MLX16" s="65"/>
      <c r="MMC16" s="219"/>
      <c r="MMD16" s="65"/>
      <c r="MME16" s="65"/>
      <c r="MMN16" s="65"/>
      <c r="MMS16" s="219"/>
      <c r="MMT16" s="65"/>
      <c r="MMU16" s="65"/>
      <c r="MND16" s="65"/>
      <c r="MNI16" s="219"/>
      <c r="MNJ16" s="65"/>
      <c r="MNK16" s="65"/>
      <c r="MNT16" s="65"/>
      <c r="MNY16" s="219"/>
      <c r="MNZ16" s="65"/>
      <c r="MOA16" s="65"/>
      <c r="MOJ16" s="65"/>
      <c r="MOO16" s="219"/>
      <c r="MOP16" s="65"/>
      <c r="MOQ16" s="65"/>
      <c r="MOZ16" s="65"/>
      <c r="MPE16" s="219"/>
      <c r="MPF16" s="65"/>
      <c r="MPG16" s="65"/>
      <c r="MPP16" s="65"/>
      <c r="MPU16" s="219"/>
      <c r="MPV16" s="65"/>
      <c r="MPW16" s="65"/>
      <c r="MQF16" s="65"/>
      <c r="MQK16" s="219"/>
      <c r="MQL16" s="65"/>
      <c r="MQM16" s="65"/>
      <c r="MQV16" s="65"/>
      <c r="MRA16" s="219"/>
      <c r="MRB16" s="65"/>
      <c r="MRC16" s="65"/>
      <c r="MRL16" s="65"/>
      <c r="MRQ16" s="219"/>
      <c r="MRR16" s="65"/>
      <c r="MRS16" s="65"/>
      <c r="MSB16" s="65"/>
      <c r="MSG16" s="219"/>
      <c r="MSH16" s="65"/>
      <c r="MSI16" s="65"/>
      <c r="MSR16" s="65"/>
      <c r="MSW16" s="219"/>
      <c r="MSX16" s="65"/>
      <c r="MSY16" s="65"/>
      <c r="MTH16" s="65"/>
      <c r="MTM16" s="219"/>
      <c r="MTN16" s="65"/>
      <c r="MTO16" s="65"/>
      <c r="MTX16" s="65"/>
      <c r="MUC16" s="219"/>
      <c r="MUD16" s="65"/>
      <c r="MUE16" s="65"/>
      <c r="MUN16" s="65"/>
      <c r="MUS16" s="219"/>
      <c r="MUT16" s="65"/>
      <c r="MUU16" s="65"/>
      <c r="MVD16" s="65"/>
      <c r="MVI16" s="219"/>
      <c r="MVJ16" s="65"/>
      <c r="MVK16" s="65"/>
      <c r="MVT16" s="65"/>
      <c r="MVY16" s="219"/>
      <c r="MVZ16" s="65"/>
      <c r="MWA16" s="65"/>
      <c r="MWJ16" s="65"/>
      <c r="MWO16" s="219"/>
      <c r="MWP16" s="65"/>
      <c r="MWQ16" s="65"/>
      <c r="MWZ16" s="65"/>
      <c r="MXE16" s="219"/>
      <c r="MXF16" s="65"/>
      <c r="MXG16" s="65"/>
      <c r="MXP16" s="65"/>
      <c r="MXU16" s="219"/>
      <c r="MXV16" s="65"/>
      <c r="MXW16" s="65"/>
      <c r="MYF16" s="65"/>
      <c r="MYK16" s="219"/>
      <c r="MYL16" s="65"/>
      <c r="MYM16" s="65"/>
      <c r="MYV16" s="65"/>
      <c r="MZA16" s="219"/>
      <c r="MZB16" s="65"/>
      <c r="MZC16" s="65"/>
      <c r="MZL16" s="65"/>
      <c r="MZQ16" s="219"/>
      <c r="MZR16" s="65"/>
      <c r="MZS16" s="65"/>
      <c r="NAB16" s="65"/>
      <c r="NAG16" s="219"/>
      <c r="NAH16" s="65"/>
      <c r="NAI16" s="65"/>
      <c r="NAR16" s="65"/>
      <c r="NAW16" s="219"/>
      <c r="NAX16" s="65"/>
      <c r="NAY16" s="65"/>
      <c r="NBH16" s="65"/>
      <c r="NBM16" s="219"/>
      <c r="NBN16" s="65"/>
      <c r="NBO16" s="65"/>
      <c r="NBX16" s="65"/>
      <c r="NCC16" s="219"/>
      <c r="NCD16" s="65"/>
      <c r="NCE16" s="65"/>
      <c r="NCN16" s="65"/>
      <c r="NCS16" s="219"/>
      <c r="NCT16" s="65"/>
      <c r="NCU16" s="65"/>
      <c r="NDD16" s="65"/>
      <c r="NDI16" s="219"/>
      <c r="NDJ16" s="65"/>
      <c r="NDK16" s="65"/>
      <c r="NDT16" s="65"/>
      <c r="NDY16" s="219"/>
      <c r="NDZ16" s="65"/>
      <c r="NEA16" s="65"/>
      <c r="NEJ16" s="65"/>
      <c r="NEO16" s="219"/>
      <c r="NEP16" s="65"/>
      <c r="NEQ16" s="65"/>
      <c r="NEZ16" s="65"/>
      <c r="NFE16" s="219"/>
      <c r="NFF16" s="65"/>
      <c r="NFG16" s="65"/>
      <c r="NFP16" s="65"/>
      <c r="NFU16" s="219"/>
      <c r="NFV16" s="65"/>
      <c r="NFW16" s="65"/>
      <c r="NGF16" s="65"/>
      <c r="NGK16" s="219"/>
      <c r="NGL16" s="65"/>
      <c r="NGM16" s="65"/>
      <c r="NGV16" s="65"/>
      <c r="NHA16" s="219"/>
      <c r="NHB16" s="65"/>
      <c r="NHC16" s="65"/>
      <c r="NHL16" s="65"/>
      <c r="NHQ16" s="219"/>
      <c r="NHR16" s="65"/>
      <c r="NHS16" s="65"/>
      <c r="NIB16" s="65"/>
      <c r="NIG16" s="219"/>
      <c r="NIH16" s="65"/>
      <c r="NII16" s="65"/>
      <c r="NIR16" s="65"/>
      <c r="NIW16" s="219"/>
      <c r="NIX16" s="65"/>
      <c r="NIY16" s="65"/>
      <c r="NJH16" s="65"/>
      <c r="NJM16" s="219"/>
      <c r="NJN16" s="65"/>
      <c r="NJO16" s="65"/>
      <c r="NJX16" s="65"/>
      <c r="NKC16" s="219"/>
      <c r="NKD16" s="65"/>
      <c r="NKE16" s="65"/>
      <c r="NKN16" s="65"/>
      <c r="NKS16" s="219"/>
      <c r="NKT16" s="65"/>
      <c r="NKU16" s="65"/>
      <c r="NLD16" s="65"/>
      <c r="NLI16" s="219"/>
      <c r="NLJ16" s="65"/>
      <c r="NLK16" s="65"/>
      <c r="NLT16" s="65"/>
      <c r="NLY16" s="219"/>
      <c r="NLZ16" s="65"/>
      <c r="NMA16" s="65"/>
      <c r="NMJ16" s="65"/>
      <c r="NMO16" s="219"/>
      <c r="NMP16" s="65"/>
      <c r="NMQ16" s="65"/>
      <c r="NMZ16" s="65"/>
      <c r="NNE16" s="219"/>
      <c r="NNF16" s="65"/>
      <c r="NNG16" s="65"/>
      <c r="NNP16" s="65"/>
      <c r="NNU16" s="219"/>
      <c r="NNV16" s="65"/>
      <c r="NNW16" s="65"/>
      <c r="NOF16" s="65"/>
      <c r="NOK16" s="219"/>
      <c r="NOL16" s="65"/>
      <c r="NOM16" s="65"/>
      <c r="NOV16" s="65"/>
      <c r="NPA16" s="219"/>
      <c r="NPB16" s="65"/>
      <c r="NPC16" s="65"/>
      <c r="NPL16" s="65"/>
      <c r="NPQ16" s="219"/>
      <c r="NPR16" s="65"/>
      <c r="NPS16" s="65"/>
      <c r="NQB16" s="65"/>
      <c r="NQG16" s="219"/>
      <c r="NQH16" s="65"/>
      <c r="NQI16" s="65"/>
      <c r="NQR16" s="65"/>
      <c r="NQW16" s="219"/>
      <c r="NQX16" s="65"/>
      <c r="NQY16" s="65"/>
      <c r="NRH16" s="65"/>
      <c r="NRM16" s="219"/>
      <c r="NRN16" s="65"/>
      <c r="NRO16" s="65"/>
      <c r="NRX16" s="65"/>
      <c r="NSC16" s="219"/>
      <c r="NSD16" s="65"/>
      <c r="NSE16" s="65"/>
      <c r="NSN16" s="65"/>
      <c r="NSS16" s="219"/>
      <c r="NST16" s="65"/>
      <c r="NSU16" s="65"/>
      <c r="NTD16" s="65"/>
      <c r="NTI16" s="219"/>
      <c r="NTJ16" s="65"/>
      <c r="NTK16" s="65"/>
      <c r="NTT16" s="65"/>
      <c r="NTY16" s="219"/>
      <c r="NTZ16" s="65"/>
      <c r="NUA16" s="65"/>
      <c r="NUJ16" s="65"/>
      <c r="NUO16" s="219"/>
      <c r="NUP16" s="65"/>
      <c r="NUQ16" s="65"/>
      <c r="NUZ16" s="65"/>
      <c r="NVE16" s="219"/>
      <c r="NVF16" s="65"/>
      <c r="NVG16" s="65"/>
      <c r="NVP16" s="65"/>
      <c r="NVU16" s="219"/>
      <c r="NVV16" s="65"/>
      <c r="NVW16" s="65"/>
      <c r="NWF16" s="65"/>
      <c r="NWK16" s="219"/>
      <c r="NWL16" s="65"/>
      <c r="NWM16" s="65"/>
      <c r="NWV16" s="65"/>
      <c r="NXA16" s="219"/>
      <c r="NXB16" s="65"/>
      <c r="NXC16" s="65"/>
      <c r="NXL16" s="65"/>
      <c r="NXQ16" s="219"/>
      <c r="NXR16" s="65"/>
      <c r="NXS16" s="65"/>
      <c r="NYB16" s="65"/>
      <c r="NYG16" s="219"/>
      <c r="NYH16" s="65"/>
      <c r="NYI16" s="65"/>
      <c r="NYR16" s="65"/>
      <c r="NYW16" s="219"/>
      <c r="NYX16" s="65"/>
      <c r="NYY16" s="65"/>
      <c r="NZH16" s="65"/>
      <c r="NZM16" s="219"/>
      <c r="NZN16" s="65"/>
      <c r="NZO16" s="65"/>
      <c r="NZX16" s="65"/>
      <c r="OAC16" s="219"/>
      <c r="OAD16" s="65"/>
      <c r="OAE16" s="65"/>
      <c r="OAN16" s="65"/>
      <c r="OAS16" s="219"/>
      <c r="OAT16" s="65"/>
      <c r="OAU16" s="65"/>
      <c r="OBD16" s="65"/>
      <c r="OBI16" s="219"/>
      <c r="OBJ16" s="65"/>
      <c r="OBK16" s="65"/>
      <c r="OBT16" s="65"/>
      <c r="OBY16" s="219"/>
      <c r="OBZ16" s="65"/>
      <c r="OCA16" s="65"/>
      <c r="OCJ16" s="65"/>
      <c r="OCO16" s="219"/>
      <c r="OCP16" s="65"/>
      <c r="OCQ16" s="65"/>
      <c r="OCZ16" s="65"/>
      <c r="ODE16" s="219"/>
      <c r="ODF16" s="65"/>
      <c r="ODG16" s="65"/>
      <c r="ODP16" s="65"/>
      <c r="ODU16" s="219"/>
      <c r="ODV16" s="65"/>
      <c r="ODW16" s="65"/>
      <c r="OEF16" s="65"/>
      <c r="OEK16" s="219"/>
      <c r="OEL16" s="65"/>
      <c r="OEM16" s="65"/>
      <c r="OEV16" s="65"/>
      <c r="OFA16" s="219"/>
      <c r="OFB16" s="65"/>
      <c r="OFC16" s="65"/>
      <c r="OFL16" s="65"/>
      <c r="OFQ16" s="219"/>
      <c r="OFR16" s="65"/>
      <c r="OFS16" s="65"/>
      <c r="OGB16" s="65"/>
      <c r="OGG16" s="219"/>
      <c r="OGH16" s="65"/>
      <c r="OGI16" s="65"/>
      <c r="OGR16" s="65"/>
      <c r="OGW16" s="219"/>
      <c r="OGX16" s="65"/>
      <c r="OGY16" s="65"/>
      <c r="OHH16" s="65"/>
      <c r="OHM16" s="219"/>
      <c r="OHN16" s="65"/>
      <c r="OHO16" s="65"/>
      <c r="OHX16" s="65"/>
      <c r="OIC16" s="219"/>
      <c r="OID16" s="65"/>
      <c r="OIE16" s="65"/>
      <c r="OIN16" s="65"/>
      <c r="OIS16" s="219"/>
      <c r="OIT16" s="65"/>
      <c r="OIU16" s="65"/>
      <c r="OJD16" s="65"/>
      <c r="OJI16" s="219"/>
      <c r="OJJ16" s="65"/>
      <c r="OJK16" s="65"/>
      <c r="OJT16" s="65"/>
      <c r="OJY16" s="219"/>
      <c r="OJZ16" s="65"/>
      <c r="OKA16" s="65"/>
      <c r="OKJ16" s="65"/>
      <c r="OKO16" s="219"/>
      <c r="OKP16" s="65"/>
      <c r="OKQ16" s="65"/>
      <c r="OKZ16" s="65"/>
      <c r="OLE16" s="219"/>
      <c r="OLF16" s="65"/>
      <c r="OLG16" s="65"/>
      <c r="OLP16" s="65"/>
      <c r="OLU16" s="219"/>
      <c r="OLV16" s="65"/>
      <c r="OLW16" s="65"/>
      <c r="OMF16" s="65"/>
      <c r="OMK16" s="219"/>
      <c r="OML16" s="65"/>
      <c r="OMM16" s="65"/>
      <c r="OMV16" s="65"/>
      <c r="ONA16" s="219"/>
      <c r="ONB16" s="65"/>
      <c r="ONC16" s="65"/>
      <c r="ONL16" s="65"/>
      <c r="ONQ16" s="219"/>
      <c r="ONR16" s="65"/>
      <c r="ONS16" s="65"/>
      <c r="OOB16" s="65"/>
      <c r="OOG16" s="219"/>
      <c r="OOH16" s="65"/>
      <c r="OOI16" s="65"/>
      <c r="OOR16" s="65"/>
      <c r="OOW16" s="219"/>
      <c r="OOX16" s="65"/>
      <c r="OOY16" s="65"/>
      <c r="OPH16" s="65"/>
      <c r="OPM16" s="219"/>
      <c r="OPN16" s="65"/>
      <c r="OPO16" s="65"/>
      <c r="OPX16" s="65"/>
      <c r="OQC16" s="219"/>
      <c r="OQD16" s="65"/>
      <c r="OQE16" s="65"/>
      <c r="OQN16" s="65"/>
      <c r="OQS16" s="219"/>
      <c r="OQT16" s="65"/>
      <c r="OQU16" s="65"/>
      <c r="ORD16" s="65"/>
      <c r="ORI16" s="219"/>
      <c r="ORJ16" s="65"/>
      <c r="ORK16" s="65"/>
      <c r="ORT16" s="65"/>
      <c r="ORY16" s="219"/>
      <c r="ORZ16" s="65"/>
      <c r="OSA16" s="65"/>
      <c r="OSJ16" s="65"/>
      <c r="OSO16" s="219"/>
      <c r="OSP16" s="65"/>
      <c r="OSQ16" s="65"/>
      <c r="OSZ16" s="65"/>
      <c r="OTE16" s="219"/>
      <c r="OTF16" s="65"/>
      <c r="OTG16" s="65"/>
      <c r="OTP16" s="65"/>
      <c r="OTU16" s="219"/>
      <c r="OTV16" s="65"/>
      <c r="OTW16" s="65"/>
      <c r="OUF16" s="65"/>
      <c r="OUK16" s="219"/>
      <c r="OUL16" s="65"/>
      <c r="OUM16" s="65"/>
      <c r="OUV16" s="65"/>
      <c r="OVA16" s="219"/>
      <c r="OVB16" s="65"/>
      <c r="OVC16" s="65"/>
      <c r="OVL16" s="65"/>
      <c r="OVQ16" s="219"/>
      <c r="OVR16" s="65"/>
      <c r="OVS16" s="65"/>
      <c r="OWB16" s="65"/>
      <c r="OWG16" s="219"/>
      <c r="OWH16" s="65"/>
      <c r="OWI16" s="65"/>
      <c r="OWR16" s="65"/>
      <c r="OWW16" s="219"/>
      <c r="OWX16" s="65"/>
      <c r="OWY16" s="65"/>
      <c r="OXH16" s="65"/>
      <c r="OXM16" s="219"/>
      <c r="OXN16" s="65"/>
      <c r="OXO16" s="65"/>
      <c r="OXX16" s="65"/>
      <c r="OYC16" s="219"/>
      <c r="OYD16" s="65"/>
      <c r="OYE16" s="65"/>
      <c r="OYN16" s="65"/>
      <c r="OYS16" s="219"/>
      <c r="OYT16" s="65"/>
      <c r="OYU16" s="65"/>
      <c r="OZD16" s="65"/>
      <c r="OZI16" s="219"/>
      <c r="OZJ16" s="65"/>
      <c r="OZK16" s="65"/>
      <c r="OZT16" s="65"/>
      <c r="OZY16" s="219"/>
      <c r="OZZ16" s="65"/>
      <c r="PAA16" s="65"/>
      <c r="PAJ16" s="65"/>
      <c r="PAO16" s="219"/>
      <c r="PAP16" s="65"/>
      <c r="PAQ16" s="65"/>
      <c r="PAZ16" s="65"/>
      <c r="PBE16" s="219"/>
      <c r="PBF16" s="65"/>
      <c r="PBG16" s="65"/>
      <c r="PBP16" s="65"/>
      <c r="PBU16" s="219"/>
      <c r="PBV16" s="65"/>
      <c r="PBW16" s="65"/>
      <c r="PCF16" s="65"/>
      <c r="PCK16" s="219"/>
      <c r="PCL16" s="65"/>
      <c r="PCM16" s="65"/>
      <c r="PCV16" s="65"/>
      <c r="PDA16" s="219"/>
      <c r="PDB16" s="65"/>
      <c r="PDC16" s="65"/>
      <c r="PDL16" s="65"/>
      <c r="PDQ16" s="219"/>
      <c r="PDR16" s="65"/>
      <c r="PDS16" s="65"/>
      <c r="PEB16" s="65"/>
      <c r="PEG16" s="219"/>
      <c r="PEH16" s="65"/>
      <c r="PEI16" s="65"/>
      <c r="PER16" s="65"/>
      <c r="PEW16" s="219"/>
      <c r="PEX16" s="65"/>
      <c r="PEY16" s="65"/>
      <c r="PFH16" s="65"/>
      <c r="PFM16" s="219"/>
      <c r="PFN16" s="65"/>
      <c r="PFO16" s="65"/>
      <c r="PFX16" s="65"/>
      <c r="PGC16" s="219"/>
      <c r="PGD16" s="65"/>
      <c r="PGE16" s="65"/>
      <c r="PGN16" s="65"/>
      <c r="PGS16" s="219"/>
      <c r="PGT16" s="65"/>
      <c r="PGU16" s="65"/>
      <c r="PHD16" s="65"/>
      <c r="PHI16" s="219"/>
      <c r="PHJ16" s="65"/>
      <c r="PHK16" s="65"/>
      <c r="PHT16" s="65"/>
      <c r="PHY16" s="219"/>
      <c r="PHZ16" s="65"/>
      <c r="PIA16" s="65"/>
      <c r="PIJ16" s="65"/>
      <c r="PIO16" s="219"/>
      <c r="PIP16" s="65"/>
      <c r="PIQ16" s="65"/>
      <c r="PIZ16" s="65"/>
      <c r="PJE16" s="219"/>
      <c r="PJF16" s="65"/>
      <c r="PJG16" s="65"/>
      <c r="PJP16" s="65"/>
      <c r="PJU16" s="219"/>
      <c r="PJV16" s="65"/>
      <c r="PJW16" s="65"/>
      <c r="PKF16" s="65"/>
      <c r="PKK16" s="219"/>
      <c r="PKL16" s="65"/>
      <c r="PKM16" s="65"/>
      <c r="PKV16" s="65"/>
      <c r="PLA16" s="219"/>
      <c r="PLB16" s="65"/>
      <c r="PLC16" s="65"/>
      <c r="PLL16" s="65"/>
      <c r="PLQ16" s="219"/>
      <c r="PLR16" s="65"/>
      <c r="PLS16" s="65"/>
      <c r="PMB16" s="65"/>
      <c r="PMG16" s="219"/>
      <c r="PMH16" s="65"/>
      <c r="PMI16" s="65"/>
      <c r="PMR16" s="65"/>
      <c r="PMW16" s="219"/>
      <c r="PMX16" s="65"/>
      <c r="PMY16" s="65"/>
      <c r="PNH16" s="65"/>
      <c r="PNM16" s="219"/>
      <c r="PNN16" s="65"/>
      <c r="PNO16" s="65"/>
      <c r="PNX16" s="65"/>
      <c r="POC16" s="219"/>
      <c r="POD16" s="65"/>
      <c r="POE16" s="65"/>
      <c r="PON16" s="65"/>
      <c r="POS16" s="219"/>
      <c r="POT16" s="65"/>
      <c r="POU16" s="65"/>
      <c r="PPD16" s="65"/>
      <c r="PPI16" s="219"/>
      <c r="PPJ16" s="65"/>
      <c r="PPK16" s="65"/>
      <c r="PPT16" s="65"/>
      <c r="PPY16" s="219"/>
      <c r="PPZ16" s="65"/>
      <c r="PQA16" s="65"/>
      <c r="PQJ16" s="65"/>
      <c r="PQO16" s="219"/>
      <c r="PQP16" s="65"/>
      <c r="PQQ16" s="65"/>
      <c r="PQZ16" s="65"/>
      <c r="PRE16" s="219"/>
      <c r="PRF16" s="65"/>
      <c r="PRG16" s="65"/>
      <c r="PRP16" s="65"/>
      <c r="PRU16" s="219"/>
      <c r="PRV16" s="65"/>
      <c r="PRW16" s="65"/>
      <c r="PSF16" s="65"/>
      <c r="PSK16" s="219"/>
      <c r="PSL16" s="65"/>
      <c r="PSM16" s="65"/>
      <c r="PSV16" s="65"/>
      <c r="PTA16" s="219"/>
      <c r="PTB16" s="65"/>
      <c r="PTC16" s="65"/>
      <c r="PTL16" s="65"/>
      <c r="PTQ16" s="219"/>
      <c r="PTR16" s="65"/>
      <c r="PTS16" s="65"/>
      <c r="PUB16" s="65"/>
      <c r="PUG16" s="219"/>
      <c r="PUH16" s="65"/>
      <c r="PUI16" s="65"/>
      <c r="PUR16" s="65"/>
      <c r="PUW16" s="219"/>
      <c r="PUX16" s="65"/>
      <c r="PUY16" s="65"/>
      <c r="PVH16" s="65"/>
      <c r="PVM16" s="219"/>
      <c r="PVN16" s="65"/>
      <c r="PVO16" s="65"/>
      <c r="PVX16" s="65"/>
      <c r="PWC16" s="219"/>
      <c r="PWD16" s="65"/>
      <c r="PWE16" s="65"/>
      <c r="PWN16" s="65"/>
      <c r="PWS16" s="219"/>
      <c r="PWT16" s="65"/>
      <c r="PWU16" s="65"/>
      <c r="PXD16" s="65"/>
      <c r="PXI16" s="219"/>
      <c r="PXJ16" s="65"/>
      <c r="PXK16" s="65"/>
      <c r="PXT16" s="65"/>
      <c r="PXY16" s="219"/>
      <c r="PXZ16" s="65"/>
      <c r="PYA16" s="65"/>
      <c r="PYJ16" s="65"/>
      <c r="PYO16" s="219"/>
      <c r="PYP16" s="65"/>
      <c r="PYQ16" s="65"/>
      <c r="PYZ16" s="65"/>
      <c r="PZE16" s="219"/>
      <c r="PZF16" s="65"/>
      <c r="PZG16" s="65"/>
      <c r="PZP16" s="65"/>
      <c r="PZU16" s="219"/>
      <c r="PZV16" s="65"/>
      <c r="PZW16" s="65"/>
      <c r="QAF16" s="65"/>
      <c r="QAK16" s="219"/>
      <c r="QAL16" s="65"/>
      <c r="QAM16" s="65"/>
      <c r="QAV16" s="65"/>
      <c r="QBA16" s="219"/>
      <c r="QBB16" s="65"/>
      <c r="QBC16" s="65"/>
      <c r="QBL16" s="65"/>
      <c r="QBQ16" s="219"/>
      <c r="QBR16" s="65"/>
      <c r="QBS16" s="65"/>
      <c r="QCB16" s="65"/>
      <c r="QCG16" s="219"/>
      <c r="QCH16" s="65"/>
      <c r="QCI16" s="65"/>
      <c r="QCR16" s="65"/>
      <c r="QCW16" s="219"/>
      <c r="QCX16" s="65"/>
      <c r="QCY16" s="65"/>
      <c r="QDH16" s="65"/>
      <c r="QDM16" s="219"/>
      <c r="QDN16" s="65"/>
      <c r="QDO16" s="65"/>
      <c r="QDX16" s="65"/>
      <c r="QEC16" s="219"/>
      <c r="QED16" s="65"/>
      <c r="QEE16" s="65"/>
      <c r="QEN16" s="65"/>
      <c r="QES16" s="219"/>
      <c r="QET16" s="65"/>
      <c r="QEU16" s="65"/>
      <c r="QFD16" s="65"/>
      <c r="QFI16" s="219"/>
      <c r="QFJ16" s="65"/>
      <c r="QFK16" s="65"/>
      <c r="QFT16" s="65"/>
      <c r="QFY16" s="219"/>
      <c r="QFZ16" s="65"/>
      <c r="QGA16" s="65"/>
      <c r="QGJ16" s="65"/>
      <c r="QGO16" s="219"/>
      <c r="QGP16" s="65"/>
      <c r="QGQ16" s="65"/>
      <c r="QGZ16" s="65"/>
      <c r="QHE16" s="219"/>
      <c r="QHF16" s="65"/>
      <c r="QHG16" s="65"/>
      <c r="QHP16" s="65"/>
      <c r="QHU16" s="219"/>
      <c r="QHV16" s="65"/>
      <c r="QHW16" s="65"/>
      <c r="QIF16" s="65"/>
      <c r="QIK16" s="219"/>
      <c r="QIL16" s="65"/>
      <c r="QIM16" s="65"/>
      <c r="QIV16" s="65"/>
      <c r="QJA16" s="219"/>
      <c r="QJB16" s="65"/>
      <c r="QJC16" s="65"/>
      <c r="QJL16" s="65"/>
      <c r="QJQ16" s="219"/>
      <c r="QJR16" s="65"/>
      <c r="QJS16" s="65"/>
      <c r="QKB16" s="65"/>
      <c r="QKG16" s="219"/>
      <c r="QKH16" s="65"/>
      <c r="QKI16" s="65"/>
      <c r="QKR16" s="65"/>
      <c r="QKW16" s="219"/>
      <c r="QKX16" s="65"/>
      <c r="QKY16" s="65"/>
      <c r="QLH16" s="65"/>
      <c r="QLM16" s="219"/>
      <c r="QLN16" s="65"/>
      <c r="QLO16" s="65"/>
      <c r="QLX16" s="65"/>
      <c r="QMC16" s="219"/>
      <c r="QMD16" s="65"/>
      <c r="QME16" s="65"/>
      <c r="QMN16" s="65"/>
      <c r="QMS16" s="219"/>
      <c r="QMT16" s="65"/>
      <c r="QMU16" s="65"/>
      <c r="QND16" s="65"/>
      <c r="QNI16" s="219"/>
      <c r="QNJ16" s="65"/>
      <c r="QNK16" s="65"/>
      <c r="QNT16" s="65"/>
      <c r="QNY16" s="219"/>
      <c r="QNZ16" s="65"/>
      <c r="QOA16" s="65"/>
      <c r="QOJ16" s="65"/>
      <c r="QOO16" s="219"/>
      <c r="QOP16" s="65"/>
      <c r="QOQ16" s="65"/>
      <c r="QOZ16" s="65"/>
      <c r="QPE16" s="219"/>
      <c r="QPF16" s="65"/>
      <c r="QPG16" s="65"/>
      <c r="QPP16" s="65"/>
      <c r="QPU16" s="219"/>
      <c r="QPV16" s="65"/>
      <c r="QPW16" s="65"/>
      <c r="QQF16" s="65"/>
      <c r="QQK16" s="219"/>
      <c r="QQL16" s="65"/>
      <c r="QQM16" s="65"/>
      <c r="QQV16" s="65"/>
      <c r="QRA16" s="219"/>
      <c r="QRB16" s="65"/>
      <c r="QRC16" s="65"/>
      <c r="QRL16" s="65"/>
      <c r="QRQ16" s="219"/>
      <c r="QRR16" s="65"/>
      <c r="QRS16" s="65"/>
      <c r="QSB16" s="65"/>
      <c r="QSG16" s="219"/>
      <c r="QSH16" s="65"/>
      <c r="QSI16" s="65"/>
      <c r="QSR16" s="65"/>
      <c r="QSW16" s="219"/>
      <c r="QSX16" s="65"/>
      <c r="QSY16" s="65"/>
      <c r="QTH16" s="65"/>
      <c r="QTM16" s="219"/>
      <c r="QTN16" s="65"/>
      <c r="QTO16" s="65"/>
      <c r="QTX16" s="65"/>
      <c r="QUC16" s="219"/>
      <c r="QUD16" s="65"/>
      <c r="QUE16" s="65"/>
      <c r="QUN16" s="65"/>
      <c r="QUS16" s="219"/>
      <c r="QUT16" s="65"/>
      <c r="QUU16" s="65"/>
      <c r="QVD16" s="65"/>
      <c r="QVI16" s="219"/>
      <c r="QVJ16" s="65"/>
      <c r="QVK16" s="65"/>
      <c r="QVT16" s="65"/>
      <c r="QVY16" s="219"/>
      <c r="QVZ16" s="65"/>
      <c r="QWA16" s="65"/>
      <c r="QWJ16" s="65"/>
      <c r="QWO16" s="219"/>
      <c r="QWP16" s="65"/>
      <c r="QWQ16" s="65"/>
      <c r="QWZ16" s="65"/>
      <c r="QXE16" s="219"/>
      <c r="QXF16" s="65"/>
      <c r="QXG16" s="65"/>
      <c r="QXP16" s="65"/>
      <c r="QXU16" s="219"/>
      <c r="QXV16" s="65"/>
      <c r="QXW16" s="65"/>
      <c r="QYF16" s="65"/>
      <c r="QYK16" s="219"/>
      <c r="QYL16" s="65"/>
      <c r="QYM16" s="65"/>
      <c r="QYV16" s="65"/>
      <c r="QZA16" s="219"/>
      <c r="QZB16" s="65"/>
      <c r="QZC16" s="65"/>
      <c r="QZL16" s="65"/>
      <c r="QZQ16" s="219"/>
      <c r="QZR16" s="65"/>
      <c r="QZS16" s="65"/>
      <c r="RAB16" s="65"/>
      <c r="RAG16" s="219"/>
      <c r="RAH16" s="65"/>
      <c r="RAI16" s="65"/>
      <c r="RAR16" s="65"/>
      <c r="RAW16" s="219"/>
      <c r="RAX16" s="65"/>
      <c r="RAY16" s="65"/>
      <c r="RBH16" s="65"/>
      <c r="RBM16" s="219"/>
      <c r="RBN16" s="65"/>
      <c r="RBO16" s="65"/>
      <c r="RBX16" s="65"/>
      <c r="RCC16" s="219"/>
      <c r="RCD16" s="65"/>
      <c r="RCE16" s="65"/>
      <c r="RCN16" s="65"/>
      <c r="RCS16" s="219"/>
      <c r="RCT16" s="65"/>
      <c r="RCU16" s="65"/>
      <c r="RDD16" s="65"/>
      <c r="RDI16" s="219"/>
      <c r="RDJ16" s="65"/>
      <c r="RDK16" s="65"/>
      <c r="RDT16" s="65"/>
      <c r="RDY16" s="219"/>
      <c r="RDZ16" s="65"/>
      <c r="REA16" s="65"/>
      <c r="REJ16" s="65"/>
      <c r="REO16" s="219"/>
      <c r="REP16" s="65"/>
      <c r="REQ16" s="65"/>
      <c r="REZ16" s="65"/>
      <c r="RFE16" s="219"/>
      <c r="RFF16" s="65"/>
      <c r="RFG16" s="65"/>
      <c r="RFP16" s="65"/>
      <c r="RFU16" s="219"/>
      <c r="RFV16" s="65"/>
      <c r="RFW16" s="65"/>
      <c r="RGF16" s="65"/>
      <c r="RGK16" s="219"/>
      <c r="RGL16" s="65"/>
      <c r="RGM16" s="65"/>
      <c r="RGV16" s="65"/>
      <c r="RHA16" s="219"/>
      <c r="RHB16" s="65"/>
      <c r="RHC16" s="65"/>
      <c r="RHL16" s="65"/>
      <c r="RHQ16" s="219"/>
      <c r="RHR16" s="65"/>
      <c r="RHS16" s="65"/>
      <c r="RIB16" s="65"/>
      <c r="RIG16" s="219"/>
      <c r="RIH16" s="65"/>
      <c r="RII16" s="65"/>
      <c r="RIR16" s="65"/>
      <c r="RIW16" s="219"/>
      <c r="RIX16" s="65"/>
      <c r="RIY16" s="65"/>
      <c r="RJH16" s="65"/>
      <c r="RJM16" s="219"/>
      <c r="RJN16" s="65"/>
      <c r="RJO16" s="65"/>
      <c r="RJX16" s="65"/>
      <c r="RKC16" s="219"/>
      <c r="RKD16" s="65"/>
      <c r="RKE16" s="65"/>
      <c r="RKN16" s="65"/>
      <c r="RKS16" s="219"/>
      <c r="RKT16" s="65"/>
      <c r="RKU16" s="65"/>
      <c r="RLD16" s="65"/>
      <c r="RLI16" s="219"/>
      <c r="RLJ16" s="65"/>
      <c r="RLK16" s="65"/>
      <c r="RLT16" s="65"/>
      <c r="RLY16" s="219"/>
      <c r="RLZ16" s="65"/>
      <c r="RMA16" s="65"/>
      <c r="RMJ16" s="65"/>
      <c r="RMO16" s="219"/>
      <c r="RMP16" s="65"/>
      <c r="RMQ16" s="65"/>
      <c r="RMZ16" s="65"/>
      <c r="RNE16" s="219"/>
      <c r="RNF16" s="65"/>
      <c r="RNG16" s="65"/>
      <c r="RNP16" s="65"/>
      <c r="RNU16" s="219"/>
      <c r="RNV16" s="65"/>
      <c r="RNW16" s="65"/>
      <c r="ROF16" s="65"/>
      <c r="ROK16" s="219"/>
      <c r="ROL16" s="65"/>
      <c r="ROM16" s="65"/>
      <c r="ROV16" s="65"/>
      <c r="RPA16" s="219"/>
      <c r="RPB16" s="65"/>
      <c r="RPC16" s="65"/>
      <c r="RPL16" s="65"/>
      <c r="RPQ16" s="219"/>
      <c r="RPR16" s="65"/>
      <c r="RPS16" s="65"/>
      <c r="RQB16" s="65"/>
      <c r="RQG16" s="219"/>
      <c r="RQH16" s="65"/>
      <c r="RQI16" s="65"/>
      <c r="RQR16" s="65"/>
      <c r="RQW16" s="219"/>
      <c r="RQX16" s="65"/>
      <c r="RQY16" s="65"/>
      <c r="RRH16" s="65"/>
      <c r="RRM16" s="219"/>
      <c r="RRN16" s="65"/>
      <c r="RRO16" s="65"/>
      <c r="RRX16" s="65"/>
      <c r="RSC16" s="219"/>
      <c r="RSD16" s="65"/>
      <c r="RSE16" s="65"/>
      <c r="RSN16" s="65"/>
      <c r="RSS16" s="219"/>
      <c r="RST16" s="65"/>
      <c r="RSU16" s="65"/>
      <c r="RTD16" s="65"/>
      <c r="RTI16" s="219"/>
      <c r="RTJ16" s="65"/>
      <c r="RTK16" s="65"/>
      <c r="RTT16" s="65"/>
      <c r="RTY16" s="219"/>
      <c r="RTZ16" s="65"/>
      <c r="RUA16" s="65"/>
      <c r="RUJ16" s="65"/>
      <c r="RUO16" s="219"/>
      <c r="RUP16" s="65"/>
      <c r="RUQ16" s="65"/>
      <c r="RUZ16" s="65"/>
      <c r="RVE16" s="219"/>
      <c r="RVF16" s="65"/>
      <c r="RVG16" s="65"/>
      <c r="RVP16" s="65"/>
      <c r="RVU16" s="219"/>
      <c r="RVV16" s="65"/>
      <c r="RVW16" s="65"/>
      <c r="RWF16" s="65"/>
      <c r="RWK16" s="219"/>
      <c r="RWL16" s="65"/>
      <c r="RWM16" s="65"/>
      <c r="RWV16" s="65"/>
      <c r="RXA16" s="219"/>
      <c r="RXB16" s="65"/>
      <c r="RXC16" s="65"/>
      <c r="RXL16" s="65"/>
      <c r="RXQ16" s="219"/>
      <c r="RXR16" s="65"/>
      <c r="RXS16" s="65"/>
      <c r="RYB16" s="65"/>
      <c r="RYG16" s="219"/>
      <c r="RYH16" s="65"/>
      <c r="RYI16" s="65"/>
      <c r="RYR16" s="65"/>
      <c r="RYW16" s="219"/>
      <c r="RYX16" s="65"/>
      <c r="RYY16" s="65"/>
      <c r="RZH16" s="65"/>
      <c r="RZM16" s="219"/>
      <c r="RZN16" s="65"/>
      <c r="RZO16" s="65"/>
      <c r="RZX16" s="65"/>
      <c r="SAC16" s="219"/>
      <c r="SAD16" s="65"/>
      <c r="SAE16" s="65"/>
      <c r="SAN16" s="65"/>
      <c r="SAS16" s="219"/>
      <c r="SAT16" s="65"/>
      <c r="SAU16" s="65"/>
      <c r="SBD16" s="65"/>
      <c r="SBI16" s="219"/>
      <c r="SBJ16" s="65"/>
      <c r="SBK16" s="65"/>
      <c r="SBT16" s="65"/>
      <c r="SBY16" s="219"/>
      <c r="SBZ16" s="65"/>
      <c r="SCA16" s="65"/>
      <c r="SCJ16" s="65"/>
      <c r="SCO16" s="219"/>
      <c r="SCP16" s="65"/>
      <c r="SCQ16" s="65"/>
      <c r="SCZ16" s="65"/>
      <c r="SDE16" s="219"/>
      <c r="SDF16" s="65"/>
      <c r="SDG16" s="65"/>
      <c r="SDP16" s="65"/>
      <c r="SDU16" s="219"/>
      <c r="SDV16" s="65"/>
      <c r="SDW16" s="65"/>
      <c r="SEF16" s="65"/>
      <c r="SEK16" s="219"/>
      <c r="SEL16" s="65"/>
      <c r="SEM16" s="65"/>
      <c r="SEV16" s="65"/>
      <c r="SFA16" s="219"/>
      <c r="SFB16" s="65"/>
      <c r="SFC16" s="65"/>
      <c r="SFL16" s="65"/>
      <c r="SFQ16" s="219"/>
      <c r="SFR16" s="65"/>
      <c r="SFS16" s="65"/>
      <c r="SGB16" s="65"/>
      <c r="SGG16" s="219"/>
      <c r="SGH16" s="65"/>
      <c r="SGI16" s="65"/>
      <c r="SGR16" s="65"/>
      <c r="SGW16" s="219"/>
      <c r="SGX16" s="65"/>
      <c r="SGY16" s="65"/>
      <c r="SHH16" s="65"/>
      <c r="SHM16" s="219"/>
      <c r="SHN16" s="65"/>
      <c r="SHO16" s="65"/>
      <c r="SHX16" s="65"/>
      <c r="SIC16" s="219"/>
      <c r="SID16" s="65"/>
      <c r="SIE16" s="65"/>
      <c r="SIN16" s="65"/>
      <c r="SIS16" s="219"/>
      <c r="SIT16" s="65"/>
      <c r="SIU16" s="65"/>
      <c r="SJD16" s="65"/>
      <c r="SJI16" s="219"/>
      <c r="SJJ16" s="65"/>
      <c r="SJK16" s="65"/>
      <c r="SJT16" s="65"/>
      <c r="SJY16" s="219"/>
      <c r="SJZ16" s="65"/>
      <c r="SKA16" s="65"/>
      <c r="SKJ16" s="65"/>
      <c r="SKO16" s="219"/>
      <c r="SKP16" s="65"/>
      <c r="SKQ16" s="65"/>
      <c r="SKZ16" s="65"/>
      <c r="SLE16" s="219"/>
      <c r="SLF16" s="65"/>
      <c r="SLG16" s="65"/>
      <c r="SLP16" s="65"/>
      <c r="SLU16" s="219"/>
      <c r="SLV16" s="65"/>
      <c r="SLW16" s="65"/>
      <c r="SMF16" s="65"/>
      <c r="SMK16" s="219"/>
      <c r="SML16" s="65"/>
      <c r="SMM16" s="65"/>
      <c r="SMV16" s="65"/>
      <c r="SNA16" s="219"/>
      <c r="SNB16" s="65"/>
      <c r="SNC16" s="65"/>
      <c r="SNL16" s="65"/>
      <c r="SNQ16" s="219"/>
      <c r="SNR16" s="65"/>
      <c r="SNS16" s="65"/>
      <c r="SOB16" s="65"/>
      <c r="SOG16" s="219"/>
      <c r="SOH16" s="65"/>
      <c r="SOI16" s="65"/>
      <c r="SOR16" s="65"/>
      <c r="SOW16" s="219"/>
      <c r="SOX16" s="65"/>
      <c r="SOY16" s="65"/>
      <c r="SPH16" s="65"/>
      <c r="SPM16" s="219"/>
      <c r="SPN16" s="65"/>
      <c r="SPO16" s="65"/>
      <c r="SPX16" s="65"/>
      <c r="SQC16" s="219"/>
      <c r="SQD16" s="65"/>
      <c r="SQE16" s="65"/>
      <c r="SQN16" s="65"/>
      <c r="SQS16" s="219"/>
      <c r="SQT16" s="65"/>
      <c r="SQU16" s="65"/>
      <c r="SRD16" s="65"/>
      <c r="SRI16" s="219"/>
      <c r="SRJ16" s="65"/>
      <c r="SRK16" s="65"/>
      <c r="SRT16" s="65"/>
      <c r="SRY16" s="219"/>
      <c r="SRZ16" s="65"/>
      <c r="SSA16" s="65"/>
      <c r="SSJ16" s="65"/>
      <c r="SSO16" s="219"/>
      <c r="SSP16" s="65"/>
      <c r="SSQ16" s="65"/>
      <c r="SSZ16" s="65"/>
      <c r="STE16" s="219"/>
      <c r="STF16" s="65"/>
      <c r="STG16" s="65"/>
      <c r="STP16" s="65"/>
      <c r="STU16" s="219"/>
      <c r="STV16" s="65"/>
      <c r="STW16" s="65"/>
      <c r="SUF16" s="65"/>
      <c r="SUK16" s="219"/>
      <c r="SUL16" s="65"/>
      <c r="SUM16" s="65"/>
      <c r="SUV16" s="65"/>
      <c r="SVA16" s="219"/>
      <c r="SVB16" s="65"/>
      <c r="SVC16" s="65"/>
      <c r="SVL16" s="65"/>
      <c r="SVQ16" s="219"/>
      <c r="SVR16" s="65"/>
      <c r="SVS16" s="65"/>
      <c r="SWB16" s="65"/>
      <c r="SWG16" s="219"/>
      <c r="SWH16" s="65"/>
      <c r="SWI16" s="65"/>
      <c r="SWR16" s="65"/>
      <c r="SWW16" s="219"/>
      <c r="SWX16" s="65"/>
      <c r="SWY16" s="65"/>
      <c r="SXH16" s="65"/>
      <c r="SXM16" s="219"/>
      <c r="SXN16" s="65"/>
      <c r="SXO16" s="65"/>
      <c r="SXX16" s="65"/>
      <c r="SYC16" s="219"/>
      <c r="SYD16" s="65"/>
      <c r="SYE16" s="65"/>
      <c r="SYN16" s="65"/>
      <c r="SYS16" s="219"/>
      <c r="SYT16" s="65"/>
      <c r="SYU16" s="65"/>
      <c r="SZD16" s="65"/>
      <c r="SZI16" s="219"/>
      <c r="SZJ16" s="65"/>
      <c r="SZK16" s="65"/>
      <c r="SZT16" s="65"/>
      <c r="SZY16" s="219"/>
      <c r="SZZ16" s="65"/>
      <c r="TAA16" s="65"/>
      <c r="TAJ16" s="65"/>
      <c r="TAO16" s="219"/>
      <c r="TAP16" s="65"/>
      <c r="TAQ16" s="65"/>
      <c r="TAZ16" s="65"/>
      <c r="TBE16" s="219"/>
      <c r="TBF16" s="65"/>
      <c r="TBG16" s="65"/>
      <c r="TBP16" s="65"/>
      <c r="TBU16" s="219"/>
      <c r="TBV16" s="65"/>
      <c r="TBW16" s="65"/>
      <c r="TCF16" s="65"/>
      <c r="TCK16" s="219"/>
      <c r="TCL16" s="65"/>
      <c r="TCM16" s="65"/>
      <c r="TCV16" s="65"/>
      <c r="TDA16" s="219"/>
      <c r="TDB16" s="65"/>
      <c r="TDC16" s="65"/>
      <c r="TDL16" s="65"/>
      <c r="TDQ16" s="219"/>
      <c r="TDR16" s="65"/>
      <c r="TDS16" s="65"/>
      <c r="TEB16" s="65"/>
      <c r="TEG16" s="219"/>
      <c r="TEH16" s="65"/>
      <c r="TEI16" s="65"/>
      <c r="TER16" s="65"/>
      <c r="TEW16" s="219"/>
      <c r="TEX16" s="65"/>
      <c r="TEY16" s="65"/>
      <c r="TFH16" s="65"/>
      <c r="TFM16" s="219"/>
      <c r="TFN16" s="65"/>
      <c r="TFO16" s="65"/>
      <c r="TFX16" s="65"/>
      <c r="TGC16" s="219"/>
      <c r="TGD16" s="65"/>
      <c r="TGE16" s="65"/>
      <c r="TGN16" s="65"/>
      <c r="TGS16" s="219"/>
      <c r="TGT16" s="65"/>
      <c r="TGU16" s="65"/>
      <c r="THD16" s="65"/>
      <c r="THI16" s="219"/>
      <c r="THJ16" s="65"/>
      <c r="THK16" s="65"/>
      <c r="THT16" s="65"/>
      <c r="THY16" s="219"/>
      <c r="THZ16" s="65"/>
      <c r="TIA16" s="65"/>
      <c r="TIJ16" s="65"/>
      <c r="TIO16" s="219"/>
      <c r="TIP16" s="65"/>
      <c r="TIQ16" s="65"/>
      <c r="TIZ16" s="65"/>
      <c r="TJE16" s="219"/>
      <c r="TJF16" s="65"/>
      <c r="TJG16" s="65"/>
      <c r="TJP16" s="65"/>
      <c r="TJU16" s="219"/>
      <c r="TJV16" s="65"/>
      <c r="TJW16" s="65"/>
      <c r="TKF16" s="65"/>
      <c r="TKK16" s="219"/>
      <c r="TKL16" s="65"/>
      <c r="TKM16" s="65"/>
      <c r="TKV16" s="65"/>
      <c r="TLA16" s="219"/>
      <c r="TLB16" s="65"/>
      <c r="TLC16" s="65"/>
      <c r="TLL16" s="65"/>
      <c r="TLQ16" s="219"/>
      <c r="TLR16" s="65"/>
      <c r="TLS16" s="65"/>
      <c r="TMB16" s="65"/>
      <c r="TMG16" s="219"/>
      <c r="TMH16" s="65"/>
      <c r="TMI16" s="65"/>
      <c r="TMR16" s="65"/>
      <c r="TMW16" s="219"/>
      <c r="TMX16" s="65"/>
      <c r="TMY16" s="65"/>
      <c r="TNH16" s="65"/>
      <c r="TNM16" s="219"/>
      <c r="TNN16" s="65"/>
      <c r="TNO16" s="65"/>
      <c r="TNX16" s="65"/>
      <c r="TOC16" s="219"/>
      <c r="TOD16" s="65"/>
      <c r="TOE16" s="65"/>
      <c r="TON16" s="65"/>
      <c r="TOS16" s="219"/>
      <c r="TOT16" s="65"/>
      <c r="TOU16" s="65"/>
      <c r="TPD16" s="65"/>
      <c r="TPI16" s="219"/>
      <c r="TPJ16" s="65"/>
      <c r="TPK16" s="65"/>
      <c r="TPT16" s="65"/>
      <c r="TPY16" s="219"/>
      <c r="TPZ16" s="65"/>
      <c r="TQA16" s="65"/>
      <c r="TQJ16" s="65"/>
      <c r="TQO16" s="219"/>
      <c r="TQP16" s="65"/>
      <c r="TQQ16" s="65"/>
      <c r="TQZ16" s="65"/>
      <c r="TRE16" s="219"/>
      <c r="TRF16" s="65"/>
      <c r="TRG16" s="65"/>
      <c r="TRP16" s="65"/>
      <c r="TRU16" s="219"/>
      <c r="TRV16" s="65"/>
      <c r="TRW16" s="65"/>
      <c r="TSF16" s="65"/>
      <c r="TSK16" s="219"/>
      <c r="TSL16" s="65"/>
      <c r="TSM16" s="65"/>
      <c r="TSV16" s="65"/>
      <c r="TTA16" s="219"/>
      <c r="TTB16" s="65"/>
      <c r="TTC16" s="65"/>
      <c r="TTL16" s="65"/>
      <c r="TTQ16" s="219"/>
      <c r="TTR16" s="65"/>
      <c r="TTS16" s="65"/>
      <c r="TUB16" s="65"/>
      <c r="TUG16" s="219"/>
      <c r="TUH16" s="65"/>
      <c r="TUI16" s="65"/>
      <c r="TUR16" s="65"/>
      <c r="TUW16" s="219"/>
      <c r="TUX16" s="65"/>
      <c r="TUY16" s="65"/>
      <c r="TVH16" s="65"/>
      <c r="TVM16" s="219"/>
      <c r="TVN16" s="65"/>
      <c r="TVO16" s="65"/>
      <c r="TVX16" s="65"/>
      <c r="TWC16" s="219"/>
      <c r="TWD16" s="65"/>
      <c r="TWE16" s="65"/>
      <c r="TWN16" s="65"/>
      <c r="TWS16" s="219"/>
      <c r="TWT16" s="65"/>
      <c r="TWU16" s="65"/>
      <c r="TXD16" s="65"/>
      <c r="TXI16" s="219"/>
      <c r="TXJ16" s="65"/>
      <c r="TXK16" s="65"/>
      <c r="TXT16" s="65"/>
      <c r="TXY16" s="219"/>
      <c r="TXZ16" s="65"/>
      <c r="TYA16" s="65"/>
      <c r="TYJ16" s="65"/>
      <c r="TYO16" s="219"/>
      <c r="TYP16" s="65"/>
      <c r="TYQ16" s="65"/>
      <c r="TYZ16" s="65"/>
      <c r="TZE16" s="219"/>
      <c r="TZF16" s="65"/>
      <c r="TZG16" s="65"/>
      <c r="TZP16" s="65"/>
      <c r="TZU16" s="219"/>
      <c r="TZV16" s="65"/>
      <c r="TZW16" s="65"/>
      <c r="UAF16" s="65"/>
      <c r="UAK16" s="219"/>
      <c r="UAL16" s="65"/>
      <c r="UAM16" s="65"/>
      <c r="UAV16" s="65"/>
      <c r="UBA16" s="219"/>
      <c r="UBB16" s="65"/>
      <c r="UBC16" s="65"/>
      <c r="UBL16" s="65"/>
      <c r="UBQ16" s="219"/>
      <c r="UBR16" s="65"/>
      <c r="UBS16" s="65"/>
      <c r="UCB16" s="65"/>
      <c r="UCG16" s="219"/>
      <c r="UCH16" s="65"/>
      <c r="UCI16" s="65"/>
      <c r="UCR16" s="65"/>
      <c r="UCW16" s="219"/>
      <c r="UCX16" s="65"/>
      <c r="UCY16" s="65"/>
      <c r="UDH16" s="65"/>
      <c r="UDM16" s="219"/>
      <c r="UDN16" s="65"/>
      <c r="UDO16" s="65"/>
      <c r="UDX16" s="65"/>
      <c r="UEC16" s="219"/>
      <c r="UED16" s="65"/>
      <c r="UEE16" s="65"/>
      <c r="UEN16" s="65"/>
      <c r="UES16" s="219"/>
      <c r="UET16" s="65"/>
      <c r="UEU16" s="65"/>
      <c r="UFD16" s="65"/>
      <c r="UFI16" s="219"/>
      <c r="UFJ16" s="65"/>
      <c r="UFK16" s="65"/>
      <c r="UFT16" s="65"/>
      <c r="UFY16" s="219"/>
      <c r="UFZ16" s="65"/>
      <c r="UGA16" s="65"/>
      <c r="UGJ16" s="65"/>
      <c r="UGO16" s="219"/>
      <c r="UGP16" s="65"/>
      <c r="UGQ16" s="65"/>
      <c r="UGZ16" s="65"/>
      <c r="UHE16" s="219"/>
      <c r="UHF16" s="65"/>
      <c r="UHG16" s="65"/>
      <c r="UHP16" s="65"/>
      <c r="UHU16" s="219"/>
      <c r="UHV16" s="65"/>
      <c r="UHW16" s="65"/>
      <c r="UIF16" s="65"/>
      <c r="UIK16" s="219"/>
      <c r="UIL16" s="65"/>
      <c r="UIM16" s="65"/>
      <c r="UIV16" s="65"/>
      <c r="UJA16" s="219"/>
      <c r="UJB16" s="65"/>
      <c r="UJC16" s="65"/>
      <c r="UJL16" s="65"/>
      <c r="UJQ16" s="219"/>
      <c r="UJR16" s="65"/>
      <c r="UJS16" s="65"/>
      <c r="UKB16" s="65"/>
      <c r="UKG16" s="219"/>
      <c r="UKH16" s="65"/>
      <c r="UKI16" s="65"/>
      <c r="UKR16" s="65"/>
      <c r="UKW16" s="219"/>
      <c r="UKX16" s="65"/>
      <c r="UKY16" s="65"/>
      <c r="ULH16" s="65"/>
      <c r="ULM16" s="219"/>
      <c r="ULN16" s="65"/>
      <c r="ULO16" s="65"/>
      <c r="ULX16" s="65"/>
      <c r="UMC16" s="219"/>
      <c r="UMD16" s="65"/>
      <c r="UME16" s="65"/>
      <c r="UMN16" s="65"/>
      <c r="UMS16" s="219"/>
      <c r="UMT16" s="65"/>
      <c r="UMU16" s="65"/>
      <c r="UND16" s="65"/>
      <c r="UNI16" s="219"/>
      <c r="UNJ16" s="65"/>
      <c r="UNK16" s="65"/>
      <c r="UNT16" s="65"/>
      <c r="UNY16" s="219"/>
      <c r="UNZ16" s="65"/>
      <c r="UOA16" s="65"/>
      <c r="UOJ16" s="65"/>
      <c r="UOO16" s="219"/>
      <c r="UOP16" s="65"/>
      <c r="UOQ16" s="65"/>
      <c r="UOZ16" s="65"/>
      <c r="UPE16" s="219"/>
      <c r="UPF16" s="65"/>
      <c r="UPG16" s="65"/>
      <c r="UPP16" s="65"/>
      <c r="UPU16" s="219"/>
      <c r="UPV16" s="65"/>
      <c r="UPW16" s="65"/>
      <c r="UQF16" s="65"/>
      <c r="UQK16" s="219"/>
      <c r="UQL16" s="65"/>
      <c r="UQM16" s="65"/>
      <c r="UQV16" s="65"/>
      <c r="URA16" s="219"/>
      <c r="URB16" s="65"/>
      <c r="URC16" s="65"/>
      <c r="URL16" s="65"/>
      <c r="URQ16" s="219"/>
      <c r="URR16" s="65"/>
      <c r="URS16" s="65"/>
      <c r="USB16" s="65"/>
      <c r="USG16" s="219"/>
      <c r="USH16" s="65"/>
      <c r="USI16" s="65"/>
      <c r="USR16" s="65"/>
      <c r="USW16" s="219"/>
      <c r="USX16" s="65"/>
      <c r="USY16" s="65"/>
      <c r="UTH16" s="65"/>
      <c r="UTM16" s="219"/>
      <c r="UTN16" s="65"/>
      <c r="UTO16" s="65"/>
      <c r="UTX16" s="65"/>
      <c r="UUC16" s="219"/>
      <c r="UUD16" s="65"/>
      <c r="UUE16" s="65"/>
      <c r="UUN16" s="65"/>
      <c r="UUS16" s="219"/>
      <c r="UUT16" s="65"/>
      <c r="UUU16" s="65"/>
      <c r="UVD16" s="65"/>
      <c r="UVI16" s="219"/>
      <c r="UVJ16" s="65"/>
      <c r="UVK16" s="65"/>
      <c r="UVT16" s="65"/>
      <c r="UVY16" s="219"/>
      <c r="UVZ16" s="65"/>
      <c r="UWA16" s="65"/>
      <c r="UWJ16" s="65"/>
      <c r="UWO16" s="219"/>
      <c r="UWP16" s="65"/>
      <c r="UWQ16" s="65"/>
      <c r="UWZ16" s="65"/>
      <c r="UXE16" s="219"/>
      <c r="UXF16" s="65"/>
      <c r="UXG16" s="65"/>
      <c r="UXP16" s="65"/>
      <c r="UXU16" s="219"/>
      <c r="UXV16" s="65"/>
      <c r="UXW16" s="65"/>
      <c r="UYF16" s="65"/>
      <c r="UYK16" s="219"/>
      <c r="UYL16" s="65"/>
      <c r="UYM16" s="65"/>
      <c r="UYV16" s="65"/>
      <c r="UZA16" s="219"/>
      <c r="UZB16" s="65"/>
      <c r="UZC16" s="65"/>
      <c r="UZL16" s="65"/>
      <c r="UZQ16" s="219"/>
      <c r="UZR16" s="65"/>
      <c r="UZS16" s="65"/>
      <c r="VAB16" s="65"/>
      <c r="VAG16" s="219"/>
      <c r="VAH16" s="65"/>
      <c r="VAI16" s="65"/>
      <c r="VAR16" s="65"/>
      <c r="VAW16" s="219"/>
      <c r="VAX16" s="65"/>
      <c r="VAY16" s="65"/>
      <c r="VBH16" s="65"/>
      <c r="VBM16" s="219"/>
      <c r="VBN16" s="65"/>
      <c r="VBO16" s="65"/>
      <c r="VBX16" s="65"/>
      <c r="VCC16" s="219"/>
      <c r="VCD16" s="65"/>
      <c r="VCE16" s="65"/>
      <c r="VCN16" s="65"/>
      <c r="VCS16" s="219"/>
      <c r="VCT16" s="65"/>
      <c r="VCU16" s="65"/>
      <c r="VDD16" s="65"/>
      <c r="VDI16" s="219"/>
      <c r="VDJ16" s="65"/>
      <c r="VDK16" s="65"/>
      <c r="VDT16" s="65"/>
      <c r="VDY16" s="219"/>
      <c r="VDZ16" s="65"/>
      <c r="VEA16" s="65"/>
      <c r="VEJ16" s="65"/>
      <c r="VEO16" s="219"/>
      <c r="VEP16" s="65"/>
      <c r="VEQ16" s="65"/>
      <c r="VEZ16" s="65"/>
      <c r="VFE16" s="219"/>
      <c r="VFF16" s="65"/>
      <c r="VFG16" s="65"/>
      <c r="VFP16" s="65"/>
      <c r="VFU16" s="219"/>
      <c r="VFV16" s="65"/>
      <c r="VFW16" s="65"/>
      <c r="VGF16" s="65"/>
      <c r="VGK16" s="219"/>
      <c r="VGL16" s="65"/>
      <c r="VGM16" s="65"/>
      <c r="VGV16" s="65"/>
      <c r="VHA16" s="219"/>
      <c r="VHB16" s="65"/>
      <c r="VHC16" s="65"/>
      <c r="VHL16" s="65"/>
      <c r="VHQ16" s="219"/>
      <c r="VHR16" s="65"/>
      <c r="VHS16" s="65"/>
      <c r="VIB16" s="65"/>
      <c r="VIG16" s="219"/>
      <c r="VIH16" s="65"/>
      <c r="VII16" s="65"/>
      <c r="VIR16" s="65"/>
      <c r="VIW16" s="219"/>
      <c r="VIX16" s="65"/>
      <c r="VIY16" s="65"/>
      <c r="VJH16" s="65"/>
      <c r="VJM16" s="219"/>
      <c r="VJN16" s="65"/>
      <c r="VJO16" s="65"/>
      <c r="VJX16" s="65"/>
      <c r="VKC16" s="219"/>
      <c r="VKD16" s="65"/>
      <c r="VKE16" s="65"/>
      <c r="VKN16" s="65"/>
      <c r="VKS16" s="219"/>
      <c r="VKT16" s="65"/>
      <c r="VKU16" s="65"/>
      <c r="VLD16" s="65"/>
      <c r="VLI16" s="219"/>
      <c r="VLJ16" s="65"/>
      <c r="VLK16" s="65"/>
      <c r="VLT16" s="65"/>
      <c r="VLY16" s="219"/>
      <c r="VLZ16" s="65"/>
      <c r="VMA16" s="65"/>
      <c r="VMJ16" s="65"/>
      <c r="VMO16" s="219"/>
      <c r="VMP16" s="65"/>
      <c r="VMQ16" s="65"/>
      <c r="VMZ16" s="65"/>
      <c r="VNE16" s="219"/>
      <c r="VNF16" s="65"/>
      <c r="VNG16" s="65"/>
      <c r="VNP16" s="65"/>
      <c r="VNU16" s="219"/>
      <c r="VNV16" s="65"/>
      <c r="VNW16" s="65"/>
      <c r="VOF16" s="65"/>
      <c r="VOK16" s="219"/>
      <c r="VOL16" s="65"/>
      <c r="VOM16" s="65"/>
      <c r="VOV16" s="65"/>
      <c r="VPA16" s="219"/>
      <c r="VPB16" s="65"/>
      <c r="VPC16" s="65"/>
      <c r="VPL16" s="65"/>
      <c r="VPQ16" s="219"/>
      <c r="VPR16" s="65"/>
      <c r="VPS16" s="65"/>
      <c r="VQB16" s="65"/>
      <c r="VQG16" s="219"/>
      <c r="VQH16" s="65"/>
      <c r="VQI16" s="65"/>
      <c r="VQR16" s="65"/>
      <c r="VQW16" s="219"/>
      <c r="VQX16" s="65"/>
      <c r="VQY16" s="65"/>
      <c r="VRH16" s="65"/>
      <c r="VRM16" s="219"/>
      <c r="VRN16" s="65"/>
      <c r="VRO16" s="65"/>
      <c r="VRX16" s="65"/>
      <c r="VSC16" s="219"/>
      <c r="VSD16" s="65"/>
      <c r="VSE16" s="65"/>
      <c r="VSN16" s="65"/>
      <c r="VSS16" s="219"/>
      <c r="VST16" s="65"/>
      <c r="VSU16" s="65"/>
      <c r="VTD16" s="65"/>
      <c r="VTI16" s="219"/>
      <c r="VTJ16" s="65"/>
      <c r="VTK16" s="65"/>
      <c r="VTT16" s="65"/>
      <c r="VTY16" s="219"/>
      <c r="VTZ16" s="65"/>
      <c r="VUA16" s="65"/>
      <c r="VUJ16" s="65"/>
      <c r="VUO16" s="219"/>
      <c r="VUP16" s="65"/>
      <c r="VUQ16" s="65"/>
      <c r="VUZ16" s="65"/>
      <c r="VVE16" s="219"/>
      <c r="VVF16" s="65"/>
      <c r="VVG16" s="65"/>
      <c r="VVP16" s="65"/>
      <c r="VVU16" s="219"/>
      <c r="VVV16" s="65"/>
      <c r="VVW16" s="65"/>
      <c r="VWF16" s="65"/>
      <c r="VWK16" s="219"/>
      <c r="VWL16" s="65"/>
      <c r="VWM16" s="65"/>
      <c r="VWV16" s="65"/>
      <c r="VXA16" s="219"/>
      <c r="VXB16" s="65"/>
      <c r="VXC16" s="65"/>
      <c r="VXL16" s="65"/>
      <c r="VXQ16" s="219"/>
      <c r="VXR16" s="65"/>
      <c r="VXS16" s="65"/>
      <c r="VYB16" s="65"/>
      <c r="VYG16" s="219"/>
      <c r="VYH16" s="65"/>
      <c r="VYI16" s="65"/>
      <c r="VYR16" s="65"/>
      <c r="VYW16" s="219"/>
      <c r="VYX16" s="65"/>
      <c r="VYY16" s="65"/>
      <c r="VZH16" s="65"/>
      <c r="VZM16" s="219"/>
      <c r="VZN16" s="65"/>
      <c r="VZO16" s="65"/>
      <c r="VZX16" s="65"/>
      <c r="WAC16" s="219"/>
      <c r="WAD16" s="65"/>
      <c r="WAE16" s="65"/>
      <c r="WAN16" s="65"/>
      <c r="WAS16" s="219"/>
      <c r="WAT16" s="65"/>
      <c r="WAU16" s="65"/>
      <c r="WBD16" s="65"/>
      <c r="WBI16" s="219"/>
      <c r="WBJ16" s="65"/>
      <c r="WBK16" s="65"/>
      <c r="WBT16" s="65"/>
      <c r="WBY16" s="219"/>
      <c r="WBZ16" s="65"/>
      <c r="WCA16" s="65"/>
      <c r="WCJ16" s="65"/>
      <c r="WCO16" s="219"/>
      <c r="WCP16" s="65"/>
      <c r="WCQ16" s="65"/>
      <c r="WCZ16" s="65"/>
      <c r="WDE16" s="219"/>
      <c r="WDF16" s="65"/>
      <c r="WDG16" s="65"/>
      <c r="WDP16" s="65"/>
      <c r="WDU16" s="219"/>
      <c r="WDV16" s="65"/>
      <c r="WDW16" s="65"/>
      <c r="WEF16" s="65"/>
      <c r="WEK16" s="219"/>
      <c r="WEL16" s="65"/>
      <c r="WEM16" s="65"/>
      <c r="WEV16" s="65"/>
      <c r="WFA16" s="219"/>
      <c r="WFB16" s="65"/>
      <c r="WFC16" s="65"/>
      <c r="WFL16" s="65"/>
      <c r="WFQ16" s="219"/>
      <c r="WFR16" s="65"/>
      <c r="WFS16" s="65"/>
      <c r="WGB16" s="65"/>
      <c r="WGG16" s="219"/>
      <c r="WGH16" s="65"/>
      <c r="WGI16" s="65"/>
      <c r="WGR16" s="65"/>
      <c r="WGW16" s="219"/>
      <c r="WGX16" s="65"/>
      <c r="WGY16" s="65"/>
      <c r="WHH16" s="65"/>
      <c r="WHM16" s="219"/>
      <c r="WHN16" s="65"/>
      <c r="WHO16" s="65"/>
      <c r="WHX16" s="65"/>
      <c r="WIC16" s="219"/>
      <c r="WID16" s="65"/>
      <c r="WIE16" s="65"/>
      <c r="WIN16" s="65"/>
      <c r="WIS16" s="219"/>
      <c r="WIT16" s="65"/>
      <c r="WIU16" s="65"/>
      <c r="WJD16" s="65"/>
      <c r="WJI16" s="219"/>
      <c r="WJJ16" s="65"/>
      <c r="WJK16" s="65"/>
      <c r="WJT16" s="65"/>
      <c r="WJY16" s="219"/>
      <c r="WJZ16" s="65"/>
      <c r="WKA16" s="65"/>
      <c r="WKJ16" s="65"/>
      <c r="WKO16" s="219"/>
      <c r="WKP16" s="65"/>
      <c r="WKQ16" s="65"/>
      <c r="WKZ16" s="65"/>
      <c r="WLE16" s="219"/>
      <c r="WLF16" s="65"/>
      <c r="WLG16" s="65"/>
      <c r="WLP16" s="65"/>
      <c r="WLU16" s="219"/>
      <c r="WLV16" s="65"/>
      <c r="WLW16" s="65"/>
      <c r="WMF16" s="65"/>
      <c r="WMK16" s="219"/>
      <c r="WML16" s="65"/>
      <c r="WMM16" s="65"/>
      <c r="WMV16" s="65"/>
      <c r="WNA16" s="219"/>
      <c r="WNB16" s="65"/>
      <c r="WNC16" s="65"/>
      <c r="WNL16" s="65"/>
      <c r="WNQ16" s="219"/>
      <c r="WNR16" s="65"/>
      <c r="WNS16" s="65"/>
      <c r="WOB16" s="65"/>
      <c r="WOG16" s="219"/>
      <c r="WOH16" s="65"/>
      <c r="WOI16" s="65"/>
      <c r="WOR16" s="65"/>
      <c r="WOW16" s="219"/>
      <c r="WOX16" s="65"/>
      <c r="WOY16" s="65"/>
      <c r="WPH16" s="65"/>
      <c r="WPM16" s="219"/>
      <c r="WPN16" s="65"/>
      <c r="WPO16" s="65"/>
      <c r="WPX16" s="65"/>
      <c r="WQC16" s="219"/>
      <c r="WQD16" s="65"/>
      <c r="WQE16" s="65"/>
      <c r="WQN16" s="65"/>
      <c r="WQS16" s="219"/>
      <c r="WQT16" s="65"/>
      <c r="WQU16" s="65"/>
      <c r="WRD16" s="65"/>
      <c r="WRI16" s="219"/>
      <c r="WRJ16" s="65"/>
      <c r="WRK16" s="65"/>
      <c r="WRT16" s="65"/>
      <c r="WRY16" s="219"/>
      <c r="WRZ16" s="65"/>
      <c r="WSA16" s="65"/>
      <c r="WSJ16" s="65"/>
      <c r="WSO16" s="219"/>
      <c r="WSP16" s="65"/>
      <c r="WSQ16" s="65"/>
      <c r="WSZ16" s="65"/>
      <c r="WTE16" s="219"/>
      <c r="WTF16" s="65"/>
      <c r="WTG16" s="65"/>
      <c r="WTP16" s="65"/>
      <c r="WTU16" s="219"/>
      <c r="WTV16" s="65"/>
      <c r="WTW16" s="65"/>
      <c r="WUF16" s="65"/>
      <c r="WUK16" s="219"/>
      <c r="WUL16" s="65"/>
      <c r="WUM16" s="65"/>
      <c r="WUV16" s="65"/>
      <c r="WVA16" s="219"/>
      <c r="WVB16" s="65"/>
      <c r="WVC16" s="65"/>
      <c r="WVL16" s="65"/>
      <c r="WVQ16" s="219"/>
      <c r="WVR16" s="65"/>
      <c r="WVS16" s="65"/>
      <c r="WWB16" s="65"/>
      <c r="WWG16" s="219"/>
      <c r="WWH16" s="65"/>
      <c r="WWI16" s="65"/>
      <c r="WWR16" s="65"/>
      <c r="WWW16" s="219"/>
      <c r="WWX16" s="65"/>
      <c r="WWY16" s="65"/>
      <c r="WXH16" s="65"/>
      <c r="WXM16" s="219"/>
      <c r="WXN16" s="65"/>
      <c r="WXO16" s="65"/>
      <c r="WXX16" s="65"/>
      <c r="WYC16" s="219"/>
      <c r="WYD16" s="65"/>
      <c r="WYE16" s="65"/>
      <c r="WYN16" s="65"/>
      <c r="WYS16" s="219"/>
      <c r="WYT16" s="65"/>
      <c r="WYU16" s="65"/>
      <c r="WZD16" s="65"/>
      <c r="WZI16" s="219"/>
      <c r="WZJ16" s="65"/>
      <c r="WZK16" s="65"/>
      <c r="WZT16" s="65"/>
      <c r="WZY16" s="219"/>
      <c r="WZZ16" s="65"/>
      <c r="XAA16" s="65"/>
      <c r="XAJ16" s="65"/>
      <c r="XAO16" s="219"/>
      <c r="XAP16" s="65"/>
      <c r="XAQ16" s="65"/>
      <c r="XAZ16" s="65"/>
      <c r="XBE16" s="219"/>
      <c r="XBF16" s="65"/>
      <c r="XBG16" s="65"/>
      <c r="XBP16" s="65"/>
      <c r="XBU16" s="219"/>
      <c r="XBV16" s="65"/>
      <c r="XBW16" s="65"/>
      <c r="XCF16" s="65"/>
      <c r="XCK16" s="219"/>
      <c r="XCL16" s="65"/>
      <c r="XCM16" s="65"/>
      <c r="XCV16" s="65"/>
      <c r="XDA16" s="219"/>
      <c r="XDB16" s="65"/>
      <c r="XDC16" s="65"/>
      <c r="XDL16" s="65"/>
      <c r="XDQ16" s="219"/>
      <c r="XDR16" s="65"/>
      <c r="XDS16" s="65"/>
      <c r="XEB16" s="65"/>
      <c r="XEG16" s="219"/>
      <c r="XEH16" s="65"/>
      <c r="XEI16" s="65"/>
      <c r="XER16" s="65"/>
    </row>
    <row r="17" spans="1:9" ht="30" hidden="1" customHeight="1" x14ac:dyDescent="0.25">
      <c r="A17" s="219"/>
      <c r="B17" s="74" t="s">
        <v>766</v>
      </c>
      <c r="C17" s="69"/>
      <c r="D17" s="69"/>
      <c r="E17" s="70"/>
      <c r="F17" s="71" t="s">
        <v>381</v>
      </c>
      <c r="G17" s="72"/>
      <c r="H17" s="73"/>
      <c r="I17" s="64"/>
    </row>
    <row r="18" spans="1:9" ht="30" hidden="1" customHeight="1" x14ac:dyDescent="0.25">
      <c r="A18" s="219"/>
      <c r="B18" s="68" t="s">
        <v>765</v>
      </c>
      <c r="C18" s="69"/>
      <c r="D18" s="69"/>
      <c r="E18" s="70"/>
      <c r="F18" s="71" t="s">
        <v>503</v>
      </c>
      <c r="G18" s="72"/>
      <c r="H18" s="73"/>
      <c r="I18" s="64"/>
    </row>
    <row r="19" spans="1:9" ht="30" hidden="1" customHeight="1" x14ac:dyDescent="0.25">
      <c r="A19" s="219"/>
      <c r="B19" s="74" t="s">
        <v>769</v>
      </c>
      <c r="C19" s="83"/>
      <c r="D19" s="83"/>
      <c r="E19" s="70"/>
      <c r="F19" s="288" t="s">
        <v>424</v>
      </c>
      <c r="G19" s="72"/>
      <c r="H19" s="73"/>
      <c r="I19" s="64"/>
    </row>
    <row r="20" spans="1:9" ht="30" hidden="1" customHeight="1" x14ac:dyDescent="0.25">
      <c r="A20" s="219"/>
      <c r="B20" s="74" t="s">
        <v>777</v>
      </c>
      <c r="C20" s="83"/>
      <c r="D20" s="83"/>
      <c r="E20" s="70"/>
      <c r="F20" s="71" t="s">
        <v>785</v>
      </c>
      <c r="G20" s="72"/>
      <c r="H20" s="73"/>
      <c r="I20" s="64"/>
    </row>
    <row r="21" spans="1:9" ht="30" hidden="1" customHeight="1" x14ac:dyDescent="0.25">
      <c r="A21" s="219"/>
      <c r="B21" s="74" t="s">
        <v>779</v>
      </c>
      <c r="C21" s="83"/>
      <c r="D21" s="83"/>
      <c r="E21" s="70"/>
      <c r="F21" s="71" t="s">
        <v>560</v>
      </c>
      <c r="G21" s="72"/>
      <c r="H21" s="73"/>
      <c r="I21" s="64"/>
    </row>
    <row r="22" spans="1:9" ht="30" hidden="1" customHeight="1" x14ac:dyDescent="0.25">
      <c r="A22" s="219"/>
      <c r="B22" s="522" t="s">
        <v>778</v>
      </c>
      <c r="C22" s="523"/>
      <c r="D22" s="523"/>
      <c r="E22" s="70"/>
      <c r="F22" s="71" t="s">
        <v>570</v>
      </c>
      <c r="G22" s="72"/>
      <c r="H22" s="73"/>
      <c r="I22" s="64"/>
    </row>
    <row r="23" spans="1:9" ht="30" hidden="1" customHeight="1" x14ac:dyDescent="0.25">
      <c r="A23" s="219"/>
      <c r="B23" s="68" t="s">
        <v>798</v>
      </c>
      <c r="C23" s="83"/>
      <c r="D23" s="83"/>
      <c r="E23" s="70"/>
      <c r="F23" s="71" t="s">
        <v>799</v>
      </c>
      <c r="G23" s="72"/>
      <c r="H23" s="73"/>
      <c r="I23" s="64"/>
    </row>
    <row r="24" spans="1:9" ht="30" hidden="1" customHeight="1" x14ac:dyDescent="0.25">
      <c r="A24" s="219"/>
      <c r="B24" s="534" t="s">
        <v>787</v>
      </c>
      <c r="C24" s="523"/>
      <c r="D24" s="523"/>
      <c r="E24" s="70"/>
      <c r="F24" s="71" t="s">
        <v>534</v>
      </c>
      <c r="G24" s="72"/>
      <c r="H24" s="73"/>
      <c r="I24" s="64"/>
    </row>
    <row r="25" spans="1:9" ht="30" hidden="1" customHeight="1" x14ac:dyDescent="0.25">
      <c r="A25" s="219"/>
      <c r="B25" s="68" t="s">
        <v>802</v>
      </c>
      <c r="C25" s="83"/>
      <c r="D25" s="83"/>
      <c r="E25" s="70"/>
      <c r="F25" s="71" t="s">
        <v>865</v>
      </c>
      <c r="G25" s="72"/>
      <c r="H25" s="73"/>
      <c r="I25" s="64"/>
    </row>
    <row r="26" spans="1:9" ht="30" hidden="1" customHeight="1" x14ac:dyDescent="0.25">
      <c r="A26" s="219"/>
      <c r="B26" s="74" t="s">
        <v>803</v>
      </c>
      <c r="C26" s="83"/>
      <c r="D26" s="83"/>
      <c r="E26" s="70"/>
      <c r="F26" s="71" t="s">
        <v>866</v>
      </c>
      <c r="G26" s="72"/>
      <c r="H26" s="73"/>
      <c r="I26" s="64"/>
    </row>
    <row r="27" spans="1:9" ht="30" hidden="1" customHeight="1" x14ac:dyDescent="0.25">
      <c r="A27" s="219"/>
      <c r="B27" s="74" t="s">
        <v>807</v>
      </c>
      <c r="C27" s="83"/>
      <c r="D27" s="83"/>
      <c r="E27" s="84"/>
      <c r="F27" s="72" t="s">
        <v>867</v>
      </c>
      <c r="G27" s="72"/>
      <c r="H27" s="73"/>
      <c r="I27" s="64">
        <v>0.66</v>
      </c>
    </row>
    <row r="28" spans="1:9" ht="30" hidden="1" customHeight="1" x14ac:dyDescent="0.25">
      <c r="A28" s="219"/>
      <c r="B28" s="74" t="s">
        <v>808</v>
      </c>
      <c r="C28" s="83"/>
      <c r="D28" s="83"/>
      <c r="E28" s="84"/>
      <c r="F28" s="72" t="s">
        <v>868</v>
      </c>
      <c r="G28" s="72"/>
      <c r="H28" s="73"/>
      <c r="I28" s="64">
        <v>0.65</v>
      </c>
    </row>
    <row r="29" spans="1:9" ht="30" hidden="1" customHeight="1" x14ac:dyDescent="0.25">
      <c r="A29" s="219"/>
      <c r="B29" s="74" t="s">
        <v>809</v>
      </c>
      <c r="C29" s="83"/>
      <c r="D29" s="83"/>
      <c r="E29" s="84"/>
      <c r="F29" s="72" t="s">
        <v>142</v>
      </c>
      <c r="G29" s="72"/>
      <c r="H29" s="73"/>
      <c r="I29" s="64"/>
    </row>
    <row r="30" spans="1:9" ht="30" hidden="1" customHeight="1" x14ac:dyDescent="0.25">
      <c r="A30" s="219"/>
      <c r="B30" s="522" t="s">
        <v>810</v>
      </c>
      <c r="C30" s="523"/>
      <c r="D30" s="523"/>
      <c r="E30" s="84"/>
      <c r="F30" s="72" t="s">
        <v>869</v>
      </c>
      <c r="G30" s="72"/>
      <c r="H30" s="73"/>
      <c r="I30" s="64">
        <v>1</v>
      </c>
    </row>
    <row r="31" spans="1:9" ht="30" hidden="1" customHeight="1" x14ac:dyDescent="0.25">
      <c r="A31" s="219"/>
      <c r="B31" s="522" t="s">
        <v>811</v>
      </c>
      <c r="C31" s="523"/>
      <c r="D31" s="523"/>
      <c r="E31" s="84"/>
      <c r="F31" s="72" t="s">
        <v>381</v>
      </c>
      <c r="G31" s="72"/>
      <c r="H31" s="73"/>
      <c r="I31" s="64">
        <v>0.92</v>
      </c>
    </row>
    <row r="32" spans="1:9" ht="30" hidden="1" customHeight="1" x14ac:dyDescent="0.25">
      <c r="A32" s="219"/>
      <c r="B32" s="522" t="s">
        <v>813</v>
      </c>
      <c r="C32" s="523"/>
      <c r="D32" s="523"/>
      <c r="E32" s="84"/>
      <c r="F32" s="72" t="s">
        <v>358</v>
      </c>
      <c r="G32" s="72"/>
      <c r="H32" s="73"/>
      <c r="I32" s="64">
        <v>0.98</v>
      </c>
    </row>
    <row r="33" spans="1:9" ht="30" hidden="1" customHeight="1" x14ac:dyDescent="0.25">
      <c r="A33" s="219"/>
      <c r="B33" s="522" t="s">
        <v>814</v>
      </c>
      <c r="C33" s="523"/>
      <c r="D33" s="523"/>
      <c r="E33" s="84"/>
      <c r="F33" s="72" t="s">
        <v>534</v>
      </c>
      <c r="G33" s="72"/>
      <c r="H33" s="73"/>
      <c r="I33" s="64">
        <v>1</v>
      </c>
    </row>
    <row r="34" spans="1:9" ht="30" hidden="1" customHeight="1" x14ac:dyDescent="0.25">
      <c r="A34" s="219"/>
      <c r="B34" s="522" t="s">
        <v>815</v>
      </c>
      <c r="C34" s="523"/>
      <c r="D34" s="523"/>
      <c r="E34" s="84"/>
      <c r="F34" s="72" t="s">
        <v>870</v>
      </c>
      <c r="G34" s="72"/>
      <c r="H34" s="73"/>
      <c r="I34" s="64">
        <v>0</v>
      </c>
    </row>
    <row r="35" spans="1:9" ht="30" hidden="1" customHeight="1" x14ac:dyDescent="0.25">
      <c r="A35" s="219"/>
      <c r="B35" s="74" t="s">
        <v>817</v>
      </c>
      <c r="C35" s="83"/>
      <c r="D35" s="83"/>
      <c r="E35" s="84"/>
      <c r="F35" s="72" t="s">
        <v>866</v>
      </c>
      <c r="G35" s="72"/>
      <c r="H35" s="73"/>
      <c r="I35" s="64"/>
    </row>
    <row r="36" spans="1:9" ht="30" hidden="1" customHeight="1" x14ac:dyDescent="0.25">
      <c r="A36" s="219"/>
      <c r="B36" s="74" t="s">
        <v>818</v>
      </c>
      <c r="C36" s="83"/>
      <c r="D36" s="83"/>
      <c r="E36" s="84"/>
      <c r="F36" s="72" t="s">
        <v>866</v>
      </c>
      <c r="G36" s="72"/>
      <c r="H36" s="73"/>
      <c r="I36" s="64"/>
    </row>
    <row r="37" spans="1:9" ht="30" hidden="1" customHeight="1" x14ac:dyDescent="0.25">
      <c r="A37" s="219"/>
      <c r="B37" s="74" t="s">
        <v>819</v>
      </c>
      <c r="C37" s="83"/>
      <c r="D37" s="83"/>
      <c r="E37" s="84"/>
      <c r="F37" s="72" t="s">
        <v>871</v>
      </c>
      <c r="G37" s="72"/>
      <c r="H37" s="73"/>
      <c r="I37" s="64"/>
    </row>
    <row r="38" spans="1:9" ht="30" hidden="1" customHeight="1" x14ac:dyDescent="0.25">
      <c r="A38" s="219"/>
      <c r="B38" s="522" t="s">
        <v>820</v>
      </c>
      <c r="C38" s="523"/>
      <c r="D38" s="523"/>
      <c r="E38" s="524"/>
      <c r="F38" s="72" t="s">
        <v>381</v>
      </c>
      <c r="G38" s="72"/>
      <c r="H38" s="73"/>
      <c r="I38" s="64"/>
    </row>
    <row r="39" spans="1:9" ht="30" hidden="1" customHeight="1" x14ac:dyDescent="0.25">
      <c r="A39" s="219"/>
      <c r="B39" s="522" t="s">
        <v>821</v>
      </c>
      <c r="C39" s="523"/>
      <c r="D39" s="523"/>
      <c r="E39" s="524"/>
      <c r="F39" s="72" t="s">
        <v>381</v>
      </c>
      <c r="G39" s="72"/>
      <c r="H39" s="73"/>
      <c r="I39" s="64"/>
    </row>
    <row r="40" spans="1:9" ht="30" hidden="1" customHeight="1" x14ac:dyDescent="0.25">
      <c r="A40" s="219"/>
      <c r="B40" s="522" t="s">
        <v>822</v>
      </c>
      <c r="C40" s="523"/>
      <c r="D40" s="523"/>
      <c r="E40" s="524"/>
      <c r="F40" s="72" t="s">
        <v>867</v>
      </c>
      <c r="G40" s="72"/>
      <c r="H40" s="73"/>
      <c r="I40" s="64"/>
    </row>
    <row r="41" spans="1:9" ht="30" hidden="1" customHeight="1" x14ac:dyDescent="0.25">
      <c r="A41" s="219"/>
      <c r="B41" s="522" t="s">
        <v>825</v>
      </c>
      <c r="C41" s="523"/>
      <c r="D41" s="523"/>
      <c r="E41" s="524"/>
      <c r="F41" s="72" t="s">
        <v>142</v>
      </c>
      <c r="G41" s="72"/>
      <c r="H41" s="73"/>
      <c r="I41" s="64"/>
    </row>
    <row r="42" spans="1:9" ht="30" hidden="1" customHeight="1" x14ac:dyDescent="0.25">
      <c r="A42" s="219"/>
      <c r="B42" s="522" t="s">
        <v>826</v>
      </c>
      <c r="C42" s="523"/>
      <c r="D42" s="523"/>
      <c r="E42" s="524"/>
      <c r="F42" s="72" t="s">
        <v>142</v>
      </c>
      <c r="G42" s="72"/>
      <c r="H42" s="73"/>
      <c r="I42" s="64"/>
    </row>
    <row r="43" spans="1:9" ht="30" hidden="1" customHeight="1" x14ac:dyDescent="0.25">
      <c r="A43" s="219"/>
      <c r="B43" s="522" t="s">
        <v>827</v>
      </c>
      <c r="C43" s="523"/>
      <c r="D43" s="523"/>
      <c r="E43" s="524"/>
      <c r="F43" s="72" t="s">
        <v>381</v>
      </c>
      <c r="G43" s="72"/>
      <c r="H43" s="73"/>
      <c r="I43" s="64"/>
    </row>
    <row r="44" spans="1:9" ht="30" hidden="1" customHeight="1" x14ac:dyDescent="0.25">
      <c r="A44" s="219"/>
      <c r="B44" s="522" t="s">
        <v>830</v>
      </c>
      <c r="C44" s="523"/>
      <c r="D44" s="523"/>
      <c r="E44" s="524"/>
      <c r="F44" s="72" t="s">
        <v>870</v>
      </c>
      <c r="G44" s="72"/>
      <c r="H44" s="73"/>
      <c r="I44" s="64"/>
    </row>
    <row r="45" spans="1:9" ht="30" hidden="1" customHeight="1" x14ac:dyDescent="0.25">
      <c r="A45" s="219"/>
      <c r="B45" s="522" t="s">
        <v>834</v>
      </c>
      <c r="C45" s="523"/>
      <c r="D45" s="523"/>
      <c r="E45" s="524"/>
      <c r="F45" s="702" t="s">
        <v>424</v>
      </c>
      <c r="G45" s="702"/>
      <c r="H45" s="703"/>
      <c r="I45" s="64"/>
    </row>
    <row r="46" spans="1:9" ht="30" hidden="1" customHeight="1" x14ac:dyDescent="0.25">
      <c r="A46" s="219"/>
      <c r="B46" s="522" t="s">
        <v>835</v>
      </c>
      <c r="C46" s="523"/>
      <c r="D46" s="523"/>
      <c r="E46" s="524"/>
      <c r="F46" s="702" t="s">
        <v>381</v>
      </c>
      <c r="G46" s="702"/>
      <c r="H46" s="703"/>
      <c r="I46" s="64"/>
    </row>
    <row r="47" spans="1:9" ht="30" hidden="1" customHeight="1" x14ac:dyDescent="0.25">
      <c r="A47" s="219"/>
      <c r="B47" s="522" t="s">
        <v>836</v>
      </c>
      <c r="C47" s="523"/>
      <c r="D47" s="523"/>
      <c r="E47" s="524"/>
      <c r="F47" s="72" t="s">
        <v>785</v>
      </c>
      <c r="G47" s="708"/>
      <c r="H47" s="709"/>
      <c r="I47" s="64"/>
    </row>
    <row r="48" spans="1:9" ht="30" hidden="1" customHeight="1" x14ac:dyDescent="0.25">
      <c r="A48" s="219"/>
      <c r="B48" s="522" t="s">
        <v>837</v>
      </c>
      <c r="C48" s="523"/>
      <c r="D48" s="523"/>
      <c r="E48" s="524"/>
      <c r="F48" s="708" t="s">
        <v>540</v>
      </c>
      <c r="G48" s="708"/>
      <c r="H48" s="709"/>
      <c r="I48" s="64"/>
    </row>
    <row r="49" spans="1:8" ht="30" hidden="1" customHeight="1" x14ac:dyDescent="0.25">
      <c r="A49" s="219"/>
      <c r="B49" s="522" t="s">
        <v>840</v>
      </c>
      <c r="C49" s="523"/>
      <c r="D49" s="523"/>
      <c r="E49" s="524"/>
      <c r="F49" s="949" t="s">
        <v>872</v>
      </c>
      <c r="G49" s="949"/>
      <c r="H49" s="950"/>
    </row>
    <row r="50" spans="1:8" ht="30" hidden="1" customHeight="1" x14ac:dyDescent="0.25">
      <c r="A50" s="219"/>
      <c r="B50" s="522" t="s">
        <v>843</v>
      </c>
      <c r="C50" s="523"/>
      <c r="D50" s="523"/>
      <c r="E50" s="524"/>
      <c r="F50" s="949" t="s">
        <v>570</v>
      </c>
      <c r="G50" s="949"/>
      <c r="H50" s="950"/>
    </row>
    <row r="51" spans="1:8" ht="30" hidden="1" customHeight="1" x14ac:dyDescent="0.25">
      <c r="A51" s="219"/>
      <c r="B51" s="522" t="s">
        <v>844</v>
      </c>
      <c r="C51" s="523"/>
      <c r="D51" s="523"/>
      <c r="E51" s="524"/>
      <c r="F51" s="949" t="s">
        <v>381</v>
      </c>
      <c r="G51" s="949"/>
      <c r="H51" s="950"/>
    </row>
    <row r="52" spans="1:8" ht="30" hidden="1" customHeight="1" x14ac:dyDescent="0.25">
      <c r="A52" s="219"/>
      <c r="B52" s="522" t="s">
        <v>845</v>
      </c>
      <c r="C52" s="523"/>
      <c r="D52" s="523"/>
      <c r="E52" s="524"/>
      <c r="F52" s="949" t="s">
        <v>142</v>
      </c>
      <c r="G52" s="949"/>
      <c r="H52" s="950"/>
    </row>
    <row r="53" spans="1:8" ht="30" hidden="1" customHeight="1" x14ac:dyDescent="0.25">
      <c r="A53" s="219"/>
      <c r="B53" s="522" t="s">
        <v>847</v>
      </c>
      <c r="C53" s="523"/>
      <c r="D53" s="523"/>
      <c r="E53" s="524"/>
      <c r="F53" s="949" t="s">
        <v>142</v>
      </c>
      <c r="G53" s="949"/>
      <c r="H53" s="950"/>
    </row>
    <row r="54" spans="1:8" ht="30" hidden="1" customHeight="1" x14ac:dyDescent="0.25">
      <c r="A54" s="219"/>
      <c r="B54" s="522" t="s">
        <v>848</v>
      </c>
      <c r="C54" s="523"/>
      <c r="D54" s="523"/>
      <c r="E54" s="524"/>
      <c r="F54" s="949" t="s">
        <v>142</v>
      </c>
      <c r="G54" s="949"/>
      <c r="H54" s="950"/>
    </row>
    <row r="55" spans="1:8" ht="30" hidden="1" customHeight="1" x14ac:dyDescent="0.25">
      <c r="A55" s="219"/>
      <c r="B55" s="522" t="s">
        <v>850</v>
      </c>
      <c r="C55" s="523"/>
      <c r="D55" s="523"/>
      <c r="E55" s="524"/>
      <c r="F55" s="949" t="s">
        <v>142</v>
      </c>
      <c r="G55" s="949"/>
      <c r="H55" s="950"/>
    </row>
    <row r="56" spans="1:8" ht="30" hidden="1" customHeight="1" x14ac:dyDescent="0.25">
      <c r="A56" s="219"/>
      <c r="B56" s="522" t="s">
        <v>853</v>
      </c>
      <c r="C56" s="523"/>
      <c r="D56" s="523"/>
      <c r="E56" s="524"/>
      <c r="F56" s="949" t="s">
        <v>424</v>
      </c>
      <c r="G56" s="949"/>
      <c r="H56" s="950"/>
    </row>
    <row r="57" spans="1:8" ht="30" hidden="1" customHeight="1" x14ac:dyDescent="0.25">
      <c r="A57" s="219"/>
      <c r="B57" s="522" t="s">
        <v>854</v>
      </c>
      <c r="C57" s="523"/>
      <c r="D57" s="523"/>
      <c r="E57" s="524"/>
      <c r="F57" s="72" t="s">
        <v>873</v>
      </c>
      <c r="G57" s="949"/>
      <c r="H57" s="950"/>
    </row>
    <row r="58" spans="1:8" ht="30" hidden="1" customHeight="1" x14ac:dyDescent="0.25">
      <c r="A58" s="219"/>
      <c r="B58" s="522" t="s">
        <v>789</v>
      </c>
      <c r="C58" s="523"/>
      <c r="D58" s="523"/>
      <c r="E58" s="524"/>
      <c r="F58" s="949" t="s">
        <v>873</v>
      </c>
      <c r="G58" s="949"/>
      <c r="H58" s="950"/>
    </row>
    <row r="59" spans="1:8" ht="30" hidden="1" customHeight="1" x14ac:dyDescent="0.25">
      <c r="A59" s="219"/>
      <c r="B59" s="522" t="s">
        <v>855</v>
      </c>
      <c r="C59" s="523"/>
      <c r="D59" s="523"/>
      <c r="E59" s="524"/>
      <c r="F59" s="949" t="s">
        <v>142</v>
      </c>
      <c r="G59" s="949"/>
      <c r="H59" s="950"/>
    </row>
    <row r="60" spans="1:8" ht="30" hidden="1" customHeight="1" x14ac:dyDescent="0.25">
      <c r="A60" s="219"/>
      <c r="B60" s="522" t="s">
        <v>883</v>
      </c>
      <c r="C60" s="523"/>
      <c r="D60" s="523"/>
      <c r="E60" s="524"/>
      <c r="F60" s="949" t="s">
        <v>872</v>
      </c>
      <c r="G60" s="949"/>
      <c r="H60" s="950"/>
    </row>
    <row r="61" spans="1:8" ht="30" hidden="1" customHeight="1" x14ac:dyDescent="0.25">
      <c r="A61" s="219"/>
      <c r="B61" s="522" t="s">
        <v>724</v>
      </c>
      <c r="C61" s="523"/>
      <c r="D61" s="523"/>
      <c r="E61" s="524"/>
      <c r="F61" s="949" t="s">
        <v>909</v>
      </c>
      <c r="G61" s="949"/>
      <c r="H61" s="950"/>
    </row>
    <row r="62" spans="1:8" ht="30" hidden="1" customHeight="1" x14ac:dyDescent="0.25">
      <c r="A62" s="219"/>
      <c r="B62" s="522" t="s">
        <v>892</v>
      </c>
      <c r="C62" s="523"/>
      <c r="D62" s="523"/>
      <c r="E62" s="524"/>
      <c r="F62" s="949" t="s">
        <v>872</v>
      </c>
      <c r="G62" s="949"/>
      <c r="H62" s="950"/>
    </row>
    <row r="63" spans="1:8" ht="30" hidden="1" customHeight="1" x14ac:dyDescent="0.25">
      <c r="A63" s="219"/>
      <c r="B63" s="522" t="s">
        <v>777</v>
      </c>
      <c r="C63" s="523"/>
      <c r="D63" s="523"/>
      <c r="E63" s="524"/>
      <c r="F63" s="949" t="s">
        <v>785</v>
      </c>
      <c r="G63" s="949"/>
      <c r="H63" s="950"/>
    </row>
    <row r="64" spans="1:8" ht="30" hidden="1" customHeight="1" x14ac:dyDescent="0.25">
      <c r="A64" s="219"/>
      <c r="B64" s="522" t="s">
        <v>891</v>
      </c>
      <c r="C64" s="523"/>
      <c r="D64" s="523"/>
      <c r="E64" s="524"/>
      <c r="F64" s="949" t="s">
        <v>424</v>
      </c>
      <c r="G64" s="949"/>
      <c r="H64" s="950"/>
    </row>
    <row r="65" spans="1:8" ht="30" hidden="1" customHeight="1" x14ac:dyDescent="0.25">
      <c r="A65" s="219"/>
      <c r="B65" s="522" t="s">
        <v>915</v>
      </c>
      <c r="C65" s="523"/>
      <c r="D65" s="523"/>
      <c r="E65" s="524"/>
      <c r="F65" s="949" t="s">
        <v>381</v>
      </c>
      <c r="G65" s="949"/>
      <c r="H65" s="950"/>
    </row>
    <row r="66" spans="1:8" ht="30" hidden="1" customHeight="1" x14ac:dyDescent="0.25">
      <c r="A66" s="219"/>
      <c r="B66" s="522" t="s">
        <v>916</v>
      </c>
      <c r="C66" s="523"/>
      <c r="D66" s="523"/>
      <c r="E66" s="524"/>
      <c r="F66" s="949" t="s">
        <v>556</v>
      </c>
      <c r="G66" s="949"/>
      <c r="H66" s="950"/>
    </row>
    <row r="67" spans="1:8" ht="30" hidden="1" customHeight="1" x14ac:dyDescent="0.25">
      <c r="A67" s="219"/>
      <c r="B67" s="522" t="s">
        <v>917</v>
      </c>
      <c r="C67" s="523"/>
      <c r="D67" s="523"/>
      <c r="E67" s="524"/>
      <c r="F67" s="949" t="s">
        <v>866</v>
      </c>
      <c r="G67" s="949"/>
      <c r="H67" s="950"/>
    </row>
    <row r="68" spans="1:8" ht="30" hidden="1" customHeight="1" x14ac:dyDescent="0.25">
      <c r="A68" s="219"/>
      <c r="B68" s="522" t="s">
        <v>932</v>
      </c>
      <c r="C68" s="523"/>
      <c r="D68" s="523"/>
      <c r="E68" s="524"/>
      <c r="F68" s="949" t="s">
        <v>934</v>
      </c>
      <c r="G68" s="949"/>
      <c r="H68" s="950"/>
    </row>
    <row r="69" spans="1:8" ht="30" hidden="1" customHeight="1" x14ac:dyDescent="0.25">
      <c r="A69" s="219"/>
      <c r="B69" s="522" t="s">
        <v>933</v>
      </c>
      <c r="C69" s="523"/>
      <c r="D69" s="523"/>
      <c r="E69" s="524"/>
      <c r="F69" s="979" t="s">
        <v>385</v>
      </c>
      <c r="G69" s="979"/>
      <c r="H69" s="980"/>
    </row>
    <row r="70" spans="1:8" ht="30" hidden="1" customHeight="1" x14ac:dyDescent="0.25">
      <c r="A70" s="219"/>
      <c r="B70" s="522" t="s">
        <v>788</v>
      </c>
      <c r="C70" s="523"/>
      <c r="D70" s="523"/>
      <c r="E70" s="524"/>
      <c r="F70" s="995" t="s">
        <v>142</v>
      </c>
      <c r="G70" s="995"/>
      <c r="H70" s="996"/>
    </row>
    <row r="71" spans="1:8" ht="30" hidden="1" customHeight="1" x14ac:dyDescent="0.25">
      <c r="A71" s="219"/>
      <c r="B71" s="522"/>
      <c r="C71" s="523"/>
      <c r="D71" s="523"/>
      <c r="E71" s="524"/>
      <c r="F71" s="995"/>
      <c r="G71" s="995"/>
      <c r="H71" s="996"/>
    </row>
    <row r="72" spans="1:8" ht="30" hidden="1" customHeight="1" x14ac:dyDescent="0.25">
      <c r="A72" s="219"/>
      <c r="B72" s="522"/>
      <c r="C72" s="523"/>
      <c r="D72" s="523"/>
      <c r="E72" s="524"/>
      <c r="F72" s="995"/>
      <c r="G72" s="995"/>
      <c r="H72" s="996"/>
    </row>
    <row r="73" spans="1:8" ht="30" hidden="1" customHeight="1" x14ac:dyDescent="0.25">
      <c r="A73" s="219"/>
      <c r="B73" s="522"/>
      <c r="C73" s="523"/>
      <c r="D73" s="523"/>
      <c r="E73" s="524"/>
      <c r="F73" s="995"/>
      <c r="G73" s="995"/>
      <c r="H73" s="996"/>
    </row>
    <row r="74" spans="1:8" ht="30" hidden="1" customHeight="1" x14ac:dyDescent="0.25">
      <c r="A74" s="219"/>
      <c r="B74" s="522"/>
      <c r="C74" s="523"/>
      <c r="D74" s="523"/>
      <c r="E74" s="524"/>
      <c r="F74" s="1006"/>
      <c r="G74" s="1006"/>
      <c r="H74" s="1007"/>
    </row>
    <row r="75" spans="1:8" ht="30" hidden="1" customHeight="1" x14ac:dyDescent="0.25">
      <c r="A75" s="219"/>
      <c r="B75" s="522"/>
      <c r="C75" s="523"/>
      <c r="D75" s="523"/>
      <c r="E75" s="524"/>
      <c r="F75" s="1006"/>
      <c r="G75" s="1006"/>
      <c r="H75" s="1007"/>
    </row>
    <row r="76" spans="1:8" ht="30" hidden="1" customHeight="1" x14ac:dyDescent="0.25">
      <c r="A76" s="219"/>
      <c r="B76" s="522"/>
      <c r="C76" s="523"/>
      <c r="D76" s="523"/>
      <c r="E76" s="524"/>
      <c r="F76" s="1006"/>
      <c r="G76" s="1006"/>
      <c r="H76" s="1007"/>
    </row>
    <row r="77" spans="1:8" ht="30" hidden="1" customHeight="1" x14ac:dyDescent="0.25">
      <c r="A77" s="219"/>
      <c r="B77" s="522"/>
      <c r="C77" s="523"/>
      <c r="D77" s="523"/>
      <c r="E77" s="524"/>
      <c r="F77" s="1006"/>
      <c r="G77" s="1006"/>
      <c r="H77" s="1007"/>
    </row>
    <row r="78" spans="1:8" ht="30" hidden="1" customHeight="1" x14ac:dyDescent="0.25">
      <c r="A78" s="219"/>
      <c r="B78" s="522"/>
      <c r="C78" s="523"/>
      <c r="D78" s="523"/>
      <c r="E78" s="524"/>
      <c r="F78" s="1006"/>
      <c r="G78" s="1006"/>
      <c r="H78" s="1007"/>
    </row>
    <row r="79" spans="1:8" ht="30" hidden="1" customHeight="1" x14ac:dyDescent="0.25">
      <c r="A79" s="219"/>
      <c r="B79" s="522"/>
      <c r="C79" s="523"/>
      <c r="D79" s="523"/>
      <c r="E79" s="524"/>
      <c r="F79" s="949"/>
      <c r="G79" s="949"/>
      <c r="H79" s="950"/>
    </row>
    <row r="80" spans="1:8" ht="30" customHeight="1" x14ac:dyDescent="0.25">
      <c r="A80" s="219"/>
      <c r="B80" s="300" t="s">
        <v>45</v>
      </c>
      <c r="C80" s="301">
        <f>SUM(C10:C79)</f>
        <v>72</v>
      </c>
      <c r="D80" s="301">
        <f>SUM(D10:D79)</f>
        <v>0</v>
      </c>
      <c r="E80" s="308">
        <f>SUM(E10:E79)</f>
        <v>2114.1393271699999</v>
      </c>
    </row>
    <row r="81" spans="1:9" ht="15" customHeight="1" x14ac:dyDescent="0.25">
      <c r="A81" s="219"/>
      <c r="B81" s="78"/>
      <c r="C81" s="78"/>
      <c r="D81" s="79"/>
      <c r="E81" s="80"/>
      <c r="F81" s="81"/>
      <c r="G81" s="63"/>
      <c r="H81" s="63"/>
      <c r="I81" s="64"/>
    </row>
    <row r="82" spans="1:9" ht="15" customHeight="1" x14ac:dyDescent="0.25">
      <c r="A82" s="219"/>
      <c r="C82" s="78"/>
      <c r="D82" s="79"/>
      <c r="E82" s="80"/>
      <c r="F82" s="81"/>
      <c r="G82" s="63"/>
      <c r="H82" s="63"/>
      <c r="I82" s="64"/>
    </row>
    <row r="83" spans="1:9" ht="24.75" customHeight="1" x14ac:dyDescent="0.25">
      <c r="A83" s="219"/>
      <c r="B83" s="1674" t="s">
        <v>324</v>
      </c>
      <c r="C83" s="1675"/>
      <c r="D83" s="1676"/>
      <c r="E83" s="1676"/>
      <c r="F83" s="1676"/>
      <c r="G83" s="1676"/>
      <c r="H83" s="1677"/>
      <c r="I83" s="64"/>
    </row>
    <row r="84" spans="1:9" ht="39" customHeight="1" x14ac:dyDescent="0.25">
      <c r="A84" s="219"/>
      <c r="B84" s="221" t="s">
        <v>180</v>
      </c>
      <c r="C84" s="221" t="s">
        <v>68</v>
      </c>
      <c r="D84" s="66" t="s">
        <v>253</v>
      </c>
      <c r="E84" s="66" t="s">
        <v>125</v>
      </c>
      <c r="F84" s="66" t="s">
        <v>43</v>
      </c>
      <c r="G84" s="66" t="s">
        <v>129</v>
      </c>
      <c r="H84" s="66" t="s">
        <v>44</v>
      </c>
      <c r="I84" s="64"/>
    </row>
    <row r="85" spans="1:9" s="574" customFormat="1" ht="28.5" hidden="1" customHeight="1" x14ac:dyDescent="0.25">
      <c r="A85" s="566"/>
      <c r="B85" s="567" t="s">
        <v>710</v>
      </c>
      <c r="C85" s="568"/>
      <c r="D85" s="568"/>
      <c r="E85" s="569"/>
      <c r="F85" s="570" t="s">
        <v>553</v>
      </c>
      <c r="G85" s="571"/>
      <c r="H85" s="572"/>
      <c r="I85" s="573"/>
    </row>
    <row r="86" spans="1:9" s="574" customFormat="1" ht="28.5" hidden="1" customHeight="1" x14ac:dyDescent="0.25">
      <c r="A86" s="566"/>
      <c r="B86" s="567" t="s">
        <v>743</v>
      </c>
      <c r="C86" s="568"/>
      <c r="D86" s="568"/>
      <c r="E86" s="569"/>
      <c r="F86" s="570" t="s">
        <v>784</v>
      </c>
      <c r="G86" s="571"/>
      <c r="H86" s="572"/>
      <c r="I86" s="573">
        <v>0</v>
      </c>
    </row>
    <row r="87" spans="1:9" s="574" customFormat="1" ht="28.5" hidden="1" customHeight="1" x14ac:dyDescent="0.25">
      <c r="A87" s="566"/>
      <c r="B87" s="567" t="s">
        <v>767</v>
      </c>
      <c r="C87" s="568"/>
      <c r="D87" s="568"/>
      <c r="E87" s="569"/>
      <c r="F87" s="570" t="s">
        <v>536</v>
      </c>
      <c r="G87" s="571"/>
      <c r="H87" s="572"/>
      <c r="I87" s="573">
        <v>0</v>
      </c>
    </row>
    <row r="88" spans="1:9" s="574" customFormat="1" ht="28.5" hidden="1" customHeight="1" x14ac:dyDescent="0.25">
      <c r="A88" s="566"/>
      <c r="B88" s="567" t="s">
        <v>776</v>
      </c>
      <c r="C88" s="568"/>
      <c r="D88" s="568"/>
      <c r="E88" s="569"/>
      <c r="F88" s="570" t="s">
        <v>786</v>
      </c>
      <c r="G88" s="571"/>
      <c r="H88" s="572"/>
      <c r="I88" s="573">
        <v>0</v>
      </c>
    </row>
    <row r="89" spans="1:9" s="574" customFormat="1" ht="28.5" hidden="1" customHeight="1" x14ac:dyDescent="0.25">
      <c r="A89" s="566"/>
      <c r="B89" s="575" t="s">
        <v>804</v>
      </c>
      <c r="C89" s="568"/>
      <c r="D89" s="576"/>
      <c r="E89" s="577"/>
      <c r="F89" s="570" t="s">
        <v>874</v>
      </c>
      <c r="G89" s="571"/>
      <c r="H89" s="572"/>
      <c r="I89" s="573"/>
    </row>
    <row r="90" spans="1:9" s="574" customFormat="1" ht="40.5" hidden="1" customHeight="1" x14ac:dyDescent="0.25">
      <c r="A90" s="566"/>
      <c r="B90" s="575" t="s">
        <v>805</v>
      </c>
      <c r="C90" s="568"/>
      <c r="D90" s="576"/>
      <c r="E90" s="569"/>
      <c r="F90" s="570" t="s">
        <v>875</v>
      </c>
      <c r="G90" s="571"/>
      <c r="H90" s="572"/>
      <c r="I90" s="573"/>
    </row>
    <row r="91" spans="1:9" s="574" customFormat="1" ht="28.5" hidden="1" customHeight="1" x14ac:dyDescent="0.25">
      <c r="A91" s="566"/>
      <c r="B91" s="575" t="s">
        <v>806</v>
      </c>
      <c r="C91" s="568"/>
      <c r="D91" s="576"/>
      <c r="E91" s="577"/>
      <c r="F91" s="570" t="s">
        <v>876</v>
      </c>
      <c r="G91" s="571"/>
      <c r="H91" s="572"/>
      <c r="I91" s="573"/>
    </row>
    <row r="92" spans="1:9" s="574" customFormat="1" ht="28.5" hidden="1" customHeight="1" x14ac:dyDescent="0.25">
      <c r="A92" s="566"/>
      <c r="B92" s="575" t="s">
        <v>816</v>
      </c>
      <c r="C92" s="568"/>
      <c r="D92" s="568"/>
      <c r="E92" s="577"/>
      <c r="F92" s="570" t="s">
        <v>877</v>
      </c>
      <c r="G92" s="571"/>
      <c r="H92" s="572"/>
      <c r="I92" s="573"/>
    </row>
    <row r="93" spans="1:9" s="574" customFormat="1" ht="28.5" hidden="1" customHeight="1" x14ac:dyDescent="0.25">
      <c r="A93" s="566"/>
      <c r="B93" s="575" t="s">
        <v>824</v>
      </c>
      <c r="C93" s="568"/>
      <c r="D93" s="568"/>
      <c r="E93" s="577"/>
      <c r="F93" s="570" t="s">
        <v>878</v>
      </c>
      <c r="G93" s="571"/>
      <c r="H93" s="572"/>
      <c r="I93" s="573"/>
    </row>
    <row r="94" spans="1:9" s="574" customFormat="1" ht="28.5" hidden="1" customHeight="1" x14ac:dyDescent="0.25">
      <c r="A94" s="566"/>
      <c r="B94" s="575" t="s">
        <v>828</v>
      </c>
      <c r="C94" s="568"/>
      <c r="D94" s="576"/>
      <c r="E94" s="577"/>
      <c r="F94" s="570" t="s">
        <v>536</v>
      </c>
      <c r="G94" s="571"/>
      <c r="H94" s="572"/>
      <c r="I94" s="573"/>
    </row>
    <row r="95" spans="1:9" s="574" customFormat="1" ht="28.5" hidden="1" customHeight="1" x14ac:dyDescent="0.25">
      <c r="A95" s="566"/>
      <c r="B95" s="575" t="s">
        <v>831</v>
      </c>
      <c r="C95" s="568"/>
      <c r="D95" s="576"/>
      <c r="E95" s="577"/>
      <c r="F95" s="570" t="s">
        <v>879</v>
      </c>
      <c r="G95" s="571"/>
      <c r="H95" s="572"/>
      <c r="I95" s="573"/>
    </row>
    <row r="96" spans="1:9" s="574" customFormat="1" ht="28.5" hidden="1" customHeight="1" x14ac:dyDescent="0.25">
      <c r="A96" s="566"/>
      <c r="B96" s="522" t="s">
        <v>833</v>
      </c>
      <c r="C96" s="568"/>
      <c r="D96" s="576"/>
      <c r="E96" s="524"/>
      <c r="F96" s="570" t="s">
        <v>784</v>
      </c>
      <c r="G96" s="571"/>
      <c r="H96" s="572"/>
      <c r="I96" s="573"/>
    </row>
    <row r="97" spans="1:8" s="574" customFormat="1" ht="28.5" hidden="1" customHeight="1" x14ac:dyDescent="0.25">
      <c r="A97" s="566"/>
      <c r="B97" s="522" t="s">
        <v>838</v>
      </c>
      <c r="C97" s="568"/>
      <c r="D97" s="568"/>
      <c r="E97" s="577"/>
      <c r="F97" s="85" t="s">
        <v>553</v>
      </c>
      <c r="G97" s="571"/>
      <c r="H97" s="572"/>
    </row>
    <row r="98" spans="1:8" s="574" customFormat="1" ht="28.5" hidden="1" customHeight="1" x14ac:dyDescent="0.25">
      <c r="A98" s="566"/>
      <c r="B98" s="575" t="s">
        <v>839</v>
      </c>
      <c r="C98" s="568"/>
      <c r="D98" s="568"/>
      <c r="E98" s="577"/>
      <c r="F98" s="570" t="s">
        <v>880</v>
      </c>
      <c r="G98" s="571"/>
      <c r="H98" s="572"/>
    </row>
    <row r="99" spans="1:8" s="574" customFormat="1" ht="28.5" hidden="1" customHeight="1" x14ac:dyDescent="0.25">
      <c r="A99" s="566"/>
      <c r="B99" s="522" t="s">
        <v>842</v>
      </c>
      <c r="C99" s="568"/>
      <c r="D99" s="576"/>
      <c r="E99" s="524"/>
      <c r="F99" s="85" t="s">
        <v>880</v>
      </c>
      <c r="G99" s="72"/>
      <c r="H99" s="73"/>
    </row>
    <row r="100" spans="1:8" s="574" customFormat="1" ht="28.5" hidden="1" customHeight="1" x14ac:dyDescent="0.25">
      <c r="A100" s="566"/>
      <c r="B100" s="575" t="s">
        <v>846</v>
      </c>
      <c r="C100" s="568"/>
      <c r="D100" s="576"/>
      <c r="E100" s="577"/>
      <c r="F100" s="570" t="s">
        <v>881</v>
      </c>
      <c r="G100" s="571"/>
      <c r="H100" s="572"/>
    </row>
    <row r="101" spans="1:8" ht="32.25" hidden="1" customHeight="1" x14ac:dyDescent="0.25">
      <c r="A101" s="219"/>
      <c r="B101" s="522" t="s">
        <v>849</v>
      </c>
      <c r="C101" s="568"/>
      <c r="D101" s="576"/>
      <c r="E101" s="524"/>
      <c r="F101" s="570" t="s">
        <v>882</v>
      </c>
      <c r="G101" s="571"/>
      <c r="H101" s="572"/>
    </row>
    <row r="102" spans="1:8" ht="32.25" hidden="1" customHeight="1" x14ac:dyDescent="0.25">
      <c r="A102" s="219"/>
      <c r="B102" s="522" t="s">
        <v>851</v>
      </c>
      <c r="C102" s="568"/>
      <c r="D102" s="568"/>
      <c r="E102" s="524"/>
      <c r="F102" s="85" t="s">
        <v>786</v>
      </c>
      <c r="G102" s="72"/>
      <c r="H102" s="73"/>
    </row>
    <row r="103" spans="1:8" ht="32.25" hidden="1" customHeight="1" x14ac:dyDescent="0.25">
      <c r="A103" s="219"/>
      <c r="B103" s="522" t="s">
        <v>767</v>
      </c>
      <c r="C103" s="523"/>
      <c r="D103" s="523"/>
      <c r="E103" s="524"/>
      <c r="F103" s="570" t="s">
        <v>536</v>
      </c>
      <c r="G103" s="571"/>
      <c r="H103" s="572"/>
    </row>
    <row r="104" spans="1:8" ht="32.25" hidden="1" customHeight="1" x14ac:dyDescent="0.25">
      <c r="A104" s="219"/>
      <c r="B104" s="522" t="s">
        <v>914</v>
      </c>
      <c r="C104" s="523"/>
      <c r="D104" s="523"/>
      <c r="E104" s="524"/>
      <c r="F104" s="570" t="s">
        <v>935</v>
      </c>
      <c r="G104" s="571"/>
      <c r="H104" s="572"/>
    </row>
    <row r="105" spans="1:8" ht="32.25" hidden="1" customHeight="1" x14ac:dyDescent="0.25">
      <c r="A105" s="219"/>
      <c r="B105" s="522"/>
      <c r="C105" s="523"/>
      <c r="D105" s="523"/>
      <c r="E105" s="524"/>
      <c r="F105" s="570"/>
      <c r="G105" s="571"/>
      <c r="H105" s="572"/>
    </row>
    <row r="106" spans="1:8" ht="32.25" hidden="1" customHeight="1" x14ac:dyDescent="0.25">
      <c r="A106" s="219"/>
      <c r="B106" s="522"/>
      <c r="C106" s="523"/>
      <c r="D106" s="523"/>
      <c r="E106" s="524"/>
      <c r="F106" s="570"/>
      <c r="G106" s="571"/>
      <c r="H106" s="572"/>
    </row>
    <row r="107" spans="1:8" ht="32.25" hidden="1" customHeight="1" x14ac:dyDescent="0.25">
      <c r="A107" s="219"/>
      <c r="B107" s="522"/>
      <c r="C107" s="523"/>
      <c r="D107" s="523"/>
      <c r="E107" s="524"/>
      <c r="F107" s="961"/>
      <c r="G107" s="962"/>
      <c r="H107" s="963"/>
    </row>
    <row r="108" spans="1:8" ht="32.25" hidden="1" customHeight="1" x14ac:dyDescent="0.25">
      <c r="A108" s="219"/>
      <c r="B108" s="522"/>
      <c r="C108" s="523"/>
      <c r="D108" s="523"/>
      <c r="E108" s="524"/>
      <c r="F108" s="961"/>
      <c r="G108" s="962"/>
      <c r="H108" s="963"/>
    </row>
    <row r="109" spans="1:8" ht="32.25" hidden="1" customHeight="1" x14ac:dyDescent="0.25">
      <c r="A109" s="219"/>
      <c r="B109" s="522"/>
      <c r="C109" s="523"/>
      <c r="D109" s="523"/>
      <c r="E109" s="524"/>
      <c r="F109" s="961"/>
      <c r="G109" s="962"/>
      <c r="H109" s="963"/>
    </row>
    <row r="110" spans="1:8" ht="32.25" hidden="1" customHeight="1" x14ac:dyDescent="0.25">
      <c r="A110" s="219"/>
      <c r="B110" s="522"/>
      <c r="C110" s="523"/>
      <c r="D110" s="523"/>
      <c r="E110" s="524"/>
      <c r="F110" s="961"/>
      <c r="G110" s="962"/>
      <c r="H110" s="963"/>
    </row>
    <row r="111" spans="1:8" ht="32.25" hidden="1" customHeight="1" x14ac:dyDescent="0.25">
      <c r="A111" s="219"/>
      <c r="B111" s="522"/>
      <c r="C111" s="523"/>
      <c r="D111" s="523"/>
      <c r="E111" s="524"/>
      <c r="F111" s="961"/>
      <c r="G111" s="962"/>
      <c r="H111" s="963"/>
    </row>
    <row r="112" spans="1:8" ht="32.25" hidden="1" customHeight="1" x14ac:dyDescent="0.25">
      <c r="A112" s="219"/>
      <c r="B112" s="522"/>
      <c r="C112" s="523"/>
      <c r="D112" s="523"/>
      <c r="E112" s="524"/>
      <c r="F112" s="961"/>
      <c r="G112" s="962"/>
      <c r="H112" s="963"/>
    </row>
    <row r="113" spans="1:8" ht="32.25" hidden="1" customHeight="1" x14ac:dyDescent="0.25">
      <c r="A113" s="219"/>
      <c r="B113" s="522"/>
      <c r="C113" s="523"/>
      <c r="D113" s="523"/>
      <c r="E113" s="524"/>
      <c r="F113" s="1008"/>
      <c r="G113" s="1009"/>
      <c r="H113" s="1010"/>
    </row>
    <row r="114" spans="1:8" ht="32.25" hidden="1" customHeight="1" x14ac:dyDescent="0.25">
      <c r="A114" s="219"/>
      <c r="B114" s="522"/>
      <c r="C114" s="523"/>
      <c r="D114" s="523"/>
      <c r="E114" s="524"/>
      <c r="F114" s="570"/>
      <c r="G114" s="571"/>
      <c r="H114" s="572"/>
    </row>
    <row r="115" spans="1:8" ht="32.25" hidden="1" customHeight="1" x14ac:dyDescent="0.25">
      <c r="A115" s="219"/>
      <c r="B115" s="522"/>
      <c r="C115" s="523"/>
      <c r="D115" s="523"/>
      <c r="E115" s="524"/>
      <c r="F115" s="951"/>
      <c r="G115" s="952"/>
      <c r="H115" s="953"/>
    </row>
    <row r="116" spans="1:8" s="574" customFormat="1" ht="15.5" x14ac:dyDescent="0.25">
      <c r="A116" s="566"/>
      <c r="B116" s="825" t="s">
        <v>45</v>
      </c>
      <c r="C116" s="826">
        <f>SUM(C85:C114)</f>
        <v>0</v>
      </c>
      <c r="D116" s="826">
        <f>SUM(D85:D114)</f>
        <v>0</v>
      </c>
      <c r="E116" s="827">
        <f>SUM(E85:E114)</f>
        <v>0</v>
      </c>
      <c r="F116" s="578"/>
      <c r="G116" s="578"/>
      <c r="H116" s="578"/>
    </row>
    <row r="117" spans="1:8" ht="21" customHeight="1" x14ac:dyDescent="0.25">
      <c r="A117" s="219"/>
      <c r="B117" s="218"/>
      <c r="C117" s="87"/>
      <c r="D117" s="87"/>
      <c r="E117" s="88"/>
      <c r="F117" s="63"/>
      <c r="G117" s="63"/>
      <c r="H117" s="63"/>
    </row>
    <row r="118" spans="1:8" ht="24.75" customHeight="1" x14ac:dyDescent="0.25">
      <c r="A118" s="219"/>
      <c r="B118" s="1674" t="s">
        <v>323</v>
      </c>
      <c r="C118" s="1675"/>
      <c r="D118" s="1676"/>
      <c r="E118" s="1676"/>
      <c r="F118" s="1676"/>
      <c r="G118" s="1676"/>
      <c r="H118" s="1677"/>
    </row>
    <row r="119" spans="1:8" ht="39" customHeight="1" x14ac:dyDescent="0.25">
      <c r="A119" s="219"/>
      <c r="B119" s="221" t="s">
        <v>180</v>
      </c>
      <c r="C119" s="221" t="s">
        <v>68</v>
      </c>
      <c r="D119" s="66" t="s">
        <v>253</v>
      </c>
      <c r="E119" s="66" t="s">
        <v>125</v>
      </c>
      <c r="F119" s="66" t="s">
        <v>43</v>
      </c>
      <c r="G119" s="66" t="s">
        <v>129</v>
      </c>
      <c r="H119" s="66" t="s">
        <v>44</v>
      </c>
    </row>
    <row r="120" spans="1:8" ht="15.5" hidden="1" x14ac:dyDescent="0.25">
      <c r="A120" s="219"/>
      <c r="B120" s="82"/>
      <c r="C120" s="83"/>
      <c r="D120" s="83"/>
      <c r="E120" s="84"/>
      <c r="F120" s="85"/>
      <c r="G120" s="72"/>
      <c r="H120" s="73"/>
    </row>
    <row r="121" spans="1:8" ht="15.5" x14ac:dyDescent="0.25">
      <c r="A121" s="219"/>
      <c r="B121" s="300" t="s">
        <v>45</v>
      </c>
      <c r="C121" s="301">
        <f>SUM(C120:C120)</f>
        <v>0</v>
      </c>
      <c r="D121" s="301">
        <f>SUM(D120:D120)</f>
        <v>0</v>
      </c>
      <c r="E121" s="308">
        <f>SUM(E120:E120)</f>
        <v>0</v>
      </c>
      <c r="F121" s="63"/>
      <c r="G121" s="63"/>
      <c r="H121" s="63"/>
    </row>
    <row r="122" spans="1:8" ht="15.5" x14ac:dyDescent="0.25">
      <c r="A122" s="219"/>
      <c r="B122" s="218"/>
      <c r="C122" s="218"/>
      <c r="D122" s="87"/>
      <c r="E122" s="88"/>
      <c r="F122" s="89"/>
      <c r="G122" s="76"/>
      <c r="H122" s="77"/>
    </row>
    <row r="123" spans="1:8" ht="24.75" customHeight="1" x14ac:dyDescent="0.25">
      <c r="A123" s="219"/>
      <c r="B123" s="1674" t="s">
        <v>151</v>
      </c>
      <c r="C123" s="1675"/>
      <c r="D123" s="1676"/>
      <c r="E123" s="1676"/>
      <c r="F123" s="1676"/>
      <c r="G123" s="1676"/>
      <c r="H123" s="1677"/>
    </row>
    <row r="124" spans="1:8" ht="28.5" customHeight="1" x14ac:dyDescent="0.25">
      <c r="A124" s="219"/>
      <c r="B124" s="221" t="s">
        <v>249</v>
      </c>
      <c r="C124" s="221" t="s">
        <v>68</v>
      </c>
      <c r="D124" s="66" t="s">
        <v>253</v>
      </c>
      <c r="E124" s="66" t="s">
        <v>125</v>
      </c>
      <c r="F124" s="66" t="s">
        <v>43</v>
      </c>
      <c r="G124" s="66" t="s">
        <v>129</v>
      </c>
      <c r="H124" s="66" t="s">
        <v>44</v>
      </c>
    </row>
    <row r="125" spans="1:8" ht="43.5" hidden="1" customHeight="1" x14ac:dyDescent="0.25">
      <c r="A125" s="219"/>
      <c r="B125" s="74" t="s">
        <v>494</v>
      </c>
      <c r="C125" s="83">
        <v>0</v>
      </c>
      <c r="D125" s="83">
        <v>0</v>
      </c>
      <c r="E125" s="84"/>
      <c r="F125" s="288" t="s">
        <v>495</v>
      </c>
      <c r="G125" s="302"/>
      <c r="H125" s="302"/>
    </row>
    <row r="126" spans="1:8" ht="43.5" hidden="1" customHeight="1" x14ac:dyDescent="0.25">
      <c r="A126" s="219"/>
      <c r="B126" s="74" t="s">
        <v>494</v>
      </c>
      <c r="C126" s="83"/>
      <c r="D126" s="83"/>
      <c r="E126" s="84"/>
      <c r="F126" s="288" t="s">
        <v>495</v>
      </c>
      <c r="G126" s="302"/>
      <c r="H126" s="302"/>
    </row>
    <row r="127" spans="1:8" ht="33.75" hidden="1" customHeight="1" x14ac:dyDescent="0.25">
      <c r="A127" s="219"/>
      <c r="B127" s="74" t="s">
        <v>698</v>
      </c>
      <c r="C127" s="83"/>
      <c r="D127" s="83"/>
      <c r="E127" s="84"/>
      <c r="F127" s="288" t="s">
        <v>699</v>
      </c>
      <c r="G127" s="302"/>
      <c r="H127" s="302"/>
    </row>
    <row r="128" spans="1:8" ht="33.75" hidden="1" customHeight="1" x14ac:dyDescent="0.25">
      <c r="A128" s="219"/>
      <c r="B128" s="74"/>
      <c r="C128" s="83"/>
      <c r="D128" s="83"/>
      <c r="E128" s="84"/>
      <c r="F128" s="288"/>
      <c r="G128" s="302"/>
      <c r="H128" s="302"/>
    </row>
    <row r="129" spans="1:8" ht="33.75" hidden="1" customHeight="1" x14ac:dyDescent="0.25">
      <c r="A129" s="219"/>
      <c r="B129" s="74"/>
      <c r="C129" s="83"/>
      <c r="D129" s="83"/>
      <c r="E129" s="84"/>
      <c r="F129" s="288"/>
      <c r="G129" s="302"/>
      <c r="H129" s="302"/>
    </row>
    <row r="130" spans="1:8" ht="35.25" hidden="1" customHeight="1" x14ac:dyDescent="0.25">
      <c r="A130" s="219"/>
      <c r="B130" s="74"/>
      <c r="C130" s="83"/>
      <c r="D130" s="83"/>
      <c r="E130" s="84"/>
      <c r="F130" s="288"/>
      <c r="G130" s="302"/>
      <c r="H130" s="302"/>
    </row>
    <row r="131" spans="1:8" ht="19.5" hidden="1" customHeight="1" x14ac:dyDescent="0.25">
      <c r="A131" s="219"/>
      <c r="B131" s="74"/>
      <c r="C131" s="83"/>
      <c r="D131" s="83"/>
      <c r="E131" s="84"/>
      <c r="F131" s="288"/>
      <c r="G131" s="302"/>
      <c r="H131" s="302"/>
    </row>
    <row r="132" spans="1:8" ht="19.5" hidden="1" customHeight="1" x14ac:dyDescent="0.25">
      <c r="A132" s="219"/>
      <c r="B132" s="74"/>
      <c r="C132" s="83"/>
      <c r="D132" s="83"/>
      <c r="E132" s="84"/>
      <c r="F132" s="288"/>
      <c r="G132" s="302"/>
      <c r="H132" s="302"/>
    </row>
    <row r="133" spans="1:8" ht="19.5" hidden="1" customHeight="1" x14ac:dyDescent="0.25">
      <c r="A133" s="219"/>
      <c r="B133" s="74"/>
      <c r="C133" s="83"/>
      <c r="D133" s="83"/>
      <c r="E133" s="84"/>
      <c r="F133" s="288"/>
      <c r="G133" s="302"/>
      <c r="H133" s="302"/>
    </row>
    <row r="134" spans="1:8" ht="27" hidden="1" customHeight="1" x14ac:dyDescent="0.25">
      <c r="A134" s="219"/>
      <c r="B134" s="74"/>
      <c r="C134" s="83"/>
      <c r="D134" s="83"/>
      <c r="E134" s="524"/>
      <c r="F134" s="288"/>
      <c r="G134" s="302"/>
      <c r="H134" s="302"/>
    </row>
    <row r="135" spans="1:8" ht="27" hidden="1" customHeight="1" x14ac:dyDescent="0.25">
      <c r="A135" s="219"/>
      <c r="B135" s="522"/>
      <c r="C135" s="83"/>
      <c r="D135" s="83"/>
      <c r="E135" s="524"/>
      <c r="F135" s="288"/>
      <c r="G135" s="302"/>
      <c r="H135" s="302"/>
    </row>
    <row r="136" spans="1:8" ht="27" hidden="1" customHeight="1" x14ac:dyDescent="0.25">
      <c r="A136" s="219"/>
      <c r="B136" s="522"/>
      <c r="C136" s="83"/>
      <c r="D136" s="83"/>
      <c r="E136" s="524"/>
      <c r="F136" s="288"/>
      <c r="G136" s="302"/>
      <c r="H136" s="302"/>
    </row>
    <row r="137" spans="1:8" ht="29.25" hidden="1" customHeight="1" x14ac:dyDescent="0.25">
      <c r="A137" s="219"/>
      <c r="B137" s="522"/>
      <c r="C137" s="83"/>
      <c r="D137" s="83"/>
      <c r="E137" s="524"/>
      <c r="F137" s="288"/>
      <c r="G137" s="302"/>
      <c r="H137" s="302"/>
    </row>
    <row r="138" spans="1:8" ht="29.25" hidden="1" customHeight="1" x14ac:dyDescent="0.25">
      <c r="A138" s="219"/>
      <c r="B138" s="522"/>
      <c r="C138" s="523"/>
      <c r="D138" s="523"/>
      <c r="E138" s="524"/>
      <c r="F138" s="288"/>
      <c r="G138" s="302"/>
      <c r="H138" s="302"/>
    </row>
    <row r="139" spans="1:8" ht="29.25" hidden="1" customHeight="1" x14ac:dyDescent="0.25">
      <c r="A139" s="219"/>
      <c r="B139" s="522"/>
      <c r="C139" s="523"/>
      <c r="D139" s="523"/>
      <c r="E139" s="524"/>
      <c r="F139" s="288"/>
      <c r="G139" s="302"/>
      <c r="H139" s="302"/>
    </row>
    <row r="140" spans="1:8" ht="15.5" x14ac:dyDescent="0.25">
      <c r="A140" s="219"/>
      <c r="B140" s="300" t="s">
        <v>45</v>
      </c>
      <c r="C140" s="301">
        <f>SUM(C125:C139)</f>
        <v>0</v>
      </c>
      <c r="D140" s="301">
        <f>SUM(D125:D139)</f>
        <v>0</v>
      </c>
      <c r="E140" s="308">
        <f>SUM(E125:E139)</f>
        <v>0</v>
      </c>
      <c r="F140" s="89"/>
      <c r="G140" s="89"/>
      <c r="H140" s="76"/>
    </row>
    <row r="141" spans="1:8" ht="25" customHeight="1" x14ac:dyDescent="0.25">
      <c r="A141" s="219"/>
      <c r="B141" s="218"/>
      <c r="C141" s="218"/>
      <c r="D141" s="87"/>
      <c r="E141" s="88"/>
      <c r="F141" s="89"/>
      <c r="G141" s="89"/>
      <c r="H141" s="76"/>
    </row>
    <row r="142" spans="1:8" ht="15" customHeight="1" x14ac:dyDescent="0.25">
      <c r="A142" s="219"/>
      <c r="B142" s="218"/>
      <c r="C142" s="218"/>
      <c r="D142" s="79"/>
      <c r="E142" s="80"/>
      <c r="F142" s="81"/>
      <c r="G142" s="81"/>
      <c r="H142" s="63"/>
    </row>
    <row r="143" spans="1:8" ht="24.75" customHeight="1" x14ac:dyDescent="0.25">
      <c r="A143" s="219"/>
      <c r="B143" s="1674" t="s">
        <v>154</v>
      </c>
      <c r="C143" s="1675"/>
      <c r="D143" s="1676"/>
      <c r="E143" s="1676"/>
      <c r="F143" s="1676"/>
      <c r="G143" s="1676"/>
      <c r="H143" s="1677"/>
    </row>
    <row r="144" spans="1:8" ht="36.75" customHeight="1" x14ac:dyDescent="0.25">
      <c r="A144" s="219"/>
      <c r="B144" s="221" t="s">
        <v>249</v>
      </c>
      <c r="C144" s="221" t="s">
        <v>68</v>
      </c>
      <c r="D144" s="66" t="s">
        <v>253</v>
      </c>
      <c r="E144" s="66" t="s">
        <v>112</v>
      </c>
      <c r="F144" s="90" t="s">
        <v>46</v>
      </c>
      <c r="G144" s="66" t="s">
        <v>62</v>
      </c>
      <c r="H144" s="90" t="s">
        <v>47</v>
      </c>
    </row>
    <row r="145" spans="1:8" ht="36" hidden="1" customHeight="1" x14ac:dyDescent="0.25">
      <c r="A145" s="219"/>
      <c r="B145" s="74" t="s">
        <v>812</v>
      </c>
      <c r="C145" s="83"/>
      <c r="D145" s="83"/>
      <c r="E145" s="84"/>
      <c r="F145" s="503"/>
      <c r="G145" s="85"/>
      <c r="H145" s="72"/>
    </row>
    <row r="146" spans="1:8" ht="36" hidden="1" customHeight="1" x14ac:dyDescent="0.25">
      <c r="A146" s="219"/>
      <c r="B146" s="715" t="s">
        <v>823</v>
      </c>
      <c r="C146" s="704"/>
      <c r="D146" s="704"/>
      <c r="E146" s="730"/>
      <c r="F146" s="705"/>
      <c r="G146" s="85"/>
      <c r="H146" s="702"/>
    </row>
    <row r="147" spans="1:8" ht="36" hidden="1" customHeight="1" x14ac:dyDescent="0.25">
      <c r="A147" s="219"/>
      <c r="B147" s="964" t="s">
        <v>829</v>
      </c>
      <c r="C147" s="965"/>
      <c r="D147" s="965"/>
      <c r="E147" s="966"/>
      <c r="F147" s="967"/>
      <c r="G147" s="85"/>
      <c r="H147" s="949"/>
    </row>
    <row r="148" spans="1:8" ht="36" hidden="1" customHeight="1" x14ac:dyDescent="0.25">
      <c r="A148" s="219"/>
      <c r="B148" s="1252" t="s">
        <v>841</v>
      </c>
      <c r="C148" s="1253"/>
      <c r="D148" s="1253"/>
      <c r="E148" s="1258"/>
      <c r="F148" s="1255"/>
      <c r="G148" s="1259"/>
      <c r="H148" s="1260"/>
    </row>
    <row r="149" spans="1:8" ht="36" hidden="1" customHeight="1" x14ac:dyDescent="0.25">
      <c r="A149" s="219"/>
      <c r="B149" s="1252" t="s">
        <v>832</v>
      </c>
      <c r="C149" s="1253"/>
      <c r="D149" s="1253"/>
      <c r="E149" s="1258"/>
      <c r="F149" s="1255"/>
      <c r="G149" s="1259"/>
      <c r="H149" s="1260"/>
    </row>
    <row r="150" spans="1:8" ht="36" hidden="1" customHeight="1" x14ac:dyDescent="0.25">
      <c r="A150" s="219"/>
      <c r="B150" s="1252" t="s">
        <v>852</v>
      </c>
      <c r="C150" s="1253"/>
      <c r="D150" s="1253"/>
      <c r="E150" s="1258"/>
      <c r="F150" s="1255"/>
      <c r="G150" s="1259"/>
      <c r="H150" s="1260"/>
    </row>
    <row r="151" spans="1:8" ht="36" hidden="1" customHeight="1" x14ac:dyDescent="0.25">
      <c r="A151" s="219"/>
      <c r="B151" s="964"/>
      <c r="C151" s="965"/>
      <c r="D151" s="965"/>
      <c r="E151" s="966"/>
      <c r="F151" s="967"/>
      <c r="G151" s="85"/>
      <c r="H151" s="949"/>
    </row>
    <row r="152" spans="1:8" ht="15" customHeight="1" x14ac:dyDescent="0.25">
      <c r="A152" s="219"/>
      <c r="B152" s="221" t="s">
        <v>133</v>
      </c>
      <c r="C152" s="86">
        <f>SUM(C145:C151)</f>
        <v>0</v>
      </c>
      <c r="D152" s="86">
        <f>SUM(D145:D151)</f>
        <v>0</v>
      </c>
      <c r="E152" s="828">
        <f>SUM(E145:E151)</f>
        <v>0</v>
      </c>
      <c r="F152" s="85"/>
      <c r="G152" s="85"/>
      <c r="H152" s="72"/>
    </row>
    <row r="153" spans="1:8" ht="15" customHeight="1" x14ac:dyDescent="0.25">
      <c r="A153" s="219"/>
      <c r="B153" s="218"/>
      <c r="C153" s="87"/>
      <c r="D153" s="87"/>
      <c r="E153" s="88"/>
      <c r="F153" s="81"/>
      <c r="G153" s="81"/>
      <c r="H153" s="97"/>
    </row>
    <row r="154" spans="1:8" ht="14.25" customHeight="1" x14ac:dyDescent="0.25">
      <c r="A154" s="219"/>
      <c r="B154" s="78"/>
      <c r="C154" s="78"/>
      <c r="D154" s="830"/>
      <c r="E154" s="81"/>
      <c r="F154" s="80"/>
      <c r="G154" s="81"/>
      <c r="H154" s="63"/>
    </row>
    <row r="155" spans="1:8" ht="24.75" customHeight="1" x14ac:dyDescent="0.25">
      <c r="A155" s="219"/>
      <c r="B155" s="1674" t="s">
        <v>250</v>
      </c>
      <c r="C155" s="1675"/>
      <c r="D155" s="1676"/>
      <c r="E155" s="1676"/>
      <c r="F155" s="1676"/>
      <c r="G155" s="1676"/>
      <c r="H155" s="1677"/>
    </row>
    <row r="156" spans="1:8" s="65" customFormat="1" ht="30" customHeight="1" x14ac:dyDescent="0.25">
      <c r="A156" s="219"/>
      <c r="B156" s="66" t="s">
        <v>251</v>
      </c>
      <c r="C156" s="66" t="s">
        <v>68</v>
      </c>
      <c r="D156" s="66" t="s">
        <v>253</v>
      </c>
      <c r="E156" s="66" t="s">
        <v>125</v>
      </c>
      <c r="F156" s="66" t="s">
        <v>46</v>
      </c>
      <c r="G156" s="66" t="s">
        <v>62</v>
      </c>
      <c r="H156" s="66" t="s">
        <v>43</v>
      </c>
    </row>
    <row r="157" spans="1:8" ht="33.75" hidden="1" customHeight="1" x14ac:dyDescent="0.25">
      <c r="A157" s="219"/>
      <c r="B157" s="74" t="s">
        <v>731</v>
      </c>
      <c r="C157" s="83"/>
      <c r="D157" s="83"/>
      <c r="E157" s="84"/>
      <c r="F157" s="503"/>
      <c r="G157" s="302" t="s">
        <v>771</v>
      </c>
      <c r="H157" s="302" t="s">
        <v>772</v>
      </c>
    </row>
    <row r="158" spans="1:8" ht="61.5" hidden="1" customHeight="1" x14ac:dyDescent="0.25">
      <c r="A158" s="219"/>
      <c r="B158" s="74" t="s">
        <v>759</v>
      </c>
      <c r="C158" s="83"/>
      <c r="D158" s="83"/>
      <c r="E158" s="84"/>
      <c r="F158" s="503"/>
      <c r="G158" s="302" t="s">
        <v>100</v>
      </c>
      <c r="H158" s="302" t="s">
        <v>773</v>
      </c>
    </row>
    <row r="159" spans="1:8" ht="54.75" hidden="1" customHeight="1" x14ac:dyDescent="0.25">
      <c r="A159" s="219"/>
      <c r="B159" s="74" t="s">
        <v>725</v>
      </c>
      <c r="C159" s="83"/>
      <c r="D159" s="83"/>
      <c r="E159" s="84"/>
      <c r="F159" s="503"/>
      <c r="G159" s="302" t="s">
        <v>100</v>
      </c>
      <c r="H159" s="302" t="s">
        <v>773</v>
      </c>
    </row>
    <row r="160" spans="1:8" ht="53.25" hidden="1" customHeight="1" x14ac:dyDescent="0.25">
      <c r="A160" s="219"/>
      <c r="B160" s="74" t="s">
        <v>726</v>
      </c>
      <c r="C160" s="83"/>
      <c r="D160" s="83"/>
      <c r="E160" s="84"/>
      <c r="F160" s="503"/>
      <c r="G160" s="302" t="s">
        <v>100</v>
      </c>
      <c r="H160" s="302" t="s">
        <v>773</v>
      </c>
    </row>
    <row r="161" spans="1:8" ht="33.75" hidden="1" customHeight="1" x14ac:dyDescent="0.25">
      <c r="A161" s="219"/>
      <c r="B161" s="74" t="s">
        <v>727</v>
      </c>
      <c r="C161" s="83"/>
      <c r="D161" s="83"/>
      <c r="E161" s="84"/>
      <c r="F161" s="503"/>
      <c r="G161" s="302" t="s">
        <v>100</v>
      </c>
      <c r="H161" s="302" t="s">
        <v>773</v>
      </c>
    </row>
    <row r="162" spans="1:8" ht="33.75" hidden="1" customHeight="1" x14ac:dyDescent="0.25">
      <c r="A162" s="219"/>
      <c r="B162" s="74" t="s">
        <v>760</v>
      </c>
      <c r="C162" s="83"/>
      <c r="D162" s="83"/>
      <c r="E162" s="84"/>
      <c r="F162" s="503"/>
      <c r="G162" s="302" t="s">
        <v>128</v>
      </c>
      <c r="H162" s="302" t="s">
        <v>773</v>
      </c>
    </row>
    <row r="163" spans="1:8" ht="33.75" hidden="1" customHeight="1" x14ac:dyDescent="0.25">
      <c r="A163" s="219"/>
      <c r="B163" s="74" t="s">
        <v>761</v>
      </c>
      <c r="C163" s="83"/>
      <c r="D163" s="83"/>
      <c r="E163" s="84"/>
      <c r="F163" s="503"/>
      <c r="G163" s="302" t="s">
        <v>128</v>
      </c>
      <c r="H163" s="302" t="s">
        <v>773</v>
      </c>
    </row>
    <row r="164" spans="1:8" ht="33.75" hidden="1" customHeight="1" x14ac:dyDescent="0.25">
      <c r="A164" s="219"/>
      <c r="B164" s="74" t="s">
        <v>762</v>
      </c>
      <c r="C164" s="83"/>
      <c r="D164" s="83"/>
      <c r="E164" s="84"/>
      <c r="F164" s="503"/>
      <c r="G164" s="302" t="s">
        <v>128</v>
      </c>
      <c r="H164" s="302" t="s">
        <v>773</v>
      </c>
    </row>
    <row r="165" spans="1:8" ht="31" hidden="1" x14ac:dyDescent="0.25">
      <c r="A165" s="219"/>
      <c r="B165" s="74" t="s">
        <v>763</v>
      </c>
      <c r="C165" s="83"/>
      <c r="D165" s="83"/>
      <c r="E165" s="84"/>
      <c r="F165" s="503"/>
      <c r="G165" s="302" t="s">
        <v>128</v>
      </c>
      <c r="H165" s="302" t="s">
        <v>774</v>
      </c>
    </row>
    <row r="166" spans="1:8" ht="31" hidden="1" x14ac:dyDescent="0.25">
      <c r="A166" s="219"/>
      <c r="B166" s="74" t="s">
        <v>764</v>
      </c>
      <c r="C166" s="83"/>
      <c r="D166" s="83"/>
      <c r="E166" s="84"/>
      <c r="F166" s="503"/>
      <c r="G166" s="302" t="s">
        <v>128</v>
      </c>
      <c r="H166" s="302" t="s">
        <v>774</v>
      </c>
    </row>
    <row r="167" spans="1:8" ht="39" hidden="1" customHeight="1" x14ac:dyDescent="0.25">
      <c r="A167" s="219"/>
      <c r="B167" s="74" t="s">
        <v>770</v>
      </c>
      <c r="C167" s="83"/>
      <c r="D167" s="83"/>
      <c r="E167" s="84"/>
      <c r="F167" s="503"/>
      <c r="G167" s="302" t="s">
        <v>771</v>
      </c>
      <c r="H167" s="302" t="s">
        <v>775</v>
      </c>
    </row>
    <row r="168" spans="1:8" ht="22.5" hidden="1" customHeight="1" x14ac:dyDescent="0.25">
      <c r="A168" s="219"/>
      <c r="B168" s="74" t="s">
        <v>780</v>
      </c>
      <c r="C168" s="83"/>
      <c r="D168" s="83"/>
      <c r="E168" s="731"/>
      <c r="F168" s="503"/>
      <c r="G168" s="302" t="s">
        <v>864</v>
      </c>
      <c r="H168" s="302" t="s">
        <v>772</v>
      </c>
    </row>
    <row r="169" spans="1:8" ht="27.65" hidden="1" customHeight="1" x14ac:dyDescent="0.25">
      <c r="A169" s="219"/>
      <c r="B169" s="74" t="s">
        <v>728</v>
      </c>
      <c r="C169" s="83"/>
      <c r="D169" s="83"/>
      <c r="E169" s="731"/>
      <c r="F169" s="503"/>
      <c r="G169" s="302" t="s">
        <v>100</v>
      </c>
      <c r="H169" s="302" t="s">
        <v>774</v>
      </c>
    </row>
    <row r="170" spans="1:8" ht="27.65" hidden="1" customHeight="1" x14ac:dyDescent="0.25">
      <c r="A170" s="219"/>
      <c r="B170" s="1252" t="s">
        <v>729</v>
      </c>
      <c r="C170" s="1253"/>
      <c r="D170" s="1253"/>
      <c r="E170" s="1254"/>
      <c r="F170" s="1255"/>
      <c r="G170" s="1256" t="s">
        <v>128</v>
      </c>
      <c r="H170" s="1256" t="s">
        <v>774</v>
      </c>
    </row>
    <row r="171" spans="1:8" ht="27.65" hidden="1" customHeight="1" x14ac:dyDescent="0.25">
      <c r="A171" s="219"/>
      <c r="B171" s="1267" t="s">
        <v>730</v>
      </c>
      <c r="C171" s="1268"/>
      <c r="D171" s="1268"/>
      <c r="E171" s="1269"/>
      <c r="F171" s="1270"/>
      <c r="G171" s="1271" t="s">
        <v>771</v>
      </c>
      <c r="H171" s="1271" t="s">
        <v>775</v>
      </c>
    </row>
    <row r="172" spans="1:8" ht="27.65" hidden="1" customHeight="1" x14ac:dyDescent="0.25">
      <c r="A172" s="219"/>
      <c r="B172" s="1267" t="s">
        <v>856</v>
      </c>
      <c r="C172" s="1268"/>
      <c r="D172" s="1268"/>
      <c r="E172" s="1269"/>
      <c r="F172" s="1270"/>
      <c r="G172" s="1271" t="s">
        <v>304</v>
      </c>
      <c r="H172" s="1271" t="s">
        <v>772</v>
      </c>
    </row>
    <row r="173" spans="1:8" ht="27.65" hidden="1" customHeight="1" x14ac:dyDescent="0.25">
      <c r="A173" s="219"/>
      <c r="B173" s="1310" t="s">
        <v>801</v>
      </c>
      <c r="C173" s="1311"/>
      <c r="D173" s="1311"/>
      <c r="E173" s="1312"/>
      <c r="F173" s="1313"/>
      <c r="G173" s="1314" t="s">
        <v>890</v>
      </c>
      <c r="H173" s="1314" t="s">
        <v>772</v>
      </c>
    </row>
    <row r="174" spans="1:8" ht="27.65" hidden="1" customHeight="1" x14ac:dyDescent="0.25">
      <c r="A174" s="219"/>
      <c r="B174" s="1310" t="s">
        <v>800</v>
      </c>
      <c r="C174" s="1311"/>
      <c r="D174" s="1311"/>
      <c r="E174" s="1312"/>
      <c r="F174" s="1313"/>
      <c r="G174" s="1314" t="s">
        <v>771</v>
      </c>
      <c r="H174" s="1314" t="s">
        <v>775</v>
      </c>
    </row>
    <row r="175" spans="1:8" ht="27.65" hidden="1" customHeight="1" x14ac:dyDescent="0.25">
      <c r="A175" s="219"/>
      <c r="B175" s="1310" t="s">
        <v>894</v>
      </c>
      <c r="C175" s="1311"/>
      <c r="D175" s="1311"/>
      <c r="E175" s="1312"/>
      <c r="F175" s="1313"/>
      <c r="G175" s="1314" t="s">
        <v>771</v>
      </c>
      <c r="H175" s="1314" t="s">
        <v>775</v>
      </c>
    </row>
    <row r="176" spans="1:8" ht="27.65" hidden="1" customHeight="1" x14ac:dyDescent="0.25">
      <c r="A176" s="219"/>
      <c r="B176" s="1310" t="s">
        <v>910</v>
      </c>
      <c r="C176" s="1311"/>
      <c r="D176" s="1311"/>
      <c r="E176" s="1312"/>
      <c r="F176" s="1313"/>
      <c r="G176" s="1314" t="s">
        <v>771</v>
      </c>
      <c r="H176" s="1314" t="s">
        <v>775</v>
      </c>
    </row>
    <row r="177" spans="1:8" ht="27.65" hidden="1" customHeight="1" x14ac:dyDescent="0.25">
      <c r="A177" s="219"/>
      <c r="B177" s="1310" t="s">
        <v>895</v>
      </c>
      <c r="C177" s="1311"/>
      <c r="D177" s="1311"/>
      <c r="E177" s="1312"/>
      <c r="F177" s="1313"/>
      <c r="G177" s="1314" t="s">
        <v>771</v>
      </c>
      <c r="H177" s="1314" t="s">
        <v>775</v>
      </c>
    </row>
    <row r="178" spans="1:8" ht="27.65" hidden="1" customHeight="1" x14ac:dyDescent="0.25">
      <c r="A178" s="219"/>
      <c r="B178" s="1267" t="s">
        <v>911</v>
      </c>
      <c r="C178" s="1268"/>
      <c r="D178" s="1268"/>
      <c r="E178" s="1269"/>
      <c r="F178" s="1270"/>
      <c r="G178" s="1271" t="s">
        <v>771</v>
      </c>
      <c r="H178" s="1271" t="s">
        <v>360</v>
      </c>
    </row>
    <row r="179" spans="1:8" ht="27.65" hidden="1" customHeight="1" x14ac:dyDescent="0.25">
      <c r="A179" s="219"/>
      <c r="B179" s="522" t="s">
        <v>912</v>
      </c>
      <c r="C179" s="523"/>
      <c r="D179" s="523"/>
      <c r="E179" s="1330"/>
      <c r="F179" s="1331"/>
      <c r="G179" s="1022" t="s">
        <v>771</v>
      </c>
      <c r="H179" s="1022" t="s">
        <v>360</v>
      </c>
    </row>
    <row r="180" spans="1:8" ht="27.65" hidden="1" customHeight="1" x14ac:dyDescent="0.25">
      <c r="A180" s="219"/>
      <c r="B180" s="522" t="s">
        <v>913</v>
      </c>
      <c r="C180" s="523"/>
      <c r="D180" s="523"/>
      <c r="E180" s="1330"/>
      <c r="F180" s="1331"/>
      <c r="G180" s="1022" t="s">
        <v>771</v>
      </c>
      <c r="H180" s="1022" t="s">
        <v>360</v>
      </c>
    </row>
    <row r="181" spans="1:8" ht="27.65" hidden="1" customHeight="1" x14ac:dyDescent="0.25">
      <c r="A181" s="219"/>
      <c r="B181" s="522" t="s">
        <v>936</v>
      </c>
      <c r="C181" s="523"/>
      <c r="D181" s="523"/>
      <c r="E181" s="1330"/>
      <c r="F181" s="1331"/>
      <c r="G181" s="1022" t="s">
        <v>304</v>
      </c>
      <c r="H181" s="1022" t="s">
        <v>937</v>
      </c>
    </row>
    <row r="182" spans="1:8" ht="27.65" hidden="1" customHeight="1" x14ac:dyDescent="0.25">
      <c r="A182" s="219"/>
      <c r="B182" s="522" t="s">
        <v>893</v>
      </c>
      <c r="C182" s="523"/>
      <c r="D182" s="523"/>
      <c r="E182" s="1330"/>
      <c r="F182" s="1331"/>
      <c r="G182" s="1022" t="s">
        <v>938</v>
      </c>
      <c r="H182" s="1022" t="s">
        <v>360</v>
      </c>
    </row>
    <row r="183" spans="1:8" ht="15.5" x14ac:dyDescent="0.25">
      <c r="A183" s="219"/>
      <c r="B183" s="300" t="s">
        <v>147</v>
      </c>
      <c r="C183" s="301">
        <f>SUM(C157:C182)</f>
        <v>0</v>
      </c>
      <c r="D183" s="301">
        <f>SUM(D157:D178)</f>
        <v>0</v>
      </c>
      <c r="E183" s="308">
        <f>SUM(E157:E182)</f>
        <v>0</v>
      </c>
      <c r="F183" s="91"/>
      <c r="G183" s="89"/>
      <c r="H183" s="76"/>
    </row>
    <row r="184" spans="1:8" ht="15.5" x14ac:dyDescent="0.25">
      <c r="A184" s="219"/>
      <c r="B184" s="218"/>
      <c r="C184" s="218"/>
      <c r="D184" s="87"/>
      <c r="E184" s="88"/>
      <c r="F184" s="65"/>
      <c r="G184" s="65"/>
      <c r="H184" s="65"/>
    </row>
    <row r="185" spans="1:8" ht="15" customHeight="1" x14ac:dyDescent="0.25">
      <c r="A185" s="219"/>
      <c r="B185" s="78"/>
      <c r="C185" s="78"/>
      <c r="D185" s="79"/>
      <c r="E185" s="92"/>
      <c r="F185" s="65"/>
      <c r="G185" s="560"/>
      <c r="H185" s="65"/>
    </row>
    <row r="186" spans="1:8" s="513" customFormat="1" ht="15" customHeight="1" x14ac:dyDescent="0.35">
      <c r="A186" s="511"/>
      <c r="B186" s="505" t="s">
        <v>146</v>
      </c>
      <c r="C186" s="506">
        <v>122</v>
      </c>
      <c r="D186" s="506">
        <v>122</v>
      </c>
      <c r="E186" s="507">
        <v>2315.3653280200001</v>
      </c>
      <c r="F186" s="512"/>
      <c r="G186" s="1257"/>
      <c r="H186" s="512"/>
    </row>
    <row r="187" spans="1:8" ht="15" customHeight="1" x14ac:dyDescent="0.25">
      <c r="A187" s="219"/>
      <c r="B187" s="218"/>
      <c r="C187" s="218"/>
      <c r="D187" s="79"/>
      <c r="E187" s="92"/>
      <c r="F187" s="65"/>
      <c r="G187" s="560"/>
      <c r="H187" s="65"/>
    </row>
    <row r="188" spans="1:8" ht="15" customHeight="1" x14ac:dyDescent="0.25">
      <c r="A188" s="219"/>
      <c r="B188" s="218"/>
      <c r="C188" s="218"/>
      <c r="D188" s="79"/>
      <c r="E188" s="92"/>
      <c r="F188" s="65"/>
      <c r="G188" s="65"/>
      <c r="H188" s="65"/>
    </row>
    <row r="189" spans="1:8" ht="15" customHeight="1" x14ac:dyDescent="0.35">
      <c r="A189" s="219"/>
      <c r="B189" s="505" t="s">
        <v>184</v>
      </c>
      <c r="C189" s="506">
        <f>+C80+C116+C121+C152+C140+C186+C183</f>
        <v>194</v>
      </c>
      <c r="D189" s="506">
        <f>+D80+D116+D121+D152+D140+D186+D183</f>
        <v>122</v>
      </c>
      <c r="E189" s="1011">
        <f>+E80+E116+E121+E152+E140+E186+E183</f>
        <v>4429.5046551899995</v>
      </c>
      <c r="F189" s="175"/>
      <c r="G189" s="64"/>
      <c r="H189" s="175"/>
    </row>
    <row r="190" spans="1:8" ht="15" customHeight="1" x14ac:dyDescent="0.35">
      <c r="A190" s="219"/>
      <c r="B190" s="508"/>
      <c r="C190" s="509"/>
      <c r="D190" s="509"/>
      <c r="E190" s="510"/>
      <c r="F190" s="175"/>
      <c r="G190" s="560"/>
      <c r="H190" s="175"/>
    </row>
    <row r="191" spans="1:8" ht="15" customHeight="1" x14ac:dyDescent="0.25">
      <c r="A191" s="219"/>
      <c r="B191" s="218"/>
      <c r="C191" s="218"/>
      <c r="D191" s="79"/>
      <c r="E191" s="92"/>
      <c r="F191" s="65"/>
      <c r="G191" s="175"/>
      <c r="H191" s="65"/>
    </row>
    <row r="192" spans="1:8" ht="25.5" customHeight="1" x14ac:dyDescent="0.25">
      <c r="A192" s="219"/>
      <c r="B192" s="1680" t="s">
        <v>277</v>
      </c>
      <c r="C192" s="1680"/>
      <c r="D192" s="1680"/>
      <c r="E192" s="1680"/>
      <c r="F192" s="1680"/>
      <c r="G192" s="1680"/>
      <c r="H192" s="1680"/>
    </row>
    <row r="193" spans="1:8" ht="25.5" customHeight="1" x14ac:dyDescent="0.25">
      <c r="A193" s="219"/>
      <c r="B193" s="218"/>
      <c r="C193" s="218"/>
      <c r="D193" s="218"/>
      <c r="E193" s="218"/>
      <c r="F193" s="218"/>
      <c r="G193" s="218"/>
      <c r="H193" s="218"/>
    </row>
    <row r="194" spans="1:8" ht="15.5" x14ac:dyDescent="0.25">
      <c r="A194" s="219"/>
      <c r="B194" s="221" t="s">
        <v>252</v>
      </c>
      <c r="C194" s="221" t="s">
        <v>68</v>
      </c>
      <c r="D194" s="221" t="s">
        <v>253</v>
      </c>
      <c r="E194" s="90" t="s">
        <v>49</v>
      </c>
      <c r="F194" s="65"/>
      <c r="G194" s="65"/>
      <c r="H194" s="65"/>
    </row>
    <row r="195" spans="1:8" ht="15.5" x14ac:dyDescent="0.25">
      <c r="A195" s="219"/>
      <c r="B195" s="74" t="s">
        <v>1463</v>
      </c>
      <c r="C195" s="83">
        <v>36</v>
      </c>
      <c r="D195" s="83">
        <v>0</v>
      </c>
      <c r="E195" s="84">
        <v>1125.7626617799999</v>
      </c>
      <c r="F195" s="65"/>
      <c r="G195" s="65"/>
      <c r="H195" s="65"/>
    </row>
    <row r="196" spans="1:8" ht="31" x14ac:dyDescent="0.25">
      <c r="A196" s="219"/>
      <c r="B196" s="74" t="s">
        <v>1464</v>
      </c>
      <c r="C196" s="83">
        <v>0</v>
      </c>
      <c r="D196" s="83">
        <v>0</v>
      </c>
      <c r="E196" s="84">
        <v>4.6648149999999999E-2</v>
      </c>
      <c r="F196" s="560"/>
      <c r="G196" s="65"/>
      <c r="H196" s="65"/>
    </row>
    <row r="197" spans="1:8" ht="15.5" x14ac:dyDescent="0.25">
      <c r="A197" s="219"/>
      <c r="B197" s="74" t="s">
        <v>1465</v>
      </c>
      <c r="C197" s="83">
        <v>0</v>
      </c>
      <c r="D197" s="83">
        <v>0</v>
      </c>
      <c r="E197" s="84">
        <v>6.5593520000000002E-2</v>
      </c>
      <c r="F197" s="65"/>
      <c r="G197" s="65"/>
      <c r="H197" s="65"/>
    </row>
    <row r="198" spans="1:8" ht="31" x14ac:dyDescent="0.25">
      <c r="A198" s="219"/>
      <c r="B198" s="74" t="s">
        <v>1466</v>
      </c>
      <c r="C198" s="83">
        <v>0</v>
      </c>
      <c r="D198" s="83">
        <v>0</v>
      </c>
      <c r="E198" s="84">
        <v>0.12803369000000001</v>
      </c>
      <c r="F198" s="65"/>
      <c r="G198" s="65"/>
      <c r="H198" s="65"/>
    </row>
    <row r="199" spans="1:8" ht="31" x14ac:dyDescent="0.25">
      <c r="A199" s="219"/>
      <c r="B199" s="74" t="s">
        <v>1467</v>
      </c>
      <c r="C199" s="83">
        <v>0</v>
      </c>
      <c r="D199" s="83">
        <v>0</v>
      </c>
      <c r="E199" s="84">
        <v>9.8636719999999997E-2</v>
      </c>
      <c r="F199" s="65"/>
      <c r="G199" s="65"/>
      <c r="H199" s="65"/>
    </row>
    <row r="200" spans="1:8" ht="15.5" x14ac:dyDescent="0.25">
      <c r="A200" s="219"/>
      <c r="B200" s="74" t="s">
        <v>1468</v>
      </c>
      <c r="C200" s="83">
        <v>0</v>
      </c>
      <c r="D200" s="83">
        <v>0</v>
      </c>
      <c r="E200" s="84">
        <v>1.6116575</v>
      </c>
      <c r="F200" s="65"/>
      <c r="G200" s="65"/>
      <c r="H200" s="65"/>
    </row>
    <row r="201" spans="1:8" ht="31" x14ac:dyDescent="0.25">
      <c r="A201" s="219"/>
      <c r="B201" s="74" t="s">
        <v>1469</v>
      </c>
      <c r="C201" s="83">
        <v>0</v>
      </c>
      <c r="D201" s="83">
        <v>0</v>
      </c>
      <c r="E201" s="84">
        <v>2.8113779999999999</v>
      </c>
      <c r="F201" s="65"/>
      <c r="G201" s="65"/>
      <c r="H201" s="65"/>
    </row>
    <row r="202" spans="1:8" ht="15.5" x14ac:dyDescent="0.25">
      <c r="A202" s="219"/>
      <c r="B202" s="74" t="s">
        <v>1470</v>
      </c>
      <c r="C202" s="83">
        <v>0</v>
      </c>
      <c r="D202" s="83">
        <v>0</v>
      </c>
      <c r="E202" s="84">
        <v>2.4550206000000001</v>
      </c>
      <c r="F202" s="65"/>
      <c r="G202" s="65"/>
      <c r="H202" s="65"/>
    </row>
    <row r="203" spans="1:8" ht="21" customHeight="1" x14ac:dyDescent="0.25">
      <c r="A203" s="219"/>
      <c r="B203" s="1146" t="s">
        <v>1471</v>
      </c>
      <c r="C203" s="83">
        <v>0</v>
      </c>
      <c r="D203" s="83">
        <v>0</v>
      </c>
      <c r="E203" s="1147">
        <v>62.38695405</v>
      </c>
      <c r="F203" s="65"/>
      <c r="G203" s="65"/>
      <c r="H203" s="65"/>
    </row>
    <row r="204" spans="1:8" ht="31" x14ac:dyDescent="0.25">
      <c r="A204" s="219"/>
      <c r="B204" s="1146" t="s">
        <v>1472</v>
      </c>
      <c r="C204" s="83">
        <v>0</v>
      </c>
      <c r="D204" s="83">
        <v>0</v>
      </c>
      <c r="E204" s="1147">
        <v>43.493737000000003</v>
      </c>
      <c r="F204" s="65"/>
      <c r="G204" s="65"/>
      <c r="H204" s="65"/>
    </row>
    <row r="205" spans="1:8" ht="15.5" x14ac:dyDescent="0.25">
      <c r="A205" s="219"/>
      <c r="B205" s="1146" t="s">
        <v>1473</v>
      </c>
      <c r="C205" s="1130">
        <v>1</v>
      </c>
      <c r="D205" s="83">
        <v>0</v>
      </c>
      <c r="E205" s="1147">
        <v>20.841670579999999</v>
      </c>
      <c r="F205" s="65"/>
      <c r="G205" s="65"/>
      <c r="H205" s="65"/>
    </row>
    <row r="206" spans="1:8" ht="31" x14ac:dyDescent="0.25">
      <c r="A206" s="219"/>
      <c r="B206" s="1146" t="s">
        <v>1474</v>
      </c>
      <c r="C206" s="83">
        <v>150</v>
      </c>
      <c r="D206" s="83">
        <v>0</v>
      </c>
      <c r="E206" s="1147">
        <v>3222.5472284699999</v>
      </c>
      <c r="F206" s="65"/>
      <c r="G206" s="65"/>
      <c r="H206" s="65"/>
    </row>
    <row r="207" spans="1:8" ht="15.5" hidden="1" x14ac:dyDescent="0.25">
      <c r="A207" s="219"/>
      <c r="B207" s="1146"/>
      <c r="C207" s="83"/>
      <c r="D207" s="83"/>
      <c r="E207" s="1147"/>
      <c r="F207" s="65"/>
      <c r="G207" s="65"/>
      <c r="H207" s="65"/>
    </row>
    <row r="208" spans="1:8" ht="15.5" hidden="1" x14ac:dyDescent="0.25">
      <c r="A208" s="219"/>
      <c r="B208" s="1146"/>
      <c r="C208" s="83"/>
      <c r="D208" s="83"/>
      <c r="E208" s="1147"/>
      <c r="F208" s="65"/>
      <c r="G208" s="65"/>
      <c r="H208" s="65"/>
    </row>
    <row r="209" spans="1:8" ht="15.5" hidden="1" x14ac:dyDescent="0.25">
      <c r="A209" s="219"/>
      <c r="B209" s="1250"/>
      <c r="C209" s="83"/>
      <c r="D209" s="83"/>
      <c r="E209" s="1251"/>
      <c r="F209" s="65"/>
      <c r="G209" s="65"/>
      <c r="H209" s="65"/>
    </row>
    <row r="210" spans="1:8" ht="15.5" hidden="1" x14ac:dyDescent="0.25">
      <c r="A210" s="219"/>
      <c r="B210" s="1250"/>
      <c r="C210" s="83"/>
      <c r="D210" s="83"/>
      <c r="E210" s="1251"/>
      <c r="F210" s="65"/>
      <c r="G210" s="65"/>
      <c r="H210" s="65"/>
    </row>
    <row r="211" spans="1:8" ht="15.5" hidden="1" x14ac:dyDescent="0.25">
      <c r="A211" s="219"/>
      <c r="B211" s="1250"/>
      <c r="C211" s="83"/>
      <c r="D211" s="83"/>
      <c r="E211" s="1251"/>
      <c r="F211" s="65"/>
      <c r="G211" s="65"/>
      <c r="H211" s="65"/>
    </row>
    <row r="212" spans="1:8" ht="15.5" hidden="1" x14ac:dyDescent="0.25">
      <c r="A212" s="219"/>
      <c r="B212" s="1250"/>
      <c r="C212" s="83"/>
      <c r="D212" s="83"/>
      <c r="E212" s="1251"/>
      <c r="F212" s="65"/>
      <c r="G212" s="65"/>
      <c r="H212" s="65"/>
    </row>
    <row r="213" spans="1:8" ht="15.5" hidden="1" x14ac:dyDescent="0.25">
      <c r="A213" s="219"/>
      <c r="B213" s="1250"/>
      <c r="C213" s="83"/>
      <c r="D213" s="83"/>
      <c r="E213" s="1251"/>
      <c r="F213" s="65"/>
      <c r="G213" s="65"/>
      <c r="H213" s="65"/>
    </row>
    <row r="214" spans="1:8" ht="15.5" hidden="1" x14ac:dyDescent="0.25">
      <c r="A214" s="219"/>
      <c r="B214" s="1250"/>
      <c r="C214" s="83"/>
      <c r="D214" s="83"/>
      <c r="E214" s="1251"/>
      <c r="F214" s="65"/>
      <c r="G214" s="65"/>
      <c r="H214" s="65"/>
    </row>
    <row r="215" spans="1:8" ht="15.5" hidden="1" x14ac:dyDescent="0.25">
      <c r="A215" s="219"/>
      <c r="B215" s="1250"/>
      <c r="C215" s="83"/>
      <c r="D215" s="83"/>
      <c r="E215" s="1251"/>
      <c r="F215" s="65"/>
      <c r="G215" s="65"/>
      <c r="H215" s="65"/>
    </row>
    <row r="216" spans="1:8" ht="15.5" hidden="1" x14ac:dyDescent="0.25">
      <c r="A216" s="219"/>
      <c r="B216" s="1250"/>
      <c r="C216" s="83"/>
      <c r="D216" s="83"/>
      <c r="E216" s="1251"/>
      <c r="F216" s="65"/>
      <c r="G216" s="65"/>
      <c r="H216" s="65"/>
    </row>
    <row r="217" spans="1:8" ht="15.5" hidden="1" x14ac:dyDescent="0.25">
      <c r="A217" s="219"/>
      <c r="B217" s="1250"/>
      <c r="C217" s="83"/>
      <c r="D217" s="83"/>
      <c r="E217" s="1251"/>
      <c r="F217" s="65"/>
      <c r="G217" s="65"/>
      <c r="H217" s="65"/>
    </row>
    <row r="218" spans="1:8" ht="15.5" hidden="1" x14ac:dyDescent="0.25">
      <c r="A218" s="219"/>
      <c r="B218" s="1250"/>
      <c r="C218" s="83"/>
      <c r="D218" s="83"/>
      <c r="E218" s="1251"/>
      <c r="F218" s="65"/>
      <c r="G218" s="65"/>
      <c r="H218" s="65"/>
    </row>
    <row r="219" spans="1:8" ht="15.5" hidden="1" x14ac:dyDescent="0.25">
      <c r="A219" s="219"/>
      <c r="B219" s="1250"/>
      <c r="C219" s="83"/>
      <c r="D219" s="83"/>
      <c r="E219" s="1251"/>
      <c r="F219" s="65"/>
      <c r="G219" s="65"/>
      <c r="H219" s="65"/>
    </row>
    <row r="220" spans="1:8" ht="15.5" hidden="1" x14ac:dyDescent="0.25">
      <c r="A220" s="219"/>
      <c r="B220" s="1250"/>
      <c r="C220" s="83"/>
      <c r="D220" s="83"/>
      <c r="E220" s="1251"/>
      <c r="F220" s="65"/>
      <c r="G220" s="65"/>
      <c r="H220" s="65"/>
    </row>
    <row r="221" spans="1:8" ht="15.5" hidden="1" x14ac:dyDescent="0.25">
      <c r="A221" s="219"/>
      <c r="B221" s="1250"/>
      <c r="C221" s="83"/>
      <c r="D221" s="83"/>
      <c r="E221" s="1251"/>
      <c r="F221" s="65"/>
      <c r="G221" s="65"/>
      <c r="H221" s="65"/>
    </row>
    <row r="222" spans="1:8" ht="15.5" hidden="1" x14ac:dyDescent="0.25">
      <c r="A222" s="219"/>
      <c r="B222" s="1250"/>
      <c r="C222" s="83"/>
      <c r="D222" s="83"/>
      <c r="E222" s="1251"/>
      <c r="F222" s="65"/>
      <c r="G222" s="65"/>
      <c r="H222" s="65"/>
    </row>
    <row r="223" spans="1:8" ht="15.5" hidden="1" x14ac:dyDescent="0.25">
      <c r="A223" s="219"/>
      <c r="B223" s="1250"/>
      <c r="C223" s="83"/>
      <c r="D223" s="83"/>
      <c r="E223" s="1251"/>
      <c r="F223" s="65"/>
      <c r="G223" s="65"/>
      <c r="H223" s="65"/>
    </row>
    <row r="224" spans="1:8" ht="15.5" hidden="1" x14ac:dyDescent="0.25">
      <c r="A224" s="219"/>
      <c r="B224" s="1250"/>
      <c r="C224" s="83"/>
      <c r="D224" s="83"/>
      <c r="E224" s="1251"/>
      <c r="F224" s="65"/>
      <c r="G224" s="65"/>
      <c r="H224" s="65"/>
    </row>
    <row r="225" spans="1:8" ht="15.5" hidden="1" x14ac:dyDescent="0.25">
      <c r="A225" s="219"/>
      <c r="B225" s="1250"/>
      <c r="C225" s="83"/>
      <c r="D225" s="83"/>
      <c r="E225" s="1251"/>
      <c r="F225" s="65"/>
      <c r="G225" s="65"/>
      <c r="H225" s="65"/>
    </row>
    <row r="226" spans="1:8" ht="15.5" hidden="1" x14ac:dyDescent="0.25">
      <c r="A226" s="219"/>
      <c r="B226" s="1250"/>
      <c r="C226" s="83"/>
      <c r="D226" s="83"/>
      <c r="E226" s="1251"/>
      <c r="F226" s="65"/>
      <c r="G226" s="65"/>
      <c r="H226" s="65"/>
    </row>
    <row r="227" spans="1:8" ht="15.5" hidden="1" x14ac:dyDescent="0.25">
      <c r="A227" s="219"/>
      <c r="B227" s="1250"/>
      <c r="C227" s="83"/>
      <c r="D227" s="83"/>
      <c r="E227" s="1251"/>
      <c r="F227" s="65"/>
      <c r="G227" s="65"/>
      <c r="H227" s="65"/>
    </row>
    <row r="228" spans="1:8" ht="15.5" hidden="1" x14ac:dyDescent="0.25">
      <c r="A228" s="219"/>
      <c r="B228" s="1250"/>
      <c r="C228" s="83"/>
      <c r="D228" s="83"/>
      <c r="E228" s="1251"/>
      <c r="F228" s="65"/>
      <c r="G228" s="65"/>
      <c r="H228" s="65"/>
    </row>
    <row r="229" spans="1:8" ht="15.5" hidden="1" x14ac:dyDescent="0.25">
      <c r="A229" s="219"/>
      <c r="B229" s="1250"/>
      <c r="C229" s="83"/>
      <c r="D229" s="83"/>
      <c r="E229" s="1251"/>
      <c r="F229" s="65"/>
      <c r="G229" s="65"/>
      <c r="H229" s="65"/>
    </row>
    <row r="230" spans="1:8" ht="15.5" hidden="1" x14ac:dyDescent="0.25">
      <c r="A230" s="219"/>
      <c r="B230" s="1250"/>
      <c r="C230" s="83"/>
      <c r="D230" s="83"/>
      <c r="E230" s="1251"/>
      <c r="F230" s="65"/>
      <c r="G230" s="65"/>
      <c r="H230" s="65"/>
    </row>
    <row r="231" spans="1:8" ht="15.5" hidden="1" x14ac:dyDescent="0.25">
      <c r="A231" s="219"/>
      <c r="B231" s="1250"/>
      <c r="C231" s="83"/>
      <c r="D231" s="83"/>
      <c r="E231" s="1251"/>
      <c r="F231" s="65"/>
      <c r="G231" s="65"/>
      <c r="H231" s="65"/>
    </row>
    <row r="232" spans="1:8" ht="15.5" hidden="1" x14ac:dyDescent="0.25">
      <c r="A232" s="219"/>
      <c r="B232" s="1250"/>
      <c r="C232" s="83"/>
      <c r="D232" s="83"/>
      <c r="E232" s="1251"/>
      <c r="F232" s="65"/>
      <c r="G232" s="65"/>
      <c r="H232" s="65"/>
    </row>
    <row r="233" spans="1:8" ht="15.5" hidden="1" x14ac:dyDescent="0.25">
      <c r="A233" s="219"/>
      <c r="B233" s="1250"/>
      <c r="C233" s="83"/>
      <c r="D233" s="83"/>
      <c r="E233" s="1251"/>
      <c r="F233" s="65"/>
      <c r="G233" s="65"/>
      <c r="H233" s="65"/>
    </row>
    <row r="234" spans="1:8" ht="15.5" hidden="1" x14ac:dyDescent="0.25">
      <c r="A234" s="219"/>
      <c r="B234" s="1250"/>
      <c r="C234" s="83"/>
      <c r="D234" s="83"/>
      <c r="E234" s="1251"/>
      <c r="F234" s="65"/>
      <c r="G234" s="65"/>
      <c r="H234" s="65"/>
    </row>
    <row r="235" spans="1:8" ht="15.5" hidden="1" x14ac:dyDescent="0.25">
      <c r="A235" s="219"/>
      <c r="B235" s="1250"/>
      <c r="C235" s="83"/>
      <c r="D235" s="83"/>
      <c r="E235" s="1251"/>
      <c r="F235" s="65"/>
      <c r="G235" s="65"/>
      <c r="H235" s="65"/>
    </row>
    <row r="236" spans="1:8" ht="15.5" hidden="1" x14ac:dyDescent="0.25">
      <c r="A236" s="219"/>
      <c r="B236" s="1250"/>
      <c r="C236" s="83"/>
      <c r="D236" s="83"/>
      <c r="E236" s="1251"/>
      <c r="F236" s="65"/>
      <c r="G236" s="65"/>
      <c r="H236" s="65"/>
    </row>
    <row r="237" spans="1:8" ht="15.5" hidden="1" x14ac:dyDescent="0.25">
      <c r="A237" s="219"/>
      <c r="B237" s="1250"/>
      <c r="C237" s="83"/>
      <c r="D237" s="83"/>
      <c r="E237" s="1251"/>
      <c r="F237" s="65"/>
      <c r="G237" s="65"/>
      <c r="H237" s="65"/>
    </row>
    <row r="238" spans="1:8" ht="15.5" hidden="1" x14ac:dyDescent="0.25">
      <c r="A238" s="219"/>
      <c r="B238" s="1250"/>
      <c r="C238" s="83"/>
      <c r="D238" s="83"/>
      <c r="E238" s="1251"/>
      <c r="F238" s="65"/>
      <c r="G238" s="65"/>
      <c r="H238" s="65"/>
    </row>
    <row r="239" spans="1:8" ht="15.5" hidden="1" x14ac:dyDescent="0.25">
      <c r="A239" s="219"/>
      <c r="B239" s="1250"/>
      <c r="C239" s="83"/>
      <c r="D239" s="83"/>
      <c r="E239" s="1251"/>
      <c r="F239" s="65"/>
      <c r="G239" s="65"/>
      <c r="H239" s="65"/>
    </row>
    <row r="240" spans="1:8" ht="15.5" hidden="1" x14ac:dyDescent="0.25">
      <c r="A240" s="219"/>
      <c r="B240" s="1146"/>
      <c r="C240" s="83"/>
      <c r="D240" s="83"/>
      <c r="E240" s="1147"/>
      <c r="F240" s="65"/>
      <c r="G240" s="65"/>
      <c r="H240" s="65"/>
    </row>
    <row r="241" spans="1:8" ht="15.5" hidden="1" x14ac:dyDescent="0.25">
      <c r="A241" s="219"/>
      <c r="B241" s="1146"/>
      <c r="C241" s="83"/>
      <c r="D241" s="83"/>
      <c r="E241" s="1147"/>
      <c r="F241" s="65"/>
      <c r="G241" s="65"/>
      <c r="H241" s="65"/>
    </row>
    <row r="242" spans="1:8" ht="15.5" hidden="1" x14ac:dyDescent="0.25">
      <c r="A242" s="219"/>
      <c r="B242" s="1146"/>
      <c r="C242" s="83"/>
      <c r="D242" s="83"/>
      <c r="E242" s="1147"/>
      <c r="F242" s="65"/>
      <c r="G242" s="65"/>
      <c r="H242" s="65"/>
    </row>
    <row r="243" spans="1:8" ht="15.5" hidden="1" x14ac:dyDescent="0.25">
      <c r="A243" s="219"/>
      <c r="B243" s="1146"/>
      <c r="C243" s="83"/>
      <c r="D243" s="83"/>
      <c r="E243" s="1147"/>
      <c r="F243" s="65"/>
      <c r="G243" s="65"/>
      <c r="H243" s="65"/>
    </row>
    <row r="244" spans="1:8" ht="15.5" hidden="1" x14ac:dyDescent="0.25">
      <c r="A244" s="219"/>
      <c r="B244" s="1146"/>
      <c r="C244" s="83"/>
      <c r="D244" s="83"/>
      <c r="E244" s="1147"/>
      <c r="F244" s="65"/>
      <c r="G244" s="65"/>
      <c r="H244" s="65"/>
    </row>
    <row r="245" spans="1:8" ht="15.5" hidden="1" x14ac:dyDescent="0.25">
      <c r="A245" s="219"/>
      <c r="B245" s="1146"/>
      <c r="C245" s="83"/>
      <c r="D245" s="83"/>
      <c r="E245" s="1147"/>
      <c r="F245" s="65"/>
      <c r="G245" s="65"/>
      <c r="H245" s="65"/>
    </row>
    <row r="246" spans="1:8" ht="15.5" hidden="1" x14ac:dyDescent="0.25">
      <c r="A246" s="219"/>
      <c r="B246" s="1146"/>
      <c r="C246" s="83"/>
      <c r="D246" s="83"/>
      <c r="E246" s="1147"/>
      <c r="F246" s="65"/>
      <c r="G246" s="65"/>
      <c r="H246" s="65"/>
    </row>
    <row r="247" spans="1:8" ht="15.5" hidden="1" x14ac:dyDescent="0.25">
      <c r="A247" s="219"/>
      <c r="B247" s="1146"/>
      <c r="C247" s="83"/>
      <c r="D247" s="83"/>
      <c r="E247" s="1147"/>
      <c r="F247" s="65"/>
      <c r="G247" s="65"/>
      <c r="H247" s="65"/>
    </row>
    <row r="248" spans="1:8" ht="15.5" hidden="1" x14ac:dyDescent="0.25">
      <c r="A248" s="219"/>
      <c r="B248" s="1146"/>
      <c r="C248" s="83"/>
      <c r="D248" s="83"/>
      <c r="E248" s="1147"/>
      <c r="F248" s="65"/>
      <c r="G248" s="65"/>
      <c r="H248" s="65"/>
    </row>
    <row r="249" spans="1:8" ht="15.5" hidden="1" x14ac:dyDescent="0.25">
      <c r="A249" s="219"/>
      <c r="B249" s="1146"/>
      <c r="C249" s="83"/>
      <c r="D249" s="83"/>
      <c r="E249" s="1147"/>
      <c r="F249" s="65"/>
      <c r="G249" s="65"/>
      <c r="H249" s="65"/>
    </row>
    <row r="250" spans="1:8" ht="15.5" hidden="1" x14ac:dyDescent="0.25">
      <c r="A250" s="219"/>
      <c r="B250" s="1146"/>
      <c r="C250" s="83"/>
      <c r="D250" s="83"/>
      <c r="E250" s="1147"/>
      <c r="F250" s="65"/>
      <c r="G250" s="65"/>
      <c r="H250" s="65"/>
    </row>
    <row r="251" spans="1:8" ht="15.5" hidden="1" x14ac:dyDescent="0.25">
      <c r="A251" s="219"/>
      <c r="B251" s="1146"/>
      <c r="C251" s="83"/>
      <c r="D251" s="83"/>
      <c r="E251" s="1147"/>
      <c r="F251" s="65"/>
      <c r="G251" s="65"/>
      <c r="H251" s="65"/>
    </row>
    <row r="252" spans="1:8" ht="15.5" hidden="1" x14ac:dyDescent="0.25">
      <c r="A252" s="219"/>
      <c r="B252" s="1146"/>
      <c r="C252" s="83"/>
      <c r="D252" s="83"/>
      <c r="E252" s="1147"/>
      <c r="F252" s="65"/>
      <c r="G252" s="65"/>
      <c r="H252" s="65"/>
    </row>
    <row r="253" spans="1:8" ht="15.5" hidden="1" x14ac:dyDescent="0.25">
      <c r="A253" s="219"/>
      <c r="B253" s="1146"/>
      <c r="C253" s="83"/>
      <c r="D253" s="83"/>
      <c r="E253" s="1147"/>
      <c r="F253" s="65"/>
      <c r="G253" s="65"/>
      <c r="H253" s="65"/>
    </row>
    <row r="254" spans="1:8" ht="15.5" hidden="1" x14ac:dyDescent="0.25">
      <c r="A254" s="219"/>
      <c r="B254" s="1146"/>
      <c r="C254" s="83"/>
      <c r="D254" s="83"/>
      <c r="E254" s="1147"/>
      <c r="F254" s="65"/>
      <c r="G254" s="65"/>
      <c r="H254" s="65"/>
    </row>
    <row r="255" spans="1:8" ht="15.5" hidden="1" x14ac:dyDescent="0.25">
      <c r="A255" s="219"/>
      <c r="B255" s="1146"/>
      <c r="C255" s="83"/>
      <c r="D255" s="83"/>
      <c r="E255" s="1147"/>
      <c r="F255" s="65"/>
      <c r="G255" s="65"/>
      <c r="H255" s="65"/>
    </row>
    <row r="256" spans="1:8" ht="15.5" hidden="1" x14ac:dyDescent="0.25">
      <c r="A256" s="219"/>
      <c r="B256" s="1146"/>
      <c r="C256" s="83"/>
      <c r="D256" s="83"/>
      <c r="E256" s="1147"/>
      <c r="F256" s="65"/>
      <c r="G256" s="65"/>
      <c r="H256" s="65"/>
    </row>
    <row r="257" spans="1:8" ht="15.5" hidden="1" x14ac:dyDescent="0.25">
      <c r="A257" s="219"/>
      <c r="B257" s="1146"/>
      <c r="C257" s="83"/>
      <c r="D257" s="83"/>
      <c r="E257" s="1147"/>
      <c r="F257" s="65"/>
      <c r="G257" s="65"/>
      <c r="H257" s="65"/>
    </row>
    <row r="258" spans="1:8" ht="15.5" hidden="1" x14ac:dyDescent="0.25">
      <c r="A258" s="219"/>
      <c r="B258" s="1146"/>
      <c r="C258" s="83"/>
      <c r="D258" s="83"/>
      <c r="E258" s="1147"/>
      <c r="F258" s="65"/>
      <c r="G258" s="65"/>
      <c r="H258" s="65"/>
    </row>
    <row r="259" spans="1:8" ht="15.5" hidden="1" x14ac:dyDescent="0.25">
      <c r="A259" s="219"/>
      <c r="B259" s="1146"/>
      <c r="C259" s="83"/>
      <c r="D259" s="83"/>
      <c r="E259" s="1147"/>
      <c r="F259" s="65"/>
      <c r="G259" s="65"/>
      <c r="H259" s="65"/>
    </row>
    <row r="260" spans="1:8" ht="15.5" hidden="1" x14ac:dyDescent="0.25">
      <c r="A260" s="219"/>
      <c r="B260" s="1146"/>
      <c r="C260" s="83"/>
      <c r="D260" s="83"/>
      <c r="E260" s="1147"/>
      <c r="F260" s="65"/>
      <c r="G260" s="65"/>
      <c r="H260" s="65"/>
    </row>
    <row r="261" spans="1:8" ht="15.5" hidden="1" x14ac:dyDescent="0.25">
      <c r="A261" s="219"/>
      <c r="B261" s="1146"/>
      <c r="C261" s="1130"/>
      <c r="D261" s="1130"/>
      <c r="E261" s="1147"/>
      <c r="F261" s="65"/>
      <c r="G261" s="65"/>
      <c r="H261" s="65"/>
    </row>
    <row r="262" spans="1:8" ht="15.5" hidden="1" x14ac:dyDescent="0.25">
      <c r="A262" s="219"/>
      <c r="B262" s="1146"/>
      <c r="C262" s="1130"/>
      <c r="D262" s="1130"/>
      <c r="E262" s="1147"/>
      <c r="F262" s="65"/>
      <c r="G262" s="65"/>
      <c r="H262" s="65"/>
    </row>
    <row r="263" spans="1:8" ht="15.5" hidden="1" x14ac:dyDescent="0.25">
      <c r="A263" s="219"/>
      <c r="B263" s="1146"/>
      <c r="C263" s="1130"/>
      <c r="D263" s="1130"/>
      <c r="E263" s="1147"/>
      <c r="F263" s="65"/>
      <c r="G263" s="65"/>
      <c r="H263" s="65"/>
    </row>
    <row r="264" spans="1:8" ht="15.5" hidden="1" x14ac:dyDescent="0.25">
      <c r="A264" s="219"/>
      <c r="B264" s="1146"/>
      <c r="C264" s="1130"/>
      <c r="D264" s="1130"/>
      <c r="E264" s="1147"/>
      <c r="F264" s="65"/>
      <c r="G264" s="65"/>
      <c r="H264" s="65"/>
    </row>
    <row r="265" spans="1:8" ht="15.5" hidden="1" x14ac:dyDescent="0.25">
      <c r="A265" s="219"/>
      <c r="B265" s="1146"/>
      <c r="C265" s="1130"/>
      <c r="D265" s="1130"/>
      <c r="E265" s="1147"/>
      <c r="F265" s="65"/>
      <c r="G265" s="65"/>
      <c r="H265" s="65"/>
    </row>
    <row r="266" spans="1:8" ht="15.5" hidden="1" x14ac:dyDescent="0.25">
      <c r="A266" s="219"/>
      <c r="B266" s="1146"/>
      <c r="C266" s="1130"/>
      <c r="D266" s="1130"/>
      <c r="E266" s="1147"/>
      <c r="F266" s="65"/>
      <c r="G266" s="65"/>
      <c r="H266" s="65"/>
    </row>
    <row r="267" spans="1:8" ht="15.5" hidden="1" x14ac:dyDescent="0.25">
      <c r="A267" s="219"/>
      <c r="B267" s="1146"/>
      <c r="C267" s="1130"/>
      <c r="D267" s="1130"/>
      <c r="E267" s="1147"/>
      <c r="F267" s="65"/>
      <c r="G267" s="65"/>
      <c r="H267" s="65"/>
    </row>
    <row r="268" spans="1:8" ht="15.5" hidden="1" x14ac:dyDescent="0.25">
      <c r="A268" s="219"/>
      <c r="B268" s="1146"/>
      <c r="C268" s="1130"/>
      <c r="D268" s="1130"/>
      <c r="E268" s="1147"/>
      <c r="F268" s="65"/>
      <c r="G268" s="65"/>
      <c r="H268" s="65"/>
    </row>
    <row r="269" spans="1:8" ht="15.5" hidden="1" x14ac:dyDescent="0.25">
      <c r="A269" s="219"/>
      <c r="B269" s="1146"/>
      <c r="C269" s="1130"/>
      <c r="D269" s="1130"/>
      <c r="E269" s="1147"/>
      <c r="F269" s="65"/>
      <c r="G269" s="65"/>
      <c r="H269" s="65"/>
    </row>
    <row r="270" spans="1:8" ht="15.5" hidden="1" x14ac:dyDescent="0.25">
      <c r="A270" s="219"/>
      <c r="B270" s="1146"/>
      <c r="C270" s="1130"/>
      <c r="D270" s="1130"/>
      <c r="E270" s="1147"/>
      <c r="F270" s="65"/>
      <c r="G270" s="65"/>
      <c r="H270" s="65"/>
    </row>
    <row r="271" spans="1:8" ht="15.5" hidden="1" x14ac:dyDescent="0.25">
      <c r="A271" s="219"/>
      <c r="B271" s="1146"/>
      <c r="C271" s="1130"/>
      <c r="D271" s="1130"/>
      <c r="E271" s="1147"/>
      <c r="F271" s="65"/>
      <c r="G271" s="65"/>
      <c r="H271" s="65"/>
    </row>
    <row r="272" spans="1:8" ht="15.5" x14ac:dyDescent="0.35">
      <c r="A272" s="219"/>
      <c r="B272" s="221" t="s">
        <v>144</v>
      </c>
      <c r="C272" s="86">
        <f>SUM(C195:C253)</f>
        <v>187</v>
      </c>
      <c r="D272" s="86">
        <f>SUM(D195:D253)</f>
        <v>0</v>
      </c>
      <c r="E272" s="507">
        <f>SUM(E195:E271)</f>
        <v>4482.24922006</v>
      </c>
      <c r="F272" s="65"/>
      <c r="G272" s="65"/>
      <c r="H272" s="65"/>
    </row>
    <row r="273" spans="1:8" ht="15" customHeight="1" x14ac:dyDescent="0.25">
      <c r="A273" s="219"/>
      <c r="B273" s="78"/>
      <c r="C273" s="78"/>
      <c r="D273" s="64"/>
      <c r="E273" s="88"/>
      <c r="F273" s="65"/>
      <c r="G273" s="65"/>
      <c r="H273" s="65"/>
    </row>
    <row r="274" spans="1:8" ht="15" customHeight="1" x14ac:dyDescent="0.25">
      <c r="A274" s="219"/>
      <c r="B274" s="478" t="s">
        <v>146</v>
      </c>
      <c r="C274" s="478" t="s">
        <v>68</v>
      </c>
      <c r="D274" s="478" t="s">
        <v>253</v>
      </c>
      <c r="E274" s="479" t="s">
        <v>49</v>
      </c>
      <c r="F274" s="65"/>
      <c r="G274" s="65"/>
      <c r="H274" s="65"/>
    </row>
    <row r="275" spans="1:8" ht="15" customHeight="1" x14ac:dyDescent="0.25">
      <c r="A275" s="219"/>
      <c r="B275" s="74" t="s">
        <v>146</v>
      </c>
      <c r="C275" s="83">
        <v>69</v>
      </c>
      <c r="D275" s="83">
        <v>69</v>
      </c>
      <c r="E275" s="84">
        <v>1250.83272042</v>
      </c>
      <c r="F275" s="65"/>
      <c r="G275" s="65"/>
      <c r="H275" s="65"/>
    </row>
    <row r="276" spans="1:8" ht="15" customHeight="1" x14ac:dyDescent="0.25">
      <c r="A276" s="219"/>
      <c r="B276" s="285"/>
      <c r="C276" s="79"/>
      <c r="D276" s="79"/>
      <c r="E276" s="92"/>
      <c r="F276" s="65"/>
      <c r="G276" s="65"/>
      <c r="H276" s="65"/>
    </row>
    <row r="277" spans="1:8" ht="15" customHeight="1" x14ac:dyDescent="0.35">
      <c r="A277" s="219"/>
      <c r="B277" s="505" t="s">
        <v>145</v>
      </c>
      <c r="C277" s="506">
        <f>C275+C272</f>
        <v>256</v>
      </c>
      <c r="D277" s="506">
        <f>D275</f>
        <v>69</v>
      </c>
      <c r="E277" s="507">
        <f>E275+E272</f>
        <v>5733.0819404800004</v>
      </c>
      <c r="F277" s="65"/>
      <c r="G277" s="65"/>
      <c r="H277" s="65"/>
    </row>
    <row r="278" spans="1:8" ht="15" customHeight="1" x14ac:dyDescent="0.25">
      <c r="A278" s="219"/>
      <c r="B278" s="78"/>
      <c r="C278" s="78"/>
      <c r="D278" s="64"/>
      <c r="E278" s="88"/>
      <c r="F278" s="65"/>
      <c r="G278" s="65"/>
      <c r="H278" s="65"/>
    </row>
    <row r="279" spans="1:8" ht="15" customHeight="1" x14ac:dyDescent="0.25">
      <c r="A279" s="219"/>
      <c r="B279" s="78"/>
      <c r="C279" s="78"/>
      <c r="D279" s="64"/>
      <c r="E279" s="88"/>
      <c r="F279" s="65"/>
      <c r="G279" s="65"/>
      <c r="H279" s="65"/>
    </row>
    <row r="280" spans="1:8" ht="31" x14ac:dyDescent="0.25">
      <c r="A280" s="219"/>
      <c r="B280" s="268" t="s">
        <v>185</v>
      </c>
      <c r="C280" s="267">
        <f>+C189+C277</f>
        <v>450</v>
      </c>
      <c r="D280" s="267">
        <f>+D189+D277</f>
        <v>191</v>
      </c>
      <c r="E280" s="562">
        <f>+E277+E189</f>
        <v>10162.58659567</v>
      </c>
      <c r="F280" s="93"/>
      <c r="G280" s="93"/>
      <c r="H280" s="94"/>
    </row>
    <row r="281" spans="1:8" ht="15" customHeight="1" x14ac:dyDescent="0.25">
      <c r="A281" s="219"/>
      <c r="B281" s="218"/>
      <c r="C281" s="218"/>
      <c r="D281" s="67"/>
      <c r="E281" s="88"/>
      <c r="F281" s="89"/>
      <c r="G281" s="89"/>
      <c r="H281" s="95"/>
    </row>
    <row r="282" spans="1:8" ht="15" customHeight="1" x14ac:dyDescent="0.25">
      <c r="A282" s="219"/>
      <c r="B282" s="65"/>
      <c r="C282" s="65"/>
    </row>
    <row r="283" spans="1:8" ht="25" customHeight="1" x14ac:dyDescent="0.25">
      <c r="A283" s="219"/>
      <c r="B283" s="1679" t="s">
        <v>1222</v>
      </c>
      <c r="C283" s="1679"/>
      <c r="D283" s="1679"/>
      <c r="E283" s="1679"/>
      <c r="F283" s="1679"/>
      <c r="G283" s="1679"/>
      <c r="H283" s="1679"/>
    </row>
    <row r="284" spans="1:8" ht="25" customHeight="1" x14ac:dyDescent="0.25">
      <c r="A284" s="219"/>
      <c r="B284" s="218"/>
      <c r="C284" s="218"/>
    </row>
    <row r="285" spans="1:8" ht="25" customHeight="1" x14ac:dyDescent="0.25">
      <c r="A285" s="219"/>
      <c r="B285" s="1681" t="s">
        <v>711</v>
      </c>
      <c r="C285" s="1681"/>
      <c r="D285" s="1681"/>
      <c r="E285" s="1681"/>
      <c r="F285" s="286"/>
      <c r="G285" s="286"/>
    </row>
    <row r="286" spans="1:8" ht="31" x14ac:dyDescent="0.25">
      <c r="A286" s="219"/>
      <c r="B286" s="221" t="s">
        <v>249</v>
      </c>
      <c r="C286" s="221" t="s">
        <v>68</v>
      </c>
      <c r="D286" s="66" t="s">
        <v>42</v>
      </c>
      <c r="E286" s="66" t="s">
        <v>125</v>
      </c>
      <c r="F286" s="239"/>
      <c r="G286" s="239"/>
    </row>
    <row r="287" spans="1:8" ht="15.5" x14ac:dyDescent="0.25">
      <c r="A287" s="219"/>
      <c r="B287" s="204" t="s">
        <v>1475</v>
      </c>
      <c r="C287" s="83">
        <v>0</v>
      </c>
      <c r="D287" s="1227">
        <v>0</v>
      </c>
      <c r="E287" s="99">
        <v>1935.0650888600001</v>
      </c>
      <c r="F287" s="239"/>
      <c r="G287" s="239"/>
    </row>
    <row r="288" spans="1:8" ht="15.5" hidden="1" x14ac:dyDescent="0.25">
      <c r="A288" s="219"/>
      <c r="B288" s="204"/>
      <c r="C288" s="83"/>
      <c r="D288" s="1227"/>
      <c r="E288" s="99"/>
      <c r="F288" s="239"/>
      <c r="G288" s="239"/>
    </row>
    <row r="289" spans="1:8" ht="15.5" hidden="1" x14ac:dyDescent="0.25">
      <c r="A289" s="219"/>
      <c r="B289" s="204"/>
      <c r="C289" s="83"/>
      <c r="D289" s="83"/>
      <c r="E289" s="99"/>
      <c r="F289" s="97"/>
      <c r="G289" s="97"/>
      <c r="H289" s="218"/>
    </row>
    <row r="290" spans="1:8" ht="15.5" x14ac:dyDescent="0.25">
      <c r="A290" s="219"/>
      <c r="B290" s="204"/>
      <c r="C290" s="83"/>
      <c r="D290" s="288"/>
      <c r="E290" s="99"/>
      <c r="F290" s="97"/>
      <c r="G290" s="97"/>
      <c r="H290" s="218"/>
    </row>
    <row r="291" spans="1:8" ht="15.5" x14ac:dyDescent="0.25">
      <c r="A291" s="219"/>
      <c r="B291" s="205" t="s">
        <v>134</v>
      </c>
      <c r="C291" s="86">
        <f>SUM(C289:C290)</f>
        <v>0</v>
      </c>
      <c r="D291" s="83">
        <f>SUM(D289:D290)</f>
        <v>0</v>
      </c>
      <c r="E291" s="237">
        <f>SUM(E287:E290)</f>
        <v>1935.0650888600001</v>
      </c>
      <c r="F291" s="75"/>
      <c r="G291" s="75"/>
      <c r="H291" s="76"/>
    </row>
    <row r="292" spans="1:8" ht="15" customHeight="1" x14ac:dyDescent="0.25">
      <c r="A292" s="219"/>
      <c r="B292" s="75"/>
      <c r="C292" s="75"/>
      <c r="D292" s="75"/>
      <c r="F292" s="75"/>
      <c r="G292" s="75"/>
      <c r="H292" s="97"/>
    </row>
    <row r="293" spans="1:8" ht="30" customHeight="1" x14ac:dyDescent="0.25">
      <c r="A293" s="219"/>
      <c r="B293" s="205" t="s">
        <v>1476</v>
      </c>
      <c r="C293" s="86">
        <f>C291</f>
        <v>0</v>
      </c>
      <c r="D293" s="86">
        <f>D291</f>
        <v>0</v>
      </c>
      <c r="E293" s="237">
        <f>E291</f>
        <v>1935.0650888600001</v>
      </c>
      <c r="F293" s="76"/>
      <c r="G293" s="75"/>
      <c r="H293" s="76"/>
    </row>
    <row r="294" spans="1:8" ht="15" customHeight="1" x14ac:dyDescent="0.25">
      <c r="A294" s="219"/>
      <c r="C294"/>
      <c r="D294" s="218"/>
      <c r="E294" s="558"/>
      <c r="F294" s="611"/>
      <c r="G294" s="97"/>
      <c r="H294" s="97"/>
    </row>
    <row r="295" spans="1:8" ht="15" customHeight="1" x14ac:dyDescent="0.25">
      <c r="A295" s="219"/>
      <c r="C295" s="218"/>
      <c r="D295" s="79"/>
      <c r="E295" s="92"/>
      <c r="F295" s="97"/>
      <c r="G295" s="97"/>
      <c r="H295" s="97"/>
    </row>
    <row r="296" spans="1:8" ht="25.5" customHeight="1" x14ac:dyDescent="0.25">
      <c r="A296" s="219"/>
      <c r="B296" s="1196" t="s">
        <v>169</v>
      </c>
      <c r="C296" s="1196"/>
      <c r="D296" s="1196"/>
      <c r="E296" s="1196"/>
      <c r="F296" s="1196"/>
      <c r="G296" s="1196"/>
      <c r="H296" s="1196"/>
    </row>
    <row r="297" spans="1:8" ht="15.5" x14ac:dyDescent="0.25">
      <c r="A297" s="219"/>
      <c r="F297" s="97"/>
      <c r="G297" s="97"/>
    </row>
    <row r="298" spans="1:8" ht="31" x14ac:dyDescent="0.25">
      <c r="A298" s="219"/>
      <c r="B298" s="221" t="s">
        <v>249</v>
      </c>
      <c r="C298" s="221" t="s">
        <v>68</v>
      </c>
      <c r="D298" s="66" t="s">
        <v>42</v>
      </c>
      <c r="E298" s="66" t="s">
        <v>125</v>
      </c>
      <c r="F298" s="97"/>
      <c r="G298" s="97"/>
      <c r="H298" s="218"/>
    </row>
    <row r="299" spans="1:8" ht="15.5" x14ac:dyDescent="0.25">
      <c r="A299" s="219"/>
      <c r="B299" s="204" t="s">
        <v>1477</v>
      </c>
      <c r="C299" s="288">
        <v>0</v>
      </c>
      <c r="D299" s="288">
        <v>0</v>
      </c>
      <c r="E299" s="99">
        <v>14.910349999999999</v>
      </c>
      <c r="F299" s="97"/>
      <c r="G299" s="97"/>
      <c r="H299" s="218"/>
    </row>
    <row r="300" spans="1:8" ht="15.5" x14ac:dyDescent="0.25">
      <c r="A300" s="219"/>
      <c r="B300" s="74" t="s">
        <v>1477</v>
      </c>
      <c r="C300" s="288">
        <v>0</v>
      </c>
      <c r="D300" s="288">
        <v>0</v>
      </c>
      <c r="E300" s="99">
        <v>15.435544119999999</v>
      </c>
      <c r="F300" s="97"/>
      <c r="G300" s="97"/>
      <c r="H300" s="218"/>
    </row>
    <row r="301" spans="1:8" ht="15.5" x14ac:dyDescent="0.25">
      <c r="A301" s="219"/>
      <c r="B301" s="74" t="s">
        <v>661</v>
      </c>
      <c r="C301" s="288">
        <v>0</v>
      </c>
      <c r="D301" s="288">
        <v>0</v>
      </c>
      <c r="E301" s="99">
        <v>0.94374522999999999</v>
      </c>
      <c r="F301" s="97"/>
      <c r="G301" s="97"/>
      <c r="H301" s="218"/>
    </row>
    <row r="302" spans="1:8" ht="15.5" hidden="1" x14ac:dyDescent="0.25">
      <c r="A302" s="219"/>
      <c r="B302" s="74"/>
      <c r="C302" s="83"/>
      <c r="D302" s="83"/>
      <c r="E302" s="99"/>
      <c r="F302" s="97"/>
      <c r="G302" s="97"/>
      <c r="H302" s="218"/>
    </row>
    <row r="303" spans="1:8" ht="15.5" hidden="1" x14ac:dyDescent="0.25">
      <c r="A303" s="219"/>
      <c r="B303" s="781"/>
      <c r="C303" s="83"/>
      <c r="D303" s="83"/>
      <c r="E303" s="782"/>
      <c r="F303" s="97"/>
      <c r="G303" s="97"/>
      <c r="H303" s="218"/>
    </row>
    <row r="304" spans="1:8" ht="15.5" hidden="1" x14ac:dyDescent="0.25">
      <c r="A304" s="219"/>
      <c r="B304" s="781"/>
      <c r="C304" s="83"/>
      <c r="D304" s="83"/>
      <c r="E304" s="782"/>
      <c r="F304" s="97"/>
      <c r="G304" s="97"/>
      <c r="H304" s="218"/>
    </row>
    <row r="305" spans="1:8" ht="15.5" hidden="1" x14ac:dyDescent="0.25">
      <c r="A305" s="219"/>
      <c r="B305" s="781"/>
      <c r="C305" s="288"/>
      <c r="D305" s="288"/>
      <c r="E305" s="782"/>
      <c r="F305" s="97"/>
      <c r="G305" s="97"/>
      <c r="H305" s="218"/>
    </row>
    <row r="306" spans="1:8" ht="15.5" hidden="1" x14ac:dyDescent="0.25">
      <c r="A306" s="219"/>
      <c r="B306" s="781"/>
      <c r="C306" s="288"/>
      <c r="D306" s="288"/>
      <c r="E306" s="782"/>
      <c r="F306" s="97"/>
      <c r="G306" s="97"/>
      <c r="H306" s="218"/>
    </row>
    <row r="307" spans="1:8" ht="15.5" hidden="1" x14ac:dyDescent="0.25">
      <c r="A307" s="219"/>
      <c r="B307" s="781"/>
      <c r="C307" s="288"/>
      <c r="D307" s="288"/>
      <c r="E307" s="782"/>
      <c r="F307" s="97"/>
      <c r="G307" s="97"/>
      <c r="H307" s="218"/>
    </row>
    <row r="308" spans="1:8" ht="15.5" hidden="1" x14ac:dyDescent="0.25">
      <c r="A308" s="219"/>
      <c r="B308" s="964"/>
      <c r="C308" s="288"/>
      <c r="D308" s="288"/>
      <c r="E308" s="968"/>
      <c r="F308" s="97"/>
      <c r="G308" s="97"/>
      <c r="H308" s="218"/>
    </row>
    <row r="309" spans="1:8" ht="15.5" hidden="1" x14ac:dyDescent="0.25">
      <c r="A309" s="219"/>
      <c r="B309" s="964"/>
      <c r="C309" s="288"/>
      <c r="D309" s="288"/>
      <c r="E309" s="968"/>
      <c r="F309" s="97"/>
      <c r="G309" s="97"/>
      <c r="H309" s="218"/>
    </row>
    <row r="310" spans="1:8" ht="15.5" hidden="1" x14ac:dyDescent="0.25">
      <c r="A310" s="219"/>
      <c r="B310" s="964"/>
      <c r="C310" s="83"/>
      <c r="D310" s="83"/>
      <c r="E310" s="968"/>
      <c r="F310" s="97"/>
      <c r="G310" s="97"/>
      <c r="H310" s="218"/>
    </row>
    <row r="311" spans="1:8" ht="15.5" hidden="1" x14ac:dyDescent="0.25">
      <c r="A311" s="219"/>
      <c r="B311" s="964"/>
      <c r="C311" s="83"/>
      <c r="D311" s="83"/>
      <c r="E311" s="968"/>
      <c r="F311" s="97"/>
      <c r="G311" s="97"/>
      <c r="H311" s="218"/>
    </row>
    <row r="312" spans="1:8" ht="15.5" hidden="1" x14ac:dyDescent="0.25">
      <c r="A312" s="219"/>
      <c r="B312" s="964"/>
      <c r="C312" s="83"/>
      <c r="D312" s="83"/>
      <c r="E312" s="968"/>
      <c r="F312" s="97"/>
      <c r="G312" s="97"/>
      <c r="H312" s="218"/>
    </row>
    <row r="313" spans="1:8" ht="15.5" hidden="1" x14ac:dyDescent="0.25">
      <c r="A313" s="219"/>
      <c r="B313" s="964"/>
      <c r="C313" s="288"/>
      <c r="D313" s="288"/>
      <c r="E313" s="968"/>
      <c r="F313" s="97"/>
      <c r="G313" s="97"/>
      <c r="H313" s="218"/>
    </row>
    <row r="314" spans="1:8" ht="15.5" hidden="1" x14ac:dyDescent="0.25">
      <c r="A314" s="219"/>
      <c r="B314" s="964"/>
      <c r="C314" s="83"/>
      <c r="D314" s="288"/>
      <c r="E314" s="968"/>
      <c r="F314" s="97"/>
      <c r="G314" s="97"/>
      <c r="H314" s="218"/>
    </row>
    <row r="315" spans="1:8" ht="15.5" hidden="1" x14ac:dyDescent="0.25">
      <c r="A315" s="219"/>
      <c r="B315" s="964"/>
      <c r="C315" s="83"/>
      <c r="D315" s="288"/>
      <c r="E315" s="968"/>
      <c r="F315" s="97"/>
      <c r="G315" s="97"/>
      <c r="H315" s="218"/>
    </row>
    <row r="316" spans="1:8" ht="15.5" hidden="1" x14ac:dyDescent="0.25">
      <c r="A316" s="219"/>
      <c r="B316" s="964"/>
      <c r="C316" s="83"/>
      <c r="D316" s="288"/>
      <c r="E316" s="968"/>
      <c r="F316" s="97"/>
      <c r="G316" s="97"/>
      <c r="H316" s="218"/>
    </row>
    <row r="317" spans="1:8" ht="15.5" hidden="1" x14ac:dyDescent="0.25">
      <c r="A317" s="219"/>
      <c r="B317" s="74"/>
      <c r="C317" s="83"/>
      <c r="D317" s="288"/>
      <c r="E317" s="99"/>
      <c r="F317" s="97"/>
      <c r="G317" s="97"/>
      <c r="H317" s="218"/>
    </row>
    <row r="318" spans="1:8" ht="15.5" hidden="1" x14ac:dyDescent="0.25">
      <c r="A318" s="219"/>
      <c r="B318" s="1012"/>
      <c r="C318" s="1013"/>
      <c r="D318" s="1014"/>
      <c r="E318" s="1015"/>
      <c r="F318" s="97"/>
      <c r="G318" s="97"/>
      <c r="H318" s="218"/>
    </row>
    <row r="319" spans="1:8" ht="15.5" hidden="1" x14ac:dyDescent="0.25">
      <c r="A319" s="219"/>
      <c r="B319" s="204"/>
      <c r="C319" s="1013"/>
      <c r="D319" s="1014"/>
      <c r="E319" s="1015"/>
      <c r="F319" s="97"/>
      <c r="G319" s="97"/>
      <c r="H319" s="218"/>
    </row>
    <row r="320" spans="1:8" ht="15.5" hidden="1" x14ac:dyDescent="0.25">
      <c r="A320" s="219"/>
      <c r="B320" s="1052"/>
      <c r="C320" s="1013"/>
      <c r="D320" s="1014"/>
      <c r="E320" s="1015"/>
      <c r="F320" s="97"/>
      <c r="G320" s="97"/>
      <c r="H320" s="218"/>
    </row>
    <row r="321" spans="1:8" ht="15.5" hidden="1" x14ac:dyDescent="0.25">
      <c r="A321" s="219"/>
      <c r="B321" s="1052"/>
      <c r="C321" s="1013"/>
      <c r="D321" s="1014"/>
      <c r="E321" s="1015"/>
      <c r="F321" s="97"/>
      <c r="G321" s="97"/>
      <c r="H321" s="218"/>
    </row>
    <row r="322" spans="1:8" ht="15.5" hidden="1" x14ac:dyDescent="0.25">
      <c r="A322" s="219"/>
      <c r="B322" s="1052"/>
      <c r="C322" s="1130"/>
      <c r="D322" s="1131"/>
      <c r="E322" s="1132"/>
      <c r="F322" s="97"/>
      <c r="G322" s="97"/>
      <c r="H322" s="218"/>
    </row>
    <row r="323" spans="1:8" ht="15.5" hidden="1" x14ac:dyDescent="0.25">
      <c r="A323" s="219"/>
      <c r="B323" s="1139"/>
      <c r="C323" s="1130"/>
      <c r="D323" s="1131"/>
      <c r="E323" s="1132"/>
      <c r="F323" s="97"/>
      <c r="G323" s="97"/>
      <c r="H323" s="218"/>
    </row>
    <row r="324" spans="1:8" ht="15.5" hidden="1" x14ac:dyDescent="0.25">
      <c r="A324" s="219"/>
      <c r="B324" s="1139"/>
      <c r="C324" s="1130"/>
      <c r="D324" s="1131"/>
      <c r="E324" s="1132"/>
      <c r="F324" s="97"/>
      <c r="G324" s="97"/>
      <c r="H324" s="218"/>
    </row>
    <row r="325" spans="1:8" ht="15.5" hidden="1" x14ac:dyDescent="0.25">
      <c r="A325" s="219"/>
      <c r="B325" s="1139"/>
      <c r="C325" s="1130"/>
      <c r="D325" s="1131"/>
      <c r="E325" s="1132"/>
      <c r="F325" s="97"/>
      <c r="G325" s="97"/>
      <c r="H325" s="218"/>
    </row>
    <row r="326" spans="1:8" ht="15.5" hidden="1" x14ac:dyDescent="0.25">
      <c r="A326" s="219"/>
      <c r="B326" s="1148"/>
      <c r="C326" s="1149"/>
      <c r="D326" s="1150"/>
      <c r="E326" s="1151"/>
      <c r="F326" s="97"/>
      <c r="G326" s="97"/>
      <c r="H326" s="218"/>
    </row>
    <row r="327" spans="1:8" ht="15.5" hidden="1" x14ac:dyDescent="0.25">
      <c r="A327" s="219"/>
      <c r="B327" s="1148"/>
      <c r="C327" s="1149"/>
      <c r="D327" s="1150"/>
      <c r="E327" s="1151"/>
      <c r="F327" s="97"/>
      <c r="G327" s="97"/>
      <c r="H327" s="218"/>
    </row>
    <row r="328" spans="1:8" ht="15.5" hidden="1" x14ac:dyDescent="0.25">
      <c r="A328" s="219"/>
      <c r="B328" s="1148"/>
      <c r="C328" s="1149"/>
      <c r="D328" s="1150"/>
      <c r="E328" s="1151"/>
      <c r="F328" s="97"/>
      <c r="G328" s="97"/>
      <c r="H328" s="218"/>
    </row>
    <row r="329" spans="1:8" ht="15.5" hidden="1" x14ac:dyDescent="0.25">
      <c r="A329" s="219"/>
      <c r="B329" s="1148"/>
      <c r="C329" s="1149"/>
      <c r="D329" s="1150"/>
      <c r="E329" s="1151"/>
      <c r="F329" s="97"/>
      <c r="G329" s="97"/>
      <c r="H329" s="218"/>
    </row>
    <row r="330" spans="1:8" ht="15.5" hidden="1" x14ac:dyDescent="0.25">
      <c r="A330" s="219"/>
      <c r="B330" s="1148"/>
      <c r="C330" s="1149"/>
      <c r="D330" s="1150"/>
      <c r="E330" s="1151"/>
      <c r="F330" s="97"/>
      <c r="G330" s="97"/>
      <c r="H330" s="218"/>
    </row>
    <row r="331" spans="1:8" ht="15.5" x14ac:dyDescent="0.25">
      <c r="A331" s="219"/>
      <c r="B331" s="1175"/>
      <c r="C331" s="1176"/>
      <c r="D331" s="1177"/>
      <c r="E331" s="1178"/>
      <c r="F331" s="97"/>
      <c r="G331" s="97"/>
      <c r="H331" s="218"/>
    </row>
    <row r="332" spans="1:8" ht="15.5" x14ac:dyDescent="0.25">
      <c r="A332" s="219"/>
      <c r="B332" s="289" t="s">
        <v>170</v>
      </c>
      <c r="C332" s="86">
        <f>SUM(C298:C322)</f>
        <v>0</v>
      </c>
      <c r="D332" s="86">
        <f>SUM(D298:D317)</f>
        <v>0</v>
      </c>
      <c r="E332" s="237">
        <f>SUM(E298:E299:E331)</f>
        <v>31.289639349999998</v>
      </c>
      <c r="F332" s="97"/>
      <c r="G332" s="97"/>
      <c r="H332" s="76"/>
    </row>
    <row r="333" spans="1:8" ht="15.5" x14ac:dyDescent="0.25">
      <c r="A333" s="219"/>
      <c r="B333" s="284"/>
      <c r="C333" s="87"/>
      <c r="D333" s="87"/>
      <c r="E333" s="220"/>
      <c r="F333" s="97"/>
      <c r="G333" s="97"/>
      <c r="H333" s="76"/>
    </row>
    <row r="334" spans="1:8" ht="19.5" customHeight="1" x14ac:dyDescent="0.25">
      <c r="A334" s="219"/>
      <c r="B334" s="284"/>
      <c r="C334" s="87"/>
      <c r="D334" s="87"/>
      <c r="E334" s="220"/>
      <c r="F334" s="97"/>
      <c r="G334" s="97"/>
      <c r="H334" s="76"/>
    </row>
    <row r="335" spans="1:8" ht="31.5" customHeight="1" x14ac:dyDescent="0.25">
      <c r="A335" s="219"/>
      <c r="B335" s="289" t="s">
        <v>171</v>
      </c>
      <c r="C335" s="86">
        <f>C332+C293</f>
        <v>0</v>
      </c>
      <c r="D335" s="86">
        <f>D332+D293</f>
        <v>0</v>
      </c>
      <c r="E335" s="237">
        <f>E332+E293</f>
        <v>1966.3547282100001</v>
      </c>
      <c r="F335" s="62"/>
      <c r="G335" s="97"/>
      <c r="H335" s="76"/>
    </row>
    <row r="336" spans="1:8" ht="15" customHeight="1" x14ac:dyDescent="0.25">
      <c r="A336" s="219"/>
      <c r="F336" s="97"/>
      <c r="G336" s="97"/>
    </row>
    <row r="337" spans="1:8" ht="14.25" customHeight="1" x14ac:dyDescent="0.25">
      <c r="B337" s="291"/>
      <c r="C337" s="175"/>
      <c r="D337" s="314"/>
      <c r="E337" s="175"/>
    </row>
    <row r="338" spans="1:8" ht="25.5" customHeight="1" x14ac:dyDescent="0.25">
      <c r="A338" s="219"/>
      <c r="B338" s="1196" t="s">
        <v>1223</v>
      </c>
      <c r="C338" s="1196"/>
      <c r="D338" s="1196"/>
      <c r="E338" s="1196"/>
      <c r="F338" s="1196"/>
      <c r="G338" s="1196"/>
      <c r="H338" s="1196"/>
    </row>
    <row r="339" spans="1:8" ht="15" customHeight="1" x14ac:dyDescent="0.25">
      <c r="B339" s="221" t="s">
        <v>1224</v>
      </c>
      <c r="C339" s="221" t="s">
        <v>68</v>
      </c>
      <c r="D339" s="66" t="s">
        <v>253</v>
      </c>
      <c r="E339" s="66" t="s">
        <v>125</v>
      </c>
      <c r="F339" s="535"/>
      <c r="G339" s="535"/>
      <c r="H339" s="535"/>
    </row>
    <row r="340" spans="1:8" ht="24.75" hidden="1" customHeight="1" x14ac:dyDescent="0.25">
      <c r="B340" s="315"/>
      <c r="C340" s="83"/>
      <c r="D340" s="83"/>
      <c r="E340" s="504"/>
      <c r="F340" s="535"/>
      <c r="G340" s="535"/>
      <c r="H340" s="535"/>
    </row>
    <row r="341" spans="1:8" ht="27.75" hidden="1" customHeight="1" x14ac:dyDescent="0.25">
      <c r="B341" s="315" t="s">
        <v>427</v>
      </c>
      <c r="C341" s="83">
        <v>0</v>
      </c>
      <c r="D341" s="83">
        <v>0</v>
      </c>
      <c r="E341" s="504">
        <v>0</v>
      </c>
      <c r="F341" s="535"/>
      <c r="G341" s="535"/>
      <c r="H341" s="535"/>
    </row>
    <row r="342" spans="1:8" ht="27.75" hidden="1" customHeight="1" x14ac:dyDescent="0.25">
      <c r="B342" s="315" t="s">
        <v>428</v>
      </c>
      <c r="C342" s="83">
        <v>0</v>
      </c>
      <c r="D342" s="83">
        <v>0</v>
      </c>
      <c r="E342" s="504">
        <v>0</v>
      </c>
      <c r="F342" s="535"/>
      <c r="G342" s="535"/>
      <c r="H342" s="535"/>
    </row>
    <row r="343" spans="1:8" ht="27.75" hidden="1" customHeight="1" x14ac:dyDescent="0.25">
      <c r="B343" s="315" t="s">
        <v>429</v>
      </c>
      <c r="C343" s="83">
        <v>0</v>
      </c>
      <c r="D343" s="83">
        <v>0</v>
      </c>
      <c r="E343" s="504">
        <v>0</v>
      </c>
      <c r="F343" s="286"/>
      <c r="G343" s="286"/>
      <c r="H343" s="286"/>
    </row>
    <row r="344" spans="1:8" ht="15" hidden="1" customHeight="1" x14ac:dyDescent="0.25">
      <c r="B344" s="74"/>
      <c r="C344" s="83"/>
      <c r="D344" s="83"/>
      <c r="E344" s="504"/>
    </row>
    <row r="345" spans="1:8" ht="24.75" customHeight="1" x14ac:dyDescent="0.25">
      <c r="B345" s="240" t="s">
        <v>6</v>
      </c>
      <c r="C345" s="86">
        <f>SUM(C340:C344)</f>
        <v>0</v>
      </c>
      <c r="D345" s="86">
        <f>SUM(D340:D344)</f>
        <v>0</v>
      </c>
      <c r="E345" s="290">
        <f>SUM(E340:E344)</f>
        <v>0</v>
      </c>
      <c r="F345" s="535"/>
      <c r="G345" s="535"/>
      <c r="H345" s="535"/>
    </row>
    <row r="346" spans="1:8" ht="24.75" customHeight="1" x14ac:dyDescent="0.25">
      <c r="B346" s="610"/>
      <c r="C346" s="79"/>
      <c r="D346" s="79"/>
      <c r="E346" s="96"/>
      <c r="F346" s="535"/>
      <c r="G346" s="535"/>
      <c r="H346" s="535"/>
    </row>
    <row r="347" spans="1:8" ht="24.75" customHeight="1" x14ac:dyDescent="0.25">
      <c r="B347" s="240" t="s">
        <v>146</v>
      </c>
      <c r="C347" s="86">
        <f>C343</f>
        <v>0</v>
      </c>
      <c r="D347" s="86">
        <f>D343</f>
        <v>0</v>
      </c>
      <c r="E347" s="525">
        <f>E343</f>
        <v>0</v>
      </c>
      <c r="F347" s="535"/>
      <c r="G347" s="535"/>
      <c r="H347" s="535"/>
    </row>
    <row r="348" spans="1:8" ht="24.75" customHeight="1" x14ac:dyDescent="0.25">
      <c r="B348" s="610"/>
      <c r="C348" s="79"/>
      <c r="D348" s="79"/>
      <c r="E348" s="96"/>
      <c r="F348" s="535"/>
      <c r="G348" s="535"/>
      <c r="H348" s="535"/>
    </row>
    <row r="349" spans="1:8" ht="35.25" customHeight="1" x14ac:dyDescent="0.25">
      <c r="B349" s="240" t="s">
        <v>425</v>
      </c>
      <c r="C349" s="86">
        <f>C345</f>
        <v>0</v>
      </c>
      <c r="D349" s="86">
        <f>D345</f>
        <v>0</v>
      </c>
      <c r="E349" s="525">
        <f>E345</f>
        <v>0</v>
      </c>
      <c r="F349" s="535"/>
      <c r="G349" s="535"/>
      <c r="H349" s="535"/>
    </row>
    <row r="350" spans="1:8" ht="24.75" customHeight="1" x14ac:dyDescent="0.25">
      <c r="B350" s="291"/>
      <c r="C350" s="87"/>
      <c r="D350" s="87"/>
      <c r="E350" s="175"/>
      <c r="F350" s="535"/>
      <c r="G350" s="535"/>
      <c r="H350" s="535"/>
    </row>
    <row r="351" spans="1:8" ht="15" customHeight="1" x14ac:dyDescent="0.25">
      <c r="B351" s="221" t="s">
        <v>426</v>
      </c>
      <c r="C351" s="86">
        <f>C349</f>
        <v>0</v>
      </c>
      <c r="D351" s="86">
        <f>D349</f>
        <v>0</v>
      </c>
      <c r="E351" s="525">
        <f>E349</f>
        <v>0</v>
      </c>
    </row>
    <row r="352" spans="1:8" ht="15" customHeight="1" x14ac:dyDescent="0.25">
      <c r="B352" s="291"/>
      <c r="C352" s="175"/>
      <c r="D352" s="314"/>
      <c r="E352" s="175"/>
    </row>
    <row r="353" spans="1:8" ht="15" customHeight="1" x14ac:dyDescent="0.25">
      <c r="B353" s="291"/>
      <c r="C353" s="175"/>
      <c r="D353" s="314"/>
      <c r="E353" s="175"/>
    </row>
    <row r="354" spans="1:8" ht="15" customHeight="1" x14ac:dyDescent="0.25">
      <c r="B354" s="291"/>
      <c r="C354" s="175"/>
      <c r="D354" s="314"/>
      <c r="E354" s="175"/>
    </row>
    <row r="355" spans="1:8" ht="25.5" customHeight="1" x14ac:dyDescent="0.25">
      <c r="A355" s="219"/>
      <c r="B355" s="1679" t="s">
        <v>1225</v>
      </c>
      <c r="C355" s="1679"/>
      <c r="D355" s="1679"/>
      <c r="E355" s="1679"/>
      <c r="F355" s="1679"/>
      <c r="G355" s="1679"/>
      <c r="H355" s="1679"/>
    </row>
    <row r="357" spans="1:8" ht="45" customHeight="1" x14ac:dyDescent="0.25">
      <c r="B357" s="221" t="s">
        <v>249</v>
      </c>
      <c r="C357" s="221" t="s">
        <v>68</v>
      </c>
      <c r="D357" s="66" t="s">
        <v>42</v>
      </c>
      <c r="E357" s="66" t="s">
        <v>125</v>
      </c>
      <c r="F357" s="97"/>
      <c r="G357" s="97"/>
      <c r="H357" s="218"/>
    </row>
    <row r="358" spans="1:8" ht="15.5" hidden="1" x14ac:dyDescent="0.25">
      <c r="B358" s="315" t="s">
        <v>384</v>
      </c>
      <c r="C358" s="83">
        <v>0</v>
      </c>
      <c r="D358" s="83">
        <v>0</v>
      </c>
      <c r="E358" s="504">
        <v>0</v>
      </c>
    </row>
    <row r="359" spans="1:8" ht="31" x14ac:dyDescent="0.25">
      <c r="B359" s="240" t="s">
        <v>1226</v>
      </c>
      <c r="C359" s="86">
        <f>SUM(C358)</f>
        <v>0</v>
      </c>
      <c r="D359" s="86">
        <f>SUM(D358)</f>
        <v>0</v>
      </c>
      <c r="E359" s="290">
        <f>SUM(E358)</f>
        <v>0</v>
      </c>
    </row>
    <row r="360" spans="1:8" ht="15.5" x14ac:dyDescent="0.25">
      <c r="B360" s="291"/>
      <c r="C360" s="87"/>
      <c r="D360" s="87"/>
      <c r="E360" s="175"/>
    </row>
    <row r="361" spans="1:8" ht="15.5" x14ac:dyDescent="0.25">
      <c r="B361" s="240" t="s">
        <v>146</v>
      </c>
      <c r="C361" s="86">
        <v>0</v>
      </c>
      <c r="D361" s="86">
        <v>0</v>
      </c>
      <c r="E361" s="290">
        <v>0</v>
      </c>
    </row>
    <row r="362" spans="1:8" ht="15" customHeight="1" x14ac:dyDescent="0.25">
      <c r="B362" s="287"/>
      <c r="C362" s="175"/>
      <c r="D362" s="87"/>
      <c r="E362" s="87"/>
    </row>
    <row r="363" spans="1:8" ht="51" customHeight="1" x14ac:dyDescent="0.25">
      <c r="B363" s="829" t="s">
        <v>357</v>
      </c>
      <c r="C363" s="86">
        <f>C359+C351+C361</f>
        <v>0</v>
      </c>
      <c r="D363" s="86">
        <f>D359+D351+D361</f>
        <v>0</v>
      </c>
      <c r="E363" s="525">
        <f>E359+E351+E361</f>
        <v>0</v>
      </c>
    </row>
    <row r="365" spans="1:8" ht="15" customHeight="1" x14ac:dyDescent="0.25">
      <c r="A365" s="219"/>
    </row>
    <row r="366" spans="1:8" ht="24.75" hidden="1" customHeight="1" x14ac:dyDescent="0.25">
      <c r="A366" s="219"/>
      <c r="B366" s="1674" t="s">
        <v>954</v>
      </c>
      <c r="C366" s="1678"/>
      <c r="D366" s="1678"/>
      <c r="E366" s="1678"/>
      <c r="F366" s="1678"/>
      <c r="G366" s="1678"/>
      <c r="H366" s="1677"/>
    </row>
    <row r="367" spans="1:8" ht="15" hidden="1" customHeight="1" x14ac:dyDescent="0.25">
      <c r="A367" s="219"/>
      <c r="B367" s="221" t="s">
        <v>249</v>
      </c>
      <c r="C367" s="221" t="s">
        <v>68</v>
      </c>
      <c r="D367" s="66" t="s">
        <v>253</v>
      </c>
      <c r="E367" s="66" t="s">
        <v>125</v>
      </c>
      <c r="F367" s="66" t="s">
        <v>43</v>
      </c>
      <c r="G367" s="66" t="s">
        <v>129</v>
      </c>
      <c r="H367" s="66" t="s">
        <v>44</v>
      </c>
    </row>
    <row r="368" spans="1:8" ht="15" hidden="1" customHeight="1" x14ac:dyDescent="0.25">
      <c r="A368" s="219"/>
      <c r="B368" s="74"/>
      <c r="C368" s="83">
        <v>0</v>
      </c>
      <c r="D368" s="83">
        <v>0</v>
      </c>
      <c r="E368" s="526">
        <v>0</v>
      </c>
      <c r="F368" s="85"/>
      <c r="G368" s="72">
        <v>0</v>
      </c>
      <c r="H368" s="73">
        <v>0</v>
      </c>
    </row>
    <row r="369" spans="1:8" ht="15" hidden="1" customHeight="1" x14ac:dyDescent="0.25">
      <c r="A369" s="219"/>
      <c r="B369" s="221" t="s">
        <v>45</v>
      </c>
      <c r="C369" s="86">
        <f>SUM(C368)</f>
        <v>0</v>
      </c>
      <c r="D369" s="86">
        <f>SUM(D368)</f>
        <v>0</v>
      </c>
      <c r="E369" s="525">
        <f>SUM(E368)</f>
        <v>0</v>
      </c>
      <c r="F369" s="85"/>
      <c r="G369" s="72"/>
      <c r="H369" s="73"/>
    </row>
    <row r="371" spans="1:8" ht="25.5" customHeight="1" x14ac:dyDescent="0.25">
      <c r="A371" s="219"/>
      <c r="B371" s="1679" t="s">
        <v>1227</v>
      </c>
      <c r="C371" s="1679"/>
      <c r="D371" s="1679"/>
      <c r="E371" s="1679"/>
      <c r="F371" s="1679"/>
      <c r="G371" s="1679"/>
      <c r="H371" s="1679"/>
    </row>
    <row r="373" spans="1:8" ht="34.5" customHeight="1" x14ac:dyDescent="0.25">
      <c r="B373" s="221" t="s">
        <v>249</v>
      </c>
      <c r="C373" s="221" t="s">
        <v>68</v>
      </c>
      <c r="D373" s="66" t="s">
        <v>42</v>
      </c>
      <c r="E373" s="66" t="s">
        <v>125</v>
      </c>
      <c r="F373" s="66" t="s">
        <v>43</v>
      </c>
      <c r="G373" s="66" t="s">
        <v>129</v>
      </c>
      <c r="H373" s="66" t="s">
        <v>44</v>
      </c>
    </row>
    <row r="374" spans="1:8" ht="15.5" x14ac:dyDescent="0.25">
      <c r="B374" s="1458" t="s">
        <v>1228</v>
      </c>
      <c r="C374" s="1456"/>
      <c r="D374" s="1457"/>
      <c r="E374" s="1457"/>
      <c r="F374" s="1457"/>
      <c r="G374" s="1457"/>
      <c r="H374" s="1457"/>
    </row>
    <row r="375" spans="1:8" ht="15.5" x14ac:dyDescent="0.25">
      <c r="B375" s="1458" t="s">
        <v>181</v>
      </c>
      <c r="C375" s="83"/>
      <c r="D375" s="83"/>
      <c r="E375" s="504"/>
      <c r="F375" s="288"/>
      <c r="G375" s="302"/>
      <c r="H375" s="302"/>
    </row>
    <row r="376" spans="1:8" ht="15.5" x14ac:dyDescent="0.25">
      <c r="B376" s="1458" t="s">
        <v>1229</v>
      </c>
      <c r="C376" s="86"/>
      <c r="D376" s="86"/>
      <c r="E376" s="290"/>
    </row>
    <row r="377" spans="1:8" ht="15.5" x14ac:dyDescent="0.25">
      <c r="B377" s="291"/>
      <c r="C377" s="175"/>
      <c r="D377" s="314"/>
      <c r="E377" s="175"/>
    </row>
    <row r="378" spans="1:8" ht="18.75" customHeight="1" x14ac:dyDescent="0.25">
      <c r="B378" s="240" t="s">
        <v>1230</v>
      </c>
      <c r="C378" s="86"/>
      <c r="D378" s="86"/>
      <c r="E378" s="525"/>
      <c r="F378" s="288"/>
      <c r="G378" s="302"/>
      <c r="H378" s="302"/>
    </row>
    <row r="379" spans="1:8" ht="18.75" customHeight="1" x14ac:dyDescent="0.25">
      <c r="B379" s="291"/>
      <c r="C379" s="87"/>
      <c r="D379" s="87"/>
      <c r="E379" s="175"/>
      <c r="G379" s="541"/>
      <c r="H379" s="541"/>
    </row>
    <row r="380" spans="1:8" ht="25.5" customHeight="1" x14ac:dyDescent="0.25">
      <c r="A380" s="219"/>
      <c r="B380" s="1679" t="s">
        <v>1231</v>
      </c>
      <c r="C380" s="1679"/>
      <c r="D380" s="1679"/>
      <c r="E380" s="1679"/>
      <c r="F380" s="1679"/>
      <c r="G380" s="1679"/>
      <c r="H380" s="1679"/>
    </row>
    <row r="382" spans="1:8" ht="34.5" customHeight="1" x14ac:dyDescent="0.25">
      <c r="B382" s="221" t="s">
        <v>249</v>
      </c>
      <c r="C382" s="221" t="s">
        <v>68</v>
      </c>
      <c r="D382" s="66" t="s">
        <v>42</v>
      </c>
      <c r="E382" s="66" t="s">
        <v>125</v>
      </c>
      <c r="F382" s="66" t="s">
        <v>43</v>
      </c>
      <c r="G382" s="66" t="s">
        <v>129</v>
      </c>
      <c r="H382" s="66" t="s">
        <v>44</v>
      </c>
    </row>
    <row r="383" spans="1:8" ht="48" hidden="1" customHeight="1" x14ac:dyDescent="0.25">
      <c r="B383" s="315" t="s">
        <v>429</v>
      </c>
      <c r="C383" s="83">
        <v>0</v>
      </c>
      <c r="D383" s="83">
        <v>0</v>
      </c>
      <c r="E383" s="504">
        <v>0</v>
      </c>
      <c r="F383" s="288"/>
      <c r="G383" s="302"/>
      <c r="H383" s="302"/>
    </row>
    <row r="384" spans="1:8" ht="15.5" x14ac:dyDescent="0.25">
      <c r="B384" s="1461" t="s">
        <v>1232</v>
      </c>
      <c r="C384" s="1459"/>
      <c r="D384" s="1459"/>
      <c r="E384" s="1460"/>
      <c r="F384" s="1462"/>
      <c r="G384" s="1463"/>
      <c r="H384" s="1463"/>
    </row>
    <row r="385" spans="2:10" ht="15.5" x14ac:dyDescent="0.25">
      <c r="B385" s="1461" t="s">
        <v>146</v>
      </c>
      <c r="C385" s="1459"/>
      <c r="D385" s="1459"/>
      <c r="E385" s="1460"/>
      <c r="F385" s="1462"/>
      <c r="G385" s="1463"/>
      <c r="H385" s="1463"/>
    </row>
    <row r="386" spans="2:10" ht="46.5" x14ac:dyDescent="0.25">
      <c r="B386" s="1461" t="s">
        <v>1233</v>
      </c>
      <c r="C386" s="1464">
        <f>SUM(C383:C383)</f>
        <v>0</v>
      </c>
      <c r="D386" s="1464">
        <f>SUM(D383:D383)</f>
        <v>0</v>
      </c>
      <c r="E386" s="1465">
        <f>SUM(E383:E383)</f>
        <v>0</v>
      </c>
      <c r="F386" s="1462"/>
      <c r="G386" s="1462"/>
      <c r="H386" s="1462"/>
    </row>
    <row r="387" spans="2:10" ht="15.5" x14ac:dyDescent="0.25">
      <c r="B387" s="291"/>
      <c r="C387" s="175"/>
      <c r="D387" s="314"/>
      <c r="E387" s="175"/>
    </row>
    <row r="388" spans="2:10" ht="14.25" customHeight="1" x14ac:dyDescent="0.25">
      <c r="B388" s="286"/>
      <c r="C388" s="87"/>
      <c r="D388" s="87"/>
      <c r="E388" s="88"/>
    </row>
    <row r="389" spans="2:10" ht="15.75" customHeight="1" x14ac:dyDescent="0.25">
      <c r="B389" s="1679" t="s">
        <v>1234</v>
      </c>
      <c r="C389" s="1679"/>
      <c r="D389" s="1679"/>
      <c r="E389" s="1679"/>
      <c r="F389" s="1679"/>
      <c r="G389" s="1679"/>
      <c r="H389" s="1679"/>
    </row>
    <row r="390" spans="2:10" ht="15.75" customHeight="1" x14ac:dyDescent="0.25">
      <c r="B390" s="286"/>
      <c r="C390" s="87"/>
      <c r="D390" s="87"/>
      <c r="E390" s="88"/>
    </row>
    <row r="391" spans="2:10" ht="15.75" customHeight="1" x14ac:dyDescent="0.25">
      <c r="B391" s="221" t="s">
        <v>249</v>
      </c>
      <c r="C391" s="221" t="s">
        <v>68</v>
      </c>
      <c r="D391" s="66" t="s">
        <v>42</v>
      </c>
      <c r="E391" s="1457" t="s">
        <v>125</v>
      </c>
      <c r="F391" s="65"/>
      <c r="G391" s="65"/>
      <c r="H391" s="65"/>
      <c r="I391" s="62"/>
      <c r="J391" s="62"/>
    </row>
    <row r="392" spans="2:10" ht="15.75" hidden="1" customHeight="1" x14ac:dyDescent="0.25">
      <c r="B392" s="1180" t="s">
        <v>884</v>
      </c>
      <c r="C392" s="83"/>
      <c r="D392" s="83"/>
      <c r="E392" s="1467"/>
      <c r="F392" s="65"/>
      <c r="G392" s="65"/>
      <c r="H392" s="65"/>
      <c r="I392" s="62"/>
      <c r="J392" s="62"/>
    </row>
    <row r="393" spans="2:10" ht="15.75" hidden="1" customHeight="1" x14ac:dyDescent="0.25">
      <c r="B393" s="1180" t="s">
        <v>896</v>
      </c>
      <c r="C393" s="83"/>
      <c r="D393" s="83"/>
      <c r="E393" s="1467"/>
      <c r="F393" s="65"/>
      <c r="G393" s="65"/>
      <c r="H393" s="65"/>
      <c r="I393" s="62"/>
      <c r="J393" s="62"/>
    </row>
    <row r="394" spans="2:10" ht="15.75" hidden="1" customHeight="1" x14ac:dyDescent="0.25">
      <c r="B394" s="1180" t="s">
        <v>769</v>
      </c>
      <c r="C394" s="83"/>
      <c r="D394" s="83"/>
      <c r="E394" s="1467"/>
      <c r="F394" s="65"/>
      <c r="G394" s="65"/>
      <c r="H394" s="65"/>
      <c r="I394" s="62"/>
      <c r="J394" s="62"/>
    </row>
    <row r="395" spans="2:10" ht="15.5" x14ac:dyDescent="0.25">
      <c r="B395" s="1012" t="s">
        <v>146</v>
      </c>
      <c r="C395" s="1013">
        <v>0</v>
      </c>
      <c r="D395" s="1013">
        <v>0</v>
      </c>
      <c r="E395" s="1467">
        <v>0</v>
      </c>
      <c r="F395" s="65"/>
      <c r="G395" s="65"/>
      <c r="H395" s="65"/>
      <c r="I395" s="62"/>
      <c r="J395" s="62"/>
    </row>
    <row r="396" spans="2:10" ht="15.5" x14ac:dyDescent="0.25">
      <c r="B396" s="1469" t="s">
        <v>518</v>
      </c>
      <c r="C396" s="1459">
        <v>0</v>
      </c>
      <c r="D396" s="1459">
        <v>0</v>
      </c>
      <c r="E396" s="1467">
        <v>0</v>
      </c>
      <c r="F396" s="65"/>
      <c r="G396" s="65"/>
      <c r="H396" s="65"/>
      <c r="I396" s="62"/>
      <c r="J396" s="62"/>
    </row>
    <row r="397" spans="2:10" ht="15.5" x14ac:dyDescent="0.25">
      <c r="B397" s="285"/>
      <c r="C397" s="79"/>
      <c r="D397" s="79"/>
      <c r="E397" s="92"/>
      <c r="F397" s="65"/>
      <c r="G397" s="65"/>
      <c r="H397" s="65"/>
      <c r="I397" s="62"/>
      <c r="J397" s="62"/>
    </row>
    <row r="398" spans="2:10" ht="31" x14ac:dyDescent="0.25">
      <c r="B398" s="1458" t="s">
        <v>1235</v>
      </c>
      <c r="C398" s="1459">
        <v>0</v>
      </c>
      <c r="D398" s="1459">
        <v>0</v>
      </c>
      <c r="E398" s="1467">
        <v>0</v>
      </c>
      <c r="F398" s="65"/>
      <c r="G398" s="65"/>
      <c r="H398" s="65"/>
      <c r="I398" s="62"/>
      <c r="J398" s="62"/>
    </row>
    <row r="399" spans="2:10" ht="15.5" x14ac:dyDescent="0.25">
      <c r="B399" s="1470"/>
      <c r="C399" s="1471"/>
      <c r="D399" s="1471"/>
      <c r="E399" s="1472"/>
      <c r="F399" s="65"/>
      <c r="G399" s="65"/>
      <c r="H399" s="65"/>
      <c r="I399" s="62"/>
      <c r="J399" s="62"/>
    </row>
    <row r="400" spans="2:10" ht="31" x14ac:dyDescent="0.25">
      <c r="B400" s="1469" t="s">
        <v>1236</v>
      </c>
      <c r="C400" s="1459">
        <v>0</v>
      </c>
      <c r="D400" s="1459">
        <v>0</v>
      </c>
      <c r="E400" s="1467">
        <v>0</v>
      </c>
      <c r="F400" s="65"/>
      <c r="G400" s="65"/>
      <c r="H400" s="65"/>
      <c r="I400" s="62"/>
      <c r="J400" s="62"/>
    </row>
    <row r="401" spans="2:10" ht="15.5" x14ac:dyDescent="0.25">
      <c r="B401" s="1466" t="s">
        <v>146</v>
      </c>
      <c r="C401" s="83">
        <v>0</v>
      </c>
      <c r="D401" s="83">
        <v>0</v>
      </c>
      <c r="E401" s="1467">
        <v>0</v>
      </c>
      <c r="F401" s="65"/>
      <c r="G401" s="65"/>
      <c r="H401" s="65"/>
      <c r="I401" s="62"/>
      <c r="J401" s="62"/>
    </row>
    <row r="402" spans="2:10" ht="15.5" x14ac:dyDescent="0.25">
      <c r="B402" s="1458" t="s">
        <v>518</v>
      </c>
      <c r="C402" s="1459">
        <v>0</v>
      </c>
      <c r="D402" s="1459">
        <v>0</v>
      </c>
      <c r="E402" s="1467">
        <v>0</v>
      </c>
      <c r="F402" s="65"/>
      <c r="G402" s="65"/>
      <c r="H402" s="65"/>
      <c r="I402" s="62"/>
      <c r="J402" s="62"/>
    </row>
    <row r="403" spans="2:10" ht="31" x14ac:dyDescent="0.25">
      <c r="B403" s="1458" t="s">
        <v>1237</v>
      </c>
      <c r="C403" s="1459">
        <v>0</v>
      </c>
      <c r="D403" s="1459">
        <v>0</v>
      </c>
      <c r="E403" s="1467">
        <v>0</v>
      </c>
      <c r="F403" s="65"/>
      <c r="G403" s="65"/>
      <c r="H403" s="65"/>
      <c r="I403" s="62"/>
      <c r="J403" s="62"/>
    </row>
    <row r="404" spans="2:10" ht="15.5" x14ac:dyDescent="0.25">
      <c r="B404" s="284"/>
      <c r="C404" s="79"/>
      <c r="D404" s="79"/>
      <c r="E404" s="92"/>
      <c r="F404" s="65"/>
      <c r="G404" s="65"/>
      <c r="H404" s="65"/>
      <c r="I404" s="62"/>
      <c r="J404" s="62"/>
    </row>
    <row r="405" spans="2:10" ht="15.5" x14ac:dyDescent="0.25">
      <c r="B405" s="610"/>
      <c r="C405" s="79"/>
      <c r="D405" s="79"/>
      <c r="E405" s="96"/>
      <c r="G405" s="541"/>
      <c r="H405" s="541"/>
      <c r="I405" s="62"/>
      <c r="J405" s="62"/>
    </row>
    <row r="406" spans="2:10" ht="30.75" customHeight="1" x14ac:dyDescent="0.25">
      <c r="B406" s="1461" t="s">
        <v>1233</v>
      </c>
      <c r="C406" s="1464">
        <f>SUM(C392:C405)</f>
        <v>0</v>
      </c>
      <c r="D406" s="1464">
        <f>SUM(D392:D405)</f>
        <v>0</v>
      </c>
      <c r="E406" s="1468">
        <f>E392+E393+E394+E395+E396+E397+E398+E401</f>
        <v>0</v>
      </c>
      <c r="I406" s="62"/>
      <c r="J406" s="62"/>
    </row>
    <row r="407" spans="2:10" ht="15.75" customHeight="1" x14ac:dyDescent="0.25">
      <c r="B407" s="286"/>
      <c r="C407" s="87"/>
      <c r="D407" s="87"/>
      <c r="E407" s="88"/>
    </row>
    <row r="408" spans="2:10" ht="15.75" customHeight="1" x14ac:dyDescent="0.25">
      <c r="B408" s="286"/>
      <c r="C408" s="87"/>
      <c r="D408" s="87"/>
      <c r="E408" s="88"/>
    </row>
    <row r="409" spans="2:10" ht="15.75" customHeight="1" x14ac:dyDescent="0.25">
      <c r="B409" s="221" t="s">
        <v>1238</v>
      </c>
      <c r="C409" s="221" t="s">
        <v>68</v>
      </c>
      <c r="D409" s="66" t="s">
        <v>42</v>
      </c>
      <c r="E409" s="66" t="s">
        <v>125</v>
      </c>
    </row>
    <row r="410" spans="2:10" ht="15.75" hidden="1" customHeight="1" x14ac:dyDescent="0.25">
      <c r="B410" s="1180"/>
      <c r="C410" s="83"/>
      <c r="D410" s="1177"/>
      <c r="E410" s="84"/>
    </row>
    <row r="411" spans="2:10" ht="15.75" hidden="1" customHeight="1" x14ac:dyDescent="0.25">
      <c r="B411" s="1180"/>
      <c r="C411" s="83"/>
      <c r="D411" s="1177"/>
      <c r="E411" s="84"/>
    </row>
    <row r="412" spans="2:10" ht="15.75" hidden="1" customHeight="1" x14ac:dyDescent="0.25">
      <c r="B412" s="1180"/>
      <c r="C412" s="83"/>
      <c r="D412" s="1177"/>
      <c r="E412" s="84"/>
    </row>
    <row r="413" spans="2:10" ht="15.75" hidden="1" customHeight="1" x14ac:dyDescent="0.25">
      <c r="B413" s="1179"/>
      <c r="C413" s="83"/>
      <c r="D413" s="1177"/>
      <c r="E413" s="84"/>
    </row>
    <row r="414" spans="2:10" ht="15.75" hidden="1" customHeight="1" x14ac:dyDescent="0.25">
      <c r="B414" s="1315"/>
      <c r="C414" s="83"/>
      <c r="D414" s="1177"/>
      <c r="E414" s="84"/>
    </row>
    <row r="415" spans="2:10" ht="15.75" hidden="1" customHeight="1" x14ac:dyDescent="0.25">
      <c r="B415" s="1179"/>
      <c r="C415" s="83"/>
      <c r="D415" s="1177"/>
      <c r="E415" s="84"/>
    </row>
    <row r="416" spans="2:10" ht="15.75" hidden="1" customHeight="1" x14ac:dyDescent="0.25">
      <c r="B416" s="315"/>
      <c r="C416" s="83"/>
      <c r="D416" s="83"/>
      <c r="E416" s="1181"/>
    </row>
    <row r="417" spans="2:8" ht="15.75" customHeight="1" x14ac:dyDescent="0.25">
      <c r="B417" s="1182"/>
      <c r="C417" s="1176"/>
      <c r="D417" s="1176"/>
      <c r="E417" s="1181"/>
    </row>
    <row r="418" spans="2:8" ht="15.75" customHeight="1" x14ac:dyDescent="0.25">
      <c r="B418" s="240" t="s">
        <v>1239</v>
      </c>
      <c r="C418" s="86">
        <f>C416</f>
        <v>0</v>
      </c>
      <c r="D418" s="86">
        <f>D416</f>
        <v>0</v>
      </c>
      <c r="E418" s="290">
        <f>E410+E411+E412+E413+E414+E415+E416</f>
        <v>0</v>
      </c>
    </row>
    <row r="419" spans="2:8" ht="15.75" customHeight="1" x14ac:dyDescent="0.25">
      <c r="B419" s="286"/>
      <c r="C419" s="87"/>
      <c r="D419" s="87"/>
      <c r="E419" s="88"/>
    </row>
    <row r="420" spans="2:8" ht="15.75" customHeight="1" x14ac:dyDescent="0.25">
      <c r="B420" s="1016" t="s">
        <v>1240</v>
      </c>
      <c r="C420" s="1017">
        <f>C418+C406</f>
        <v>0</v>
      </c>
      <c r="D420" s="1017">
        <f>D418+D406</f>
        <v>0</v>
      </c>
      <c r="E420" s="1018">
        <f>E418+E406</f>
        <v>0</v>
      </c>
    </row>
    <row r="421" spans="2:8" ht="15.75" customHeight="1" x14ac:dyDescent="0.25">
      <c r="B421" s="286"/>
      <c r="C421" s="87"/>
      <c r="D421" s="87"/>
      <c r="E421" s="88"/>
    </row>
    <row r="422" spans="2:8" ht="15.75" customHeight="1" x14ac:dyDescent="0.25">
      <c r="B422" s="1679" t="s">
        <v>1241</v>
      </c>
      <c r="C422" s="1679"/>
      <c r="D422" s="1679"/>
      <c r="E422" s="1679"/>
      <c r="F422" s="1679"/>
      <c r="G422" s="1679"/>
      <c r="H422" s="1679"/>
    </row>
    <row r="423" spans="2:8" ht="15.75" customHeight="1" x14ac:dyDescent="0.25">
      <c r="B423" s="286"/>
      <c r="C423" s="87"/>
      <c r="D423" s="87"/>
      <c r="E423" s="88"/>
    </row>
    <row r="424" spans="2:8" ht="15.75" customHeight="1" x14ac:dyDescent="0.25">
      <c r="B424" s="221" t="s">
        <v>249</v>
      </c>
      <c r="C424" s="221" t="s">
        <v>68</v>
      </c>
      <c r="D424" s="66" t="s">
        <v>42</v>
      </c>
      <c r="E424" s="66" t="s">
        <v>125</v>
      </c>
    </row>
    <row r="425" spans="2:8" ht="15.75" customHeight="1" x14ac:dyDescent="0.25">
      <c r="B425" s="1016" t="s">
        <v>146</v>
      </c>
      <c r="C425" s="83">
        <v>0</v>
      </c>
      <c r="D425" s="83">
        <v>0</v>
      </c>
      <c r="E425" s="504">
        <v>0</v>
      </c>
    </row>
    <row r="426" spans="2:8" ht="15.75" customHeight="1" x14ac:dyDescent="0.25">
      <c r="B426" s="1016" t="s">
        <v>518</v>
      </c>
      <c r="C426" s="1017"/>
      <c r="D426" s="1017"/>
      <c r="E426" s="1020"/>
    </row>
    <row r="427" spans="2:8" ht="15.75" customHeight="1" x14ac:dyDescent="0.25">
      <c r="B427" s="1016" t="s">
        <v>1242</v>
      </c>
      <c r="C427" s="1017">
        <v>0</v>
      </c>
      <c r="D427" s="1017">
        <v>0</v>
      </c>
      <c r="E427" s="1018">
        <v>0</v>
      </c>
    </row>
    <row r="428" spans="2:8" ht="15.75" customHeight="1" x14ac:dyDescent="0.25">
      <c r="B428" s="286"/>
      <c r="C428" s="87"/>
      <c r="D428" s="87"/>
      <c r="E428" s="88"/>
    </row>
    <row r="429" spans="2:8" ht="15.75" customHeight="1" x14ac:dyDescent="0.25">
      <c r="B429" s="286"/>
      <c r="C429" s="87"/>
      <c r="D429" s="87"/>
      <c r="E429" s="88"/>
    </row>
    <row r="430" spans="2:8" ht="32.5" customHeight="1" x14ac:dyDescent="0.25">
      <c r="B430" s="221" t="s">
        <v>1243</v>
      </c>
      <c r="C430" s="221" t="s">
        <v>68</v>
      </c>
      <c r="D430" s="66" t="s">
        <v>42</v>
      </c>
      <c r="E430" s="66" t="s">
        <v>125</v>
      </c>
    </row>
    <row r="431" spans="2:8" ht="15.75" customHeight="1" x14ac:dyDescent="0.25">
      <c r="B431" s="315" t="s">
        <v>146</v>
      </c>
      <c r="C431" s="83">
        <v>0</v>
      </c>
      <c r="D431" s="83">
        <v>0</v>
      </c>
      <c r="E431" s="504">
        <v>0</v>
      </c>
    </row>
    <row r="432" spans="2:8" ht="15.75" customHeight="1" x14ac:dyDescent="0.25">
      <c r="B432" s="1019" t="s">
        <v>1245</v>
      </c>
      <c r="C432" s="1017"/>
      <c r="D432" s="1017"/>
      <c r="E432" s="1020"/>
    </row>
    <row r="433" spans="1:16372" ht="15.75" customHeight="1" x14ac:dyDescent="0.25"/>
    <row r="434" spans="1:16372" ht="15.75" customHeight="1" x14ac:dyDescent="0.25"/>
    <row r="435" spans="1:16372" ht="45.5" customHeight="1" x14ac:dyDescent="0.25">
      <c r="B435" s="1016" t="s">
        <v>1244</v>
      </c>
      <c r="C435" s="1017">
        <v>0</v>
      </c>
      <c r="D435" s="1017">
        <v>0</v>
      </c>
      <c r="E435" s="1018">
        <f>E432</f>
        <v>0</v>
      </c>
    </row>
    <row r="436" spans="1:16372" ht="19.5" customHeight="1" x14ac:dyDescent="0.25">
      <c r="F436" s="61"/>
      <c r="G436" s="98"/>
    </row>
    <row r="437" spans="1:16372" ht="19.5" customHeight="1" x14ac:dyDescent="0.25">
      <c r="A437" s="1552"/>
      <c r="B437" s="1679" t="s">
        <v>1478</v>
      </c>
      <c r="C437" s="1679"/>
      <c r="D437" s="1679"/>
      <c r="E437" s="1679"/>
      <c r="F437" s="1679"/>
      <c r="G437" s="1679"/>
      <c r="H437" s="1679"/>
      <c r="I437" s="1553"/>
      <c r="J437" s="1553"/>
      <c r="K437" s="1552"/>
      <c r="L437" s="1552"/>
      <c r="M437" s="1552"/>
      <c r="N437" s="1552"/>
      <c r="O437" s="1552"/>
      <c r="P437" s="1552"/>
      <c r="Q437" s="1552"/>
      <c r="R437" s="1552"/>
      <c r="S437" s="1552"/>
      <c r="T437" s="1552"/>
      <c r="U437" s="1552"/>
      <c r="V437" s="1552"/>
      <c r="W437" s="1552"/>
      <c r="X437" s="1552"/>
      <c r="Y437" s="1552"/>
      <c r="Z437" s="1552"/>
      <c r="AA437" s="1552"/>
      <c r="AB437" s="1552"/>
      <c r="AC437" s="1552"/>
      <c r="AD437" s="1552"/>
      <c r="AE437" s="1552"/>
      <c r="AF437" s="1552"/>
      <c r="AG437" s="1552"/>
      <c r="AH437" s="1552"/>
      <c r="AI437" s="1552"/>
      <c r="AJ437" s="1552"/>
      <c r="AK437" s="1552"/>
      <c r="AL437" s="1552"/>
      <c r="AM437" s="1552"/>
      <c r="AN437" s="1552"/>
      <c r="AO437" s="1552"/>
      <c r="AP437" s="1552"/>
      <c r="AQ437" s="1552"/>
      <c r="AR437" s="1552"/>
      <c r="AS437" s="1552"/>
      <c r="AT437" s="1552"/>
      <c r="AU437" s="1552"/>
      <c r="AV437" s="1552"/>
      <c r="AW437" s="1552"/>
      <c r="AX437" s="1552"/>
      <c r="AY437" s="1552"/>
      <c r="AZ437" s="1552"/>
      <c r="BA437" s="1552"/>
      <c r="BB437" s="1552"/>
      <c r="BC437" s="1552"/>
      <c r="BD437" s="1552"/>
      <c r="BE437" s="1552"/>
      <c r="BF437" s="1552"/>
      <c r="BG437" s="1552"/>
      <c r="BH437" s="1552"/>
      <c r="BI437" s="1552"/>
      <c r="BJ437" s="1552"/>
      <c r="BK437" s="1552"/>
      <c r="BL437" s="1552"/>
      <c r="BM437" s="1552"/>
      <c r="BN437" s="1552"/>
      <c r="BO437" s="1552"/>
      <c r="BP437" s="1552"/>
      <c r="BQ437" s="1552"/>
      <c r="BR437" s="1552"/>
      <c r="BS437" s="1552"/>
      <c r="BT437" s="1552"/>
      <c r="BU437" s="1552"/>
      <c r="BV437" s="1552"/>
      <c r="BW437" s="1552"/>
      <c r="BX437" s="1552"/>
      <c r="BY437" s="1552"/>
      <c r="BZ437" s="1552"/>
      <c r="CA437" s="1552"/>
      <c r="CB437" s="1552"/>
      <c r="CC437" s="1552"/>
      <c r="CD437" s="1552"/>
      <c r="CE437" s="1552"/>
      <c r="CF437" s="1552"/>
      <c r="CG437" s="1552"/>
      <c r="CH437" s="1552"/>
      <c r="CI437" s="1552"/>
      <c r="CJ437" s="1552"/>
      <c r="CK437" s="1552"/>
      <c r="CL437" s="1552"/>
      <c r="CM437" s="1552"/>
      <c r="CN437" s="1552"/>
      <c r="CO437" s="1552"/>
      <c r="CP437" s="1552"/>
      <c r="CQ437" s="1552"/>
      <c r="CR437" s="1552"/>
      <c r="CS437" s="1552"/>
      <c r="CT437" s="1552"/>
      <c r="CU437" s="1552"/>
      <c r="CV437" s="1552"/>
      <c r="CW437" s="1552"/>
      <c r="CX437" s="1552"/>
      <c r="CY437" s="1552"/>
      <c r="CZ437" s="1552"/>
      <c r="DA437" s="1552"/>
      <c r="DB437" s="1552"/>
      <c r="DC437" s="1552"/>
      <c r="DD437" s="1552"/>
      <c r="DE437" s="1552"/>
      <c r="DF437" s="1552"/>
      <c r="DG437" s="1552"/>
      <c r="DH437" s="1552"/>
      <c r="DI437" s="1552"/>
      <c r="DJ437" s="1552"/>
      <c r="DK437" s="1552"/>
      <c r="DL437" s="1552"/>
      <c r="DM437" s="1552"/>
      <c r="DN437" s="1552"/>
      <c r="DO437" s="1552"/>
      <c r="DP437" s="1552"/>
      <c r="DQ437" s="1552"/>
      <c r="DR437" s="1552"/>
      <c r="DS437" s="1552"/>
      <c r="DT437" s="1552"/>
      <c r="DU437" s="1552"/>
      <c r="DV437" s="1552"/>
      <c r="DW437" s="1552"/>
      <c r="DX437" s="1552"/>
      <c r="DY437" s="1552"/>
      <c r="DZ437" s="1552"/>
      <c r="EA437" s="1552"/>
      <c r="EB437" s="1552"/>
      <c r="EC437" s="1552"/>
      <c r="ED437" s="1552"/>
      <c r="EE437" s="1552"/>
      <c r="EF437" s="1552"/>
      <c r="EG437" s="1552"/>
      <c r="EH437" s="1552"/>
      <c r="EI437" s="1552"/>
      <c r="EJ437" s="1552"/>
      <c r="EK437" s="1552"/>
      <c r="EL437" s="1552"/>
      <c r="EM437" s="1552"/>
      <c r="EN437" s="1552"/>
      <c r="EO437" s="1552"/>
      <c r="EP437" s="1552"/>
      <c r="EQ437" s="1552"/>
      <c r="ER437" s="1552"/>
      <c r="ES437" s="1552"/>
      <c r="ET437" s="1552"/>
      <c r="EU437" s="1552"/>
      <c r="EV437" s="1552"/>
      <c r="EW437" s="1552"/>
      <c r="EX437" s="1552"/>
      <c r="EY437" s="1552"/>
      <c r="EZ437" s="1552"/>
      <c r="FA437" s="1552"/>
      <c r="FB437" s="1552"/>
      <c r="FC437" s="1552"/>
      <c r="FD437" s="1552"/>
      <c r="FE437" s="1552"/>
      <c r="FF437" s="1552"/>
      <c r="FG437" s="1552"/>
      <c r="FH437" s="1552"/>
      <c r="FI437" s="1552"/>
      <c r="FJ437" s="1552"/>
      <c r="FK437" s="1552"/>
      <c r="FL437" s="1552"/>
      <c r="FM437" s="1552"/>
      <c r="FN437" s="1552"/>
      <c r="FO437" s="1552"/>
      <c r="FP437" s="1552"/>
      <c r="FQ437" s="1552"/>
      <c r="FR437" s="1552"/>
      <c r="FS437" s="1552"/>
      <c r="FT437" s="1552"/>
      <c r="FU437" s="1552"/>
      <c r="FV437" s="1552"/>
      <c r="FW437" s="1552"/>
      <c r="FX437" s="1552"/>
      <c r="FY437" s="1552"/>
      <c r="FZ437" s="1552"/>
      <c r="GA437" s="1552"/>
      <c r="GB437" s="1552"/>
      <c r="GC437" s="1552"/>
      <c r="GD437" s="1552"/>
      <c r="GE437" s="1552"/>
      <c r="GF437" s="1552"/>
      <c r="GG437" s="1552"/>
      <c r="GH437" s="1552"/>
      <c r="GI437" s="1552"/>
      <c r="GJ437" s="1552"/>
      <c r="GK437" s="1552"/>
      <c r="GL437" s="1552"/>
      <c r="GM437" s="1552"/>
      <c r="GN437" s="1552"/>
      <c r="GO437" s="1552"/>
      <c r="GP437" s="1552"/>
      <c r="GQ437" s="1552"/>
      <c r="GR437" s="1552"/>
      <c r="GS437" s="1552"/>
      <c r="GT437" s="1552"/>
      <c r="GU437" s="1552"/>
      <c r="GV437" s="1552"/>
      <c r="GW437" s="1552"/>
      <c r="GX437" s="1552"/>
      <c r="GY437" s="1552"/>
      <c r="GZ437" s="1552"/>
      <c r="HA437" s="1552"/>
      <c r="HB437" s="1552"/>
      <c r="HC437" s="1552"/>
      <c r="HD437" s="1552"/>
      <c r="HE437" s="1552"/>
      <c r="HF437" s="1552"/>
      <c r="HG437" s="1552"/>
      <c r="HH437" s="1552"/>
      <c r="HI437" s="1552"/>
      <c r="HJ437" s="1552"/>
      <c r="HK437" s="1552"/>
      <c r="HL437" s="1552"/>
      <c r="HM437" s="1552"/>
      <c r="HN437" s="1552"/>
      <c r="HO437" s="1552"/>
      <c r="HP437" s="1552"/>
      <c r="HQ437" s="1552"/>
      <c r="HR437" s="1552"/>
      <c r="HS437" s="1552"/>
      <c r="HT437" s="1552"/>
      <c r="HU437" s="1552"/>
      <c r="HV437" s="1552"/>
      <c r="HW437" s="1552"/>
      <c r="HX437" s="1552"/>
      <c r="HY437" s="1552"/>
      <c r="HZ437" s="1552"/>
      <c r="IA437" s="1552"/>
      <c r="IB437" s="1552"/>
      <c r="IC437" s="1552"/>
      <c r="ID437" s="1552"/>
      <c r="IE437" s="1552"/>
      <c r="IF437" s="1552"/>
      <c r="IG437" s="1552"/>
      <c r="IH437" s="1552"/>
      <c r="II437" s="1552"/>
      <c r="IJ437" s="1552"/>
      <c r="IK437" s="1552"/>
      <c r="IL437" s="1552"/>
      <c r="IM437" s="1552"/>
      <c r="IN437" s="1552"/>
      <c r="IO437" s="1552"/>
      <c r="IP437" s="1552"/>
      <c r="IQ437" s="1552"/>
      <c r="IR437" s="1552"/>
      <c r="IS437" s="1552"/>
      <c r="IT437" s="1552"/>
      <c r="IU437" s="1552"/>
      <c r="IV437" s="1552"/>
      <c r="IW437" s="1552"/>
      <c r="IX437" s="1552"/>
      <c r="IY437" s="1552"/>
      <c r="IZ437" s="1552"/>
      <c r="JA437" s="1552"/>
      <c r="JB437" s="1552"/>
      <c r="JC437" s="1552"/>
      <c r="JD437" s="1552"/>
      <c r="JE437" s="1552"/>
      <c r="JF437" s="1552"/>
      <c r="JG437" s="1552"/>
      <c r="JH437" s="1552"/>
      <c r="JI437" s="1552"/>
      <c r="JJ437" s="1552"/>
      <c r="JK437" s="1552"/>
      <c r="JL437" s="1552"/>
      <c r="JM437" s="1552"/>
      <c r="JN437" s="1552"/>
      <c r="JO437" s="1552"/>
      <c r="JP437" s="1552"/>
      <c r="JQ437" s="1552"/>
      <c r="JR437" s="1552"/>
      <c r="JS437" s="1552"/>
      <c r="JT437" s="1552"/>
      <c r="JU437" s="1552"/>
      <c r="JV437" s="1552"/>
      <c r="JW437" s="1552"/>
      <c r="JX437" s="1552"/>
      <c r="JY437" s="1552"/>
      <c r="JZ437" s="1552"/>
      <c r="KA437" s="1552"/>
      <c r="KB437" s="1552"/>
      <c r="KC437" s="1552"/>
      <c r="KD437" s="1552"/>
      <c r="KE437" s="1552"/>
      <c r="KF437" s="1552"/>
      <c r="KG437" s="1552"/>
      <c r="KH437" s="1552"/>
      <c r="KI437" s="1552"/>
      <c r="KJ437" s="1552"/>
      <c r="KK437" s="1552"/>
      <c r="KL437" s="1552"/>
      <c r="KM437" s="1552"/>
      <c r="KN437" s="1552"/>
      <c r="KO437" s="1552"/>
      <c r="KP437" s="1552"/>
      <c r="KQ437" s="1552"/>
      <c r="KR437" s="1552"/>
      <c r="KS437" s="1552"/>
      <c r="KT437" s="1552"/>
      <c r="KU437" s="1552"/>
      <c r="KV437" s="1552"/>
      <c r="KW437" s="1552"/>
      <c r="KX437" s="1552"/>
      <c r="KY437" s="1552"/>
      <c r="KZ437" s="1552"/>
      <c r="LA437" s="1552"/>
      <c r="LB437" s="1552"/>
      <c r="LC437" s="1552"/>
      <c r="LD437" s="1552"/>
      <c r="LE437" s="1552"/>
      <c r="LF437" s="1552"/>
      <c r="LG437" s="1552"/>
      <c r="LH437" s="1552"/>
      <c r="LI437" s="1552"/>
      <c r="LJ437" s="1552"/>
      <c r="LK437" s="1552"/>
      <c r="LL437" s="1552"/>
      <c r="LM437" s="1552"/>
      <c r="LN437" s="1552"/>
      <c r="LO437" s="1552"/>
      <c r="LP437" s="1552"/>
      <c r="LQ437" s="1552"/>
      <c r="LR437" s="1552"/>
      <c r="LS437" s="1552"/>
      <c r="LT437" s="1552"/>
      <c r="LU437" s="1552"/>
      <c r="LV437" s="1552"/>
      <c r="LW437" s="1552"/>
      <c r="LX437" s="1552"/>
      <c r="LY437" s="1552"/>
      <c r="LZ437" s="1552"/>
      <c r="MA437" s="1552"/>
      <c r="MB437" s="1552"/>
      <c r="MC437" s="1552"/>
      <c r="MD437" s="1552"/>
      <c r="ME437" s="1552"/>
      <c r="MF437" s="1552"/>
      <c r="MG437" s="1552"/>
      <c r="MH437" s="1552"/>
      <c r="MI437" s="1552"/>
      <c r="MJ437" s="1552"/>
      <c r="MK437" s="1552"/>
      <c r="ML437" s="1552"/>
      <c r="MM437" s="1552"/>
      <c r="MN437" s="1552"/>
      <c r="MO437" s="1552"/>
      <c r="MP437" s="1552"/>
      <c r="MQ437" s="1552"/>
      <c r="MR437" s="1552"/>
      <c r="MS437" s="1552"/>
      <c r="MT437" s="1552"/>
      <c r="MU437" s="1552"/>
      <c r="MV437" s="1552"/>
      <c r="MW437" s="1552"/>
      <c r="MX437" s="1552"/>
      <c r="MY437" s="1552"/>
      <c r="MZ437" s="1552"/>
      <c r="NA437" s="1552"/>
      <c r="NB437" s="1552"/>
      <c r="NC437" s="1552"/>
      <c r="ND437" s="1552"/>
      <c r="NE437" s="1552"/>
      <c r="NF437" s="1552"/>
      <c r="NG437" s="1552"/>
      <c r="NH437" s="1552"/>
      <c r="NI437" s="1552"/>
      <c r="NJ437" s="1552"/>
      <c r="NK437" s="1552"/>
      <c r="NL437" s="1552"/>
      <c r="NM437" s="1552"/>
      <c r="NN437" s="1552"/>
      <c r="NO437" s="1552"/>
      <c r="NP437" s="1552"/>
      <c r="NQ437" s="1552"/>
      <c r="NR437" s="1552"/>
      <c r="NS437" s="1552"/>
      <c r="NT437" s="1552"/>
      <c r="NU437" s="1552"/>
      <c r="NV437" s="1552"/>
      <c r="NW437" s="1552"/>
      <c r="NX437" s="1552"/>
      <c r="NY437" s="1552"/>
      <c r="NZ437" s="1552"/>
      <c r="OA437" s="1552"/>
      <c r="OB437" s="1552"/>
      <c r="OC437" s="1552"/>
      <c r="OD437" s="1552"/>
      <c r="OE437" s="1552"/>
      <c r="OF437" s="1552"/>
      <c r="OG437" s="1552"/>
      <c r="OH437" s="1552"/>
      <c r="OI437" s="1552"/>
      <c r="OJ437" s="1552"/>
      <c r="OK437" s="1552"/>
      <c r="OL437" s="1552"/>
      <c r="OM437" s="1552"/>
      <c r="ON437" s="1552"/>
      <c r="OO437" s="1552"/>
      <c r="OP437" s="1552"/>
      <c r="OQ437" s="1552"/>
      <c r="OR437" s="1552"/>
      <c r="OS437" s="1552"/>
      <c r="OT437" s="1552"/>
      <c r="OU437" s="1552"/>
      <c r="OV437" s="1552"/>
      <c r="OW437" s="1552"/>
      <c r="OX437" s="1552"/>
      <c r="OY437" s="1552"/>
      <c r="OZ437" s="1552"/>
      <c r="PA437" s="1552"/>
      <c r="PB437" s="1552"/>
      <c r="PC437" s="1552"/>
      <c r="PD437" s="1552"/>
      <c r="PE437" s="1552"/>
      <c r="PF437" s="1552"/>
      <c r="PG437" s="1552"/>
      <c r="PH437" s="1552"/>
      <c r="PI437" s="1552"/>
      <c r="PJ437" s="1552"/>
      <c r="PK437" s="1552"/>
      <c r="PL437" s="1552"/>
      <c r="PM437" s="1552"/>
      <c r="PN437" s="1552"/>
      <c r="PO437" s="1552"/>
      <c r="PP437" s="1552"/>
      <c r="PQ437" s="1552"/>
      <c r="PR437" s="1552"/>
      <c r="PS437" s="1552"/>
      <c r="PT437" s="1552"/>
      <c r="PU437" s="1552"/>
      <c r="PV437" s="1552"/>
      <c r="PW437" s="1552"/>
      <c r="PX437" s="1552"/>
      <c r="PY437" s="1552"/>
      <c r="PZ437" s="1552"/>
      <c r="QA437" s="1552"/>
      <c r="QB437" s="1552"/>
      <c r="QC437" s="1552"/>
      <c r="QD437" s="1552"/>
      <c r="QE437" s="1552"/>
      <c r="QF437" s="1552"/>
      <c r="QG437" s="1552"/>
      <c r="QH437" s="1552"/>
      <c r="QI437" s="1552"/>
      <c r="QJ437" s="1552"/>
      <c r="QK437" s="1552"/>
      <c r="QL437" s="1552"/>
      <c r="QM437" s="1552"/>
      <c r="QN437" s="1552"/>
      <c r="QO437" s="1552"/>
      <c r="QP437" s="1552"/>
      <c r="QQ437" s="1552"/>
      <c r="QR437" s="1552"/>
      <c r="QS437" s="1552"/>
      <c r="QT437" s="1552"/>
      <c r="QU437" s="1552"/>
      <c r="QV437" s="1552"/>
      <c r="QW437" s="1552"/>
      <c r="QX437" s="1552"/>
      <c r="QY437" s="1552"/>
      <c r="QZ437" s="1552"/>
      <c r="RA437" s="1552"/>
      <c r="RB437" s="1552"/>
      <c r="RC437" s="1552"/>
      <c r="RD437" s="1552"/>
      <c r="RE437" s="1552"/>
      <c r="RF437" s="1552"/>
      <c r="RG437" s="1552"/>
      <c r="RH437" s="1552"/>
      <c r="RI437" s="1552"/>
      <c r="RJ437" s="1552"/>
      <c r="RK437" s="1552"/>
      <c r="RL437" s="1552"/>
      <c r="RM437" s="1552"/>
      <c r="RN437" s="1552"/>
      <c r="RO437" s="1552"/>
      <c r="RP437" s="1552"/>
      <c r="RQ437" s="1552"/>
      <c r="RR437" s="1552"/>
      <c r="RS437" s="1552"/>
      <c r="RT437" s="1552"/>
      <c r="RU437" s="1552"/>
      <c r="RV437" s="1552"/>
      <c r="RW437" s="1552"/>
      <c r="RX437" s="1552"/>
      <c r="RY437" s="1552"/>
      <c r="RZ437" s="1552"/>
      <c r="SA437" s="1552"/>
      <c r="SB437" s="1552"/>
      <c r="SC437" s="1552"/>
      <c r="SD437" s="1552"/>
      <c r="SE437" s="1552"/>
      <c r="SF437" s="1552"/>
      <c r="SG437" s="1552"/>
      <c r="SH437" s="1552"/>
      <c r="SI437" s="1552"/>
      <c r="SJ437" s="1552"/>
      <c r="SK437" s="1552"/>
      <c r="SL437" s="1552"/>
      <c r="SM437" s="1552"/>
      <c r="SN437" s="1552"/>
      <c r="SO437" s="1552"/>
      <c r="SP437" s="1552"/>
      <c r="SQ437" s="1552"/>
      <c r="SR437" s="1552"/>
      <c r="SS437" s="1552"/>
      <c r="ST437" s="1552"/>
      <c r="SU437" s="1552"/>
      <c r="SV437" s="1552"/>
      <c r="SW437" s="1552"/>
      <c r="SX437" s="1552"/>
      <c r="SY437" s="1552"/>
      <c r="SZ437" s="1552"/>
      <c r="TA437" s="1552"/>
      <c r="TB437" s="1552"/>
      <c r="TC437" s="1552"/>
      <c r="TD437" s="1552"/>
      <c r="TE437" s="1552"/>
      <c r="TF437" s="1552"/>
      <c r="TG437" s="1552"/>
      <c r="TH437" s="1552"/>
      <c r="TI437" s="1552"/>
      <c r="TJ437" s="1552"/>
      <c r="TK437" s="1552"/>
      <c r="TL437" s="1552"/>
      <c r="TM437" s="1552"/>
      <c r="TN437" s="1552"/>
      <c r="TO437" s="1552"/>
      <c r="TP437" s="1552"/>
      <c r="TQ437" s="1552"/>
      <c r="TR437" s="1552"/>
      <c r="TS437" s="1552"/>
      <c r="TT437" s="1552"/>
      <c r="TU437" s="1552"/>
      <c r="TV437" s="1552"/>
      <c r="TW437" s="1552"/>
      <c r="TX437" s="1552"/>
      <c r="TY437" s="1552"/>
      <c r="TZ437" s="1552"/>
      <c r="UA437" s="1552"/>
      <c r="UB437" s="1552"/>
      <c r="UC437" s="1552"/>
      <c r="UD437" s="1552"/>
      <c r="UE437" s="1552"/>
      <c r="UF437" s="1552"/>
      <c r="UG437" s="1552"/>
      <c r="UH437" s="1552"/>
      <c r="UI437" s="1552"/>
      <c r="UJ437" s="1552"/>
      <c r="UK437" s="1552"/>
      <c r="UL437" s="1552"/>
      <c r="UM437" s="1552"/>
      <c r="UN437" s="1552"/>
      <c r="UO437" s="1552"/>
      <c r="UP437" s="1552"/>
      <c r="UQ437" s="1552"/>
      <c r="UR437" s="1552"/>
      <c r="US437" s="1552"/>
      <c r="UT437" s="1552"/>
      <c r="UU437" s="1552"/>
      <c r="UV437" s="1552"/>
      <c r="UW437" s="1552"/>
      <c r="UX437" s="1552"/>
      <c r="UY437" s="1552"/>
      <c r="UZ437" s="1552"/>
      <c r="VA437" s="1552"/>
      <c r="VB437" s="1552"/>
      <c r="VC437" s="1552"/>
      <c r="VD437" s="1552"/>
      <c r="VE437" s="1552"/>
      <c r="VF437" s="1552"/>
      <c r="VG437" s="1552"/>
      <c r="VH437" s="1552"/>
      <c r="VI437" s="1552"/>
      <c r="VJ437" s="1552"/>
      <c r="VK437" s="1552"/>
      <c r="VL437" s="1552"/>
      <c r="VM437" s="1552"/>
      <c r="VN437" s="1552"/>
      <c r="VO437" s="1552"/>
      <c r="VP437" s="1552"/>
      <c r="VQ437" s="1552"/>
      <c r="VR437" s="1552"/>
      <c r="VS437" s="1552"/>
      <c r="VT437" s="1552"/>
      <c r="VU437" s="1552"/>
      <c r="VV437" s="1552"/>
      <c r="VW437" s="1552"/>
      <c r="VX437" s="1552"/>
      <c r="VY437" s="1552"/>
      <c r="VZ437" s="1552"/>
      <c r="WA437" s="1552"/>
      <c r="WB437" s="1552"/>
      <c r="WC437" s="1552"/>
      <c r="WD437" s="1552"/>
      <c r="WE437" s="1552"/>
      <c r="WF437" s="1552"/>
      <c r="WG437" s="1552"/>
      <c r="WH437" s="1552"/>
      <c r="WI437" s="1552"/>
      <c r="WJ437" s="1552"/>
      <c r="WK437" s="1552"/>
      <c r="WL437" s="1552"/>
      <c r="WM437" s="1552"/>
      <c r="WN437" s="1552"/>
      <c r="WO437" s="1552"/>
      <c r="WP437" s="1552"/>
      <c r="WQ437" s="1552"/>
      <c r="WR437" s="1552"/>
      <c r="WS437" s="1552"/>
      <c r="WT437" s="1552"/>
      <c r="WU437" s="1552"/>
      <c r="WV437" s="1552"/>
      <c r="WW437" s="1552"/>
      <c r="WX437" s="1552"/>
      <c r="WY437" s="1552"/>
      <c r="WZ437" s="1552"/>
      <c r="XA437" s="1552"/>
      <c r="XB437" s="1552"/>
      <c r="XC437" s="1552"/>
      <c r="XD437" s="1552"/>
      <c r="XE437" s="1552"/>
      <c r="XF437" s="1552"/>
      <c r="XG437" s="1552"/>
      <c r="XH437" s="1552"/>
      <c r="XI437" s="1552"/>
      <c r="XJ437" s="1552"/>
      <c r="XK437" s="1552"/>
      <c r="XL437" s="1552"/>
      <c r="XM437" s="1552"/>
      <c r="XN437" s="1552"/>
      <c r="XO437" s="1552"/>
      <c r="XP437" s="1552"/>
      <c r="XQ437" s="1552"/>
      <c r="XR437" s="1552"/>
      <c r="XS437" s="1552"/>
      <c r="XT437" s="1552"/>
      <c r="XU437" s="1552"/>
      <c r="XV437" s="1552"/>
      <c r="XW437" s="1552"/>
      <c r="XX437" s="1552"/>
      <c r="XY437" s="1552"/>
      <c r="XZ437" s="1552"/>
      <c r="YA437" s="1552"/>
      <c r="YB437" s="1552"/>
      <c r="YC437" s="1552"/>
      <c r="YD437" s="1552"/>
      <c r="YE437" s="1552"/>
      <c r="YF437" s="1552"/>
      <c r="YG437" s="1552"/>
      <c r="YH437" s="1552"/>
      <c r="YI437" s="1552"/>
      <c r="YJ437" s="1552"/>
      <c r="YK437" s="1552"/>
      <c r="YL437" s="1552"/>
      <c r="YM437" s="1552"/>
      <c r="YN437" s="1552"/>
      <c r="YO437" s="1552"/>
      <c r="YP437" s="1552"/>
      <c r="YQ437" s="1552"/>
      <c r="YR437" s="1552"/>
      <c r="YS437" s="1552"/>
      <c r="YT437" s="1552"/>
      <c r="YU437" s="1552"/>
      <c r="YV437" s="1552"/>
      <c r="YW437" s="1552"/>
      <c r="YX437" s="1552"/>
      <c r="YY437" s="1552"/>
      <c r="YZ437" s="1552"/>
      <c r="ZA437" s="1552"/>
      <c r="ZB437" s="1552"/>
      <c r="ZC437" s="1552"/>
      <c r="ZD437" s="1552"/>
      <c r="ZE437" s="1552"/>
      <c r="ZF437" s="1552"/>
      <c r="ZG437" s="1552"/>
      <c r="ZH437" s="1552"/>
      <c r="ZI437" s="1552"/>
      <c r="ZJ437" s="1552"/>
      <c r="ZK437" s="1552"/>
      <c r="ZL437" s="1552"/>
      <c r="ZM437" s="1552"/>
      <c r="ZN437" s="1552"/>
      <c r="ZO437" s="1552"/>
      <c r="ZP437" s="1552"/>
      <c r="ZQ437" s="1552"/>
      <c r="ZR437" s="1552"/>
      <c r="ZS437" s="1552"/>
      <c r="ZT437" s="1552"/>
      <c r="ZU437" s="1552"/>
      <c r="ZV437" s="1552"/>
      <c r="ZW437" s="1552"/>
      <c r="ZX437" s="1552"/>
      <c r="ZY437" s="1552"/>
      <c r="ZZ437" s="1552"/>
      <c r="AAA437" s="1552"/>
      <c r="AAB437" s="1552"/>
      <c r="AAC437" s="1552"/>
      <c r="AAD437" s="1552"/>
      <c r="AAE437" s="1552"/>
      <c r="AAF437" s="1552"/>
      <c r="AAG437" s="1552"/>
      <c r="AAH437" s="1552"/>
      <c r="AAI437" s="1552"/>
      <c r="AAJ437" s="1552"/>
      <c r="AAK437" s="1552"/>
      <c r="AAL437" s="1552"/>
      <c r="AAM437" s="1552"/>
      <c r="AAN437" s="1552"/>
      <c r="AAO437" s="1552"/>
      <c r="AAP437" s="1552"/>
      <c r="AAQ437" s="1552"/>
      <c r="AAR437" s="1552"/>
      <c r="AAS437" s="1552"/>
      <c r="AAT437" s="1552"/>
      <c r="AAU437" s="1552"/>
      <c r="AAV437" s="1552"/>
      <c r="AAW437" s="1552"/>
      <c r="AAX437" s="1552"/>
      <c r="AAY437" s="1552"/>
      <c r="AAZ437" s="1552"/>
      <c r="ABA437" s="1552"/>
      <c r="ABB437" s="1552"/>
      <c r="ABC437" s="1552"/>
      <c r="ABD437" s="1552"/>
      <c r="ABE437" s="1552"/>
      <c r="ABF437" s="1552"/>
      <c r="ABG437" s="1552"/>
      <c r="ABH437" s="1552"/>
      <c r="ABI437" s="1552"/>
      <c r="ABJ437" s="1552"/>
      <c r="ABK437" s="1552"/>
      <c r="ABL437" s="1552"/>
      <c r="ABM437" s="1552"/>
      <c r="ABN437" s="1552"/>
      <c r="ABO437" s="1552"/>
      <c r="ABP437" s="1552"/>
      <c r="ABQ437" s="1552"/>
      <c r="ABR437" s="1552"/>
      <c r="ABS437" s="1552"/>
      <c r="ABT437" s="1552"/>
      <c r="ABU437" s="1552"/>
      <c r="ABV437" s="1552"/>
      <c r="ABW437" s="1552"/>
      <c r="ABX437" s="1552"/>
      <c r="ABY437" s="1552"/>
      <c r="ABZ437" s="1552"/>
      <c r="ACA437" s="1552"/>
      <c r="ACB437" s="1552"/>
      <c r="ACC437" s="1552"/>
      <c r="ACD437" s="1552"/>
      <c r="ACE437" s="1552"/>
      <c r="ACF437" s="1552"/>
      <c r="ACG437" s="1552"/>
      <c r="ACH437" s="1552"/>
      <c r="ACI437" s="1552"/>
      <c r="ACJ437" s="1552"/>
      <c r="ACK437" s="1552"/>
      <c r="ACL437" s="1552"/>
      <c r="ACM437" s="1552"/>
      <c r="ACN437" s="1552"/>
      <c r="ACO437" s="1552"/>
      <c r="ACP437" s="1552"/>
      <c r="ACQ437" s="1552"/>
      <c r="ACR437" s="1552"/>
      <c r="ACS437" s="1552"/>
      <c r="ACT437" s="1552"/>
      <c r="ACU437" s="1552"/>
      <c r="ACV437" s="1552"/>
      <c r="ACW437" s="1552"/>
      <c r="ACX437" s="1552"/>
      <c r="ACY437" s="1552"/>
      <c r="ACZ437" s="1552"/>
      <c r="ADA437" s="1552"/>
      <c r="ADB437" s="1552"/>
      <c r="ADC437" s="1552"/>
      <c r="ADD437" s="1552"/>
      <c r="ADE437" s="1552"/>
      <c r="ADF437" s="1552"/>
      <c r="ADG437" s="1552"/>
      <c r="ADH437" s="1552"/>
      <c r="ADI437" s="1552"/>
      <c r="ADJ437" s="1552"/>
      <c r="ADK437" s="1552"/>
      <c r="ADL437" s="1552"/>
      <c r="ADM437" s="1552"/>
      <c r="ADN437" s="1552"/>
      <c r="ADO437" s="1552"/>
      <c r="ADP437" s="1552"/>
      <c r="ADQ437" s="1552"/>
      <c r="ADR437" s="1552"/>
      <c r="ADS437" s="1552"/>
      <c r="ADT437" s="1552"/>
      <c r="ADU437" s="1552"/>
      <c r="ADV437" s="1552"/>
      <c r="ADW437" s="1552"/>
      <c r="ADX437" s="1552"/>
      <c r="ADY437" s="1552"/>
      <c r="ADZ437" s="1552"/>
      <c r="AEA437" s="1552"/>
      <c r="AEB437" s="1552"/>
      <c r="AEC437" s="1552"/>
      <c r="AED437" s="1552"/>
      <c r="AEE437" s="1552"/>
      <c r="AEF437" s="1552"/>
      <c r="AEG437" s="1552"/>
      <c r="AEH437" s="1552"/>
      <c r="AEI437" s="1552"/>
      <c r="AEJ437" s="1552"/>
      <c r="AEK437" s="1552"/>
      <c r="AEL437" s="1552"/>
      <c r="AEM437" s="1552"/>
      <c r="AEN437" s="1552"/>
      <c r="AEO437" s="1552"/>
      <c r="AEP437" s="1552"/>
      <c r="AEQ437" s="1552"/>
      <c r="AER437" s="1552"/>
      <c r="AES437" s="1552"/>
      <c r="AET437" s="1552"/>
      <c r="AEU437" s="1552"/>
      <c r="AEV437" s="1552"/>
      <c r="AEW437" s="1552"/>
      <c r="AEX437" s="1552"/>
      <c r="AEY437" s="1552"/>
      <c r="AEZ437" s="1552"/>
      <c r="AFA437" s="1552"/>
      <c r="AFB437" s="1552"/>
      <c r="AFC437" s="1552"/>
      <c r="AFD437" s="1552"/>
      <c r="AFE437" s="1552"/>
      <c r="AFF437" s="1552"/>
      <c r="AFG437" s="1552"/>
      <c r="AFH437" s="1552"/>
      <c r="AFI437" s="1552"/>
      <c r="AFJ437" s="1552"/>
      <c r="AFK437" s="1552"/>
      <c r="AFL437" s="1552"/>
      <c r="AFM437" s="1552"/>
      <c r="AFN437" s="1552"/>
      <c r="AFO437" s="1552"/>
      <c r="AFP437" s="1552"/>
      <c r="AFQ437" s="1552"/>
      <c r="AFR437" s="1552"/>
      <c r="AFS437" s="1552"/>
      <c r="AFT437" s="1552"/>
      <c r="AFU437" s="1552"/>
      <c r="AFV437" s="1552"/>
      <c r="AFW437" s="1552"/>
      <c r="AFX437" s="1552"/>
      <c r="AFY437" s="1552"/>
      <c r="AFZ437" s="1552"/>
      <c r="AGA437" s="1552"/>
      <c r="AGB437" s="1552"/>
      <c r="AGC437" s="1552"/>
      <c r="AGD437" s="1552"/>
      <c r="AGE437" s="1552"/>
      <c r="AGF437" s="1552"/>
      <c r="AGG437" s="1552"/>
      <c r="AGH437" s="1552"/>
      <c r="AGI437" s="1552"/>
      <c r="AGJ437" s="1552"/>
      <c r="AGK437" s="1552"/>
      <c r="AGL437" s="1552"/>
      <c r="AGM437" s="1552"/>
      <c r="AGN437" s="1552"/>
      <c r="AGO437" s="1552"/>
      <c r="AGP437" s="1552"/>
      <c r="AGQ437" s="1552"/>
      <c r="AGR437" s="1552"/>
      <c r="AGS437" s="1552"/>
      <c r="AGT437" s="1552"/>
      <c r="AGU437" s="1552"/>
      <c r="AGV437" s="1552"/>
      <c r="AGW437" s="1552"/>
      <c r="AGX437" s="1552"/>
      <c r="AGY437" s="1552"/>
      <c r="AGZ437" s="1552"/>
      <c r="AHA437" s="1552"/>
      <c r="AHB437" s="1552"/>
      <c r="AHC437" s="1552"/>
      <c r="AHD437" s="1552"/>
      <c r="AHE437" s="1552"/>
      <c r="AHF437" s="1552"/>
      <c r="AHG437" s="1552"/>
      <c r="AHH437" s="1552"/>
      <c r="AHI437" s="1552"/>
      <c r="AHJ437" s="1552"/>
      <c r="AHK437" s="1552"/>
      <c r="AHL437" s="1552"/>
      <c r="AHM437" s="1552"/>
      <c r="AHN437" s="1552"/>
      <c r="AHO437" s="1552"/>
      <c r="AHP437" s="1552"/>
      <c r="AHQ437" s="1552"/>
      <c r="AHR437" s="1552"/>
      <c r="AHS437" s="1552"/>
      <c r="AHT437" s="1552"/>
      <c r="AHU437" s="1552"/>
      <c r="AHV437" s="1552"/>
      <c r="AHW437" s="1552"/>
      <c r="AHX437" s="1552"/>
      <c r="AHY437" s="1552"/>
      <c r="AHZ437" s="1552"/>
      <c r="AIA437" s="1552"/>
      <c r="AIB437" s="1552"/>
      <c r="AIC437" s="1552"/>
      <c r="AID437" s="1552"/>
      <c r="AIE437" s="1552"/>
      <c r="AIF437" s="1552"/>
      <c r="AIG437" s="1552"/>
      <c r="AIH437" s="1552"/>
      <c r="AII437" s="1552"/>
      <c r="AIJ437" s="1552"/>
      <c r="AIK437" s="1552"/>
      <c r="AIL437" s="1552"/>
      <c r="AIM437" s="1552"/>
      <c r="AIN437" s="1552"/>
      <c r="AIO437" s="1552"/>
      <c r="AIP437" s="1552"/>
      <c r="AIQ437" s="1552"/>
      <c r="AIR437" s="1552"/>
      <c r="AIS437" s="1552"/>
      <c r="AIT437" s="1552"/>
      <c r="AIU437" s="1552"/>
      <c r="AIV437" s="1552"/>
      <c r="AIW437" s="1552"/>
      <c r="AIX437" s="1552"/>
      <c r="AIY437" s="1552"/>
      <c r="AIZ437" s="1552"/>
      <c r="AJA437" s="1552"/>
      <c r="AJB437" s="1552"/>
      <c r="AJC437" s="1552"/>
      <c r="AJD437" s="1552"/>
      <c r="AJE437" s="1552"/>
      <c r="AJF437" s="1552"/>
      <c r="AJG437" s="1552"/>
      <c r="AJH437" s="1552"/>
      <c r="AJI437" s="1552"/>
      <c r="AJJ437" s="1552"/>
      <c r="AJK437" s="1552"/>
      <c r="AJL437" s="1552"/>
      <c r="AJM437" s="1552"/>
      <c r="AJN437" s="1552"/>
      <c r="AJO437" s="1552"/>
      <c r="AJP437" s="1552"/>
      <c r="AJQ437" s="1552"/>
      <c r="AJR437" s="1552"/>
      <c r="AJS437" s="1552"/>
      <c r="AJT437" s="1552"/>
      <c r="AJU437" s="1552"/>
      <c r="AJV437" s="1552"/>
      <c r="AJW437" s="1552"/>
      <c r="AJX437" s="1552"/>
      <c r="AJY437" s="1552"/>
      <c r="AJZ437" s="1552"/>
      <c r="AKA437" s="1552"/>
      <c r="AKB437" s="1552"/>
      <c r="AKC437" s="1552"/>
      <c r="AKD437" s="1552"/>
      <c r="AKE437" s="1552"/>
      <c r="AKF437" s="1552"/>
      <c r="AKG437" s="1552"/>
      <c r="AKH437" s="1552"/>
      <c r="AKI437" s="1552"/>
      <c r="AKJ437" s="1552"/>
      <c r="AKK437" s="1552"/>
      <c r="AKL437" s="1552"/>
      <c r="AKM437" s="1552"/>
      <c r="AKN437" s="1552"/>
      <c r="AKO437" s="1552"/>
      <c r="AKP437" s="1552"/>
      <c r="AKQ437" s="1552"/>
      <c r="AKR437" s="1552"/>
      <c r="AKS437" s="1552"/>
      <c r="AKT437" s="1552"/>
      <c r="AKU437" s="1552"/>
      <c r="AKV437" s="1552"/>
      <c r="AKW437" s="1552"/>
      <c r="AKX437" s="1552"/>
      <c r="AKY437" s="1552"/>
      <c r="AKZ437" s="1552"/>
      <c r="ALA437" s="1552"/>
      <c r="ALB437" s="1552"/>
      <c r="ALC437" s="1552"/>
      <c r="ALD437" s="1552"/>
      <c r="ALE437" s="1552"/>
      <c r="ALF437" s="1552"/>
      <c r="ALG437" s="1552"/>
      <c r="ALH437" s="1552"/>
      <c r="ALI437" s="1552"/>
      <c r="ALJ437" s="1552"/>
      <c r="ALK437" s="1552"/>
      <c r="ALL437" s="1552"/>
      <c r="ALM437" s="1552"/>
      <c r="ALN437" s="1552"/>
      <c r="ALO437" s="1552"/>
      <c r="ALP437" s="1552"/>
      <c r="ALQ437" s="1552"/>
      <c r="ALR437" s="1552"/>
      <c r="ALS437" s="1552"/>
      <c r="ALT437" s="1552"/>
      <c r="ALU437" s="1552"/>
      <c r="ALV437" s="1552"/>
      <c r="ALW437" s="1552"/>
      <c r="ALX437" s="1552"/>
      <c r="ALY437" s="1552"/>
      <c r="ALZ437" s="1552"/>
      <c r="AMA437" s="1552"/>
      <c r="AMB437" s="1552"/>
      <c r="AMC437" s="1552"/>
      <c r="AMD437" s="1552"/>
      <c r="AME437" s="1552"/>
      <c r="AMF437" s="1552"/>
      <c r="AMG437" s="1552"/>
      <c r="AMH437" s="1552"/>
      <c r="AMI437" s="1552"/>
      <c r="AMJ437" s="1552"/>
      <c r="AMK437" s="1552"/>
      <c r="AML437" s="1552"/>
      <c r="AMM437" s="1552"/>
      <c r="AMN437" s="1552"/>
      <c r="AMO437" s="1552"/>
      <c r="AMP437" s="1552"/>
      <c r="AMQ437" s="1552"/>
      <c r="AMR437" s="1552"/>
      <c r="AMS437" s="1552"/>
      <c r="AMT437" s="1552"/>
      <c r="AMU437" s="1552"/>
      <c r="AMV437" s="1552"/>
      <c r="AMW437" s="1552"/>
      <c r="AMX437" s="1552"/>
      <c r="AMY437" s="1552"/>
      <c r="AMZ437" s="1552"/>
      <c r="ANA437" s="1552"/>
      <c r="ANB437" s="1552"/>
      <c r="ANC437" s="1552"/>
      <c r="AND437" s="1552"/>
      <c r="ANE437" s="1552"/>
      <c r="ANF437" s="1552"/>
      <c r="ANG437" s="1552"/>
      <c r="ANH437" s="1552"/>
      <c r="ANI437" s="1552"/>
      <c r="ANJ437" s="1552"/>
      <c r="ANK437" s="1552"/>
      <c r="ANL437" s="1552"/>
      <c r="ANM437" s="1552"/>
      <c r="ANN437" s="1552"/>
      <c r="ANO437" s="1552"/>
      <c r="ANP437" s="1552"/>
      <c r="ANQ437" s="1552"/>
      <c r="ANR437" s="1552"/>
      <c r="ANS437" s="1552"/>
      <c r="ANT437" s="1552"/>
      <c r="ANU437" s="1552"/>
      <c r="ANV437" s="1552"/>
      <c r="ANW437" s="1552"/>
      <c r="ANX437" s="1552"/>
      <c r="ANY437" s="1552"/>
      <c r="ANZ437" s="1552"/>
      <c r="AOA437" s="1552"/>
      <c r="AOB437" s="1552"/>
      <c r="AOC437" s="1552"/>
      <c r="AOD437" s="1552"/>
      <c r="AOE437" s="1552"/>
      <c r="AOF437" s="1552"/>
      <c r="AOG437" s="1552"/>
      <c r="AOH437" s="1552"/>
      <c r="AOI437" s="1552"/>
      <c r="AOJ437" s="1552"/>
      <c r="AOK437" s="1552"/>
      <c r="AOL437" s="1552"/>
      <c r="AOM437" s="1552"/>
      <c r="AON437" s="1552"/>
      <c r="AOO437" s="1552"/>
      <c r="AOP437" s="1552"/>
      <c r="AOQ437" s="1552"/>
      <c r="AOR437" s="1552"/>
      <c r="AOS437" s="1552"/>
      <c r="AOT437" s="1552"/>
      <c r="AOU437" s="1552"/>
      <c r="AOV437" s="1552"/>
      <c r="AOW437" s="1552"/>
      <c r="AOX437" s="1552"/>
      <c r="AOY437" s="1552"/>
      <c r="AOZ437" s="1552"/>
      <c r="APA437" s="1552"/>
      <c r="APB437" s="1552"/>
      <c r="APC437" s="1552"/>
      <c r="APD437" s="1552"/>
      <c r="APE437" s="1552"/>
      <c r="APF437" s="1552"/>
      <c r="APG437" s="1552"/>
      <c r="APH437" s="1552"/>
      <c r="API437" s="1552"/>
      <c r="APJ437" s="1552"/>
      <c r="APK437" s="1552"/>
      <c r="APL437" s="1552"/>
      <c r="APM437" s="1552"/>
      <c r="APN437" s="1552"/>
      <c r="APO437" s="1552"/>
      <c r="APP437" s="1552"/>
      <c r="APQ437" s="1552"/>
      <c r="APR437" s="1552"/>
      <c r="APS437" s="1552"/>
      <c r="APT437" s="1552"/>
      <c r="APU437" s="1552"/>
      <c r="APV437" s="1552"/>
      <c r="APW437" s="1552"/>
      <c r="APX437" s="1552"/>
      <c r="APY437" s="1552"/>
      <c r="APZ437" s="1552"/>
      <c r="AQA437" s="1552"/>
      <c r="AQB437" s="1552"/>
      <c r="AQC437" s="1552"/>
      <c r="AQD437" s="1552"/>
      <c r="AQE437" s="1552"/>
      <c r="AQF437" s="1552"/>
      <c r="AQG437" s="1552"/>
      <c r="AQH437" s="1552"/>
      <c r="AQI437" s="1552"/>
      <c r="AQJ437" s="1552"/>
      <c r="AQK437" s="1552"/>
      <c r="AQL437" s="1552"/>
      <c r="AQM437" s="1552"/>
      <c r="AQN437" s="1552"/>
      <c r="AQO437" s="1552"/>
      <c r="AQP437" s="1552"/>
      <c r="AQQ437" s="1552"/>
      <c r="AQR437" s="1552"/>
      <c r="AQS437" s="1552"/>
      <c r="AQT437" s="1552"/>
      <c r="AQU437" s="1552"/>
      <c r="AQV437" s="1552"/>
      <c r="AQW437" s="1552"/>
      <c r="AQX437" s="1552"/>
      <c r="AQY437" s="1552"/>
      <c r="AQZ437" s="1552"/>
      <c r="ARA437" s="1552"/>
      <c r="ARB437" s="1552"/>
      <c r="ARC437" s="1552"/>
      <c r="ARD437" s="1552"/>
      <c r="ARE437" s="1552"/>
      <c r="ARF437" s="1552"/>
      <c r="ARG437" s="1552"/>
      <c r="ARH437" s="1552"/>
      <c r="ARI437" s="1552"/>
      <c r="ARJ437" s="1552"/>
      <c r="ARK437" s="1552"/>
      <c r="ARL437" s="1552"/>
      <c r="ARM437" s="1552"/>
      <c r="ARN437" s="1552"/>
      <c r="ARO437" s="1552"/>
      <c r="ARP437" s="1552"/>
      <c r="ARQ437" s="1552"/>
      <c r="ARR437" s="1552"/>
      <c r="ARS437" s="1552"/>
      <c r="ART437" s="1552"/>
      <c r="ARU437" s="1552"/>
      <c r="ARV437" s="1552"/>
      <c r="ARW437" s="1552"/>
      <c r="ARX437" s="1552"/>
      <c r="ARY437" s="1552"/>
      <c r="ARZ437" s="1552"/>
      <c r="ASA437" s="1552"/>
      <c r="ASB437" s="1552"/>
      <c r="ASC437" s="1552"/>
      <c r="ASD437" s="1552"/>
      <c r="ASE437" s="1552"/>
      <c r="ASF437" s="1552"/>
      <c r="ASG437" s="1552"/>
      <c r="ASH437" s="1552"/>
      <c r="ASI437" s="1552"/>
      <c r="ASJ437" s="1552"/>
      <c r="ASK437" s="1552"/>
      <c r="ASL437" s="1552"/>
      <c r="ASM437" s="1552"/>
      <c r="ASN437" s="1552"/>
      <c r="ASO437" s="1552"/>
      <c r="ASP437" s="1552"/>
      <c r="ASQ437" s="1552"/>
      <c r="ASR437" s="1552"/>
      <c r="ASS437" s="1552"/>
      <c r="AST437" s="1552"/>
      <c r="ASU437" s="1552"/>
      <c r="ASV437" s="1552"/>
      <c r="ASW437" s="1552"/>
      <c r="ASX437" s="1552"/>
      <c r="ASY437" s="1552"/>
      <c r="ASZ437" s="1552"/>
      <c r="ATA437" s="1552"/>
      <c r="ATB437" s="1552"/>
      <c r="ATC437" s="1552"/>
      <c r="ATD437" s="1552"/>
      <c r="ATE437" s="1552"/>
      <c r="ATF437" s="1552"/>
      <c r="ATG437" s="1552"/>
      <c r="ATH437" s="1552"/>
      <c r="ATI437" s="1552"/>
      <c r="ATJ437" s="1552"/>
      <c r="ATK437" s="1552"/>
      <c r="ATL437" s="1552"/>
      <c r="ATM437" s="1552"/>
      <c r="ATN437" s="1552"/>
      <c r="ATO437" s="1552"/>
      <c r="ATP437" s="1552"/>
      <c r="ATQ437" s="1552"/>
      <c r="ATR437" s="1552"/>
      <c r="ATS437" s="1552"/>
      <c r="ATT437" s="1552"/>
      <c r="ATU437" s="1552"/>
      <c r="ATV437" s="1552"/>
      <c r="ATW437" s="1552"/>
      <c r="ATX437" s="1552"/>
      <c r="ATY437" s="1552"/>
      <c r="ATZ437" s="1552"/>
      <c r="AUA437" s="1552"/>
      <c r="AUB437" s="1552"/>
      <c r="AUC437" s="1552"/>
      <c r="AUD437" s="1552"/>
      <c r="AUE437" s="1552"/>
      <c r="AUF437" s="1552"/>
      <c r="AUG437" s="1552"/>
      <c r="AUH437" s="1552"/>
      <c r="AUI437" s="1552"/>
      <c r="AUJ437" s="1552"/>
      <c r="AUK437" s="1552"/>
      <c r="AUL437" s="1552"/>
      <c r="AUM437" s="1552"/>
      <c r="AUN437" s="1552"/>
      <c r="AUO437" s="1552"/>
      <c r="AUP437" s="1552"/>
      <c r="AUQ437" s="1552"/>
      <c r="AUR437" s="1552"/>
      <c r="AUS437" s="1552"/>
      <c r="AUT437" s="1552"/>
      <c r="AUU437" s="1552"/>
      <c r="AUV437" s="1552"/>
      <c r="AUW437" s="1552"/>
      <c r="AUX437" s="1552"/>
      <c r="AUY437" s="1552"/>
      <c r="AUZ437" s="1552"/>
      <c r="AVA437" s="1552"/>
      <c r="AVB437" s="1552"/>
      <c r="AVC437" s="1552"/>
      <c r="AVD437" s="1552"/>
      <c r="AVE437" s="1552"/>
      <c r="AVF437" s="1552"/>
      <c r="AVG437" s="1552"/>
      <c r="AVH437" s="1552"/>
      <c r="AVI437" s="1552"/>
      <c r="AVJ437" s="1552"/>
      <c r="AVK437" s="1552"/>
      <c r="AVL437" s="1552"/>
      <c r="AVM437" s="1552"/>
      <c r="AVN437" s="1552"/>
      <c r="AVO437" s="1552"/>
      <c r="AVP437" s="1552"/>
      <c r="AVQ437" s="1552"/>
      <c r="AVR437" s="1552"/>
      <c r="AVS437" s="1552"/>
      <c r="AVT437" s="1552"/>
      <c r="AVU437" s="1552"/>
      <c r="AVV437" s="1552"/>
      <c r="AVW437" s="1552"/>
      <c r="AVX437" s="1552"/>
      <c r="AVY437" s="1552"/>
      <c r="AVZ437" s="1552"/>
      <c r="AWA437" s="1552"/>
      <c r="AWB437" s="1552"/>
      <c r="AWC437" s="1552"/>
      <c r="AWD437" s="1552"/>
      <c r="AWE437" s="1552"/>
      <c r="AWF437" s="1552"/>
      <c r="AWG437" s="1552"/>
      <c r="AWH437" s="1552"/>
      <c r="AWI437" s="1552"/>
      <c r="AWJ437" s="1552"/>
      <c r="AWK437" s="1552"/>
      <c r="AWL437" s="1552"/>
      <c r="AWM437" s="1552"/>
      <c r="AWN437" s="1552"/>
      <c r="AWO437" s="1552"/>
      <c r="AWP437" s="1552"/>
      <c r="AWQ437" s="1552"/>
      <c r="AWR437" s="1552"/>
      <c r="AWS437" s="1552"/>
      <c r="AWT437" s="1552"/>
      <c r="AWU437" s="1552"/>
      <c r="AWV437" s="1552"/>
      <c r="AWW437" s="1552"/>
      <c r="AWX437" s="1552"/>
      <c r="AWY437" s="1552"/>
      <c r="AWZ437" s="1552"/>
      <c r="AXA437" s="1552"/>
      <c r="AXB437" s="1552"/>
      <c r="AXC437" s="1552"/>
      <c r="AXD437" s="1552"/>
      <c r="AXE437" s="1552"/>
      <c r="AXF437" s="1552"/>
      <c r="AXG437" s="1552"/>
      <c r="AXH437" s="1552"/>
      <c r="AXI437" s="1552"/>
      <c r="AXJ437" s="1552"/>
      <c r="AXK437" s="1552"/>
      <c r="AXL437" s="1552"/>
      <c r="AXM437" s="1552"/>
      <c r="AXN437" s="1552"/>
      <c r="AXO437" s="1552"/>
      <c r="AXP437" s="1552"/>
      <c r="AXQ437" s="1552"/>
      <c r="AXR437" s="1552"/>
      <c r="AXS437" s="1552"/>
      <c r="AXT437" s="1552"/>
      <c r="AXU437" s="1552"/>
      <c r="AXV437" s="1552"/>
      <c r="AXW437" s="1552"/>
      <c r="AXX437" s="1552"/>
      <c r="AXY437" s="1552"/>
      <c r="AXZ437" s="1552"/>
      <c r="AYA437" s="1552"/>
      <c r="AYB437" s="1552"/>
      <c r="AYC437" s="1552"/>
      <c r="AYD437" s="1552"/>
      <c r="AYE437" s="1552"/>
      <c r="AYF437" s="1552"/>
      <c r="AYG437" s="1552"/>
      <c r="AYH437" s="1552"/>
      <c r="AYI437" s="1552"/>
      <c r="AYJ437" s="1552"/>
      <c r="AYK437" s="1552"/>
      <c r="AYL437" s="1552"/>
      <c r="AYM437" s="1552"/>
      <c r="AYN437" s="1552"/>
      <c r="AYO437" s="1552"/>
      <c r="AYP437" s="1552"/>
      <c r="AYQ437" s="1552"/>
      <c r="AYR437" s="1552"/>
      <c r="AYS437" s="1552"/>
      <c r="AYT437" s="1552"/>
      <c r="AYU437" s="1552"/>
      <c r="AYV437" s="1552"/>
      <c r="AYW437" s="1552"/>
      <c r="AYX437" s="1552"/>
      <c r="AYY437" s="1552"/>
      <c r="AYZ437" s="1552"/>
      <c r="AZA437" s="1552"/>
      <c r="AZB437" s="1552"/>
      <c r="AZC437" s="1552"/>
      <c r="AZD437" s="1552"/>
      <c r="AZE437" s="1552"/>
      <c r="AZF437" s="1552"/>
      <c r="AZG437" s="1552"/>
      <c r="AZH437" s="1552"/>
      <c r="AZI437" s="1552"/>
      <c r="AZJ437" s="1552"/>
      <c r="AZK437" s="1552"/>
      <c r="AZL437" s="1552"/>
      <c r="AZM437" s="1552"/>
      <c r="AZN437" s="1552"/>
      <c r="AZO437" s="1552"/>
      <c r="AZP437" s="1552"/>
      <c r="AZQ437" s="1552"/>
      <c r="AZR437" s="1552"/>
      <c r="AZS437" s="1552"/>
      <c r="AZT437" s="1552"/>
      <c r="AZU437" s="1552"/>
      <c r="AZV437" s="1552"/>
      <c r="AZW437" s="1552"/>
      <c r="AZX437" s="1552"/>
      <c r="AZY437" s="1552"/>
      <c r="AZZ437" s="1552"/>
      <c r="BAA437" s="1552"/>
      <c r="BAB437" s="1552"/>
      <c r="BAC437" s="1552"/>
      <c r="BAD437" s="1552"/>
      <c r="BAE437" s="1552"/>
      <c r="BAF437" s="1552"/>
      <c r="BAG437" s="1552"/>
      <c r="BAH437" s="1552"/>
      <c r="BAI437" s="1552"/>
      <c r="BAJ437" s="1552"/>
      <c r="BAK437" s="1552"/>
      <c r="BAL437" s="1552"/>
      <c r="BAM437" s="1552"/>
      <c r="BAN437" s="1552"/>
      <c r="BAO437" s="1552"/>
      <c r="BAP437" s="1552"/>
      <c r="BAQ437" s="1552"/>
      <c r="BAR437" s="1552"/>
      <c r="BAS437" s="1552"/>
      <c r="BAT437" s="1552"/>
      <c r="BAU437" s="1552"/>
      <c r="BAV437" s="1552"/>
      <c r="BAW437" s="1552"/>
      <c r="BAX437" s="1552"/>
      <c r="BAY437" s="1552"/>
      <c r="BAZ437" s="1552"/>
      <c r="BBA437" s="1552"/>
      <c r="BBB437" s="1552"/>
      <c r="BBC437" s="1552"/>
      <c r="BBD437" s="1552"/>
      <c r="BBE437" s="1552"/>
      <c r="BBF437" s="1552"/>
      <c r="BBG437" s="1552"/>
      <c r="BBH437" s="1552"/>
      <c r="BBI437" s="1552"/>
      <c r="BBJ437" s="1552"/>
      <c r="BBK437" s="1552"/>
      <c r="BBL437" s="1552"/>
      <c r="BBM437" s="1552"/>
      <c r="BBN437" s="1552"/>
      <c r="BBO437" s="1552"/>
      <c r="BBP437" s="1552"/>
      <c r="BBQ437" s="1552"/>
      <c r="BBR437" s="1552"/>
      <c r="BBS437" s="1552"/>
      <c r="BBT437" s="1552"/>
      <c r="BBU437" s="1552"/>
      <c r="BBV437" s="1552"/>
      <c r="BBW437" s="1552"/>
      <c r="BBX437" s="1552"/>
      <c r="BBY437" s="1552"/>
      <c r="BBZ437" s="1552"/>
      <c r="BCA437" s="1552"/>
      <c r="BCB437" s="1552"/>
      <c r="BCC437" s="1552"/>
      <c r="BCD437" s="1552"/>
      <c r="BCE437" s="1552"/>
      <c r="BCF437" s="1552"/>
      <c r="BCG437" s="1552"/>
      <c r="BCH437" s="1552"/>
      <c r="BCI437" s="1552"/>
      <c r="BCJ437" s="1552"/>
      <c r="BCK437" s="1552"/>
      <c r="BCL437" s="1552"/>
      <c r="BCM437" s="1552"/>
      <c r="BCN437" s="1552"/>
      <c r="BCO437" s="1552"/>
      <c r="BCP437" s="1552"/>
      <c r="BCQ437" s="1552"/>
      <c r="BCR437" s="1552"/>
      <c r="BCS437" s="1552"/>
      <c r="BCT437" s="1552"/>
      <c r="BCU437" s="1552"/>
      <c r="BCV437" s="1552"/>
      <c r="BCW437" s="1552"/>
      <c r="BCX437" s="1552"/>
      <c r="BCY437" s="1552"/>
      <c r="BCZ437" s="1552"/>
      <c r="BDA437" s="1552"/>
      <c r="BDB437" s="1552"/>
      <c r="BDC437" s="1552"/>
      <c r="BDD437" s="1552"/>
      <c r="BDE437" s="1552"/>
      <c r="BDF437" s="1552"/>
      <c r="BDG437" s="1552"/>
      <c r="BDH437" s="1552"/>
      <c r="BDI437" s="1552"/>
      <c r="BDJ437" s="1552"/>
      <c r="BDK437" s="1552"/>
      <c r="BDL437" s="1552"/>
      <c r="BDM437" s="1552"/>
      <c r="BDN437" s="1552"/>
      <c r="BDO437" s="1552"/>
      <c r="BDP437" s="1552"/>
      <c r="BDQ437" s="1552"/>
      <c r="BDR437" s="1552"/>
      <c r="BDS437" s="1552"/>
      <c r="BDT437" s="1552"/>
      <c r="BDU437" s="1552"/>
      <c r="BDV437" s="1552"/>
      <c r="BDW437" s="1552"/>
      <c r="BDX437" s="1552"/>
      <c r="BDY437" s="1552"/>
      <c r="BDZ437" s="1552"/>
      <c r="BEA437" s="1552"/>
      <c r="BEB437" s="1552"/>
      <c r="BEC437" s="1552"/>
      <c r="BED437" s="1552"/>
      <c r="BEE437" s="1552"/>
      <c r="BEF437" s="1552"/>
      <c r="BEG437" s="1552"/>
      <c r="BEH437" s="1552"/>
      <c r="BEI437" s="1552"/>
      <c r="BEJ437" s="1552"/>
      <c r="BEK437" s="1552"/>
      <c r="BEL437" s="1552"/>
      <c r="BEM437" s="1552"/>
      <c r="BEN437" s="1552"/>
      <c r="BEO437" s="1552"/>
      <c r="BEP437" s="1552"/>
      <c r="BEQ437" s="1552"/>
      <c r="BER437" s="1552"/>
      <c r="BES437" s="1552"/>
      <c r="BET437" s="1552"/>
      <c r="BEU437" s="1552"/>
      <c r="BEV437" s="1552"/>
      <c r="BEW437" s="1552"/>
      <c r="BEX437" s="1552"/>
      <c r="BEY437" s="1552"/>
      <c r="BEZ437" s="1552"/>
      <c r="BFA437" s="1552"/>
      <c r="BFB437" s="1552"/>
      <c r="BFC437" s="1552"/>
      <c r="BFD437" s="1552"/>
      <c r="BFE437" s="1552"/>
      <c r="BFF437" s="1552"/>
      <c r="BFG437" s="1552"/>
      <c r="BFH437" s="1552"/>
      <c r="BFI437" s="1552"/>
      <c r="BFJ437" s="1552"/>
      <c r="BFK437" s="1552"/>
      <c r="BFL437" s="1552"/>
      <c r="BFM437" s="1552"/>
      <c r="BFN437" s="1552"/>
      <c r="BFO437" s="1552"/>
      <c r="BFP437" s="1552"/>
      <c r="BFQ437" s="1552"/>
      <c r="BFR437" s="1552"/>
      <c r="BFS437" s="1552"/>
      <c r="BFT437" s="1552"/>
      <c r="BFU437" s="1552"/>
      <c r="BFV437" s="1552"/>
      <c r="BFW437" s="1552"/>
      <c r="BFX437" s="1552"/>
      <c r="BFY437" s="1552"/>
      <c r="BFZ437" s="1552"/>
      <c r="BGA437" s="1552"/>
      <c r="BGB437" s="1552"/>
      <c r="BGC437" s="1552"/>
      <c r="BGD437" s="1552"/>
      <c r="BGE437" s="1552"/>
      <c r="BGF437" s="1552"/>
      <c r="BGG437" s="1552"/>
      <c r="BGH437" s="1552"/>
      <c r="BGI437" s="1552"/>
      <c r="BGJ437" s="1552"/>
      <c r="BGK437" s="1552"/>
      <c r="BGL437" s="1552"/>
      <c r="BGM437" s="1552"/>
      <c r="BGN437" s="1552"/>
      <c r="BGO437" s="1552"/>
      <c r="BGP437" s="1552"/>
      <c r="BGQ437" s="1552"/>
      <c r="BGR437" s="1552"/>
      <c r="BGS437" s="1552"/>
      <c r="BGT437" s="1552"/>
      <c r="BGU437" s="1552"/>
      <c r="BGV437" s="1552"/>
      <c r="BGW437" s="1552"/>
      <c r="BGX437" s="1552"/>
      <c r="BGY437" s="1552"/>
      <c r="BGZ437" s="1552"/>
      <c r="BHA437" s="1552"/>
      <c r="BHB437" s="1552"/>
      <c r="BHC437" s="1552"/>
      <c r="BHD437" s="1552"/>
      <c r="BHE437" s="1552"/>
      <c r="BHF437" s="1552"/>
      <c r="BHG437" s="1552"/>
      <c r="BHH437" s="1552"/>
      <c r="BHI437" s="1552"/>
      <c r="BHJ437" s="1552"/>
      <c r="BHK437" s="1552"/>
      <c r="BHL437" s="1552"/>
      <c r="BHM437" s="1552"/>
      <c r="BHN437" s="1552"/>
      <c r="BHO437" s="1552"/>
      <c r="BHP437" s="1552"/>
      <c r="BHQ437" s="1552"/>
      <c r="BHR437" s="1552"/>
      <c r="BHS437" s="1552"/>
      <c r="BHT437" s="1552"/>
      <c r="BHU437" s="1552"/>
      <c r="BHV437" s="1552"/>
      <c r="BHW437" s="1552"/>
      <c r="BHX437" s="1552"/>
      <c r="BHY437" s="1552"/>
      <c r="BHZ437" s="1552"/>
      <c r="BIA437" s="1552"/>
      <c r="BIB437" s="1552"/>
      <c r="BIC437" s="1552"/>
      <c r="BID437" s="1552"/>
      <c r="BIE437" s="1552"/>
      <c r="BIF437" s="1552"/>
      <c r="BIG437" s="1552"/>
      <c r="BIH437" s="1552"/>
      <c r="BII437" s="1552"/>
      <c r="BIJ437" s="1552"/>
      <c r="BIK437" s="1552"/>
      <c r="BIL437" s="1552"/>
      <c r="BIM437" s="1552"/>
      <c r="BIN437" s="1552"/>
      <c r="BIO437" s="1552"/>
      <c r="BIP437" s="1552"/>
      <c r="BIQ437" s="1552"/>
      <c r="BIR437" s="1552"/>
      <c r="BIS437" s="1552"/>
      <c r="BIT437" s="1552"/>
      <c r="BIU437" s="1552"/>
      <c r="BIV437" s="1552"/>
      <c r="BIW437" s="1552"/>
      <c r="BIX437" s="1552"/>
      <c r="BIY437" s="1552"/>
      <c r="BIZ437" s="1552"/>
      <c r="BJA437" s="1552"/>
      <c r="BJB437" s="1552"/>
      <c r="BJC437" s="1552"/>
      <c r="BJD437" s="1552"/>
      <c r="BJE437" s="1552"/>
      <c r="BJF437" s="1552"/>
      <c r="BJG437" s="1552"/>
      <c r="BJH437" s="1552"/>
      <c r="BJI437" s="1552"/>
      <c r="BJJ437" s="1552"/>
      <c r="BJK437" s="1552"/>
      <c r="BJL437" s="1552"/>
      <c r="BJM437" s="1552"/>
      <c r="BJN437" s="1552"/>
      <c r="BJO437" s="1552"/>
      <c r="BJP437" s="1552"/>
      <c r="BJQ437" s="1552"/>
      <c r="BJR437" s="1552"/>
      <c r="BJS437" s="1552"/>
      <c r="BJT437" s="1552"/>
      <c r="BJU437" s="1552"/>
      <c r="BJV437" s="1552"/>
      <c r="BJW437" s="1552"/>
      <c r="BJX437" s="1552"/>
      <c r="BJY437" s="1552"/>
      <c r="BJZ437" s="1552"/>
      <c r="BKA437" s="1552"/>
      <c r="BKB437" s="1552"/>
      <c r="BKC437" s="1552"/>
      <c r="BKD437" s="1552"/>
      <c r="BKE437" s="1552"/>
      <c r="BKF437" s="1552"/>
      <c r="BKG437" s="1552"/>
      <c r="BKH437" s="1552"/>
      <c r="BKI437" s="1552"/>
      <c r="BKJ437" s="1552"/>
      <c r="BKK437" s="1552"/>
      <c r="BKL437" s="1552"/>
      <c r="BKM437" s="1552"/>
      <c r="BKN437" s="1552"/>
      <c r="BKO437" s="1552"/>
      <c r="BKP437" s="1552"/>
      <c r="BKQ437" s="1552"/>
      <c r="BKR437" s="1552"/>
      <c r="BKS437" s="1552"/>
      <c r="BKT437" s="1552"/>
      <c r="BKU437" s="1552"/>
      <c r="BKV437" s="1552"/>
      <c r="BKW437" s="1552"/>
      <c r="BKX437" s="1552"/>
      <c r="BKY437" s="1552"/>
      <c r="BKZ437" s="1552"/>
      <c r="BLA437" s="1552"/>
      <c r="BLB437" s="1552"/>
      <c r="BLC437" s="1552"/>
      <c r="BLD437" s="1552"/>
      <c r="BLE437" s="1552"/>
      <c r="BLF437" s="1552"/>
      <c r="BLG437" s="1552"/>
      <c r="BLH437" s="1552"/>
      <c r="BLI437" s="1552"/>
      <c r="BLJ437" s="1552"/>
      <c r="BLK437" s="1552"/>
      <c r="BLL437" s="1552"/>
      <c r="BLM437" s="1552"/>
      <c r="BLN437" s="1552"/>
      <c r="BLO437" s="1552"/>
      <c r="BLP437" s="1552"/>
      <c r="BLQ437" s="1552"/>
      <c r="BLR437" s="1552"/>
      <c r="BLS437" s="1552"/>
      <c r="BLT437" s="1552"/>
      <c r="BLU437" s="1552"/>
      <c r="BLV437" s="1552"/>
      <c r="BLW437" s="1552"/>
      <c r="BLX437" s="1552"/>
      <c r="BLY437" s="1552"/>
      <c r="BLZ437" s="1552"/>
      <c r="BMA437" s="1552"/>
      <c r="BMB437" s="1552"/>
      <c r="BMC437" s="1552"/>
      <c r="BMD437" s="1552"/>
      <c r="BME437" s="1552"/>
      <c r="BMF437" s="1552"/>
      <c r="BMG437" s="1552"/>
      <c r="BMH437" s="1552"/>
      <c r="BMI437" s="1552"/>
      <c r="BMJ437" s="1552"/>
      <c r="BMK437" s="1552"/>
      <c r="BML437" s="1552"/>
      <c r="BMM437" s="1552"/>
      <c r="BMN437" s="1552"/>
      <c r="BMO437" s="1552"/>
      <c r="BMP437" s="1552"/>
      <c r="BMQ437" s="1552"/>
      <c r="BMR437" s="1552"/>
      <c r="BMS437" s="1552"/>
      <c r="BMT437" s="1552"/>
      <c r="BMU437" s="1552"/>
      <c r="BMV437" s="1552"/>
      <c r="BMW437" s="1552"/>
      <c r="BMX437" s="1552"/>
      <c r="BMY437" s="1552"/>
      <c r="BMZ437" s="1552"/>
      <c r="BNA437" s="1552"/>
      <c r="BNB437" s="1552"/>
      <c r="BNC437" s="1552"/>
      <c r="BND437" s="1552"/>
      <c r="BNE437" s="1552"/>
      <c r="BNF437" s="1552"/>
      <c r="BNG437" s="1552"/>
      <c r="BNH437" s="1552"/>
      <c r="BNI437" s="1552"/>
      <c r="BNJ437" s="1552"/>
      <c r="BNK437" s="1552"/>
      <c r="BNL437" s="1552"/>
      <c r="BNM437" s="1552"/>
      <c r="BNN437" s="1552"/>
      <c r="BNO437" s="1552"/>
      <c r="BNP437" s="1552"/>
      <c r="BNQ437" s="1552"/>
      <c r="BNR437" s="1552"/>
      <c r="BNS437" s="1552"/>
      <c r="BNT437" s="1552"/>
      <c r="BNU437" s="1552"/>
      <c r="BNV437" s="1552"/>
      <c r="BNW437" s="1552"/>
      <c r="BNX437" s="1552"/>
      <c r="BNY437" s="1552"/>
      <c r="BNZ437" s="1552"/>
      <c r="BOA437" s="1552"/>
      <c r="BOB437" s="1552"/>
      <c r="BOC437" s="1552"/>
      <c r="BOD437" s="1552"/>
      <c r="BOE437" s="1552"/>
      <c r="BOF437" s="1552"/>
      <c r="BOG437" s="1552"/>
      <c r="BOH437" s="1552"/>
      <c r="BOI437" s="1552"/>
      <c r="BOJ437" s="1552"/>
      <c r="BOK437" s="1552"/>
      <c r="BOL437" s="1552"/>
      <c r="BOM437" s="1552"/>
      <c r="BON437" s="1552"/>
      <c r="BOO437" s="1552"/>
      <c r="BOP437" s="1552"/>
      <c r="BOQ437" s="1552"/>
      <c r="BOR437" s="1552"/>
      <c r="BOS437" s="1552"/>
      <c r="BOT437" s="1552"/>
      <c r="BOU437" s="1552"/>
      <c r="BOV437" s="1552"/>
      <c r="BOW437" s="1552"/>
      <c r="BOX437" s="1552"/>
      <c r="BOY437" s="1552"/>
      <c r="BOZ437" s="1552"/>
      <c r="BPA437" s="1552"/>
      <c r="BPB437" s="1552"/>
      <c r="BPC437" s="1552"/>
      <c r="BPD437" s="1552"/>
      <c r="BPE437" s="1552"/>
      <c r="BPF437" s="1552"/>
      <c r="BPG437" s="1552"/>
      <c r="BPH437" s="1552"/>
      <c r="BPI437" s="1552"/>
      <c r="BPJ437" s="1552"/>
      <c r="BPK437" s="1552"/>
      <c r="BPL437" s="1552"/>
      <c r="BPM437" s="1552"/>
      <c r="BPN437" s="1552"/>
      <c r="BPO437" s="1552"/>
      <c r="BPP437" s="1552"/>
      <c r="BPQ437" s="1552"/>
      <c r="BPR437" s="1552"/>
      <c r="BPS437" s="1552"/>
      <c r="BPT437" s="1552"/>
      <c r="BPU437" s="1552"/>
      <c r="BPV437" s="1552"/>
      <c r="BPW437" s="1552"/>
      <c r="BPX437" s="1552"/>
      <c r="BPY437" s="1552"/>
      <c r="BPZ437" s="1552"/>
      <c r="BQA437" s="1552"/>
      <c r="BQB437" s="1552"/>
      <c r="BQC437" s="1552"/>
      <c r="BQD437" s="1552"/>
      <c r="BQE437" s="1552"/>
      <c r="BQF437" s="1552"/>
      <c r="BQG437" s="1552"/>
      <c r="BQH437" s="1552"/>
      <c r="BQI437" s="1552"/>
      <c r="BQJ437" s="1552"/>
      <c r="BQK437" s="1552"/>
      <c r="BQL437" s="1552"/>
      <c r="BQM437" s="1552"/>
      <c r="BQN437" s="1552"/>
      <c r="BQO437" s="1552"/>
      <c r="BQP437" s="1552"/>
      <c r="BQQ437" s="1552"/>
      <c r="BQR437" s="1552"/>
      <c r="BQS437" s="1552"/>
      <c r="BQT437" s="1552"/>
      <c r="BQU437" s="1552"/>
      <c r="BQV437" s="1552"/>
      <c r="BQW437" s="1552"/>
      <c r="BQX437" s="1552"/>
      <c r="BQY437" s="1552"/>
      <c r="BQZ437" s="1552"/>
      <c r="BRA437" s="1552"/>
      <c r="BRB437" s="1552"/>
      <c r="BRC437" s="1552"/>
      <c r="BRD437" s="1552"/>
      <c r="BRE437" s="1552"/>
      <c r="BRF437" s="1552"/>
      <c r="BRG437" s="1552"/>
      <c r="BRH437" s="1552"/>
      <c r="BRI437" s="1552"/>
      <c r="BRJ437" s="1552"/>
      <c r="BRK437" s="1552"/>
      <c r="BRL437" s="1552"/>
      <c r="BRM437" s="1552"/>
      <c r="BRN437" s="1552"/>
      <c r="BRO437" s="1552"/>
      <c r="BRP437" s="1552"/>
      <c r="BRQ437" s="1552"/>
      <c r="BRR437" s="1552"/>
      <c r="BRS437" s="1552"/>
      <c r="BRT437" s="1552"/>
      <c r="BRU437" s="1552"/>
      <c r="BRV437" s="1552"/>
      <c r="BRW437" s="1552"/>
      <c r="BRX437" s="1552"/>
      <c r="BRY437" s="1552"/>
      <c r="BRZ437" s="1552"/>
      <c r="BSA437" s="1552"/>
      <c r="BSB437" s="1552"/>
      <c r="BSC437" s="1552"/>
      <c r="BSD437" s="1552"/>
      <c r="BSE437" s="1552"/>
      <c r="BSF437" s="1552"/>
      <c r="BSG437" s="1552"/>
      <c r="BSH437" s="1552"/>
      <c r="BSI437" s="1552"/>
      <c r="BSJ437" s="1552"/>
      <c r="BSK437" s="1552"/>
      <c r="BSL437" s="1552"/>
      <c r="BSM437" s="1552"/>
      <c r="BSN437" s="1552"/>
      <c r="BSO437" s="1552"/>
      <c r="BSP437" s="1552"/>
      <c r="BSQ437" s="1552"/>
      <c r="BSR437" s="1552"/>
      <c r="BSS437" s="1552"/>
      <c r="BST437" s="1552"/>
      <c r="BSU437" s="1552"/>
      <c r="BSV437" s="1552"/>
      <c r="BSW437" s="1552"/>
      <c r="BSX437" s="1552"/>
      <c r="BSY437" s="1552"/>
      <c r="BSZ437" s="1552"/>
      <c r="BTA437" s="1552"/>
      <c r="BTB437" s="1552"/>
      <c r="BTC437" s="1552"/>
      <c r="BTD437" s="1552"/>
      <c r="BTE437" s="1552"/>
      <c r="BTF437" s="1552"/>
      <c r="BTG437" s="1552"/>
      <c r="BTH437" s="1552"/>
      <c r="BTI437" s="1552"/>
      <c r="BTJ437" s="1552"/>
      <c r="BTK437" s="1552"/>
      <c r="BTL437" s="1552"/>
      <c r="BTM437" s="1552"/>
      <c r="BTN437" s="1552"/>
      <c r="BTO437" s="1552"/>
      <c r="BTP437" s="1552"/>
      <c r="BTQ437" s="1552"/>
      <c r="BTR437" s="1552"/>
      <c r="BTS437" s="1552"/>
      <c r="BTT437" s="1552"/>
      <c r="BTU437" s="1552"/>
      <c r="BTV437" s="1552"/>
      <c r="BTW437" s="1552"/>
      <c r="BTX437" s="1552"/>
      <c r="BTY437" s="1552"/>
      <c r="BTZ437" s="1552"/>
      <c r="BUA437" s="1552"/>
      <c r="BUB437" s="1552"/>
      <c r="BUC437" s="1552"/>
      <c r="BUD437" s="1552"/>
      <c r="BUE437" s="1552"/>
      <c r="BUF437" s="1552"/>
      <c r="BUG437" s="1552"/>
      <c r="BUH437" s="1552"/>
      <c r="BUI437" s="1552"/>
      <c r="BUJ437" s="1552"/>
      <c r="BUK437" s="1552"/>
      <c r="BUL437" s="1552"/>
      <c r="BUM437" s="1552"/>
      <c r="BUN437" s="1552"/>
      <c r="BUO437" s="1552"/>
      <c r="BUP437" s="1552"/>
      <c r="BUQ437" s="1552"/>
      <c r="BUR437" s="1552"/>
      <c r="BUS437" s="1552"/>
      <c r="BUT437" s="1552"/>
      <c r="BUU437" s="1552"/>
      <c r="BUV437" s="1552"/>
      <c r="BUW437" s="1552"/>
      <c r="BUX437" s="1552"/>
      <c r="BUY437" s="1552"/>
      <c r="BUZ437" s="1552"/>
      <c r="BVA437" s="1552"/>
      <c r="BVB437" s="1552"/>
      <c r="BVC437" s="1552"/>
      <c r="BVD437" s="1552"/>
      <c r="BVE437" s="1552"/>
      <c r="BVF437" s="1552"/>
      <c r="BVG437" s="1552"/>
      <c r="BVH437" s="1552"/>
      <c r="BVI437" s="1552"/>
      <c r="BVJ437" s="1552"/>
      <c r="BVK437" s="1552"/>
      <c r="BVL437" s="1552"/>
      <c r="BVM437" s="1552"/>
      <c r="BVN437" s="1552"/>
      <c r="BVO437" s="1552"/>
      <c r="BVP437" s="1552"/>
      <c r="BVQ437" s="1552"/>
      <c r="BVR437" s="1552"/>
      <c r="BVS437" s="1552"/>
      <c r="BVT437" s="1552"/>
      <c r="BVU437" s="1552"/>
      <c r="BVV437" s="1552"/>
      <c r="BVW437" s="1552"/>
      <c r="BVX437" s="1552"/>
      <c r="BVY437" s="1552"/>
      <c r="BVZ437" s="1552"/>
      <c r="BWA437" s="1552"/>
      <c r="BWB437" s="1552"/>
      <c r="BWC437" s="1552"/>
      <c r="BWD437" s="1552"/>
      <c r="BWE437" s="1552"/>
      <c r="BWF437" s="1552"/>
      <c r="BWG437" s="1552"/>
      <c r="BWH437" s="1552"/>
      <c r="BWI437" s="1552"/>
      <c r="BWJ437" s="1552"/>
      <c r="BWK437" s="1552"/>
      <c r="BWL437" s="1552"/>
      <c r="BWM437" s="1552"/>
      <c r="BWN437" s="1552"/>
      <c r="BWO437" s="1552"/>
      <c r="BWP437" s="1552"/>
      <c r="BWQ437" s="1552"/>
      <c r="BWR437" s="1552"/>
      <c r="BWS437" s="1552"/>
      <c r="BWT437" s="1552"/>
      <c r="BWU437" s="1552"/>
      <c r="BWV437" s="1552"/>
      <c r="BWW437" s="1552"/>
      <c r="BWX437" s="1552"/>
      <c r="BWY437" s="1552"/>
      <c r="BWZ437" s="1552"/>
      <c r="BXA437" s="1552"/>
      <c r="BXB437" s="1552"/>
      <c r="BXC437" s="1552"/>
      <c r="BXD437" s="1552"/>
      <c r="BXE437" s="1552"/>
      <c r="BXF437" s="1552"/>
      <c r="BXG437" s="1552"/>
      <c r="BXH437" s="1552"/>
      <c r="BXI437" s="1552"/>
      <c r="BXJ437" s="1552"/>
      <c r="BXK437" s="1552"/>
      <c r="BXL437" s="1552"/>
      <c r="BXM437" s="1552"/>
      <c r="BXN437" s="1552"/>
      <c r="BXO437" s="1552"/>
      <c r="BXP437" s="1552"/>
      <c r="BXQ437" s="1552"/>
      <c r="BXR437" s="1552"/>
      <c r="BXS437" s="1552"/>
      <c r="BXT437" s="1552"/>
      <c r="BXU437" s="1552"/>
      <c r="BXV437" s="1552"/>
      <c r="BXW437" s="1552"/>
      <c r="BXX437" s="1552"/>
      <c r="BXY437" s="1552"/>
      <c r="BXZ437" s="1552"/>
      <c r="BYA437" s="1552"/>
      <c r="BYB437" s="1552"/>
      <c r="BYC437" s="1552"/>
      <c r="BYD437" s="1552"/>
      <c r="BYE437" s="1552"/>
      <c r="BYF437" s="1552"/>
      <c r="BYG437" s="1552"/>
      <c r="BYH437" s="1552"/>
      <c r="BYI437" s="1552"/>
      <c r="BYJ437" s="1552"/>
      <c r="BYK437" s="1552"/>
      <c r="BYL437" s="1552"/>
      <c r="BYM437" s="1552"/>
      <c r="BYN437" s="1552"/>
      <c r="BYO437" s="1552"/>
      <c r="BYP437" s="1552"/>
      <c r="BYQ437" s="1552"/>
      <c r="BYR437" s="1552"/>
      <c r="BYS437" s="1552"/>
      <c r="BYT437" s="1552"/>
      <c r="BYU437" s="1552"/>
      <c r="BYV437" s="1552"/>
      <c r="BYW437" s="1552"/>
      <c r="BYX437" s="1552"/>
      <c r="BYY437" s="1552"/>
      <c r="BYZ437" s="1552"/>
      <c r="BZA437" s="1552"/>
      <c r="BZB437" s="1552"/>
      <c r="BZC437" s="1552"/>
      <c r="BZD437" s="1552"/>
      <c r="BZE437" s="1552"/>
      <c r="BZF437" s="1552"/>
      <c r="BZG437" s="1552"/>
      <c r="BZH437" s="1552"/>
      <c r="BZI437" s="1552"/>
      <c r="BZJ437" s="1552"/>
      <c r="BZK437" s="1552"/>
      <c r="BZL437" s="1552"/>
      <c r="BZM437" s="1552"/>
      <c r="BZN437" s="1552"/>
      <c r="BZO437" s="1552"/>
      <c r="BZP437" s="1552"/>
      <c r="BZQ437" s="1552"/>
      <c r="BZR437" s="1552"/>
      <c r="BZS437" s="1552"/>
      <c r="BZT437" s="1552"/>
      <c r="BZU437" s="1552"/>
      <c r="BZV437" s="1552"/>
      <c r="BZW437" s="1552"/>
      <c r="BZX437" s="1552"/>
      <c r="BZY437" s="1552"/>
      <c r="BZZ437" s="1552"/>
      <c r="CAA437" s="1552"/>
      <c r="CAB437" s="1552"/>
      <c r="CAC437" s="1552"/>
      <c r="CAD437" s="1552"/>
      <c r="CAE437" s="1552"/>
      <c r="CAF437" s="1552"/>
      <c r="CAG437" s="1552"/>
      <c r="CAH437" s="1552"/>
      <c r="CAI437" s="1552"/>
      <c r="CAJ437" s="1552"/>
      <c r="CAK437" s="1552"/>
      <c r="CAL437" s="1552"/>
      <c r="CAM437" s="1552"/>
      <c r="CAN437" s="1552"/>
      <c r="CAO437" s="1552"/>
      <c r="CAP437" s="1552"/>
      <c r="CAQ437" s="1552"/>
      <c r="CAR437" s="1552"/>
      <c r="CAS437" s="1552"/>
      <c r="CAT437" s="1552"/>
      <c r="CAU437" s="1552"/>
      <c r="CAV437" s="1552"/>
      <c r="CAW437" s="1552"/>
      <c r="CAX437" s="1552"/>
      <c r="CAY437" s="1552"/>
      <c r="CAZ437" s="1552"/>
      <c r="CBA437" s="1552"/>
      <c r="CBB437" s="1552"/>
      <c r="CBC437" s="1552"/>
      <c r="CBD437" s="1552"/>
      <c r="CBE437" s="1552"/>
      <c r="CBF437" s="1552"/>
      <c r="CBG437" s="1552"/>
      <c r="CBH437" s="1552"/>
      <c r="CBI437" s="1552"/>
      <c r="CBJ437" s="1552"/>
      <c r="CBK437" s="1552"/>
      <c r="CBL437" s="1552"/>
      <c r="CBM437" s="1552"/>
      <c r="CBN437" s="1552"/>
      <c r="CBO437" s="1552"/>
      <c r="CBP437" s="1552"/>
      <c r="CBQ437" s="1552"/>
      <c r="CBR437" s="1552"/>
      <c r="CBS437" s="1552"/>
      <c r="CBT437" s="1552"/>
      <c r="CBU437" s="1552"/>
      <c r="CBV437" s="1552"/>
      <c r="CBW437" s="1552"/>
      <c r="CBX437" s="1552"/>
      <c r="CBY437" s="1552"/>
      <c r="CBZ437" s="1552"/>
      <c r="CCA437" s="1552"/>
      <c r="CCB437" s="1552"/>
      <c r="CCC437" s="1552"/>
      <c r="CCD437" s="1552"/>
      <c r="CCE437" s="1552"/>
      <c r="CCF437" s="1552"/>
      <c r="CCG437" s="1552"/>
      <c r="CCH437" s="1552"/>
      <c r="CCI437" s="1552"/>
      <c r="CCJ437" s="1552"/>
      <c r="CCK437" s="1552"/>
      <c r="CCL437" s="1552"/>
      <c r="CCM437" s="1552"/>
      <c r="CCN437" s="1552"/>
      <c r="CCO437" s="1552"/>
      <c r="CCP437" s="1552"/>
      <c r="CCQ437" s="1552"/>
      <c r="CCR437" s="1552"/>
      <c r="CCS437" s="1552"/>
      <c r="CCT437" s="1552"/>
      <c r="CCU437" s="1552"/>
      <c r="CCV437" s="1552"/>
      <c r="CCW437" s="1552"/>
      <c r="CCX437" s="1552"/>
      <c r="CCY437" s="1552"/>
      <c r="CCZ437" s="1552"/>
      <c r="CDA437" s="1552"/>
      <c r="CDB437" s="1552"/>
      <c r="CDC437" s="1552"/>
      <c r="CDD437" s="1552"/>
      <c r="CDE437" s="1552"/>
      <c r="CDF437" s="1552"/>
      <c r="CDG437" s="1552"/>
      <c r="CDH437" s="1552"/>
      <c r="CDI437" s="1552"/>
      <c r="CDJ437" s="1552"/>
      <c r="CDK437" s="1552"/>
      <c r="CDL437" s="1552"/>
      <c r="CDM437" s="1552"/>
      <c r="CDN437" s="1552"/>
      <c r="CDO437" s="1552"/>
      <c r="CDP437" s="1552"/>
      <c r="CDQ437" s="1552"/>
      <c r="CDR437" s="1552"/>
      <c r="CDS437" s="1552"/>
      <c r="CDT437" s="1552"/>
      <c r="CDU437" s="1552"/>
      <c r="CDV437" s="1552"/>
      <c r="CDW437" s="1552"/>
      <c r="CDX437" s="1552"/>
      <c r="CDY437" s="1552"/>
      <c r="CDZ437" s="1552"/>
      <c r="CEA437" s="1552"/>
      <c r="CEB437" s="1552"/>
      <c r="CEC437" s="1552"/>
      <c r="CED437" s="1552"/>
      <c r="CEE437" s="1552"/>
      <c r="CEF437" s="1552"/>
      <c r="CEG437" s="1552"/>
      <c r="CEH437" s="1552"/>
      <c r="CEI437" s="1552"/>
      <c r="CEJ437" s="1552"/>
      <c r="CEK437" s="1552"/>
      <c r="CEL437" s="1552"/>
      <c r="CEM437" s="1552"/>
      <c r="CEN437" s="1552"/>
      <c r="CEO437" s="1552"/>
      <c r="CEP437" s="1552"/>
      <c r="CEQ437" s="1552"/>
      <c r="CER437" s="1552"/>
      <c r="CES437" s="1552"/>
      <c r="CET437" s="1552"/>
      <c r="CEU437" s="1552"/>
      <c r="CEV437" s="1552"/>
      <c r="CEW437" s="1552"/>
      <c r="CEX437" s="1552"/>
      <c r="CEY437" s="1552"/>
      <c r="CEZ437" s="1552"/>
      <c r="CFA437" s="1552"/>
      <c r="CFB437" s="1552"/>
      <c r="CFC437" s="1552"/>
      <c r="CFD437" s="1552"/>
      <c r="CFE437" s="1552"/>
      <c r="CFF437" s="1552"/>
      <c r="CFG437" s="1552"/>
      <c r="CFH437" s="1552"/>
      <c r="CFI437" s="1552"/>
      <c r="CFJ437" s="1552"/>
      <c r="CFK437" s="1552"/>
      <c r="CFL437" s="1552"/>
      <c r="CFM437" s="1552"/>
      <c r="CFN437" s="1552"/>
      <c r="CFO437" s="1552"/>
      <c r="CFP437" s="1552"/>
      <c r="CFQ437" s="1552"/>
      <c r="CFR437" s="1552"/>
      <c r="CFS437" s="1552"/>
      <c r="CFT437" s="1552"/>
      <c r="CFU437" s="1552"/>
      <c r="CFV437" s="1552"/>
      <c r="CFW437" s="1552"/>
      <c r="CFX437" s="1552"/>
      <c r="CFY437" s="1552"/>
      <c r="CFZ437" s="1552"/>
      <c r="CGA437" s="1552"/>
      <c r="CGB437" s="1552"/>
      <c r="CGC437" s="1552"/>
      <c r="CGD437" s="1552"/>
      <c r="CGE437" s="1552"/>
      <c r="CGF437" s="1552"/>
      <c r="CGG437" s="1552"/>
      <c r="CGH437" s="1552"/>
      <c r="CGI437" s="1552"/>
      <c r="CGJ437" s="1552"/>
      <c r="CGK437" s="1552"/>
      <c r="CGL437" s="1552"/>
      <c r="CGM437" s="1552"/>
      <c r="CGN437" s="1552"/>
      <c r="CGO437" s="1552"/>
      <c r="CGP437" s="1552"/>
      <c r="CGQ437" s="1552"/>
      <c r="CGR437" s="1552"/>
      <c r="CGS437" s="1552"/>
      <c r="CGT437" s="1552"/>
      <c r="CGU437" s="1552"/>
      <c r="CGV437" s="1552"/>
      <c r="CGW437" s="1552"/>
      <c r="CGX437" s="1552"/>
      <c r="CGY437" s="1552"/>
      <c r="CGZ437" s="1552"/>
      <c r="CHA437" s="1552"/>
      <c r="CHB437" s="1552"/>
      <c r="CHC437" s="1552"/>
      <c r="CHD437" s="1552"/>
      <c r="CHE437" s="1552"/>
      <c r="CHF437" s="1552"/>
      <c r="CHG437" s="1552"/>
      <c r="CHH437" s="1552"/>
      <c r="CHI437" s="1552"/>
      <c r="CHJ437" s="1552"/>
      <c r="CHK437" s="1552"/>
      <c r="CHL437" s="1552"/>
      <c r="CHM437" s="1552"/>
      <c r="CHN437" s="1552"/>
      <c r="CHO437" s="1552"/>
      <c r="CHP437" s="1552"/>
      <c r="CHQ437" s="1552"/>
      <c r="CHR437" s="1552"/>
      <c r="CHS437" s="1552"/>
      <c r="CHT437" s="1552"/>
      <c r="CHU437" s="1552"/>
      <c r="CHV437" s="1552"/>
      <c r="CHW437" s="1552"/>
      <c r="CHX437" s="1552"/>
      <c r="CHY437" s="1552"/>
      <c r="CHZ437" s="1552"/>
      <c r="CIA437" s="1552"/>
      <c r="CIB437" s="1552"/>
      <c r="CIC437" s="1552"/>
      <c r="CID437" s="1552"/>
      <c r="CIE437" s="1552"/>
      <c r="CIF437" s="1552"/>
      <c r="CIG437" s="1552"/>
      <c r="CIH437" s="1552"/>
      <c r="CII437" s="1552"/>
      <c r="CIJ437" s="1552"/>
      <c r="CIK437" s="1552"/>
      <c r="CIL437" s="1552"/>
      <c r="CIM437" s="1552"/>
      <c r="CIN437" s="1552"/>
      <c r="CIO437" s="1552"/>
      <c r="CIP437" s="1552"/>
      <c r="CIQ437" s="1552"/>
      <c r="CIR437" s="1552"/>
      <c r="CIS437" s="1552"/>
      <c r="CIT437" s="1552"/>
      <c r="CIU437" s="1552"/>
      <c r="CIV437" s="1552"/>
      <c r="CIW437" s="1552"/>
      <c r="CIX437" s="1552"/>
      <c r="CIY437" s="1552"/>
      <c r="CIZ437" s="1552"/>
      <c r="CJA437" s="1552"/>
      <c r="CJB437" s="1552"/>
      <c r="CJC437" s="1552"/>
      <c r="CJD437" s="1552"/>
      <c r="CJE437" s="1552"/>
      <c r="CJF437" s="1552"/>
      <c r="CJG437" s="1552"/>
      <c r="CJH437" s="1552"/>
      <c r="CJI437" s="1552"/>
      <c r="CJJ437" s="1552"/>
      <c r="CJK437" s="1552"/>
      <c r="CJL437" s="1552"/>
      <c r="CJM437" s="1552"/>
      <c r="CJN437" s="1552"/>
      <c r="CJO437" s="1552"/>
      <c r="CJP437" s="1552"/>
      <c r="CJQ437" s="1552"/>
      <c r="CJR437" s="1552"/>
      <c r="CJS437" s="1552"/>
      <c r="CJT437" s="1552"/>
      <c r="CJU437" s="1552"/>
      <c r="CJV437" s="1552"/>
      <c r="CJW437" s="1552"/>
      <c r="CJX437" s="1552"/>
      <c r="CJY437" s="1552"/>
      <c r="CJZ437" s="1552"/>
      <c r="CKA437" s="1552"/>
      <c r="CKB437" s="1552"/>
      <c r="CKC437" s="1552"/>
      <c r="CKD437" s="1552"/>
      <c r="CKE437" s="1552"/>
      <c r="CKF437" s="1552"/>
      <c r="CKG437" s="1552"/>
      <c r="CKH437" s="1552"/>
      <c r="CKI437" s="1552"/>
      <c r="CKJ437" s="1552"/>
      <c r="CKK437" s="1552"/>
      <c r="CKL437" s="1552"/>
      <c r="CKM437" s="1552"/>
      <c r="CKN437" s="1552"/>
      <c r="CKO437" s="1552"/>
      <c r="CKP437" s="1552"/>
      <c r="CKQ437" s="1552"/>
      <c r="CKR437" s="1552"/>
      <c r="CKS437" s="1552"/>
      <c r="CKT437" s="1552"/>
      <c r="CKU437" s="1552"/>
      <c r="CKV437" s="1552"/>
      <c r="CKW437" s="1552"/>
      <c r="CKX437" s="1552"/>
      <c r="CKY437" s="1552"/>
      <c r="CKZ437" s="1552"/>
      <c r="CLA437" s="1552"/>
      <c r="CLB437" s="1552"/>
      <c r="CLC437" s="1552"/>
      <c r="CLD437" s="1552"/>
      <c r="CLE437" s="1552"/>
      <c r="CLF437" s="1552"/>
      <c r="CLG437" s="1552"/>
      <c r="CLH437" s="1552"/>
      <c r="CLI437" s="1552"/>
      <c r="CLJ437" s="1552"/>
      <c r="CLK437" s="1552"/>
      <c r="CLL437" s="1552"/>
      <c r="CLM437" s="1552"/>
      <c r="CLN437" s="1552"/>
      <c r="CLO437" s="1552"/>
      <c r="CLP437" s="1552"/>
      <c r="CLQ437" s="1552"/>
      <c r="CLR437" s="1552"/>
      <c r="CLS437" s="1552"/>
      <c r="CLT437" s="1552"/>
      <c r="CLU437" s="1552"/>
      <c r="CLV437" s="1552"/>
      <c r="CLW437" s="1552"/>
      <c r="CLX437" s="1552"/>
      <c r="CLY437" s="1552"/>
      <c r="CLZ437" s="1552"/>
      <c r="CMA437" s="1552"/>
      <c r="CMB437" s="1552"/>
      <c r="CMC437" s="1552"/>
      <c r="CMD437" s="1552"/>
      <c r="CME437" s="1552"/>
      <c r="CMF437" s="1552"/>
      <c r="CMG437" s="1552"/>
      <c r="CMH437" s="1552"/>
      <c r="CMI437" s="1552"/>
      <c r="CMJ437" s="1552"/>
      <c r="CMK437" s="1552"/>
      <c r="CML437" s="1552"/>
      <c r="CMM437" s="1552"/>
      <c r="CMN437" s="1552"/>
      <c r="CMO437" s="1552"/>
      <c r="CMP437" s="1552"/>
      <c r="CMQ437" s="1552"/>
      <c r="CMR437" s="1552"/>
      <c r="CMS437" s="1552"/>
      <c r="CMT437" s="1552"/>
      <c r="CMU437" s="1552"/>
      <c r="CMV437" s="1552"/>
      <c r="CMW437" s="1552"/>
      <c r="CMX437" s="1552"/>
      <c r="CMY437" s="1552"/>
      <c r="CMZ437" s="1552"/>
      <c r="CNA437" s="1552"/>
      <c r="CNB437" s="1552"/>
      <c r="CNC437" s="1552"/>
      <c r="CND437" s="1552"/>
      <c r="CNE437" s="1552"/>
      <c r="CNF437" s="1552"/>
      <c r="CNG437" s="1552"/>
      <c r="CNH437" s="1552"/>
      <c r="CNI437" s="1552"/>
      <c r="CNJ437" s="1552"/>
      <c r="CNK437" s="1552"/>
      <c r="CNL437" s="1552"/>
      <c r="CNM437" s="1552"/>
      <c r="CNN437" s="1552"/>
      <c r="CNO437" s="1552"/>
      <c r="CNP437" s="1552"/>
      <c r="CNQ437" s="1552"/>
      <c r="CNR437" s="1552"/>
      <c r="CNS437" s="1552"/>
      <c r="CNT437" s="1552"/>
      <c r="CNU437" s="1552"/>
      <c r="CNV437" s="1552"/>
      <c r="CNW437" s="1552"/>
      <c r="CNX437" s="1552"/>
      <c r="CNY437" s="1552"/>
      <c r="CNZ437" s="1552"/>
      <c r="COA437" s="1552"/>
      <c r="COB437" s="1552"/>
      <c r="COC437" s="1552"/>
      <c r="COD437" s="1552"/>
      <c r="COE437" s="1552"/>
      <c r="COF437" s="1552"/>
      <c r="COG437" s="1552"/>
      <c r="COH437" s="1552"/>
      <c r="COI437" s="1552"/>
      <c r="COJ437" s="1552"/>
      <c r="COK437" s="1552"/>
      <c r="COL437" s="1552"/>
      <c r="COM437" s="1552"/>
      <c r="CON437" s="1552"/>
      <c r="COO437" s="1552"/>
      <c r="COP437" s="1552"/>
      <c r="COQ437" s="1552"/>
      <c r="COR437" s="1552"/>
      <c r="COS437" s="1552"/>
      <c r="COT437" s="1552"/>
      <c r="COU437" s="1552"/>
      <c r="COV437" s="1552"/>
      <c r="COW437" s="1552"/>
      <c r="COX437" s="1552"/>
      <c r="COY437" s="1552"/>
      <c r="COZ437" s="1552"/>
      <c r="CPA437" s="1552"/>
      <c r="CPB437" s="1552"/>
      <c r="CPC437" s="1552"/>
      <c r="CPD437" s="1552"/>
      <c r="CPE437" s="1552"/>
      <c r="CPF437" s="1552"/>
      <c r="CPG437" s="1552"/>
      <c r="CPH437" s="1552"/>
      <c r="CPI437" s="1552"/>
      <c r="CPJ437" s="1552"/>
      <c r="CPK437" s="1552"/>
      <c r="CPL437" s="1552"/>
      <c r="CPM437" s="1552"/>
      <c r="CPN437" s="1552"/>
      <c r="CPO437" s="1552"/>
      <c r="CPP437" s="1552"/>
      <c r="CPQ437" s="1552"/>
      <c r="CPR437" s="1552"/>
      <c r="CPS437" s="1552"/>
      <c r="CPT437" s="1552"/>
      <c r="CPU437" s="1552"/>
      <c r="CPV437" s="1552"/>
      <c r="CPW437" s="1552"/>
      <c r="CPX437" s="1552"/>
      <c r="CPY437" s="1552"/>
      <c r="CPZ437" s="1552"/>
      <c r="CQA437" s="1552"/>
      <c r="CQB437" s="1552"/>
      <c r="CQC437" s="1552"/>
      <c r="CQD437" s="1552"/>
      <c r="CQE437" s="1552"/>
      <c r="CQF437" s="1552"/>
      <c r="CQG437" s="1552"/>
      <c r="CQH437" s="1552"/>
      <c r="CQI437" s="1552"/>
      <c r="CQJ437" s="1552"/>
      <c r="CQK437" s="1552"/>
      <c r="CQL437" s="1552"/>
      <c r="CQM437" s="1552"/>
      <c r="CQN437" s="1552"/>
      <c r="CQO437" s="1552"/>
      <c r="CQP437" s="1552"/>
      <c r="CQQ437" s="1552"/>
      <c r="CQR437" s="1552"/>
      <c r="CQS437" s="1552"/>
      <c r="CQT437" s="1552"/>
      <c r="CQU437" s="1552"/>
      <c r="CQV437" s="1552"/>
      <c r="CQW437" s="1552"/>
      <c r="CQX437" s="1552"/>
      <c r="CQY437" s="1552"/>
      <c r="CQZ437" s="1552"/>
      <c r="CRA437" s="1552"/>
      <c r="CRB437" s="1552"/>
      <c r="CRC437" s="1552"/>
      <c r="CRD437" s="1552"/>
      <c r="CRE437" s="1552"/>
      <c r="CRF437" s="1552"/>
      <c r="CRG437" s="1552"/>
      <c r="CRH437" s="1552"/>
      <c r="CRI437" s="1552"/>
      <c r="CRJ437" s="1552"/>
      <c r="CRK437" s="1552"/>
      <c r="CRL437" s="1552"/>
      <c r="CRM437" s="1552"/>
      <c r="CRN437" s="1552"/>
      <c r="CRO437" s="1552"/>
      <c r="CRP437" s="1552"/>
      <c r="CRQ437" s="1552"/>
      <c r="CRR437" s="1552"/>
      <c r="CRS437" s="1552"/>
      <c r="CRT437" s="1552"/>
      <c r="CRU437" s="1552"/>
      <c r="CRV437" s="1552"/>
      <c r="CRW437" s="1552"/>
      <c r="CRX437" s="1552"/>
      <c r="CRY437" s="1552"/>
      <c r="CRZ437" s="1552"/>
      <c r="CSA437" s="1552"/>
      <c r="CSB437" s="1552"/>
      <c r="CSC437" s="1552"/>
      <c r="CSD437" s="1552"/>
      <c r="CSE437" s="1552"/>
      <c r="CSF437" s="1552"/>
      <c r="CSG437" s="1552"/>
      <c r="CSH437" s="1552"/>
      <c r="CSI437" s="1552"/>
      <c r="CSJ437" s="1552"/>
      <c r="CSK437" s="1552"/>
      <c r="CSL437" s="1552"/>
      <c r="CSM437" s="1552"/>
      <c r="CSN437" s="1552"/>
      <c r="CSO437" s="1552"/>
      <c r="CSP437" s="1552"/>
      <c r="CSQ437" s="1552"/>
      <c r="CSR437" s="1552"/>
      <c r="CSS437" s="1552"/>
      <c r="CST437" s="1552"/>
      <c r="CSU437" s="1552"/>
      <c r="CSV437" s="1552"/>
      <c r="CSW437" s="1552"/>
      <c r="CSX437" s="1552"/>
      <c r="CSY437" s="1552"/>
      <c r="CSZ437" s="1552"/>
      <c r="CTA437" s="1552"/>
      <c r="CTB437" s="1552"/>
      <c r="CTC437" s="1552"/>
      <c r="CTD437" s="1552"/>
      <c r="CTE437" s="1552"/>
      <c r="CTF437" s="1552"/>
      <c r="CTG437" s="1552"/>
      <c r="CTH437" s="1552"/>
      <c r="CTI437" s="1552"/>
      <c r="CTJ437" s="1552"/>
      <c r="CTK437" s="1552"/>
      <c r="CTL437" s="1552"/>
      <c r="CTM437" s="1552"/>
      <c r="CTN437" s="1552"/>
      <c r="CTO437" s="1552"/>
      <c r="CTP437" s="1552"/>
      <c r="CTQ437" s="1552"/>
      <c r="CTR437" s="1552"/>
      <c r="CTS437" s="1552"/>
      <c r="CTT437" s="1552"/>
      <c r="CTU437" s="1552"/>
      <c r="CTV437" s="1552"/>
      <c r="CTW437" s="1552"/>
      <c r="CTX437" s="1552"/>
      <c r="CTY437" s="1552"/>
      <c r="CTZ437" s="1552"/>
      <c r="CUA437" s="1552"/>
      <c r="CUB437" s="1552"/>
      <c r="CUC437" s="1552"/>
      <c r="CUD437" s="1552"/>
      <c r="CUE437" s="1552"/>
      <c r="CUF437" s="1552"/>
      <c r="CUG437" s="1552"/>
      <c r="CUH437" s="1552"/>
      <c r="CUI437" s="1552"/>
      <c r="CUJ437" s="1552"/>
      <c r="CUK437" s="1552"/>
      <c r="CUL437" s="1552"/>
      <c r="CUM437" s="1552"/>
      <c r="CUN437" s="1552"/>
      <c r="CUO437" s="1552"/>
      <c r="CUP437" s="1552"/>
      <c r="CUQ437" s="1552"/>
      <c r="CUR437" s="1552"/>
      <c r="CUS437" s="1552"/>
      <c r="CUT437" s="1552"/>
      <c r="CUU437" s="1552"/>
      <c r="CUV437" s="1552"/>
      <c r="CUW437" s="1552"/>
      <c r="CUX437" s="1552"/>
      <c r="CUY437" s="1552"/>
      <c r="CUZ437" s="1552"/>
      <c r="CVA437" s="1552"/>
      <c r="CVB437" s="1552"/>
      <c r="CVC437" s="1552"/>
      <c r="CVD437" s="1552"/>
      <c r="CVE437" s="1552"/>
      <c r="CVF437" s="1552"/>
      <c r="CVG437" s="1552"/>
      <c r="CVH437" s="1552"/>
      <c r="CVI437" s="1552"/>
      <c r="CVJ437" s="1552"/>
      <c r="CVK437" s="1552"/>
      <c r="CVL437" s="1552"/>
      <c r="CVM437" s="1552"/>
      <c r="CVN437" s="1552"/>
      <c r="CVO437" s="1552"/>
      <c r="CVP437" s="1552"/>
      <c r="CVQ437" s="1552"/>
      <c r="CVR437" s="1552"/>
      <c r="CVS437" s="1552"/>
      <c r="CVT437" s="1552"/>
      <c r="CVU437" s="1552"/>
      <c r="CVV437" s="1552"/>
      <c r="CVW437" s="1552"/>
      <c r="CVX437" s="1552"/>
      <c r="CVY437" s="1552"/>
      <c r="CVZ437" s="1552"/>
      <c r="CWA437" s="1552"/>
      <c r="CWB437" s="1552"/>
      <c r="CWC437" s="1552"/>
      <c r="CWD437" s="1552"/>
      <c r="CWE437" s="1552"/>
      <c r="CWF437" s="1552"/>
      <c r="CWG437" s="1552"/>
      <c r="CWH437" s="1552"/>
      <c r="CWI437" s="1552"/>
      <c r="CWJ437" s="1552"/>
      <c r="CWK437" s="1552"/>
      <c r="CWL437" s="1552"/>
      <c r="CWM437" s="1552"/>
      <c r="CWN437" s="1552"/>
      <c r="CWO437" s="1552"/>
      <c r="CWP437" s="1552"/>
      <c r="CWQ437" s="1552"/>
      <c r="CWR437" s="1552"/>
      <c r="CWS437" s="1552"/>
      <c r="CWT437" s="1552"/>
      <c r="CWU437" s="1552"/>
      <c r="CWV437" s="1552"/>
      <c r="CWW437" s="1552"/>
      <c r="CWX437" s="1552"/>
      <c r="CWY437" s="1552"/>
      <c r="CWZ437" s="1552"/>
      <c r="CXA437" s="1552"/>
      <c r="CXB437" s="1552"/>
      <c r="CXC437" s="1552"/>
      <c r="CXD437" s="1552"/>
      <c r="CXE437" s="1552"/>
      <c r="CXF437" s="1552"/>
      <c r="CXG437" s="1552"/>
      <c r="CXH437" s="1552"/>
      <c r="CXI437" s="1552"/>
      <c r="CXJ437" s="1552"/>
      <c r="CXK437" s="1552"/>
      <c r="CXL437" s="1552"/>
      <c r="CXM437" s="1552"/>
      <c r="CXN437" s="1552"/>
      <c r="CXO437" s="1552"/>
      <c r="CXP437" s="1552"/>
      <c r="CXQ437" s="1552"/>
      <c r="CXR437" s="1552"/>
      <c r="CXS437" s="1552"/>
      <c r="CXT437" s="1552"/>
      <c r="CXU437" s="1552"/>
      <c r="CXV437" s="1552"/>
      <c r="CXW437" s="1552"/>
      <c r="CXX437" s="1552"/>
      <c r="CXY437" s="1552"/>
      <c r="CXZ437" s="1552"/>
      <c r="CYA437" s="1552"/>
      <c r="CYB437" s="1552"/>
      <c r="CYC437" s="1552"/>
      <c r="CYD437" s="1552"/>
      <c r="CYE437" s="1552"/>
      <c r="CYF437" s="1552"/>
      <c r="CYG437" s="1552"/>
      <c r="CYH437" s="1552"/>
      <c r="CYI437" s="1552"/>
      <c r="CYJ437" s="1552"/>
      <c r="CYK437" s="1552"/>
      <c r="CYL437" s="1552"/>
      <c r="CYM437" s="1552"/>
      <c r="CYN437" s="1552"/>
      <c r="CYO437" s="1552"/>
      <c r="CYP437" s="1552"/>
      <c r="CYQ437" s="1552"/>
      <c r="CYR437" s="1552"/>
      <c r="CYS437" s="1552"/>
      <c r="CYT437" s="1552"/>
      <c r="CYU437" s="1552"/>
      <c r="CYV437" s="1552"/>
      <c r="CYW437" s="1552"/>
      <c r="CYX437" s="1552"/>
      <c r="CYY437" s="1552"/>
      <c r="CYZ437" s="1552"/>
      <c r="CZA437" s="1552"/>
      <c r="CZB437" s="1552"/>
      <c r="CZC437" s="1552"/>
      <c r="CZD437" s="1552"/>
      <c r="CZE437" s="1552"/>
      <c r="CZF437" s="1552"/>
      <c r="CZG437" s="1552"/>
      <c r="CZH437" s="1552"/>
      <c r="CZI437" s="1552"/>
      <c r="CZJ437" s="1552"/>
      <c r="CZK437" s="1552"/>
      <c r="CZL437" s="1552"/>
      <c r="CZM437" s="1552"/>
      <c r="CZN437" s="1552"/>
      <c r="CZO437" s="1552"/>
      <c r="CZP437" s="1552"/>
      <c r="CZQ437" s="1552"/>
      <c r="CZR437" s="1552"/>
      <c r="CZS437" s="1552"/>
      <c r="CZT437" s="1552"/>
      <c r="CZU437" s="1552"/>
      <c r="CZV437" s="1552"/>
      <c r="CZW437" s="1552"/>
      <c r="CZX437" s="1552"/>
      <c r="CZY437" s="1552"/>
      <c r="CZZ437" s="1552"/>
      <c r="DAA437" s="1552"/>
      <c r="DAB437" s="1552"/>
      <c r="DAC437" s="1552"/>
      <c r="DAD437" s="1552"/>
      <c r="DAE437" s="1552"/>
      <c r="DAF437" s="1552"/>
      <c r="DAG437" s="1552"/>
      <c r="DAH437" s="1552"/>
      <c r="DAI437" s="1552"/>
      <c r="DAJ437" s="1552"/>
      <c r="DAK437" s="1552"/>
      <c r="DAL437" s="1552"/>
      <c r="DAM437" s="1552"/>
      <c r="DAN437" s="1552"/>
      <c r="DAO437" s="1552"/>
      <c r="DAP437" s="1552"/>
      <c r="DAQ437" s="1552"/>
      <c r="DAR437" s="1552"/>
      <c r="DAS437" s="1552"/>
      <c r="DAT437" s="1552"/>
      <c r="DAU437" s="1552"/>
      <c r="DAV437" s="1552"/>
      <c r="DAW437" s="1552"/>
      <c r="DAX437" s="1552"/>
      <c r="DAY437" s="1552"/>
      <c r="DAZ437" s="1552"/>
      <c r="DBA437" s="1552"/>
      <c r="DBB437" s="1552"/>
      <c r="DBC437" s="1552"/>
      <c r="DBD437" s="1552"/>
      <c r="DBE437" s="1552"/>
      <c r="DBF437" s="1552"/>
      <c r="DBG437" s="1552"/>
      <c r="DBH437" s="1552"/>
      <c r="DBI437" s="1552"/>
      <c r="DBJ437" s="1552"/>
      <c r="DBK437" s="1552"/>
      <c r="DBL437" s="1552"/>
      <c r="DBM437" s="1552"/>
      <c r="DBN437" s="1552"/>
      <c r="DBO437" s="1552"/>
      <c r="DBP437" s="1552"/>
      <c r="DBQ437" s="1552"/>
      <c r="DBR437" s="1552"/>
      <c r="DBS437" s="1552"/>
      <c r="DBT437" s="1552"/>
      <c r="DBU437" s="1552"/>
      <c r="DBV437" s="1552"/>
      <c r="DBW437" s="1552"/>
      <c r="DBX437" s="1552"/>
      <c r="DBY437" s="1552"/>
      <c r="DBZ437" s="1552"/>
      <c r="DCA437" s="1552"/>
      <c r="DCB437" s="1552"/>
      <c r="DCC437" s="1552"/>
      <c r="DCD437" s="1552"/>
      <c r="DCE437" s="1552"/>
      <c r="DCF437" s="1552"/>
      <c r="DCG437" s="1552"/>
      <c r="DCH437" s="1552"/>
      <c r="DCI437" s="1552"/>
      <c r="DCJ437" s="1552"/>
      <c r="DCK437" s="1552"/>
      <c r="DCL437" s="1552"/>
      <c r="DCM437" s="1552"/>
      <c r="DCN437" s="1552"/>
      <c r="DCO437" s="1552"/>
      <c r="DCP437" s="1552"/>
      <c r="DCQ437" s="1552"/>
      <c r="DCR437" s="1552"/>
      <c r="DCS437" s="1552"/>
      <c r="DCT437" s="1552"/>
      <c r="DCU437" s="1552"/>
      <c r="DCV437" s="1552"/>
      <c r="DCW437" s="1552"/>
      <c r="DCX437" s="1552"/>
      <c r="DCY437" s="1552"/>
      <c r="DCZ437" s="1552"/>
      <c r="DDA437" s="1552"/>
      <c r="DDB437" s="1552"/>
      <c r="DDC437" s="1552"/>
      <c r="DDD437" s="1552"/>
      <c r="DDE437" s="1552"/>
      <c r="DDF437" s="1552"/>
      <c r="DDG437" s="1552"/>
      <c r="DDH437" s="1552"/>
      <c r="DDI437" s="1552"/>
      <c r="DDJ437" s="1552"/>
      <c r="DDK437" s="1552"/>
      <c r="DDL437" s="1552"/>
      <c r="DDM437" s="1552"/>
      <c r="DDN437" s="1552"/>
      <c r="DDO437" s="1552"/>
      <c r="DDP437" s="1552"/>
      <c r="DDQ437" s="1552"/>
      <c r="DDR437" s="1552"/>
      <c r="DDS437" s="1552"/>
      <c r="DDT437" s="1552"/>
      <c r="DDU437" s="1552"/>
      <c r="DDV437" s="1552"/>
      <c r="DDW437" s="1552"/>
      <c r="DDX437" s="1552"/>
      <c r="DDY437" s="1552"/>
      <c r="DDZ437" s="1552"/>
      <c r="DEA437" s="1552"/>
      <c r="DEB437" s="1552"/>
      <c r="DEC437" s="1552"/>
      <c r="DED437" s="1552"/>
      <c r="DEE437" s="1552"/>
      <c r="DEF437" s="1552"/>
      <c r="DEG437" s="1552"/>
      <c r="DEH437" s="1552"/>
      <c r="DEI437" s="1552"/>
      <c r="DEJ437" s="1552"/>
      <c r="DEK437" s="1552"/>
      <c r="DEL437" s="1552"/>
      <c r="DEM437" s="1552"/>
      <c r="DEN437" s="1552"/>
      <c r="DEO437" s="1552"/>
      <c r="DEP437" s="1552"/>
      <c r="DEQ437" s="1552"/>
      <c r="DER437" s="1552"/>
      <c r="DES437" s="1552"/>
      <c r="DET437" s="1552"/>
      <c r="DEU437" s="1552"/>
      <c r="DEV437" s="1552"/>
      <c r="DEW437" s="1552"/>
      <c r="DEX437" s="1552"/>
      <c r="DEY437" s="1552"/>
      <c r="DEZ437" s="1552"/>
      <c r="DFA437" s="1552"/>
      <c r="DFB437" s="1552"/>
      <c r="DFC437" s="1552"/>
      <c r="DFD437" s="1552"/>
      <c r="DFE437" s="1552"/>
      <c r="DFF437" s="1552"/>
      <c r="DFG437" s="1552"/>
      <c r="DFH437" s="1552"/>
      <c r="DFI437" s="1552"/>
      <c r="DFJ437" s="1552"/>
      <c r="DFK437" s="1552"/>
      <c r="DFL437" s="1552"/>
      <c r="DFM437" s="1552"/>
      <c r="DFN437" s="1552"/>
      <c r="DFO437" s="1552"/>
      <c r="DFP437" s="1552"/>
      <c r="DFQ437" s="1552"/>
      <c r="DFR437" s="1552"/>
      <c r="DFS437" s="1552"/>
      <c r="DFT437" s="1552"/>
      <c r="DFU437" s="1552"/>
      <c r="DFV437" s="1552"/>
      <c r="DFW437" s="1552"/>
      <c r="DFX437" s="1552"/>
      <c r="DFY437" s="1552"/>
      <c r="DFZ437" s="1552"/>
      <c r="DGA437" s="1552"/>
      <c r="DGB437" s="1552"/>
      <c r="DGC437" s="1552"/>
      <c r="DGD437" s="1552"/>
      <c r="DGE437" s="1552"/>
      <c r="DGF437" s="1552"/>
      <c r="DGG437" s="1552"/>
      <c r="DGH437" s="1552"/>
      <c r="DGI437" s="1552"/>
      <c r="DGJ437" s="1552"/>
      <c r="DGK437" s="1552"/>
      <c r="DGL437" s="1552"/>
      <c r="DGM437" s="1552"/>
      <c r="DGN437" s="1552"/>
      <c r="DGO437" s="1552"/>
      <c r="DGP437" s="1552"/>
      <c r="DGQ437" s="1552"/>
      <c r="DGR437" s="1552"/>
      <c r="DGS437" s="1552"/>
      <c r="DGT437" s="1552"/>
      <c r="DGU437" s="1552"/>
      <c r="DGV437" s="1552"/>
      <c r="DGW437" s="1552"/>
      <c r="DGX437" s="1552"/>
      <c r="DGY437" s="1552"/>
      <c r="DGZ437" s="1552"/>
      <c r="DHA437" s="1552"/>
      <c r="DHB437" s="1552"/>
      <c r="DHC437" s="1552"/>
      <c r="DHD437" s="1552"/>
      <c r="DHE437" s="1552"/>
      <c r="DHF437" s="1552"/>
      <c r="DHG437" s="1552"/>
      <c r="DHH437" s="1552"/>
      <c r="DHI437" s="1552"/>
      <c r="DHJ437" s="1552"/>
      <c r="DHK437" s="1552"/>
      <c r="DHL437" s="1552"/>
      <c r="DHM437" s="1552"/>
      <c r="DHN437" s="1552"/>
      <c r="DHO437" s="1552"/>
      <c r="DHP437" s="1552"/>
      <c r="DHQ437" s="1552"/>
      <c r="DHR437" s="1552"/>
      <c r="DHS437" s="1552"/>
      <c r="DHT437" s="1552"/>
      <c r="DHU437" s="1552"/>
      <c r="DHV437" s="1552"/>
      <c r="DHW437" s="1552"/>
      <c r="DHX437" s="1552"/>
      <c r="DHY437" s="1552"/>
      <c r="DHZ437" s="1552"/>
      <c r="DIA437" s="1552"/>
      <c r="DIB437" s="1552"/>
      <c r="DIC437" s="1552"/>
      <c r="DID437" s="1552"/>
      <c r="DIE437" s="1552"/>
      <c r="DIF437" s="1552"/>
      <c r="DIG437" s="1552"/>
      <c r="DIH437" s="1552"/>
      <c r="DII437" s="1552"/>
      <c r="DIJ437" s="1552"/>
      <c r="DIK437" s="1552"/>
      <c r="DIL437" s="1552"/>
      <c r="DIM437" s="1552"/>
      <c r="DIN437" s="1552"/>
      <c r="DIO437" s="1552"/>
      <c r="DIP437" s="1552"/>
      <c r="DIQ437" s="1552"/>
      <c r="DIR437" s="1552"/>
      <c r="DIS437" s="1552"/>
      <c r="DIT437" s="1552"/>
      <c r="DIU437" s="1552"/>
      <c r="DIV437" s="1552"/>
      <c r="DIW437" s="1552"/>
      <c r="DIX437" s="1552"/>
      <c r="DIY437" s="1552"/>
      <c r="DIZ437" s="1552"/>
      <c r="DJA437" s="1552"/>
      <c r="DJB437" s="1552"/>
      <c r="DJC437" s="1552"/>
      <c r="DJD437" s="1552"/>
      <c r="DJE437" s="1552"/>
      <c r="DJF437" s="1552"/>
      <c r="DJG437" s="1552"/>
      <c r="DJH437" s="1552"/>
      <c r="DJI437" s="1552"/>
      <c r="DJJ437" s="1552"/>
      <c r="DJK437" s="1552"/>
      <c r="DJL437" s="1552"/>
      <c r="DJM437" s="1552"/>
      <c r="DJN437" s="1552"/>
      <c r="DJO437" s="1552"/>
      <c r="DJP437" s="1552"/>
      <c r="DJQ437" s="1552"/>
      <c r="DJR437" s="1552"/>
      <c r="DJS437" s="1552"/>
      <c r="DJT437" s="1552"/>
      <c r="DJU437" s="1552"/>
      <c r="DJV437" s="1552"/>
      <c r="DJW437" s="1552"/>
      <c r="DJX437" s="1552"/>
      <c r="DJY437" s="1552"/>
      <c r="DJZ437" s="1552"/>
      <c r="DKA437" s="1552"/>
      <c r="DKB437" s="1552"/>
      <c r="DKC437" s="1552"/>
      <c r="DKD437" s="1552"/>
      <c r="DKE437" s="1552"/>
      <c r="DKF437" s="1552"/>
      <c r="DKG437" s="1552"/>
      <c r="DKH437" s="1552"/>
      <c r="DKI437" s="1552"/>
      <c r="DKJ437" s="1552"/>
      <c r="DKK437" s="1552"/>
      <c r="DKL437" s="1552"/>
      <c r="DKM437" s="1552"/>
      <c r="DKN437" s="1552"/>
      <c r="DKO437" s="1552"/>
      <c r="DKP437" s="1552"/>
      <c r="DKQ437" s="1552"/>
      <c r="DKR437" s="1552"/>
      <c r="DKS437" s="1552"/>
      <c r="DKT437" s="1552"/>
      <c r="DKU437" s="1552"/>
      <c r="DKV437" s="1552"/>
      <c r="DKW437" s="1552"/>
      <c r="DKX437" s="1552"/>
      <c r="DKY437" s="1552"/>
      <c r="DKZ437" s="1552"/>
      <c r="DLA437" s="1552"/>
      <c r="DLB437" s="1552"/>
      <c r="DLC437" s="1552"/>
      <c r="DLD437" s="1552"/>
      <c r="DLE437" s="1552"/>
      <c r="DLF437" s="1552"/>
      <c r="DLG437" s="1552"/>
      <c r="DLH437" s="1552"/>
      <c r="DLI437" s="1552"/>
      <c r="DLJ437" s="1552"/>
      <c r="DLK437" s="1552"/>
      <c r="DLL437" s="1552"/>
      <c r="DLM437" s="1552"/>
      <c r="DLN437" s="1552"/>
      <c r="DLO437" s="1552"/>
      <c r="DLP437" s="1552"/>
      <c r="DLQ437" s="1552"/>
      <c r="DLR437" s="1552"/>
      <c r="DLS437" s="1552"/>
      <c r="DLT437" s="1552"/>
      <c r="DLU437" s="1552"/>
      <c r="DLV437" s="1552"/>
      <c r="DLW437" s="1552"/>
      <c r="DLX437" s="1552"/>
      <c r="DLY437" s="1552"/>
      <c r="DLZ437" s="1552"/>
      <c r="DMA437" s="1552"/>
      <c r="DMB437" s="1552"/>
      <c r="DMC437" s="1552"/>
      <c r="DMD437" s="1552"/>
      <c r="DME437" s="1552"/>
      <c r="DMF437" s="1552"/>
      <c r="DMG437" s="1552"/>
      <c r="DMH437" s="1552"/>
      <c r="DMI437" s="1552"/>
      <c r="DMJ437" s="1552"/>
      <c r="DMK437" s="1552"/>
      <c r="DML437" s="1552"/>
      <c r="DMM437" s="1552"/>
      <c r="DMN437" s="1552"/>
      <c r="DMO437" s="1552"/>
      <c r="DMP437" s="1552"/>
      <c r="DMQ437" s="1552"/>
      <c r="DMR437" s="1552"/>
      <c r="DMS437" s="1552"/>
      <c r="DMT437" s="1552"/>
      <c r="DMU437" s="1552"/>
      <c r="DMV437" s="1552"/>
      <c r="DMW437" s="1552"/>
      <c r="DMX437" s="1552"/>
      <c r="DMY437" s="1552"/>
      <c r="DMZ437" s="1552"/>
      <c r="DNA437" s="1552"/>
      <c r="DNB437" s="1552"/>
      <c r="DNC437" s="1552"/>
      <c r="DND437" s="1552"/>
      <c r="DNE437" s="1552"/>
      <c r="DNF437" s="1552"/>
      <c r="DNG437" s="1552"/>
      <c r="DNH437" s="1552"/>
      <c r="DNI437" s="1552"/>
      <c r="DNJ437" s="1552"/>
      <c r="DNK437" s="1552"/>
      <c r="DNL437" s="1552"/>
      <c r="DNM437" s="1552"/>
      <c r="DNN437" s="1552"/>
      <c r="DNO437" s="1552"/>
      <c r="DNP437" s="1552"/>
      <c r="DNQ437" s="1552"/>
      <c r="DNR437" s="1552"/>
      <c r="DNS437" s="1552"/>
      <c r="DNT437" s="1552"/>
      <c r="DNU437" s="1552"/>
      <c r="DNV437" s="1552"/>
      <c r="DNW437" s="1552"/>
      <c r="DNX437" s="1552"/>
      <c r="DNY437" s="1552"/>
      <c r="DNZ437" s="1552"/>
      <c r="DOA437" s="1552"/>
      <c r="DOB437" s="1552"/>
      <c r="DOC437" s="1552"/>
      <c r="DOD437" s="1552"/>
      <c r="DOE437" s="1552"/>
      <c r="DOF437" s="1552"/>
      <c r="DOG437" s="1552"/>
      <c r="DOH437" s="1552"/>
      <c r="DOI437" s="1552"/>
      <c r="DOJ437" s="1552"/>
      <c r="DOK437" s="1552"/>
      <c r="DOL437" s="1552"/>
      <c r="DOM437" s="1552"/>
      <c r="DON437" s="1552"/>
      <c r="DOO437" s="1552"/>
      <c r="DOP437" s="1552"/>
      <c r="DOQ437" s="1552"/>
      <c r="DOR437" s="1552"/>
      <c r="DOS437" s="1552"/>
      <c r="DOT437" s="1552"/>
      <c r="DOU437" s="1552"/>
      <c r="DOV437" s="1552"/>
      <c r="DOW437" s="1552"/>
      <c r="DOX437" s="1552"/>
      <c r="DOY437" s="1552"/>
      <c r="DOZ437" s="1552"/>
      <c r="DPA437" s="1552"/>
      <c r="DPB437" s="1552"/>
      <c r="DPC437" s="1552"/>
      <c r="DPD437" s="1552"/>
      <c r="DPE437" s="1552"/>
      <c r="DPF437" s="1552"/>
      <c r="DPG437" s="1552"/>
      <c r="DPH437" s="1552"/>
      <c r="DPI437" s="1552"/>
      <c r="DPJ437" s="1552"/>
      <c r="DPK437" s="1552"/>
      <c r="DPL437" s="1552"/>
      <c r="DPM437" s="1552"/>
      <c r="DPN437" s="1552"/>
      <c r="DPO437" s="1552"/>
      <c r="DPP437" s="1552"/>
      <c r="DPQ437" s="1552"/>
      <c r="DPR437" s="1552"/>
      <c r="DPS437" s="1552"/>
      <c r="DPT437" s="1552"/>
      <c r="DPU437" s="1552"/>
      <c r="DPV437" s="1552"/>
      <c r="DPW437" s="1552"/>
      <c r="DPX437" s="1552"/>
      <c r="DPY437" s="1552"/>
      <c r="DPZ437" s="1552"/>
      <c r="DQA437" s="1552"/>
      <c r="DQB437" s="1552"/>
      <c r="DQC437" s="1552"/>
      <c r="DQD437" s="1552"/>
      <c r="DQE437" s="1552"/>
      <c r="DQF437" s="1552"/>
      <c r="DQG437" s="1552"/>
      <c r="DQH437" s="1552"/>
      <c r="DQI437" s="1552"/>
      <c r="DQJ437" s="1552"/>
      <c r="DQK437" s="1552"/>
      <c r="DQL437" s="1552"/>
      <c r="DQM437" s="1552"/>
      <c r="DQN437" s="1552"/>
      <c r="DQO437" s="1552"/>
      <c r="DQP437" s="1552"/>
      <c r="DQQ437" s="1552"/>
      <c r="DQR437" s="1552"/>
      <c r="DQS437" s="1552"/>
      <c r="DQT437" s="1552"/>
      <c r="DQU437" s="1552"/>
      <c r="DQV437" s="1552"/>
      <c r="DQW437" s="1552"/>
      <c r="DQX437" s="1552"/>
      <c r="DQY437" s="1552"/>
      <c r="DQZ437" s="1552"/>
      <c r="DRA437" s="1552"/>
      <c r="DRB437" s="1552"/>
      <c r="DRC437" s="1552"/>
      <c r="DRD437" s="1552"/>
      <c r="DRE437" s="1552"/>
      <c r="DRF437" s="1552"/>
      <c r="DRG437" s="1552"/>
      <c r="DRH437" s="1552"/>
      <c r="DRI437" s="1552"/>
      <c r="DRJ437" s="1552"/>
      <c r="DRK437" s="1552"/>
      <c r="DRL437" s="1552"/>
      <c r="DRM437" s="1552"/>
      <c r="DRN437" s="1552"/>
      <c r="DRO437" s="1552"/>
      <c r="DRP437" s="1552"/>
      <c r="DRQ437" s="1552"/>
      <c r="DRR437" s="1552"/>
      <c r="DRS437" s="1552"/>
      <c r="DRT437" s="1552"/>
      <c r="DRU437" s="1552"/>
      <c r="DRV437" s="1552"/>
      <c r="DRW437" s="1552"/>
      <c r="DRX437" s="1552"/>
      <c r="DRY437" s="1552"/>
      <c r="DRZ437" s="1552"/>
      <c r="DSA437" s="1552"/>
      <c r="DSB437" s="1552"/>
      <c r="DSC437" s="1552"/>
      <c r="DSD437" s="1552"/>
      <c r="DSE437" s="1552"/>
      <c r="DSF437" s="1552"/>
      <c r="DSG437" s="1552"/>
      <c r="DSH437" s="1552"/>
      <c r="DSI437" s="1552"/>
      <c r="DSJ437" s="1552"/>
      <c r="DSK437" s="1552"/>
      <c r="DSL437" s="1552"/>
      <c r="DSM437" s="1552"/>
      <c r="DSN437" s="1552"/>
      <c r="DSO437" s="1552"/>
      <c r="DSP437" s="1552"/>
      <c r="DSQ437" s="1552"/>
      <c r="DSR437" s="1552"/>
      <c r="DSS437" s="1552"/>
      <c r="DST437" s="1552"/>
      <c r="DSU437" s="1552"/>
      <c r="DSV437" s="1552"/>
      <c r="DSW437" s="1552"/>
      <c r="DSX437" s="1552"/>
      <c r="DSY437" s="1552"/>
      <c r="DSZ437" s="1552"/>
      <c r="DTA437" s="1552"/>
      <c r="DTB437" s="1552"/>
      <c r="DTC437" s="1552"/>
      <c r="DTD437" s="1552"/>
      <c r="DTE437" s="1552"/>
      <c r="DTF437" s="1552"/>
      <c r="DTG437" s="1552"/>
      <c r="DTH437" s="1552"/>
      <c r="DTI437" s="1552"/>
      <c r="DTJ437" s="1552"/>
      <c r="DTK437" s="1552"/>
      <c r="DTL437" s="1552"/>
      <c r="DTM437" s="1552"/>
      <c r="DTN437" s="1552"/>
      <c r="DTO437" s="1552"/>
      <c r="DTP437" s="1552"/>
      <c r="DTQ437" s="1552"/>
      <c r="DTR437" s="1552"/>
      <c r="DTS437" s="1552"/>
      <c r="DTT437" s="1552"/>
      <c r="DTU437" s="1552"/>
      <c r="DTV437" s="1552"/>
      <c r="DTW437" s="1552"/>
      <c r="DTX437" s="1552"/>
      <c r="DTY437" s="1552"/>
      <c r="DTZ437" s="1552"/>
      <c r="DUA437" s="1552"/>
      <c r="DUB437" s="1552"/>
      <c r="DUC437" s="1552"/>
      <c r="DUD437" s="1552"/>
      <c r="DUE437" s="1552"/>
      <c r="DUF437" s="1552"/>
      <c r="DUG437" s="1552"/>
      <c r="DUH437" s="1552"/>
      <c r="DUI437" s="1552"/>
      <c r="DUJ437" s="1552"/>
      <c r="DUK437" s="1552"/>
      <c r="DUL437" s="1552"/>
      <c r="DUM437" s="1552"/>
      <c r="DUN437" s="1552"/>
      <c r="DUO437" s="1552"/>
      <c r="DUP437" s="1552"/>
      <c r="DUQ437" s="1552"/>
      <c r="DUR437" s="1552"/>
      <c r="DUS437" s="1552"/>
      <c r="DUT437" s="1552"/>
      <c r="DUU437" s="1552"/>
      <c r="DUV437" s="1552"/>
      <c r="DUW437" s="1552"/>
      <c r="DUX437" s="1552"/>
      <c r="DUY437" s="1552"/>
      <c r="DUZ437" s="1552"/>
      <c r="DVA437" s="1552"/>
      <c r="DVB437" s="1552"/>
      <c r="DVC437" s="1552"/>
      <c r="DVD437" s="1552"/>
      <c r="DVE437" s="1552"/>
      <c r="DVF437" s="1552"/>
      <c r="DVG437" s="1552"/>
      <c r="DVH437" s="1552"/>
      <c r="DVI437" s="1552"/>
      <c r="DVJ437" s="1552"/>
      <c r="DVK437" s="1552"/>
      <c r="DVL437" s="1552"/>
      <c r="DVM437" s="1552"/>
      <c r="DVN437" s="1552"/>
      <c r="DVO437" s="1552"/>
      <c r="DVP437" s="1552"/>
      <c r="DVQ437" s="1552"/>
      <c r="DVR437" s="1552"/>
      <c r="DVS437" s="1552"/>
      <c r="DVT437" s="1552"/>
      <c r="DVU437" s="1552"/>
      <c r="DVV437" s="1552"/>
      <c r="DVW437" s="1552"/>
      <c r="DVX437" s="1552"/>
      <c r="DVY437" s="1552"/>
      <c r="DVZ437" s="1552"/>
      <c r="DWA437" s="1552"/>
      <c r="DWB437" s="1552"/>
      <c r="DWC437" s="1552"/>
      <c r="DWD437" s="1552"/>
      <c r="DWE437" s="1552"/>
      <c r="DWF437" s="1552"/>
      <c r="DWG437" s="1552"/>
      <c r="DWH437" s="1552"/>
      <c r="DWI437" s="1552"/>
      <c r="DWJ437" s="1552"/>
      <c r="DWK437" s="1552"/>
      <c r="DWL437" s="1552"/>
      <c r="DWM437" s="1552"/>
      <c r="DWN437" s="1552"/>
      <c r="DWO437" s="1552"/>
      <c r="DWP437" s="1552"/>
      <c r="DWQ437" s="1552"/>
      <c r="DWR437" s="1552"/>
      <c r="DWS437" s="1552"/>
      <c r="DWT437" s="1552"/>
      <c r="DWU437" s="1552"/>
      <c r="DWV437" s="1552"/>
      <c r="DWW437" s="1552"/>
      <c r="DWX437" s="1552"/>
      <c r="DWY437" s="1552"/>
      <c r="DWZ437" s="1552"/>
      <c r="DXA437" s="1552"/>
      <c r="DXB437" s="1552"/>
      <c r="DXC437" s="1552"/>
      <c r="DXD437" s="1552"/>
      <c r="DXE437" s="1552"/>
      <c r="DXF437" s="1552"/>
      <c r="DXG437" s="1552"/>
      <c r="DXH437" s="1552"/>
      <c r="DXI437" s="1552"/>
      <c r="DXJ437" s="1552"/>
      <c r="DXK437" s="1552"/>
      <c r="DXL437" s="1552"/>
      <c r="DXM437" s="1552"/>
      <c r="DXN437" s="1552"/>
      <c r="DXO437" s="1552"/>
      <c r="DXP437" s="1552"/>
      <c r="DXQ437" s="1552"/>
      <c r="DXR437" s="1552"/>
      <c r="DXS437" s="1552"/>
      <c r="DXT437" s="1552"/>
      <c r="DXU437" s="1552"/>
      <c r="DXV437" s="1552"/>
      <c r="DXW437" s="1552"/>
      <c r="DXX437" s="1552"/>
      <c r="DXY437" s="1552"/>
      <c r="DXZ437" s="1552"/>
      <c r="DYA437" s="1552"/>
      <c r="DYB437" s="1552"/>
      <c r="DYC437" s="1552"/>
      <c r="DYD437" s="1552"/>
      <c r="DYE437" s="1552"/>
      <c r="DYF437" s="1552"/>
      <c r="DYG437" s="1552"/>
      <c r="DYH437" s="1552"/>
      <c r="DYI437" s="1552"/>
      <c r="DYJ437" s="1552"/>
      <c r="DYK437" s="1552"/>
      <c r="DYL437" s="1552"/>
      <c r="DYM437" s="1552"/>
      <c r="DYN437" s="1552"/>
      <c r="DYO437" s="1552"/>
      <c r="DYP437" s="1552"/>
      <c r="DYQ437" s="1552"/>
      <c r="DYR437" s="1552"/>
      <c r="DYS437" s="1552"/>
      <c r="DYT437" s="1552"/>
      <c r="DYU437" s="1552"/>
      <c r="DYV437" s="1552"/>
      <c r="DYW437" s="1552"/>
      <c r="DYX437" s="1552"/>
      <c r="DYY437" s="1552"/>
      <c r="DYZ437" s="1552"/>
      <c r="DZA437" s="1552"/>
      <c r="DZB437" s="1552"/>
      <c r="DZC437" s="1552"/>
      <c r="DZD437" s="1552"/>
      <c r="DZE437" s="1552"/>
      <c r="DZF437" s="1552"/>
      <c r="DZG437" s="1552"/>
      <c r="DZH437" s="1552"/>
      <c r="DZI437" s="1552"/>
      <c r="DZJ437" s="1552"/>
      <c r="DZK437" s="1552"/>
      <c r="DZL437" s="1552"/>
      <c r="DZM437" s="1552"/>
      <c r="DZN437" s="1552"/>
      <c r="DZO437" s="1552"/>
      <c r="DZP437" s="1552"/>
      <c r="DZQ437" s="1552"/>
      <c r="DZR437" s="1552"/>
      <c r="DZS437" s="1552"/>
      <c r="DZT437" s="1552"/>
      <c r="DZU437" s="1552"/>
      <c r="DZV437" s="1552"/>
      <c r="DZW437" s="1552"/>
      <c r="DZX437" s="1552"/>
      <c r="DZY437" s="1552"/>
      <c r="DZZ437" s="1552"/>
      <c r="EAA437" s="1552"/>
      <c r="EAB437" s="1552"/>
      <c r="EAC437" s="1552"/>
      <c r="EAD437" s="1552"/>
      <c r="EAE437" s="1552"/>
      <c r="EAF437" s="1552"/>
      <c r="EAG437" s="1552"/>
      <c r="EAH437" s="1552"/>
      <c r="EAI437" s="1552"/>
      <c r="EAJ437" s="1552"/>
      <c r="EAK437" s="1552"/>
      <c r="EAL437" s="1552"/>
      <c r="EAM437" s="1552"/>
      <c r="EAN437" s="1552"/>
      <c r="EAO437" s="1552"/>
      <c r="EAP437" s="1552"/>
      <c r="EAQ437" s="1552"/>
      <c r="EAR437" s="1552"/>
      <c r="EAS437" s="1552"/>
      <c r="EAT437" s="1552"/>
      <c r="EAU437" s="1552"/>
      <c r="EAV437" s="1552"/>
      <c r="EAW437" s="1552"/>
      <c r="EAX437" s="1552"/>
      <c r="EAY437" s="1552"/>
      <c r="EAZ437" s="1552"/>
      <c r="EBA437" s="1552"/>
      <c r="EBB437" s="1552"/>
      <c r="EBC437" s="1552"/>
      <c r="EBD437" s="1552"/>
      <c r="EBE437" s="1552"/>
      <c r="EBF437" s="1552"/>
      <c r="EBG437" s="1552"/>
      <c r="EBH437" s="1552"/>
      <c r="EBI437" s="1552"/>
      <c r="EBJ437" s="1552"/>
      <c r="EBK437" s="1552"/>
      <c r="EBL437" s="1552"/>
      <c r="EBM437" s="1552"/>
      <c r="EBN437" s="1552"/>
      <c r="EBO437" s="1552"/>
      <c r="EBP437" s="1552"/>
      <c r="EBQ437" s="1552"/>
      <c r="EBR437" s="1552"/>
      <c r="EBS437" s="1552"/>
      <c r="EBT437" s="1552"/>
      <c r="EBU437" s="1552"/>
      <c r="EBV437" s="1552"/>
      <c r="EBW437" s="1552"/>
      <c r="EBX437" s="1552"/>
      <c r="EBY437" s="1552"/>
      <c r="EBZ437" s="1552"/>
      <c r="ECA437" s="1552"/>
      <c r="ECB437" s="1552"/>
      <c r="ECC437" s="1552"/>
      <c r="ECD437" s="1552"/>
      <c r="ECE437" s="1552"/>
      <c r="ECF437" s="1552"/>
      <c r="ECG437" s="1552"/>
      <c r="ECH437" s="1552"/>
      <c r="ECI437" s="1552"/>
      <c r="ECJ437" s="1552"/>
      <c r="ECK437" s="1552"/>
      <c r="ECL437" s="1552"/>
      <c r="ECM437" s="1552"/>
      <c r="ECN437" s="1552"/>
      <c r="ECO437" s="1552"/>
      <c r="ECP437" s="1552"/>
      <c r="ECQ437" s="1552"/>
      <c r="ECR437" s="1552"/>
      <c r="ECS437" s="1552"/>
      <c r="ECT437" s="1552"/>
      <c r="ECU437" s="1552"/>
      <c r="ECV437" s="1552"/>
      <c r="ECW437" s="1552"/>
      <c r="ECX437" s="1552"/>
      <c r="ECY437" s="1552"/>
      <c r="ECZ437" s="1552"/>
      <c r="EDA437" s="1552"/>
      <c r="EDB437" s="1552"/>
      <c r="EDC437" s="1552"/>
      <c r="EDD437" s="1552"/>
      <c r="EDE437" s="1552"/>
      <c r="EDF437" s="1552"/>
      <c r="EDG437" s="1552"/>
      <c r="EDH437" s="1552"/>
      <c r="EDI437" s="1552"/>
      <c r="EDJ437" s="1552"/>
      <c r="EDK437" s="1552"/>
      <c r="EDL437" s="1552"/>
      <c r="EDM437" s="1552"/>
      <c r="EDN437" s="1552"/>
      <c r="EDO437" s="1552"/>
      <c r="EDP437" s="1552"/>
      <c r="EDQ437" s="1552"/>
      <c r="EDR437" s="1552"/>
      <c r="EDS437" s="1552"/>
      <c r="EDT437" s="1552"/>
      <c r="EDU437" s="1552"/>
      <c r="EDV437" s="1552"/>
      <c r="EDW437" s="1552"/>
      <c r="EDX437" s="1552"/>
      <c r="EDY437" s="1552"/>
      <c r="EDZ437" s="1552"/>
      <c r="EEA437" s="1552"/>
      <c r="EEB437" s="1552"/>
      <c r="EEC437" s="1552"/>
      <c r="EED437" s="1552"/>
      <c r="EEE437" s="1552"/>
      <c r="EEF437" s="1552"/>
      <c r="EEG437" s="1552"/>
      <c r="EEH437" s="1552"/>
      <c r="EEI437" s="1552"/>
      <c r="EEJ437" s="1552"/>
      <c r="EEK437" s="1552"/>
      <c r="EEL437" s="1552"/>
      <c r="EEM437" s="1552"/>
      <c r="EEN437" s="1552"/>
      <c r="EEO437" s="1552"/>
      <c r="EEP437" s="1552"/>
      <c r="EEQ437" s="1552"/>
      <c r="EER437" s="1552"/>
      <c r="EES437" s="1552"/>
      <c r="EET437" s="1552"/>
      <c r="EEU437" s="1552"/>
      <c r="EEV437" s="1552"/>
      <c r="EEW437" s="1552"/>
      <c r="EEX437" s="1552"/>
      <c r="EEY437" s="1552"/>
      <c r="EEZ437" s="1552"/>
      <c r="EFA437" s="1552"/>
      <c r="EFB437" s="1552"/>
      <c r="EFC437" s="1552"/>
      <c r="EFD437" s="1552"/>
      <c r="EFE437" s="1552"/>
      <c r="EFF437" s="1552"/>
      <c r="EFG437" s="1552"/>
      <c r="EFH437" s="1552"/>
      <c r="EFI437" s="1552"/>
      <c r="EFJ437" s="1552"/>
      <c r="EFK437" s="1552"/>
      <c r="EFL437" s="1552"/>
      <c r="EFM437" s="1552"/>
      <c r="EFN437" s="1552"/>
      <c r="EFO437" s="1552"/>
      <c r="EFP437" s="1552"/>
      <c r="EFQ437" s="1552"/>
      <c r="EFR437" s="1552"/>
      <c r="EFS437" s="1552"/>
      <c r="EFT437" s="1552"/>
      <c r="EFU437" s="1552"/>
      <c r="EFV437" s="1552"/>
      <c r="EFW437" s="1552"/>
      <c r="EFX437" s="1552"/>
      <c r="EFY437" s="1552"/>
      <c r="EFZ437" s="1552"/>
      <c r="EGA437" s="1552"/>
      <c r="EGB437" s="1552"/>
      <c r="EGC437" s="1552"/>
      <c r="EGD437" s="1552"/>
      <c r="EGE437" s="1552"/>
      <c r="EGF437" s="1552"/>
      <c r="EGG437" s="1552"/>
      <c r="EGH437" s="1552"/>
      <c r="EGI437" s="1552"/>
      <c r="EGJ437" s="1552"/>
      <c r="EGK437" s="1552"/>
      <c r="EGL437" s="1552"/>
      <c r="EGM437" s="1552"/>
      <c r="EGN437" s="1552"/>
      <c r="EGO437" s="1552"/>
      <c r="EGP437" s="1552"/>
      <c r="EGQ437" s="1552"/>
      <c r="EGR437" s="1552"/>
      <c r="EGS437" s="1552"/>
      <c r="EGT437" s="1552"/>
      <c r="EGU437" s="1552"/>
      <c r="EGV437" s="1552"/>
      <c r="EGW437" s="1552"/>
      <c r="EGX437" s="1552"/>
      <c r="EGY437" s="1552"/>
      <c r="EGZ437" s="1552"/>
      <c r="EHA437" s="1552"/>
      <c r="EHB437" s="1552"/>
      <c r="EHC437" s="1552"/>
      <c r="EHD437" s="1552"/>
      <c r="EHE437" s="1552"/>
      <c r="EHF437" s="1552"/>
      <c r="EHG437" s="1552"/>
      <c r="EHH437" s="1552"/>
      <c r="EHI437" s="1552"/>
      <c r="EHJ437" s="1552"/>
      <c r="EHK437" s="1552"/>
      <c r="EHL437" s="1552"/>
      <c r="EHM437" s="1552"/>
      <c r="EHN437" s="1552"/>
      <c r="EHO437" s="1552"/>
      <c r="EHP437" s="1552"/>
      <c r="EHQ437" s="1552"/>
      <c r="EHR437" s="1552"/>
      <c r="EHS437" s="1552"/>
      <c r="EHT437" s="1552"/>
      <c r="EHU437" s="1552"/>
      <c r="EHV437" s="1552"/>
      <c r="EHW437" s="1552"/>
      <c r="EHX437" s="1552"/>
      <c r="EHY437" s="1552"/>
      <c r="EHZ437" s="1552"/>
      <c r="EIA437" s="1552"/>
      <c r="EIB437" s="1552"/>
      <c r="EIC437" s="1552"/>
      <c r="EID437" s="1552"/>
      <c r="EIE437" s="1552"/>
      <c r="EIF437" s="1552"/>
      <c r="EIG437" s="1552"/>
      <c r="EIH437" s="1552"/>
      <c r="EII437" s="1552"/>
      <c r="EIJ437" s="1552"/>
      <c r="EIK437" s="1552"/>
      <c r="EIL437" s="1552"/>
      <c r="EIM437" s="1552"/>
      <c r="EIN437" s="1552"/>
      <c r="EIO437" s="1552"/>
      <c r="EIP437" s="1552"/>
      <c r="EIQ437" s="1552"/>
      <c r="EIR437" s="1552"/>
      <c r="EIS437" s="1552"/>
      <c r="EIT437" s="1552"/>
      <c r="EIU437" s="1552"/>
      <c r="EIV437" s="1552"/>
      <c r="EIW437" s="1552"/>
      <c r="EIX437" s="1552"/>
      <c r="EIY437" s="1552"/>
      <c r="EIZ437" s="1552"/>
      <c r="EJA437" s="1552"/>
      <c r="EJB437" s="1552"/>
      <c r="EJC437" s="1552"/>
      <c r="EJD437" s="1552"/>
      <c r="EJE437" s="1552"/>
      <c r="EJF437" s="1552"/>
      <c r="EJG437" s="1552"/>
      <c r="EJH437" s="1552"/>
      <c r="EJI437" s="1552"/>
      <c r="EJJ437" s="1552"/>
      <c r="EJK437" s="1552"/>
      <c r="EJL437" s="1552"/>
      <c r="EJM437" s="1552"/>
      <c r="EJN437" s="1552"/>
      <c r="EJO437" s="1552"/>
      <c r="EJP437" s="1552"/>
      <c r="EJQ437" s="1552"/>
      <c r="EJR437" s="1552"/>
      <c r="EJS437" s="1552"/>
      <c r="EJT437" s="1552"/>
      <c r="EJU437" s="1552"/>
      <c r="EJV437" s="1552"/>
      <c r="EJW437" s="1552"/>
      <c r="EJX437" s="1552"/>
      <c r="EJY437" s="1552"/>
      <c r="EJZ437" s="1552"/>
      <c r="EKA437" s="1552"/>
      <c r="EKB437" s="1552"/>
      <c r="EKC437" s="1552"/>
      <c r="EKD437" s="1552"/>
      <c r="EKE437" s="1552"/>
      <c r="EKF437" s="1552"/>
      <c r="EKG437" s="1552"/>
      <c r="EKH437" s="1552"/>
      <c r="EKI437" s="1552"/>
      <c r="EKJ437" s="1552"/>
      <c r="EKK437" s="1552"/>
      <c r="EKL437" s="1552"/>
      <c r="EKM437" s="1552"/>
      <c r="EKN437" s="1552"/>
      <c r="EKO437" s="1552"/>
      <c r="EKP437" s="1552"/>
      <c r="EKQ437" s="1552"/>
      <c r="EKR437" s="1552"/>
      <c r="EKS437" s="1552"/>
      <c r="EKT437" s="1552"/>
      <c r="EKU437" s="1552"/>
      <c r="EKV437" s="1552"/>
      <c r="EKW437" s="1552"/>
      <c r="EKX437" s="1552"/>
      <c r="EKY437" s="1552"/>
      <c r="EKZ437" s="1552"/>
      <c r="ELA437" s="1552"/>
      <c r="ELB437" s="1552"/>
      <c r="ELC437" s="1552"/>
      <c r="ELD437" s="1552"/>
      <c r="ELE437" s="1552"/>
      <c r="ELF437" s="1552"/>
      <c r="ELG437" s="1552"/>
      <c r="ELH437" s="1552"/>
      <c r="ELI437" s="1552"/>
      <c r="ELJ437" s="1552"/>
      <c r="ELK437" s="1552"/>
      <c r="ELL437" s="1552"/>
      <c r="ELM437" s="1552"/>
      <c r="ELN437" s="1552"/>
      <c r="ELO437" s="1552"/>
      <c r="ELP437" s="1552"/>
      <c r="ELQ437" s="1552"/>
      <c r="ELR437" s="1552"/>
      <c r="ELS437" s="1552"/>
      <c r="ELT437" s="1552"/>
      <c r="ELU437" s="1552"/>
      <c r="ELV437" s="1552"/>
      <c r="ELW437" s="1552"/>
      <c r="ELX437" s="1552"/>
      <c r="ELY437" s="1552"/>
      <c r="ELZ437" s="1552"/>
      <c r="EMA437" s="1552"/>
      <c r="EMB437" s="1552"/>
      <c r="EMC437" s="1552"/>
      <c r="EMD437" s="1552"/>
      <c r="EME437" s="1552"/>
      <c r="EMF437" s="1552"/>
      <c r="EMG437" s="1552"/>
      <c r="EMH437" s="1552"/>
      <c r="EMI437" s="1552"/>
      <c r="EMJ437" s="1552"/>
      <c r="EMK437" s="1552"/>
      <c r="EML437" s="1552"/>
      <c r="EMM437" s="1552"/>
      <c r="EMN437" s="1552"/>
      <c r="EMO437" s="1552"/>
      <c r="EMP437" s="1552"/>
      <c r="EMQ437" s="1552"/>
      <c r="EMR437" s="1552"/>
      <c r="EMS437" s="1552"/>
      <c r="EMT437" s="1552"/>
      <c r="EMU437" s="1552"/>
      <c r="EMV437" s="1552"/>
      <c r="EMW437" s="1552"/>
      <c r="EMX437" s="1552"/>
      <c r="EMY437" s="1552"/>
      <c r="EMZ437" s="1552"/>
      <c r="ENA437" s="1552"/>
      <c r="ENB437" s="1552"/>
      <c r="ENC437" s="1552"/>
      <c r="END437" s="1552"/>
      <c r="ENE437" s="1552"/>
      <c r="ENF437" s="1552"/>
      <c r="ENG437" s="1552"/>
      <c r="ENH437" s="1552"/>
      <c r="ENI437" s="1552"/>
      <c r="ENJ437" s="1552"/>
      <c r="ENK437" s="1552"/>
      <c r="ENL437" s="1552"/>
      <c r="ENM437" s="1552"/>
      <c r="ENN437" s="1552"/>
      <c r="ENO437" s="1552"/>
      <c r="ENP437" s="1552"/>
      <c r="ENQ437" s="1552"/>
      <c r="ENR437" s="1552"/>
      <c r="ENS437" s="1552"/>
      <c r="ENT437" s="1552"/>
      <c r="ENU437" s="1552"/>
      <c r="ENV437" s="1552"/>
      <c r="ENW437" s="1552"/>
      <c r="ENX437" s="1552"/>
      <c r="ENY437" s="1552"/>
      <c r="ENZ437" s="1552"/>
      <c r="EOA437" s="1552"/>
      <c r="EOB437" s="1552"/>
      <c r="EOC437" s="1552"/>
      <c r="EOD437" s="1552"/>
      <c r="EOE437" s="1552"/>
      <c r="EOF437" s="1552"/>
      <c r="EOG437" s="1552"/>
      <c r="EOH437" s="1552"/>
      <c r="EOI437" s="1552"/>
      <c r="EOJ437" s="1552"/>
      <c r="EOK437" s="1552"/>
      <c r="EOL437" s="1552"/>
      <c r="EOM437" s="1552"/>
      <c r="EON437" s="1552"/>
      <c r="EOO437" s="1552"/>
      <c r="EOP437" s="1552"/>
      <c r="EOQ437" s="1552"/>
      <c r="EOR437" s="1552"/>
      <c r="EOS437" s="1552"/>
      <c r="EOT437" s="1552"/>
      <c r="EOU437" s="1552"/>
      <c r="EOV437" s="1552"/>
      <c r="EOW437" s="1552"/>
      <c r="EOX437" s="1552"/>
      <c r="EOY437" s="1552"/>
      <c r="EOZ437" s="1552"/>
      <c r="EPA437" s="1552"/>
      <c r="EPB437" s="1552"/>
      <c r="EPC437" s="1552"/>
      <c r="EPD437" s="1552"/>
      <c r="EPE437" s="1552"/>
      <c r="EPF437" s="1552"/>
      <c r="EPG437" s="1552"/>
      <c r="EPH437" s="1552"/>
      <c r="EPI437" s="1552"/>
      <c r="EPJ437" s="1552"/>
      <c r="EPK437" s="1552"/>
      <c r="EPL437" s="1552"/>
      <c r="EPM437" s="1552"/>
      <c r="EPN437" s="1552"/>
      <c r="EPO437" s="1552"/>
      <c r="EPP437" s="1552"/>
      <c r="EPQ437" s="1552"/>
      <c r="EPR437" s="1552"/>
      <c r="EPS437" s="1552"/>
      <c r="EPT437" s="1552"/>
      <c r="EPU437" s="1552"/>
      <c r="EPV437" s="1552"/>
      <c r="EPW437" s="1552"/>
      <c r="EPX437" s="1552"/>
      <c r="EPY437" s="1552"/>
      <c r="EPZ437" s="1552"/>
      <c r="EQA437" s="1552"/>
      <c r="EQB437" s="1552"/>
      <c r="EQC437" s="1552"/>
      <c r="EQD437" s="1552"/>
      <c r="EQE437" s="1552"/>
      <c r="EQF437" s="1552"/>
      <c r="EQG437" s="1552"/>
      <c r="EQH437" s="1552"/>
      <c r="EQI437" s="1552"/>
      <c r="EQJ437" s="1552"/>
      <c r="EQK437" s="1552"/>
      <c r="EQL437" s="1552"/>
      <c r="EQM437" s="1552"/>
      <c r="EQN437" s="1552"/>
      <c r="EQO437" s="1552"/>
      <c r="EQP437" s="1552"/>
      <c r="EQQ437" s="1552"/>
      <c r="EQR437" s="1552"/>
      <c r="EQS437" s="1552"/>
      <c r="EQT437" s="1552"/>
      <c r="EQU437" s="1552"/>
      <c r="EQV437" s="1552"/>
      <c r="EQW437" s="1552"/>
      <c r="EQX437" s="1552"/>
      <c r="EQY437" s="1552"/>
      <c r="EQZ437" s="1552"/>
      <c r="ERA437" s="1552"/>
      <c r="ERB437" s="1552"/>
      <c r="ERC437" s="1552"/>
      <c r="ERD437" s="1552"/>
      <c r="ERE437" s="1552"/>
      <c r="ERF437" s="1552"/>
      <c r="ERG437" s="1552"/>
      <c r="ERH437" s="1552"/>
      <c r="ERI437" s="1552"/>
      <c r="ERJ437" s="1552"/>
      <c r="ERK437" s="1552"/>
      <c r="ERL437" s="1552"/>
      <c r="ERM437" s="1552"/>
      <c r="ERN437" s="1552"/>
      <c r="ERO437" s="1552"/>
      <c r="ERP437" s="1552"/>
      <c r="ERQ437" s="1552"/>
      <c r="ERR437" s="1552"/>
      <c r="ERS437" s="1552"/>
      <c r="ERT437" s="1552"/>
      <c r="ERU437" s="1552"/>
      <c r="ERV437" s="1552"/>
      <c r="ERW437" s="1552"/>
      <c r="ERX437" s="1552"/>
      <c r="ERY437" s="1552"/>
      <c r="ERZ437" s="1552"/>
      <c r="ESA437" s="1552"/>
      <c r="ESB437" s="1552"/>
      <c r="ESC437" s="1552"/>
      <c r="ESD437" s="1552"/>
      <c r="ESE437" s="1552"/>
      <c r="ESF437" s="1552"/>
      <c r="ESG437" s="1552"/>
      <c r="ESH437" s="1552"/>
      <c r="ESI437" s="1552"/>
      <c r="ESJ437" s="1552"/>
      <c r="ESK437" s="1552"/>
      <c r="ESL437" s="1552"/>
      <c r="ESM437" s="1552"/>
      <c r="ESN437" s="1552"/>
      <c r="ESO437" s="1552"/>
      <c r="ESP437" s="1552"/>
      <c r="ESQ437" s="1552"/>
      <c r="ESR437" s="1552"/>
      <c r="ESS437" s="1552"/>
      <c r="EST437" s="1552"/>
      <c r="ESU437" s="1552"/>
      <c r="ESV437" s="1552"/>
      <c r="ESW437" s="1552"/>
      <c r="ESX437" s="1552"/>
      <c r="ESY437" s="1552"/>
      <c r="ESZ437" s="1552"/>
      <c r="ETA437" s="1552"/>
      <c r="ETB437" s="1552"/>
      <c r="ETC437" s="1552"/>
      <c r="ETD437" s="1552"/>
      <c r="ETE437" s="1552"/>
      <c r="ETF437" s="1552"/>
      <c r="ETG437" s="1552"/>
      <c r="ETH437" s="1552"/>
      <c r="ETI437" s="1552"/>
      <c r="ETJ437" s="1552"/>
      <c r="ETK437" s="1552"/>
      <c r="ETL437" s="1552"/>
      <c r="ETM437" s="1552"/>
      <c r="ETN437" s="1552"/>
      <c r="ETO437" s="1552"/>
      <c r="ETP437" s="1552"/>
      <c r="ETQ437" s="1552"/>
      <c r="ETR437" s="1552"/>
      <c r="ETS437" s="1552"/>
      <c r="ETT437" s="1552"/>
      <c r="ETU437" s="1552"/>
      <c r="ETV437" s="1552"/>
      <c r="ETW437" s="1552"/>
      <c r="ETX437" s="1552"/>
      <c r="ETY437" s="1552"/>
      <c r="ETZ437" s="1552"/>
      <c r="EUA437" s="1552"/>
      <c r="EUB437" s="1552"/>
      <c r="EUC437" s="1552"/>
      <c r="EUD437" s="1552"/>
      <c r="EUE437" s="1552"/>
      <c r="EUF437" s="1552"/>
      <c r="EUG437" s="1552"/>
      <c r="EUH437" s="1552"/>
      <c r="EUI437" s="1552"/>
      <c r="EUJ437" s="1552"/>
      <c r="EUK437" s="1552"/>
      <c r="EUL437" s="1552"/>
      <c r="EUM437" s="1552"/>
      <c r="EUN437" s="1552"/>
      <c r="EUO437" s="1552"/>
      <c r="EUP437" s="1552"/>
      <c r="EUQ437" s="1552"/>
      <c r="EUR437" s="1552"/>
      <c r="EUS437" s="1552"/>
      <c r="EUT437" s="1552"/>
      <c r="EUU437" s="1552"/>
      <c r="EUV437" s="1552"/>
      <c r="EUW437" s="1552"/>
      <c r="EUX437" s="1552"/>
      <c r="EUY437" s="1552"/>
      <c r="EUZ437" s="1552"/>
      <c r="EVA437" s="1552"/>
      <c r="EVB437" s="1552"/>
      <c r="EVC437" s="1552"/>
      <c r="EVD437" s="1552"/>
      <c r="EVE437" s="1552"/>
      <c r="EVF437" s="1552"/>
      <c r="EVG437" s="1552"/>
      <c r="EVH437" s="1552"/>
      <c r="EVI437" s="1552"/>
      <c r="EVJ437" s="1552"/>
      <c r="EVK437" s="1552"/>
      <c r="EVL437" s="1552"/>
      <c r="EVM437" s="1552"/>
      <c r="EVN437" s="1552"/>
      <c r="EVO437" s="1552"/>
      <c r="EVP437" s="1552"/>
      <c r="EVQ437" s="1552"/>
      <c r="EVR437" s="1552"/>
      <c r="EVS437" s="1552"/>
      <c r="EVT437" s="1552"/>
      <c r="EVU437" s="1552"/>
      <c r="EVV437" s="1552"/>
      <c r="EVW437" s="1552"/>
      <c r="EVX437" s="1552"/>
      <c r="EVY437" s="1552"/>
      <c r="EVZ437" s="1552"/>
      <c r="EWA437" s="1552"/>
      <c r="EWB437" s="1552"/>
      <c r="EWC437" s="1552"/>
      <c r="EWD437" s="1552"/>
      <c r="EWE437" s="1552"/>
      <c r="EWF437" s="1552"/>
      <c r="EWG437" s="1552"/>
      <c r="EWH437" s="1552"/>
      <c r="EWI437" s="1552"/>
      <c r="EWJ437" s="1552"/>
      <c r="EWK437" s="1552"/>
      <c r="EWL437" s="1552"/>
      <c r="EWM437" s="1552"/>
      <c r="EWN437" s="1552"/>
      <c r="EWO437" s="1552"/>
      <c r="EWP437" s="1552"/>
      <c r="EWQ437" s="1552"/>
      <c r="EWR437" s="1552"/>
      <c r="EWS437" s="1552"/>
      <c r="EWT437" s="1552"/>
      <c r="EWU437" s="1552"/>
      <c r="EWV437" s="1552"/>
      <c r="EWW437" s="1552"/>
      <c r="EWX437" s="1552"/>
      <c r="EWY437" s="1552"/>
      <c r="EWZ437" s="1552"/>
      <c r="EXA437" s="1552"/>
      <c r="EXB437" s="1552"/>
      <c r="EXC437" s="1552"/>
      <c r="EXD437" s="1552"/>
      <c r="EXE437" s="1552"/>
      <c r="EXF437" s="1552"/>
      <c r="EXG437" s="1552"/>
      <c r="EXH437" s="1552"/>
      <c r="EXI437" s="1552"/>
      <c r="EXJ437" s="1552"/>
      <c r="EXK437" s="1552"/>
      <c r="EXL437" s="1552"/>
      <c r="EXM437" s="1552"/>
      <c r="EXN437" s="1552"/>
      <c r="EXO437" s="1552"/>
      <c r="EXP437" s="1552"/>
      <c r="EXQ437" s="1552"/>
      <c r="EXR437" s="1552"/>
      <c r="EXS437" s="1552"/>
      <c r="EXT437" s="1552"/>
      <c r="EXU437" s="1552"/>
      <c r="EXV437" s="1552"/>
      <c r="EXW437" s="1552"/>
      <c r="EXX437" s="1552"/>
      <c r="EXY437" s="1552"/>
      <c r="EXZ437" s="1552"/>
      <c r="EYA437" s="1552"/>
      <c r="EYB437" s="1552"/>
      <c r="EYC437" s="1552"/>
      <c r="EYD437" s="1552"/>
      <c r="EYE437" s="1552"/>
      <c r="EYF437" s="1552"/>
      <c r="EYG437" s="1552"/>
      <c r="EYH437" s="1552"/>
      <c r="EYI437" s="1552"/>
      <c r="EYJ437" s="1552"/>
      <c r="EYK437" s="1552"/>
      <c r="EYL437" s="1552"/>
      <c r="EYM437" s="1552"/>
      <c r="EYN437" s="1552"/>
      <c r="EYO437" s="1552"/>
      <c r="EYP437" s="1552"/>
      <c r="EYQ437" s="1552"/>
      <c r="EYR437" s="1552"/>
      <c r="EYS437" s="1552"/>
      <c r="EYT437" s="1552"/>
      <c r="EYU437" s="1552"/>
      <c r="EYV437" s="1552"/>
      <c r="EYW437" s="1552"/>
      <c r="EYX437" s="1552"/>
      <c r="EYY437" s="1552"/>
      <c r="EYZ437" s="1552"/>
      <c r="EZA437" s="1552"/>
      <c r="EZB437" s="1552"/>
      <c r="EZC437" s="1552"/>
      <c r="EZD437" s="1552"/>
      <c r="EZE437" s="1552"/>
      <c r="EZF437" s="1552"/>
      <c r="EZG437" s="1552"/>
      <c r="EZH437" s="1552"/>
      <c r="EZI437" s="1552"/>
      <c r="EZJ437" s="1552"/>
      <c r="EZK437" s="1552"/>
      <c r="EZL437" s="1552"/>
      <c r="EZM437" s="1552"/>
      <c r="EZN437" s="1552"/>
      <c r="EZO437" s="1552"/>
      <c r="EZP437" s="1552"/>
      <c r="EZQ437" s="1552"/>
      <c r="EZR437" s="1552"/>
      <c r="EZS437" s="1552"/>
      <c r="EZT437" s="1552"/>
      <c r="EZU437" s="1552"/>
      <c r="EZV437" s="1552"/>
      <c r="EZW437" s="1552"/>
      <c r="EZX437" s="1552"/>
      <c r="EZY437" s="1552"/>
      <c r="EZZ437" s="1552"/>
      <c r="FAA437" s="1552"/>
      <c r="FAB437" s="1552"/>
      <c r="FAC437" s="1552"/>
      <c r="FAD437" s="1552"/>
      <c r="FAE437" s="1552"/>
      <c r="FAF437" s="1552"/>
      <c r="FAG437" s="1552"/>
      <c r="FAH437" s="1552"/>
      <c r="FAI437" s="1552"/>
      <c r="FAJ437" s="1552"/>
      <c r="FAK437" s="1552"/>
      <c r="FAL437" s="1552"/>
      <c r="FAM437" s="1552"/>
      <c r="FAN437" s="1552"/>
      <c r="FAO437" s="1552"/>
      <c r="FAP437" s="1552"/>
      <c r="FAQ437" s="1552"/>
      <c r="FAR437" s="1552"/>
      <c r="FAS437" s="1552"/>
      <c r="FAT437" s="1552"/>
      <c r="FAU437" s="1552"/>
      <c r="FAV437" s="1552"/>
      <c r="FAW437" s="1552"/>
      <c r="FAX437" s="1552"/>
      <c r="FAY437" s="1552"/>
      <c r="FAZ437" s="1552"/>
      <c r="FBA437" s="1552"/>
      <c r="FBB437" s="1552"/>
      <c r="FBC437" s="1552"/>
      <c r="FBD437" s="1552"/>
      <c r="FBE437" s="1552"/>
      <c r="FBF437" s="1552"/>
      <c r="FBG437" s="1552"/>
      <c r="FBH437" s="1552"/>
      <c r="FBI437" s="1552"/>
      <c r="FBJ437" s="1552"/>
      <c r="FBK437" s="1552"/>
      <c r="FBL437" s="1552"/>
      <c r="FBM437" s="1552"/>
      <c r="FBN437" s="1552"/>
      <c r="FBO437" s="1552"/>
      <c r="FBP437" s="1552"/>
      <c r="FBQ437" s="1552"/>
      <c r="FBR437" s="1552"/>
      <c r="FBS437" s="1552"/>
      <c r="FBT437" s="1552"/>
      <c r="FBU437" s="1552"/>
      <c r="FBV437" s="1552"/>
      <c r="FBW437" s="1552"/>
      <c r="FBX437" s="1552"/>
      <c r="FBY437" s="1552"/>
      <c r="FBZ437" s="1552"/>
      <c r="FCA437" s="1552"/>
      <c r="FCB437" s="1552"/>
      <c r="FCC437" s="1552"/>
      <c r="FCD437" s="1552"/>
      <c r="FCE437" s="1552"/>
      <c r="FCF437" s="1552"/>
      <c r="FCG437" s="1552"/>
      <c r="FCH437" s="1552"/>
      <c r="FCI437" s="1552"/>
      <c r="FCJ437" s="1552"/>
      <c r="FCK437" s="1552"/>
      <c r="FCL437" s="1552"/>
      <c r="FCM437" s="1552"/>
      <c r="FCN437" s="1552"/>
      <c r="FCO437" s="1552"/>
      <c r="FCP437" s="1552"/>
      <c r="FCQ437" s="1552"/>
      <c r="FCR437" s="1552"/>
      <c r="FCS437" s="1552"/>
      <c r="FCT437" s="1552"/>
      <c r="FCU437" s="1552"/>
      <c r="FCV437" s="1552"/>
      <c r="FCW437" s="1552"/>
      <c r="FCX437" s="1552"/>
      <c r="FCY437" s="1552"/>
      <c r="FCZ437" s="1552"/>
      <c r="FDA437" s="1552"/>
      <c r="FDB437" s="1552"/>
      <c r="FDC437" s="1552"/>
      <c r="FDD437" s="1552"/>
      <c r="FDE437" s="1552"/>
      <c r="FDF437" s="1552"/>
      <c r="FDG437" s="1552"/>
      <c r="FDH437" s="1552"/>
      <c r="FDI437" s="1552"/>
      <c r="FDJ437" s="1552"/>
      <c r="FDK437" s="1552"/>
      <c r="FDL437" s="1552"/>
      <c r="FDM437" s="1552"/>
      <c r="FDN437" s="1552"/>
      <c r="FDO437" s="1552"/>
      <c r="FDP437" s="1552"/>
      <c r="FDQ437" s="1552"/>
      <c r="FDR437" s="1552"/>
      <c r="FDS437" s="1552"/>
      <c r="FDT437" s="1552"/>
      <c r="FDU437" s="1552"/>
      <c r="FDV437" s="1552"/>
      <c r="FDW437" s="1552"/>
      <c r="FDX437" s="1552"/>
      <c r="FDY437" s="1552"/>
      <c r="FDZ437" s="1552"/>
      <c r="FEA437" s="1552"/>
      <c r="FEB437" s="1552"/>
      <c r="FEC437" s="1552"/>
      <c r="FED437" s="1552"/>
      <c r="FEE437" s="1552"/>
      <c r="FEF437" s="1552"/>
      <c r="FEG437" s="1552"/>
      <c r="FEH437" s="1552"/>
      <c r="FEI437" s="1552"/>
      <c r="FEJ437" s="1552"/>
      <c r="FEK437" s="1552"/>
      <c r="FEL437" s="1552"/>
      <c r="FEM437" s="1552"/>
      <c r="FEN437" s="1552"/>
      <c r="FEO437" s="1552"/>
      <c r="FEP437" s="1552"/>
      <c r="FEQ437" s="1552"/>
      <c r="FER437" s="1552"/>
      <c r="FES437" s="1552"/>
      <c r="FET437" s="1552"/>
      <c r="FEU437" s="1552"/>
      <c r="FEV437" s="1552"/>
      <c r="FEW437" s="1552"/>
      <c r="FEX437" s="1552"/>
      <c r="FEY437" s="1552"/>
      <c r="FEZ437" s="1552"/>
      <c r="FFA437" s="1552"/>
      <c r="FFB437" s="1552"/>
      <c r="FFC437" s="1552"/>
      <c r="FFD437" s="1552"/>
      <c r="FFE437" s="1552"/>
      <c r="FFF437" s="1552"/>
      <c r="FFG437" s="1552"/>
      <c r="FFH437" s="1552"/>
      <c r="FFI437" s="1552"/>
      <c r="FFJ437" s="1552"/>
      <c r="FFK437" s="1552"/>
      <c r="FFL437" s="1552"/>
      <c r="FFM437" s="1552"/>
      <c r="FFN437" s="1552"/>
      <c r="FFO437" s="1552"/>
      <c r="FFP437" s="1552"/>
      <c r="FFQ437" s="1552"/>
      <c r="FFR437" s="1552"/>
      <c r="FFS437" s="1552"/>
      <c r="FFT437" s="1552"/>
      <c r="FFU437" s="1552"/>
      <c r="FFV437" s="1552"/>
      <c r="FFW437" s="1552"/>
      <c r="FFX437" s="1552"/>
      <c r="FFY437" s="1552"/>
      <c r="FFZ437" s="1552"/>
      <c r="FGA437" s="1552"/>
      <c r="FGB437" s="1552"/>
      <c r="FGC437" s="1552"/>
      <c r="FGD437" s="1552"/>
      <c r="FGE437" s="1552"/>
      <c r="FGF437" s="1552"/>
      <c r="FGG437" s="1552"/>
      <c r="FGH437" s="1552"/>
      <c r="FGI437" s="1552"/>
      <c r="FGJ437" s="1552"/>
      <c r="FGK437" s="1552"/>
      <c r="FGL437" s="1552"/>
      <c r="FGM437" s="1552"/>
      <c r="FGN437" s="1552"/>
      <c r="FGO437" s="1552"/>
      <c r="FGP437" s="1552"/>
      <c r="FGQ437" s="1552"/>
      <c r="FGR437" s="1552"/>
      <c r="FGS437" s="1552"/>
      <c r="FGT437" s="1552"/>
      <c r="FGU437" s="1552"/>
      <c r="FGV437" s="1552"/>
      <c r="FGW437" s="1552"/>
      <c r="FGX437" s="1552"/>
      <c r="FGY437" s="1552"/>
      <c r="FGZ437" s="1552"/>
      <c r="FHA437" s="1552"/>
      <c r="FHB437" s="1552"/>
      <c r="FHC437" s="1552"/>
      <c r="FHD437" s="1552"/>
      <c r="FHE437" s="1552"/>
      <c r="FHF437" s="1552"/>
      <c r="FHG437" s="1552"/>
      <c r="FHH437" s="1552"/>
      <c r="FHI437" s="1552"/>
      <c r="FHJ437" s="1552"/>
      <c r="FHK437" s="1552"/>
      <c r="FHL437" s="1552"/>
      <c r="FHM437" s="1552"/>
      <c r="FHN437" s="1552"/>
      <c r="FHO437" s="1552"/>
      <c r="FHP437" s="1552"/>
      <c r="FHQ437" s="1552"/>
      <c r="FHR437" s="1552"/>
      <c r="FHS437" s="1552"/>
      <c r="FHT437" s="1552"/>
      <c r="FHU437" s="1552"/>
      <c r="FHV437" s="1552"/>
      <c r="FHW437" s="1552"/>
      <c r="FHX437" s="1552"/>
      <c r="FHY437" s="1552"/>
      <c r="FHZ437" s="1552"/>
      <c r="FIA437" s="1552"/>
      <c r="FIB437" s="1552"/>
      <c r="FIC437" s="1552"/>
      <c r="FID437" s="1552"/>
      <c r="FIE437" s="1552"/>
      <c r="FIF437" s="1552"/>
      <c r="FIG437" s="1552"/>
      <c r="FIH437" s="1552"/>
      <c r="FII437" s="1552"/>
      <c r="FIJ437" s="1552"/>
      <c r="FIK437" s="1552"/>
      <c r="FIL437" s="1552"/>
      <c r="FIM437" s="1552"/>
      <c r="FIN437" s="1552"/>
      <c r="FIO437" s="1552"/>
      <c r="FIP437" s="1552"/>
      <c r="FIQ437" s="1552"/>
      <c r="FIR437" s="1552"/>
      <c r="FIS437" s="1552"/>
      <c r="FIT437" s="1552"/>
      <c r="FIU437" s="1552"/>
      <c r="FIV437" s="1552"/>
      <c r="FIW437" s="1552"/>
      <c r="FIX437" s="1552"/>
      <c r="FIY437" s="1552"/>
      <c r="FIZ437" s="1552"/>
      <c r="FJA437" s="1552"/>
      <c r="FJB437" s="1552"/>
      <c r="FJC437" s="1552"/>
      <c r="FJD437" s="1552"/>
      <c r="FJE437" s="1552"/>
      <c r="FJF437" s="1552"/>
      <c r="FJG437" s="1552"/>
      <c r="FJH437" s="1552"/>
      <c r="FJI437" s="1552"/>
      <c r="FJJ437" s="1552"/>
      <c r="FJK437" s="1552"/>
      <c r="FJL437" s="1552"/>
      <c r="FJM437" s="1552"/>
      <c r="FJN437" s="1552"/>
      <c r="FJO437" s="1552"/>
      <c r="FJP437" s="1552"/>
      <c r="FJQ437" s="1552"/>
      <c r="FJR437" s="1552"/>
      <c r="FJS437" s="1552"/>
      <c r="FJT437" s="1552"/>
      <c r="FJU437" s="1552"/>
      <c r="FJV437" s="1552"/>
      <c r="FJW437" s="1552"/>
      <c r="FJX437" s="1552"/>
      <c r="FJY437" s="1552"/>
      <c r="FJZ437" s="1552"/>
      <c r="FKA437" s="1552"/>
      <c r="FKB437" s="1552"/>
      <c r="FKC437" s="1552"/>
      <c r="FKD437" s="1552"/>
      <c r="FKE437" s="1552"/>
      <c r="FKF437" s="1552"/>
      <c r="FKG437" s="1552"/>
      <c r="FKH437" s="1552"/>
      <c r="FKI437" s="1552"/>
      <c r="FKJ437" s="1552"/>
      <c r="FKK437" s="1552"/>
      <c r="FKL437" s="1552"/>
      <c r="FKM437" s="1552"/>
      <c r="FKN437" s="1552"/>
      <c r="FKO437" s="1552"/>
      <c r="FKP437" s="1552"/>
      <c r="FKQ437" s="1552"/>
      <c r="FKR437" s="1552"/>
      <c r="FKS437" s="1552"/>
      <c r="FKT437" s="1552"/>
      <c r="FKU437" s="1552"/>
      <c r="FKV437" s="1552"/>
      <c r="FKW437" s="1552"/>
      <c r="FKX437" s="1552"/>
      <c r="FKY437" s="1552"/>
      <c r="FKZ437" s="1552"/>
      <c r="FLA437" s="1552"/>
      <c r="FLB437" s="1552"/>
      <c r="FLC437" s="1552"/>
      <c r="FLD437" s="1552"/>
      <c r="FLE437" s="1552"/>
      <c r="FLF437" s="1552"/>
      <c r="FLG437" s="1552"/>
      <c r="FLH437" s="1552"/>
      <c r="FLI437" s="1552"/>
      <c r="FLJ437" s="1552"/>
      <c r="FLK437" s="1552"/>
      <c r="FLL437" s="1552"/>
      <c r="FLM437" s="1552"/>
      <c r="FLN437" s="1552"/>
      <c r="FLO437" s="1552"/>
      <c r="FLP437" s="1552"/>
      <c r="FLQ437" s="1552"/>
      <c r="FLR437" s="1552"/>
      <c r="FLS437" s="1552"/>
      <c r="FLT437" s="1552"/>
      <c r="FLU437" s="1552"/>
      <c r="FLV437" s="1552"/>
      <c r="FLW437" s="1552"/>
      <c r="FLX437" s="1552"/>
      <c r="FLY437" s="1552"/>
      <c r="FLZ437" s="1552"/>
      <c r="FMA437" s="1552"/>
      <c r="FMB437" s="1552"/>
      <c r="FMC437" s="1552"/>
      <c r="FMD437" s="1552"/>
      <c r="FME437" s="1552"/>
      <c r="FMF437" s="1552"/>
      <c r="FMG437" s="1552"/>
      <c r="FMH437" s="1552"/>
      <c r="FMI437" s="1552"/>
      <c r="FMJ437" s="1552"/>
      <c r="FMK437" s="1552"/>
      <c r="FML437" s="1552"/>
      <c r="FMM437" s="1552"/>
      <c r="FMN437" s="1552"/>
      <c r="FMO437" s="1552"/>
      <c r="FMP437" s="1552"/>
      <c r="FMQ437" s="1552"/>
      <c r="FMR437" s="1552"/>
      <c r="FMS437" s="1552"/>
      <c r="FMT437" s="1552"/>
      <c r="FMU437" s="1552"/>
      <c r="FMV437" s="1552"/>
      <c r="FMW437" s="1552"/>
      <c r="FMX437" s="1552"/>
      <c r="FMY437" s="1552"/>
      <c r="FMZ437" s="1552"/>
      <c r="FNA437" s="1552"/>
      <c r="FNB437" s="1552"/>
      <c r="FNC437" s="1552"/>
      <c r="FND437" s="1552"/>
      <c r="FNE437" s="1552"/>
      <c r="FNF437" s="1552"/>
      <c r="FNG437" s="1552"/>
      <c r="FNH437" s="1552"/>
      <c r="FNI437" s="1552"/>
      <c r="FNJ437" s="1552"/>
      <c r="FNK437" s="1552"/>
      <c r="FNL437" s="1552"/>
      <c r="FNM437" s="1552"/>
      <c r="FNN437" s="1552"/>
      <c r="FNO437" s="1552"/>
      <c r="FNP437" s="1552"/>
      <c r="FNQ437" s="1552"/>
      <c r="FNR437" s="1552"/>
      <c r="FNS437" s="1552"/>
      <c r="FNT437" s="1552"/>
      <c r="FNU437" s="1552"/>
      <c r="FNV437" s="1552"/>
      <c r="FNW437" s="1552"/>
      <c r="FNX437" s="1552"/>
      <c r="FNY437" s="1552"/>
      <c r="FNZ437" s="1552"/>
      <c r="FOA437" s="1552"/>
      <c r="FOB437" s="1552"/>
      <c r="FOC437" s="1552"/>
      <c r="FOD437" s="1552"/>
      <c r="FOE437" s="1552"/>
      <c r="FOF437" s="1552"/>
      <c r="FOG437" s="1552"/>
      <c r="FOH437" s="1552"/>
      <c r="FOI437" s="1552"/>
      <c r="FOJ437" s="1552"/>
      <c r="FOK437" s="1552"/>
      <c r="FOL437" s="1552"/>
      <c r="FOM437" s="1552"/>
      <c r="FON437" s="1552"/>
      <c r="FOO437" s="1552"/>
      <c r="FOP437" s="1552"/>
      <c r="FOQ437" s="1552"/>
      <c r="FOR437" s="1552"/>
      <c r="FOS437" s="1552"/>
      <c r="FOT437" s="1552"/>
      <c r="FOU437" s="1552"/>
      <c r="FOV437" s="1552"/>
      <c r="FOW437" s="1552"/>
      <c r="FOX437" s="1552"/>
      <c r="FOY437" s="1552"/>
      <c r="FOZ437" s="1552"/>
      <c r="FPA437" s="1552"/>
      <c r="FPB437" s="1552"/>
      <c r="FPC437" s="1552"/>
      <c r="FPD437" s="1552"/>
      <c r="FPE437" s="1552"/>
      <c r="FPF437" s="1552"/>
      <c r="FPG437" s="1552"/>
      <c r="FPH437" s="1552"/>
      <c r="FPI437" s="1552"/>
      <c r="FPJ437" s="1552"/>
      <c r="FPK437" s="1552"/>
      <c r="FPL437" s="1552"/>
      <c r="FPM437" s="1552"/>
      <c r="FPN437" s="1552"/>
      <c r="FPO437" s="1552"/>
      <c r="FPP437" s="1552"/>
      <c r="FPQ437" s="1552"/>
      <c r="FPR437" s="1552"/>
      <c r="FPS437" s="1552"/>
      <c r="FPT437" s="1552"/>
      <c r="FPU437" s="1552"/>
      <c r="FPV437" s="1552"/>
      <c r="FPW437" s="1552"/>
      <c r="FPX437" s="1552"/>
      <c r="FPY437" s="1552"/>
      <c r="FPZ437" s="1552"/>
      <c r="FQA437" s="1552"/>
      <c r="FQB437" s="1552"/>
      <c r="FQC437" s="1552"/>
      <c r="FQD437" s="1552"/>
      <c r="FQE437" s="1552"/>
      <c r="FQF437" s="1552"/>
      <c r="FQG437" s="1552"/>
      <c r="FQH437" s="1552"/>
      <c r="FQI437" s="1552"/>
      <c r="FQJ437" s="1552"/>
      <c r="FQK437" s="1552"/>
      <c r="FQL437" s="1552"/>
      <c r="FQM437" s="1552"/>
      <c r="FQN437" s="1552"/>
      <c r="FQO437" s="1552"/>
      <c r="FQP437" s="1552"/>
      <c r="FQQ437" s="1552"/>
      <c r="FQR437" s="1552"/>
      <c r="FQS437" s="1552"/>
      <c r="FQT437" s="1552"/>
      <c r="FQU437" s="1552"/>
      <c r="FQV437" s="1552"/>
      <c r="FQW437" s="1552"/>
      <c r="FQX437" s="1552"/>
      <c r="FQY437" s="1552"/>
      <c r="FQZ437" s="1552"/>
      <c r="FRA437" s="1552"/>
      <c r="FRB437" s="1552"/>
      <c r="FRC437" s="1552"/>
      <c r="FRD437" s="1552"/>
      <c r="FRE437" s="1552"/>
      <c r="FRF437" s="1552"/>
      <c r="FRG437" s="1552"/>
      <c r="FRH437" s="1552"/>
      <c r="FRI437" s="1552"/>
      <c r="FRJ437" s="1552"/>
      <c r="FRK437" s="1552"/>
      <c r="FRL437" s="1552"/>
      <c r="FRM437" s="1552"/>
      <c r="FRN437" s="1552"/>
      <c r="FRO437" s="1552"/>
      <c r="FRP437" s="1552"/>
      <c r="FRQ437" s="1552"/>
      <c r="FRR437" s="1552"/>
      <c r="FRS437" s="1552"/>
      <c r="FRT437" s="1552"/>
      <c r="FRU437" s="1552"/>
      <c r="FRV437" s="1552"/>
      <c r="FRW437" s="1552"/>
      <c r="FRX437" s="1552"/>
      <c r="FRY437" s="1552"/>
      <c r="FRZ437" s="1552"/>
      <c r="FSA437" s="1552"/>
      <c r="FSB437" s="1552"/>
      <c r="FSC437" s="1552"/>
      <c r="FSD437" s="1552"/>
      <c r="FSE437" s="1552"/>
      <c r="FSF437" s="1552"/>
      <c r="FSG437" s="1552"/>
      <c r="FSH437" s="1552"/>
      <c r="FSI437" s="1552"/>
      <c r="FSJ437" s="1552"/>
      <c r="FSK437" s="1552"/>
      <c r="FSL437" s="1552"/>
      <c r="FSM437" s="1552"/>
      <c r="FSN437" s="1552"/>
      <c r="FSO437" s="1552"/>
      <c r="FSP437" s="1552"/>
      <c r="FSQ437" s="1552"/>
      <c r="FSR437" s="1552"/>
      <c r="FSS437" s="1552"/>
      <c r="FST437" s="1552"/>
      <c r="FSU437" s="1552"/>
      <c r="FSV437" s="1552"/>
      <c r="FSW437" s="1552"/>
      <c r="FSX437" s="1552"/>
      <c r="FSY437" s="1552"/>
      <c r="FSZ437" s="1552"/>
      <c r="FTA437" s="1552"/>
      <c r="FTB437" s="1552"/>
      <c r="FTC437" s="1552"/>
      <c r="FTD437" s="1552"/>
      <c r="FTE437" s="1552"/>
      <c r="FTF437" s="1552"/>
      <c r="FTG437" s="1552"/>
      <c r="FTH437" s="1552"/>
      <c r="FTI437" s="1552"/>
      <c r="FTJ437" s="1552"/>
      <c r="FTK437" s="1552"/>
      <c r="FTL437" s="1552"/>
      <c r="FTM437" s="1552"/>
      <c r="FTN437" s="1552"/>
      <c r="FTO437" s="1552"/>
      <c r="FTP437" s="1552"/>
      <c r="FTQ437" s="1552"/>
      <c r="FTR437" s="1552"/>
      <c r="FTS437" s="1552"/>
      <c r="FTT437" s="1552"/>
      <c r="FTU437" s="1552"/>
      <c r="FTV437" s="1552"/>
      <c r="FTW437" s="1552"/>
      <c r="FTX437" s="1552"/>
      <c r="FTY437" s="1552"/>
      <c r="FTZ437" s="1552"/>
      <c r="FUA437" s="1552"/>
      <c r="FUB437" s="1552"/>
      <c r="FUC437" s="1552"/>
      <c r="FUD437" s="1552"/>
      <c r="FUE437" s="1552"/>
      <c r="FUF437" s="1552"/>
      <c r="FUG437" s="1552"/>
      <c r="FUH437" s="1552"/>
      <c r="FUI437" s="1552"/>
      <c r="FUJ437" s="1552"/>
      <c r="FUK437" s="1552"/>
      <c r="FUL437" s="1552"/>
      <c r="FUM437" s="1552"/>
      <c r="FUN437" s="1552"/>
      <c r="FUO437" s="1552"/>
      <c r="FUP437" s="1552"/>
      <c r="FUQ437" s="1552"/>
      <c r="FUR437" s="1552"/>
      <c r="FUS437" s="1552"/>
      <c r="FUT437" s="1552"/>
      <c r="FUU437" s="1552"/>
      <c r="FUV437" s="1552"/>
      <c r="FUW437" s="1552"/>
      <c r="FUX437" s="1552"/>
      <c r="FUY437" s="1552"/>
      <c r="FUZ437" s="1552"/>
      <c r="FVA437" s="1552"/>
      <c r="FVB437" s="1552"/>
      <c r="FVC437" s="1552"/>
      <c r="FVD437" s="1552"/>
      <c r="FVE437" s="1552"/>
      <c r="FVF437" s="1552"/>
      <c r="FVG437" s="1552"/>
      <c r="FVH437" s="1552"/>
      <c r="FVI437" s="1552"/>
      <c r="FVJ437" s="1552"/>
      <c r="FVK437" s="1552"/>
      <c r="FVL437" s="1552"/>
      <c r="FVM437" s="1552"/>
      <c r="FVN437" s="1552"/>
      <c r="FVO437" s="1552"/>
      <c r="FVP437" s="1552"/>
      <c r="FVQ437" s="1552"/>
      <c r="FVR437" s="1552"/>
      <c r="FVS437" s="1552"/>
      <c r="FVT437" s="1552"/>
      <c r="FVU437" s="1552"/>
      <c r="FVV437" s="1552"/>
      <c r="FVW437" s="1552"/>
      <c r="FVX437" s="1552"/>
      <c r="FVY437" s="1552"/>
      <c r="FVZ437" s="1552"/>
      <c r="FWA437" s="1552"/>
      <c r="FWB437" s="1552"/>
      <c r="FWC437" s="1552"/>
      <c r="FWD437" s="1552"/>
      <c r="FWE437" s="1552"/>
      <c r="FWF437" s="1552"/>
      <c r="FWG437" s="1552"/>
      <c r="FWH437" s="1552"/>
      <c r="FWI437" s="1552"/>
      <c r="FWJ437" s="1552"/>
      <c r="FWK437" s="1552"/>
      <c r="FWL437" s="1552"/>
      <c r="FWM437" s="1552"/>
      <c r="FWN437" s="1552"/>
      <c r="FWO437" s="1552"/>
      <c r="FWP437" s="1552"/>
      <c r="FWQ437" s="1552"/>
      <c r="FWR437" s="1552"/>
      <c r="FWS437" s="1552"/>
      <c r="FWT437" s="1552"/>
      <c r="FWU437" s="1552"/>
      <c r="FWV437" s="1552"/>
      <c r="FWW437" s="1552"/>
      <c r="FWX437" s="1552"/>
      <c r="FWY437" s="1552"/>
      <c r="FWZ437" s="1552"/>
      <c r="FXA437" s="1552"/>
      <c r="FXB437" s="1552"/>
      <c r="FXC437" s="1552"/>
      <c r="FXD437" s="1552"/>
      <c r="FXE437" s="1552"/>
      <c r="FXF437" s="1552"/>
      <c r="FXG437" s="1552"/>
      <c r="FXH437" s="1552"/>
      <c r="FXI437" s="1552"/>
      <c r="FXJ437" s="1552"/>
      <c r="FXK437" s="1552"/>
      <c r="FXL437" s="1552"/>
      <c r="FXM437" s="1552"/>
      <c r="FXN437" s="1552"/>
      <c r="FXO437" s="1552"/>
      <c r="FXP437" s="1552"/>
      <c r="FXQ437" s="1552"/>
      <c r="FXR437" s="1552"/>
      <c r="FXS437" s="1552"/>
      <c r="FXT437" s="1552"/>
      <c r="FXU437" s="1552"/>
      <c r="FXV437" s="1552"/>
      <c r="FXW437" s="1552"/>
      <c r="FXX437" s="1552"/>
      <c r="FXY437" s="1552"/>
      <c r="FXZ437" s="1552"/>
      <c r="FYA437" s="1552"/>
      <c r="FYB437" s="1552"/>
      <c r="FYC437" s="1552"/>
      <c r="FYD437" s="1552"/>
      <c r="FYE437" s="1552"/>
      <c r="FYF437" s="1552"/>
      <c r="FYG437" s="1552"/>
      <c r="FYH437" s="1552"/>
      <c r="FYI437" s="1552"/>
      <c r="FYJ437" s="1552"/>
      <c r="FYK437" s="1552"/>
      <c r="FYL437" s="1552"/>
      <c r="FYM437" s="1552"/>
      <c r="FYN437" s="1552"/>
      <c r="FYO437" s="1552"/>
      <c r="FYP437" s="1552"/>
      <c r="FYQ437" s="1552"/>
      <c r="FYR437" s="1552"/>
      <c r="FYS437" s="1552"/>
      <c r="FYT437" s="1552"/>
      <c r="FYU437" s="1552"/>
      <c r="FYV437" s="1552"/>
      <c r="FYW437" s="1552"/>
      <c r="FYX437" s="1552"/>
      <c r="FYY437" s="1552"/>
      <c r="FYZ437" s="1552"/>
      <c r="FZA437" s="1552"/>
      <c r="FZB437" s="1552"/>
      <c r="FZC437" s="1552"/>
      <c r="FZD437" s="1552"/>
      <c r="FZE437" s="1552"/>
      <c r="FZF437" s="1552"/>
      <c r="FZG437" s="1552"/>
      <c r="FZH437" s="1552"/>
      <c r="FZI437" s="1552"/>
      <c r="FZJ437" s="1552"/>
      <c r="FZK437" s="1552"/>
      <c r="FZL437" s="1552"/>
      <c r="FZM437" s="1552"/>
      <c r="FZN437" s="1552"/>
      <c r="FZO437" s="1552"/>
      <c r="FZP437" s="1552"/>
      <c r="FZQ437" s="1552"/>
      <c r="FZR437" s="1552"/>
      <c r="FZS437" s="1552"/>
      <c r="FZT437" s="1552"/>
      <c r="FZU437" s="1552"/>
      <c r="FZV437" s="1552"/>
      <c r="FZW437" s="1552"/>
      <c r="FZX437" s="1552"/>
      <c r="FZY437" s="1552"/>
      <c r="FZZ437" s="1552"/>
      <c r="GAA437" s="1552"/>
      <c r="GAB437" s="1552"/>
      <c r="GAC437" s="1552"/>
      <c r="GAD437" s="1552"/>
      <c r="GAE437" s="1552"/>
      <c r="GAF437" s="1552"/>
      <c r="GAG437" s="1552"/>
      <c r="GAH437" s="1552"/>
      <c r="GAI437" s="1552"/>
      <c r="GAJ437" s="1552"/>
      <c r="GAK437" s="1552"/>
      <c r="GAL437" s="1552"/>
      <c r="GAM437" s="1552"/>
      <c r="GAN437" s="1552"/>
      <c r="GAO437" s="1552"/>
      <c r="GAP437" s="1552"/>
      <c r="GAQ437" s="1552"/>
      <c r="GAR437" s="1552"/>
      <c r="GAS437" s="1552"/>
      <c r="GAT437" s="1552"/>
      <c r="GAU437" s="1552"/>
      <c r="GAV437" s="1552"/>
      <c r="GAW437" s="1552"/>
      <c r="GAX437" s="1552"/>
      <c r="GAY437" s="1552"/>
      <c r="GAZ437" s="1552"/>
      <c r="GBA437" s="1552"/>
      <c r="GBB437" s="1552"/>
      <c r="GBC437" s="1552"/>
      <c r="GBD437" s="1552"/>
      <c r="GBE437" s="1552"/>
      <c r="GBF437" s="1552"/>
      <c r="GBG437" s="1552"/>
      <c r="GBH437" s="1552"/>
      <c r="GBI437" s="1552"/>
      <c r="GBJ437" s="1552"/>
      <c r="GBK437" s="1552"/>
      <c r="GBL437" s="1552"/>
      <c r="GBM437" s="1552"/>
      <c r="GBN437" s="1552"/>
      <c r="GBO437" s="1552"/>
      <c r="GBP437" s="1552"/>
      <c r="GBQ437" s="1552"/>
      <c r="GBR437" s="1552"/>
      <c r="GBS437" s="1552"/>
      <c r="GBT437" s="1552"/>
      <c r="GBU437" s="1552"/>
      <c r="GBV437" s="1552"/>
      <c r="GBW437" s="1552"/>
      <c r="GBX437" s="1552"/>
      <c r="GBY437" s="1552"/>
      <c r="GBZ437" s="1552"/>
      <c r="GCA437" s="1552"/>
      <c r="GCB437" s="1552"/>
      <c r="GCC437" s="1552"/>
      <c r="GCD437" s="1552"/>
      <c r="GCE437" s="1552"/>
      <c r="GCF437" s="1552"/>
      <c r="GCG437" s="1552"/>
      <c r="GCH437" s="1552"/>
      <c r="GCI437" s="1552"/>
      <c r="GCJ437" s="1552"/>
      <c r="GCK437" s="1552"/>
      <c r="GCL437" s="1552"/>
      <c r="GCM437" s="1552"/>
      <c r="GCN437" s="1552"/>
      <c r="GCO437" s="1552"/>
      <c r="GCP437" s="1552"/>
      <c r="GCQ437" s="1552"/>
      <c r="GCR437" s="1552"/>
      <c r="GCS437" s="1552"/>
      <c r="GCT437" s="1552"/>
      <c r="GCU437" s="1552"/>
      <c r="GCV437" s="1552"/>
      <c r="GCW437" s="1552"/>
      <c r="GCX437" s="1552"/>
      <c r="GCY437" s="1552"/>
      <c r="GCZ437" s="1552"/>
      <c r="GDA437" s="1552"/>
      <c r="GDB437" s="1552"/>
      <c r="GDC437" s="1552"/>
      <c r="GDD437" s="1552"/>
      <c r="GDE437" s="1552"/>
      <c r="GDF437" s="1552"/>
      <c r="GDG437" s="1552"/>
      <c r="GDH437" s="1552"/>
      <c r="GDI437" s="1552"/>
      <c r="GDJ437" s="1552"/>
      <c r="GDK437" s="1552"/>
      <c r="GDL437" s="1552"/>
      <c r="GDM437" s="1552"/>
      <c r="GDN437" s="1552"/>
      <c r="GDO437" s="1552"/>
      <c r="GDP437" s="1552"/>
      <c r="GDQ437" s="1552"/>
      <c r="GDR437" s="1552"/>
      <c r="GDS437" s="1552"/>
      <c r="GDT437" s="1552"/>
      <c r="GDU437" s="1552"/>
      <c r="GDV437" s="1552"/>
      <c r="GDW437" s="1552"/>
      <c r="GDX437" s="1552"/>
      <c r="GDY437" s="1552"/>
      <c r="GDZ437" s="1552"/>
      <c r="GEA437" s="1552"/>
      <c r="GEB437" s="1552"/>
      <c r="GEC437" s="1552"/>
      <c r="GED437" s="1552"/>
      <c r="GEE437" s="1552"/>
      <c r="GEF437" s="1552"/>
      <c r="GEG437" s="1552"/>
      <c r="GEH437" s="1552"/>
      <c r="GEI437" s="1552"/>
      <c r="GEJ437" s="1552"/>
      <c r="GEK437" s="1552"/>
      <c r="GEL437" s="1552"/>
      <c r="GEM437" s="1552"/>
      <c r="GEN437" s="1552"/>
      <c r="GEO437" s="1552"/>
      <c r="GEP437" s="1552"/>
      <c r="GEQ437" s="1552"/>
      <c r="GER437" s="1552"/>
      <c r="GES437" s="1552"/>
      <c r="GET437" s="1552"/>
      <c r="GEU437" s="1552"/>
      <c r="GEV437" s="1552"/>
      <c r="GEW437" s="1552"/>
      <c r="GEX437" s="1552"/>
      <c r="GEY437" s="1552"/>
      <c r="GEZ437" s="1552"/>
      <c r="GFA437" s="1552"/>
      <c r="GFB437" s="1552"/>
      <c r="GFC437" s="1552"/>
      <c r="GFD437" s="1552"/>
      <c r="GFE437" s="1552"/>
      <c r="GFF437" s="1552"/>
      <c r="GFG437" s="1552"/>
      <c r="GFH437" s="1552"/>
      <c r="GFI437" s="1552"/>
      <c r="GFJ437" s="1552"/>
      <c r="GFK437" s="1552"/>
      <c r="GFL437" s="1552"/>
      <c r="GFM437" s="1552"/>
      <c r="GFN437" s="1552"/>
      <c r="GFO437" s="1552"/>
      <c r="GFP437" s="1552"/>
      <c r="GFQ437" s="1552"/>
      <c r="GFR437" s="1552"/>
      <c r="GFS437" s="1552"/>
      <c r="GFT437" s="1552"/>
      <c r="GFU437" s="1552"/>
      <c r="GFV437" s="1552"/>
      <c r="GFW437" s="1552"/>
      <c r="GFX437" s="1552"/>
      <c r="GFY437" s="1552"/>
      <c r="GFZ437" s="1552"/>
      <c r="GGA437" s="1552"/>
      <c r="GGB437" s="1552"/>
      <c r="GGC437" s="1552"/>
      <c r="GGD437" s="1552"/>
      <c r="GGE437" s="1552"/>
      <c r="GGF437" s="1552"/>
      <c r="GGG437" s="1552"/>
      <c r="GGH437" s="1552"/>
      <c r="GGI437" s="1552"/>
      <c r="GGJ437" s="1552"/>
      <c r="GGK437" s="1552"/>
      <c r="GGL437" s="1552"/>
      <c r="GGM437" s="1552"/>
      <c r="GGN437" s="1552"/>
      <c r="GGO437" s="1552"/>
      <c r="GGP437" s="1552"/>
      <c r="GGQ437" s="1552"/>
      <c r="GGR437" s="1552"/>
      <c r="GGS437" s="1552"/>
      <c r="GGT437" s="1552"/>
      <c r="GGU437" s="1552"/>
      <c r="GGV437" s="1552"/>
      <c r="GGW437" s="1552"/>
      <c r="GGX437" s="1552"/>
      <c r="GGY437" s="1552"/>
      <c r="GGZ437" s="1552"/>
      <c r="GHA437" s="1552"/>
      <c r="GHB437" s="1552"/>
      <c r="GHC437" s="1552"/>
      <c r="GHD437" s="1552"/>
      <c r="GHE437" s="1552"/>
      <c r="GHF437" s="1552"/>
      <c r="GHG437" s="1552"/>
      <c r="GHH437" s="1552"/>
      <c r="GHI437" s="1552"/>
      <c r="GHJ437" s="1552"/>
      <c r="GHK437" s="1552"/>
      <c r="GHL437" s="1552"/>
      <c r="GHM437" s="1552"/>
      <c r="GHN437" s="1552"/>
      <c r="GHO437" s="1552"/>
      <c r="GHP437" s="1552"/>
      <c r="GHQ437" s="1552"/>
      <c r="GHR437" s="1552"/>
      <c r="GHS437" s="1552"/>
      <c r="GHT437" s="1552"/>
      <c r="GHU437" s="1552"/>
      <c r="GHV437" s="1552"/>
      <c r="GHW437" s="1552"/>
      <c r="GHX437" s="1552"/>
      <c r="GHY437" s="1552"/>
      <c r="GHZ437" s="1552"/>
      <c r="GIA437" s="1552"/>
      <c r="GIB437" s="1552"/>
      <c r="GIC437" s="1552"/>
      <c r="GID437" s="1552"/>
      <c r="GIE437" s="1552"/>
      <c r="GIF437" s="1552"/>
      <c r="GIG437" s="1552"/>
      <c r="GIH437" s="1552"/>
      <c r="GII437" s="1552"/>
      <c r="GIJ437" s="1552"/>
      <c r="GIK437" s="1552"/>
      <c r="GIL437" s="1552"/>
      <c r="GIM437" s="1552"/>
      <c r="GIN437" s="1552"/>
      <c r="GIO437" s="1552"/>
      <c r="GIP437" s="1552"/>
      <c r="GIQ437" s="1552"/>
      <c r="GIR437" s="1552"/>
      <c r="GIS437" s="1552"/>
      <c r="GIT437" s="1552"/>
      <c r="GIU437" s="1552"/>
      <c r="GIV437" s="1552"/>
      <c r="GIW437" s="1552"/>
      <c r="GIX437" s="1552"/>
      <c r="GIY437" s="1552"/>
      <c r="GIZ437" s="1552"/>
      <c r="GJA437" s="1552"/>
      <c r="GJB437" s="1552"/>
      <c r="GJC437" s="1552"/>
      <c r="GJD437" s="1552"/>
      <c r="GJE437" s="1552"/>
      <c r="GJF437" s="1552"/>
      <c r="GJG437" s="1552"/>
      <c r="GJH437" s="1552"/>
      <c r="GJI437" s="1552"/>
      <c r="GJJ437" s="1552"/>
      <c r="GJK437" s="1552"/>
      <c r="GJL437" s="1552"/>
      <c r="GJM437" s="1552"/>
      <c r="GJN437" s="1552"/>
      <c r="GJO437" s="1552"/>
      <c r="GJP437" s="1552"/>
      <c r="GJQ437" s="1552"/>
      <c r="GJR437" s="1552"/>
      <c r="GJS437" s="1552"/>
      <c r="GJT437" s="1552"/>
      <c r="GJU437" s="1552"/>
      <c r="GJV437" s="1552"/>
      <c r="GJW437" s="1552"/>
      <c r="GJX437" s="1552"/>
      <c r="GJY437" s="1552"/>
      <c r="GJZ437" s="1552"/>
      <c r="GKA437" s="1552"/>
      <c r="GKB437" s="1552"/>
      <c r="GKC437" s="1552"/>
      <c r="GKD437" s="1552"/>
      <c r="GKE437" s="1552"/>
      <c r="GKF437" s="1552"/>
      <c r="GKG437" s="1552"/>
      <c r="GKH437" s="1552"/>
      <c r="GKI437" s="1552"/>
      <c r="GKJ437" s="1552"/>
      <c r="GKK437" s="1552"/>
      <c r="GKL437" s="1552"/>
      <c r="GKM437" s="1552"/>
      <c r="GKN437" s="1552"/>
      <c r="GKO437" s="1552"/>
      <c r="GKP437" s="1552"/>
      <c r="GKQ437" s="1552"/>
      <c r="GKR437" s="1552"/>
      <c r="GKS437" s="1552"/>
      <c r="GKT437" s="1552"/>
      <c r="GKU437" s="1552"/>
      <c r="GKV437" s="1552"/>
      <c r="GKW437" s="1552"/>
      <c r="GKX437" s="1552"/>
      <c r="GKY437" s="1552"/>
      <c r="GKZ437" s="1552"/>
      <c r="GLA437" s="1552"/>
      <c r="GLB437" s="1552"/>
      <c r="GLC437" s="1552"/>
      <c r="GLD437" s="1552"/>
      <c r="GLE437" s="1552"/>
      <c r="GLF437" s="1552"/>
      <c r="GLG437" s="1552"/>
      <c r="GLH437" s="1552"/>
      <c r="GLI437" s="1552"/>
      <c r="GLJ437" s="1552"/>
      <c r="GLK437" s="1552"/>
      <c r="GLL437" s="1552"/>
      <c r="GLM437" s="1552"/>
      <c r="GLN437" s="1552"/>
      <c r="GLO437" s="1552"/>
      <c r="GLP437" s="1552"/>
      <c r="GLQ437" s="1552"/>
      <c r="GLR437" s="1552"/>
      <c r="GLS437" s="1552"/>
      <c r="GLT437" s="1552"/>
      <c r="GLU437" s="1552"/>
      <c r="GLV437" s="1552"/>
      <c r="GLW437" s="1552"/>
      <c r="GLX437" s="1552"/>
      <c r="GLY437" s="1552"/>
      <c r="GLZ437" s="1552"/>
      <c r="GMA437" s="1552"/>
      <c r="GMB437" s="1552"/>
      <c r="GMC437" s="1552"/>
      <c r="GMD437" s="1552"/>
      <c r="GME437" s="1552"/>
      <c r="GMF437" s="1552"/>
      <c r="GMG437" s="1552"/>
      <c r="GMH437" s="1552"/>
      <c r="GMI437" s="1552"/>
      <c r="GMJ437" s="1552"/>
      <c r="GMK437" s="1552"/>
      <c r="GML437" s="1552"/>
      <c r="GMM437" s="1552"/>
      <c r="GMN437" s="1552"/>
      <c r="GMO437" s="1552"/>
      <c r="GMP437" s="1552"/>
      <c r="GMQ437" s="1552"/>
      <c r="GMR437" s="1552"/>
      <c r="GMS437" s="1552"/>
      <c r="GMT437" s="1552"/>
      <c r="GMU437" s="1552"/>
      <c r="GMV437" s="1552"/>
      <c r="GMW437" s="1552"/>
      <c r="GMX437" s="1552"/>
      <c r="GMY437" s="1552"/>
      <c r="GMZ437" s="1552"/>
      <c r="GNA437" s="1552"/>
      <c r="GNB437" s="1552"/>
      <c r="GNC437" s="1552"/>
      <c r="GND437" s="1552"/>
      <c r="GNE437" s="1552"/>
      <c r="GNF437" s="1552"/>
      <c r="GNG437" s="1552"/>
      <c r="GNH437" s="1552"/>
      <c r="GNI437" s="1552"/>
      <c r="GNJ437" s="1552"/>
      <c r="GNK437" s="1552"/>
      <c r="GNL437" s="1552"/>
      <c r="GNM437" s="1552"/>
      <c r="GNN437" s="1552"/>
      <c r="GNO437" s="1552"/>
      <c r="GNP437" s="1552"/>
      <c r="GNQ437" s="1552"/>
      <c r="GNR437" s="1552"/>
      <c r="GNS437" s="1552"/>
      <c r="GNT437" s="1552"/>
      <c r="GNU437" s="1552"/>
      <c r="GNV437" s="1552"/>
      <c r="GNW437" s="1552"/>
      <c r="GNX437" s="1552"/>
      <c r="GNY437" s="1552"/>
      <c r="GNZ437" s="1552"/>
      <c r="GOA437" s="1552"/>
      <c r="GOB437" s="1552"/>
      <c r="GOC437" s="1552"/>
      <c r="GOD437" s="1552"/>
      <c r="GOE437" s="1552"/>
      <c r="GOF437" s="1552"/>
      <c r="GOG437" s="1552"/>
      <c r="GOH437" s="1552"/>
      <c r="GOI437" s="1552"/>
      <c r="GOJ437" s="1552"/>
      <c r="GOK437" s="1552"/>
      <c r="GOL437" s="1552"/>
      <c r="GOM437" s="1552"/>
      <c r="GON437" s="1552"/>
      <c r="GOO437" s="1552"/>
      <c r="GOP437" s="1552"/>
      <c r="GOQ437" s="1552"/>
      <c r="GOR437" s="1552"/>
      <c r="GOS437" s="1552"/>
      <c r="GOT437" s="1552"/>
      <c r="GOU437" s="1552"/>
      <c r="GOV437" s="1552"/>
      <c r="GOW437" s="1552"/>
      <c r="GOX437" s="1552"/>
      <c r="GOY437" s="1552"/>
      <c r="GOZ437" s="1552"/>
      <c r="GPA437" s="1552"/>
      <c r="GPB437" s="1552"/>
      <c r="GPC437" s="1552"/>
      <c r="GPD437" s="1552"/>
      <c r="GPE437" s="1552"/>
      <c r="GPF437" s="1552"/>
      <c r="GPG437" s="1552"/>
      <c r="GPH437" s="1552"/>
      <c r="GPI437" s="1552"/>
      <c r="GPJ437" s="1552"/>
      <c r="GPK437" s="1552"/>
      <c r="GPL437" s="1552"/>
      <c r="GPM437" s="1552"/>
      <c r="GPN437" s="1552"/>
      <c r="GPO437" s="1552"/>
      <c r="GPP437" s="1552"/>
      <c r="GPQ437" s="1552"/>
      <c r="GPR437" s="1552"/>
      <c r="GPS437" s="1552"/>
      <c r="GPT437" s="1552"/>
      <c r="GPU437" s="1552"/>
      <c r="GPV437" s="1552"/>
      <c r="GPW437" s="1552"/>
      <c r="GPX437" s="1552"/>
      <c r="GPY437" s="1552"/>
      <c r="GPZ437" s="1552"/>
      <c r="GQA437" s="1552"/>
      <c r="GQB437" s="1552"/>
      <c r="GQC437" s="1552"/>
      <c r="GQD437" s="1552"/>
      <c r="GQE437" s="1552"/>
      <c r="GQF437" s="1552"/>
      <c r="GQG437" s="1552"/>
      <c r="GQH437" s="1552"/>
      <c r="GQI437" s="1552"/>
      <c r="GQJ437" s="1552"/>
      <c r="GQK437" s="1552"/>
      <c r="GQL437" s="1552"/>
      <c r="GQM437" s="1552"/>
      <c r="GQN437" s="1552"/>
      <c r="GQO437" s="1552"/>
      <c r="GQP437" s="1552"/>
      <c r="GQQ437" s="1552"/>
      <c r="GQR437" s="1552"/>
      <c r="GQS437" s="1552"/>
      <c r="GQT437" s="1552"/>
      <c r="GQU437" s="1552"/>
      <c r="GQV437" s="1552"/>
      <c r="GQW437" s="1552"/>
      <c r="GQX437" s="1552"/>
      <c r="GQY437" s="1552"/>
      <c r="GQZ437" s="1552"/>
      <c r="GRA437" s="1552"/>
      <c r="GRB437" s="1552"/>
      <c r="GRC437" s="1552"/>
      <c r="GRD437" s="1552"/>
      <c r="GRE437" s="1552"/>
      <c r="GRF437" s="1552"/>
      <c r="GRG437" s="1552"/>
      <c r="GRH437" s="1552"/>
      <c r="GRI437" s="1552"/>
      <c r="GRJ437" s="1552"/>
      <c r="GRK437" s="1552"/>
      <c r="GRL437" s="1552"/>
      <c r="GRM437" s="1552"/>
      <c r="GRN437" s="1552"/>
      <c r="GRO437" s="1552"/>
      <c r="GRP437" s="1552"/>
      <c r="GRQ437" s="1552"/>
      <c r="GRR437" s="1552"/>
      <c r="GRS437" s="1552"/>
      <c r="GRT437" s="1552"/>
      <c r="GRU437" s="1552"/>
      <c r="GRV437" s="1552"/>
      <c r="GRW437" s="1552"/>
      <c r="GRX437" s="1552"/>
      <c r="GRY437" s="1552"/>
      <c r="GRZ437" s="1552"/>
      <c r="GSA437" s="1552"/>
      <c r="GSB437" s="1552"/>
      <c r="GSC437" s="1552"/>
      <c r="GSD437" s="1552"/>
      <c r="GSE437" s="1552"/>
      <c r="GSF437" s="1552"/>
      <c r="GSG437" s="1552"/>
      <c r="GSH437" s="1552"/>
      <c r="GSI437" s="1552"/>
      <c r="GSJ437" s="1552"/>
      <c r="GSK437" s="1552"/>
      <c r="GSL437" s="1552"/>
      <c r="GSM437" s="1552"/>
      <c r="GSN437" s="1552"/>
      <c r="GSO437" s="1552"/>
      <c r="GSP437" s="1552"/>
      <c r="GSQ437" s="1552"/>
      <c r="GSR437" s="1552"/>
      <c r="GSS437" s="1552"/>
      <c r="GST437" s="1552"/>
      <c r="GSU437" s="1552"/>
      <c r="GSV437" s="1552"/>
      <c r="GSW437" s="1552"/>
      <c r="GSX437" s="1552"/>
      <c r="GSY437" s="1552"/>
      <c r="GSZ437" s="1552"/>
      <c r="GTA437" s="1552"/>
      <c r="GTB437" s="1552"/>
      <c r="GTC437" s="1552"/>
      <c r="GTD437" s="1552"/>
      <c r="GTE437" s="1552"/>
      <c r="GTF437" s="1552"/>
      <c r="GTG437" s="1552"/>
      <c r="GTH437" s="1552"/>
      <c r="GTI437" s="1552"/>
      <c r="GTJ437" s="1552"/>
      <c r="GTK437" s="1552"/>
      <c r="GTL437" s="1552"/>
      <c r="GTM437" s="1552"/>
      <c r="GTN437" s="1552"/>
      <c r="GTO437" s="1552"/>
      <c r="GTP437" s="1552"/>
      <c r="GTQ437" s="1552"/>
      <c r="GTR437" s="1552"/>
      <c r="GTS437" s="1552"/>
      <c r="GTT437" s="1552"/>
      <c r="GTU437" s="1552"/>
      <c r="GTV437" s="1552"/>
      <c r="GTW437" s="1552"/>
      <c r="GTX437" s="1552"/>
      <c r="GTY437" s="1552"/>
      <c r="GTZ437" s="1552"/>
      <c r="GUA437" s="1552"/>
      <c r="GUB437" s="1552"/>
      <c r="GUC437" s="1552"/>
      <c r="GUD437" s="1552"/>
      <c r="GUE437" s="1552"/>
      <c r="GUF437" s="1552"/>
      <c r="GUG437" s="1552"/>
      <c r="GUH437" s="1552"/>
      <c r="GUI437" s="1552"/>
      <c r="GUJ437" s="1552"/>
      <c r="GUK437" s="1552"/>
      <c r="GUL437" s="1552"/>
      <c r="GUM437" s="1552"/>
      <c r="GUN437" s="1552"/>
      <c r="GUO437" s="1552"/>
      <c r="GUP437" s="1552"/>
      <c r="GUQ437" s="1552"/>
      <c r="GUR437" s="1552"/>
      <c r="GUS437" s="1552"/>
      <c r="GUT437" s="1552"/>
      <c r="GUU437" s="1552"/>
      <c r="GUV437" s="1552"/>
      <c r="GUW437" s="1552"/>
      <c r="GUX437" s="1552"/>
      <c r="GUY437" s="1552"/>
      <c r="GUZ437" s="1552"/>
      <c r="GVA437" s="1552"/>
      <c r="GVB437" s="1552"/>
      <c r="GVC437" s="1552"/>
      <c r="GVD437" s="1552"/>
      <c r="GVE437" s="1552"/>
      <c r="GVF437" s="1552"/>
      <c r="GVG437" s="1552"/>
      <c r="GVH437" s="1552"/>
      <c r="GVI437" s="1552"/>
      <c r="GVJ437" s="1552"/>
      <c r="GVK437" s="1552"/>
      <c r="GVL437" s="1552"/>
      <c r="GVM437" s="1552"/>
      <c r="GVN437" s="1552"/>
      <c r="GVO437" s="1552"/>
      <c r="GVP437" s="1552"/>
      <c r="GVQ437" s="1552"/>
      <c r="GVR437" s="1552"/>
      <c r="GVS437" s="1552"/>
      <c r="GVT437" s="1552"/>
      <c r="GVU437" s="1552"/>
      <c r="GVV437" s="1552"/>
      <c r="GVW437" s="1552"/>
      <c r="GVX437" s="1552"/>
      <c r="GVY437" s="1552"/>
      <c r="GVZ437" s="1552"/>
      <c r="GWA437" s="1552"/>
      <c r="GWB437" s="1552"/>
      <c r="GWC437" s="1552"/>
      <c r="GWD437" s="1552"/>
      <c r="GWE437" s="1552"/>
      <c r="GWF437" s="1552"/>
      <c r="GWG437" s="1552"/>
      <c r="GWH437" s="1552"/>
      <c r="GWI437" s="1552"/>
      <c r="GWJ437" s="1552"/>
      <c r="GWK437" s="1552"/>
      <c r="GWL437" s="1552"/>
      <c r="GWM437" s="1552"/>
      <c r="GWN437" s="1552"/>
      <c r="GWO437" s="1552"/>
      <c r="GWP437" s="1552"/>
      <c r="GWQ437" s="1552"/>
      <c r="GWR437" s="1552"/>
      <c r="GWS437" s="1552"/>
      <c r="GWT437" s="1552"/>
      <c r="GWU437" s="1552"/>
      <c r="GWV437" s="1552"/>
      <c r="GWW437" s="1552"/>
      <c r="GWX437" s="1552"/>
      <c r="GWY437" s="1552"/>
      <c r="GWZ437" s="1552"/>
      <c r="GXA437" s="1552"/>
      <c r="GXB437" s="1552"/>
      <c r="GXC437" s="1552"/>
      <c r="GXD437" s="1552"/>
      <c r="GXE437" s="1552"/>
      <c r="GXF437" s="1552"/>
      <c r="GXG437" s="1552"/>
      <c r="GXH437" s="1552"/>
      <c r="GXI437" s="1552"/>
      <c r="GXJ437" s="1552"/>
      <c r="GXK437" s="1552"/>
      <c r="GXL437" s="1552"/>
      <c r="GXM437" s="1552"/>
      <c r="GXN437" s="1552"/>
      <c r="GXO437" s="1552"/>
      <c r="GXP437" s="1552"/>
      <c r="GXQ437" s="1552"/>
      <c r="GXR437" s="1552"/>
      <c r="GXS437" s="1552"/>
      <c r="GXT437" s="1552"/>
      <c r="GXU437" s="1552"/>
      <c r="GXV437" s="1552"/>
      <c r="GXW437" s="1552"/>
      <c r="GXX437" s="1552"/>
      <c r="GXY437" s="1552"/>
      <c r="GXZ437" s="1552"/>
      <c r="GYA437" s="1552"/>
      <c r="GYB437" s="1552"/>
      <c r="GYC437" s="1552"/>
      <c r="GYD437" s="1552"/>
      <c r="GYE437" s="1552"/>
      <c r="GYF437" s="1552"/>
      <c r="GYG437" s="1552"/>
      <c r="GYH437" s="1552"/>
      <c r="GYI437" s="1552"/>
      <c r="GYJ437" s="1552"/>
      <c r="GYK437" s="1552"/>
      <c r="GYL437" s="1552"/>
      <c r="GYM437" s="1552"/>
      <c r="GYN437" s="1552"/>
      <c r="GYO437" s="1552"/>
      <c r="GYP437" s="1552"/>
      <c r="GYQ437" s="1552"/>
      <c r="GYR437" s="1552"/>
      <c r="GYS437" s="1552"/>
      <c r="GYT437" s="1552"/>
      <c r="GYU437" s="1552"/>
      <c r="GYV437" s="1552"/>
      <c r="GYW437" s="1552"/>
      <c r="GYX437" s="1552"/>
      <c r="GYY437" s="1552"/>
      <c r="GYZ437" s="1552"/>
      <c r="GZA437" s="1552"/>
      <c r="GZB437" s="1552"/>
      <c r="GZC437" s="1552"/>
      <c r="GZD437" s="1552"/>
      <c r="GZE437" s="1552"/>
      <c r="GZF437" s="1552"/>
      <c r="GZG437" s="1552"/>
      <c r="GZH437" s="1552"/>
      <c r="GZI437" s="1552"/>
      <c r="GZJ437" s="1552"/>
      <c r="GZK437" s="1552"/>
      <c r="GZL437" s="1552"/>
      <c r="GZM437" s="1552"/>
      <c r="GZN437" s="1552"/>
      <c r="GZO437" s="1552"/>
      <c r="GZP437" s="1552"/>
      <c r="GZQ437" s="1552"/>
      <c r="GZR437" s="1552"/>
      <c r="GZS437" s="1552"/>
      <c r="GZT437" s="1552"/>
      <c r="GZU437" s="1552"/>
      <c r="GZV437" s="1552"/>
      <c r="GZW437" s="1552"/>
      <c r="GZX437" s="1552"/>
      <c r="GZY437" s="1552"/>
      <c r="GZZ437" s="1552"/>
      <c r="HAA437" s="1552"/>
      <c r="HAB437" s="1552"/>
      <c r="HAC437" s="1552"/>
      <c r="HAD437" s="1552"/>
      <c r="HAE437" s="1552"/>
      <c r="HAF437" s="1552"/>
      <c r="HAG437" s="1552"/>
      <c r="HAH437" s="1552"/>
      <c r="HAI437" s="1552"/>
      <c r="HAJ437" s="1552"/>
      <c r="HAK437" s="1552"/>
      <c r="HAL437" s="1552"/>
      <c r="HAM437" s="1552"/>
      <c r="HAN437" s="1552"/>
      <c r="HAO437" s="1552"/>
      <c r="HAP437" s="1552"/>
      <c r="HAQ437" s="1552"/>
      <c r="HAR437" s="1552"/>
      <c r="HAS437" s="1552"/>
      <c r="HAT437" s="1552"/>
      <c r="HAU437" s="1552"/>
      <c r="HAV437" s="1552"/>
      <c r="HAW437" s="1552"/>
      <c r="HAX437" s="1552"/>
      <c r="HAY437" s="1552"/>
      <c r="HAZ437" s="1552"/>
      <c r="HBA437" s="1552"/>
      <c r="HBB437" s="1552"/>
      <c r="HBC437" s="1552"/>
      <c r="HBD437" s="1552"/>
      <c r="HBE437" s="1552"/>
      <c r="HBF437" s="1552"/>
      <c r="HBG437" s="1552"/>
      <c r="HBH437" s="1552"/>
      <c r="HBI437" s="1552"/>
      <c r="HBJ437" s="1552"/>
      <c r="HBK437" s="1552"/>
      <c r="HBL437" s="1552"/>
      <c r="HBM437" s="1552"/>
      <c r="HBN437" s="1552"/>
      <c r="HBO437" s="1552"/>
      <c r="HBP437" s="1552"/>
      <c r="HBQ437" s="1552"/>
      <c r="HBR437" s="1552"/>
      <c r="HBS437" s="1552"/>
      <c r="HBT437" s="1552"/>
      <c r="HBU437" s="1552"/>
      <c r="HBV437" s="1552"/>
      <c r="HBW437" s="1552"/>
      <c r="HBX437" s="1552"/>
      <c r="HBY437" s="1552"/>
      <c r="HBZ437" s="1552"/>
      <c r="HCA437" s="1552"/>
      <c r="HCB437" s="1552"/>
      <c r="HCC437" s="1552"/>
      <c r="HCD437" s="1552"/>
      <c r="HCE437" s="1552"/>
      <c r="HCF437" s="1552"/>
      <c r="HCG437" s="1552"/>
      <c r="HCH437" s="1552"/>
      <c r="HCI437" s="1552"/>
      <c r="HCJ437" s="1552"/>
      <c r="HCK437" s="1552"/>
      <c r="HCL437" s="1552"/>
      <c r="HCM437" s="1552"/>
      <c r="HCN437" s="1552"/>
      <c r="HCO437" s="1552"/>
      <c r="HCP437" s="1552"/>
      <c r="HCQ437" s="1552"/>
      <c r="HCR437" s="1552"/>
      <c r="HCS437" s="1552"/>
      <c r="HCT437" s="1552"/>
      <c r="HCU437" s="1552"/>
      <c r="HCV437" s="1552"/>
      <c r="HCW437" s="1552"/>
      <c r="HCX437" s="1552"/>
      <c r="HCY437" s="1552"/>
      <c r="HCZ437" s="1552"/>
      <c r="HDA437" s="1552"/>
      <c r="HDB437" s="1552"/>
      <c r="HDC437" s="1552"/>
      <c r="HDD437" s="1552"/>
      <c r="HDE437" s="1552"/>
      <c r="HDF437" s="1552"/>
      <c r="HDG437" s="1552"/>
      <c r="HDH437" s="1552"/>
      <c r="HDI437" s="1552"/>
      <c r="HDJ437" s="1552"/>
      <c r="HDK437" s="1552"/>
      <c r="HDL437" s="1552"/>
      <c r="HDM437" s="1552"/>
      <c r="HDN437" s="1552"/>
      <c r="HDO437" s="1552"/>
      <c r="HDP437" s="1552"/>
      <c r="HDQ437" s="1552"/>
      <c r="HDR437" s="1552"/>
      <c r="HDS437" s="1552"/>
      <c r="HDT437" s="1552"/>
      <c r="HDU437" s="1552"/>
      <c r="HDV437" s="1552"/>
      <c r="HDW437" s="1552"/>
      <c r="HDX437" s="1552"/>
      <c r="HDY437" s="1552"/>
      <c r="HDZ437" s="1552"/>
      <c r="HEA437" s="1552"/>
      <c r="HEB437" s="1552"/>
      <c r="HEC437" s="1552"/>
      <c r="HED437" s="1552"/>
      <c r="HEE437" s="1552"/>
      <c r="HEF437" s="1552"/>
      <c r="HEG437" s="1552"/>
      <c r="HEH437" s="1552"/>
      <c r="HEI437" s="1552"/>
      <c r="HEJ437" s="1552"/>
      <c r="HEK437" s="1552"/>
      <c r="HEL437" s="1552"/>
      <c r="HEM437" s="1552"/>
      <c r="HEN437" s="1552"/>
      <c r="HEO437" s="1552"/>
      <c r="HEP437" s="1552"/>
      <c r="HEQ437" s="1552"/>
      <c r="HER437" s="1552"/>
      <c r="HES437" s="1552"/>
      <c r="HET437" s="1552"/>
      <c r="HEU437" s="1552"/>
      <c r="HEV437" s="1552"/>
      <c r="HEW437" s="1552"/>
      <c r="HEX437" s="1552"/>
      <c r="HEY437" s="1552"/>
      <c r="HEZ437" s="1552"/>
      <c r="HFA437" s="1552"/>
      <c r="HFB437" s="1552"/>
      <c r="HFC437" s="1552"/>
      <c r="HFD437" s="1552"/>
      <c r="HFE437" s="1552"/>
      <c r="HFF437" s="1552"/>
      <c r="HFG437" s="1552"/>
      <c r="HFH437" s="1552"/>
      <c r="HFI437" s="1552"/>
      <c r="HFJ437" s="1552"/>
      <c r="HFK437" s="1552"/>
      <c r="HFL437" s="1552"/>
      <c r="HFM437" s="1552"/>
      <c r="HFN437" s="1552"/>
      <c r="HFO437" s="1552"/>
      <c r="HFP437" s="1552"/>
      <c r="HFQ437" s="1552"/>
      <c r="HFR437" s="1552"/>
      <c r="HFS437" s="1552"/>
      <c r="HFT437" s="1552"/>
      <c r="HFU437" s="1552"/>
      <c r="HFV437" s="1552"/>
      <c r="HFW437" s="1552"/>
      <c r="HFX437" s="1552"/>
      <c r="HFY437" s="1552"/>
      <c r="HFZ437" s="1552"/>
      <c r="HGA437" s="1552"/>
      <c r="HGB437" s="1552"/>
      <c r="HGC437" s="1552"/>
      <c r="HGD437" s="1552"/>
      <c r="HGE437" s="1552"/>
      <c r="HGF437" s="1552"/>
      <c r="HGG437" s="1552"/>
      <c r="HGH437" s="1552"/>
      <c r="HGI437" s="1552"/>
      <c r="HGJ437" s="1552"/>
      <c r="HGK437" s="1552"/>
      <c r="HGL437" s="1552"/>
      <c r="HGM437" s="1552"/>
      <c r="HGN437" s="1552"/>
      <c r="HGO437" s="1552"/>
      <c r="HGP437" s="1552"/>
      <c r="HGQ437" s="1552"/>
      <c r="HGR437" s="1552"/>
      <c r="HGS437" s="1552"/>
      <c r="HGT437" s="1552"/>
      <c r="HGU437" s="1552"/>
      <c r="HGV437" s="1552"/>
      <c r="HGW437" s="1552"/>
      <c r="HGX437" s="1552"/>
      <c r="HGY437" s="1552"/>
      <c r="HGZ437" s="1552"/>
      <c r="HHA437" s="1552"/>
      <c r="HHB437" s="1552"/>
      <c r="HHC437" s="1552"/>
      <c r="HHD437" s="1552"/>
      <c r="HHE437" s="1552"/>
      <c r="HHF437" s="1552"/>
      <c r="HHG437" s="1552"/>
      <c r="HHH437" s="1552"/>
      <c r="HHI437" s="1552"/>
      <c r="HHJ437" s="1552"/>
      <c r="HHK437" s="1552"/>
      <c r="HHL437" s="1552"/>
      <c r="HHM437" s="1552"/>
      <c r="HHN437" s="1552"/>
      <c r="HHO437" s="1552"/>
      <c r="HHP437" s="1552"/>
      <c r="HHQ437" s="1552"/>
      <c r="HHR437" s="1552"/>
      <c r="HHS437" s="1552"/>
      <c r="HHT437" s="1552"/>
      <c r="HHU437" s="1552"/>
      <c r="HHV437" s="1552"/>
      <c r="HHW437" s="1552"/>
      <c r="HHX437" s="1552"/>
      <c r="HHY437" s="1552"/>
      <c r="HHZ437" s="1552"/>
      <c r="HIA437" s="1552"/>
      <c r="HIB437" s="1552"/>
      <c r="HIC437" s="1552"/>
      <c r="HID437" s="1552"/>
      <c r="HIE437" s="1552"/>
      <c r="HIF437" s="1552"/>
      <c r="HIG437" s="1552"/>
      <c r="HIH437" s="1552"/>
      <c r="HII437" s="1552"/>
      <c r="HIJ437" s="1552"/>
      <c r="HIK437" s="1552"/>
      <c r="HIL437" s="1552"/>
      <c r="HIM437" s="1552"/>
      <c r="HIN437" s="1552"/>
      <c r="HIO437" s="1552"/>
      <c r="HIP437" s="1552"/>
      <c r="HIQ437" s="1552"/>
      <c r="HIR437" s="1552"/>
      <c r="HIS437" s="1552"/>
      <c r="HIT437" s="1552"/>
      <c r="HIU437" s="1552"/>
      <c r="HIV437" s="1552"/>
      <c r="HIW437" s="1552"/>
      <c r="HIX437" s="1552"/>
      <c r="HIY437" s="1552"/>
      <c r="HIZ437" s="1552"/>
      <c r="HJA437" s="1552"/>
      <c r="HJB437" s="1552"/>
      <c r="HJC437" s="1552"/>
      <c r="HJD437" s="1552"/>
      <c r="HJE437" s="1552"/>
      <c r="HJF437" s="1552"/>
      <c r="HJG437" s="1552"/>
      <c r="HJH437" s="1552"/>
      <c r="HJI437" s="1552"/>
      <c r="HJJ437" s="1552"/>
      <c r="HJK437" s="1552"/>
      <c r="HJL437" s="1552"/>
      <c r="HJM437" s="1552"/>
      <c r="HJN437" s="1552"/>
      <c r="HJO437" s="1552"/>
      <c r="HJP437" s="1552"/>
      <c r="HJQ437" s="1552"/>
      <c r="HJR437" s="1552"/>
      <c r="HJS437" s="1552"/>
      <c r="HJT437" s="1552"/>
      <c r="HJU437" s="1552"/>
      <c r="HJV437" s="1552"/>
      <c r="HJW437" s="1552"/>
      <c r="HJX437" s="1552"/>
      <c r="HJY437" s="1552"/>
      <c r="HJZ437" s="1552"/>
      <c r="HKA437" s="1552"/>
      <c r="HKB437" s="1552"/>
      <c r="HKC437" s="1552"/>
      <c r="HKD437" s="1552"/>
      <c r="HKE437" s="1552"/>
      <c r="HKF437" s="1552"/>
      <c r="HKG437" s="1552"/>
      <c r="HKH437" s="1552"/>
      <c r="HKI437" s="1552"/>
      <c r="HKJ437" s="1552"/>
      <c r="HKK437" s="1552"/>
      <c r="HKL437" s="1552"/>
      <c r="HKM437" s="1552"/>
      <c r="HKN437" s="1552"/>
      <c r="HKO437" s="1552"/>
      <c r="HKP437" s="1552"/>
      <c r="HKQ437" s="1552"/>
      <c r="HKR437" s="1552"/>
      <c r="HKS437" s="1552"/>
      <c r="HKT437" s="1552"/>
      <c r="HKU437" s="1552"/>
      <c r="HKV437" s="1552"/>
      <c r="HKW437" s="1552"/>
      <c r="HKX437" s="1552"/>
      <c r="HKY437" s="1552"/>
      <c r="HKZ437" s="1552"/>
      <c r="HLA437" s="1552"/>
      <c r="HLB437" s="1552"/>
      <c r="HLC437" s="1552"/>
      <c r="HLD437" s="1552"/>
      <c r="HLE437" s="1552"/>
      <c r="HLF437" s="1552"/>
      <c r="HLG437" s="1552"/>
      <c r="HLH437" s="1552"/>
      <c r="HLI437" s="1552"/>
      <c r="HLJ437" s="1552"/>
      <c r="HLK437" s="1552"/>
      <c r="HLL437" s="1552"/>
      <c r="HLM437" s="1552"/>
      <c r="HLN437" s="1552"/>
      <c r="HLO437" s="1552"/>
      <c r="HLP437" s="1552"/>
      <c r="HLQ437" s="1552"/>
      <c r="HLR437" s="1552"/>
      <c r="HLS437" s="1552"/>
      <c r="HLT437" s="1552"/>
      <c r="HLU437" s="1552"/>
      <c r="HLV437" s="1552"/>
      <c r="HLW437" s="1552"/>
      <c r="HLX437" s="1552"/>
      <c r="HLY437" s="1552"/>
      <c r="HLZ437" s="1552"/>
      <c r="HMA437" s="1552"/>
      <c r="HMB437" s="1552"/>
      <c r="HMC437" s="1552"/>
      <c r="HMD437" s="1552"/>
      <c r="HME437" s="1552"/>
      <c r="HMF437" s="1552"/>
      <c r="HMG437" s="1552"/>
      <c r="HMH437" s="1552"/>
      <c r="HMI437" s="1552"/>
      <c r="HMJ437" s="1552"/>
      <c r="HMK437" s="1552"/>
      <c r="HML437" s="1552"/>
      <c r="HMM437" s="1552"/>
      <c r="HMN437" s="1552"/>
      <c r="HMO437" s="1552"/>
      <c r="HMP437" s="1552"/>
      <c r="HMQ437" s="1552"/>
      <c r="HMR437" s="1552"/>
      <c r="HMS437" s="1552"/>
      <c r="HMT437" s="1552"/>
      <c r="HMU437" s="1552"/>
      <c r="HMV437" s="1552"/>
      <c r="HMW437" s="1552"/>
      <c r="HMX437" s="1552"/>
      <c r="HMY437" s="1552"/>
      <c r="HMZ437" s="1552"/>
      <c r="HNA437" s="1552"/>
      <c r="HNB437" s="1552"/>
      <c r="HNC437" s="1552"/>
      <c r="HND437" s="1552"/>
      <c r="HNE437" s="1552"/>
      <c r="HNF437" s="1552"/>
      <c r="HNG437" s="1552"/>
      <c r="HNH437" s="1552"/>
      <c r="HNI437" s="1552"/>
      <c r="HNJ437" s="1552"/>
      <c r="HNK437" s="1552"/>
      <c r="HNL437" s="1552"/>
      <c r="HNM437" s="1552"/>
      <c r="HNN437" s="1552"/>
      <c r="HNO437" s="1552"/>
      <c r="HNP437" s="1552"/>
      <c r="HNQ437" s="1552"/>
      <c r="HNR437" s="1552"/>
      <c r="HNS437" s="1552"/>
      <c r="HNT437" s="1552"/>
      <c r="HNU437" s="1552"/>
      <c r="HNV437" s="1552"/>
      <c r="HNW437" s="1552"/>
      <c r="HNX437" s="1552"/>
      <c r="HNY437" s="1552"/>
      <c r="HNZ437" s="1552"/>
      <c r="HOA437" s="1552"/>
      <c r="HOB437" s="1552"/>
      <c r="HOC437" s="1552"/>
      <c r="HOD437" s="1552"/>
      <c r="HOE437" s="1552"/>
      <c r="HOF437" s="1552"/>
      <c r="HOG437" s="1552"/>
      <c r="HOH437" s="1552"/>
      <c r="HOI437" s="1552"/>
      <c r="HOJ437" s="1552"/>
      <c r="HOK437" s="1552"/>
      <c r="HOL437" s="1552"/>
      <c r="HOM437" s="1552"/>
      <c r="HON437" s="1552"/>
      <c r="HOO437" s="1552"/>
      <c r="HOP437" s="1552"/>
      <c r="HOQ437" s="1552"/>
      <c r="HOR437" s="1552"/>
      <c r="HOS437" s="1552"/>
      <c r="HOT437" s="1552"/>
      <c r="HOU437" s="1552"/>
      <c r="HOV437" s="1552"/>
      <c r="HOW437" s="1552"/>
      <c r="HOX437" s="1552"/>
      <c r="HOY437" s="1552"/>
      <c r="HOZ437" s="1552"/>
      <c r="HPA437" s="1552"/>
      <c r="HPB437" s="1552"/>
      <c r="HPC437" s="1552"/>
      <c r="HPD437" s="1552"/>
      <c r="HPE437" s="1552"/>
      <c r="HPF437" s="1552"/>
      <c r="HPG437" s="1552"/>
      <c r="HPH437" s="1552"/>
      <c r="HPI437" s="1552"/>
      <c r="HPJ437" s="1552"/>
      <c r="HPK437" s="1552"/>
      <c r="HPL437" s="1552"/>
      <c r="HPM437" s="1552"/>
      <c r="HPN437" s="1552"/>
      <c r="HPO437" s="1552"/>
      <c r="HPP437" s="1552"/>
      <c r="HPQ437" s="1552"/>
      <c r="HPR437" s="1552"/>
      <c r="HPS437" s="1552"/>
      <c r="HPT437" s="1552"/>
      <c r="HPU437" s="1552"/>
      <c r="HPV437" s="1552"/>
      <c r="HPW437" s="1552"/>
      <c r="HPX437" s="1552"/>
      <c r="HPY437" s="1552"/>
      <c r="HPZ437" s="1552"/>
      <c r="HQA437" s="1552"/>
      <c r="HQB437" s="1552"/>
      <c r="HQC437" s="1552"/>
      <c r="HQD437" s="1552"/>
      <c r="HQE437" s="1552"/>
      <c r="HQF437" s="1552"/>
      <c r="HQG437" s="1552"/>
      <c r="HQH437" s="1552"/>
      <c r="HQI437" s="1552"/>
      <c r="HQJ437" s="1552"/>
      <c r="HQK437" s="1552"/>
      <c r="HQL437" s="1552"/>
      <c r="HQM437" s="1552"/>
      <c r="HQN437" s="1552"/>
      <c r="HQO437" s="1552"/>
      <c r="HQP437" s="1552"/>
      <c r="HQQ437" s="1552"/>
      <c r="HQR437" s="1552"/>
      <c r="HQS437" s="1552"/>
      <c r="HQT437" s="1552"/>
      <c r="HQU437" s="1552"/>
      <c r="HQV437" s="1552"/>
      <c r="HQW437" s="1552"/>
      <c r="HQX437" s="1552"/>
      <c r="HQY437" s="1552"/>
      <c r="HQZ437" s="1552"/>
      <c r="HRA437" s="1552"/>
      <c r="HRB437" s="1552"/>
      <c r="HRC437" s="1552"/>
      <c r="HRD437" s="1552"/>
      <c r="HRE437" s="1552"/>
      <c r="HRF437" s="1552"/>
      <c r="HRG437" s="1552"/>
      <c r="HRH437" s="1552"/>
      <c r="HRI437" s="1552"/>
      <c r="HRJ437" s="1552"/>
      <c r="HRK437" s="1552"/>
      <c r="HRL437" s="1552"/>
      <c r="HRM437" s="1552"/>
      <c r="HRN437" s="1552"/>
      <c r="HRO437" s="1552"/>
      <c r="HRP437" s="1552"/>
      <c r="HRQ437" s="1552"/>
      <c r="HRR437" s="1552"/>
      <c r="HRS437" s="1552"/>
      <c r="HRT437" s="1552"/>
      <c r="HRU437" s="1552"/>
      <c r="HRV437" s="1552"/>
      <c r="HRW437" s="1552"/>
      <c r="HRX437" s="1552"/>
      <c r="HRY437" s="1552"/>
      <c r="HRZ437" s="1552"/>
      <c r="HSA437" s="1552"/>
      <c r="HSB437" s="1552"/>
      <c r="HSC437" s="1552"/>
      <c r="HSD437" s="1552"/>
      <c r="HSE437" s="1552"/>
      <c r="HSF437" s="1552"/>
      <c r="HSG437" s="1552"/>
      <c r="HSH437" s="1552"/>
      <c r="HSI437" s="1552"/>
      <c r="HSJ437" s="1552"/>
      <c r="HSK437" s="1552"/>
      <c r="HSL437" s="1552"/>
      <c r="HSM437" s="1552"/>
      <c r="HSN437" s="1552"/>
      <c r="HSO437" s="1552"/>
      <c r="HSP437" s="1552"/>
      <c r="HSQ437" s="1552"/>
      <c r="HSR437" s="1552"/>
      <c r="HSS437" s="1552"/>
      <c r="HST437" s="1552"/>
      <c r="HSU437" s="1552"/>
      <c r="HSV437" s="1552"/>
      <c r="HSW437" s="1552"/>
      <c r="HSX437" s="1552"/>
      <c r="HSY437" s="1552"/>
      <c r="HSZ437" s="1552"/>
      <c r="HTA437" s="1552"/>
      <c r="HTB437" s="1552"/>
      <c r="HTC437" s="1552"/>
      <c r="HTD437" s="1552"/>
      <c r="HTE437" s="1552"/>
      <c r="HTF437" s="1552"/>
      <c r="HTG437" s="1552"/>
      <c r="HTH437" s="1552"/>
      <c r="HTI437" s="1552"/>
      <c r="HTJ437" s="1552"/>
      <c r="HTK437" s="1552"/>
      <c r="HTL437" s="1552"/>
      <c r="HTM437" s="1552"/>
      <c r="HTN437" s="1552"/>
      <c r="HTO437" s="1552"/>
      <c r="HTP437" s="1552"/>
      <c r="HTQ437" s="1552"/>
      <c r="HTR437" s="1552"/>
      <c r="HTS437" s="1552"/>
      <c r="HTT437" s="1552"/>
      <c r="HTU437" s="1552"/>
      <c r="HTV437" s="1552"/>
      <c r="HTW437" s="1552"/>
      <c r="HTX437" s="1552"/>
      <c r="HTY437" s="1552"/>
      <c r="HTZ437" s="1552"/>
      <c r="HUA437" s="1552"/>
      <c r="HUB437" s="1552"/>
      <c r="HUC437" s="1552"/>
      <c r="HUD437" s="1552"/>
      <c r="HUE437" s="1552"/>
      <c r="HUF437" s="1552"/>
      <c r="HUG437" s="1552"/>
      <c r="HUH437" s="1552"/>
      <c r="HUI437" s="1552"/>
      <c r="HUJ437" s="1552"/>
      <c r="HUK437" s="1552"/>
      <c r="HUL437" s="1552"/>
      <c r="HUM437" s="1552"/>
      <c r="HUN437" s="1552"/>
      <c r="HUO437" s="1552"/>
      <c r="HUP437" s="1552"/>
      <c r="HUQ437" s="1552"/>
      <c r="HUR437" s="1552"/>
      <c r="HUS437" s="1552"/>
      <c r="HUT437" s="1552"/>
      <c r="HUU437" s="1552"/>
      <c r="HUV437" s="1552"/>
      <c r="HUW437" s="1552"/>
      <c r="HUX437" s="1552"/>
      <c r="HUY437" s="1552"/>
      <c r="HUZ437" s="1552"/>
      <c r="HVA437" s="1552"/>
      <c r="HVB437" s="1552"/>
      <c r="HVC437" s="1552"/>
      <c r="HVD437" s="1552"/>
      <c r="HVE437" s="1552"/>
      <c r="HVF437" s="1552"/>
      <c r="HVG437" s="1552"/>
      <c r="HVH437" s="1552"/>
      <c r="HVI437" s="1552"/>
      <c r="HVJ437" s="1552"/>
      <c r="HVK437" s="1552"/>
      <c r="HVL437" s="1552"/>
      <c r="HVM437" s="1552"/>
      <c r="HVN437" s="1552"/>
      <c r="HVO437" s="1552"/>
      <c r="HVP437" s="1552"/>
      <c r="HVQ437" s="1552"/>
      <c r="HVR437" s="1552"/>
      <c r="HVS437" s="1552"/>
      <c r="HVT437" s="1552"/>
      <c r="HVU437" s="1552"/>
      <c r="HVV437" s="1552"/>
      <c r="HVW437" s="1552"/>
      <c r="HVX437" s="1552"/>
      <c r="HVY437" s="1552"/>
      <c r="HVZ437" s="1552"/>
      <c r="HWA437" s="1552"/>
      <c r="HWB437" s="1552"/>
      <c r="HWC437" s="1552"/>
      <c r="HWD437" s="1552"/>
      <c r="HWE437" s="1552"/>
      <c r="HWF437" s="1552"/>
      <c r="HWG437" s="1552"/>
      <c r="HWH437" s="1552"/>
      <c r="HWI437" s="1552"/>
      <c r="HWJ437" s="1552"/>
      <c r="HWK437" s="1552"/>
      <c r="HWL437" s="1552"/>
      <c r="HWM437" s="1552"/>
      <c r="HWN437" s="1552"/>
      <c r="HWO437" s="1552"/>
      <c r="HWP437" s="1552"/>
      <c r="HWQ437" s="1552"/>
      <c r="HWR437" s="1552"/>
      <c r="HWS437" s="1552"/>
      <c r="HWT437" s="1552"/>
      <c r="HWU437" s="1552"/>
      <c r="HWV437" s="1552"/>
      <c r="HWW437" s="1552"/>
      <c r="HWX437" s="1552"/>
      <c r="HWY437" s="1552"/>
      <c r="HWZ437" s="1552"/>
      <c r="HXA437" s="1552"/>
      <c r="HXB437" s="1552"/>
      <c r="HXC437" s="1552"/>
      <c r="HXD437" s="1552"/>
      <c r="HXE437" s="1552"/>
      <c r="HXF437" s="1552"/>
      <c r="HXG437" s="1552"/>
      <c r="HXH437" s="1552"/>
      <c r="HXI437" s="1552"/>
      <c r="HXJ437" s="1552"/>
      <c r="HXK437" s="1552"/>
      <c r="HXL437" s="1552"/>
      <c r="HXM437" s="1552"/>
      <c r="HXN437" s="1552"/>
      <c r="HXO437" s="1552"/>
      <c r="HXP437" s="1552"/>
      <c r="HXQ437" s="1552"/>
      <c r="HXR437" s="1552"/>
      <c r="HXS437" s="1552"/>
      <c r="HXT437" s="1552"/>
      <c r="HXU437" s="1552"/>
      <c r="HXV437" s="1552"/>
      <c r="HXW437" s="1552"/>
      <c r="HXX437" s="1552"/>
      <c r="HXY437" s="1552"/>
      <c r="HXZ437" s="1552"/>
      <c r="HYA437" s="1552"/>
      <c r="HYB437" s="1552"/>
      <c r="HYC437" s="1552"/>
      <c r="HYD437" s="1552"/>
      <c r="HYE437" s="1552"/>
      <c r="HYF437" s="1552"/>
      <c r="HYG437" s="1552"/>
      <c r="HYH437" s="1552"/>
      <c r="HYI437" s="1552"/>
      <c r="HYJ437" s="1552"/>
      <c r="HYK437" s="1552"/>
      <c r="HYL437" s="1552"/>
      <c r="HYM437" s="1552"/>
      <c r="HYN437" s="1552"/>
      <c r="HYO437" s="1552"/>
      <c r="HYP437" s="1552"/>
      <c r="HYQ437" s="1552"/>
      <c r="HYR437" s="1552"/>
      <c r="HYS437" s="1552"/>
      <c r="HYT437" s="1552"/>
      <c r="HYU437" s="1552"/>
      <c r="HYV437" s="1552"/>
      <c r="HYW437" s="1552"/>
      <c r="HYX437" s="1552"/>
      <c r="HYY437" s="1552"/>
      <c r="HYZ437" s="1552"/>
      <c r="HZA437" s="1552"/>
      <c r="HZB437" s="1552"/>
      <c r="HZC437" s="1552"/>
      <c r="HZD437" s="1552"/>
      <c r="HZE437" s="1552"/>
      <c r="HZF437" s="1552"/>
      <c r="HZG437" s="1552"/>
      <c r="HZH437" s="1552"/>
      <c r="HZI437" s="1552"/>
      <c r="HZJ437" s="1552"/>
      <c r="HZK437" s="1552"/>
      <c r="HZL437" s="1552"/>
      <c r="HZM437" s="1552"/>
      <c r="HZN437" s="1552"/>
      <c r="HZO437" s="1552"/>
      <c r="HZP437" s="1552"/>
      <c r="HZQ437" s="1552"/>
      <c r="HZR437" s="1552"/>
      <c r="HZS437" s="1552"/>
      <c r="HZT437" s="1552"/>
      <c r="HZU437" s="1552"/>
      <c r="HZV437" s="1552"/>
      <c r="HZW437" s="1552"/>
      <c r="HZX437" s="1552"/>
      <c r="HZY437" s="1552"/>
      <c r="HZZ437" s="1552"/>
      <c r="IAA437" s="1552"/>
      <c r="IAB437" s="1552"/>
      <c r="IAC437" s="1552"/>
      <c r="IAD437" s="1552"/>
      <c r="IAE437" s="1552"/>
      <c r="IAF437" s="1552"/>
      <c r="IAG437" s="1552"/>
      <c r="IAH437" s="1552"/>
      <c r="IAI437" s="1552"/>
      <c r="IAJ437" s="1552"/>
      <c r="IAK437" s="1552"/>
      <c r="IAL437" s="1552"/>
      <c r="IAM437" s="1552"/>
      <c r="IAN437" s="1552"/>
      <c r="IAO437" s="1552"/>
      <c r="IAP437" s="1552"/>
      <c r="IAQ437" s="1552"/>
      <c r="IAR437" s="1552"/>
      <c r="IAS437" s="1552"/>
      <c r="IAT437" s="1552"/>
      <c r="IAU437" s="1552"/>
      <c r="IAV437" s="1552"/>
      <c r="IAW437" s="1552"/>
      <c r="IAX437" s="1552"/>
      <c r="IAY437" s="1552"/>
      <c r="IAZ437" s="1552"/>
      <c r="IBA437" s="1552"/>
      <c r="IBB437" s="1552"/>
      <c r="IBC437" s="1552"/>
      <c r="IBD437" s="1552"/>
      <c r="IBE437" s="1552"/>
      <c r="IBF437" s="1552"/>
      <c r="IBG437" s="1552"/>
      <c r="IBH437" s="1552"/>
      <c r="IBI437" s="1552"/>
      <c r="IBJ437" s="1552"/>
      <c r="IBK437" s="1552"/>
      <c r="IBL437" s="1552"/>
      <c r="IBM437" s="1552"/>
      <c r="IBN437" s="1552"/>
      <c r="IBO437" s="1552"/>
      <c r="IBP437" s="1552"/>
      <c r="IBQ437" s="1552"/>
      <c r="IBR437" s="1552"/>
      <c r="IBS437" s="1552"/>
      <c r="IBT437" s="1552"/>
      <c r="IBU437" s="1552"/>
      <c r="IBV437" s="1552"/>
      <c r="IBW437" s="1552"/>
      <c r="IBX437" s="1552"/>
      <c r="IBY437" s="1552"/>
      <c r="IBZ437" s="1552"/>
      <c r="ICA437" s="1552"/>
      <c r="ICB437" s="1552"/>
      <c r="ICC437" s="1552"/>
      <c r="ICD437" s="1552"/>
      <c r="ICE437" s="1552"/>
      <c r="ICF437" s="1552"/>
      <c r="ICG437" s="1552"/>
      <c r="ICH437" s="1552"/>
      <c r="ICI437" s="1552"/>
      <c r="ICJ437" s="1552"/>
      <c r="ICK437" s="1552"/>
      <c r="ICL437" s="1552"/>
      <c r="ICM437" s="1552"/>
      <c r="ICN437" s="1552"/>
      <c r="ICO437" s="1552"/>
      <c r="ICP437" s="1552"/>
      <c r="ICQ437" s="1552"/>
      <c r="ICR437" s="1552"/>
      <c r="ICS437" s="1552"/>
      <c r="ICT437" s="1552"/>
      <c r="ICU437" s="1552"/>
      <c r="ICV437" s="1552"/>
      <c r="ICW437" s="1552"/>
      <c r="ICX437" s="1552"/>
      <c r="ICY437" s="1552"/>
      <c r="ICZ437" s="1552"/>
      <c r="IDA437" s="1552"/>
      <c r="IDB437" s="1552"/>
      <c r="IDC437" s="1552"/>
      <c r="IDD437" s="1552"/>
      <c r="IDE437" s="1552"/>
      <c r="IDF437" s="1552"/>
      <c r="IDG437" s="1552"/>
      <c r="IDH437" s="1552"/>
      <c r="IDI437" s="1552"/>
      <c r="IDJ437" s="1552"/>
      <c r="IDK437" s="1552"/>
      <c r="IDL437" s="1552"/>
      <c r="IDM437" s="1552"/>
      <c r="IDN437" s="1552"/>
      <c r="IDO437" s="1552"/>
      <c r="IDP437" s="1552"/>
      <c r="IDQ437" s="1552"/>
      <c r="IDR437" s="1552"/>
      <c r="IDS437" s="1552"/>
      <c r="IDT437" s="1552"/>
      <c r="IDU437" s="1552"/>
      <c r="IDV437" s="1552"/>
      <c r="IDW437" s="1552"/>
      <c r="IDX437" s="1552"/>
      <c r="IDY437" s="1552"/>
      <c r="IDZ437" s="1552"/>
      <c r="IEA437" s="1552"/>
      <c r="IEB437" s="1552"/>
      <c r="IEC437" s="1552"/>
      <c r="IED437" s="1552"/>
      <c r="IEE437" s="1552"/>
      <c r="IEF437" s="1552"/>
      <c r="IEG437" s="1552"/>
      <c r="IEH437" s="1552"/>
      <c r="IEI437" s="1552"/>
      <c r="IEJ437" s="1552"/>
      <c r="IEK437" s="1552"/>
      <c r="IEL437" s="1552"/>
      <c r="IEM437" s="1552"/>
      <c r="IEN437" s="1552"/>
      <c r="IEO437" s="1552"/>
      <c r="IEP437" s="1552"/>
      <c r="IEQ437" s="1552"/>
      <c r="IER437" s="1552"/>
      <c r="IES437" s="1552"/>
      <c r="IET437" s="1552"/>
      <c r="IEU437" s="1552"/>
      <c r="IEV437" s="1552"/>
      <c r="IEW437" s="1552"/>
      <c r="IEX437" s="1552"/>
      <c r="IEY437" s="1552"/>
      <c r="IEZ437" s="1552"/>
      <c r="IFA437" s="1552"/>
      <c r="IFB437" s="1552"/>
      <c r="IFC437" s="1552"/>
      <c r="IFD437" s="1552"/>
      <c r="IFE437" s="1552"/>
      <c r="IFF437" s="1552"/>
      <c r="IFG437" s="1552"/>
      <c r="IFH437" s="1552"/>
      <c r="IFI437" s="1552"/>
      <c r="IFJ437" s="1552"/>
      <c r="IFK437" s="1552"/>
      <c r="IFL437" s="1552"/>
      <c r="IFM437" s="1552"/>
      <c r="IFN437" s="1552"/>
      <c r="IFO437" s="1552"/>
      <c r="IFP437" s="1552"/>
      <c r="IFQ437" s="1552"/>
      <c r="IFR437" s="1552"/>
      <c r="IFS437" s="1552"/>
      <c r="IFT437" s="1552"/>
      <c r="IFU437" s="1552"/>
      <c r="IFV437" s="1552"/>
      <c r="IFW437" s="1552"/>
      <c r="IFX437" s="1552"/>
      <c r="IFY437" s="1552"/>
      <c r="IFZ437" s="1552"/>
      <c r="IGA437" s="1552"/>
      <c r="IGB437" s="1552"/>
      <c r="IGC437" s="1552"/>
      <c r="IGD437" s="1552"/>
      <c r="IGE437" s="1552"/>
      <c r="IGF437" s="1552"/>
      <c r="IGG437" s="1552"/>
      <c r="IGH437" s="1552"/>
      <c r="IGI437" s="1552"/>
      <c r="IGJ437" s="1552"/>
      <c r="IGK437" s="1552"/>
      <c r="IGL437" s="1552"/>
      <c r="IGM437" s="1552"/>
      <c r="IGN437" s="1552"/>
      <c r="IGO437" s="1552"/>
      <c r="IGP437" s="1552"/>
      <c r="IGQ437" s="1552"/>
      <c r="IGR437" s="1552"/>
      <c r="IGS437" s="1552"/>
      <c r="IGT437" s="1552"/>
      <c r="IGU437" s="1552"/>
      <c r="IGV437" s="1552"/>
      <c r="IGW437" s="1552"/>
      <c r="IGX437" s="1552"/>
      <c r="IGY437" s="1552"/>
      <c r="IGZ437" s="1552"/>
      <c r="IHA437" s="1552"/>
      <c r="IHB437" s="1552"/>
      <c r="IHC437" s="1552"/>
      <c r="IHD437" s="1552"/>
      <c r="IHE437" s="1552"/>
      <c r="IHF437" s="1552"/>
      <c r="IHG437" s="1552"/>
      <c r="IHH437" s="1552"/>
      <c r="IHI437" s="1552"/>
      <c r="IHJ437" s="1552"/>
      <c r="IHK437" s="1552"/>
      <c r="IHL437" s="1552"/>
      <c r="IHM437" s="1552"/>
      <c r="IHN437" s="1552"/>
      <c r="IHO437" s="1552"/>
      <c r="IHP437" s="1552"/>
      <c r="IHQ437" s="1552"/>
      <c r="IHR437" s="1552"/>
      <c r="IHS437" s="1552"/>
      <c r="IHT437" s="1552"/>
      <c r="IHU437" s="1552"/>
      <c r="IHV437" s="1552"/>
      <c r="IHW437" s="1552"/>
      <c r="IHX437" s="1552"/>
      <c r="IHY437" s="1552"/>
      <c r="IHZ437" s="1552"/>
      <c r="IIA437" s="1552"/>
      <c r="IIB437" s="1552"/>
      <c r="IIC437" s="1552"/>
      <c r="IID437" s="1552"/>
      <c r="IIE437" s="1552"/>
      <c r="IIF437" s="1552"/>
      <c r="IIG437" s="1552"/>
      <c r="IIH437" s="1552"/>
      <c r="III437" s="1552"/>
      <c r="IIJ437" s="1552"/>
      <c r="IIK437" s="1552"/>
      <c r="IIL437" s="1552"/>
      <c r="IIM437" s="1552"/>
      <c r="IIN437" s="1552"/>
      <c r="IIO437" s="1552"/>
      <c r="IIP437" s="1552"/>
      <c r="IIQ437" s="1552"/>
      <c r="IIR437" s="1552"/>
      <c r="IIS437" s="1552"/>
      <c r="IIT437" s="1552"/>
      <c r="IIU437" s="1552"/>
      <c r="IIV437" s="1552"/>
      <c r="IIW437" s="1552"/>
      <c r="IIX437" s="1552"/>
      <c r="IIY437" s="1552"/>
      <c r="IIZ437" s="1552"/>
      <c r="IJA437" s="1552"/>
      <c r="IJB437" s="1552"/>
      <c r="IJC437" s="1552"/>
      <c r="IJD437" s="1552"/>
      <c r="IJE437" s="1552"/>
      <c r="IJF437" s="1552"/>
      <c r="IJG437" s="1552"/>
      <c r="IJH437" s="1552"/>
      <c r="IJI437" s="1552"/>
      <c r="IJJ437" s="1552"/>
      <c r="IJK437" s="1552"/>
      <c r="IJL437" s="1552"/>
      <c r="IJM437" s="1552"/>
      <c r="IJN437" s="1552"/>
      <c r="IJO437" s="1552"/>
      <c r="IJP437" s="1552"/>
      <c r="IJQ437" s="1552"/>
      <c r="IJR437" s="1552"/>
      <c r="IJS437" s="1552"/>
      <c r="IJT437" s="1552"/>
      <c r="IJU437" s="1552"/>
      <c r="IJV437" s="1552"/>
      <c r="IJW437" s="1552"/>
      <c r="IJX437" s="1552"/>
      <c r="IJY437" s="1552"/>
      <c r="IJZ437" s="1552"/>
      <c r="IKA437" s="1552"/>
      <c r="IKB437" s="1552"/>
      <c r="IKC437" s="1552"/>
      <c r="IKD437" s="1552"/>
      <c r="IKE437" s="1552"/>
      <c r="IKF437" s="1552"/>
      <c r="IKG437" s="1552"/>
      <c r="IKH437" s="1552"/>
      <c r="IKI437" s="1552"/>
      <c r="IKJ437" s="1552"/>
      <c r="IKK437" s="1552"/>
      <c r="IKL437" s="1552"/>
      <c r="IKM437" s="1552"/>
      <c r="IKN437" s="1552"/>
      <c r="IKO437" s="1552"/>
      <c r="IKP437" s="1552"/>
      <c r="IKQ437" s="1552"/>
      <c r="IKR437" s="1552"/>
      <c r="IKS437" s="1552"/>
      <c r="IKT437" s="1552"/>
      <c r="IKU437" s="1552"/>
      <c r="IKV437" s="1552"/>
      <c r="IKW437" s="1552"/>
      <c r="IKX437" s="1552"/>
      <c r="IKY437" s="1552"/>
      <c r="IKZ437" s="1552"/>
      <c r="ILA437" s="1552"/>
      <c r="ILB437" s="1552"/>
      <c r="ILC437" s="1552"/>
      <c r="ILD437" s="1552"/>
      <c r="ILE437" s="1552"/>
      <c r="ILF437" s="1552"/>
      <c r="ILG437" s="1552"/>
      <c r="ILH437" s="1552"/>
      <c r="ILI437" s="1552"/>
      <c r="ILJ437" s="1552"/>
      <c r="ILK437" s="1552"/>
      <c r="ILL437" s="1552"/>
      <c r="ILM437" s="1552"/>
      <c r="ILN437" s="1552"/>
      <c r="ILO437" s="1552"/>
      <c r="ILP437" s="1552"/>
      <c r="ILQ437" s="1552"/>
      <c r="ILR437" s="1552"/>
      <c r="ILS437" s="1552"/>
      <c r="ILT437" s="1552"/>
      <c r="ILU437" s="1552"/>
      <c r="ILV437" s="1552"/>
      <c r="ILW437" s="1552"/>
      <c r="ILX437" s="1552"/>
      <c r="ILY437" s="1552"/>
      <c r="ILZ437" s="1552"/>
      <c r="IMA437" s="1552"/>
      <c r="IMB437" s="1552"/>
      <c r="IMC437" s="1552"/>
      <c r="IMD437" s="1552"/>
      <c r="IME437" s="1552"/>
      <c r="IMF437" s="1552"/>
      <c r="IMG437" s="1552"/>
      <c r="IMH437" s="1552"/>
      <c r="IMI437" s="1552"/>
      <c r="IMJ437" s="1552"/>
      <c r="IMK437" s="1552"/>
      <c r="IML437" s="1552"/>
      <c r="IMM437" s="1552"/>
      <c r="IMN437" s="1552"/>
      <c r="IMO437" s="1552"/>
      <c r="IMP437" s="1552"/>
      <c r="IMQ437" s="1552"/>
      <c r="IMR437" s="1552"/>
      <c r="IMS437" s="1552"/>
      <c r="IMT437" s="1552"/>
      <c r="IMU437" s="1552"/>
      <c r="IMV437" s="1552"/>
      <c r="IMW437" s="1552"/>
      <c r="IMX437" s="1552"/>
      <c r="IMY437" s="1552"/>
      <c r="IMZ437" s="1552"/>
      <c r="INA437" s="1552"/>
      <c r="INB437" s="1552"/>
      <c r="INC437" s="1552"/>
      <c r="IND437" s="1552"/>
      <c r="INE437" s="1552"/>
      <c r="INF437" s="1552"/>
      <c r="ING437" s="1552"/>
      <c r="INH437" s="1552"/>
      <c r="INI437" s="1552"/>
      <c r="INJ437" s="1552"/>
      <c r="INK437" s="1552"/>
      <c r="INL437" s="1552"/>
      <c r="INM437" s="1552"/>
      <c r="INN437" s="1552"/>
      <c r="INO437" s="1552"/>
      <c r="INP437" s="1552"/>
      <c r="INQ437" s="1552"/>
      <c r="INR437" s="1552"/>
      <c r="INS437" s="1552"/>
      <c r="INT437" s="1552"/>
      <c r="INU437" s="1552"/>
      <c r="INV437" s="1552"/>
      <c r="INW437" s="1552"/>
      <c r="INX437" s="1552"/>
      <c r="INY437" s="1552"/>
      <c r="INZ437" s="1552"/>
      <c r="IOA437" s="1552"/>
      <c r="IOB437" s="1552"/>
      <c r="IOC437" s="1552"/>
      <c r="IOD437" s="1552"/>
      <c r="IOE437" s="1552"/>
      <c r="IOF437" s="1552"/>
      <c r="IOG437" s="1552"/>
      <c r="IOH437" s="1552"/>
      <c r="IOI437" s="1552"/>
      <c r="IOJ437" s="1552"/>
      <c r="IOK437" s="1552"/>
      <c r="IOL437" s="1552"/>
      <c r="IOM437" s="1552"/>
      <c r="ION437" s="1552"/>
      <c r="IOO437" s="1552"/>
      <c r="IOP437" s="1552"/>
      <c r="IOQ437" s="1552"/>
      <c r="IOR437" s="1552"/>
      <c r="IOS437" s="1552"/>
      <c r="IOT437" s="1552"/>
      <c r="IOU437" s="1552"/>
      <c r="IOV437" s="1552"/>
      <c r="IOW437" s="1552"/>
      <c r="IOX437" s="1552"/>
      <c r="IOY437" s="1552"/>
      <c r="IOZ437" s="1552"/>
      <c r="IPA437" s="1552"/>
      <c r="IPB437" s="1552"/>
      <c r="IPC437" s="1552"/>
      <c r="IPD437" s="1552"/>
      <c r="IPE437" s="1552"/>
      <c r="IPF437" s="1552"/>
      <c r="IPG437" s="1552"/>
      <c r="IPH437" s="1552"/>
      <c r="IPI437" s="1552"/>
      <c r="IPJ437" s="1552"/>
      <c r="IPK437" s="1552"/>
      <c r="IPL437" s="1552"/>
      <c r="IPM437" s="1552"/>
      <c r="IPN437" s="1552"/>
      <c r="IPO437" s="1552"/>
      <c r="IPP437" s="1552"/>
      <c r="IPQ437" s="1552"/>
      <c r="IPR437" s="1552"/>
      <c r="IPS437" s="1552"/>
      <c r="IPT437" s="1552"/>
      <c r="IPU437" s="1552"/>
      <c r="IPV437" s="1552"/>
      <c r="IPW437" s="1552"/>
      <c r="IPX437" s="1552"/>
      <c r="IPY437" s="1552"/>
      <c r="IPZ437" s="1552"/>
      <c r="IQA437" s="1552"/>
      <c r="IQB437" s="1552"/>
      <c r="IQC437" s="1552"/>
      <c r="IQD437" s="1552"/>
      <c r="IQE437" s="1552"/>
      <c r="IQF437" s="1552"/>
      <c r="IQG437" s="1552"/>
      <c r="IQH437" s="1552"/>
      <c r="IQI437" s="1552"/>
      <c r="IQJ437" s="1552"/>
      <c r="IQK437" s="1552"/>
      <c r="IQL437" s="1552"/>
      <c r="IQM437" s="1552"/>
      <c r="IQN437" s="1552"/>
      <c r="IQO437" s="1552"/>
      <c r="IQP437" s="1552"/>
      <c r="IQQ437" s="1552"/>
      <c r="IQR437" s="1552"/>
      <c r="IQS437" s="1552"/>
      <c r="IQT437" s="1552"/>
      <c r="IQU437" s="1552"/>
      <c r="IQV437" s="1552"/>
      <c r="IQW437" s="1552"/>
      <c r="IQX437" s="1552"/>
      <c r="IQY437" s="1552"/>
      <c r="IQZ437" s="1552"/>
      <c r="IRA437" s="1552"/>
      <c r="IRB437" s="1552"/>
      <c r="IRC437" s="1552"/>
      <c r="IRD437" s="1552"/>
      <c r="IRE437" s="1552"/>
      <c r="IRF437" s="1552"/>
      <c r="IRG437" s="1552"/>
      <c r="IRH437" s="1552"/>
      <c r="IRI437" s="1552"/>
      <c r="IRJ437" s="1552"/>
      <c r="IRK437" s="1552"/>
      <c r="IRL437" s="1552"/>
      <c r="IRM437" s="1552"/>
      <c r="IRN437" s="1552"/>
      <c r="IRO437" s="1552"/>
      <c r="IRP437" s="1552"/>
      <c r="IRQ437" s="1552"/>
      <c r="IRR437" s="1552"/>
      <c r="IRS437" s="1552"/>
      <c r="IRT437" s="1552"/>
      <c r="IRU437" s="1552"/>
      <c r="IRV437" s="1552"/>
      <c r="IRW437" s="1552"/>
      <c r="IRX437" s="1552"/>
      <c r="IRY437" s="1552"/>
      <c r="IRZ437" s="1552"/>
      <c r="ISA437" s="1552"/>
      <c r="ISB437" s="1552"/>
      <c r="ISC437" s="1552"/>
      <c r="ISD437" s="1552"/>
      <c r="ISE437" s="1552"/>
      <c r="ISF437" s="1552"/>
      <c r="ISG437" s="1552"/>
      <c r="ISH437" s="1552"/>
      <c r="ISI437" s="1552"/>
      <c r="ISJ437" s="1552"/>
      <c r="ISK437" s="1552"/>
      <c r="ISL437" s="1552"/>
      <c r="ISM437" s="1552"/>
      <c r="ISN437" s="1552"/>
      <c r="ISO437" s="1552"/>
      <c r="ISP437" s="1552"/>
      <c r="ISQ437" s="1552"/>
      <c r="ISR437" s="1552"/>
      <c r="ISS437" s="1552"/>
      <c r="IST437" s="1552"/>
      <c r="ISU437" s="1552"/>
      <c r="ISV437" s="1552"/>
      <c r="ISW437" s="1552"/>
      <c r="ISX437" s="1552"/>
      <c r="ISY437" s="1552"/>
      <c r="ISZ437" s="1552"/>
      <c r="ITA437" s="1552"/>
      <c r="ITB437" s="1552"/>
      <c r="ITC437" s="1552"/>
      <c r="ITD437" s="1552"/>
      <c r="ITE437" s="1552"/>
      <c r="ITF437" s="1552"/>
      <c r="ITG437" s="1552"/>
      <c r="ITH437" s="1552"/>
      <c r="ITI437" s="1552"/>
      <c r="ITJ437" s="1552"/>
      <c r="ITK437" s="1552"/>
      <c r="ITL437" s="1552"/>
      <c r="ITM437" s="1552"/>
      <c r="ITN437" s="1552"/>
      <c r="ITO437" s="1552"/>
      <c r="ITP437" s="1552"/>
      <c r="ITQ437" s="1552"/>
      <c r="ITR437" s="1552"/>
      <c r="ITS437" s="1552"/>
      <c r="ITT437" s="1552"/>
      <c r="ITU437" s="1552"/>
      <c r="ITV437" s="1552"/>
      <c r="ITW437" s="1552"/>
      <c r="ITX437" s="1552"/>
      <c r="ITY437" s="1552"/>
      <c r="ITZ437" s="1552"/>
      <c r="IUA437" s="1552"/>
      <c r="IUB437" s="1552"/>
      <c r="IUC437" s="1552"/>
      <c r="IUD437" s="1552"/>
      <c r="IUE437" s="1552"/>
      <c r="IUF437" s="1552"/>
      <c r="IUG437" s="1552"/>
      <c r="IUH437" s="1552"/>
      <c r="IUI437" s="1552"/>
      <c r="IUJ437" s="1552"/>
      <c r="IUK437" s="1552"/>
      <c r="IUL437" s="1552"/>
      <c r="IUM437" s="1552"/>
      <c r="IUN437" s="1552"/>
      <c r="IUO437" s="1552"/>
      <c r="IUP437" s="1552"/>
      <c r="IUQ437" s="1552"/>
      <c r="IUR437" s="1552"/>
      <c r="IUS437" s="1552"/>
      <c r="IUT437" s="1552"/>
      <c r="IUU437" s="1552"/>
      <c r="IUV437" s="1552"/>
      <c r="IUW437" s="1552"/>
      <c r="IUX437" s="1552"/>
      <c r="IUY437" s="1552"/>
      <c r="IUZ437" s="1552"/>
      <c r="IVA437" s="1552"/>
      <c r="IVB437" s="1552"/>
      <c r="IVC437" s="1552"/>
      <c r="IVD437" s="1552"/>
      <c r="IVE437" s="1552"/>
      <c r="IVF437" s="1552"/>
      <c r="IVG437" s="1552"/>
      <c r="IVH437" s="1552"/>
      <c r="IVI437" s="1552"/>
      <c r="IVJ437" s="1552"/>
      <c r="IVK437" s="1552"/>
      <c r="IVL437" s="1552"/>
      <c r="IVM437" s="1552"/>
      <c r="IVN437" s="1552"/>
      <c r="IVO437" s="1552"/>
      <c r="IVP437" s="1552"/>
      <c r="IVQ437" s="1552"/>
      <c r="IVR437" s="1552"/>
      <c r="IVS437" s="1552"/>
      <c r="IVT437" s="1552"/>
      <c r="IVU437" s="1552"/>
      <c r="IVV437" s="1552"/>
      <c r="IVW437" s="1552"/>
      <c r="IVX437" s="1552"/>
      <c r="IVY437" s="1552"/>
      <c r="IVZ437" s="1552"/>
      <c r="IWA437" s="1552"/>
      <c r="IWB437" s="1552"/>
      <c r="IWC437" s="1552"/>
      <c r="IWD437" s="1552"/>
      <c r="IWE437" s="1552"/>
      <c r="IWF437" s="1552"/>
      <c r="IWG437" s="1552"/>
      <c r="IWH437" s="1552"/>
      <c r="IWI437" s="1552"/>
      <c r="IWJ437" s="1552"/>
      <c r="IWK437" s="1552"/>
      <c r="IWL437" s="1552"/>
      <c r="IWM437" s="1552"/>
      <c r="IWN437" s="1552"/>
      <c r="IWO437" s="1552"/>
      <c r="IWP437" s="1552"/>
      <c r="IWQ437" s="1552"/>
      <c r="IWR437" s="1552"/>
      <c r="IWS437" s="1552"/>
      <c r="IWT437" s="1552"/>
      <c r="IWU437" s="1552"/>
      <c r="IWV437" s="1552"/>
      <c r="IWW437" s="1552"/>
      <c r="IWX437" s="1552"/>
      <c r="IWY437" s="1552"/>
      <c r="IWZ437" s="1552"/>
      <c r="IXA437" s="1552"/>
      <c r="IXB437" s="1552"/>
      <c r="IXC437" s="1552"/>
      <c r="IXD437" s="1552"/>
      <c r="IXE437" s="1552"/>
      <c r="IXF437" s="1552"/>
      <c r="IXG437" s="1552"/>
      <c r="IXH437" s="1552"/>
      <c r="IXI437" s="1552"/>
      <c r="IXJ437" s="1552"/>
      <c r="IXK437" s="1552"/>
      <c r="IXL437" s="1552"/>
      <c r="IXM437" s="1552"/>
      <c r="IXN437" s="1552"/>
      <c r="IXO437" s="1552"/>
      <c r="IXP437" s="1552"/>
      <c r="IXQ437" s="1552"/>
      <c r="IXR437" s="1552"/>
      <c r="IXS437" s="1552"/>
      <c r="IXT437" s="1552"/>
      <c r="IXU437" s="1552"/>
      <c r="IXV437" s="1552"/>
      <c r="IXW437" s="1552"/>
      <c r="IXX437" s="1552"/>
      <c r="IXY437" s="1552"/>
      <c r="IXZ437" s="1552"/>
      <c r="IYA437" s="1552"/>
      <c r="IYB437" s="1552"/>
      <c r="IYC437" s="1552"/>
      <c r="IYD437" s="1552"/>
      <c r="IYE437" s="1552"/>
      <c r="IYF437" s="1552"/>
      <c r="IYG437" s="1552"/>
      <c r="IYH437" s="1552"/>
      <c r="IYI437" s="1552"/>
      <c r="IYJ437" s="1552"/>
      <c r="IYK437" s="1552"/>
      <c r="IYL437" s="1552"/>
      <c r="IYM437" s="1552"/>
      <c r="IYN437" s="1552"/>
      <c r="IYO437" s="1552"/>
      <c r="IYP437" s="1552"/>
      <c r="IYQ437" s="1552"/>
      <c r="IYR437" s="1552"/>
      <c r="IYS437" s="1552"/>
      <c r="IYT437" s="1552"/>
      <c r="IYU437" s="1552"/>
      <c r="IYV437" s="1552"/>
      <c r="IYW437" s="1552"/>
      <c r="IYX437" s="1552"/>
      <c r="IYY437" s="1552"/>
      <c r="IYZ437" s="1552"/>
      <c r="IZA437" s="1552"/>
      <c r="IZB437" s="1552"/>
      <c r="IZC437" s="1552"/>
      <c r="IZD437" s="1552"/>
      <c r="IZE437" s="1552"/>
      <c r="IZF437" s="1552"/>
      <c r="IZG437" s="1552"/>
      <c r="IZH437" s="1552"/>
      <c r="IZI437" s="1552"/>
      <c r="IZJ437" s="1552"/>
      <c r="IZK437" s="1552"/>
      <c r="IZL437" s="1552"/>
      <c r="IZM437" s="1552"/>
      <c r="IZN437" s="1552"/>
      <c r="IZO437" s="1552"/>
      <c r="IZP437" s="1552"/>
      <c r="IZQ437" s="1552"/>
      <c r="IZR437" s="1552"/>
      <c r="IZS437" s="1552"/>
      <c r="IZT437" s="1552"/>
      <c r="IZU437" s="1552"/>
      <c r="IZV437" s="1552"/>
      <c r="IZW437" s="1552"/>
      <c r="IZX437" s="1552"/>
      <c r="IZY437" s="1552"/>
      <c r="IZZ437" s="1552"/>
      <c r="JAA437" s="1552"/>
      <c r="JAB437" s="1552"/>
      <c r="JAC437" s="1552"/>
      <c r="JAD437" s="1552"/>
      <c r="JAE437" s="1552"/>
      <c r="JAF437" s="1552"/>
      <c r="JAG437" s="1552"/>
      <c r="JAH437" s="1552"/>
      <c r="JAI437" s="1552"/>
      <c r="JAJ437" s="1552"/>
      <c r="JAK437" s="1552"/>
      <c r="JAL437" s="1552"/>
      <c r="JAM437" s="1552"/>
      <c r="JAN437" s="1552"/>
      <c r="JAO437" s="1552"/>
      <c r="JAP437" s="1552"/>
      <c r="JAQ437" s="1552"/>
      <c r="JAR437" s="1552"/>
      <c r="JAS437" s="1552"/>
      <c r="JAT437" s="1552"/>
      <c r="JAU437" s="1552"/>
      <c r="JAV437" s="1552"/>
      <c r="JAW437" s="1552"/>
      <c r="JAX437" s="1552"/>
      <c r="JAY437" s="1552"/>
      <c r="JAZ437" s="1552"/>
      <c r="JBA437" s="1552"/>
      <c r="JBB437" s="1552"/>
      <c r="JBC437" s="1552"/>
      <c r="JBD437" s="1552"/>
      <c r="JBE437" s="1552"/>
      <c r="JBF437" s="1552"/>
      <c r="JBG437" s="1552"/>
      <c r="JBH437" s="1552"/>
      <c r="JBI437" s="1552"/>
      <c r="JBJ437" s="1552"/>
      <c r="JBK437" s="1552"/>
      <c r="JBL437" s="1552"/>
      <c r="JBM437" s="1552"/>
      <c r="JBN437" s="1552"/>
      <c r="JBO437" s="1552"/>
      <c r="JBP437" s="1552"/>
      <c r="JBQ437" s="1552"/>
      <c r="JBR437" s="1552"/>
      <c r="JBS437" s="1552"/>
      <c r="JBT437" s="1552"/>
      <c r="JBU437" s="1552"/>
      <c r="JBV437" s="1552"/>
      <c r="JBW437" s="1552"/>
      <c r="JBX437" s="1552"/>
      <c r="JBY437" s="1552"/>
      <c r="JBZ437" s="1552"/>
      <c r="JCA437" s="1552"/>
      <c r="JCB437" s="1552"/>
      <c r="JCC437" s="1552"/>
      <c r="JCD437" s="1552"/>
      <c r="JCE437" s="1552"/>
      <c r="JCF437" s="1552"/>
      <c r="JCG437" s="1552"/>
      <c r="JCH437" s="1552"/>
      <c r="JCI437" s="1552"/>
      <c r="JCJ437" s="1552"/>
      <c r="JCK437" s="1552"/>
      <c r="JCL437" s="1552"/>
      <c r="JCM437" s="1552"/>
      <c r="JCN437" s="1552"/>
      <c r="JCO437" s="1552"/>
      <c r="JCP437" s="1552"/>
      <c r="JCQ437" s="1552"/>
      <c r="JCR437" s="1552"/>
      <c r="JCS437" s="1552"/>
      <c r="JCT437" s="1552"/>
      <c r="JCU437" s="1552"/>
      <c r="JCV437" s="1552"/>
      <c r="JCW437" s="1552"/>
      <c r="JCX437" s="1552"/>
      <c r="JCY437" s="1552"/>
      <c r="JCZ437" s="1552"/>
      <c r="JDA437" s="1552"/>
      <c r="JDB437" s="1552"/>
      <c r="JDC437" s="1552"/>
      <c r="JDD437" s="1552"/>
      <c r="JDE437" s="1552"/>
      <c r="JDF437" s="1552"/>
      <c r="JDG437" s="1552"/>
      <c r="JDH437" s="1552"/>
      <c r="JDI437" s="1552"/>
      <c r="JDJ437" s="1552"/>
      <c r="JDK437" s="1552"/>
      <c r="JDL437" s="1552"/>
      <c r="JDM437" s="1552"/>
      <c r="JDN437" s="1552"/>
      <c r="JDO437" s="1552"/>
      <c r="JDP437" s="1552"/>
      <c r="JDQ437" s="1552"/>
      <c r="JDR437" s="1552"/>
      <c r="JDS437" s="1552"/>
      <c r="JDT437" s="1552"/>
      <c r="JDU437" s="1552"/>
      <c r="JDV437" s="1552"/>
      <c r="JDW437" s="1552"/>
      <c r="JDX437" s="1552"/>
      <c r="JDY437" s="1552"/>
      <c r="JDZ437" s="1552"/>
      <c r="JEA437" s="1552"/>
      <c r="JEB437" s="1552"/>
      <c r="JEC437" s="1552"/>
      <c r="JED437" s="1552"/>
      <c r="JEE437" s="1552"/>
      <c r="JEF437" s="1552"/>
      <c r="JEG437" s="1552"/>
      <c r="JEH437" s="1552"/>
      <c r="JEI437" s="1552"/>
      <c r="JEJ437" s="1552"/>
      <c r="JEK437" s="1552"/>
      <c r="JEL437" s="1552"/>
      <c r="JEM437" s="1552"/>
      <c r="JEN437" s="1552"/>
      <c r="JEO437" s="1552"/>
      <c r="JEP437" s="1552"/>
      <c r="JEQ437" s="1552"/>
      <c r="JER437" s="1552"/>
      <c r="JES437" s="1552"/>
      <c r="JET437" s="1552"/>
      <c r="JEU437" s="1552"/>
      <c r="JEV437" s="1552"/>
      <c r="JEW437" s="1552"/>
      <c r="JEX437" s="1552"/>
      <c r="JEY437" s="1552"/>
      <c r="JEZ437" s="1552"/>
      <c r="JFA437" s="1552"/>
      <c r="JFB437" s="1552"/>
      <c r="JFC437" s="1552"/>
      <c r="JFD437" s="1552"/>
      <c r="JFE437" s="1552"/>
      <c r="JFF437" s="1552"/>
      <c r="JFG437" s="1552"/>
      <c r="JFH437" s="1552"/>
      <c r="JFI437" s="1552"/>
      <c r="JFJ437" s="1552"/>
      <c r="JFK437" s="1552"/>
      <c r="JFL437" s="1552"/>
      <c r="JFM437" s="1552"/>
      <c r="JFN437" s="1552"/>
      <c r="JFO437" s="1552"/>
      <c r="JFP437" s="1552"/>
      <c r="JFQ437" s="1552"/>
      <c r="JFR437" s="1552"/>
      <c r="JFS437" s="1552"/>
      <c r="JFT437" s="1552"/>
      <c r="JFU437" s="1552"/>
      <c r="JFV437" s="1552"/>
      <c r="JFW437" s="1552"/>
      <c r="JFX437" s="1552"/>
      <c r="JFY437" s="1552"/>
      <c r="JFZ437" s="1552"/>
      <c r="JGA437" s="1552"/>
      <c r="JGB437" s="1552"/>
      <c r="JGC437" s="1552"/>
      <c r="JGD437" s="1552"/>
      <c r="JGE437" s="1552"/>
      <c r="JGF437" s="1552"/>
      <c r="JGG437" s="1552"/>
      <c r="JGH437" s="1552"/>
      <c r="JGI437" s="1552"/>
      <c r="JGJ437" s="1552"/>
      <c r="JGK437" s="1552"/>
      <c r="JGL437" s="1552"/>
      <c r="JGM437" s="1552"/>
      <c r="JGN437" s="1552"/>
      <c r="JGO437" s="1552"/>
      <c r="JGP437" s="1552"/>
      <c r="JGQ437" s="1552"/>
      <c r="JGR437" s="1552"/>
      <c r="JGS437" s="1552"/>
      <c r="JGT437" s="1552"/>
      <c r="JGU437" s="1552"/>
      <c r="JGV437" s="1552"/>
      <c r="JGW437" s="1552"/>
      <c r="JGX437" s="1552"/>
      <c r="JGY437" s="1552"/>
      <c r="JGZ437" s="1552"/>
      <c r="JHA437" s="1552"/>
      <c r="JHB437" s="1552"/>
      <c r="JHC437" s="1552"/>
      <c r="JHD437" s="1552"/>
      <c r="JHE437" s="1552"/>
      <c r="JHF437" s="1552"/>
      <c r="JHG437" s="1552"/>
      <c r="JHH437" s="1552"/>
      <c r="JHI437" s="1552"/>
      <c r="JHJ437" s="1552"/>
      <c r="JHK437" s="1552"/>
      <c r="JHL437" s="1552"/>
      <c r="JHM437" s="1552"/>
      <c r="JHN437" s="1552"/>
      <c r="JHO437" s="1552"/>
      <c r="JHP437" s="1552"/>
      <c r="JHQ437" s="1552"/>
      <c r="JHR437" s="1552"/>
      <c r="JHS437" s="1552"/>
      <c r="JHT437" s="1552"/>
      <c r="JHU437" s="1552"/>
      <c r="JHV437" s="1552"/>
      <c r="JHW437" s="1552"/>
      <c r="JHX437" s="1552"/>
      <c r="JHY437" s="1552"/>
      <c r="JHZ437" s="1552"/>
      <c r="JIA437" s="1552"/>
      <c r="JIB437" s="1552"/>
      <c r="JIC437" s="1552"/>
      <c r="JID437" s="1552"/>
      <c r="JIE437" s="1552"/>
      <c r="JIF437" s="1552"/>
      <c r="JIG437" s="1552"/>
      <c r="JIH437" s="1552"/>
      <c r="JII437" s="1552"/>
      <c r="JIJ437" s="1552"/>
      <c r="JIK437" s="1552"/>
      <c r="JIL437" s="1552"/>
      <c r="JIM437" s="1552"/>
      <c r="JIN437" s="1552"/>
      <c r="JIO437" s="1552"/>
      <c r="JIP437" s="1552"/>
      <c r="JIQ437" s="1552"/>
      <c r="JIR437" s="1552"/>
      <c r="JIS437" s="1552"/>
      <c r="JIT437" s="1552"/>
      <c r="JIU437" s="1552"/>
      <c r="JIV437" s="1552"/>
      <c r="JIW437" s="1552"/>
      <c r="JIX437" s="1552"/>
      <c r="JIY437" s="1552"/>
      <c r="JIZ437" s="1552"/>
      <c r="JJA437" s="1552"/>
      <c r="JJB437" s="1552"/>
      <c r="JJC437" s="1552"/>
      <c r="JJD437" s="1552"/>
      <c r="JJE437" s="1552"/>
      <c r="JJF437" s="1552"/>
      <c r="JJG437" s="1552"/>
      <c r="JJH437" s="1552"/>
      <c r="JJI437" s="1552"/>
      <c r="JJJ437" s="1552"/>
      <c r="JJK437" s="1552"/>
      <c r="JJL437" s="1552"/>
      <c r="JJM437" s="1552"/>
      <c r="JJN437" s="1552"/>
      <c r="JJO437" s="1552"/>
      <c r="JJP437" s="1552"/>
      <c r="JJQ437" s="1552"/>
      <c r="JJR437" s="1552"/>
      <c r="JJS437" s="1552"/>
      <c r="JJT437" s="1552"/>
      <c r="JJU437" s="1552"/>
      <c r="JJV437" s="1552"/>
      <c r="JJW437" s="1552"/>
      <c r="JJX437" s="1552"/>
      <c r="JJY437" s="1552"/>
      <c r="JJZ437" s="1552"/>
      <c r="JKA437" s="1552"/>
      <c r="JKB437" s="1552"/>
      <c r="JKC437" s="1552"/>
      <c r="JKD437" s="1552"/>
      <c r="JKE437" s="1552"/>
      <c r="JKF437" s="1552"/>
      <c r="JKG437" s="1552"/>
      <c r="JKH437" s="1552"/>
      <c r="JKI437" s="1552"/>
      <c r="JKJ437" s="1552"/>
      <c r="JKK437" s="1552"/>
      <c r="JKL437" s="1552"/>
      <c r="JKM437" s="1552"/>
      <c r="JKN437" s="1552"/>
      <c r="JKO437" s="1552"/>
      <c r="JKP437" s="1552"/>
      <c r="JKQ437" s="1552"/>
      <c r="JKR437" s="1552"/>
      <c r="JKS437" s="1552"/>
      <c r="JKT437" s="1552"/>
      <c r="JKU437" s="1552"/>
      <c r="JKV437" s="1552"/>
      <c r="JKW437" s="1552"/>
      <c r="JKX437" s="1552"/>
      <c r="JKY437" s="1552"/>
      <c r="JKZ437" s="1552"/>
      <c r="JLA437" s="1552"/>
      <c r="JLB437" s="1552"/>
      <c r="JLC437" s="1552"/>
      <c r="JLD437" s="1552"/>
      <c r="JLE437" s="1552"/>
      <c r="JLF437" s="1552"/>
      <c r="JLG437" s="1552"/>
      <c r="JLH437" s="1552"/>
      <c r="JLI437" s="1552"/>
      <c r="JLJ437" s="1552"/>
      <c r="JLK437" s="1552"/>
      <c r="JLL437" s="1552"/>
      <c r="JLM437" s="1552"/>
      <c r="JLN437" s="1552"/>
      <c r="JLO437" s="1552"/>
      <c r="JLP437" s="1552"/>
      <c r="JLQ437" s="1552"/>
      <c r="JLR437" s="1552"/>
      <c r="JLS437" s="1552"/>
      <c r="JLT437" s="1552"/>
      <c r="JLU437" s="1552"/>
      <c r="JLV437" s="1552"/>
      <c r="JLW437" s="1552"/>
      <c r="JLX437" s="1552"/>
      <c r="JLY437" s="1552"/>
      <c r="JLZ437" s="1552"/>
      <c r="JMA437" s="1552"/>
      <c r="JMB437" s="1552"/>
      <c r="JMC437" s="1552"/>
      <c r="JMD437" s="1552"/>
      <c r="JME437" s="1552"/>
      <c r="JMF437" s="1552"/>
      <c r="JMG437" s="1552"/>
      <c r="JMH437" s="1552"/>
      <c r="JMI437" s="1552"/>
      <c r="JMJ437" s="1552"/>
      <c r="JMK437" s="1552"/>
      <c r="JML437" s="1552"/>
      <c r="JMM437" s="1552"/>
      <c r="JMN437" s="1552"/>
      <c r="JMO437" s="1552"/>
      <c r="JMP437" s="1552"/>
      <c r="JMQ437" s="1552"/>
      <c r="JMR437" s="1552"/>
      <c r="JMS437" s="1552"/>
      <c r="JMT437" s="1552"/>
      <c r="JMU437" s="1552"/>
      <c r="JMV437" s="1552"/>
      <c r="JMW437" s="1552"/>
      <c r="JMX437" s="1552"/>
      <c r="JMY437" s="1552"/>
      <c r="JMZ437" s="1552"/>
      <c r="JNA437" s="1552"/>
      <c r="JNB437" s="1552"/>
      <c r="JNC437" s="1552"/>
      <c r="JND437" s="1552"/>
      <c r="JNE437" s="1552"/>
      <c r="JNF437" s="1552"/>
      <c r="JNG437" s="1552"/>
      <c r="JNH437" s="1552"/>
      <c r="JNI437" s="1552"/>
      <c r="JNJ437" s="1552"/>
      <c r="JNK437" s="1552"/>
      <c r="JNL437" s="1552"/>
      <c r="JNM437" s="1552"/>
      <c r="JNN437" s="1552"/>
      <c r="JNO437" s="1552"/>
      <c r="JNP437" s="1552"/>
      <c r="JNQ437" s="1552"/>
      <c r="JNR437" s="1552"/>
      <c r="JNS437" s="1552"/>
      <c r="JNT437" s="1552"/>
      <c r="JNU437" s="1552"/>
      <c r="JNV437" s="1552"/>
      <c r="JNW437" s="1552"/>
      <c r="JNX437" s="1552"/>
      <c r="JNY437" s="1552"/>
      <c r="JNZ437" s="1552"/>
      <c r="JOA437" s="1552"/>
      <c r="JOB437" s="1552"/>
      <c r="JOC437" s="1552"/>
      <c r="JOD437" s="1552"/>
      <c r="JOE437" s="1552"/>
      <c r="JOF437" s="1552"/>
      <c r="JOG437" s="1552"/>
      <c r="JOH437" s="1552"/>
      <c r="JOI437" s="1552"/>
      <c r="JOJ437" s="1552"/>
      <c r="JOK437" s="1552"/>
      <c r="JOL437" s="1552"/>
      <c r="JOM437" s="1552"/>
      <c r="JON437" s="1552"/>
      <c r="JOO437" s="1552"/>
      <c r="JOP437" s="1552"/>
      <c r="JOQ437" s="1552"/>
      <c r="JOR437" s="1552"/>
      <c r="JOS437" s="1552"/>
      <c r="JOT437" s="1552"/>
      <c r="JOU437" s="1552"/>
      <c r="JOV437" s="1552"/>
      <c r="JOW437" s="1552"/>
      <c r="JOX437" s="1552"/>
      <c r="JOY437" s="1552"/>
      <c r="JOZ437" s="1552"/>
      <c r="JPA437" s="1552"/>
      <c r="JPB437" s="1552"/>
      <c r="JPC437" s="1552"/>
      <c r="JPD437" s="1552"/>
      <c r="JPE437" s="1552"/>
      <c r="JPF437" s="1552"/>
      <c r="JPG437" s="1552"/>
      <c r="JPH437" s="1552"/>
      <c r="JPI437" s="1552"/>
      <c r="JPJ437" s="1552"/>
      <c r="JPK437" s="1552"/>
      <c r="JPL437" s="1552"/>
      <c r="JPM437" s="1552"/>
      <c r="JPN437" s="1552"/>
      <c r="JPO437" s="1552"/>
      <c r="JPP437" s="1552"/>
      <c r="JPQ437" s="1552"/>
      <c r="JPR437" s="1552"/>
      <c r="JPS437" s="1552"/>
      <c r="JPT437" s="1552"/>
      <c r="JPU437" s="1552"/>
      <c r="JPV437" s="1552"/>
      <c r="JPW437" s="1552"/>
      <c r="JPX437" s="1552"/>
      <c r="JPY437" s="1552"/>
      <c r="JPZ437" s="1552"/>
      <c r="JQA437" s="1552"/>
      <c r="JQB437" s="1552"/>
      <c r="JQC437" s="1552"/>
      <c r="JQD437" s="1552"/>
      <c r="JQE437" s="1552"/>
      <c r="JQF437" s="1552"/>
      <c r="JQG437" s="1552"/>
      <c r="JQH437" s="1552"/>
      <c r="JQI437" s="1552"/>
      <c r="JQJ437" s="1552"/>
      <c r="JQK437" s="1552"/>
      <c r="JQL437" s="1552"/>
      <c r="JQM437" s="1552"/>
      <c r="JQN437" s="1552"/>
      <c r="JQO437" s="1552"/>
      <c r="JQP437" s="1552"/>
      <c r="JQQ437" s="1552"/>
      <c r="JQR437" s="1552"/>
      <c r="JQS437" s="1552"/>
      <c r="JQT437" s="1552"/>
      <c r="JQU437" s="1552"/>
      <c r="JQV437" s="1552"/>
      <c r="JQW437" s="1552"/>
      <c r="JQX437" s="1552"/>
      <c r="JQY437" s="1552"/>
      <c r="JQZ437" s="1552"/>
      <c r="JRA437" s="1552"/>
      <c r="JRB437" s="1552"/>
      <c r="JRC437" s="1552"/>
      <c r="JRD437" s="1552"/>
      <c r="JRE437" s="1552"/>
      <c r="JRF437" s="1552"/>
      <c r="JRG437" s="1552"/>
      <c r="JRH437" s="1552"/>
      <c r="JRI437" s="1552"/>
      <c r="JRJ437" s="1552"/>
      <c r="JRK437" s="1552"/>
      <c r="JRL437" s="1552"/>
      <c r="JRM437" s="1552"/>
      <c r="JRN437" s="1552"/>
      <c r="JRO437" s="1552"/>
      <c r="JRP437" s="1552"/>
      <c r="JRQ437" s="1552"/>
      <c r="JRR437" s="1552"/>
      <c r="JRS437" s="1552"/>
      <c r="JRT437" s="1552"/>
      <c r="JRU437" s="1552"/>
      <c r="JRV437" s="1552"/>
      <c r="JRW437" s="1552"/>
      <c r="JRX437" s="1552"/>
      <c r="JRY437" s="1552"/>
      <c r="JRZ437" s="1552"/>
      <c r="JSA437" s="1552"/>
      <c r="JSB437" s="1552"/>
      <c r="JSC437" s="1552"/>
      <c r="JSD437" s="1552"/>
      <c r="JSE437" s="1552"/>
      <c r="JSF437" s="1552"/>
      <c r="JSG437" s="1552"/>
      <c r="JSH437" s="1552"/>
      <c r="JSI437" s="1552"/>
      <c r="JSJ437" s="1552"/>
      <c r="JSK437" s="1552"/>
      <c r="JSL437" s="1552"/>
      <c r="JSM437" s="1552"/>
      <c r="JSN437" s="1552"/>
      <c r="JSO437" s="1552"/>
      <c r="JSP437" s="1552"/>
      <c r="JSQ437" s="1552"/>
      <c r="JSR437" s="1552"/>
      <c r="JSS437" s="1552"/>
      <c r="JST437" s="1552"/>
      <c r="JSU437" s="1552"/>
      <c r="JSV437" s="1552"/>
      <c r="JSW437" s="1552"/>
      <c r="JSX437" s="1552"/>
      <c r="JSY437" s="1552"/>
      <c r="JSZ437" s="1552"/>
      <c r="JTA437" s="1552"/>
      <c r="JTB437" s="1552"/>
      <c r="JTC437" s="1552"/>
      <c r="JTD437" s="1552"/>
      <c r="JTE437" s="1552"/>
      <c r="JTF437" s="1552"/>
      <c r="JTG437" s="1552"/>
      <c r="JTH437" s="1552"/>
      <c r="JTI437" s="1552"/>
      <c r="JTJ437" s="1552"/>
      <c r="JTK437" s="1552"/>
      <c r="JTL437" s="1552"/>
      <c r="JTM437" s="1552"/>
      <c r="JTN437" s="1552"/>
      <c r="JTO437" s="1552"/>
      <c r="JTP437" s="1552"/>
      <c r="JTQ437" s="1552"/>
      <c r="JTR437" s="1552"/>
      <c r="JTS437" s="1552"/>
      <c r="JTT437" s="1552"/>
      <c r="JTU437" s="1552"/>
      <c r="JTV437" s="1552"/>
      <c r="JTW437" s="1552"/>
      <c r="JTX437" s="1552"/>
      <c r="JTY437" s="1552"/>
      <c r="JTZ437" s="1552"/>
      <c r="JUA437" s="1552"/>
      <c r="JUB437" s="1552"/>
      <c r="JUC437" s="1552"/>
      <c r="JUD437" s="1552"/>
      <c r="JUE437" s="1552"/>
      <c r="JUF437" s="1552"/>
      <c r="JUG437" s="1552"/>
      <c r="JUH437" s="1552"/>
      <c r="JUI437" s="1552"/>
      <c r="JUJ437" s="1552"/>
      <c r="JUK437" s="1552"/>
      <c r="JUL437" s="1552"/>
      <c r="JUM437" s="1552"/>
      <c r="JUN437" s="1552"/>
      <c r="JUO437" s="1552"/>
      <c r="JUP437" s="1552"/>
      <c r="JUQ437" s="1552"/>
      <c r="JUR437" s="1552"/>
      <c r="JUS437" s="1552"/>
      <c r="JUT437" s="1552"/>
      <c r="JUU437" s="1552"/>
      <c r="JUV437" s="1552"/>
      <c r="JUW437" s="1552"/>
      <c r="JUX437" s="1552"/>
      <c r="JUY437" s="1552"/>
      <c r="JUZ437" s="1552"/>
      <c r="JVA437" s="1552"/>
      <c r="JVB437" s="1552"/>
      <c r="JVC437" s="1552"/>
      <c r="JVD437" s="1552"/>
      <c r="JVE437" s="1552"/>
      <c r="JVF437" s="1552"/>
      <c r="JVG437" s="1552"/>
      <c r="JVH437" s="1552"/>
      <c r="JVI437" s="1552"/>
      <c r="JVJ437" s="1552"/>
      <c r="JVK437" s="1552"/>
      <c r="JVL437" s="1552"/>
      <c r="JVM437" s="1552"/>
      <c r="JVN437" s="1552"/>
      <c r="JVO437" s="1552"/>
      <c r="JVP437" s="1552"/>
      <c r="JVQ437" s="1552"/>
      <c r="JVR437" s="1552"/>
      <c r="JVS437" s="1552"/>
      <c r="JVT437" s="1552"/>
      <c r="JVU437" s="1552"/>
      <c r="JVV437" s="1552"/>
      <c r="JVW437" s="1552"/>
      <c r="JVX437" s="1552"/>
      <c r="JVY437" s="1552"/>
      <c r="JVZ437" s="1552"/>
      <c r="JWA437" s="1552"/>
      <c r="JWB437" s="1552"/>
      <c r="JWC437" s="1552"/>
      <c r="JWD437" s="1552"/>
      <c r="JWE437" s="1552"/>
      <c r="JWF437" s="1552"/>
      <c r="JWG437" s="1552"/>
      <c r="JWH437" s="1552"/>
      <c r="JWI437" s="1552"/>
      <c r="JWJ437" s="1552"/>
      <c r="JWK437" s="1552"/>
      <c r="JWL437" s="1552"/>
      <c r="JWM437" s="1552"/>
      <c r="JWN437" s="1552"/>
      <c r="JWO437" s="1552"/>
      <c r="JWP437" s="1552"/>
      <c r="JWQ437" s="1552"/>
      <c r="JWR437" s="1552"/>
      <c r="JWS437" s="1552"/>
      <c r="JWT437" s="1552"/>
      <c r="JWU437" s="1552"/>
      <c r="JWV437" s="1552"/>
      <c r="JWW437" s="1552"/>
      <c r="JWX437" s="1552"/>
      <c r="JWY437" s="1552"/>
      <c r="JWZ437" s="1552"/>
      <c r="JXA437" s="1552"/>
      <c r="JXB437" s="1552"/>
      <c r="JXC437" s="1552"/>
      <c r="JXD437" s="1552"/>
      <c r="JXE437" s="1552"/>
      <c r="JXF437" s="1552"/>
      <c r="JXG437" s="1552"/>
      <c r="JXH437" s="1552"/>
      <c r="JXI437" s="1552"/>
      <c r="JXJ437" s="1552"/>
      <c r="JXK437" s="1552"/>
      <c r="JXL437" s="1552"/>
      <c r="JXM437" s="1552"/>
      <c r="JXN437" s="1552"/>
      <c r="JXO437" s="1552"/>
      <c r="JXP437" s="1552"/>
      <c r="JXQ437" s="1552"/>
      <c r="JXR437" s="1552"/>
      <c r="JXS437" s="1552"/>
      <c r="JXT437" s="1552"/>
      <c r="JXU437" s="1552"/>
      <c r="JXV437" s="1552"/>
      <c r="JXW437" s="1552"/>
      <c r="JXX437" s="1552"/>
      <c r="JXY437" s="1552"/>
      <c r="JXZ437" s="1552"/>
      <c r="JYA437" s="1552"/>
      <c r="JYB437" s="1552"/>
      <c r="JYC437" s="1552"/>
      <c r="JYD437" s="1552"/>
      <c r="JYE437" s="1552"/>
      <c r="JYF437" s="1552"/>
      <c r="JYG437" s="1552"/>
      <c r="JYH437" s="1552"/>
      <c r="JYI437" s="1552"/>
      <c r="JYJ437" s="1552"/>
      <c r="JYK437" s="1552"/>
      <c r="JYL437" s="1552"/>
      <c r="JYM437" s="1552"/>
      <c r="JYN437" s="1552"/>
      <c r="JYO437" s="1552"/>
      <c r="JYP437" s="1552"/>
      <c r="JYQ437" s="1552"/>
      <c r="JYR437" s="1552"/>
      <c r="JYS437" s="1552"/>
      <c r="JYT437" s="1552"/>
      <c r="JYU437" s="1552"/>
      <c r="JYV437" s="1552"/>
      <c r="JYW437" s="1552"/>
      <c r="JYX437" s="1552"/>
      <c r="JYY437" s="1552"/>
      <c r="JYZ437" s="1552"/>
      <c r="JZA437" s="1552"/>
      <c r="JZB437" s="1552"/>
      <c r="JZC437" s="1552"/>
      <c r="JZD437" s="1552"/>
      <c r="JZE437" s="1552"/>
      <c r="JZF437" s="1552"/>
      <c r="JZG437" s="1552"/>
      <c r="JZH437" s="1552"/>
      <c r="JZI437" s="1552"/>
      <c r="JZJ437" s="1552"/>
      <c r="JZK437" s="1552"/>
      <c r="JZL437" s="1552"/>
      <c r="JZM437" s="1552"/>
      <c r="JZN437" s="1552"/>
      <c r="JZO437" s="1552"/>
      <c r="JZP437" s="1552"/>
      <c r="JZQ437" s="1552"/>
      <c r="JZR437" s="1552"/>
      <c r="JZS437" s="1552"/>
      <c r="JZT437" s="1552"/>
      <c r="JZU437" s="1552"/>
      <c r="JZV437" s="1552"/>
      <c r="JZW437" s="1552"/>
      <c r="JZX437" s="1552"/>
      <c r="JZY437" s="1552"/>
      <c r="JZZ437" s="1552"/>
      <c r="KAA437" s="1552"/>
      <c r="KAB437" s="1552"/>
      <c r="KAC437" s="1552"/>
      <c r="KAD437" s="1552"/>
      <c r="KAE437" s="1552"/>
      <c r="KAF437" s="1552"/>
      <c r="KAG437" s="1552"/>
      <c r="KAH437" s="1552"/>
      <c r="KAI437" s="1552"/>
      <c r="KAJ437" s="1552"/>
      <c r="KAK437" s="1552"/>
      <c r="KAL437" s="1552"/>
      <c r="KAM437" s="1552"/>
      <c r="KAN437" s="1552"/>
      <c r="KAO437" s="1552"/>
      <c r="KAP437" s="1552"/>
      <c r="KAQ437" s="1552"/>
      <c r="KAR437" s="1552"/>
      <c r="KAS437" s="1552"/>
      <c r="KAT437" s="1552"/>
      <c r="KAU437" s="1552"/>
      <c r="KAV437" s="1552"/>
      <c r="KAW437" s="1552"/>
      <c r="KAX437" s="1552"/>
      <c r="KAY437" s="1552"/>
      <c r="KAZ437" s="1552"/>
      <c r="KBA437" s="1552"/>
      <c r="KBB437" s="1552"/>
      <c r="KBC437" s="1552"/>
      <c r="KBD437" s="1552"/>
      <c r="KBE437" s="1552"/>
      <c r="KBF437" s="1552"/>
      <c r="KBG437" s="1552"/>
      <c r="KBH437" s="1552"/>
      <c r="KBI437" s="1552"/>
      <c r="KBJ437" s="1552"/>
      <c r="KBK437" s="1552"/>
      <c r="KBL437" s="1552"/>
      <c r="KBM437" s="1552"/>
      <c r="KBN437" s="1552"/>
      <c r="KBO437" s="1552"/>
      <c r="KBP437" s="1552"/>
      <c r="KBQ437" s="1552"/>
      <c r="KBR437" s="1552"/>
      <c r="KBS437" s="1552"/>
      <c r="KBT437" s="1552"/>
      <c r="KBU437" s="1552"/>
      <c r="KBV437" s="1552"/>
      <c r="KBW437" s="1552"/>
      <c r="KBX437" s="1552"/>
      <c r="KBY437" s="1552"/>
      <c r="KBZ437" s="1552"/>
      <c r="KCA437" s="1552"/>
      <c r="KCB437" s="1552"/>
      <c r="KCC437" s="1552"/>
      <c r="KCD437" s="1552"/>
      <c r="KCE437" s="1552"/>
      <c r="KCF437" s="1552"/>
      <c r="KCG437" s="1552"/>
      <c r="KCH437" s="1552"/>
      <c r="KCI437" s="1552"/>
      <c r="KCJ437" s="1552"/>
      <c r="KCK437" s="1552"/>
      <c r="KCL437" s="1552"/>
      <c r="KCM437" s="1552"/>
      <c r="KCN437" s="1552"/>
      <c r="KCO437" s="1552"/>
      <c r="KCP437" s="1552"/>
      <c r="KCQ437" s="1552"/>
      <c r="KCR437" s="1552"/>
      <c r="KCS437" s="1552"/>
      <c r="KCT437" s="1552"/>
      <c r="KCU437" s="1552"/>
      <c r="KCV437" s="1552"/>
      <c r="KCW437" s="1552"/>
      <c r="KCX437" s="1552"/>
      <c r="KCY437" s="1552"/>
      <c r="KCZ437" s="1552"/>
      <c r="KDA437" s="1552"/>
      <c r="KDB437" s="1552"/>
      <c r="KDC437" s="1552"/>
      <c r="KDD437" s="1552"/>
      <c r="KDE437" s="1552"/>
      <c r="KDF437" s="1552"/>
      <c r="KDG437" s="1552"/>
      <c r="KDH437" s="1552"/>
      <c r="KDI437" s="1552"/>
      <c r="KDJ437" s="1552"/>
      <c r="KDK437" s="1552"/>
      <c r="KDL437" s="1552"/>
      <c r="KDM437" s="1552"/>
      <c r="KDN437" s="1552"/>
      <c r="KDO437" s="1552"/>
      <c r="KDP437" s="1552"/>
      <c r="KDQ437" s="1552"/>
      <c r="KDR437" s="1552"/>
      <c r="KDS437" s="1552"/>
      <c r="KDT437" s="1552"/>
      <c r="KDU437" s="1552"/>
      <c r="KDV437" s="1552"/>
      <c r="KDW437" s="1552"/>
      <c r="KDX437" s="1552"/>
      <c r="KDY437" s="1552"/>
      <c r="KDZ437" s="1552"/>
      <c r="KEA437" s="1552"/>
      <c r="KEB437" s="1552"/>
      <c r="KEC437" s="1552"/>
      <c r="KED437" s="1552"/>
      <c r="KEE437" s="1552"/>
      <c r="KEF437" s="1552"/>
      <c r="KEG437" s="1552"/>
      <c r="KEH437" s="1552"/>
      <c r="KEI437" s="1552"/>
      <c r="KEJ437" s="1552"/>
      <c r="KEK437" s="1552"/>
      <c r="KEL437" s="1552"/>
      <c r="KEM437" s="1552"/>
      <c r="KEN437" s="1552"/>
      <c r="KEO437" s="1552"/>
      <c r="KEP437" s="1552"/>
      <c r="KEQ437" s="1552"/>
      <c r="KER437" s="1552"/>
      <c r="KES437" s="1552"/>
      <c r="KET437" s="1552"/>
      <c r="KEU437" s="1552"/>
      <c r="KEV437" s="1552"/>
      <c r="KEW437" s="1552"/>
      <c r="KEX437" s="1552"/>
      <c r="KEY437" s="1552"/>
      <c r="KEZ437" s="1552"/>
      <c r="KFA437" s="1552"/>
      <c r="KFB437" s="1552"/>
      <c r="KFC437" s="1552"/>
      <c r="KFD437" s="1552"/>
      <c r="KFE437" s="1552"/>
      <c r="KFF437" s="1552"/>
      <c r="KFG437" s="1552"/>
      <c r="KFH437" s="1552"/>
      <c r="KFI437" s="1552"/>
      <c r="KFJ437" s="1552"/>
      <c r="KFK437" s="1552"/>
      <c r="KFL437" s="1552"/>
      <c r="KFM437" s="1552"/>
      <c r="KFN437" s="1552"/>
      <c r="KFO437" s="1552"/>
      <c r="KFP437" s="1552"/>
      <c r="KFQ437" s="1552"/>
      <c r="KFR437" s="1552"/>
      <c r="KFS437" s="1552"/>
      <c r="KFT437" s="1552"/>
      <c r="KFU437" s="1552"/>
      <c r="KFV437" s="1552"/>
      <c r="KFW437" s="1552"/>
      <c r="KFX437" s="1552"/>
      <c r="KFY437" s="1552"/>
      <c r="KFZ437" s="1552"/>
      <c r="KGA437" s="1552"/>
      <c r="KGB437" s="1552"/>
      <c r="KGC437" s="1552"/>
      <c r="KGD437" s="1552"/>
      <c r="KGE437" s="1552"/>
      <c r="KGF437" s="1552"/>
      <c r="KGG437" s="1552"/>
      <c r="KGH437" s="1552"/>
      <c r="KGI437" s="1552"/>
      <c r="KGJ437" s="1552"/>
      <c r="KGK437" s="1552"/>
      <c r="KGL437" s="1552"/>
      <c r="KGM437" s="1552"/>
      <c r="KGN437" s="1552"/>
      <c r="KGO437" s="1552"/>
      <c r="KGP437" s="1552"/>
      <c r="KGQ437" s="1552"/>
      <c r="KGR437" s="1552"/>
      <c r="KGS437" s="1552"/>
      <c r="KGT437" s="1552"/>
      <c r="KGU437" s="1552"/>
      <c r="KGV437" s="1552"/>
      <c r="KGW437" s="1552"/>
      <c r="KGX437" s="1552"/>
      <c r="KGY437" s="1552"/>
      <c r="KGZ437" s="1552"/>
      <c r="KHA437" s="1552"/>
      <c r="KHB437" s="1552"/>
      <c r="KHC437" s="1552"/>
      <c r="KHD437" s="1552"/>
      <c r="KHE437" s="1552"/>
      <c r="KHF437" s="1552"/>
      <c r="KHG437" s="1552"/>
      <c r="KHH437" s="1552"/>
      <c r="KHI437" s="1552"/>
      <c r="KHJ437" s="1552"/>
      <c r="KHK437" s="1552"/>
      <c r="KHL437" s="1552"/>
      <c r="KHM437" s="1552"/>
      <c r="KHN437" s="1552"/>
      <c r="KHO437" s="1552"/>
      <c r="KHP437" s="1552"/>
      <c r="KHQ437" s="1552"/>
      <c r="KHR437" s="1552"/>
      <c r="KHS437" s="1552"/>
      <c r="KHT437" s="1552"/>
      <c r="KHU437" s="1552"/>
      <c r="KHV437" s="1552"/>
      <c r="KHW437" s="1552"/>
      <c r="KHX437" s="1552"/>
      <c r="KHY437" s="1552"/>
      <c r="KHZ437" s="1552"/>
      <c r="KIA437" s="1552"/>
      <c r="KIB437" s="1552"/>
      <c r="KIC437" s="1552"/>
      <c r="KID437" s="1552"/>
      <c r="KIE437" s="1552"/>
      <c r="KIF437" s="1552"/>
      <c r="KIG437" s="1552"/>
      <c r="KIH437" s="1552"/>
      <c r="KII437" s="1552"/>
      <c r="KIJ437" s="1552"/>
      <c r="KIK437" s="1552"/>
      <c r="KIL437" s="1552"/>
      <c r="KIM437" s="1552"/>
      <c r="KIN437" s="1552"/>
      <c r="KIO437" s="1552"/>
      <c r="KIP437" s="1552"/>
      <c r="KIQ437" s="1552"/>
      <c r="KIR437" s="1552"/>
      <c r="KIS437" s="1552"/>
      <c r="KIT437" s="1552"/>
      <c r="KIU437" s="1552"/>
      <c r="KIV437" s="1552"/>
      <c r="KIW437" s="1552"/>
      <c r="KIX437" s="1552"/>
      <c r="KIY437" s="1552"/>
      <c r="KIZ437" s="1552"/>
      <c r="KJA437" s="1552"/>
      <c r="KJB437" s="1552"/>
      <c r="KJC437" s="1552"/>
      <c r="KJD437" s="1552"/>
      <c r="KJE437" s="1552"/>
      <c r="KJF437" s="1552"/>
      <c r="KJG437" s="1552"/>
      <c r="KJH437" s="1552"/>
      <c r="KJI437" s="1552"/>
      <c r="KJJ437" s="1552"/>
      <c r="KJK437" s="1552"/>
      <c r="KJL437" s="1552"/>
      <c r="KJM437" s="1552"/>
      <c r="KJN437" s="1552"/>
      <c r="KJO437" s="1552"/>
      <c r="KJP437" s="1552"/>
      <c r="KJQ437" s="1552"/>
      <c r="KJR437" s="1552"/>
      <c r="KJS437" s="1552"/>
      <c r="KJT437" s="1552"/>
      <c r="KJU437" s="1552"/>
      <c r="KJV437" s="1552"/>
      <c r="KJW437" s="1552"/>
      <c r="KJX437" s="1552"/>
      <c r="KJY437" s="1552"/>
      <c r="KJZ437" s="1552"/>
      <c r="KKA437" s="1552"/>
      <c r="KKB437" s="1552"/>
      <c r="KKC437" s="1552"/>
      <c r="KKD437" s="1552"/>
      <c r="KKE437" s="1552"/>
      <c r="KKF437" s="1552"/>
      <c r="KKG437" s="1552"/>
      <c r="KKH437" s="1552"/>
      <c r="KKI437" s="1552"/>
      <c r="KKJ437" s="1552"/>
      <c r="KKK437" s="1552"/>
      <c r="KKL437" s="1552"/>
      <c r="KKM437" s="1552"/>
      <c r="KKN437" s="1552"/>
      <c r="KKO437" s="1552"/>
      <c r="KKP437" s="1552"/>
      <c r="KKQ437" s="1552"/>
      <c r="KKR437" s="1552"/>
      <c r="KKS437" s="1552"/>
      <c r="KKT437" s="1552"/>
      <c r="KKU437" s="1552"/>
      <c r="KKV437" s="1552"/>
      <c r="KKW437" s="1552"/>
      <c r="KKX437" s="1552"/>
      <c r="KKY437" s="1552"/>
      <c r="KKZ437" s="1552"/>
      <c r="KLA437" s="1552"/>
      <c r="KLB437" s="1552"/>
      <c r="KLC437" s="1552"/>
      <c r="KLD437" s="1552"/>
      <c r="KLE437" s="1552"/>
      <c r="KLF437" s="1552"/>
      <c r="KLG437" s="1552"/>
      <c r="KLH437" s="1552"/>
      <c r="KLI437" s="1552"/>
      <c r="KLJ437" s="1552"/>
      <c r="KLK437" s="1552"/>
      <c r="KLL437" s="1552"/>
      <c r="KLM437" s="1552"/>
      <c r="KLN437" s="1552"/>
      <c r="KLO437" s="1552"/>
      <c r="KLP437" s="1552"/>
      <c r="KLQ437" s="1552"/>
      <c r="KLR437" s="1552"/>
      <c r="KLS437" s="1552"/>
      <c r="KLT437" s="1552"/>
      <c r="KLU437" s="1552"/>
      <c r="KLV437" s="1552"/>
      <c r="KLW437" s="1552"/>
      <c r="KLX437" s="1552"/>
      <c r="KLY437" s="1552"/>
      <c r="KLZ437" s="1552"/>
      <c r="KMA437" s="1552"/>
      <c r="KMB437" s="1552"/>
      <c r="KMC437" s="1552"/>
      <c r="KMD437" s="1552"/>
      <c r="KME437" s="1552"/>
      <c r="KMF437" s="1552"/>
      <c r="KMG437" s="1552"/>
      <c r="KMH437" s="1552"/>
      <c r="KMI437" s="1552"/>
      <c r="KMJ437" s="1552"/>
      <c r="KMK437" s="1552"/>
      <c r="KML437" s="1552"/>
      <c r="KMM437" s="1552"/>
      <c r="KMN437" s="1552"/>
      <c r="KMO437" s="1552"/>
      <c r="KMP437" s="1552"/>
      <c r="KMQ437" s="1552"/>
      <c r="KMR437" s="1552"/>
      <c r="KMS437" s="1552"/>
      <c r="KMT437" s="1552"/>
      <c r="KMU437" s="1552"/>
      <c r="KMV437" s="1552"/>
      <c r="KMW437" s="1552"/>
      <c r="KMX437" s="1552"/>
      <c r="KMY437" s="1552"/>
      <c r="KMZ437" s="1552"/>
      <c r="KNA437" s="1552"/>
      <c r="KNB437" s="1552"/>
      <c r="KNC437" s="1552"/>
      <c r="KND437" s="1552"/>
      <c r="KNE437" s="1552"/>
      <c r="KNF437" s="1552"/>
      <c r="KNG437" s="1552"/>
      <c r="KNH437" s="1552"/>
      <c r="KNI437" s="1552"/>
      <c r="KNJ437" s="1552"/>
      <c r="KNK437" s="1552"/>
      <c r="KNL437" s="1552"/>
      <c r="KNM437" s="1552"/>
      <c r="KNN437" s="1552"/>
      <c r="KNO437" s="1552"/>
      <c r="KNP437" s="1552"/>
      <c r="KNQ437" s="1552"/>
      <c r="KNR437" s="1552"/>
      <c r="KNS437" s="1552"/>
      <c r="KNT437" s="1552"/>
      <c r="KNU437" s="1552"/>
      <c r="KNV437" s="1552"/>
      <c r="KNW437" s="1552"/>
      <c r="KNX437" s="1552"/>
      <c r="KNY437" s="1552"/>
      <c r="KNZ437" s="1552"/>
      <c r="KOA437" s="1552"/>
      <c r="KOB437" s="1552"/>
      <c r="KOC437" s="1552"/>
      <c r="KOD437" s="1552"/>
      <c r="KOE437" s="1552"/>
      <c r="KOF437" s="1552"/>
      <c r="KOG437" s="1552"/>
      <c r="KOH437" s="1552"/>
      <c r="KOI437" s="1552"/>
      <c r="KOJ437" s="1552"/>
      <c r="KOK437" s="1552"/>
      <c r="KOL437" s="1552"/>
      <c r="KOM437" s="1552"/>
      <c r="KON437" s="1552"/>
      <c r="KOO437" s="1552"/>
      <c r="KOP437" s="1552"/>
      <c r="KOQ437" s="1552"/>
      <c r="KOR437" s="1552"/>
      <c r="KOS437" s="1552"/>
      <c r="KOT437" s="1552"/>
      <c r="KOU437" s="1552"/>
      <c r="KOV437" s="1552"/>
      <c r="KOW437" s="1552"/>
      <c r="KOX437" s="1552"/>
      <c r="KOY437" s="1552"/>
      <c r="KOZ437" s="1552"/>
      <c r="KPA437" s="1552"/>
      <c r="KPB437" s="1552"/>
      <c r="KPC437" s="1552"/>
      <c r="KPD437" s="1552"/>
      <c r="KPE437" s="1552"/>
      <c r="KPF437" s="1552"/>
      <c r="KPG437" s="1552"/>
      <c r="KPH437" s="1552"/>
      <c r="KPI437" s="1552"/>
      <c r="KPJ437" s="1552"/>
      <c r="KPK437" s="1552"/>
      <c r="KPL437" s="1552"/>
      <c r="KPM437" s="1552"/>
      <c r="KPN437" s="1552"/>
      <c r="KPO437" s="1552"/>
      <c r="KPP437" s="1552"/>
      <c r="KPQ437" s="1552"/>
      <c r="KPR437" s="1552"/>
      <c r="KPS437" s="1552"/>
      <c r="KPT437" s="1552"/>
      <c r="KPU437" s="1552"/>
      <c r="KPV437" s="1552"/>
      <c r="KPW437" s="1552"/>
      <c r="KPX437" s="1552"/>
      <c r="KPY437" s="1552"/>
      <c r="KPZ437" s="1552"/>
      <c r="KQA437" s="1552"/>
      <c r="KQB437" s="1552"/>
      <c r="KQC437" s="1552"/>
      <c r="KQD437" s="1552"/>
      <c r="KQE437" s="1552"/>
      <c r="KQF437" s="1552"/>
      <c r="KQG437" s="1552"/>
      <c r="KQH437" s="1552"/>
      <c r="KQI437" s="1552"/>
      <c r="KQJ437" s="1552"/>
      <c r="KQK437" s="1552"/>
      <c r="KQL437" s="1552"/>
      <c r="KQM437" s="1552"/>
      <c r="KQN437" s="1552"/>
      <c r="KQO437" s="1552"/>
      <c r="KQP437" s="1552"/>
      <c r="KQQ437" s="1552"/>
      <c r="KQR437" s="1552"/>
      <c r="KQS437" s="1552"/>
      <c r="KQT437" s="1552"/>
      <c r="KQU437" s="1552"/>
      <c r="KQV437" s="1552"/>
      <c r="KQW437" s="1552"/>
      <c r="KQX437" s="1552"/>
      <c r="KQY437" s="1552"/>
      <c r="KQZ437" s="1552"/>
      <c r="KRA437" s="1552"/>
      <c r="KRB437" s="1552"/>
      <c r="KRC437" s="1552"/>
      <c r="KRD437" s="1552"/>
      <c r="KRE437" s="1552"/>
      <c r="KRF437" s="1552"/>
      <c r="KRG437" s="1552"/>
      <c r="KRH437" s="1552"/>
      <c r="KRI437" s="1552"/>
      <c r="KRJ437" s="1552"/>
      <c r="KRK437" s="1552"/>
      <c r="KRL437" s="1552"/>
      <c r="KRM437" s="1552"/>
      <c r="KRN437" s="1552"/>
      <c r="KRO437" s="1552"/>
      <c r="KRP437" s="1552"/>
      <c r="KRQ437" s="1552"/>
      <c r="KRR437" s="1552"/>
      <c r="KRS437" s="1552"/>
      <c r="KRT437" s="1552"/>
      <c r="KRU437" s="1552"/>
      <c r="KRV437" s="1552"/>
      <c r="KRW437" s="1552"/>
      <c r="KRX437" s="1552"/>
      <c r="KRY437" s="1552"/>
      <c r="KRZ437" s="1552"/>
      <c r="KSA437" s="1552"/>
      <c r="KSB437" s="1552"/>
      <c r="KSC437" s="1552"/>
      <c r="KSD437" s="1552"/>
      <c r="KSE437" s="1552"/>
      <c r="KSF437" s="1552"/>
      <c r="KSG437" s="1552"/>
      <c r="KSH437" s="1552"/>
      <c r="KSI437" s="1552"/>
      <c r="KSJ437" s="1552"/>
      <c r="KSK437" s="1552"/>
      <c r="KSL437" s="1552"/>
      <c r="KSM437" s="1552"/>
      <c r="KSN437" s="1552"/>
      <c r="KSO437" s="1552"/>
      <c r="KSP437" s="1552"/>
      <c r="KSQ437" s="1552"/>
      <c r="KSR437" s="1552"/>
      <c r="KSS437" s="1552"/>
      <c r="KST437" s="1552"/>
      <c r="KSU437" s="1552"/>
      <c r="KSV437" s="1552"/>
      <c r="KSW437" s="1552"/>
      <c r="KSX437" s="1552"/>
      <c r="KSY437" s="1552"/>
      <c r="KSZ437" s="1552"/>
      <c r="KTA437" s="1552"/>
      <c r="KTB437" s="1552"/>
      <c r="KTC437" s="1552"/>
      <c r="KTD437" s="1552"/>
      <c r="KTE437" s="1552"/>
      <c r="KTF437" s="1552"/>
      <c r="KTG437" s="1552"/>
      <c r="KTH437" s="1552"/>
      <c r="KTI437" s="1552"/>
      <c r="KTJ437" s="1552"/>
      <c r="KTK437" s="1552"/>
      <c r="KTL437" s="1552"/>
      <c r="KTM437" s="1552"/>
      <c r="KTN437" s="1552"/>
      <c r="KTO437" s="1552"/>
      <c r="KTP437" s="1552"/>
      <c r="KTQ437" s="1552"/>
      <c r="KTR437" s="1552"/>
      <c r="KTS437" s="1552"/>
      <c r="KTT437" s="1552"/>
      <c r="KTU437" s="1552"/>
      <c r="KTV437" s="1552"/>
      <c r="KTW437" s="1552"/>
      <c r="KTX437" s="1552"/>
      <c r="KTY437" s="1552"/>
      <c r="KTZ437" s="1552"/>
      <c r="KUA437" s="1552"/>
      <c r="KUB437" s="1552"/>
      <c r="KUC437" s="1552"/>
      <c r="KUD437" s="1552"/>
      <c r="KUE437" s="1552"/>
      <c r="KUF437" s="1552"/>
      <c r="KUG437" s="1552"/>
      <c r="KUH437" s="1552"/>
      <c r="KUI437" s="1552"/>
      <c r="KUJ437" s="1552"/>
      <c r="KUK437" s="1552"/>
      <c r="KUL437" s="1552"/>
      <c r="KUM437" s="1552"/>
      <c r="KUN437" s="1552"/>
      <c r="KUO437" s="1552"/>
      <c r="KUP437" s="1552"/>
      <c r="KUQ437" s="1552"/>
      <c r="KUR437" s="1552"/>
      <c r="KUS437" s="1552"/>
      <c r="KUT437" s="1552"/>
      <c r="KUU437" s="1552"/>
      <c r="KUV437" s="1552"/>
      <c r="KUW437" s="1552"/>
      <c r="KUX437" s="1552"/>
      <c r="KUY437" s="1552"/>
      <c r="KUZ437" s="1552"/>
      <c r="KVA437" s="1552"/>
      <c r="KVB437" s="1552"/>
      <c r="KVC437" s="1552"/>
      <c r="KVD437" s="1552"/>
      <c r="KVE437" s="1552"/>
      <c r="KVF437" s="1552"/>
      <c r="KVG437" s="1552"/>
      <c r="KVH437" s="1552"/>
      <c r="KVI437" s="1552"/>
      <c r="KVJ437" s="1552"/>
      <c r="KVK437" s="1552"/>
      <c r="KVL437" s="1552"/>
      <c r="KVM437" s="1552"/>
      <c r="KVN437" s="1552"/>
      <c r="KVO437" s="1552"/>
      <c r="KVP437" s="1552"/>
      <c r="KVQ437" s="1552"/>
      <c r="KVR437" s="1552"/>
      <c r="KVS437" s="1552"/>
      <c r="KVT437" s="1552"/>
      <c r="KVU437" s="1552"/>
      <c r="KVV437" s="1552"/>
      <c r="KVW437" s="1552"/>
      <c r="KVX437" s="1552"/>
      <c r="KVY437" s="1552"/>
      <c r="KVZ437" s="1552"/>
      <c r="KWA437" s="1552"/>
      <c r="KWB437" s="1552"/>
      <c r="KWC437" s="1552"/>
      <c r="KWD437" s="1552"/>
      <c r="KWE437" s="1552"/>
      <c r="KWF437" s="1552"/>
      <c r="KWG437" s="1552"/>
      <c r="KWH437" s="1552"/>
      <c r="KWI437" s="1552"/>
      <c r="KWJ437" s="1552"/>
      <c r="KWK437" s="1552"/>
      <c r="KWL437" s="1552"/>
      <c r="KWM437" s="1552"/>
      <c r="KWN437" s="1552"/>
      <c r="KWO437" s="1552"/>
      <c r="KWP437" s="1552"/>
      <c r="KWQ437" s="1552"/>
      <c r="KWR437" s="1552"/>
      <c r="KWS437" s="1552"/>
      <c r="KWT437" s="1552"/>
      <c r="KWU437" s="1552"/>
      <c r="KWV437" s="1552"/>
      <c r="KWW437" s="1552"/>
      <c r="KWX437" s="1552"/>
      <c r="KWY437" s="1552"/>
      <c r="KWZ437" s="1552"/>
      <c r="KXA437" s="1552"/>
      <c r="KXB437" s="1552"/>
      <c r="KXC437" s="1552"/>
      <c r="KXD437" s="1552"/>
      <c r="KXE437" s="1552"/>
      <c r="KXF437" s="1552"/>
      <c r="KXG437" s="1552"/>
      <c r="KXH437" s="1552"/>
      <c r="KXI437" s="1552"/>
      <c r="KXJ437" s="1552"/>
      <c r="KXK437" s="1552"/>
      <c r="KXL437" s="1552"/>
      <c r="KXM437" s="1552"/>
      <c r="KXN437" s="1552"/>
      <c r="KXO437" s="1552"/>
      <c r="KXP437" s="1552"/>
      <c r="KXQ437" s="1552"/>
      <c r="KXR437" s="1552"/>
      <c r="KXS437" s="1552"/>
      <c r="KXT437" s="1552"/>
      <c r="KXU437" s="1552"/>
      <c r="KXV437" s="1552"/>
      <c r="KXW437" s="1552"/>
      <c r="KXX437" s="1552"/>
      <c r="KXY437" s="1552"/>
      <c r="KXZ437" s="1552"/>
      <c r="KYA437" s="1552"/>
      <c r="KYB437" s="1552"/>
      <c r="KYC437" s="1552"/>
      <c r="KYD437" s="1552"/>
      <c r="KYE437" s="1552"/>
      <c r="KYF437" s="1552"/>
      <c r="KYG437" s="1552"/>
      <c r="KYH437" s="1552"/>
      <c r="KYI437" s="1552"/>
      <c r="KYJ437" s="1552"/>
      <c r="KYK437" s="1552"/>
      <c r="KYL437" s="1552"/>
      <c r="KYM437" s="1552"/>
      <c r="KYN437" s="1552"/>
      <c r="KYO437" s="1552"/>
      <c r="KYP437" s="1552"/>
      <c r="KYQ437" s="1552"/>
      <c r="KYR437" s="1552"/>
      <c r="KYS437" s="1552"/>
      <c r="KYT437" s="1552"/>
      <c r="KYU437" s="1552"/>
      <c r="KYV437" s="1552"/>
      <c r="KYW437" s="1552"/>
      <c r="KYX437" s="1552"/>
      <c r="KYY437" s="1552"/>
      <c r="KYZ437" s="1552"/>
      <c r="KZA437" s="1552"/>
      <c r="KZB437" s="1552"/>
      <c r="KZC437" s="1552"/>
      <c r="KZD437" s="1552"/>
      <c r="KZE437" s="1552"/>
      <c r="KZF437" s="1552"/>
      <c r="KZG437" s="1552"/>
      <c r="KZH437" s="1552"/>
      <c r="KZI437" s="1552"/>
      <c r="KZJ437" s="1552"/>
      <c r="KZK437" s="1552"/>
      <c r="KZL437" s="1552"/>
      <c r="KZM437" s="1552"/>
      <c r="KZN437" s="1552"/>
      <c r="KZO437" s="1552"/>
      <c r="KZP437" s="1552"/>
      <c r="KZQ437" s="1552"/>
      <c r="KZR437" s="1552"/>
      <c r="KZS437" s="1552"/>
      <c r="KZT437" s="1552"/>
      <c r="KZU437" s="1552"/>
      <c r="KZV437" s="1552"/>
      <c r="KZW437" s="1552"/>
      <c r="KZX437" s="1552"/>
      <c r="KZY437" s="1552"/>
      <c r="KZZ437" s="1552"/>
      <c r="LAA437" s="1552"/>
      <c r="LAB437" s="1552"/>
      <c r="LAC437" s="1552"/>
      <c r="LAD437" s="1552"/>
      <c r="LAE437" s="1552"/>
      <c r="LAF437" s="1552"/>
      <c r="LAG437" s="1552"/>
      <c r="LAH437" s="1552"/>
      <c r="LAI437" s="1552"/>
      <c r="LAJ437" s="1552"/>
      <c r="LAK437" s="1552"/>
      <c r="LAL437" s="1552"/>
      <c r="LAM437" s="1552"/>
      <c r="LAN437" s="1552"/>
      <c r="LAO437" s="1552"/>
      <c r="LAP437" s="1552"/>
      <c r="LAQ437" s="1552"/>
      <c r="LAR437" s="1552"/>
      <c r="LAS437" s="1552"/>
      <c r="LAT437" s="1552"/>
      <c r="LAU437" s="1552"/>
      <c r="LAV437" s="1552"/>
      <c r="LAW437" s="1552"/>
      <c r="LAX437" s="1552"/>
      <c r="LAY437" s="1552"/>
      <c r="LAZ437" s="1552"/>
      <c r="LBA437" s="1552"/>
      <c r="LBB437" s="1552"/>
      <c r="LBC437" s="1552"/>
      <c r="LBD437" s="1552"/>
      <c r="LBE437" s="1552"/>
      <c r="LBF437" s="1552"/>
      <c r="LBG437" s="1552"/>
      <c r="LBH437" s="1552"/>
      <c r="LBI437" s="1552"/>
      <c r="LBJ437" s="1552"/>
      <c r="LBK437" s="1552"/>
      <c r="LBL437" s="1552"/>
      <c r="LBM437" s="1552"/>
      <c r="LBN437" s="1552"/>
      <c r="LBO437" s="1552"/>
      <c r="LBP437" s="1552"/>
      <c r="LBQ437" s="1552"/>
      <c r="LBR437" s="1552"/>
      <c r="LBS437" s="1552"/>
      <c r="LBT437" s="1552"/>
      <c r="LBU437" s="1552"/>
      <c r="LBV437" s="1552"/>
      <c r="LBW437" s="1552"/>
      <c r="LBX437" s="1552"/>
      <c r="LBY437" s="1552"/>
      <c r="LBZ437" s="1552"/>
      <c r="LCA437" s="1552"/>
      <c r="LCB437" s="1552"/>
      <c r="LCC437" s="1552"/>
      <c r="LCD437" s="1552"/>
      <c r="LCE437" s="1552"/>
      <c r="LCF437" s="1552"/>
      <c r="LCG437" s="1552"/>
      <c r="LCH437" s="1552"/>
      <c r="LCI437" s="1552"/>
      <c r="LCJ437" s="1552"/>
      <c r="LCK437" s="1552"/>
      <c r="LCL437" s="1552"/>
      <c r="LCM437" s="1552"/>
      <c r="LCN437" s="1552"/>
      <c r="LCO437" s="1552"/>
      <c r="LCP437" s="1552"/>
      <c r="LCQ437" s="1552"/>
      <c r="LCR437" s="1552"/>
      <c r="LCS437" s="1552"/>
      <c r="LCT437" s="1552"/>
      <c r="LCU437" s="1552"/>
      <c r="LCV437" s="1552"/>
      <c r="LCW437" s="1552"/>
      <c r="LCX437" s="1552"/>
      <c r="LCY437" s="1552"/>
      <c r="LCZ437" s="1552"/>
      <c r="LDA437" s="1552"/>
      <c r="LDB437" s="1552"/>
      <c r="LDC437" s="1552"/>
      <c r="LDD437" s="1552"/>
      <c r="LDE437" s="1552"/>
      <c r="LDF437" s="1552"/>
      <c r="LDG437" s="1552"/>
      <c r="LDH437" s="1552"/>
      <c r="LDI437" s="1552"/>
      <c r="LDJ437" s="1552"/>
      <c r="LDK437" s="1552"/>
      <c r="LDL437" s="1552"/>
      <c r="LDM437" s="1552"/>
      <c r="LDN437" s="1552"/>
      <c r="LDO437" s="1552"/>
      <c r="LDP437" s="1552"/>
      <c r="LDQ437" s="1552"/>
      <c r="LDR437" s="1552"/>
      <c r="LDS437" s="1552"/>
      <c r="LDT437" s="1552"/>
      <c r="LDU437" s="1552"/>
      <c r="LDV437" s="1552"/>
      <c r="LDW437" s="1552"/>
      <c r="LDX437" s="1552"/>
      <c r="LDY437" s="1552"/>
      <c r="LDZ437" s="1552"/>
      <c r="LEA437" s="1552"/>
      <c r="LEB437" s="1552"/>
      <c r="LEC437" s="1552"/>
      <c r="LED437" s="1552"/>
      <c r="LEE437" s="1552"/>
      <c r="LEF437" s="1552"/>
      <c r="LEG437" s="1552"/>
      <c r="LEH437" s="1552"/>
      <c r="LEI437" s="1552"/>
      <c r="LEJ437" s="1552"/>
      <c r="LEK437" s="1552"/>
      <c r="LEL437" s="1552"/>
      <c r="LEM437" s="1552"/>
      <c r="LEN437" s="1552"/>
      <c r="LEO437" s="1552"/>
      <c r="LEP437" s="1552"/>
      <c r="LEQ437" s="1552"/>
      <c r="LER437" s="1552"/>
      <c r="LES437" s="1552"/>
      <c r="LET437" s="1552"/>
      <c r="LEU437" s="1552"/>
      <c r="LEV437" s="1552"/>
      <c r="LEW437" s="1552"/>
      <c r="LEX437" s="1552"/>
      <c r="LEY437" s="1552"/>
      <c r="LEZ437" s="1552"/>
      <c r="LFA437" s="1552"/>
      <c r="LFB437" s="1552"/>
      <c r="LFC437" s="1552"/>
      <c r="LFD437" s="1552"/>
      <c r="LFE437" s="1552"/>
      <c r="LFF437" s="1552"/>
      <c r="LFG437" s="1552"/>
      <c r="LFH437" s="1552"/>
      <c r="LFI437" s="1552"/>
      <c r="LFJ437" s="1552"/>
      <c r="LFK437" s="1552"/>
      <c r="LFL437" s="1552"/>
      <c r="LFM437" s="1552"/>
      <c r="LFN437" s="1552"/>
      <c r="LFO437" s="1552"/>
      <c r="LFP437" s="1552"/>
      <c r="LFQ437" s="1552"/>
      <c r="LFR437" s="1552"/>
      <c r="LFS437" s="1552"/>
      <c r="LFT437" s="1552"/>
      <c r="LFU437" s="1552"/>
      <c r="LFV437" s="1552"/>
      <c r="LFW437" s="1552"/>
      <c r="LFX437" s="1552"/>
      <c r="LFY437" s="1552"/>
      <c r="LFZ437" s="1552"/>
      <c r="LGA437" s="1552"/>
      <c r="LGB437" s="1552"/>
      <c r="LGC437" s="1552"/>
      <c r="LGD437" s="1552"/>
      <c r="LGE437" s="1552"/>
      <c r="LGF437" s="1552"/>
      <c r="LGG437" s="1552"/>
      <c r="LGH437" s="1552"/>
      <c r="LGI437" s="1552"/>
      <c r="LGJ437" s="1552"/>
      <c r="LGK437" s="1552"/>
      <c r="LGL437" s="1552"/>
      <c r="LGM437" s="1552"/>
      <c r="LGN437" s="1552"/>
      <c r="LGO437" s="1552"/>
      <c r="LGP437" s="1552"/>
      <c r="LGQ437" s="1552"/>
      <c r="LGR437" s="1552"/>
      <c r="LGS437" s="1552"/>
      <c r="LGT437" s="1552"/>
      <c r="LGU437" s="1552"/>
      <c r="LGV437" s="1552"/>
      <c r="LGW437" s="1552"/>
      <c r="LGX437" s="1552"/>
      <c r="LGY437" s="1552"/>
      <c r="LGZ437" s="1552"/>
      <c r="LHA437" s="1552"/>
      <c r="LHB437" s="1552"/>
      <c r="LHC437" s="1552"/>
      <c r="LHD437" s="1552"/>
      <c r="LHE437" s="1552"/>
      <c r="LHF437" s="1552"/>
      <c r="LHG437" s="1552"/>
      <c r="LHH437" s="1552"/>
      <c r="LHI437" s="1552"/>
      <c r="LHJ437" s="1552"/>
      <c r="LHK437" s="1552"/>
      <c r="LHL437" s="1552"/>
      <c r="LHM437" s="1552"/>
      <c r="LHN437" s="1552"/>
      <c r="LHO437" s="1552"/>
      <c r="LHP437" s="1552"/>
      <c r="LHQ437" s="1552"/>
      <c r="LHR437" s="1552"/>
      <c r="LHS437" s="1552"/>
      <c r="LHT437" s="1552"/>
      <c r="LHU437" s="1552"/>
      <c r="LHV437" s="1552"/>
      <c r="LHW437" s="1552"/>
      <c r="LHX437" s="1552"/>
      <c r="LHY437" s="1552"/>
      <c r="LHZ437" s="1552"/>
      <c r="LIA437" s="1552"/>
      <c r="LIB437" s="1552"/>
      <c r="LIC437" s="1552"/>
      <c r="LID437" s="1552"/>
      <c r="LIE437" s="1552"/>
      <c r="LIF437" s="1552"/>
      <c r="LIG437" s="1552"/>
      <c r="LIH437" s="1552"/>
      <c r="LII437" s="1552"/>
      <c r="LIJ437" s="1552"/>
      <c r="LIK437" s="1552"/>
      <c r="LIL437" s="1552"/>
      <c r="LIM437" s="1552"/>
      <c r="LIN437" s="1552"/>
      <c r="LIO437" s="1552"/>
      <c r="LIP437" s="1552"/>
      <c r="LIQ437" s="1552"/>
      <c r="LIR437" s="1552"/>
      <c r="LIS437" s="1552"/>
      <c r="LIT437" s="1552"/>
      <c r="LIU437" s="1552"/>
      <c r="LIV437" s="1552"/>
      <c r="LIW437" s="1552"/>
      <c r="LIX437" s="1552"/>
      <c r="LIY437" s="1552"/>
      <c r="LIZ437" s="1552"/>
      <c r="LJA437" s="1552"/>
      <c r="LJB437" s="1552"/>
      <c r="LJC437" s="1552"/>
      <c r="LJD437" s="1552"/>
      <c r="LJE437" s="1552"/>
      <c r="LJF437" s="1552"/>
      <c r="LJG437" s="1552"/>
      <c r="LJH437" s="1552"/>
      <c r="LJI437" s="1552"/>
      <c r="LJJ437" s="1552"/>
      <c r="LJK437" s="1552"/>
      <c r="LJL437" s="1552"/>
      <c r="LJM437" s="1552"/>
      <c r="LJN437" s="1552"/>
      <c r="LJO437" s="1552"/>
      <c r="LJP437" s="1552"/>
      <c r="LJQ437" s="1552"/>
      <c r="LJR437" s="1552"/>
      <c r="LJS437" s="1552"/>
      <c r="LJT437" s="1552"/>
      <c r="LJU437" s="1552"/>
      <c r="LJV437" s="1552"/>
      <c r="LJW437" s="1552"/>
      <c r="LJX437" s="1552"/>
      <c r="LJY437" s="1552"/>
      <c r="LJZ437" s="1552"/>
      <c r="LKA437" s="1552"/>
      <c r="LKB437" s="1552"/>
      <c r="LKC437" s="1552"/>
      <c r="LKD437" s="1552"/>
      <c r="LKE437" s="1552"/>
      <c r="LKF437" s="1552"/>
      <c r="LKG437" s="1552"/>
      <c r="LKH437" s="1552"/>
      <c r="LKI437" s="1552"/>
      <c r="LKJ437" s="1552"/>
      <c r="LKK437" s="1552"/>
      <c r="LKL437" s="1552"/>
      <c r="LKM437" s="1552"/>
      <c r="LKN437" s="1552"/>
      <c r="LKO437" s="1552"/>
      <c r="LKP437" s="1552"/>
      <c r="LKQ437" s="1552"/>
      <c r="LKR437" s="1552"/>
      <c r="LKS437" s="1552"/>
      <c r="LKT437" s="1552"/>
      <c r="LKU437" s="1552"/>
      <c r="LKV437" s="1552"/>
      <c r="LKW437" s="1552"/>
      <c r="LKX437" s="1552"/>
      <c r="LKY437" s="1552"/>
      <c r="LKZ437" s="1552"/>
      <c r="LLA437" s="1552"/>
      <c r="LLB437" s="1552"/>
      <c r="LLC437" s="1552"/>
      <c r="LLD437" s="1552"/>
      <c r="LLE437" s="1552"/>
      <c r="LLF437" s="1552"/>
      <c r="LLG437" s="1552"/>
      <c r="LLH437" s="1552"/>
      <c r="LLI437" s="1552"/>
      <c r="LLJ437" s="1552"/>
      <c r="LLK437" s="1552"/>
      <c r="LLL437" s="1552"/>
      <c r="LLM437" s="1552"/>
      <c r="LLN437" s="1552"/>
      <c r="LLO437" s="1552"/>
      <c r="LLP437" s="1552"/>
      <c r="LLQ437" s="1552"/>
      <c r="LLR437" s="1552"/>
      <c r="LLS437" s="1552"/>
      <c r="LLT437" s="1552"/>
      <c r="LLU437" s="1552"/>
      <c r="LLV437" s="1552"/>
      <c r="LLW437" s="1552"/>
      <c r="LLX437" s="1552"/>
      <c r="LLY437" s="1552"/>
      <c r="LLZ437" s="1552"/>
      <c r="LMA437" s="1552"/>
      <c r="LMB437" s="1552"/>
      <c r="LMC437" s="1552"/>
      <c r="LMD437" s="1552"/>
      <c r="LME437" s="1552"/>
      <c r="LMF437" s="1552"/>
      <c r="LMG437" s="1552"/>
      <c r="LMH437" s="1552"/>
      <c r="LMI437" s="1552"/>
      <c r="LMJ437" s="1552"/>
      <c r="LMK437" s="1552"/>
      <c r="LML437" s="1552"/>
      <c r="LMM437" s="1552"/>
      <c r="LMN437" s="1552"/>
      <c r="LMO437" s="1552"/>
      <c r="LMP437" s="1552"/>
      <c r="LMQ437" s="1552"/>
      <c r="LMR437" s="1552"/>
      <c r="LMS437" s="1552"/>
      <c r="LMT437" s="1552"/>
      <c r="LMU437" s="1552"/>
      <c r="LMV437" s="1552"/>
      <c r="LMW437" s="1552"/>
      <c r="LMX437" s="1552"/>
      <c r="LMY437" s="1552"/>
      <c r="LMZ437" s="1552"/>
      <c r="LNA437" s="1552"/>
      <c r="LNB437" s="1552"/>
      <c r="LNC437" s="1552"/>
      <c r="LND437" s="1552"/>
      <c r="LNE437" s="1552"/>
      <c r="LNF437" s="1552"/>
      <c r="LNG437" s="1552"/>
      <c r="LNH437" s="1552"/>
      <c r="LNI437" s="1552"/>
      <c r="LNJ437" s="1552"/>
      <c r="LNK437" s="1552"/>
      <c r="LNL437" s="1552"/>
      <c r="LNM437" s="1552"/>
      <c r="LNN437" s="1552"/>
      <c r="LNO437" s="1552"/>
      <c r="LNP437" s="1552"/>
      <c r="LNQ437" s="1552"/>
      <c r="LNR437" s="1552"/>
      <c r="LNS437" s="1552"/>
      <c r="LNT437" s="1552"/>
      <c r="LNU437" s="1552"/>
      <c r="LNV437" s="1552"/>
      <c r="LNW437" s="1552"/>
      <c r="LNX437" s="1552"/>
      <c r="LNY437" s="1552"/>
      <c r="LNZ437" s="1552"/>
      <c r="LOA437" s="1552"/>
      <c r="LOB437" s="1552"/>
      <c r="LOC437" s="1552"/>
      <c r="LOD437" s="1552"/>
      <c r="LOE437" s="1552"/>
      <c r="LOF437" s="1552"/>
      <c r="LOG437" s="1552"/>
      <c r="LOH437" s="1552"/>
      <c r="LOI437" s="1552"/>
      <c r="LOJ437" s="1552"/>
      <c r="LOK437" s="1552"/>
      <c r="LOL437" s="1552"/>
      <c r="LOM437" s="1552"/>
      <c r="LON437" s="1552"/>
      <c r="LOO437" s="1552"/>
      <c r="LOP437" s="1552"/>
      <c r="LOQ437" s="1552"/>
      <c r="LOR437" s="1552"/>
      <c r="LOS437" s="1552"/>
      <c r="LOT437" s="1552"/>
      <c r="LOU437" s="1552"/>
      <c r="LOV437" s="1552"/>
      <c r="LOW437" s="1552"/>
      <c r="LOX437" s="1552"/>
      <c r="LOY437" s="1552"/>
      <c r="LOZ437" s="1552"/>
      <c r="LPA437" s="1552"/>
      <c r="LPB437" s="1552"/>
      <c r="LPC437" s="1552"/>
      <c r="LPD437" s="1552"/>
      <c r="LPE437" s="1552"/>
      <c r="LPF437" s="1552"/>
      <c r="LPG437" s="1552"/>
      <c r="LPH437" s="1552"/>
      <c r="LPI437" s="1552"/>
      <c r="LPJ437" s="1552"/>
      <c r="LPK437" s="1552"/>
      <c r="LPL437" s="1552"/>
      <c r="LPM437" s="1552"/>
      <c r="LPN437" s="1552"/>
      <c r="LPO437" s="1552"/>
      <c r="LPP437" s="1552"/>
      <c r="LPQ437" s="1552"/>
      <c r="LPR437" s="1552"/>
      <c r="LPS437" s="1552"/>
      <c r="LPT437" s="1552"/>
      <c r="LPU437" s="1552"/>
      <c r="LPV437" s="1552"/>
      <c r="LPW437" s="1552"/>
      <c r="LPX437" s="1552"/>
      <c r="LPY437" s="1552"/>
      <c r="LPZ437" s="1552"/>
      <c r="LQA437" s="1552"/>
      <c r="LQB437" s="1552"/>
      <c r="LQC437" s="1552"/>
      <c r="LQD437" s="1552"/>
      <c r="LQE437" s="1552"/>
      <c r="LQF437" s="1552"/>
      <c r="LQG437" s="1552"/>
      <c r="LQH437" s="1552"/>
      <c r="LQI437" s="1552"/>
      <c r="LQJ437" s="1552"/>
      <c r="LQK437" s="1552"/>
      <c r="LQL437" s="1552"/>
      <c r="LQM437" s="1552"/>
      <c r="LQN437" s="1552"/>
      <c r="LQO437" s="1552"/>
      <c r="LQP437" s="1552"/>
      <c r="LQQ437" s="1552"/>
      <c r="LQR437" s="1552"/>
      <c r="LQS437" s="1552"/>
      <c r="LQT437" s="1552"/>
      <c r="LQU437" s="1552"/>
      <c r="LQV437" s="1552"/>
      <c r="LQW437" s="1552"/>
      <c r="LQX437" s="1552"/>
      <c r="LQY437" s="1552"/>
      <c r="LQZ437" s="1552"/>
      <c r="LRA437" s="1552"/>
      <c r="LRB437" s="1552"/>
      <c r="LRC437" s="1552"/>
      <c r="LRD437" s="1552"/>
      <c r="LRE437" s="1552"/>
      <c r="LRF437" s="1552"/>
      <c r="LRG437" s="1552"/>
      <c r="LRH437" s="1552"/>
      <c r="LRI437" s="1552"/>
      <c r="LRJ437" s="1552"/>
      <c r="LRK437" s="1552"/>
      <c r="LRL437" s="1552"/>
      <c r="LRM437" s="1552"/>
      <c r="LRN437" s="1552"/>
      <c r="LRO437" s="1552"/>
      <c r="LRP437" s="1552"/>
      <c r="LRQ437" s="1552"/>
      <c r="LRR437" s="1552"/>
      <c r="LRS437" s="1552"/>
      <c r="LRT437" s="1552"/>
      <c r="LRU437" s="1552"/>
      <c r="LRV437" s="1552"/>
      <c r="LRW437" s="1552"/>
      <c r="LRX437" s="1552"/>
      <c r="LRY437" s="1552"/>
      <c r="LRZ437" s="1552"/>
      <c r="LSA437" s="1552"/>
      <c r="LSB437" s="1552"/>
      <c r="LSC437" s="1552"/>
      <c r="LSD437" s="1552"/>
      <c r="LSE437" s="1552"/>
      <c r="LSF437" s="1552"/>
      <c r="LSG437" s="1552"/>
      <c r="LSH437" s="1552"/>
      <c r="LSI437" s="1552"/>
      <c r="LSJ437" s="1552"/>
      <c r="LSK437" s="1552"/>
      <c r="LSL437" s="1552"/>
      <c r="LSM437" s="1552"/>
      <c r="LSN437" s="1552"/>
      <c r="LSO437" s="1552"/>
      <c r="LSP437" s="1552"/>
      <c r="LSQ437" s="1552"/>
      <c r="LSR437" s="1552"/>
      <c r="LSS437" s="1552"/>
      <c r="LST437" s="1552"/>
      <c r="LSU437" s="1552"/>
      <c r="LSV437" s="1552"/>
      <c r="LSW437" s="1552"/>
      <c r="LSX437" s="1552"/>
      <c r="LSY437" s="1552"/>
      <c r="LSZ437" s="1552"/>
      <c r="LTA437" s="1552"/>
      <c r="LTB437" s="1552"/>
      <c r="LTC437" s="1552"/>
      <c r="LTD437" s="1552"/>
      <c r="LTE437" s="1552"/>
      <c r="LTF437" s="1552"/>
      <c r="LTG437" s="1552"/>
      <c r="LTH437" s="1552"/>
      <c r="LTI437" s="1552"/>
      <c r="LTJ437" s="1552"/>
      <c r="LTK437" s="1552"/>
      <c r="LTL437" s="1552"/>
      <c r="LTM437" s="1552"/>
      <c r="LTN437" s="1552"/>
      <c r="LTO437" s="1552"/>
      <c r="LTP437" s="1552"/>
      <c r="LTQ437" s="1552"/>
      <c r="LTR437" s="1552"/>
      <c r="LTS437" s="1552"/>
      <c r="LTT437" s="1552"/>
      <c r="LTU437" s="1552"/>
      <c r="LTV437" s="1552"/>
      <c r="LTW437" s="1552"/>
      <c r="LTX437" s="1552"/>
      <c r="LTY437" s="1552"/>
      <c r="LTZ437" s="1552"/>
      <c r="LUA437" s="1552"/>
      <c r="LUB437" s="1552"/>
      <c r="LUC437" s="1552"/>
      <c r="LUD437" s="1552"/>
      <c r="LUE437" s="1552"/>
      <c r="LUF437" s="1552"/>
      <c r="LUG437" s="1552"/>
      <c r="LUH437" s="1552"/>
      <c r="LUI437" s="1552"/>
      <c r="LUJ437" s="1552"/>
      <c r="LUK437" s="1552"/>
      <c r="LUL437" s="1552"/>
      <c r="LUM437" s="1552"/>
      <c r="LUN437" s="1552"/>
      <c r="LUO437" s="1552"/>
      <c r="LUP437" s="1552"/>
      <c r="LUQ437" s="1552"/>
      <c r="LUR437" s="1552"/>
      <c r="LUS437" s="1552"/>
      <c r="LUT437" s="1552"/>
      <c r="LUU437" s="1552"/>
      <c r="LUV437" s="1552"/>
      <c r="LUW437" s="1552"/>
      <c r="LUX437" s="1552"/>
      <c r="LUY437" s="1552"/>
      <c r="LUZ437" s="1552"/>
      <c r="LVA437" s="1552"/>
      <c r="LVB437" s="1552"/>
      <c r="LVC437" s="1552"/>
      <c r="LVD437" s="1552"/>
      <c r="LVE437" s="1552"/>
      <c r="LVF437" s="1552"/>
      <c r="LVG437" s="1552"/>
      <c r="LVH437" s="1552"/>
      <c r="LVI437" s="1552"/>
      <c r="LVJ437" s="1552"/>
      <c r="LVK437" s="1552"/>
      <c r="LVL437" s="1552"/>
      <c r="LVM437" s="1552"/>
      <c r="LVN437" s="1552"/>
      <c r="LVO437" s="1552"/>
      <c r="LVP437" s="1552"/>
      <c r="LVQ437" s="1552"/>
      <c r="LVR437" s="1552"/>
      <c r="LVS437" s="1552"/>
      <c r="LVT437" s="1552"/>
      <c r="LVU437" s="1552"/>
      <c r="LVV437" s="1552"/>
      <c r="LVW437" s="1552"/>
      <c r="LVX437" s="1552"/>
      <c r="LVY437" s="1552"/>
      <c r="LVZ437" s="1552"/>
      <c r="LWA437" s="1552"/>
      <c r="LWB437" s="1552"/>
      <c r="LWC437" s="1552"/>
      <c r="LWD437" s="1552"/>
      <c r="LWE437" s="1552"/>
      <c r="LWF437" s="1552"/>
      <c r="LWG437" s="1552"/>
      <c r="LWH437" s="1552"/>
      <c r="LWI437" s="1552"/>
      <c r="LWJ437" s="1552"/>
      <c r="LWK437" s="1552"/>
      <c r="LWL437" s="1552"/>
      <c r="LWM437" s="1552"/>
      <c r="LWN437" s="1552"/>
      <c r="LWO437" s="1552"/>
      <c r="LWP437" s="1552"/>
      <c r="LWQ437" s="1552"/>
      <c r="LWR437" s="1552"/>
      <c r="LWS437" s="1552"/>
      <c r="LWT437" s="1552"/>
      <c r="LWU437" s="1552"/>
      <c r="LWV437" s="1552"/>
      <c r="LWW437" s="1552"/>
      <c r="LWX437" s="1552"/>
      <c r="LWY437" s="1552"/>
      <c r="LWZ437" s="1552"/>
      <c r="LXA437" s="1552"/>
      <c r="LXB437" s="1552"/>
      <c r="LXC437" s="1552"/>
      <c r="LXD437" s="1552"/>
      <c r="LXE437" s="1552"/>
      <c r="LXF437" s="1552"/>
      <c r="LXG437" s="1552"/>
      <c r="LXH437" s="1552"/>
      <c r="LXI437" s="1552"/>
      <c r="LXJ437" s="1552"/>
      <c r="LXK437" s="1552"/>
      <c r="LXL437" s="1552"/>
      <c r="LXM437" s="1552"/>
      <c r="LXN437" s="1552"/>
      <c r="LXO437" s="1552"/>
      <c r="LXP437" s="1552"/>
      <c r="LXQ437" s="1552"/>
      <c r="LXR437" s="1552"/>
      <c r="LXS437" s="1552"/>
      <c r="LXT437" s="1552"/>
      <c r="LXU437" s="1552"/>
      <c r="LXV437" s="1552"/>
      <c r="LXW437" s="1552"/>
      <c r="LXX437" s="1552"/>
      <c r="LXY437" s="1552"/>
      <c r="LXZ437" s="1552"/>
      <c r="LYA437" s="1552"/>
      <c r="LYB437" s="1552"/>
      <c r="LYC437" s="1552"/>
      <c r="LYD437" s="1552"/>
      <c r="LYE437" s="1552"/>
      <c r="LYF437" s="1552"/>
      <c r="LYG437" s="1552"/>
      <c r="LYH437" s="1552"/>
      <c r="LYI437" s="1552"/>
      <c r="LYJ437" s="1552"/>
      <c r="LYK437" s="1552"/>
      <c r="LYL437" s="1552"/>
      <c r="LYM437" s="1552"/>
      <c r="LYN437" s="1552"/>
      <c r="LYO437" s="1552"/>
      <c r="LYP437" s="1552"/>
      <c r="LYQ437" s="1552"/>
      <c r="LYR437" s="1552"/>
      <c r="LYS437" s="1552"/>
      <c r="LYT437" s="1552"/>
      <c r="LYU437" s="1552"/>
      <c r="LYV437" s="1552"/>
      <c r="LYW437" s="1552"/>
      <c r="LYX437" s="1552"/>
      <c r="LYY437" s="1552"/>
      <c r="LYZ437" s="1552"/>
      <c r="LZA437" s="1552"/>
      <c r="LZB437" s="1552"/>
      <c r="LZC437" s="1552"/>
      <c r="LZD437" s="1552"/>
      <c r="LZE437" s="1552"/>
      <c r="LZF437" s="1552"/>
      <c r="LZG437" s="1552"/>
      <c r="LZH437" s="1552"/>
      <c r="LZI437" s="1552"/>
      <c r="LZJ437" s="1552"/>
      <c r="LZK437" s="1552"/>
      <c r="LZL437" s="1552"/>
      <c r="LZM437" s="1552"/>
      <c r="LZN437" s="1552"/>
      <c r="LZO437" s="1552"/>
      <c r="LZP437" s="1552"/>
      <c r="LZQ437" s="1552"/>
      <c r="LZR437" s="1552"/>
      <c r="LZS437" s="1552"/>
      <c r="LZT437" s="1552"/>
      <c r="LZU437" s="1552"/>
      <c r="LZV437" s="1552"/>
      <c r="LZW437" s="1552"/>
      <c r="LZX437" s="1552"/>
      <c r="LZY437" s="1552"/>
      <c r="LZZ437" s="1552"/>
      <c r="MAA437" s="1552"/>
      <c r="MAB437" s="1552"/>
      <c r="MAC437" s="1552"/>
      <c r="MAD437" s="1552"/>
      <c r="MAE437" s="1552"/>
      <c r="MAF437" s="1552"/>
      <c r="MAG437" s="1552"/>
      <c r="MAH437" s="1552"/>
      <c r="MAI437" s="1552"/>
      <c r="MAJ437" s="1552"/>
      <c r="MAK437" s="1552"/>
      <c r="MAL437" s="1552"/>
      <c r="MAM437" s="1552"/>
      <c r="MAN437" s="1552"/>
      <c r="MAO437" s="1552"/>
      <c r="MAP437" s="1552"/>
      <c r="MAQ437" s="1552"/>
      <c r="MAR437" s="1552"/>
      <c r="MAS437" s="1552"/>
      <c r="MAT437" s="1552"/>
      <c r="MAU437" s="1552"/>
      <c r="MAV437" s="1552"/>
      <c r="MAW437" s="1552"/>
      <c r="MAX437" s="1552"/>
      <c r="MAY437" s="1552"/>
      <c r="MAZ437" s="1552"/>
      <c r="MBA437" s="1552"/>
      <c r="MBB437" s="1552"/>
      <c r="MBC437" s="1552"/>
      <c r="MBD437" s="1552"/>
      <c r="MBE437" s="1552"/>
      <c r="MBF437" s="1552"/>
      <c r="MBG437" s="1552"/>
      <c r="MBH437" s="1552"/>
      <c r="MBI437" s="1552"/>
      <c r="MBJ437" s="1552"/>
      <c r="MBK437" s="1552"/>
      <c r="MBL437" s="1552"/>
      <c r="MBM437" s="1552"/>
      <c r="MBN437" s="1552"/>
      <c r="MBO437" s="1552"/>
      <c r="MBP437" s="1552"/>
      <c r="MBQ437" s="1552"/>
      <c r="MBR437" s="1552"/>
      <c r="MBS437" s="1552"/>
      <c r="MBT437" s="1552"/>
      <c r="MBU437" s="1552"/>
      <c r="MBV437" s="1552"/>
      <c r="MBW437" s="1552"/>
      <c r="MBX437" s="1552"/>
      <c r="MBY437" s="1552"/>
      <c r="MBZ437" s="1552"/>
      <c r="MCA437" s="1552"/>
      <c r="MCB437" s="1552"/>
      <c r="MCC437" s="1552"/>
      <c r="MCD437" s="1552"/>
      <c r="MCE437" s="1552"/>
      <c r="MCF437" s="1552"/>
      <c r="MCG437" s="1552"/>
      <c r="MCH437" s="1552"/>
      <c r="MCI437" s="1552"/>
      <c r="MCJ437" s="1552"/>
      <c r="MCK437" s="1552"/>
      <c r="MCL437" s="1552"/>
      <c r="MCM437" s="1552"/>
      <c r="MCN437" s="1552"/>
      <c r="MCO437" s="1552"/>
      <c r="MCP437" s="1552"/>
      <c r="MCQ437" s="1552"/>
      <c r="MCR437" s="1552"/>
      <c r="MCS437" s="1552"/>
      <c r="MCT437" s="1552"/>
      <c r="MCU437" s="1552"/>
      <c r="MCV437" s="1552"/>
      <c r="MCW437" s="1552"/>
      <c r="MCX437" s="1552"/>
      <c r="MCY437" s="1552"/>
      <c r="MCZ437" s="1552"/>
      <c r="MDA437" s="1552"/>
      <c r="MDB437" s="1552"/>
      <c r="MDC437" s="1552"/>
      <c r="MDD437" s="1552"/>
      <c r="MDE437" s="1552"/>
      <c r="MDF437" s="1552"/>
      <c r="MDG437" s="1552"/>
      <c r="MDH437" s="1552"/>
      <c r="MDI437" s="1552"/>
      <c r="MDJ437" s="1552"/>
      <c r="MDK437" s="1552"/>
      <c r="MDL437" s="1552"/>
      <c r="MDM437" s="1552"/>
      <c r="MDN437" s="1552"/>
      <c r="MDO437" s="1552"/>
      <c r="MDP437" s="1552"/>
      <c r="MDQ437" s="1552"/>
      <c r="MDR437" s="1552"/>
      <c r="MDS437" s="1552"/>
      <c r="MDT437" s="1552"/>
      <c r="MDU437" s="1552"/>
      <c r="MDV437" s="1552"/>
      <c r="MDW437" s="1552"/>
      <c r="MDX437" s="1552"/>
      <c r="MDY437" s="1552"/>
      <c r="MDZ437" s="1552"/>
      <c r="MEA437" s="1552"/>
      <c r="MEB437" s="1552"/>
      <c r="MEC437" s="1552"/>
      <c r="MED437" s="1552"/>
      <c r="MEE437" s="1552"/>
      <c r="MEF437" s="1552"/>
      <c r="MEG437" s="1552"/>
      <c r="MEH437" s="1552"/>
      <c r="MEI437" s="1552"/>
      <c r="MEJ437" s="1552"/>
      <c r="MEK437" s="1552"/>
      <c r="MEL437" s="1552"/>
      <c r="MEM437" s="1552"/>
      <c r="MEN437" s="1552"/>
      <c r="MEO437" s="1552"/>
      <c r="MEP437" s="1552"/>
      <c r="MEQ437" s="1552"/>
      <c r="MER437" s="1552"/>
      <c r="MES437" s="1552"/>
      <c r="MET437" s="1552"/>
      <c r="MEU437" s="1552"/>
      <c r="MEV437" s="1552"/>
      <c r="MEW437" s="1552"/>
      <c r="MEX437" s="1552"/>
      <c r="MEY437" s="1552"/>
      <c r="MEZ437" s="1552"/>
      <c r="MFA437" s="1552"/>
      <c r="MFB437" s="1552"/>
      <c r="MFC437" s="1552"/>
      <c r="MFD437" s="1552"/>
      <c r="MFE437" s="1552"/>
      <c r="MFF437" s="1552"/>
      <c r="MFG437" s="1552"/>
      <c r="MFH437" s="1552"/>
      <c r="MFI437" s="1552"/>
      <c r="MFJ437" s="1552"/>
      <c r="MFK437" s="1552"/>
      <c r="MFL437" s="1552"/>
      <c r="MFM437" s="1552"/>
      <c r="MFN437" s="1552"/>
      <c r="MFO437" s="1552"/>
      <c r="MFP437" s="1552"/>
      <c r="MFQ437" s="1552"/>
      <c r="MFR437" s="1552"/>
      <c r="MFS437" s="1552"/>
      <c r="MFT437" s="1552"/>
      <c r="MFU437" s="1552"/>
      <c r="MFV437" s="1552"/>
      <c r="MFW437" s="1552"/>
      <c r="MFX437" s="1552"/>
      <c r="MFY437" s="1552"/>
      <c r="MFZ437" s="1552"/>
      <c r="MGA437" s="1552"/>
      <c r="MGB437" s="1552"/>
      <c r="MGC437" s="1552"/>
      <c r="MGD437" s="1552"/>
      <c r="MGE437" s="1552"/>
      <c r="MGF437" s="1552"/>
      <c r="MGG437" s="1552"/>
      <c r="MGH437" s="1552"/>
      <c r="MGI437" s="1552"/>
      <c r="MGJ437" s="1552"/>
      <c r="MGK437" s="1552"/>
      <c r="MGL437" s="1552"/>
      <c r="MGM437" s="1552"/>
      <c r="MGN437" s="1552"/>
      <c r="MGO437" s="1552"/>
      <c r="MGP437" s="1552"/>
      <c r="MGQ437" s="1552"/>
      <c r="MGR437" s="1552"/>
      <c r="MGS437" s="1552"/>
      <c r="MGT437" s="1552"/>
      <c r="MGU437" s="1552"/>
      <c r="MGV437" s="1552"/>
      <c r="MGW437" s="1552"/>
      <c r="MGX437" s="1552"/>
      <c r="MGY437" s="1552"/>
      <c r="MGZ437" s="1552"/>
      <c r="MHA437" s="1552"/>
      <c r="MHB437" s="1552"/>
      <c r="MHC437" s="1552"/>
      <c r="MHD437" s="1552"/>
      <c r="MHE437" s="1552"/>
      <c r="MHF437" s="1552"/>
      <c r="MHG437" s="1552"/>
      <c r="MHH437" s="1552"/>
      <c r="MHI437" s="1552"/>
      <c r="MHJ437" s="1552"/>
      <c r="MHK437" s="1552"/>
      <c r="MHL437" s="1552"/>
      <c r="MHM437" s="1552"/>
      <c r="MHN437" s="1552"/>
      <c r="MHO437" s="1552"/>
      <c r="MHP437" s="1552"/>
      <c r="MHQ437" s="1552"/>
      <c r="MHR437" s="1552"/>
      <c r="MHS437" s="1552"/>
      <c r="MHT437" s="1552"/>
      <c r="MHU437" s="1552"/>
      <c r="MHV437" s="1552"/>
      <c r="MHW437" s="1552"/>
      <c r="MHX437" s="1552"/>
      <c r="MHY437" s="1552"/>
      <c r="MHZ437" s="1552"/>
      <c r="MIA437" s="1552"/>
      <c r="MIB437" s="1552"/>
      <c r="MIC437" s="1552"/>
      <c r="MID437" s="1552"/>
      <c r="MIE437" s="1552"/>
      <c r="MIF437" s="1552"/>
      <c r="MIG437" s="1552"/>
      <c r="MIH437" s="1552"/>
      <c r="MII437" s="1552"/>
      <c r="MIJ437" s="1552"/>
      <c r="MIK437" s="1552"/>
      <c r="MIL437" s="1552"/>
      <c r="MIM437" s="1552"/>
      <c r="MIN437" s="1552"/>
      <c r="MIO437" s="1552"/>
      <c r="MIP437" s="1552"/>
      <c r="MIQ437" s="1552"/>
      <c r="MIR437" s="1552"/>
      <c r="MIS437" s="1552"/>
      <c r="MIT437" s="1552"/>
      <c r="MIU437" s="1552"/>
      <c r="MIV437" s="1552"/>
      <c r="MIW437" s="1552"/>
      <c r="MIX437" s="1552"/>
      <c r="MIY437" s="1552"/>
      <c r="MIZ437" s="1552"/>
      <c r="MJA437" s="1552"/>
      <c r="MJB437" s="1552"/>
      <c r="MJC437" s="1552"/>
      <c r="MJD437" s="1552"/>
      <c r="MJE437" s="1552"/>
      <c r="MJF437" s="1552"/>
      <c r="MJG437" s="1552"/>
      <c r="MJH437" s="1552"/>
      <c r="MJI437" s="1552"/>
      <c r="MJJ437" s="1552"/>
      <c r="MJK437" s="1552"/>
      <c r="MJL437" s="1552"/>
      <c r="MJM437" s="1552"/>
      <c r="MJN437" s="1552"/>
      <c r="MJO437" s="1552"/>
      <c r="MJP437" s="1552"/>
      <c r="MJQ437" s="1552"/>
      <c r="MJR437" s="1552"/>
      <c r="MJS437" s="1552"/>
      <c r="MJT437" s="1552"/>
      <c r="MJU437" s="1552"/>
      <c r="MJV437" s="1552"/>
      <c r="MJW437" s="1552"/>
      <c r="MJX437" s="1552"/>
      <c r="MJY437" s="1552"/>
      <c r="MJZ437" s="1552"/>
      <c r="MKA437" s="1552"/>
      <c r="MKB437" s="1552"/>
      <c r="MKC437" s="1552"/>
      <c r="MKD437" s="1552"/>
      <c r="MKE437" s="1552"/>
      <c r="MKF437" s="1552"/>
      <c r="MKG437" s="1552"/>
      <c r="MKH437" s="1552"/>
      <c r="MKI437" s="1552"/>
      <c r="MKJ437" s="1552"/>
      <c r="MKK437" s="1552"/>
      <c r="MKL437" s="1552"/>
      <c r="MKM437" s="1552"/>
      <c r="MKN437" s="1552"/>
      <c r="MKO437" s="1552"/>
      <c r="MKP437" s="1552"/>
      <c r="MKQ437" s="1552"/>
      <c r="MKR437" s="1552"/>
      <c r="MKS437" s="1552"/>
      <c r="MKT437" s="1552"/>
      <c r="MKU437" s="1552"/>
      <c r="MKV437" s="1552"/>
      <c r="MKW437" s="1552"/>
      <c r="MKX437" s="1552"/>
      <c r="MKY437" s="1552"/>
      <c r="MKZ437" s="1552"/>
      <c r="MLA437" s="1552"/>
      <c r="MLB437" s="1552"/>
      <c r="MLC437" s="1552"/>
      <c r="MLD437" s="1552"/>
      <c r="MLE437" s="1552"/>
      <c r="MLF437" s="1552"/>
      <c r="MLG437" s="1552"/>
      <c r="MLH437" s="1552"/>
      <c r="MLI437" s="1552"/>
      <c r="MLJ437" s="1552"/>
      <c r="MLK437" s="1552"/>
      <c r="MLL437" s="1552"/>
      <c r="MLM437" s="1552"/>
      <c r="MLN437" s="1552"/>
      <c r="MLO437" s="1552"/>
      <c r="MLP437" s="1552"/>
      <c r="MLQ437" s="1552"/>
      <c r="MLR437" s="1552"/>
      <c r="MLS437" s="1552"/>
      <c r="MLT437" s="1552"/>
      <c r="MLU437" s="1552"/>
      <c r="MLV437" s="1552"/>
      <c r="MLW437" s="1552"/>
      <c r="MLX437" s="1552"/>
      <c r="MLY437" s="1552"/>
      <c r="MLZ437" s="1552"/>
      <c r="MMA437" s="1552"/>
      <c r="MMB437" s="1552"/>
      <c r="MMC437" s="1552"/>
      <c r="MMD437" s="1552"/>
      <c r="MME437" s="1552"/>
      <c r="MMF437" s="1552"/>
      <c r="MMG437" s="1552"/>
      <c r="MMH437" s="1552"/>
      <c r="MMI437" s="1552"/>
      <c r="MMJ437" s="1552"/>
      <c r="MMK437" s="1552"/>
      <c r="MML437" s="1552"/>
      <c r="MMM437" s="1552"/>
      <c r="MMN437" s="1552"/>
      <c r="MMO437" s="1552"/>
      <c r="MMP437" s="1552"/>
      <c r="MMQ437" s="1552"/>
      <c r="MMR437" s="1552"/>
      <c r="MMS437" s="1552"/>
      <c r="MMT437" s="1552"/>
      <c r="MMU437" s="1552"/>
      <c r="MMV437" s="1552"/>
      <c r="MMW437" s="1552"/>
      <c r="MMX437" s="1552"/>
      <c r="MMY437" s="1552"/>
      <c r="MMZ437" s="1552"/>
      <c r="MNA437" s="1552"/>
      <c r="MNB437" s="1552"/>
      <c r="MNC437" s="1552"/>
      <c r="MND437" s="1552"/>
      <c r="MNE437" s="1552"/>
      <c r="MNF437" s="1552"/>
      <c r="MNG437" s="1552"/>
      <c r="MNH437" s="1552"/>
      <c r="MNI437" s="1552"/>
      <c r="MNJ437" s="1552"/>
      <c r="MNK437" s="1552"/>
      <c r="MNL437" s="1552"/>
      <c r="MNM437" s="1552"/>
      <c r="MNN437" s="1552"/>
      <c r="MNO437" s="1552"/>
      <c r="MNP437" s="1552"/>
      <c r="MNQ437" s="1552"/>
      <c r="MNR437" s="1552"/>
      <c r="MNS437" s="1552"/>
      <c r="MNT437" s="1552"/>
      <c r="MNU437" s="1552"/>
      <c r="MNV437" s="1552"/>
      <c r="MNW437" s="1552"/>
      <c r="MNX437" s="1552"/>
      <c r="MNY437" s="1552"/>
      <c r="MNZ437" s="1552"/>
      <c r="MOA437" s="1552"/>
      <c r="MOB437" s="1552"/>
      <c r="MOC437" s="1552"/>
      <c r="MOD437" s="1552"/>
      <c r="MOE437" s="1552"/>
      <c r="MOF437" s="1552"/>
      <c r="MOG437" s="1552"/>
      <c r="MOH437" s="1552"/>
      <c r="MOI437" s="1552"/>
      <c r="MOJ437" s="1552"/>
      <c r="MOK437" s="1552"/>
      <c r="MOL437" s="1552"/>
      <c r="MOM437" s="1552"/>
      <c r="MON437" s="1552"/>
      <c r="MOO437" s="1552"/>
      <c r="MOP437" s="1552"/>
      <c r="MOQ437" s="1552"/>
      <c r="MOR437" s="1552"/>
      <c r="MOS437" s="1552"/>
      <c r="MOT437" s="1552"/>
      <c r="MOU437" s="1552"/>
      <c r="MOV437" s="1552"/>
      <c r="MOW437" s="1552"/>
      <c r="MOX437" s="1552"/>
      <c r="MOY437" s="1552"/>
      <c r="MOZ437" s="1552"/>
      <c r="MPA437" s="1552"/>
      <c r="MPB437" s="1552"/>
      <c r="MPC437" s="1552"/>
      <c r="MPD437" s="1552"/>
      <c r="MPE437" s="1552"/>
      <c r="MPF437" s="1552"/>
      <c r="MPG437" s="1552"/>
      <c r="MPH437" s="1552"/>
      <c r="MPI437" s="1552"/>
      <c r="MPJ437" s="1552"/>
      <c r="MPK437" s="1552"/>
      <c r="MPL437" s="1552"/>
      <c r="MPM437" s="1552"/>
      <c r="MPN437" s="1552"/>
      <c r="MPO437" s="1552"/>
      <c r="MPP437" s="1552"/>
      <c r="MPQ437" s="1552"/>
      <c r="MPR437" s="1552"/>
      <c r="MPS437" s="1552"/>
      <c r="MPT437" s="1552"/>
      <c r="MPU437" s="1552"/>
      <c r="MPV437" s="1552"/>
      <c r="MPW437" s="1552"/>
      <c r="MPX437" s="1552"/>
      <c r="MPY437" s="1552"/>
      <c r="MPZ437" s="1552"/>
      <c r="MQA437" s="1552"/>
      <c r="MQB437" s="1552"/>
      <c r="MQC437" s="1552"/>
      <c r="MQD437" s="1552"/>
      <c r="MQE437" s="1552"/>
      <c r="MQF437" s="1552"/>
      <c r="MQG437" s="1552"/>
      <c r="MQH437" s="1552"/>
      <c r="MQI437" s="1552"/>
      <c r="MQJ437" s="1552"/>
      <c r="MQK437" s="1552"/>
      <c r="MQL437" s="1552"/>
      <c r="MQM437" s="1552"/>
      <c r="MQN437" s="1552"/>
      <c r="MQO437" s="1552"/>
      <c r="MQP437" s="1552"/>
      <c r="MQQ437" s="1552"/>
      <c r="MQR437" s="1552"/>
      <c r="MQS437" s="1552"/>
      <c r="MQT437" s="1552"/>
      <c r="MQU437" s="1552"/>
      <c r="MQV437" s="1552"/>
      <c r="MQW437" s="1552"/>
      <c r="MQX437" s="1552"/>
      <c r="MQY437" s="1552"/>
      <c r="MQZ437" s="1552"/>
      <c r="MRA437" s="1552"/>
      <c r="MRB437" s="1552"/>
      <c r="MRC437" s="1552"/>
      <c r="MRD437" s="1552"/>
      <c r="MRE437" s="1552"/>
      <c r="MRF437" s="1552"/>
      <c r="MRG437" s="1552"/>
      <c r="MRH437" s="1552"/>
      <c r="MRI437" s="1552"/>
      <c r="MRJ437" s="1552"/>
      <c r="MRK437" s="1552"/>
      <c r="MRL437" s="1552"/>
      <c r="MRM437" s="1552"/>
      <c r="MRN437" s="1552"/>
      <c r="MRO437" s="1552"/>
      <c r="MRP437" s="1552"/>
      <c r="MRQ437" s="1552"/>
      <c r="MRR437" s="1552"/>
      <c r="MRS437" s="1552"/>
      <c r="MRT437" s="1552"/>
      <c r="MRU437" s="1552"/>
      <c r="MRV437" s="1552"/>
      <c r="MRW437" s="1552"/>
      <c r="MRX437" s="1552"/>
      <c r="MRY437" s="1552"/>
      <c r="MRZ437" s="1552"/>
      <c r="MSA437" s="1552"/>
      <c r="MSB437" s="1552"/>
      <c r="MSC437" s="1552"/>
      <c r="MSD437" s="1552"/>
      <c r="MSE437" s="1552"/>
      <c r="MSF437" s="1552"/>
      <c r="MSG437" s="1552"/>
      <c r="MSH437" s="1552"/>
      <c r="MSI437" s="1552"/>
      <c r="MSJ437" s="1552"/>
      <c r="MSK437" s="1552"/>
      <c r="MSL437" s="1552"/>
      <c r="MSM437" s="1552"/>
      <c r="MSN437" s="1552"/>
      <c r="MSO437" s="1552"/>
      <c r="MSP437" s="1552"/>
      <c r="MSQ437" s="1552"/>
      <c r="MSR437" s="1552"/>
      <c r="MSS437" s="1552"/>
      <c r="MST437" s="1552"/>
      <c r="MSU437" s="1552"/>
      <c r="MSV437" s="1552"/>
      <c r="MSW437" s="1552"/>
      <c r="MSX437" s="1552"/>
      <c r="MSY437" s="1552"/>
      <c r="MSZ437" s="1552"/>
      <c r="MTA437" s="1552"/>
      <c r="MTB437" s="1552"/>
      <c r="MTC437" s="1552"/>
      <c r="MTD437" s="1552"/>
      <c r="MTE437" s="1552"/>
      <c r="MTF437" s="1552"/>
      <c r="MTG437" s="1552"/>
      <c r="MTH437" s="1552"/>
      <c r="MTI437" s="1552"/>
      <c r="MTJ437" s="1552"/>
      <c r="MTK437" s="1552"/>
      <c r="MTL437" s="1552"/>
      <c r="MTM437" s="1552"/>
      <c r="MTN437" s="1552"/>
      <c r="MTO437" s="1552"/>
      <c r="MTP437" s="1552"/>
      <c r="MTQ437" s="1552"/>
      <c r="MTR437" s="1552"/>
      <c r="MTS437" s="1552"/>
      <c r="MTT437" s="1552"/>
      <c r="MTU437" s="1552"/>
      <c r="MTV437" s="1552"/>
      <c r="MTW437" s="1552"/>
      <c r="MTX437" s="1552"/>
      <c r="MTY437" s="1552"/>
      <c r="MTZ437" s="1552"/>
      <c r="MUA437" s="1552"/>
      <c r="MUB437" s="1552"/>
      <c r="MUC437" s="1552"/>
      <c r="MUD437" s="1552"/>
      <c r="MUE437" s="1552"/>
      <c r="MUF437" s="1552"/>
      <c r="MUG437" s="1552"/>
      <c r="MUH437" s="1552"/>
      <c r="MUI437" s="1552"/>
      <c r="MUJ437" s="1552"/>
      <c r="MUK437" s="1552"/>
      <c r="MUL437" s="1552"/>
      <c r="MUM437" s="1552"/>
      <c r="MUN437" s="1552"/>
      <c r="MUO437" s="1552"/>
      <c r="MUP437" s="1552"/>
      <c r="MUQ437" s="1552"/>
      <c r="MUR437" s="1552"/>
      <c r="MUS437" s="1552"/>
      <c r="MUT437" s="1552"/>
      <c r="MUU437" s="1552"/>
      <c r="MUV437" s="1552"/>
      <c r="MUW437" s="1552"/>
      <c r="MUX437" s="1552"/>
      <c r="MUY437" s="1552"/>
      <c r="MUZ437" s="1552"/>
      <c r="MVA437" s="1552"/>
      <c r="MVB437" s="1552"/>
      <c r="MVC437" s="1552"/>
      <c r="MVD437" s="1552"/>
      <c r="MVE437" s="1552"/>
      <c r="MVF437" s="1552"/>
      <c r="MVG437" s="1552"/>
      <c r="MVH437" s="1552"/>
      <c r="MVI437" s="1552"/>
      <c r="MVJ437" s="1552"/>
      <c r="MVK437" s="1552"/>
      <c r="MVL437" s="1552"/>
      <c r="MVM437" s="1552"/>
      <c r="MVN437" s="1552"/>
      <c r="MVO437" s="1552"/>
      <c r="MVP437" s="1552"/>
      <c r="MVQ437" s="1552"/>
      <c r="MVR437" s="1552"/>
      <c r="MVS437" s="1552"/>
      <c r="MVT437" s="1552"/>
      <c r="MVU437" s="1552"/>
      <c r="MVV437" s="1552"/>
      <c r="MVW437" s="1552"/>
      <c r="MVX437" s="1552"/>
      <c r="MVY437" s="1552"/>
      <c r="MVZ437" s="1552"/>
      <c r="MWA437" s="1552"/>
      <c r="MWB437" s="1552"/>
      <c r="MWC437" s="1552"/>
      <c r="MWD437" s="1552"/>
      <c r="MWE437" s="1552"/>
      <c r="MWF437" s="1552"/>
      <c r="MWG437" s="1552"/>
      <c r="MWH437" s="1552"/>
      <c r="MWI437" s="1552"/>
      <c r="MWJ437" s="1552"/>
      <c r="MWK437" s="1552"/>
      <c r="MWL437" s="1552"/>
      <c r="MWM437" s="1552"/>
      <c r="MWN437" s="1552"/>
      <c r="MWO437" s="1552"/>
      <c r="MWP437" s="1552"/>
      <c r="MWQ437" s="1552"/>
      <c r="MWR437" s="1552"/>
      <c r="MWS437" s="1552"/>
      <c r="MWT437" s="1552"/>
      <c r="MWU437" s="1552"/>
      <c r="MWV437" s="1552"/>
      <c r="MWW437" s="1552"/>
      <c r="MWX437" s="1552"/>
      <c r="MWY437" s="1552"/>
      <c r="MWZ437" s="1552"/>
      <c r="MXA437" s="1552"/>
      <c r="MXB437" s="1552"/>
      <c r="MXC437" s="1552"/>
      <c r="MXD437" s="1552"/>
      <c r="MXE437" s="1552"/>
      <c r="MXF437" s="1552"/>
      <c r="MXG437" s="1552"/>
      <c r="MXH437" s="1552"/>
      <c r="MXI437" s="1552"/>
      <c r="MXJ437" s="1552"/>
      <c r="MXK437" s="1552"/>
      <c r="MXL437" s="1552"/>
      <c r="MXM437" s="1552"/>
      <c r="MXN437" s="1552"/>
      <c r="MXO437" s="1552"/>
      <c r="MXP437" s="1552"/>
      <c r="MXQ437" s="1552"/>
      <c r="MXR437" s="1552"/>
      <c r="MXS437" s="1552"/>
      <c r="MXT437" s="1552"/>
      <c r="MXU437" s="1552"/>
      <c r="MXV437" s="1552"/>
      <c r="MXW437" s="1552"/>
      <c r="MXX437" s="1552"/>
      <c r="MXY437" s="1552"/>
      <c r="MXZ437" s="1552"/>
      <c r="MYA437" s="1552"/>
      <c r="MYB437" s="1552"/>
      <c r="MYC437" s="1552"/>
      <c r="MYD437" s="1552"/>
      <c r="MYE437" s="1552"/>
      <c r="MYF437" s="1552"/>
      <c r="MYG437" s="1552"/>
      <c r="MYH437" s="1552"/>
      <c r="MYI437" s="1552"/>
      <c r="MYJ437" s="1552"/>
      <c r="MYK437" s="1552"/>
      <c r="MYL437" s="1552"/>
      <c r="MYM437" s="1552"/>
      <c r="MYN437" s="1552"/>
      <c r="MYO437" s="1552"/>
      <c r="MYP437" s="1552"/>
      <c r="MYQ437" s="1552"/>
      <c r="MYR437" s="1552"/>
      <c r="MYS437" s="1552"/>
      <c r="MYT437" s="1552"/>
      <c r="MYU437" s="1552"/>
      <c r="MYV437" s="1552"/>
      <c r="MYW437" s="1552"/>
      <c r="MYX437" s="1552"/>
      <c r="MYY437" s="1552"/>
      <c r="MYZ437" s="1552"/>
      <c r="MZA437" s="1552"/>
      <c r="MZB437" s="1552"/>
      <c r="MZC437" s="1552"/>
      <c r="MZD437" s="1552"/>
      <c r="MZE437" s="1552"/>
      <c r="MZF437" s="1552"/>
      <c r="MZG437" s="1552"/>
      <c r="MZH437" s="1552"/>
      <c r="MZI437" s="1552"/>
      <c r="MZJ437" s="1552"/>
      <c r="MZK437" s="1552"/>
      <c r="MZL437" s="1552"/>
      <c r="MZM437" s="1552"/>
      <c r="MZN437" s="1552"/>
      <c r="MZO437" s="1552"/>
      <c r="MZP437" s="1552"/>
      <c r="MZQ437" s="1552"/>
      <c r="MZR437" s="1552"/>
      <c r="MZS437" s="1552"/>
      <c r="MZT437" s="1552"/>
      <c r="MZU437" s="1552"/>
      <c r="MZV437" s="1552"/>
      <c r="MZW437" s="1552"/>
      <c r="MZX437" s="1552"/>
      <c r="MZY437" s="1552"/>
      <c r="MZZ437" s="1552"/>
      <c r="NAA437" s="1552"/>
      <c r="NAB437" s="1552"/>
      <c r="NAC437" s="1552"/>
      <c r="NAD437" s="1552"/>
      <c r="NAE437" s="1552"/>
      <c r="NAF437" s="1552"/>
      <c r="NAG437" s="1552"/>
      <c r="NAH437" s="1552"/>
      <c r="NAI437" s="1552"/>
      <c r="NAJ437" s="1552"/>
      <c r="NAK437" s="1552"/>
      <c r="NAL437" s="1552"/>
      <c r="NAM437" s="1552"/>
      <c r="NAN437" s="1552"/>
      <c r="NAO437" s="1552"/>
      <c r="NAP437" s="1552"/>
      <c r="NAQ437" s="1552"/>
      <c r="NAR437" s="1552"/>
      <c r="NAS437" s="1552"/>
      <c r="NAT437" s="1552"/>
      <c r="NAU437" s="1552"/>
      <c r="NAV437" s="1552"/>
      <c r="NAW437" s="1552"/>
      <c r="NAX437" s="1552"/>
      <c r="NAY437" s="1552"/>
      <c r="NAZ437" s="1552"/>
      <c r="NBA437" s="1552"/>
      <c r="NBB437" s="1552"/>
      <c r="NBC437" s="1552"/>
      <c r="NBD437" s="1552"/>
      <c r="NBE437" s="1552"/>
      <c r="NBF437" s="1552"/>
      <c r="NBG437" s="1552"/>
      <c r="NBH437" s="1552"/>
      <c r="NBI437" s="1552"/>
      <c r="NBJ437" s="1552"/>
      <c r="NBK437" s="1552"/>
      <c r="NBL437" s="1552"/>
      <c r="NBM437" s="1552"/>
      <c r="NBN437" s="1552"/>
      <c r="NBO437" s="1552"/>
      <c r="NBP437" s="1552"/>
      <c r="NBQ437" s="1552"/>
      <c r="NBR437" s="1552"/>
      <c r="NBS437" s="1552"/>
      <c r="NBT437" s="1552"/>
      <c r="NBU437" s="1552"/>
      <c r="NBV437" s="1552"/>
      <c r="NBW437" s="1552"/>
      <c r="NBX437" s="1552"/>
      <c r="NBY437" s="1552"/>
      <c r="NBZ437" s="1552"/>
      <c r="NCA437" s="1552"/>
      <c r="NCB437" s="1552"/>
      <c r="NCC437" s="1552"/>
      <c r="NCD437" s="1552"/>
      <c r="NCE437" s="1552"/>
      <c r="NCF437" s="1552"/>
      <c r="NCG437" s="1552"/>
      <c r="NCH437" s="1552"/>
      <c r="NCI437" s="1552"/>
      <c r="NCJ437" s="1552"/>
      <c r="NCK437" s="1552"/>
      <c r="NCL437" s="1552"/>
      <c r="NCM437" s="1552"/>
      <c r="NCN437" s="1552"/>
      <c r="NCO437" s="1552"/>
      <c r="NCP437" s="1552"/>
      <c r="NCQ437" s="1552"/>
      <c r="NCR437" s="1552"/>
      <c r="NCS437" s="1552"/>
      <c r="NCT437" s="1552"/>
      <c r="NCU437" s="1552"/>
      <c r="NCV437" s="1552"/>
      <c r="NCW437" s="1552"/>
      <c r="NCX437" s="1552"/>
      <c r="NCY437" s="1552"/>
      <c r="NCZ437" s="1552"/>
      <c r="NDA437" s="1552"/>
      <c r="NDB437" s="1552"/>
      <c r="NDC437" s="1552"/>
      <c r="NDD437" s="1552"/>
      <c r="NDE437" s="1552"/>
      <c r="NDF437" s="1552"/>
      <c r="NDG437" s="1552"/>
      <c r="NDH437" s="1552"/>
      <c r="NDI437" s="1552"/>
      <c r="NDJ437" s="1552"/>
      <c r="NDK437" s="1552"/>
      <c r="NDL437" s="1552"/>
      <c r="NDM437" s="1552"/>
      <c r="NDN437" s="1552"/>
      <c r="NDO437" s="1552"/>
      <c r="NDP437" s="1552"/>
      <c r="NDQ437" s="1552"/>
      <c r="NDR437" s="1552"/>
      <c r="NDS437" s="1552"/>
      <c r="NDT437" s="1552"/>
      <c r="NDU437" s="1552"/>
      <c r="NDV437" s="1552"/>
      <c r="NDW437" s="1552"/>
      <c r="NDX437" s="1552"/>
      <c r="NDY437" s="1552"/>
      <c r="NDZ437" s="1552"/>
      <c r="NEA437" s="1552"/>
      <c r="NEB437" s="1552"/>
      <c r="NEC437" s="1552"/>
      <c r="NED437" s="1552"/>
      <c r="NEE437" s="1552"/>
      <c r="NEF437" s="1552"/>
      <c r="NEG437" s="1552"/>
      <c r="NEH437" s="1552"/>
      <c r="NEI437" s="1552"/>
      <c r="NEJ437" s="1552"/>
      <c r="NEK437" s="1552"/>
      <c r="NEL437" s="1552"/>
      <c r="NEM437" s="1552"/>
      <c r="NEN437" s="1552"/>
      <c r="NEO437" s="1552"/>
      <c r="NEP437" s="1552"/>
      <c r="NEQ437" s="1552"/>
      <c r="NER437" s="1552"/>
      <c r="NES437" s="1552"/>
      <c r="NET437" s="1552"/>
      <c r="NEU437" s="1552"/>
      <c r="NEV437" s="1552"/>
      <c r="NEW437" s="1552"/>
      <c r="NEX437" s="1552"/>
      <c r="NEY437" s="1552"/>
      <c r="NEZ437" s="1552"/>
      <c r="NFA437" s="1552"/>
      <c r="NFB437" s="1552"/>
      <c r="NFC437" s="1552"/>
      <c r="NFD437" s="1552"/>
      <c r="NFE437" s="1552"/>
      <c r="NFF437" s="1552"/>
      <c r="NFG437" s="1552"/>
      <c r="NFH437" s="1552"/>
      <c r="NFI437" s="1552"/>
      <c r="NFJ437" s="1552"/>
      <c r="NFK437" s="1552"/>
      <c r="NFL437" s="1552"/>
      <c r="NFM437" s="1552"/>
      <c r="NFN437" s="1552"/>
      <c r="NFO437" s="1552"/>
      <c r="NFP437" s="1552"/>
      <c r="NFQ437" s="1552"/>
      <c r="NFR437" s="1552"/>
      <c r="NFS437" s="1552"/>
      <c r="NFT437" s="1552"/>
      <c r="NFU437" s="1552"/>
      <c r="NFV437" s="1552"/>
      <c r="NFW437" s="1552"/>
      <c r="NFX437" s="1552"/>
      <c r="NFY437" s="1552"/>
      <c r="NFZ437" s="1552"/>
      <c r="NGA437" s="1552"/>
      <c r="NGB437" s="1552"/>
      <c r="NGC437" s="1552"/>
      <c r="NGD437" s="1552"/>
      <c r="NGE437" s="1552"/>
      <c r="NGF437" s="1552"/>
      <c r="NGG437" s="1552"/>
      <c r="NGH437" s="1552"/>
      <c r="NGI437" s="1552"/>
      <c r="NGJ437" s="1552"/>
      <c r="NGK437" s="1552"/>
      <c r="NGL437" s="1552"/>
      <c r="NGM437" s="1552"/>
      <c r="NGN437" s="1552"/>
      <c r="NGO437" s="1552"/>
      <c r="NGP437" s="1552"/>
      <c r="NGQ437" s="1552"/>
      <c r="NGR437" s="1552"/>
      <c r="NGS437" s="1552"/>
      <c r="NGT437" s="1552"/>
      <c r="NGU437" s="1552"/>
      <c r="NGV437" s="1552"/>
      <c r="NGW437" s="1552"/>
      <c r="NGX437" s="1552"/>
      <c r="NGY437" s="1552"/>
      <c r="NGZ437" s="1552"/>
      <c r="NHA437" s="1552"/>
      <c r="NHB437" s="1552"/>
      <c r="NHC437" s="1552"/>
      <c r="NHD437" s="1552"/>
      <c r="NHE437" s="1552"/>
      <c r="NHF437" s="1552"/>
      <c r="NHG437" s="1552"/>
      <c r="NHH437" s="1552"/>
      <c r="NHI437" s="1552"/>
      <c r="NHJ437" s="1552"/>
      <c r="NHK437" s="1552"/>
      <c r="NHL437" s="1552"/>
      <c r="NHM437" s="1552"/>
      <c r="NHN437" s="1552"/>
      <c r="NHO437" s="1552"/>
      <c r="NHP437" s="1552"/>
      <c r="NHQ437" s="1552"/>
      <c r="NHR437" s="1552"/>
      <c r="NHS437" s="1552"/>
      <c r="NHT437" s="1552"/>
      <c r="NHU437" s="1552"/>
      <c r="NHV437" s="1552"/>
      <c r="NHW437" s="1552"/>
      <c r="NHX437" s="1552"/>
      <c r="NHY437" s="1552"/>
      <c r="NHZ437" s="1552"/>
      <c r="NIA437" s="1552"/>
      <c r="NIB437" s="1552"/>
      <c r="NIC437" s="1552"/>
      <c r="NID437" s="1552"/>
      <c r="NIE437" s="1552"/>
      <c r="NIF437" s="1552"/>
      <c r="NIG437" s="1552"/>
      <c r="NIH437" s="1552"/>
      <c r="NII437" s="1552"/>
      <c r="NIJ437" s="1552"/>
      <c r="NIK437" s="1552"/>
      <c r="NIL437" s="1552"/>
      <c r="NIM437" s="1552"/>
      <c r="NIN437" s="1552"/>
      <c r="NIO437" s="1552"/>
      <c r="NIP437" s="1552"/>
      <c r="NIQ437" s="1552"/>
      <c r="NIR437" s="1552"/>
      <c r="NIS437" s="1552"/>
      <c r="NIT437" s="1552"/>
      <c r="NIU437" s="1552"/>
      <c r="NIV437" s="1552"/>
      <c r="NIW437" s="1552"/>
      <c r="NIX437" s="1552"/>
      <c r="NIY437" s="1552"/>
      <c r="NIZ437" s="1552"/>
      <c r="NJA437" s="1552"/>
      <c r="NJB437" s="1552"/>
      <c r="NJC437" s="1552"/>
      <c r="NJD437" s="1552"/>
      <c r="NJE437" s="1552"/>
      <c r="NJF437" s="1552"/>
      <c r="NJG437" s="1552"/>
      <c r="NJH437" s="1552"/>
      <c r="NJI437" s="1552"/>
      <c r="NJJ437" s="1552"/>
      <c r="NJK437" s="1552"/>
      <c r="NJL437" s="1552"/>
      <c r="NJM437" s="1552"/>
      <c r="NJN437" s="1552"/>
      <c r="NJO437" s="1552"/>
      <c r="NJP437" s="1552"/>
      <c r="NJQ437" s="1552"/>
      <c r="NJR437" s="1552"/>
      <c r="NJS437" s="1552"/>
      <c r="NJT437" s="1552"/>
      <c r="NJU437" s="1552"/>
      <c r="NJV437" s="1552"/>
      <c r="NJW437" s="1552"/>
      <c r="NJX437" s="1552"/>
      <c r="NJY437" s="1552"/>
      <c r="NJZ437" s="1552"/>
      <c r="NKA437" s="1552"/>
      <c r="NKB437" s="1552"/>
      <c r="NKC437" s="1552"/>
      <c r="NKD437" s="1552"/>
      <c r="NKE437" s="1552"/>
      <c r="NKF437" s="1552"/>
      <c r="NKG437" s="1552"/>
      <c r="NKH437" s="1552"/>
      <c r="NKI437" s="1552"/>
      <c r="NKJ437" s="1552"/>
      <c r="NKK437" s="1552"/>
      <c r="NKL437" s="1552"/>
      <c r="NKM437" s="1552"/>
      <c r="NKN437" s="1552"/>
      <c r="NKO437" s="1552"/>
      <c r="NKP437" s="1552"/>
      <c r="NKQ437" s="1552"/>
      <c r="NKR437" s="1552"/>
      <c r="NKS437" s="1552"/>
      <c r="NKT437" s="1552"/>
      <c r="NKU437" s="1552"/>
      <c r="NKV437" s="1552"/>
      <c r="NKW437" s="1552"/>
      <c r="NKX437" s="1552"/>
      <c r="NKY437" s="1552"/>
      <c r="NKZ437" s="1552"/>
      <c r="NLA437" s="1552"/>
      <c r="NLB437" s="1552"/>
      <c r="NLC437" s="1552"/>
      <c r="NLD437" s="1552"/>
      <c r="NLE437" s="1552"/>
      <c r="NLF437" s="1552"/>
      <c r="NLG437" s="1552"/>
      <c r="NLH437" s="1552"/>
      <c r="NLI437" s="1552"/>
      <c r="NLJ437" s="1552"/>
      <c r="NLK437" s="1552"/>
      <c r="NLL437" s="1552"/>
      <c r="NLM437" s="1552"/>
      <c r="NLN437" s="1552"/>
      <c r="NLO437" s="1552"/>
      <c r="NLP437" s="1552"/>
      <c r="NLQ437" s="1552"/>
      <c r="NLR437" s="1552"/>
      <c r="NLS437" s="1552"/>
      <c r="NLT437" s="1552"/>
      <c r="NLU437" s="1552"/>
      <c r="NLV437" s="1552"/>
      <c r="NLW437" s="1552"/>
      <c r="NLX437" s="1552"/>
      <c r="NLY437" s="1552"/>
      <c r="NLZ437" s="1552"/>
      <c r="NMA437" s="1552"/>
      <c r="NMB437" s="1552"/>
      <c r="NMC437" s="1552"/>
      <c r="NMD437" s="1552"/>
      <c r="NME437" s="1552"/>
      <c r="NMF437" s="1552"/>
      <c r="NMG437" s="1552"/>
      <c r="NMH437" s="1552"/>
      <c r="NMI437" s="1552"/>
      <c r="NMJ437" s="1552"/>
      <c r="NMK437" s="1552"/>
      <c r="NML437" s="1552"/>
      <c r="NMM437" s="1552"/>
      <c r="NMN437" s="1552"/>
      <c r="NMO437" s="1552"/>
      <c r="NMP437" s="1552"/>
      <c r="NMQ437" s="1552"/>
      <c r="NMR437" s="1552"/>
      <c r="NMS437" s="1552"/>
      <c r="NMT437" s="1552"/>
      <c r="NMU437" s="1552"/>
      <c r="NMV437" s="1552"/>
      <c r="NMW437" s="1552"/>
      <c r="NMX437" s="1552"/>
      <c r="NMY437" s="1552"/>
      <c r="NMZ437" s="1552"/>
      <c r="NNA437" s="1552"/>
      <c r="NNB437" s="1552"/>
      <c r="NNC437" s="1552"/>
      <c r="NND437" s="1552"/>
      <c r="NNE437" s="1552"/>
      <c r="NNF437" s="1552"/>
      <c r="NNG437" s="1552"/>
      <c r="NNH437" s="1552"/>
      <c r="NNI437" s="1552"/>
      <c r="NNJ437" s="1552"/>
      <c r="NNK437" s="1552"/>
      <c r="NNL437" s="1552"/>
      <c r="NNM437" s="1552"/>
      <c r="NNN437" s="1552"/>
      <c r="NNO437" s="1552"/>
      <c r="NNP437" s="1552"/>
      <c r="NNQ437" s="1552"/>
      <c r="NNR437" s="1552"/>
      <c r="NNS437" s="1552"/>
      <c r="NNT437" s="1552"/>
      <c r="NNU437" s="1552"/>
      <c r="NNV437" s="1552"/>
      <c r="NNW437" s="1552"/>
      <c r="NNX437" s="1552"/>
      <c r="NNY437" s="1552"/>
      <c r="NNZ437" s="1552"/>
      <c r="NOA437" s="1552"/>
      <c r="NOB437" s="1552"/>
      <c r="NOC437" s="1552"/>
      <c r="NOD437" s="1552"/>
      <c r="NOE437" s="1552"/>
      <c r="NOF437" s="1552"/>
      <c r="NOG437" s="1552"/>
      <c r="NOH437" s="1552"/>
      <c r="NOI437" s="1552"/>
      <c r="NOJ437" s="1552"/>
      <c r="NOK437" s="1552"/>
      <c r="NOL437" s="1552"/>
      <c r="NOM437" s="1552"/>
      <c r="NON437" s="1552"/>
      <c r="NOO437" s="1552"/>
      <c r="NOP437" s="1552"/>
      <c r="NOQ437" s="1552"/>
      <c r="NOR437" s="1552"/>
      <c r="NOS437" s="1552"/>
      <c r="NOT437" s="1552"/>
      <c r="NOU437" s="1552"/>
      <c r="NOV437" s="1552"/>
      <c r="NOW437" s="1552"/>
      <c r="NOX437" s="1552"/>
      <c r="NOY437" s="1552"/>
      <c r="NOZ437" s="1552"/>
      <c r="NPA437" s="1552"/>
      <c r="NPB437" s="1552"/>
      <c r="NPC437" s="1552"/>
      <c r="NPD437" s="1552"/>
      <c r="NPE437" s="1552"/>
      <c r="NPF437" s="1552"/>
      <c r="NPG437" s="1552"/>
      <c r="NPH437" s="1552"/>
      <c r="NPI437" s="1552"/>
      <c r="NPJ437" s="1552"/>
      <c r="NPK437" s="1552"/>
      <c r="NPL437" s="1552"/>
      <c r="NPM437" s="1552"/>
      <c r="NPN437" s="1552"/>
      <c r="NPO437" s="1552"/>
      <c r="NPP437" s="1552"/>
      <c r="NPQ437" s="1552"/>
      <c r="NPR437" s="1552"/>
      <c r="NPS437" s="1552"/>
      <c r="NPT437" s="1552"/>
      <c r="NPU437" s="1552"/>
      <c r="NPV437" s="1552"/>
      <c r="NPW437" s="1552"/>
      <c r="NPX437" s="1552"/>
      <c r="NPY437" s="1552"/>
      <c r="NPZ437" s="1552"/>
      <c r="NQA437" s="1552"/>
      <c r="NQB437" s="1552"/>
      <c r="NQC437" s="1552"/>
      <c r="NQD437" s="1552"/>
      <c r="NQE437" s="1552"/>
      <c r="NQF437" s="1552"/>
      <c r="NQG437" s="1552"/>
      <c r="NQH437" s="1552"/>
      <c r="NQI437" s="1552"/>
      <c r="NQJ437" s="1552"/>
      <c r="NQK437" s="1552"/>
      <c r="NQL437" s="1552"/>
      <c r="NQM437" s="1552"/>
      <c r="NQN437" s="1552"/>
      <c r="NQO437" s="1552"/>
      <c r="NQP437" s="1552"/>
      <c r="NQQ437" s="1552"/>
      <c r="NQR437" s="1552"/>
      <c r="NQS437" s="1552"/>
      <c r="NQT437" s="1552"/>
      <c r="NQU437" s="1552"/>
      <c r="NQV437" s="1552"/>
      <c r="NQW437" s="1552"/>
      <c r="NQX437" s="1552"/>
      <c r="NQY437" s="1552"/>
      <c r="NQZ437" s="1552"/>
      <c r="NRA437" s="1552"/>
      <c r="NRB437" s="1552"/>
      <c r="NRC437" s="1552"/>
      <c r="NRD437" s="1552"/>
      <c r="NRE437" s="1552"/>
      <c r="NRF437" s="1552"/>
      <c r="NRG437" s="1552"/>
      <c r="NRH437" s="1552"/>
      <c r="NRI437" s="1552"/>
      <c r="NRJ437" s="1552"/>
      <c r="NRK437" s="1552"/>
      <c r="NRL437" s="1552"/>
      <c r="NRM437" s="1552"/>
      <c r="NRN437" s="1552"/>
      <c r="NRO437" s="1552"/>
      <c r="NRP437" s="1552"/>
      <c r="NRQ437" s="1552"/>
      <c r="NRR437" s="1552"/>
      <c r="NRS437" s="1552"/>
      <c r="NRT437" s="1552"/>
      <c r="NRU437" s="1552"/>
      <c r="NRV437" s="1552"/>
      <c r="NRW437" s="1552"/>
      <c r="NRX437" s="1552"/>
      <c r="NRY437" s="1552"/>
      <c r="NRZ437" s="1552"/>
      <c r="NSA437" s="1552"/>
      <c r="NSB437" s="1552"/>
      <c r="NSC437" s="1552"/>
      <c r="NSD437" s="1552"/>
      <c r="NSE437" s="1552"/>
      <c r="NSF437" s="1552"/>
      <c r="NSG437" s="1552"/>
      <c r="NSH437" s="1552"/>
      <c r="NSI437" s="1552"/>
      <c r="NSJ437" s="1552"/>
      <c r="NSK437" s="1552"/>
      <c r="NSL437" s="1552"/>
      <c r="NSM437" s="1552"/>
      <c r="NSN437" s="1552"/>
      <c r="NSO437" s="1552"/>
      <c r="NSP437" s="1552"/>
      <c r="NSQ437" s="1552"/>
      <c r="NSR437" s="1552"/>
      <c r="NSS437" s="1552"/>
      <c r="NST437" s="1552"/>
      <c r="NSU437" s="1552"/>
      <c r="NSV437" s="1552"/>
      <c r="NSW437" s="1552"/>
      <c r="NSX437" s="1552"/>
      <c r="NSY437" s="1552"/>
      <c r="NSZ437" s="1552"/>
      <c r="NTA437" s="1552"/>
      <c r="NTB437" s="1552"/>
      <c r="NTC437" s="1552"/>
      <c r="NTD437" s="1552"/>
      <c r="NTE437" s="1552"/>
      <c r="NTF437" s="1552"/>
      <c r="NTG437" s="1552"/>
      <c r="NTH437" s="1552"/>
      <c r="NTI437" s="1552"/>
      <c r="NTJ437" s="1552"/>
      <c r="NTK437" s="1552"/>
      <c r="NTL437" s="1552"/>
      <c r="NTM437" s="1552"/>
      <c r="NTN437" s="1552"/>
      <c r="NTO437" s="1552"/>
      <c r="NTP437" s="1552"/>
      <c r="NTQ437" s="1552"/>
      <c r="NTR437" s="1552"/>
      <c r="NTS437" s="1552"/>
      <c r="NTT437" s="1552"/>
      <c r="NTU437" s="1552"/>
      <c r="NTV437" s="1552"/>
      <c r="NTW437" s="1552"/>
      <c r="NTX437" s="1552"/>
      <c r="NTY437" s="1552"/>
      <c r="NTZ437" s="1552"/>
      <c r="NUA437" s="1552"/>
      <c r="NUB437" s="1552"/>
      <c r="NUC437" s="1552"/>
      <c r="NUD437" s="1552"/>
      <c r="NUE437" s="1552"/>
      <c r="NUF437" s="1552"/>
      <c r="NUG437" s="1552"/>
      <c r="NUH437" s="1552"/>
      <c r="NUI437" s="1552"/>
      <c r="NUJ437" s="1552"/>
      <c r="NUK437" s="1552"/>
      <c r="NUL437" s="1552"/>
      <c r="NUM437" s="1552"/>
      <c r="NUN437" s="1552"/>
      <c r="NUO437" s="1552"/>
      <c r="NUP437" s="1552"/>
      <c r="NUQ437" s="1552"/>
      <c r="NUR437" s="1552"/>
      <c r="NUS437" s="1552"/>
      <c r="NUT437" s="1552"/>
      <c r="NUU437" s="1552"/>
      <c r="NUV437" s="1552"/>
      <c r="NUW437" s="1552"/>
      <c r="NUX437" s="1552"/>
      <c r="NUY437" s="1552"/>
      <c r="NUZ437" s="1552"/>
      <c r="NVA437" s="1552"/>
      <c r="NVB437" s="1552"/>
      <c r="NVC437" s="1552"/>
      <c r="NVD437" s="1552"/>
      <c r="NVE437" s="1552"/>
      <c r="NVF437" s="1552"/>
      <c r="NVG437" s="1552"/>
      <c r="NVH437" s="1552"/>
      <c r="NVI437" s="1552"/>
      <c r="NVJ437" s="1552"/>
      <c r="NVK437" s="1552"/>
      <c r="NVL437" s="1552"/>
      <c r="NVM437" s="1552"/>
      <c r="NVN437" s="1552"/>
      <c r="NVO437" s="1552"/>
      <c r="NVP437" s="1552"/>
      <c r="NVQ437" s="1552"/>
      <c r="NVR437" s="1552"/>
      <c r="NVS437" s="1552"/>
      <c r="NVT437" s="1552"/>
      <c r="NVU437" s="1552"/>
      <c r="NVV437" s="1552"/>
      <c r="NVW437" s="1552"/>
      <c r="NVX437" s="1552"/>
      <c r="NVY437" s="1552"/>
      <c r="NVZ437" s="1552"/>
      <c r="NWA437" s="1552"/>
      <c r="NWB437" s="1552"/>
      <c r="NWC437" s="1552"/>
      <c r="NWD437" s="1552"/>
      <c r="NWE437" s="1552"/>
      <c r="NWF437" s="1552"/>
      <c r="NWG437" s="1552"/>
      <c r="NWH437" s="1552"/>
      <c r="NWI437" s="1552"/>
      <c r="NWJ437" s="1552"/>
      <c r="NWK437" s="1552"/>
      <c r="NWL437" s="1552"/>
      <c r="NWM437" s="1552"/>
      <c r="NWN437" s="1552"/>
      <c r="NWO437" s="1552"/>
      <c r="NWP437" s="1552"/>
      <c r="NWQ437" s="1552"/>
      <c r="NWR437" s="1552"/>
      <c r="NWS437" s="1552"/>
      <c r="NWT437" s="1552"/>
      <c r="NWU437" s="1552"/>
      <c r="NWV437" s="1552"/>
      <c r="NWW437" s="1552"/>
      <c r="NWX437" s="1552"/>
      <c r="NWY437" s="1552"/>
      <c r="NWZ437" s="1552"/>
      <c r="NXA437" s="1552"/>
      <c r="NXB437" s="1552"/>
      <c r="NXC437" s="1552"/>
      <c r="NXD437" s="1552"/>
      <c r="NXE437" s="1552"/>
      <c r="NXF437" s="1552"/>
      <c r="NXG437" s="1552"/>
      <c r="NXH437" s="1552"/>
      <c r="NXI437" s="1552"/>
      <c r="NXJ437" s="1552"/>
      <c r="NXK437" s="1552"/>
      <c r="NXL437" s="1552"/>
      <c r="NXM437" s="1552"/>
      <c r="NXN437" s="1552"/>
      <c r="NXO437" s="1552"/>
      <c r="NXP437" s="1552"/>
      <c r="NXQ437" s="1552"/>
      <c r="NXR437" s="1552"/>
      <c r="NXS437" s="1552"/>
      <c r="NXT437" s="1552"/>
      <c r="NXU437" s="1552"/>
      <c r="NXV437" s="1552"/>
      <c r="NXW437" s="1552"/>
      <c r="NXX437" s="1552"/>
      <c r="NXY437" s="1552"/>
      <c r="NXZ437" s="1552"/>
      <c r="NYA437" s="1552"/>
      <c r="NYB437" s="1552"/>
      <c r="NYC437" s="1552"/>
      <c r="NYD437" s="1552"/>
      <c r="NYE437" s="1552"/>
      <c r="NYF437" s="1552"/>
      <c r="NYG437" s="1552"/>
      <c r="NYH437" s="1552"/>
      <c r="NYI437" s="1552"/>
      <c r="NYJ437" s="1552"/>
      <c r="NYK437" s="1552"/>
      <c r="NYL437" s="1552"/>
      <c r="NYM437" s="1552"/>
      <c r="NYN437" s="1552"/>
      <c r="NYO437" s="1552"/>
      <c r="NYP437" s="1552"/>
      <c r="NYQ437" s="1552"/>
      <c r="NYR437" s="1552"/>
      <c r="NYS437" s="1552"/>
      <c r="NYT437" s="1552"/>
      <c r="NYU437" s="1552"/>
      <c r="NYV437" s="1552"/>
      <c r="NYW437" s="1552"/>
      <c r="NYX437" s="1552"/>
      <c r="NYY437" s="1552"/>
      <c r="NYZ437" s="1552"/>
      <c r="NZA437" s="1552"/>
      <c r="NZB437" s="1552"/>
      <c r="NZC437" s="1552"/>
      <c r="NZD437" s="1552"/>
      <c r="NZE437" s="1552"/>
      <c r="NZF437" s="1552"/>
      <c r="NZG437" s="1552"/>
      <c r="NZH437" s="1552"/>
      <c r="NZI437" s="1552"/>
      <c r="NZJ437" s="1552"/>
      <c r="NZK437" s="1552"/>
      <c r="NZL437" s="1552"/>
      <c r="NZM437" s="1552"/>
      <c r="NZN437" s="1552"/>
      <c r="NZO437" s="1552"/>
      <c r="NZP437" s="1552"/>
      <c r="NZQ437" s="1552"/>
      <c r="NZR437" s="1552"/>
      <c r="NZS437" s="1552"/>
      <c r="NZT437" s="1552"/>
      <c r="NZU437" s="1552"/>
      <c r="NZV437" s="1552"/>
      <c r="NZW437" s="1552"/>
      <c r="NZX437" s="1552"/>
      <c r="NZY437" s="1552"/>
      <c r="NZZ437" s="1552"/>
      <c r="OAA437" s="1552"/>
      <c r="OAB437" s="1552"/>
      <c r="OAC437" s="1552"/>
      <c r="OAD437" s="1552"/>
      <c r="OAE437" s="1552"/>
      <c r="OAF437" s="1552"/>
      <c r="OAG437" s="1552"/>
      <c r="OAH437" s="1552"/>
      <c r="OAI437" s="1552"/>
      <c r="OAJ437" s="1552"/>
      <c r="OAK437" s="1552"/>
      <c r="OAL437" s="1552"/>
      <c r="OAM437" s="1552"/>
      <c r="OAN437" s="1552"/>
      <c r="OAO437" s="1552"/>
      <c r="OAP437" s="1552"/>
      <c r="OAQ437" s="1552"/>
      <c r="OAR437" s="1552"/>
      <c r="OAS437" s="1552"/>
      <c r="OAT437" s="1552"/>
      <c r="OAU437" s="1552"/>
      <c r="OAV437" s="1552"/>
      <c r="OAW437" s="1552"/>
      <c r="OAX437" s="1552"/>
      <c r="OAY437" s="1552"/>
      <c r="OAZ437" s="1552"/>
      <c r="OBA437" s="1552"/>
      <c r="OBB437" s="1552"/>
      <c r="OBC437" s="1552"/>
      <c r="OBD437" s="1552"/>
      <c r="OBE437" s="1552"/>
      <c r="OBF437" s="1552"/>
      <c r="OBG437" s="1552"/>
      <c r="OBH437" s="1552"/>
      <c r="OBI437" s="1552"/>
      <c r="OBJ437" s="1552"/>
      <c r="OBK437" s="1552"/>
      <c r="OBL437" s="1552"/>
      <c r="OBM437" s="1552"/>
      <c r="OBN437" s="1552"/>
      <c r="OBO437" s="1552"/>
      <c r="OBP437" s="1552"/>
      <c r="OBQ437" s="1552"/>
      <c r="OBR437" s="1552"/>
      <c r="OBS437" s="1552"/>
      <c r="OBT437" s="1552"/>
      <c r="OBU437" s="1552"/>
      <c r="OBV437" s="1552"/>
      <c r="OBW437" s="1552"/>
      <c r="OBX437" s="1552"/>
      <c r="OBY437" s="1552"/>
      <c r="OBZ437" s="1552"/>
      <c r="OCA437" s="1552"/>
      <c r="OCB437" s="1552"/>
      <c r="OCC437" s="1552"/>
      <c r="OCD437" s="1552"/>
      <c r="OCE437" s="1552"/>
      <c r="OCF437" s="1552"/>
      <c r="OCG437" s="1552"/>
      <c r="OCH437" s="1552"/>
      <c r="OCI437" s="1552"/>
      <c r="OCJ437" s="1552"/>
      <c r="OCK437" s="1552"/>
      <c r="OCL437" s="1552"/>
      <c r="OCM437" s="1552"/>
      <c r="OCN437" s="1552"/>
      <c r="OCO437" s="1552"/>
      <c r="OCP437" s="1552"/>
      <c r="OCQ437" s="1552"/>
      <c r="OCR437" s="1552"/>
      <c r="OCS437" s="1552"/>
      <c r="OCT437" s="1552"/>
      <c r="OCU437" s="1552"/>
      <c r="OCV437" s="1552"/>
      <c r="OCW437" s="1552"/>
      <c r="OCX437" s="1552"/>
      <c r="OCY437" s="1552"/>
      <c r="OCZ437" s="1552"/>
      <c r="ODA437" s="1552"/>
      <c r="ODB437" s="1552"/>
      <c r="ODC437" s="1552"/>
      <c r="ODD437" s="1552"/>
      <c r="ODE437" s="1552"/>
      <c r="ODF437" s="1552"/>
      <c r="ODG437" s="1552"/>
      <c r="ODH437" s="1552"/>
      <c r="ODI437" s="1552"/>
      <c r="ODJ437" s="1552"/>
      <c r="ODK437" s="1552"/>
      <c r="ODL437" s="1552"/>
      <c r="ODM437" s="1552"/>
      <c r="ODN437" s="1552"/>
      <c r="ODO437" s="1552"/>
      <c r="ODP437" s="1552"/>
      <c r="ODQ437" s="1552"/>
      <c r="ODR437" s="1552"/>
      <c r="ODS437" s="1552"/>
      <c r="ODT437" s="1552"/>
      <c r="ODU437" s="1552"/>
      <c r="ODV437" s="1552"/>
      <c r="ODW437" s="1552"/>
      <c r="ODX437" s="1552"/>
      <c r="ODY437" s="1552"/>
      <c r="ODZ437" s="1552"/>
      <c r="OEA437" s="1552"/>
      <c r="OEB437" s="1552"/>
      <c r="OEC437" s="1552"/>
      <c r="OED437" s="1552"/>
      <c r="OEE437" s="1552"/>
      <c r="OEF437" s="1552"/>
      <c r="OEG437" s="1552"/>
      <c r="OEH437" s="1552"/>
      <c r="OEI437" s="1552"/>
      <c r="OEJ437" s="1552"/>
      <c r="OEK437" s="1552"/>
      <c r="OEL437" s="1552"/>
      <c r="OEM437" s="1552"/>
      <c r="OEN437" s="1552"/>
      <c r="OEO437" s="1552"/>
      <c r="OEP437" s="1552"/>
      <c r="OEQ437" s="1552"/>
      <c r="OER437" s="1552"/>
      <c r="OES437" s="1552"/>
      <c r="OET437" s="1552"/>
      <c r="OEU437" s="1552"/>
      <c r="OEV437" s="1552"/>
      <c r="OEW437" s="1552"/>
      <c r="OEX437" s="1552"/>
      <c r="OEY437" s="1552"/>
      <c r="OEZ437" s="1552"/>
      <c r="OFA437" s="1552"/>
      <c r="OFB437" s="1552"/>
      <c r="OFC437" s="1552"/>
      <c r="OFD437" s="1552"/>
      <c r="OFE437" s="1552"/>
      <c r="OFF437" s="1552"/>
      <c r="OFG437" s="1552"/>
      <c r="OFH437" s="1552"/>
      <c r="OFI437" s="1552"/>
      <c r="OFJ437" s="1552"/>
      <c r="OFK437" s="1552"/>
      <c r="OFL437" s="1552"/>
      <c r="OFM437" s="1552"/>
      <c r="OFN437" s="1552"/>
      <c r="OFO437" s="1552"/>
      <c r="OFP437" s="1552"/>
      <c r="OFQ437" s="1552"/>
      <c r="OFR437" s="1552"/>
      <c r="OFS437" s="1552"/>
      <c r="OFT437" s="1552"/>
      <c r="OFU437" s="1552"/>
      <c r="OFV437" s="1552"/>
      <c r="OFW437" s="1552"/>
      <c r="OFX437" s="1552"/>
      <c r="OFY437" s="1552"/>
      <c r="OFZ437" s="1552"/>
      <c r="OGA437" s="1552"/>
      <c r="OGB437" s="1552"/>
      <c r="OGC437" s="1552"/>
      <c r="OGD437" s="1552"/>
      <c r="OGE437" s="1552"/>
      <c r="OGF437" s="1552"/>
      <c r="OGG437" s="1552"/>
      <c r="OGH437" s="1552"/>
      <c r="OGI437" s="1552"/>
      <c r="OGJ437" s="1552"/>
      <c r="OGK437" s="1552"/>
      <c r="OGL437" s="1552"/>
      <c r="OGM437" s="1552"/>
      <c r="OGN437" s="1552"/>
      <c r="OGO437" s="1552"/>
      <c r="OGP437" s="1552"/>
      <c r="OGQ437" s="1552"/>
      <c r="OGR437" s="1552"/>
      <c r="OGS437" s="1552"/>
      <c r="OGT437" s="1552"/>
      <c r="OGU437" s="1552"/>
      <c r="OGV437" s="1552"/>
      <c r="OGW437" s="1552"/>
      <c r="OGX437" s="1552"/>
      <c r="OGY437" s="1552"/>
      <c r="OGZ437" s="1552"/>
      <c r="OHA437" s="1552"/>
      <c r="OHB437" s="1552"/>
      <c r="OHC437" s="1552"/>
      <c r="OHD437" s="1552"/>
      <c r="OHE437" s="1552"/>
      <c r="OHF437" s="1552"/>
      <c r="OHG437" s="1552"/>
      <c r="OHH437" s="1552"/>
      <c r="OHI437" s="1552"/>
      <c r="OHJ437" s="1552"/>
      <c r="OHK437" s="1552"/>
      <c r="OHL437" s="1552"/>
      <c r="OHM437" s="1552"/>
      <c r="OHN437" s="1552"/>
      <c r="OHO437" s="1552"/>
      <c r="OHP437" s="1552"/>
      <c r="OHQ437" s="1552"/>
      <c r="OHR437" s="1552"/>
      <c r="OHS437" s="1552"/>
      <c r="OHT437" s="1552"/>
      <c r="OHU437" s="1552"/>
      <c r="OHV437" s="1552"/>
      <c r="OHW437" s="1552"/>
      <c r="OHX437" s="1552"/>
      <c r="OHY437" s="1552"/>
      <c r="OHZ437" s="1552"/>
      <c r="OIA437" s="1552"/>
      <c r="OIB437" s="1552"/>
      <c r="OIC437" s="1552"/>
      <c r="OID437" s="1552"/>
      <c r="OIE437" s="1552"/>
      <c r="OIF437" s="1552"/>
      <c r="OIG437" s="1552"/>
      <c r="OIH437" s="1552"/>
      <c r="OII437" s="1552"/>
      <c r="OIJ437" s="1552"/>
      <c r="OIK437" s="1552"/>
      <c r="OIL437" s="1552"/>
      <c r="OIM437" s="1552"/>
      <c r="OIN437" s="1552"/>
      <c r="OIO437" s="1552"/>
      <c r="OIP437" s="1552"/>
      <c r="OIQ437" s="1552"/>
      <c r="OIR437" s="1552"/>
      <c r="OIS437" s="1552"/>
      <c r="OIT437" s="1552"/>
      <c r="OIU437" s="1552"/>
      <c r="OIV437" s="1552"/>
      <c r="OIW437" s="1552"/>
      <c r="OIX437" s="1552"/>
      <c r="OIY437" s="1552"/>
      <c r="OIZ437" s="1552"/>
      <c r="OJA437" s="1552"/>
      <c r="OJB437" s="1552"/>
      <c r="OJC437" s="1552"/>
      <c r="OJD437" s="1552"/>
      <c r="OJE437" s="1552"/>
      <c r="OJF437" s="1552"/>
      <c r="OJG437" s="1552"/>
      <c r="OJH437" s="1552"/>
      <c r="OJI437" s="1552"/>
      <c r="OJJ437" s="1552"/>
      <c r="OJK437" s="1552"/>
      <c r="OJL437" s="1552"/>
      <c r="OJM437" s="1552"/>
      <c r="OJN437" s="1552"/>
      <c r="OJO437" s="1552"/>
      <c r="OJP437" s="1552"/>
      <c r="OJQ437" s="1552"/>
      <c r="OJR437" s="1552"/>
      <c r="OJS437" s="1552"/>
      <c r="OJT437" s="1552"/>
      <c r="OJU437" s="1552"/>
      <c r="OJV437" s="1552"/>
      <c r="OJW437" s="1552"/>
      <c r="OJX437" s="1552"/>
      <c r="OJY437" s="1552"/>
      <c r="OJZ437" s="1552"/>
      <c r="OKA437" s="1552"/>
      <c r="OKB437" s="1552"/>
      <c r="OKC437" s="1552"/>
      <c r="OKD437" s="1552"/>
      <c r="OKE437" s="1552"/>
      <c r="OKF437" s="1552"/>
      <c r="OKG437" s="1552"/>
      <c r="OKH437" s="1552"/>
      <c r="OKI437" s="1552"/>
      <c r="OKJ437" s="1552"/>
      <c r="OKK437" s="1552"/>
      <c r="OKL437" s="1552"/>
      <c r="OKM437" s="1552"/>
      <c r="OKN437" s="1552"/>
      <c r="OKO437" s="1552"/>
      <c r="OKP437" s="1552"/>
      <c r="OKQ437" s="1552"/>
      <c r="OKR437" s="1552"/>
      <c r="OKS437" s="1552"/>
      <c r="OKT437" s="1552"/>
      <c r="OKU437" s="1552"/>
      <c r="OKV437" s="1552"/>
      <c r="OKW437" s="1552"/>
      <c r="OKX437" s="1552"/>
      <c r="OKY437" s="1552"/>
      <c r="OKZ437" s="1552"/>
      <c r="OLA437" s="1552"/>
      <c r="OLB437" s="1552"/>
      <c r="OLC437" s="1552"/>
      <c r="OLD437" s="1552"/>
      <c r="OLE437" s="1552"/>
      <c r="OLF437" s="1552"/>
      <c r="OLG437" s="1552"/>
      <c r="OLH437" s="1552"/>
      <c r="OLI437" s="1552"/>
      <c r="OLJ437" s="1552"/>
      <c r="OLK437" s="1552"/>
      <c r="OLL437" s="1552"/>
      <c r="OLM437" s="1552"/>
      <c r="OLN437" s="1552"/>
      <c r="OLO437" s="1552"/>
      <c r="OLP437" s="1552"/>
      <c r="OLQ437" s="1552"/>
      <c r="OLR437" s="1552"/>
      <c r="OLS437" s="1552"/>
      <c r="OLT437" s="1552"/>
      <c r="OLU437" s="1552"/>
      <c r="OLV437" s="1552"/>
      <c r="OLW437" s="1552"/>
      <c r="OLX437" s="1552"/>
      <c r="OLY437" s="1552"/>
      <c r="OLZ437" s="1552"/>
      <c r="OMA437" s="1552"/>
      <c r="OMB437" s="1552"/>
      <c r="OMC437" s="1552"/>
      <c r="OMD437" s="1552"/>
      <c r="OME437" s="1552"/>
      <c r="OMF437" s="1552"/>
      <c r="OMG437" s="1552"/>
      <c r="OMH437" s="1552"/>
      <c r="OMI437" s="1552"/>
      <c r="OMJ437" s="1552"/>
      <c r="OMK437" s="1552"/>
      <c r="OML437" s="1552"/>
      <c r="OMM437" s="1552"/>
      <c r="OMN437" s="1552"/>
      <c r="OMO437" s="1552"/>
      <c r="OMP437" s="1552"/>
      <c r="OMQ437" s="1552"/>
      <c r="OMR437" s="1552"/>
      <c r="OMS437" s="1552"/>
      <c r="OMT437" s="1552"/>
      <c r="OMU437" s="1552"/>
      <c r="OMV437" s="1552"/>
      <c r="OMW437" s="1552"/>
      <c r="OMX437" s="1552"/>
      <c r="OMY437" s="1552"/>
      <c r="OMZ437" s="1552"/>
      <c r="ONA437" s="1552"/>
      <c r="ONB437" s="1552"/>
      <c r="ONC437" s="1552"/>
      <c r="OND437" s="1552"/>
      <c r="ONE437" s="1552"/>
      <c r="ONF437" s="1552"/>
      <c r="ONG437" s="1552"/>
      <c r="ONH437" s="1552"/>
      <c r="ONI437" s="1552"/>
      <c r="ONJ437" s="1552"/>
      <c r="ONK437" s="1552"/>
      <c r="ONL437" s="1552"/>
      <c r="ONM437" s="1552"/>
      <c r="ONN437" s="1552"/>
      <c r="ONO437" s="1552"/>
      <c r="ONP437" s="1552"/>
      <c r="ONQ437" s="1552"/>
      <c r="ONR437" s="1552"/>
      <c r="ONS437" s="1552"/>
      <c r="ONT437" s="1552"/>
      <c r="ONU437" s="1552"/>
      <c r="ONV437" s="1552"/>
      <c r="ONW437" s="1552"/>
      <c r="ONX437" s="1552"/>
      <c r="ONY437" s="1552"/>
      <c r="ONZ437" s="1552"/>
      <c r="OOA437" s="1552"/>
      <c r="OOB437" s="1552"/>
      <c r="OOC437" s="1552"/>
      <c r="OOD437" s="1552"/>
      <c r="OOE437" s="1552"/>
      <c r="OOF437" s="1552"/>
      <c r="OOG437" s="1552"/>
      <c r="OOH437" s="1552"/>
      <c r="OOI437" s="1552"/>
      <c r="OOJ437" s="1552"/>
      <c r="OOK437" s="1552"/>
      <c r="OOL437" s="1552"/>
      <c r="OOM437" s="1552"/>
      <c r="OON437" s="1552"/>
      <c r="OOO437" s="1552"/>
      <c r="OOP437" s="1552"/>
      <c r="OOQ437" s="1552"/>
      <c r="OOR437" s="1552"/>
      <c r="OOS437" s="1552"/>
      <c r="OOT437" s="1552"/>
      <c r="OOU437" s="1552"/>
      <c r="OOV437" s="1552"/>
      <c r="OOW437" s="1552"/>
      <c r="OOX437" s="1552"/>
      <c r="OOY437" s="1552"/>
      <c r="OOZ437" s="1552"/>
      <c r="OPA437" s="1552"/>
      <c r="OPB437" s="1552"/>
      <c r="OPC437" s="1552"/>
      <c r="OPD437" s="1552"/>
      <c r="OPE437" s="1552"/>
      <c r="OPF437" s="1552"/>
      <c r="OPG437" s="1552"/>
      <c r="OPH437" s="1552"/>
      <c r="OPI437" s="1552"/>
      <c r="OPJ437" s="1552"/>
      <c r="OPK437" s="1552"/>
      <c r="OPL437" s="1552"/>
      <c r="OPM437" s="1552"/>
      <c r="OPN437" s="1552"/>
      <c r="OPO437" s="1552"/>
      <c r="OPP437" s="1552"/>
      <c r="OPQ437" s="1552"/>
      <c r="OPR437" s="1552"/>
      <c r="OPS437" s="1552"/>
      <c r="OPT437" s="1552"/>
      <c r="OPU437" s="1552"/>
      <c r="OPV437" s="1552"/>
      <c r="OPW437" s="1552"/>
      <c r="OPX437" s="1552"/>
      <c r="OPY437" s="1552"/>
      <c r="OPZ437" s="1552"/>
      <c r="OQA437" s="1552"/>
      <c r="OQB437" s="1552"/>
      <c r="OQC437" s="1552"/>
      <c r="OQD437" s="1552"/>
      <c r="OQE437" s="1552"/>
      <c r="OQF437" s="1552"/>
      <c r="OQG437" s="1552"/>
      <c r="OQH437" s="1552"/>
      <c r="OQI437" s="1552"/>
      <c r="OQJ437" s="1552"/>
      <c r="OQK437" s="1552"/>
      <c r="OQL437" s="1552"/>
      <c r="OQM437" s="1552"/>
      <c r="OQN437" s="1552"/>
      <c r="OQO437" s="1552"/>
      <c r="OQP437" s="1552"/>
      <c r="OQQ437" s="1552"/>
      <c r="OQR437" s="1552"/>
      <c r="OQS437" s="1552"/>
      <c r="OQT437" s="1552"/>
      <c r="OQU437" s="1552"/>
      <c r="OQV437" s="1552"/>
      <c r="OQW437" s="1552"/>
      <c r="OQX437" s="1552"/>
      <c r="OQY437" s="1552"/>
      <c r="OQZ437" s="1552"/>
      <c r="ORA437" s="1552"/>
      <c r="ORB437" s="1552"/>
      <c r="ORC437" s="1552"/>
      <c r="ORD437" s="1552"/>
      <c r="ORE437" s="1552"/>
      <c r="ORF437" s="1552"/>
      <c r="ORG437" s="1552"/>
      <c r="ORH437" s="1552"/>
      <c r="ORI437" s="1552"/>
      <c r="ORJ437" s="1552"/>
      <c r="ORK437" s="1552"/>
      <c r="ORL437" s="1552"/>
      <c r="ORM437" s="1552"/>
      <c r="ORN437" s="1552"/>
      <c r="ORO437" s="1552"/>
      <c r="ORP437" s="1552"/>
      <c r="ORQ437" s="1552"/>
      <c r="ORR437" s="1552"/>
      <c r="ORS437" s="1552"/>
      <c r="ORT437" s="1552"/>
      <c r="ORU437" s="1552"/>
      <c r="ORV437" s="1552"/>
      <c r="ORW437" s="1552"/>
      <c r="ORX437" s="1552"/>
      <c r="ORY437" s="1552"/>
      <c r="ORZ437" s="1552"/>
      <c r="OSA437" s="1552"/>
      <c r="OSB437" s="1552"/>
      <c r="OSC437" s="1552"/>
      <c r="OSD437" s="1552"/>
      <c r="OSE437" s="1552"/>
      <c r="OSF437" s="1552"/>
      <c r="OSG437" s="1552"/>
      <c r="OSH437" s="1552"/>
      <c r="OSI437" s="1552"/>
      <c r="OSJ437" s="1552"/>
      <c r="OSK437" s="1552"/>
      <c r="OSL437" s="1552"/>
      <c r="OSM437" s="1552"/>
      <c r="OSN437" s="1552"/>
      <c r="OSO437" s="1552"/>
      <c r="OSP437" s="1552"/>
      <c r="OSQ437" s="1552"/>
      <c r="OSR437" s="1552"/>
      <c r="OSS437" s="1552"/>
      <c r="OST437" s="1552"/>
      <c r="OSU437" s="1552"/>
      <c r="OSV437" s="1552"/>
      <c r="OSW437" s="1552"/>
      <c r="OSX437" s="1552"/>
      <c r="OSY437" s="1552"/>
      <c r="OSZ437" s="1552"/>
      <c r="OTA437" s="1552"/>
      <c r="OTB437" s="1552"/>
      <c r="OTC437" s="1552"/>
      <c r="OTD437" s="1552"/>
      <c r="OTE437" s="1552"/>
      <c r="OTF437" s="1552"/>
      <c r="OTG437" s="1552"/>
      <c r="OTH437" s="1552"/>
      <c r="OTI437" s="1552"/>
      <c r="OTJ437" s="1552"/>
      <c r="OTK437" s="1552"/>
      <c r="OTL437" s="1552"/>
      <c r="OTM437" s="1552"/>
      <c r="OTN437" s="1552"/>
      <c r="OTO437" s="1552"/>
      <c r="OTP437" s="1552"/>
      <c r="OTQ437" s="1552"/>
      <c r="OTR437" s="1552"/>
      <c r="OTS437" s="1552"/>
      <c r="OTT437" s="1552"/>
      <c r="OTU437" s="1552"/>
      <c r="OTV437" s="1552"/>
      <c r="OTW437" s="1552"/>
      <c r="OTX437" s="1552"/>
      <c r="OTY437" s="1552"/>
      <c r="OTZ437" s="1552"/>
      <c r="OUA437" s="1552"/>
      <c r="OUB437" s="1552"/>
      <c r="OUC437" s="1552"/>
      <c r="OUD437" s="1552"/>
      <c r="OUE437" s="1552"/>
      <c r="OUF437" s="1552"/>
      <c r="OUG437" s="1552"/>
      <c r="OUH437" s="1552"/>
      <c r="OUI437" s="1552"/>
      <c r="OUJ437" s="1552"/>
      <c r="OUK437" s="1552"/>
      <c r="OUL437" s="1552"/>
      <c r="OUM437" s="1552"/>
      <c r="OUN437" s="1552"/>
      <c r="OUO437" s="1552"/>
      <c r="OUP437" s="1552"/>
      <c r="OUQ437" s="1552"/>
      <c r="OUR437" s="1552"/>
      <c r="OUS437" s="1552"/>
      <c r="OUT437" s="1552"/>
      <c r="OUU437" s="1552"/>
      <c r="OUV437" s="1552"/>
      <c r="OUW437" s="1552"/>
      <c r="OUX437" s="1552"/>
      <c r="OUY437" s="1552"/>
      <c r="OUZ437" s="1552"/>
      <c r="OVA437" s="1552"/>
      <c r="OVB437" s="1552"/>
      <c r="OVC437" s="1552"/>
      <c r="OVD437" s="1552"/>
      <c r="OVE437" s="1552"/>
      <c r="OVF437" s="1552"/>
      <c r="OVG437" s="1552"/>
      <c r="OVH437" s="1552"/>
      <c r="OVI437" s="1552"/>
      <c r="OVJ437" s="1552"/>
      <c r="OVK437" s="1552"/>
      <c r="OVL437" s="1552"/>
      <c r="OVM437" s="1552"/>
      <c r="OVN437" s="1552"/>
      <c r="OVO437" s="1552"/>
      <c r="OVP437" s="1552"/>
      <c r="OVQ437" s="1552"/>
      <c r="OVR437" s="1552"/>
      <c r="OVS437" s="1552"/>
      <c r="OVT437" s="1552"/>
      <c r="OVU437" s="1552"/>
      <c r="OVV437" s="1552"/>
      <c r="OVW437" s="1552"/>
      <c r="OVX437" s="1552"/>
      <c r="OVY437" s="1552"/>
      <c r="OVZ437" s="1552"/>
      <c r="OWA437" s="1552"/>
      <c r="OWB437" s="1552"/>
      <c r="OWC437" s="1552"/>
      <c r="OWD437" s="1552"/>
      <c r="OWE437" s="1552"/>
      <c r="OWF437" s="1552"/>
      <c r="OWG437" s="1552"/>
      <c r="OWH437" s="1552"/>
      <c r="OWI437" s="1552"/>
      <c r="OWJ437" s="1552"/>
      <c r="OWK437" s="1552"/>
      <c r="OWL437" s="1552"/>
      <c r="OWM437" s="1552"/>
      <c r="OWN437" s="1552"/>
      <c r="OWO437" s="1552"/>
      <c r="OWP437" s="1552"/>
      <c r="OWQ437" s="1552"/>
      <c r="OWR437" s="1552"/>
      <c r="OWS437" s="1552"/>
      <c r="OWT437" s="1552"/>
      <c r="OWU437" s="1552"/>
      <c r="OWV437" s="1552"/>
      <c r="OWW437" s="1552"/>
      <c r="OWX437" s="1552"/>
      <c r="OWY437" s="1552"/>
      <c r="OWZ437" s="1552"/>
      <c r="OXA437" s="1552"/>
      <c r="OXB437" s="1552"/>
      <c r="OXC437" s="1552"/>
      <c r="OXD437" s="1552"/>
      <c r="OXE437" s="1552"/>
      <c r="OXF437" s="1552"/>
      <c r="OXG437" s="1552"/>
      <c r="OXH437" s="1552"/>
      <c r="OXI437" s="1552"/>
      <c r="OXJ437" s="1552"/>
      <c r="OXK437" s="1552"/>
      <c r="OXL437" s="1552"/>
      <c r="OXM437" s="1552"/>
      <c r="OXN437" s="1552"/>
      <c r="OXO437" s="1552"/>
      <c r="OXP437" s="1552"/>
      <c r="OXQ437" s="1552"/>
      <c r="OXR437" s="1552"/>
      <c r="OXS437" s="1552"/>
      <c r="OXT437" s="1552"/>
      <c r="OXU437" s="1552"/>
      <c r="OXV437" s="1552"/>
      <c r="OXW437" s="1552"/>
      <c r="OXX437" s="1552"/>
      <c r="OXY437" s="1552"/>
      <c r="OXZ437" s="1552"/>
      <c r="OYA437" s="1552"/>
      <c r="OYB437" s="1552"/>
      <c r="OYC437" s="1552"/>
      <c r="OYD437" s="1552"/>
      <c r="OYE437" s="1552"/>
      <c r="OYF437" s="1552"/>
      <c r="OYG437" s="1552"/>
      <c r="OYH437" s="1552"/>
      <c r="OYI437" s="1552"/>
      <c r="OYJ437" s="1552"/>
      <c r="OYK437" s="1552"/>
      <c r="OYL437" s="1552"/>
      <c r="OYM437" s="1552"/>
      <c r="OYN437" s="1552"/>
      <c r="OYO437" s="1552"/>
      <c r="OYP437" s="1552"/>
      <c r="OYQ437" s="1552"/>
      <c r="OYR437" s="1552"/>
      <c r="OYS437" s="1552"/>
      <c r="OYT437" s="1552"/>
      <c r="OYU437" s="1552"/>
      <c r="OYV437" s="1552"/>
      <c r="OYW437" s="1552"/>
      <c r="OYX437" s="1552"/>
      <c r="OYY437" s="1552"/>
      <c r="OYZ437" s="1552"/>
      <c r="OZA437" s="1552"/>
      <c r="OZB437" s="1552"/>
      <c r="OZC437" s="1552"/>
      <c r="OZD437" s="1552"/>
      <c r="OZE437" s="1552"/>
      <c r="OZF437" s="1552"/>
      <c r="OZG437" s="1552"/>
      <c r="OZH437" s="1552"/>
      <c r="OZI437" s="1552"/>
      <c r="OZJ437" s="1552"/>
      <c r="OZK437" s="1552"/>
      <c r="OZL437" s="1552"/>
      <c r="OZM437" s="1552"/>
      <c r="OZN437" s="1552"/>
      <c r="OZO437" s="1552"/>
      <c r="OZP437" s="1552"/>
      <c r="OZQ437" s="1552"/>
      <c r="OZR437" s="1552"/>
      <c r="OZS437" s="1552"/>
      <c r="OZT437" s="1552"/>
      <c r="OZU437" s="1552"/>
      <c r="OZV437" s="1552"/>
      <c r="OZW437" s="1552"/>
      <c r="OZX437" s="1552"/>
      <c r="OZY437" s="1552"/>
      <c r="OZZ437" s="1552"/>
      <c r="PAA437" s="1552"/>
      <c r="PAB437" s="1552"/>
      <c r="PAC437" s="1552"/>
      <c r="PAD437" s="1552"/>
      <c r="PAE437" s="1552"/>
      <c r="PAF437" s="1552"/>
      <c r="PAG437" s="1552"/>
      <c r="PAH437" s="1552"/>
      <c r="PAI437" s="1552"/>
      <c r="PAJ437" s="1552"/>
      <c r="PAK437" s="1552"/>
      <c r="PAL437" s="1552"/>
      <c r="PAM437" s="1552"/>
      <c r="PAN437" s="1552"/>
      <c r="PAO437" s="1552"/>
      <c r="PAP437" s="1552"/>
      <c r="PAQ437" s="1552"/>
      <c r="PAR437" s="1552"/>
      <c r="PAS437" s="1552"/>
      <c r="PAT437" s="1552"/>
      <c r="PAU437" s="1552"/>
      <c r="PAV437" s="1552"/>
      <c r="PAW437" s="1552"/>
      <c r="PAX437" s="1552"/>
      <c r="PAY437" s="1552"/>
      <c r="PAZ437" s="1552"/>
      <c r="PBA437" s="1552"/>
      <c r="PBB437" s="1552"/>
      <c r="PBC437" s="1552"/>
      <c r="PBD437" s="1552"/>
      <c r="PBE437" s="1552"/>
      <c r="PBF437" s="1552"/>
      <c r="PBG437" s="1552"/>
      <c r="PBH437" s="1552"/>
      <c r="PBI437" s="1552"/>
      <c r="PBJ437" s="1552"/>
      <c r="PBK437" s="1552"/>
      <c r="PBL437" s="1552"/>
      <c r="PBM437" s="1552"/>
      <c r="PBN437" s="1552"/>
      <c r="PBO437" s="1552"/>
      <c r="PBP437" s="1552"/>
      <c r="PBQ437" s="1552"/>
      <c r="PBR437" s="1552"/>
      <c r="PBS437" s="1552"/>
      <c r="PBT437" s="1552"/>
      <c r="PBU437" s="1552"/>
      <c r="PBV437" s="1552"/>
      <c r="PBW437" s="1552"/>
      <c r="PBX437" s="1552"/>
      <c r="PBY437" s="1552"/>
      <c r="PBZ437" s="1552"/>
      <c r="PCA437" s="1552"/>
      <c r="PCB437" s="1552"/>
      <c r="PCC437" s="1552"/>
      <c r="PCD437" s="1552"/>
      <c r="PCE437" s="1552"/>
      <c r="PCF437" s="1552"/>
      <c r="PCG437" s="1552"/>
      <c r="PCH437" s="1552"/>
      <c r="PCI437" s="1552"/>
      <c r="PCJ437" s="1552"/>
      <c r="PCK437" s="1552"/>
      <c r="PCL437" s="1552"/>
      <c r="PCM437" s="1552"/>
      <c r="PCN437" s="1552"/>
      <c r="PCO437" s="1552"/>
      <c r="PCP437" s="1552"/>
      <c r="PCQ437" s="1552"/>
      <c r="PCR437" s="1552"/>
      <c r="PCS437" s="1552"/>
      <c r="PCT437" s="1552"/>
      <c r="PCU437" s="1552"/>
      <c r="PCV437" s="1552"/>
      <c r="PCW437" s="1552"/>
      <c r="PCX437" s="1552"/>
      <c r="PCY437" s="1552"/>
      <c r="PCZ437" s="1552"/>
      <c r="PDA437" s="1552"/>
      <c r="PDB437" s="1552"/>
      <c r="PDC437" s="1552"/>
      <c r="PDD437" s="1552"/>
      <c r="PDE437" s="1552"/>
      <c r="PDF437" s="1552"/>
      <c r="PDG437" s="1552"/>
      <c r="PDH437" s="1552"/>
      <c r="PDI437" s="1552"/>
      <c r="PDJ437" s="1552"/>
      <c r="PDK437" s="1552"/>
      <c r="PDL437" s="1552"/>
      <c r="PDM437" s="1552"/>
      <c r="PDN437" s="1552"/>
      <c r="PDO437" s="1552"/>
      <c r="PDP437" s="1552"/>
      <c r="PDQ437" s="1552"/>
      <c r="PDR437" s="1552"/>
      <c r="PDS437" s="1552"/>
      <c r="PDT437" s="1552"/>
      <c r="PDU437" s="1552"/>
      <c r="PDV437" s="1552"/>
      <c r="PDW437" s="1552"/>
      <c r="PDX437" s="1552"/>
      <c r="PDY437" s="1552"/>
      <c r="PDZ437" s="1552"/>
      <c r="PEA437" s="1552"/>
      <c r="PEB437" s="1552"/>
      <c r="PEC437" s="1552"/>
      <c r="PED437" s="1552"/>
      <c r="PEE437" s="1552"/>
      <c r="PEF437" s="1552"/>
      <c r="PEG437" s="1552"/>
      <c r="PEH437" s="1552"/>
      <c r="PEI437" s="1552"/>
      <c r="PEJ437" s="1552"/>
      <c r="PEK437" s="1552"/>
      <c r="PEL437" s="1552"/>
      <c r="PEM437" s="1552"/>
      <c r="PEN437" s="1552"/>
      <c r="PEO437" s="1552"/>
      <c r="PEP437" s="1552"/>
      <c r="PEQ437" s="1552"/>
      <c r="PER437" s="1552"/>
      <c r="PES437" s="1552"/>
      <c r="PET437" s="1552"/>
      <c r="PEU437" s="1552"/>
      <c r="PEV437" s="1552"/>
      <c r="PEW437" s="1552"/>
      <c r="PEX437" s="1552"/>
      <c r="PEY437" s="1552"/>
      <c r="PEZ437" s="1552"/>
      <c r="PFA437" s="1552"/>
      <c r="PFB437" s="1552"/>
      <c r="PFC437" s="1552"/>
      <c r="PFD437" s="1552"/>
      <c r="PFE437" s="1552"/>
      <c r="PFF437" s="1552"/>
      <c r="PFG437" s="1552"/>
      <c r="PFH437" s="1552"/>
      <c r="PFI437" s="1552"/>
      <c r="PFJ437" s="1552"/>
      <c r="PFK437" s="1552"/>
      <c r="PFL437" s="1552"/>
      <c r="PFM437" s="1552"/>
      <c r="PFN437" s="1552"/>
      <c r="PFO437" s="1552"/>
      <c r="PFP437" s="1552"/>
      <c r="PFQ437" s="1552"/>
      <c r="PFR437" s="1552"/>
      <c r="PFS437" s="1552"/>
      <c r="PFT437" s="1552"/>
      <c r="PFU437" s="1552"/>
      <c r="PFV437" s="1552"/>
      <c r="PFW437" s="1552"/>
      <c r="PFX437" s="1552"/>
      <c r="PFY437" s="1552"/>
      <c r="PFZ437" s="1552"/>
      <c r="PGA437" s="1552"/>
      <c r="PGB437" s="1552"/>
      <c r="PGC437" s="1552"/>
      <c r="PGD437" s="1552"/>
      <c r="PGE437" s="1552"/>
      <c r="PGF437" s="1552"/>
      <c r="PGG437" s="1552"/>
      <c r="PGH437" s="1552"/>
      <c r="PGI437" s="1552"/>
      <c r="PGJ437" s="1552"/>
      <c r="PGK437" s="1552"/>
      <c r="PGL437" s="1552"/>
      <c r="PGM437" s="1552"/>
      <c r="PGN437" s="1552"/>
      <c r="PGO437" s="1552"/>
      <c r="PGP437" s="1552"/>
      <c r="PGQ437" s="1552"/>
      <c r="PGR437" s="1552"/>
      <c r="PGS437" s="1552"/>
      <c r="PGT437" s="1552"/>
      <c r="PGU437" s="1552"/>
      <c r="PGV437" s="1552"/>
      <c r="PGW437" s="1552"/>
      <c r="PGX437" s="1552"/>
      <c r="PGY437" s="1552"/>
      <c r="PGZ437" s="1552"/>
      <c r="PHA437" s="1552"/>
      <c r="PHB437" s="1552"/>
      <c r="PHC437" s="1552"/>
      <c r="PHD437" s="1552"/>
      <c r="PHE437" s="1552"/>
      <c r="PHF437" s="1552"/>
      <c r="PHG437" s="1552"/>
      <c r="PHH437" s="1552"/>
      <c r="PHI437" s="1552"/>
      <c r="PHJ437" s="1552"/>
      <c r="PHK437" s="1552"/>
      <c r="PHL437" s="1552"/>
      <c r="PHM437" s="1552"/>
      <c r="PHN437" s="1552"/>
      <c r="PHO437" s="1552"/>
      <c r="PHP437" s="1552"/>
      <c r="PHQ437" s="1552"/>
      <c r="PHR437" s="1552"/>
      <c r="PHS437" s="1552"/>
      <c r="PHT437" s="1552"/>
      <c r="PHU437" s="1552"/>
      <c r="PHV437" s="1552"/>
      <c r="PHW437" s="1552"/>
      <c r="PHX437" s="1552"/>
      <c r="PHY437" s="1552"/>
      <c r="PHZ437" s="1552"/>
      <c r="PIA437" s="1552"/>
      <c r="PIB437" s="1552"/>
      <c r="PIC437" s="1552"/>
      <c r="PID437" s="1552"/>
      <c r="PIE437" s="1552"/>
      <c r="PIF437" s="1552"/>
      <c r="PIG437" s="1552"/>
      <c r="PIH437" s="1552"/>
      <c r="PII437" s="1552"/>
      <c r="PIJ437" s="1552"/>
      <c r="PIK437" s="1552"/>
      <c r="PIL437" s="1552"/>
      <c r="PIM437" s="1552"/>
      <c r="PIN437" s="1552"/>
      <c r="PIO437" s="1552"/>
      <c r="PIP437" s="1552"/>
      <c r="PIQ437" s="1552"/>
      <c r="PIR437" s="1552"/>
      <c r="PIS437" s="1552"/>
      <c r="PIT437" s="1552"/>
      <c r="PIU437" s="1552"/>
      <c r="PIV437" s="1552"/>
      <c r="PIW437" s="1552"/>
      <c r="PIX437" s="1552"/>
      <c r="PIY437" s="1552"/>
      <c r="PIZ437" s="1552"/>
      <c r="PJA437" s="1552"/>
      <c r="PJB437" s="1552"/>
      <c r="PJC437" s="1552"/>
      <c r="PJD437" s="1552"/>
      <c r="PJE437" s="1552"/>
      <c r="PJF437" s="1552"/>
      <c r="PJG437" s="1552"/>
      <c r="PJH437" s="1552"/>
      <c r="PJI437" s="1552"/>
      <c r="PJJ437" s="1552"/>
      <c r="PJK437" s="1552"/>
      <c r="PJL437" s="1552"/>
      <c r="PJM437" s="1552"/>
      <c r="PJN437" s="1552"/>
      <c r="PJO437" s="1552"/>
      <c r="PJP437" s="1552"/>
      <c r="PJQ437" s="1552"/>
      <c r="PJR437" s="1552"/>
      <c r="PJS437" s="1552"/>
      <c r="PJT437" s="1552"/>
      <c r="PJU437" s="1552"/>
      <c r="PJV437" s="1552"/>
      <c r="PJW437" s="1552"/>
      <c r="PJX437" s="1552"/>
      <c r="PJY437" s="1552"/>
      <c r="PJZ437" s="1552"/>
      <c r="PKA437" s="1552"/>
      <c r="PKB437" s="1552"/>
      <c r="PKC437" s="1552"/>
      <c r="PKD437" s="1552"/>
      <c r="PKE437" s="1552"/>
      <c r="PKF437" s="1552"/>
      <c r="PKG437" s="1552"/>
      <c r="PKH437" s="1552"/>
      <c r="PKI437" s="1552"/>
      <c r="PKJ437" s="1552"/>
      <c r="PKK437" s="1552"/>
      <c r="PKL437" s="1552"/>
      <c r="PKM437" s="1552"/>
      <c r="PKN437" s="1552"/>
      <c r="PKO437" s="1552"/>
      <c r="PKP437" s="1552"/>
      <c r="PKQ437" s="1552"/>
      <c r="PKR437" s="1552"/>
      <c r="PKS437" s="1552"/>
      <c r="PKT437" s="1552"/>
      <c r="PKU437" s="1552"/>
      <c r="PKV437" s="1552"/>
      <c r="PKW437" s="1552"/>
      <c r="PKX437" s="1552"/>
      <c r="PKY437" s="1552"/>
      <c r="PKZ437" s="1552"/>
      <c r="PLA437" s="1552"/>
      <c r="PLB437" s="1552"/>
      <c r="PLC437" s="1552"/>
      <c r="PLD437" s="1552"/>
      <c r="PLE437" s="1552"/>
      <c r="PLF437" s="1552"/>
      <c r="PLG437" s="1552"/>
      <c r="PLH437" s="1552"/>
      <c r="PLI437" s="1552"/>
      <c r="PLJ437" s="1552"/>
      <c r="PLK437" s="1552"/>
      <c r="PLL437" s="1552"/>
      <c r="PLM437" s="1552"/>
      <c r="PLN437" s="1552"/>
      <c r="PLO437" s="1552"/>
      <c r="PLP437" s="1552"/>
      <c r="PLQ437" s="1552"/>
      <c r="PLR437" s="1552"/>
      <c r="PLS437" s="1552"/>
      <c r="PLT437" s="1552"/>
      <c r="PLU437" s="1552"/>
      <c r="PLV437" s="1552"/>
      <c r="PLW437" s="1552"/>
      <c r="PLX437" s="1552"/>
      <c r="PLY437" s="1552"/>
      <c r="PLZ437" s="1552"/>
      <c r="PMA437" s="1552"/>
      <c r="PMB437" s="1552"/>
      <c r="PMC437" s="1552"/>
      <c r="PMD437" s="1552"/>
      <c r="PME437" s="1552"/>
      <c r="PMF437" s="1552"/>
      <c r="PMG437" s="1552"/>
      <c r="PMH437" s="1552"/>
      <c r="PMI437" s="1552"/>
      <c r="PMJ437" s="1552"/>
      <c r="PMK437" s="1552"/>
      <c r="PML437" s="1552"/>
      <c r="PMM437" s="1552"/>
      <c r="PMN437" s="1552"/>
      <c r="PMO437" s="1552"/>
      <c r="PMP437" s="1552"/>
      <c r="PMQ437" s="1552"/>
      <c r="PMR437" s="1552"/>
      <c r="PMS437" s="1552"/>
      <c r="PMT437" s="1552"/>
      <c r="PMU437" s="1552"/>
      <c r="PMV437" s="1552"/>
      <c r="PMW437" s="1552"/>
      <c r="PMX437" s="1552"/>
      <c r="PMY437" s="1552"/>
      <c r="PMZ437" s="1552"/>
      <c r="PNA437" s="1552"/>
      <c r="PNB437" s="1552"/>
      <c r="PNC437" s="1552"/>
      <c r="PND437" s="1552"/>
      <c r="PNE437" s="1552"/>
      <c r="PNF437" s="1552"/>
      <c r="PNG437" s="1552"/>
      <c r="PNH437" s="1552"/>
      <c r="PNI437" s="1552"/>
      <c r="PNJ437" s="1552"/>
      <c r="PNK437" s="1552"/>
      <c r="PNL437" s="1552"/>
      <c r="PNM437" s="1552"/>
      <c r="PNN437" s="1552"/>
      <c r="PNO437" s="1552"/>
      <c r="PNP437" s="1552"/>
      <c r="PNQ437" s="1552"/>
      <c r="PNR437" s="1552"/>
      <c r="PNS437" s="1552"/>
      <c r="PNT437" s="1552"/>
      <c r="PNU437" s="1552"/>
      <c r="PNV437" s="1552"/>
      <c r="PNW437" s="1552"/>
      <c r="PNX437" s="1552"/>
      <c r="PNY437" s="1552"/>
      <c r="PNZ437" s="1552"/>
      <c r="POA437" s="1552"/>
      <c r="POB437" s="1552"/>
      <c r="POC437" s="1552"/>
      <c r="POD437" s="1552"/>
      <c r="POE437" s="1552"/>
      <c r="POF437" s="1552"/>
      <c r="POG437" s="1552"/>
      <c r="POH437" s="1552"/>
      <c r="POI437" s="1552"/>
      <c r="POJ437" s="1552"/>
      <c r="POK437" s="1552"/>
      <c r="POL437" s="1552"/>
      <c r="POM437" s="1552"/>
      <c r="PON437" s="1552"/>
      <c r="POO437" s="1552"/>
      <c r="POP437" s="1552"/>
      <c r="POQ437" s="1552"/>
      <c r="POR437" s="1552"/>
      <c r="POS437" s="1552"/>
      <c r="POT437" s="1552"/>
      <c r="POU437" s="1552"/>
      <c r="POV437" s="1552"/>
      <c r="POW437" s="1552"/>
      <c r="POX437" s="1552"/>
      <c r="POY437" s="1552"/>
      <c r="POZ437" s="1552"/>
      <c r="PPA437" s="1552"/>
      <c r="PPB437" s="1552"/>
      <c r="PPC437" s="1552"/>
      <c r="PPD437" s="1552"/>
      <c r="PPE437" s="1552"/>
      <c r="PPF437" s="1552"/>
      <c r="PPG437" s="1552"/>
      <c r="PPH437" s="1552"/>
      <c r="PPI437" s="1552"/>
      <c r="PPJ437" s="1552"/>
      <c r="PPK437" s="1552"/>
      <c r="PPL437" s="1552"/>
      <c r="PPM437" s="1552"/>
      <c r="PPN437" s="1552"/>
      <c r="PPO437" s="1552"/>
      <c r="PPP437" s="1552"/>
      <c r="PPQ437" s="1552"/>
      <c r="PPR437" s="1552"/>
      <c r="PPS437" s="1552"/>
      <c r="PPT437" s="1552"/>
      <c r="PPU437" s="1552"/>
      <c r="PPV437" s="1552"/>
      <c r="PPW437" s="1552"/>
      <c r="PPX437" s="1552"/>
      <c r="PPY437" s="1552"/>
      <c r="PPZ437" s="1552"/>
      <c r="PQA437" s="1552"/>
      <c r="PQB437" s="1552"/>
      <c r="PQC437" s="1552"/>
      <c r="PQD437" s="1552"/>
      <c r="PQE437" s="1552"/>
      <c r="PQF437" s="1552"/>
      <c r="PQG437" s="1552"/>
      <c r="PQH437" s="1552"/>
      <c r="PQI437" s="1552"/>
      <c r="PQJ437" s="1552"/>
      <c r="PQK437" s="1552"/>
      <c r="PQL437" s="1552"/>
      <c r="PQM437" s="1552"/>
      <c r="PQN437" s="1552"/>
      <c r="PQO437" s="1552"/>
      <c r="PQP437" s="1552"/>
      <c r="PQQ437" s="1552"/>
      <c r="PQR437" s="1552"/>
      <c r="PQS437" s="1552"/>
      <c r="PQT437" s="1552"/>
      <c r="PQU437" s="1552"/>
      <c r="PQV437" s="1552"/>
      <c r="PQW437" s="1552"/>
      <c r="PQX437" s="1552"/>
      <c r="PQY437" s="1552"/>
      <c r="PQZ437" s="1552"/>
      <c r="PRA437" s="1552"/>
      <c r="PRB437" s="1552"/>
      <c r="PRC437" s="1552"/>
      <c r="PRD437" s="1552"/>
      <c r="PRE437" s="1552"/>
      <c r="PRF437" s="1552"/>
      <c r="PRG437" s="1552"/>
      <c r="PRH437" s="1552"/>
      <c r="PRI437" s="1552"/>
      <c r="PRJ437" s="1552"/>
      <c r="PRK437" s="1552"/>
      <c r="PRL437" s="1552"/>
      <c r="PRM437" s="1552"/>
      <c r="PRN437" s="1552"/>
      <c r="PRO437" s="1552"/>
      <c r="PRP437" s="1552"/>
      <c r="PRQ437" s="1552"/>
      <c r="PRR437" s="1552"/>
      <c r="PRS437" s="1552"/>
      <c r="PRT437" s="1552"/>
      <c r="PRU437" s="1552"/>
      <c r="PRV437" s="1552"/>
      <c r="PRW437" s="1552"/>
      <c r="PRX437" s="1552"/>
      <c r="PRY437" s="1552"/>
      <c r="PRZ437" s="1552"/>
      <c r="PSA437" s="1552"/>
      <c r="PSB437" s="1552"/>
      <c r="PSC437" s="1552"/>
      <c r="PSD437" s="1552"/>
      <c r="PSE437" s="1552"/>
      <c r="PSF437" s="1552"/>
      <c r="PSG437" s="1552"/>
      <c r="PSH437" s="1552"/>
      <c r="PSI437" s="1552"/>
      <c r="PSJ437" s="1552"/>
      <c r="PSK437" s="1552"/>
      <c r="PSL437" s="1552"/>
      <c r="PSM437" s="1552"/>
      <c r="PSN437" s="1552"/>
      <c r="PSO437" s="1552"/>
      <c r="PSP437" s="1552"/>
      <c r="PSQ437" s="1552"/>
      <c r="PSR437" s="1552"/>
      <c r="PSS437" s="1552"/>
      <c r="PST437" s="1552"/>
      <c r="PSU437" s="1552"/>
      <c r="PSV437" s="1552"/>
      <c r="PSW437" s="1552"/>
      <c r="PSX437" s="1552"/>
      <c r="PSY437" s="1552"/>
      <c r="PSZ437" s="1552"/>
      <c r="PTA437" s="1552"/>
      <c r="PTB437" s="1552"/>
      <c r="PTC437" s="1552"/>
      <c r="PTD437" s="1552"/>
      <c r="PTE437" s="1552"/>
      <c r="PTF437" s="1552"/>
      <c r="PTG437" s="1552"/>
      <c r="PTH437" s="1552"/>
      <c r="PTI437" s="1552"/>
      <c r="PTJ437" s="1552"/>
      <c r="PTK437" s="1552"/>
      <c r="PTL437" s="1552"/>
      <c r="PTM437" s="1552"/>
      <c r="PTN437" s="1552"/>
      <c r="PTO437" s="1552"/>
      <c r="PTP437" s="1552"/>
      <c r="PTQ437" s="1552"/>
      <c r="PTR437" s="1552"/>
      <c r="PTS437" s="1552"/>
      <c r="PTT437" s="1552"/>
      <c r="PTU437" s="1552"/>
      <c r="PTV437" s="1552"/>
      <c r="PTW437" s="1552"/>
      <c r="PTX437" s="1552"/>
      <c r="PTY437" s="1552"/>
      <c r="PTZ437" s="1552"/>
      <c r="PUA437" s="1552"/>
      <c r="PUB437" s="1552"/>
      <c r="PUC437" s="1552"/>
      <c r="PUD437" s="1552"/>
      <c r="PUE437" s="1552"/>
      <c r="PUF437" s="1552"/>
      <c r="PUG437" s="1552"/>
      <c r="PUH437" s="1552"/>
      <c r="PUI437" s="1552"/>
      <c r="PUJ437" s="1552"/>
      <c r="PUK437" s="1552"/>
      <c r="PUL437" s="1552"/>
      <c r="PUM437" s="1552"/>
      <c r="PUN437" s="1552"/>
      <c r="PUO437" s="1552"/>
      <c r="PUP437" s="1552"/>
      <c r="PUQ437" s="1552"/>
      <c r="PUR437" s="1552"/>
      <c r="PUS437" s="1552"/>
      <c r="PUT437" s="1552"/>
      <c r="PUU437" s="1552"/>
      <c r="PUV437" s="1552"/>
      <c r="PUW437" s="1552"/>
      <c r="PUX437" s="1552"/>
      <c r="PUY437" s="1552"/>
      <c r="PUZ437" s="1552"/>
      <c r="PVA437" s="1552"/>
      <c r="PVB437" s="1552"/>
      <c r="PVC437" s="1552"/>
      <c r="PVD437" s="1552"/>
      <c r="PVE437" s="1552"/>
      <c r="PVF437" s="1552"/>
      <c r="PVG437" s="1552"/>
      <c r="PVH437" s="1552"/>
      <c r="PVI437" s="1552"/>
      <c r="PVJ437" s="1552"/>
      <c r="PVK437" s="1552"/>
      <c r="PVL437" s="1552"/>
      <c r="PVM437" s="1552"/>
      <c r="PVN437" s="1552"/>
      <c r="PVO437" s="1552"/>
      <c r="PVP437" s="1552"/>
      <c r="PVQ437" s="1552"/>
      <c r="PVR437" s="1552"/>
      <c r="PVS437" s="1552"/>
      <c r="PVT437" s="1552"/>
      <c r="PVU437" s="1552"/>
      <c r="PVV437" s="1552"/>
      <c r="PVW437" s="1552"/>
      <c r="PVX437" s="1552"/>
      <c r="PVY437" s="1552"/>
      <c r="PVZ437" s="1552"/>
      <c r="PWA437" s="1552"/>
      <c r="PWB437" s="1552"/>
      <c r="PWC437" s="1552"/>
      <c r="PWD437" s="1552"/>
      <c r="PWE437" s="1552"/>
      <c r="PWF437" s="1552"/>
      <c r="PWG437" s="1552"/>
      <c r="PWH437" s="1552"/>
      <c r="PWI437" s="1552"/>
      <c r="PWJ437" s="1552"/>
      <c r="PWK437" s="1552"/>
      <c r="PWL437" s="1552"/>
      <c r="PWM437" s="1552"/>
      <c r="PWN437" s="1552"/>
      <c r="PWO437" s="1552"/>
      <c r="PWP437" s="1552"/>
      <c r="PWQ437" s="1552"/>
      <c r="PWR437" s="1552"/>
      <c r="PWS437" s="1552"/>
      <c r="PWT437" s="1552"/>
      <c r="PWU437" s="1552"/>
      <c r="PWV437" s="1552"/>
      <c r="PWW437" s="1552"/>
      <c r="PWX437" s="1552"/>
      <c r="PWY437" s="1552"/>
      <c r="PWZ437" s="1552"/>
      <c r="PXA437" s="1552"/>
      <c r="PXB437" s="1552"/>
      <c r="PXC437" s="1552"/>
      <c r="PXD437" s="1552"/>
      <c r="PXE437" s="1552"/>
      <c r="PXF437" s="1552"/>
      <c r="PXG437" s="1552"/>
      <c r="PXH437" s="1552"/>
      <c r="PXI437" s="1552"/>
      <c r="PXJ437" s="1552"/>
      <c r="PXK437" s="1552"/>
      <c r="PXL437" s="1552"/>
      <c r="PXM437" s="1552"/>
      <c r="PXN437" s="1552"/>
      <c r="PXO437" s="1552"/>
      <c r="PXP437" s="1552"/>
      <c r="PXQ437" s="1552"/>
      <c r="PXR437" s="1552"/>
      <c r="PXS437" s="1552"/>
      <c r="PXT437" s="1552"/>
      <c r="PXU437" s="1552"/>
      <c r="PXV437" s="1552"/>
      <c r="PXW437" s="1552"/>
      <c r="PXX437" s="1552"/>
      <c r="PXY437" s="1552"/>
      <c r="PXZ437" s="1552"/>
      <c r="PYA437" s="1552"/>
      <c r="PYB437" s="1552"/>
      <c r="PYC437" s="1552"/>
      <c r="PYD437" s="1552"/>
      <c r="PYE437" s="1552"/>
      <c r="PYF437" s="1552"/>
      <c r="PYG437" s="1552"/>
      <c r="PYH437" s="1552"/>
      <c r="PYI437" s="1552"/>
      <c r="PYJ437" s="1552"/>
      <c r="PYK437" s="1552"/>
      <c r="PYL437" s="1552"/>
      <c r="PYM437" s="1552"/>
      <c r="PYN437" s="1552"/>
      <c r="PYO437" s="1552"/>
      <c r="PYP437" s="1552"/>
      <c r="PYQ437" s="1552"/>
      <c r="PYR437" s="1552"/>
      <c r="PYS437" s="1552"/>
      <c r="PYT437" s="1552"/>
      <c r="PYU437" s="1552"/>
      <c r="PYV437" s="1552"/>
      <c r="PYW437" s="1552"/>
      <c r="PYX437" s="1552"/>
      <c r="PYY437" s="1552"/>
      <c r="PYZ437" s="1552"/>
      <c r="PZA437" s="1552"/>
      <c r="PZB437" s="1552"/>
      <c r="PZC437" s="1552"/>
      <c r="PZD437" s="1552"/>
      <c r="PZE437" s="1552"/>
      <c r="PZF437" s="1552"/>
      <c r="PZG437" s="1552"/>
      <c r="PZH437" s="1552"/>
      <c r="PZI437" s="1552"/>
      <c r="PZJ437" s="1552"/>
      <c r="PZK437" s="1552"/>
      <c r="PZL437" s="1552"/>
      <c r="PZM437" s="1552"/>
      <c r="PZN437" s="1552"/>
      <c r="PZO437" s="1552"/>
      <c r="PZP437" s="1552"/>
      <c r="PZQ437" s="1552"/>
      <c r="PZR437" s="1552"/>
      <c r="PZS437" s="1552"/>
      <c r="PZT437" s="1552"/>
      <c r="PZU437" s="1552"/>
      <c r="PZV437" s="1552"/>
      <c r="PZW437" s="1552"/>
      <c r="PZX437" s="1552"/>
      <c r="PZY437" s="1552"/>
      <c r="PZZ437" s="1552"/>
      <c r="QAA437" s="1552"/>
      <c r="QAB437" s="1552"/>
      <c r="QAC437" s="1552"/>
      <c r="QAD437" s="1552"/>
      <c r="QAE437" s="1552"/>
      <c r="QAF437" s="1552"/>
      <c r="QAG437" s="1552"/>
      <c r="QAH437" s="1552"/>
      <c r="QAI437" s="1552"/>
      <c r="QAJ437" s="1552"/>
      <c r="QAK437" s="1552"/>
      <c r="QAL437" s="1552"/>
      <c r="QAM437" s="1552"/>
      <c r="QAN437" s="1552"/>
      <c r="QAO437" s="1552"/>
      <c r="QAP437" s="1552"/>
      <c r="QAQ437" s="1552"/>
      <c r="QAR437" s="1552"/>
      <c r="QAS437" s="1552"/>
      <c r="QAT437" s="1552"/>
      <c r="QAU437" s="1552"/>
      <c r="QAV437" s="1552"/>
      <c r="QAW437" s="1552"/>
      <c r="QAX437" s="1552"/>
      <c r="QAY437" s="1552"/>
      <c r="QAZ437" s="1552"/>
      <c r="QBA437" s="1552"/>
      <c r="QBB437" s="1552"/>
      <c r="QBC437" s="1552"/>
      <c r="QBD437" s="1552"/>
      <c r="QBE437" s="1552"/>
      <c r="QBF437" s="1552"/>
      <c r="QBG437" s="1552"/>
      <c r="QBH437" s="1552"/>
      <c r="QBI437" s="1552"/>
      <c r="QBJ437" s="1552"/>
      <c r="QBK437" s="1552"/>
      <c r="QBL437" s="1552"/>
      <c r="QBM437" s="1552"/>
      <c r="QBN437" s="1552"/>
      <c r="QBO437" s="1552"/>
      <c r="QBP437" s="1552"/>
      <c r="QBQ437" s="1552"/>
      <c r="QBR437" s="1552"/>
      <c r="QBS437" s="1552"/>
      <c r="QBT437" s="1552"/>
      <c r="QBU437" s="1552"/>
      <c r="QBV437" s="1552"/>
      <c r="QBW437" s="1552"/>
      <c r="QBX437" s="1552"/>
      <c r="QBY437" s="1552"/>
      <c r="QBZ437" s="1552"/>
      <c r="QCA437" s="1552"/>
      <c r="QCB437" s="1552"/>
      <c r="QCC437" s="1552"/>
      <c r="QCD437" s="1552"/>
      <c r="QCE437" s="1552"/>
      <c r="QCF437" s="1552"/>
      <c r="QCG437" s="1552"/>
      <c r="QCH437" s="1552"/>
      <c r="QCI437" s="1552"/>
      <c r="QCJ437" s="1552"/>
      <c r="QCK437" s="1552"/>
      <c r="QCL437" s="1552"/>
      <c r="QCM437" s="1552"/>
      <c r="QCN437" s="1552"/>
      <c r="QCO437" s="1552"/>
      <c r="QCP437" s="1552"/>
      <c r="QCQ437" s="1552"/>
      <c r="QCR437" s="1552"/>
      <c r="QCS437" s="1552"/>
      <c r="QCT437" s="1552"/>
      <c r="QCU437" s="1552"/>
      <c r="QCV437" s="1552"/>
      <c r="QCW437" s="1552"/>
      <c r="QCX437" s="1552"/>
      <c r="QCY437" s="1552"/>
      <c r="QCZ437" s="1552"/>
      <c r="QDA437" s="1552"/>
      <c r="QDB437" s="1552"/>
      <c r="QDC437" s="1552"/>
      <c r="QDD437" s="1552"/>
      <c r="QDE437" s="1552"/>
      <c r="QDF437" s="1552"/>
      <c r="QDG437" s="1552"/>
      <c r="QDH437" s="1552"/>
      <c r="QDI437" s="1552"/>
      <c r="QDJ437" s="1552"/>
      <c r="QDK437" s="1552"/>
      <c r="QDL437" s="1552"/>
      <c r="QDM437" s="1552"/>
      <c r="QDN437" s="1552"/>
      <c r="QDO437" s="1552"/>
      <c r="QDP437" s="1552"/>
      <c r="QDQ437" s="1552"/>
      <c r="QDR437" s="1552"/>
      <c r="QDS437" s="1552"/>
      <c r="QDT437" s="1552"/>
      <c r="QDU437" s="1552"/>
      <c r="QDV437" s="1552"/>
      <c r="QDW437" s="1552"/>
      <c r="QDX437" s="1552"/>
      <c r="QDY437" s="1552"/>
      <c r="QDZ437" s="1552"/>
      <c r="QEA437" s="1552"/>
      <c r="QEB437" s="1552"/>
      <c r="QEC437" s="1552"/>
      <c r="QED437" s="1552"/>
      <c r="QEE437" s="1552"/>
      <c r="QEF437" s="1552"/>
      <c r="QEG437" s="1552"/>
      <c r="QEH437" s="1552"/>
      <c r="QEI437" s="1552"/>
      <c r="QEJ437" s="1552"/>
      <c r="QEK437" s="1552"/>
      <c r="QEL437" s="1552"/>
      <c r="QEM437" s="1552"/>
      <c r="QEN437" s="1552"/>
      <c r="QEO437" s="1552"/>
      <c r="QEP437" s="1552"/>
      <c r="QEQ437" s="1552"/>
      <c r="QER437" s="1552"/>
      <c r="QES437" s="1552"/>
      <c r="QET437" s="1552"/>
      <c r="QEU437" s="1552"/>
      <c r="QEV437" s="1552"/>
      <c r="QEW437" s="1552"/>
      <c r="QEX437" s="1552"/>
      <c r="QEY437" s="1552"/>
      <c r="QEZ437" s="1552"/>
      <c r="QFA437" s="1552"/>
      <c r="QFB437" s="1552"/>
      <c r="QFC437" s="1552"/>
      <c r="QFD437" s="1552"/>
      <c r="QFE437" s="1552"/>
      <c r="QFF437" s="1552"/>
      <c r="QFG437" s="1552"/>
      <c r="QFH437" s="1552"/>
      <c r="QFI437" s="1552"/>
      <c r="QFJ437" s="1552"/>
      <c r="QFK437" s="1552"/>
      <c r="QFL437" s="1552"/>
      <c r="QFM437" s="1552"/>
      <c r="QFN437" s="1552"/>
      <c r="QFO437" s="1552"/>
      <c r="QFP437" s="1552"/>
      <c r="QFQ437" s="1552"/>
      <c r="QFR437" s="1552"/>
      <c r="QFS437" s="1552"/>
      <c r="QFT437" s="1552"/>
      <c r="QFU437" s="1552"/>
      <c r="QFV437" s="1552"/>
      <c r="QFW437" s="1552"/>
      <c r="QFX437" s="1552"/>
      <c r="QFY437" s="1552"/>
      <c r="QFZ437" s="1552"/>
      <c r="QGA437" s="1552"/>
      <c r="QGB437" s="1552"/>
      <c r="QGC437" s="1552"/>
      <c r="QGD437" s="1552"/>
      <c r="QGE437" s="1552"/>
      <c r="QGF437" s="1552"/>
      <c r="QGG437" s="1552"/>
      <c r="QGH437" s="1552"/>
      <c r="QGI437" s="1552"/>
      <c r="QGJ437" s="1552"/>
      <c r="QGK437" s="1552"/>
      <c r="QGL437" s="1552"/>
      <c r="QGM437" s="1552"/>
      <c r="QGN437" s="1552"/>
      <c r="QGO437" s="1552"/>
      <c r="QGP437" s="1552"/>
      <c r="QGQ437" s="1552"/>
      <c r="QGR437" s="1552"/>
      <c r="QGS437" s="1552"/>
      <c r="QGT437" s="1552"/>
      <c r="QGU437" s="1552"/>
      <c r="QGV437" s="1552"/>
      <c r="QGW437" s="1552"/>
      <c r="QGX437" s="1552"/>
      <c r="QGY437" s="1552"/>
      <c r="QGZ437" s="1552"/>
      <c r="QHA437" s="1552"/>
      <c r="QHB437" s="1552"/>
      <c r="QHC437" s="1552"/>
      <c r="QHD437" s="1552"/>
      <c r="QHE437" s="1552"/>
      <c r="QHF437" s="1552"/>
      <c r="QHG437" s="1552"/>
      <c r="QHH437" s="1552"/>
      <c r="QHI437" s="1552"/>
      <c r="QHJ437" s="1552"/>
      <c r="QHK437" s="1552"/>
      <c r="QHL437" s="1552"/>
      <c r="QHM437" s="1552"/>
      <c r="QHN437" s="1552"/>
      <c r="QHO437" s="1552"/>
      <c r="QHP437" s="1552"/>
      <c r="QHQ437" s="1552"/>
      <c r="QHR437" s="1552"/>
      <c r="QHS437" s="1552"/>
      <c r="QHT437" s="1552"/>
      <c r="QHU437" s="1552"/>
      <c r="QHV437" s="1552"/>
      <c r="QHW437" s="1552"/>
      <c r="QHX437" s="1552"/>
      <c r="QHY437" s="1552"/>
      <c r="QHZ437" s="1552"/>
      <c r="QIA437" s="1552"/>
      <c r="QIB437" s="1552"/>
      <c r="QIC437" s="1552"/>
      <c r="QID437" s="1552"/>
      <c r="QIE437" s="1552"/>
      <c r="QIF437" s="1552"/>
      <c r="QIG437" s="1552"/>
      <c r="QIH437" s="1552"/>
      <c r="QII437" s="1552"/>
      <c r="QIJ437" s="1552"/>
      <c r="QIK437" s="1552"/>
      <c r="QIL437" s="1552"/>
      <c r="QIM437" s="1552"/>
      <c r="QIN437" s="1552"/>
      <c r="QIO437" s="1552"/>
      <c r="QIP437" s="1552"/>
      <c r="QIQ437" s="1552"/>
      <c r="QIR437" s="1552"/>
      <c r="QIS437" s="1552"/>
      <c r="QIT437" s="1552"/>
      <c r="QIU437" s="1552"/>
      <c r="QIV437" s="1552"/>
      <c r="QIW437" s="1552"/>
      <c r="QIX437" s="1552"/>
      <c r="QIY437" s="1552"/>
      <c r="QIZ437" s="1552"/>
      <c r="QJA437" s="1552"/>
      <c r="QJB437" s="1552"/>
      <c r="QJC437" s="1552"/>
      <c r="QJD437" s="1552"/>
      <c r="QJE437" s="1552"/>
      <c r="QJF437" s="1552"/>
      <c r="QJG437" s="1552"/>
      <c r="QJH437" s="1552"/>
      <c r="QJI437" s="1552"/>
      <c r="QJJ437" s="1552"/>
      <c r="QJK437" s="1552"/>
      <c r="QJL437" s="1552"/>
      <c r="QJM437" s="1552"/>
      <c r="QJN437" s="1552"/>
      <c r="QJO437" s="1552"/>
      <c r="QJP437" s="1552"/>
      <c r="QJQ437" s="1552"/>
      <c r="QJR437" s="1552"/>
      <c r="QJS437" s="1552"/>
      <c r="QJT437" s="1552"/>
      <c r="QJU437" s="1552"/>
      <c r="QJV437" s="1552"/>
      <c r="QJW437" s="1552"/>
      <c r="QJX437" s="1552"/>
      <c r="QJY437" s="1552"/>
      <c r="QJZ437" s="1552"/>
      <c r="QKA437" s="1552"/>
      <c r="QKB437" s="1552"/>
      <c r="QKC437" s="1552"/>
      <c r="QKD437" s="1552"/>
      <c r="QKE437" s="1552"/>
      <c r="QKF437" s="1552"/>
      <c r="QKG437" s="1552"/>
      <c r="QKH437" s="1552"/>
      <c r="QKI437" s="1552"/>
      <c r="QKJ437" s="1552"/>
      <c r="QKK437" s="1552"/>
      <c r="QKL437" s="1552"/>
      <c r="QKM437" s="1552"/>
      <c r="QKN437" s="1552"/>
      <c r="QKO437" s="1552"/>
      <c r="QKP437" s="1552"/>
      <c r="QKQ437" s="1552"/>
      <c r="QKR437" s="1552"/>
      <c r="QKS437" s="1552"/>
      <c r="QKT437" s="1552"/>
      <c r="QKU437" s="1552"/>
      <c r="QKV437" s="1552"/>
      <c r="QKW437" s="1552"/>
      <c r="QKX437" s="1552"/>
      <c r="QKY437" s="1552"/>
      <c r="QKZ437" s="1552"/>
      <c r="QLA437" s="1552"/>
      <c r="QLB437" s="1552"/>
      <c r="QLC437" s="1552"/>
      <c r="QLD437" s="1552"/>
      <c r="QLE437" s="1552"/>
      <c r="QLF437" s="1552"/>
      <c r="QLG437" s="1552"/>
      <c r="QLH437" s="1552"/>
      <c r="QLI437" s="1552"/>
      <c r="QLJ437" s="1552"/>
      <c r="QLK437" s="1552"/>
      <c r="QLL437" s="1552"/>
      <c r="QLM437" s="1552"/>
      <c r="QLN437" s="1552"/>
      <c r="QLO437" s="1552"/>
      <c r="QLP437" s="1552"/>
      <c r="QLQ437" s="1552"/>
      <c r="QLR437" s="1552"/>
      <c r="QLS437" s="1552"/>
      <c r="QLT437" s="1552"/>
      <c r="QLU437" s="1552"/>
      <c r="QLV437" s="1552"/>
      <c r="QLW437" s="1552"/>
      <c r="QLX437" s="1552"/>
      <c r="QLY437" s="1552"/>
      <c r="QLZ437" s="1552"/>
      <c r="QMA437" s="1552"/>
      <c r="QMB437" s="1552"/>
      <c r="QMC437" s="1552"/>
      <c r="QMD437" s="1552"/>
      <c r="QME437" s="1552"/>
      <c r="QMF437" s="1552"/>
      <c r="QMG437" s="1552"/>
      <c r="QMH437" s="1552"/>
      <c r="QMI437" s="1552"/>
      <c r="QMJ437" s="1552"/>
      <c r="QMK437" s="1552"/>
      <c r="QML437" s="1552"/>
      <c r="QMM437" s="1552"/>
      <c r="QMN437" s="1552"/>
      <c r="QMO437" s="1552"/>
      <c r="QMP437" s="1552"/>
      <c r="QMQ437" s="1552"/>
      <c r="QMR437" s="1552"/>
      <c r="QMS437" s="1552"/>
      <c r="QMT437" s="1552"/>
      <c r="QMU437" s="1552"/>
      <c r="QMV437" s="1552"/>
      <c r="QMW437" s="1552"/>
      <c r="QMX437" s="1552"/>
      <c r="QMY437" s="1552"/>
      <c r="QMZ437" s="1552"/>
      <c r="QNA437" s="1552"/>
      <c r="QNB437" s="1552"/>
      <c r="QNC437" s="1552"/>
      <c r="QND437" s="1552"/>
      <c r="QNE437" s="1552"/>
      <c r="QNF437" s="1552"/>
      <c r="QNG437" s="1552"/>
      <c r="QNH437" s="1552"/>
      <c r="QNI437" s="1552"/>
      <c r="QNJ437" s="1552"/>
      <c r="QNK437" s="1552"/>
      <c r="QNL437" s="1552"/>
      <c r="QNM437" s="1552"/>
      <c r="QNN437" s="1552"/>
      <c r="QNO437" s="1552"/>
      <c r="QNP437" s="1552"/>
      <c r="QNQ437" s="1552"/>
      <c r="QNR437" s="1552"/>
      <c r="QNS437" s="1552"/>
      <c r="QNT437" s="1552"/>
      <c r="QNU437" s="1552"/>
      <c r="QNV437" s="1552"/>
      <c r="QNW437" s="1552"/>
      <c r="QNX437" s="1552"/>
      <c r="QNY437" s="1552"/>
      <c r="QNZ437" s="1552"/>
      <c r="QOA437" s="1552"/>
      <c r="QOB437" s="1552"/>
      <c r="QOC437" s="1552"/>
      <c r="QOD437" s="1552"/>
      <c r="QOE437" s="1552"/>
      <c r="QOF437" s="1552"/>
      <c r="QOG437" s="1552"/>
      <c r="QOH437" s="1552"/>
      <c r="QOI437" s="1552"/>
      <c r="QOJ437" s="1552"/>
      <c r="QOK437" s="1552"/>
      <c r="QOL437" s="1552"/>
      <c r="QOM437" s="1552"/>
      <c r="QON437" s="1552"/>
      <c r="QOO437" s="1552"/>
      <c r="QOP437" s="1552"/>
      <c r="QOQ437" s="1552"/>
      <c r="QOR437" s="1552"/>
      <c r="QOS437" s="1552"/>
      <c r="QOT437" s="1552"/>
      <c r="QOU437" s="1552"/>
      <c r="QOV437" s="1552"/>
      <c r="QOW437" s="1552"/>
      <c r="QOX437" s="1552"/>
      <c r="QOY437" s="1552"/>
      <c r="QOZ437" s="1552"/>
      <c r="QPA437" s="1552"/>
      <c r="QPB437" s="1552"/>
      <c r="QPC437" s="1552"/>
      <c r="QPD437" s="1552"/>
      <c r="QPE437" s="1552"/>
      <c r="QPF437" s="1552"/>
      <c r="QPG437" s="1552"/>
      <c r="QPH437" s="1552"/>
      <c r="QPI437" s="1552"/>
      <c r="QPJ437" s="1552"/>
      <c r="QPK437" s="1552"/>
      <c r="QPL437" s="1552"/>
      <c r="QPM437" s="1552"/>
      <c r="QPN437" s="1552"/>
      <c r="QPO437" s="1552"/>
      <c r="QPP437" s="1552"/>
      <c r="QPQ437" s="1552"/>
      <c r="QPR437" s="1552"/>
      <c r="QPS437" s="1552"/>
      <c r="QPT437" s="1552"/>
      <c r="QPU437" s="1552"/>
      <c r="QPV437" s="1552"/>
      <c r="QPW437" s="1552"/>
      <c r="QPX437" s="1552"/>
      <c r="QPY437" s="1552"/>
      <c r="QPZ437" s="1552"/>
      <c r="QQA437" s="1552"/>
      <c r="QQB437" s="1552"/>
      <c r="QQC437" s="1552"/>
      <c r="QQD437" s="1552"/>
      <c r="QQE437" s="1552"/>
      <c r="QQF437" s="1552"/>
      <c r="QQG437" s="1552"/>
      <c r="QQH437" s="1552"/>
      <c r="QQI437" s="1552"/>
      <c r="QQJ437" s="1552"/>
      <c r="QQK437" s="1552"/>
      <c r="QQL437" s="1552"/>
      <c r="QQM437" s="1552"/>
      <c r="QQN437" s="1552"/>
      <c r="QQO437" s="1552"/>
      <c r="QQP437" s="1552"/>
      <c r="QQQ437" s="1552"/>
      <c r="QQR437" s="1552"/>
      <c r="QQS437" s="1552"/>
      <c r="QQT437" s="1552"/>
      <c r="QQU437" s="1552"/>
      <c r="QQV437" s="1552"/>
      <c r="QQW437" s="1552"/>
      <c r="QQX437" s="1552"/>
      <c r="QQY437" s="1552"/>
      <c r="QQZ437" s="1552"/>
      <c r="QRA437" s="1552"/>
      <c r="QRB437" s="1552"/>
      <c r="QRC437" s="1552"/>
      <c r="QRD437" s="1552"/>
      <c r="QRE437" s="1552"/>
      <c r="QRF437" s="1552"/>
      <c r="QRG437" s="1552"/>
      <c r="QRH437" s="1552"/>
      <c r="QRI437" s="1552"/>
      <c r="QRJ437" s="1552"/>
      <c r="QRK437" s="1552"/>
      <c r="QRL437" s="1552"/>
      <c r="QRM437" s="1552"/>
      <c r="QRN437" s="1552"/>
      <c r="QRO437" s="1552"/>
      <c r="QRP437" s="1552"/>
      <c r="QRQ437" s="1552"/>
      <c r="QRR437" s="1552"/>
      <c r="QRS437" s="1552"/>
      <c r="QRT437" s="1552"/>
      <c r="QRU437" s="1552"/>
      <c r="QRV437" s="1552"/>
      <c r="QRW437" s="1552"/>
      <c r="QRX437" s="1552"/>
      <c r="QRY437" s="1552"/>
      <c r="QRZ437" s="1552"/>
      <c r="QSA437" s="1552"/>
      <c r="QSB437" s="1552"/>
      <c r="QSC437" s="1552"/>
      <c r="QSD437" s="1552"/>
      <c r="QSE437" s="1552"/>
      <c r="QSF437" s="1552"/>
      <c r="QSG437" s="1552"/>
      <c r="QSH437" s="1552"/>
      <c r="QSI437" s="1552"/>
      <c r="QSJ437" s="1552"/>
      <c r="QSK437" s="1552"/>
      <c r="QSL437" s="1552"/>
      <c r="QSM437" s="1552"/>
      <c r="QSN437" s="1552"/>
      <c r="QSO437" s="1552"/>
      <c r="QSP437" s="1552"/>
      <c r="QSQ437" s="1552"/>
      <c r="QSR437" s="1552"/>
      <c r="QSS437" s="1552"/>
      <c r="QST437" s="1552"/>
      <c r="QSU437" s="1552"/>
      <c r="QSV437" s="1552"/>
      <c r="QSW437" s="1552"/>
      <c r="QSX437" s="1552"/>
      <c r="QSY437" s="1552"/>
      <c r="QSZ437" s="1552"/>
      <c r="QTA437" s="1552"/>
      <c r="QTB437" s="1552"/>
      <c r="QTC437" s="1552"/>
      <c r="QTD437" s="1552"/>
      <c r="QTE437" s="1552"/>
      <c r="QTF437" s="1552"/>
      <c r="QTG437" s="1552"/>
      <c r="QTH437" s="1552"/>
      <c r="QTI437" s="1552"/>
      <c r="QTJ437" s="1552"/>
      <c r="QTK437" s="1552"/>
      <c r="QTL437" s="1552"/>
      <c r="QTM437" s="1552"/>
      <c r="QTN437" s="1552"/>
      <c r="QTO437" s="1552"/>
      <c r="QTP437" s="1552"/>
      <c r="QTQ437" s="1552"/>
      <c r="QTR437" s="1552"/>
      <c r="QTS437" s="1552"/>
      <c r="QTT437" s="1552"/>
      <c r="QTU437" s="1552"/>
      <c r="QTV437" s="1552"/>
      <c r="QTW437" s="1552"/>
      <c r="QTX437" s="1552"/>
      <c r="QTY437" s="1552"/>
      <c r="QTZ437" s="1552"/>
      <c r="QUA437" s="1552"/>
      <c r="QUB437" s="1552"/>
      <c r="QUC437" s="1552"/>
      <c r="QUD437" s="1552"/>
      <c r="QUE437" s="1552"/>
      <c r="QUF437" s="1552"/>
      <c r="QUG437" s="1552"/>
      <c r="QUH437" s="1552"/>
      <c r="QUI437" s="1552"/>
      <c r="QUJ437" s="1552"/>
      <c r="QUK437" s="1552"/>
      <c r="QUL437" s="1552"/>
      <c r="QUM437" s="1552"/>
      <c r="QUN437" s="1552"/>
      <c r="QUO437" s="1552"/>
      <c r="QUP437" s="1552"/>
      <c r="QUQ437" s="1552"/>
      <c r="QUR437" s="1552"/>
      <c r="QUS437" s="1552"/>
      <c r="QUT437" s="1552"/>
      <c r="QUU437" s="1552"/>
      <c r="QUV437" s="1552"/>
      <c r="QUW437" s="1552"/>
      <c r="QUX437" s="1552"/>
      <c r="QUY437" s="1552"/>
      <c r="QUZ437" s="1552"/>
      <c r="QVA437" s="1552"/>
      <c r="QVB437" s="1552"/>
      <c r="QVC437" s="1552"/>
      <c r="QVD437" s="1552"/>
      <c r="QVE437" s="1552"/>
      <c r="QVF437" s="1552"/>
      <c r="QVG437" s="1552"/>
      <c r="QVH437" s="1552"/>
      <c r="QVI437" s="1552"/>
      <c r="QVJ437" s="1552"/>
      <c r="QVK437" s="1552"/>
      <c r="QVL437" s="1552"/>
      <c r="QVM437" s="1552"/>
      <c r="QVN437" s="1552"/>
      <c r="QVO437" s="1552"/>
      <c r="QVP437" s="1552"/>
      <c r="QVQ437" s="1552"/>
      <c r="QVR437" s="1552"/>
      <c r="QVS437" s="1552"/>
      <c r="QVT437" s="1552"/>
      <c r="QVU437" s="1552"/>
      <c r="QVV437" s="1552"/>
      <c r="QVW437" s="1552"/>
      <c r="QVX437" s="1552"/>
      <c r="QVY437" s="1552"/>
      <c r="QVZ437" s="1552"/>
      <c r="QWA437" s="1552"/>
      <c r="QWB437" s="1552"/>
      <c r="QWC437" s="1552"/>
      <c r="QWD437" s="1552"/>
      <c r="QWE437" s="1552"/>
      <c r="QWF437" s="1552"/>
      <c r="QWG437" s="1552"/>
      <c r="QWH437" s="1552"/>
      <c r="QWI437" s="1552"/>
      <c r="QWJ437" s="1552"/>
      <c r="QWK437" s="1552"/>
      <c r="QWL437" s="1552"/>
      <c r="QWM437" s="1552"/>
      <c r="QWN437" s="1552"/>
      <c r="QWO437" s="1552"/>
      <c r="QWP437" s="1552"/>
      <c r="QWQ437" s="1552"/>
      <c r="QWR437" s="1552"/>
      <c r="QWS437" s="1552"/>
      <c r="QWT437" s="1552"/>
      <c r="QWU437" s="1552"/>
      <c r="QWV437" s="1552"/>
      <c r="QWW437" s="1552"/>
      <c r="QWX437" s="1552"/>
      <c r="QWY437" s="1552"/>
      <c r="QWZ437" s="1552"/>
      <c r="QXA437" s="1552"/>
      <c r="QXB437" s="1552"/>
      <c r="QXC437" s="1552"/>
      <c r="QXD437" s="1552"/>
      <c r="QXE437" s="1552"/>
      <c r="QXF437" s="1552"/>
      <c r="QXG437" s="1552"/>
      <c r="QXH437" s="1552"/>
      <c r="QXI437" s="1552"/>
      <c r="QXJ437" s="1552"/>
      <c r="QXK437" s="1552"/>
      <c r="QXL437" s="1552"/>
      <c r="QXM437" s="1552"/>
      <c r="QXN437" s="1552"/>
      <c r="QXO437" s="1552"/>
      <c r="QXP437" s="1552"/>
      <c r="QXQ437" s="1552"/>
      <c r="QXR437" s="1552"/>
      <c r="QXS437" s="1552"/>
      <c r="QXT437" s="1552"/>
      <c r="QXU437" s="1552"/>
      <c r="QXV437" s="1552"/>
      <c r="QXW437" s="1552"/>
      <c r="QXX437" s="1552"/>
      <c r="QXY437" s="1552"/>
      <c r="QXZ437" s="1552"/>
      <c r="QYA437" s="1552"/>
      <c r="QYB437" s="1552"/>
      <c r="QYC437" s="1552"/>
      <c r="QYD437" s="1552"/>
      <c r="QYE437" s="1552"/>
      <c r="QYF437" s="1552"/>
      <c r="QYG437" s="1552"/>
      <c r="QYH437" s="1552"/>
      <c r="QYI437" s="1552"/>
      <c r="QYJ437" s="1552"/>
      <c r="QYK437" s="1552"/>
      <c r="QYL437" s="1552"/>
      <c r="QYM437" s="1552"/>
      <c r="QYN437" s="1552"/>
      <c r="QYO437" s="1552"/>
      <c r="QYP437" s="1552"/>
      <c r="QYQ437" s="1552"/>
      <c r="QYR437" s="1552"/>
      <c r="QYS437" s="1552"/>
      <c r="QYT437" s="1552"/>
      <c r="QYU437" s="1552"/>
      <c r="QYV437" s="1552"/>
      <c r="QYW437" s="1552"/>
      <c r="QYX437" s="1552"/>
      <c r="QYY437" s="1552"/>
      <c r="QYZ437" s="1552"/>
      <c r="QZA437" s="1552"/>
      <c r="QZB437" s="1552"/>
      <c r="QZC437" s="1552"/>
      <c r="QZD437" s="1552"/>
      <c r="QZE437" s="1552"/>
      <c r="QZF437" s="1552"/>
      <c r="QZG437" s="1552"/>
      <c r="QZH437" s="1552"/>
      <c r="QZI437" s="1552"/>
      <c r="QZJ437" s="1552"/>
      <c r="QZK437" s="1552"/>
      <c r="QZL437" s="1552"/>
      <c r="QZM437" s="1552"/>
      <c r="QZN437" s="1552"/>
      <c r="QZO437" s="1552"/>
      <c r="QZP437" s="1552"/>
      <c r="QZQ437" s="1552"/>
      <c r="QZR437" s="1552"/>
      <c r="QZS437" s="1552"/>
      <c r="QZT437" s="1552"/>
      <c r="QZU437" s="1552"/>
      <c r="QZV437" s="1552"/>
      <c r="QZW437" s="1552"/>
      <c r="QZX437" s="1552"/>
      <c r="QZY437" s="1552"/>
      <c r="QZZ437" s="1552"/>
      <c r="RAA437" s="1552"/>
      <c r="RAB437" s="1552"/>
      <c r="RAC437" s="1552"/>
      <c r="RAD437" s="1552"/>
      <c r="RAE437" s="1552"/>
      <c r="RAF437" s="1552"/>
      <c r="RAG437" s="1552"/>
      <c r="RAH437" s="1552"/>
      <c r="RAI437" s="1552"/>
      <c r="RAJ437" s="1552"/>
      <c r="RAK437" s="1552"/>
      <c r="RAL437" s="1552"/>
      <c r="RAM437" s="1552"/>
      <c r="RAN437" s="1552"/>
      <c r="RAO437" s="1552"/>
      <c r="RAP437" s="1552"/>
      <c r="RAQ437" s="1552"/>
      <c r="RAR437" s="1552"/>
      <c r="RAS437" s="1552"/>
      <c r="RAT437" s="1552"/>
      <c r="RAU437" s="1552"/>
      <c r="RAV437" s="1552"/>
      <c r="RAW437" s="1552"/>
      <c r="RAX437" s="1552"/>
      <c r="RAY437" s="1552"/>
      <c r="RAZ437" s="1552"/>
      <c r="RBA437" s="1552"/>
      <c r="RBB437" s="1552"/>
      <c r="RBC437" s="1552"/>
      <c r="RBD437" s="1552"/>
      <c r="RBE437" s="1552"/>
      <c r="RBF437" s="1552"/>
      <c r="RBG437" s="1552"/>
      <c r="RBH437" s="1552"/>
      <c r="RBI437" s="1552"/>
      <c r="RBJ437" s="1552"/>
      <c r="RBK437" s="1552"/>
      <c r="RBL437" s="1552"/>
      <c r="RBM437" s="1552"/>
      <c r="RBN437" s="1552"/>
      <c r="RBO437" s="1552"/>
      <c r="RBP437" s="1552"/>
      <c r="RBQ437" s="1552"/>
      <c r="RBR437" s="1552"/>
      <c r="RBS437" s="1552"/>
      <c r="RBT437" s="1552"/>
      <c r="RBU437" s="1552"/>
      <c r="RBV437" s="1552"/>
      <c r="RBW437" s="1552"/>
      <c r="RBX437" s="1552"/>
      <c r="RBY437" s="1552"/>
      <c r="RBZ437" s="1552"/>
      <c r="RCA437" s="1552"/>
      <c r="RCB437" s="1552"/>
      <c r="RCC437" s="1552"/>
      <c r="RCD437" s="1552"/>
      <c r="RCE437" s="1552"/>
      <c r="RCF437" s="1552"/>
      <c r="RCG437" s="1552"/>
      <c r="RCH437" s="1552"/>
      <c r="RCI437" s="1552"/>
      <c r="RCJ437" s="1552"/>
      <c r="RCK437" s="1552"/>
      <c r="RCL437" s="1552"/>
      <c r="RCM437" s="1552"/>
      <c r="RCN437" s="1552"/>
      <c r="RCO437" s="1552"/>
      <c r="RCP437" s="1552"/>
      <c r="RCQ437" s="1552"/>
      <c r="RCR437" s="1552"/>
      <c r="RCS437" s="1552"/>
      <c r="RCT437" s="1552"/>
      <c r="RCU437" s="1552"/>
      <c r="RCV437" s="1552"/>
      <c r="RCW437" s="1552"/>
      <c r="RCX437" s="1552"/>
      <c r="RCY437" s="1552"/>
      <c r="RCZ437" s="1552"/>
      <c r="RDA437" s="1552"/>
      <c r="RDB437" s="1552"/>
      <c r="RDC437" s="1552"/>
      <c r="RDD437" s="1552"/>
      <c r="RDE437" s="1552"/>
      <c r="RDF437" s="1552"/>
      <c r="RDG437" s="1552"/>
      <c r="RDH437" s="1552"/>
      <c r="RDI437" s="1552"/>
      <c r="RDJ437" s="1552"/>
      <c r="RDK437" s="1552"/>
      <c r="RDL437" s="1552"/>
      <c r="RDM437" s="1552"/>
      <c r="RDN437" s="1552"/>
      <c r="RDO437" s="1552"/>
      <c r="RDP437" s="1552"/>
      <c r="RDQ437" s="1552"/>
      <c r="RDR437" s="1552"/>
      <c r="RDS437" s="1552"/>
      <c r="RDT437" s="1552"/>
      <c r="RDU437" s="1552"/>
      <c r="RDV437" s="1552"/>
      <c r="RDW437" s="1552"/>
      <c r="RDX437" s="1552"/>
      <c r="RDY437" s="1552"/>
      <c r="RDZ437" s="1552"/>
      <c r="REA437" s="1552"/>
      <c r="REB437" s="1552"/>
      <c r="REC437" s="1552"/>
      <c r="RED437" s="1552"/>
      <c r="REE437" s="1552"/>
      <c r="REF437" s="1552"/>
      <c r="REG437" s="1552"/>
      <c r="REH437" s="1552"/>
      <c r="REI437" s="1552"/>
      <c r="REJ437" s="1552"/>
      <c r="REK437" s="1552"/>
      <c r="REL437" s="1552"/>
      <c r="REM437" s="1552"/>
      <c r="REN437" s="1552"/>
      <c r="REO437" s="1552"/>
      <c r="REP437" s="1552"/>
      <c r="REQ437" s="1552"/>
      <c r="RER437" s="1552"/>
      <c r="RES437" s="1552"/>
      <c r="RET437" s="1552"/>
      <c r="REU437" s="1552"/>
      <c r="REV437" s="1552"/>
      <c r="REW437" s="1552"/>
      <c r="REX437" s="1552"/>
      <c r="REY437" s="1552"/>
      <c r="REZ437" s="1552"/>
      <c r="RFA437" s="1552"/>
      <c r="RFB437" s="1552"/>
      <c r="RFC437" s="1552"/>
      <c r="RFD437" s="1552"/>
      <c r="RFE437" s="1552"/>
      <c r="RFF437" s="1552"/>
      <c r="RFG437" s="1552"/>
      <c r="RFH437" s="1552"/>
      <c r="RFI437" s="1552"/>
      <c r="RFJ437" s="1552"/>
      <c r="RFK437" s="1552"/>
      <c r="RFL437" s="1552"/>
      <c r="RFM437" s="1552"/>
      <c r="RFN437" s="1552"/>
      <c r="RFO437" s="1552"/>
      <c r="RFP437" s="1552"/>
      <c r="RFQ437" s="1552"/>
      <c r="RFR437" s="1552"/>
      <c r="RFS437" s="1552"/>
      <c r="RFT437" s="1552"/>
      <c r="RFU437" s="1552"/>
      <c r="RFV437" s="1552"/>
      <c r="RFW437" s="1552"/>
      <c r="RFX437" s="1552"/>
      <c r="RFY437" s="1552"/>
      <c r="RFZ437" s="1552"/>
      <c r="RGA437" s="1552"/>
      <c r="RGB437" s="1552"/>
      <c r="RGC437" s="1552"/>
      <c r="RGD437" s="1552"/>
      <c r="RGE437" s="1552"/>
      <c r="RGF437" s="1552"/>
      <c r="RGG437" s="1552"/>
      <c r="RGH437" s="1552"/>
      <c r="RGI437" s="1552"/>
      <c r="RGJ437" s="1552"/>
      <c r="RGK437" s="1552"/>
      <c r="RGL437" s="1552"/>
      <c r="RGM437" s="1552"/>
      <c r="RGN437" s="1552"/>
      <c r="RGO437" s="1552"/>
      <c r="RGP437" s="1552"/>
      <c r="RGQ437" s="1552"/>
      <c r="RGR437" s="1552"/>
      <c r="RGS437" s="1552"/>
      <c r="RGT437" s="1552"/>
      <c r="RGU437" s="1552"/>
      <c r="RGV437" s="1552"/>
      <c r="RGW437" s="1552"/>
      <c r="RGX437" s="1552"/>
      <c r="RGY437" s="1552"/>
      <c r="RGZ437" s="1552"/>
      <c r="RHA437" s="1552"/>
      <c r="RHB437" s="1552"/>
      <c r="RHC437" s="1552"/>
      <c r="RHD437" s="1552"/>
      <c r="RHE437" s="1552"/>
      <c r="RHF437" s="1552"/>
      <c r="RHG437" s="1552"/>
      <c r="RHH437" s="1552"/>
      <c r="RHI437" s="1552"/>
      <c r="RHJ437" s="1552"/>
      <c r="RHK437" s="1552"/>
      <c r="RHL437" s="1552"/>
      <c r="RHM437" s="1552"/>
      <c r="RHN437" s="1552"/>
      <c r="RHO437" s="1552"/>
      <c r="RHP437" s="1552"/>
      <c r="RHQ437" s="1552"/>
      <c r="RHR437" s="1552"/>
      <c r="RHS437" s="1552"/>
      <c r="RHT437" s="1552"/>
      <c r="RHU437" s="1552"/>
      <c r="RHV437" s="1552"/>
      <c r="RHW437" s="1552"/>
      <c r="RHX437" s="1552"/>
      <c r="RHY437" s="1552"/>
      <c r="RHZ437" s="1552"/>
      <c r="RIA437" s="1552"/>
      <c r="RIB437" s="1552"/>
      <c r="RIC437" s="1552"/>
      <c r="RID437" s="1552"/>
      <c r="RIE437" s="1552"/>
      <c r="RIF437" s="1552"/>
      <c r="RIG437" s="1552"/>
      <c r="RIH437" s="1552"/>
      <c r="RII437" s="1552"/>
      <c r="RIJ437" s="1552"/>
      <c r="RIK437" s="1552"/>
      <c r="RIL437" s="1552"/>
      <c r="RIM437" s="1552"/>
      <c r="RIN437" s="1552"/>
      <c r="RIO437" s="1552"/>
      <c r="RIP437" s="1552"/>
      <c r="RIQ437" s="1552"/>
      <c r="RIR437" s="1552"/>
      <c r="RIS437" s="1552"/>
      <c r="RIT437" s="1552"/>
      <c r="RIU437" s="1552"/>
      <c r="RIV437" s="1552"/>
      <c r="RIW437" s="1552"/>
      <c r="RIX437" s="1552"/>
      <c r="RIY437" s="1552"/>
      <c r="RIZ437" s="1552"/>
      <c r="RJA437" s="1552"/>
      <c r="RJB437" s="1552"/>
      <c r="RJC437" s="1552"/>
      <c r="RJD437" s="1552"/>
      <c r="RJE437" s="1552"/>
      <c r="RJF437" s="1552"/>
      <c r="RJG437" s="1552"/>
      <c r="RJH437" s="1552"/>
      <c r="RJI437" s="1552"/>
      <c r="RJJ437" s="1552"/>
      <c r="RJK437" s="1552"/>
      <c r="RJL437" s="1552"/>
      <c r="RJM437" s="1552"/>
      <c r="RJN437" s="1552"/>
      <c r="RJO437" s="1552"/>
      <c r="RJP437" s="1552"/>
      <c r="RJQ437" s="1552"/>
      <c r="RJR437" s="1552"/>
      <c r="RJS437" s="1552"/>
      <c r="RJT437" s="1552"/>
      <c r="RJU437" s="1552"/>
      <c r="RJV437" s="1552"/>
      <c r="RJW437" s="1552"/>
      <c r="RJX437" s="1552"/>
      <c r="RJY437" s="1552"/>
      <c r="RJZ437" s="1552"/>
      <c r="RKA437" s="1552"/>
      <c r="RKB437" s="1552"/>
      <c r="RKC437" s="1552"/>
      <c r="RKD437" s="1552"/>
      <c r="RKE437" s="1552"/>
      <c r="RKF437" s="1552"/>
      <c r="RKG437" s="1552"/>
      <c r="RKH437" s="1552"/>
      <c r="RKI437" s="1552"/>
      <c r="RKJ437" s="1552"/>
      <c r="RKK437" s="1552"/>
      <c r="RKL437" s="1552"/>
      <c r="RKM437" s="1552"/>
      <c r="RKN437" s="1552"/>
      <c r="RKO437" s="1552"/>
      <c r="RKP437" s="1552"/>
      <c r="RKQ437" s="1552"/>
      <c r="RKR437" s="1552"/>
      <c r="RKS437" s="1552"/>
      <c r="RKT437" s="1552"/>
      <c r="RKU437" s="1552"/>
      <c r="RKV437" s="1552"/>
      <c r="RKW437" s="1552"/>
      <c r="RKX437" s="1552"/>
      <c r="RKY437" s="1552"/>
      <c r="RKZ437" s="1552"/>
      <c r="RLA437" s="1552"/>
      <c r="RLB437" s="1552"/>
      <c r="RLC437" s="1552"/>
      <c r="RLD437" s="1552"/>
      <c r="RLE437" s="1552"/>
      <c r="RLF437" s="1552"/>
      <c r="RLG437" s="1552"/>
      <c r="RLH437" s="1552"/>
      <c r="RLI437" s="1552"/>
      <c r="RLJ437" s="1552"/>
      <c r="RLK437" s="1552"/>
      <c r="RLL437" s="1552"/>
      <c r="RLM437" s="1552"/>
      <c r="RLN437" s="1552"/>
      <c r="RLO437" s="1552"/>
      <c r="RLP437" s="1552"/>
      <c r="RLQ437" s="1552"/>
      <c r="RLR437" s="1552"/>
      <c r="RLS437" s="1552"/>
      <c r="RLT437" s="1552"/>
      <c r="RLU437" s="1552"/>
      <c r="RLV437" s="1552"/>
      <c r="RLW437" s="1552"/>
      <c r="RLX437" s="1552"/>
      <c r="RLY437" s="1552"/>
      <c r="RLZ437" s="1552"/>
      <c r="RMA437" s="1552"/>
      <c r="RMB437" s="1552"/>
      <c r="RMC437" s="1552"/>
      <c r="RMD437" s="1552"/>
      <c r="RME437" s="1552"/>
      <c r="RMF437" s="1552"/>
      <c r="RMG437" s="1552"/>
      <c r="RMH437" s="1552"/>
      <c r="RMI437" s="1552"/>
      <c r="RMJ437" s="1552"/>
      <c r="RMK437" s="1552"/>
      <c r="RML437" s="1552"/>
      <c r="RMM437" s="1552"/>
      <c r="RMN437" s="1552"/>
      <c r="RMO437" s="1552"/>
      <c r="RMP437" s="1552"/>
      <c r="RMQ437" s="1552"/>
      <c r="RMR437" s="1552"/>
      <c r="RMS437" s="1552"/>
      <c r="RMT437" s="1552"/>
      <c r="RMU437" s="1552"/>
      <c r="RMV437" s="1552"/>
      <c r="RMW437" s="1552"/>
      <c r="RMX437" s="1552"/>
      <c r="RMY437" s="1552"/>
      <c r="RMZ437" s="1552"/>
      <c r="RNA437" s="1552"/>
      <c r="RNB437" s="1552"/>
      <c r="RNC437" s="1552"/>
      <c r="RND437" s="1552"/>
      <c r="RNE437" s="1552"/>
      <c r="RNF437" s="1552"/>
      <c r="RNG437" s="1552"/>
      <c r="RNH437" s="1552"/>
      <c r="RNI437" s="1552"/>
      <c r="RNJ437" s="1552"/>
      <c r="RNK437" s="1552"/>
      <c r="RNL437" s="1552"/>
      <c r="RNM437" s="1552"/>
      <c r="RNN437" s="1552"/>
      <c r="RNO437" s="1552"/>
      <c r="RNP437" s="1552"/>
      <c r="RNQ437" s="1552"/>
      <c r="RNR437" s="1552"/>
      <c r="RNS437" s="1552"/>
      <c r="RNT437" s="1552"/>
      <c r="RNU437" s="1552"/>
      <c r="RNV437" s="1552"/>
      <c r="RNW437" s="1552"/>
      <c r="RNX437" s="1552"/>
      <c r="RNY437" s="1552"/>
      <c r="RNZ437" s="1552"/>
      <c r="ROA437" s="1552"/>
      <c r="ROB437" s="1552"/>
      <c r="ROC437" s="1552"/>
      <c r="ROD437" s="1552"/>
      <c r="ROE437" s="1552"/>
      <c r="ROF437" s="1552"/>
      <c r="ROG437" s="1552"/>
      <c r="ROH437" s="1552"/>
      <c r="ROI437" s="1552"/>
      <c r="ROJ437" s="1552"/>
      <c r="ROK437" s="1552"/>
      <c r="ROL437" s="1552"/>
      <c r="ROM437" s="1552"/>
      <c r="RON437" s="1552"/>
      <c r="ROO437" s="1552"/>
      <c r="ROP437" s="1552"/>
      <c r="ROQ437" s="1552"/>
      <c r="ROR437" s="1552"/>
      <c r="ROS437" s="1552"/>
      <c r="ROT437" s="1552"/>
      <c r="ROU437" s="1552"/>
      <c r="ROV437" s="1552"/>
      <c r="ROW437" s="1552"/>
      <c r="ROX437" s="1552"/>
      <c r="ROY437" s="1552"/>
      <c r="ROZ437" s="1552"/>
      <c r="RPA437" s="1552"/>
      <c r="RPB437" s="1552"/>
      <c r="RPC437" s="1552"/>
      <c r="RPD437" s="1552"/>
      <c r="RPE437" s="1552"/>
      <c r="RPF437" s="1552"/>
      <c r="RPG437" s="1552"/>
      <c r="RPH437" s="1552"/>
      <c r="RPI437" s="1552"/>
      <c r="RPJ437" s="1552"/>
      <c r="RPK437" s="1552"/>
      <c r="RPL437" s="1552"/>
      <c r="RPM437" s="1552"/>
      <c r="RPN437" s="1552"/>
      <c r="RPO437" s="1552"/>
      <c r="RPP437" s="1552"/>
      <c r="RPQ437" s="1552"/>
      <c r="RPR437" s="1552"/>
      <c r="RPS437" s="1552"/>
      <c r="RPT437" s="1552"/>
      <c r="RPU437" s="1552"/>
      <c r="RPV437" s="1552"/>
      <c r="RPW437" s="1552"/>
      <c r="RPX437" s="1552"/>
      <c r="RPY437" s="1552"/>
      <c r="RPZ437" s="1552"/>
      <c r="RQA437" s="1552"/>
      <c r="RQB437" s="1552"/>
      <c r="RQC437" s="1552"/>
      <c r="RQD437" s="1552"/>
      <c r="RQE437" s="1552"/>
      <c r="RQF437" s="1552"/>
      <c r="RQG437" s="1552"/>
      <c r="RQH437" s="1552"/>
      <c r="RQI437" s="1552"/>
      <c r="RQJ437" s="1552"/>
      <c r="RQK437" s="1552"/>
      <c r="RQL437" s="1552"/>
      <c r="RQM437" s="1552"/>
      <c r="RQN437" s="1552"/>
      <c r="RQO437" s="1552"/>
      <c r="RQP437" s="1552"/>
      <c r="RQQ437" s="1552"/>
      <c r="RQR437" s="1552"/>
      <c r="RQS437" s="1552"/>
      <c r="RQT437" s="1552"/>
      <c r="RQU437" s="1552"/>
      <c r="RQV437" s="1552"/>
      <c r="RQW437" s="1552"/>
      <c r="RQX437" s="1552"/>
      <c r="RQY437" s="1552"/>
      <c r="RQZ437" s="1552"/>
      <c r="RRA437" s="1552"/>
      <c r="RRB437" s="1552"/>
      <c r="RRC437" s="1552"/>
      <c r="RRD437" s="1552"/>
      <c r="RRE437" s="1552"/>
      <c r="RRF437" s="1552"/>
      <c r="RRG437" s="1552"/>
      <c r="RRH437" s="1552"/>
      <c r="RRI437" s="1552"/>
      <c r="RRJ437" s="1552"/>
      <c r="RRK437" s="1552"/>
      <c r="RRL437" s="1552"/>
      <c r="RRM437" s="1552"/>
      <c r="RRN437" s="1552"/>
      <c r="RRO437" s="1552"/>
      <c r="RRP437" s="1552"/>
      <c r="RRQ437" s="1552"/>
      <c r="RRR437" s="1552"/>
      <c r="RRS437" s="1552"/>
      <c r="RRT437" s="1552"/>
      <c r="RRU437" s="1552"/>
      <c r="RRV437" s="1552"/>
      <c r="RRW437" s="1552"/>
      <c r="RRX437" s="1552"/>
      <c r="RRY437" s="1552"/>
      <c r="RRZ437" s="1552"/>
      <c r="RSA437" s="1552"/>
      <c r="RSB437" s="1552"/>
      <c r="RSC437" s="1552"/>
      <c r="RSD437" s="1552"/>
      <c r="RSE437" s="1552"/>
      <c r="RSF437" s="1552"/>
      <c r="RSG437" s="1552"/>
      <c r="RSH437" s="1552"/>
      <c r="RSI437" s="1552"/>
      <c r="RSJ437" s="1552"/>
      <c r="RSK437" s="1552"/>
      <c r="RSL437" s="1552"/>
      <c r="RSM437" s="1552"/>
      <c r="RSN437" s="1552"/>
      <c r="RSO437" s="1552"/>
      <c r="RSP437" s="1552"/>
      <c r="RSQ437" s="1552"/>
      <c r="RSR437" s="1552"/>
      <c r="RSS437" s="1552"/>
      <c r="RST437" s="1552"/>
      <c r="RSU437" s="1552"/>
      <c r="RSV437" s="1552"/>
      <c r="RSW437" s="1552"/>
      <c r="RSX437" s="1552"/>
      <c r="RSY437" s="1552"/>
      <c r="RSZ437" s="1552"/>
      <c r="RTA437" s="1552"/>
      <c r="RTB437" s="1552"/>
      <c r="RTC437" s="1552"/>
      <c r="RTD437" s="1552"/>
      <c r="RTE437" s="1552"/>
      <c r="RTF437" s="1552"/>
      <c r="RTG437" s="1552"/>
      <c r="RTH437" s="1552"/>
      <c r="RTI437" s="1552"/>
      <c r="RTJ437" s="1552"/>
      <c r="RTK437" s="1552"/>
      <c r="RTL437" s="1552"/>
      <c r="RTM437" s="1552"/>
      <c r="RTN437" s="1552"/>
      <c r="RTO437" s="1552"/>
      <c r="RTP437" s="1552"/>
      <c r="RTQ437" s="1552"/>
      <c r="RTR437" s="1552"/>
      <c r="RTS437" s="1552"/>
      <c r="RTT437" s="1552"/>
      <c r="RTU437" s="1552"/>
      <c r="RTV437" s="1552"/>
      <c r="RTW437" s="1552"/>
      <c r="RTX437" s="1552"/>
      <c r="RTY437" s="1552"/>
      <c r="RTZ437" s="1552"/>
      <c r="RUA437" s="1552"/>
      <c r="RUB437" s="1552"/>
      <c r="RUC437" s="1552"/>
      <c r="RUD437" s="1552"/>
      <c r="RUE437" s="1552"/>
      <c r="RUF437" s="1552"/>
      <c r="RUG437" s="1552"/>
      <c r="RUH437" s="1552"/>
      <c r="RUI437" s="1552"/>
      <c r="RUJ437" s="1552"/>
      <c r="RUK437" s="1552"/>
      <c r="RUL437" s="1552"/>
      <c r="RUM437" s="1552"/>
      <c r="RUN437" s="1552"/>
      <c r="RUO437" s="1552"/>
      <c r="RUP437" s="1552"/>
      <c r="RUQ437" s="1552"/>
      <c r="RUR437" s="1552"/>
      <c r="RUS437" s="1552"/>
      <c r="RUT437" s="1552"/>
      <c r="RUU437" s="1552"/>
      <c r="RUV437" s="1552"/>
      <c r="RUW437" s="1552"/>
      <c r="RUX437" s="1552"/>
      <c r="RUY437" s="1552"/>
      <c r="RUZ437" s="1552"/>
      <c r="RVA437" s="1552"/>
      <c r="RVB437" s="1552"/>
      <c r="RVC437" s="1552"/>
      <c r="RVD437" s="1552"/>
      <c r="RVE437" s="1552"/>
      <c r="RVF437" s="1552"/>
      <c r="RVG437" s="1552"/>
      <c r="RVH437" s="1552"/>
      <c r="RVI437" s="1552"/>
      <c r="RVJ437" s="1552"/>
      <c r="RVK437" s="1552"/>
      <c r="RVL437" s="1552"/>
      <c r="RVM437" s="1552"/>
      <c r="RVN437" s="1552"/>
      <c r="RVO437" s="1552"/>
      <c r="RVP437" s="1552"/>
      <c r="RVQ437" s="1552"/>
      <c r="RVR437" s="1552"/>
      <c r="RVS437" s="1552"/>
      <c r="RVT437" s="1552"/>
      <c r="RVU437" s="1552"/>
      <c r="RVV437" s="1552"/>
      <c r="RVW437" s="1552"/>
      <c r="RVX437" s="1552"/>
      <c r="RVY437" s="1552"/>
      <c r="RVZ437" s="1552"/>
      <c r="RWA437" s="1552"/>
      <c r="RWB437" s="1552"/>
      <c r="RWC437" s="1552"/>
      <c r="RWD437" s="1552"/>
      <c r="RWE437" s="1552"/>
      <c r="RWF437" s="1552"/>
      <c r="RWG437" s="1552"/>
      <c r="RWH437" s="1552"/>
      <c r="RWI437" s="1552"/>
      <c r="RWJ437" s="1552"/>
      <c r="RWK437" s="1552"/>
      <c r="RWL437" s="1552"/>
      <c r="RWM437" s="1552"/>
      <c r="RWN437" s="1552"/>
      <c r="RWO437" s="1552"/>
      <c r="RWP437" s="1552"/>
      <c r="RWQ437" s="1552"/>
      <c r="RWR437" s="1552"/>
      <c r="RWS437" s="1552"/>
      <c r="RWT437" s="1552"/>
      <c r="RWU437" s="1552"/>
      <c r="RWV437" s="1552"/>
      <c r="RWW437" s="1552"/>
      <c r="RWX437" s="1552"/>
      <c r="RWY437" s="1552"/>
      <c r="RWZ437" s="1552"/>
      <c r="RXA437" s="1552"/>
      <c r="RXB437" s="1552"/>
      <c r="RXC437" s="1552"/>
      <c r="RXD437" s="1552"/>
      <c r="RXE437" s="1552"/>
      <c r="RXF437" s="1552"/>
      <c r="RXG437" s="1552"/>
      <c r="RXH437" s="1552"/>
      <c r="RXI437" s="1552"/>
      <c r="RXJ437" s="1552"/>
      <c r="RXK437" s="1552"/>
      <c r="RXL437" s="1552"/>
      <c r="RXM437" s="1552"/>
      <c r="RXN437" s="1552"/>
      <c r="RXO437" s="1552"/>
      <c r="RXP437" s="1552"/>
      <c r="RXQ437" s="1552"/>
      <c r="RXR437" s="1552"/>
      <c r="RXS437" s="1552"/>
      <c r="RXT437" s="1552"/>
      <c r="RXU437" s="1552"/>
      <c r="RXV437" s="1552"/>
      <c r="RXW437" s="1552"/>
      <c r="RXX437" s="1552"/>
      <c r="RXY437" s="1552"/>
      <c r="RXZ437" s="1552"/>
      <c r="RYA437" s="1552"/>
      <c r="RYB437" s="1552"/>
      <c r="RYC437" s="1552"/>
      <c r="RYD437" s="1552"/>
      <c r="RYE437" s="1552"/>
      <c r="RYF437" s="1552"/>
      <c r="RYG437" s="1552"/>
      <c r="RYH437" s="1552"/>
      <c r="RYI437" s="1552"/>
      <c r="RYJ437" s="1552"/>
      <c r="RYK437" s="1552"/>
      <c r="RYL437" s="1552"/>
      <c r="RYM437" s="1552"/>
      <c r="RYN437" s="1552"/>
      <c r="RYO437" s="1552"/>
      <c r="RYP437" s="1552"/>
      <c r="RYQ437" s="1552"/>
      <c r="RYR437" s="1552"/>
      <c r="RYS437" s="1552"/>
      <c r="RYT437" s="1552"/>
      <c r="RYU437" s="1552"/>
      <c r="RYV437" s="1552"/>
      <c r="RYW437" s="1552"/>
      <c r="RYX437" s="1552"/>
      <c r="RYY437" s="1552"/>
      <c r="RYZ437" s="1552"/>
      <c r="RZA437" s="1552"/>
      <c r="RZB437" s="1552"/>
      <c r="RZC437" s="1552"/>
      <c r="RZD437" s="1552"/>
      <c r="RZE437" s="1552"/>
      <c r="RZF437" s="1552"/>
      <c r="RZG437" s="1552"/>
      <c r="RZH437" s="1552"/>
      <c r="RZI437" s="1552"/>
      <c r="RZJ437" s="1552"/>
      <c r="RZK437" s="1552"/>
      <c r="RZL437" s="1552"/>
      <c r="RZM437" s="1552"/>
      <c r="RZN437" s="1552"/>
      <c r="RZO437" s="1552"/>
      <c r="RZP437" s="1552"/>
      <c r="RZQ437" s="1552"/>
      <c r="RZR437" s="1552"/>
      <c r="RZS437" s="1552"/>
      <c r="RZT437" s="1552"/>
      <c r="RZU437" s="1552"/>
      <c r="RZV437" s="1552"/>
      <c r="RZW437" s="1552"/>
      <c r="RZX437" s="1552"/>
      <c r="RZY437" s="1552"/>
      <c r="RZZ437" s="1552"/>
      <c r="SAA437" s="1552"/>
      <c r="SAB437" s="1552"/>
      <c r="SAC437" s="1552"/>
      <c r="SAD437" s="1552"/>
      <c r="SAE437" s="1552"/>
      <c r="SAF437" s="1552"/>
      <c r="SAG437" s="1552"/>
      <c r="SAH437" s="1552"/>
      <c r="SAI437" s="1552"/>
      <c r="SAJ437" s="1552"/>
      <c r="SAK437" s="1552"/>
      <c r="SAL437" s="1552"/>
      <c r="SAM437" s="1552"/>
      <c r="SAN437" s="1552"/>
      <c r="SAO437" s="1552"/>
      <c r="SAP437" s="1552"/>
      <c r="SAQ437" s="1552"/>
      <c r="SAR437" s="1552"/>
      <c r="SAS437" s="1552"/>
      <c r="SAT437" s="1552"/>
      <c r="SAU437" s="1552"/>
      <c r="SAV437" s="1552"/>
      <c r="SAW437" s="1552"/>
      <c r="SAX437" s="1552"/>
      <c r="SAY437" s="1552"/>
      <c r="SAZ437" s="1552"/>
      <c r="SBA437" s="1552"/>
      <c r="SBB437" s="1552"/>
      <c r="SBC437" s="1552"/>
      <c r="SBD437" s="1552"/>
      <c r="SBE437" s="1552"/>
      <c r="SBF437" s="1552"/>
      <c r="SBG437" s="1552"/>
      <c r="SBH437" s="1552"/>
      <c r="SBI437" s="1552"/>
      <c r="SBJ437" s="1552"/>
      <c r="SBK437" s="1552"/>
      <c r="SBL437" s="1552"/>
      <c r="SBM437" s="1552"/>
      <c r="SBN437" s="1552"/>
      <c r="SBO437" s="1552"/>
      <c r="SBP437" s="1552"/>
      <c r="SBQ437" s="1552"/>
      <c r="SBR437" s="1552"/>
      <c r="SBS437" s="1552"/>
      <c r="SBT437" s="1552"/>
      <c r="SBU437" s="1552"/>
      <c r="SBV437" s="1552"/>
      <c r="SBW437" s="1552"/>
      <c r="SBX437" s="1552"/>
      <c r="SBY437" s="1552"/>
      <c r="SBZ437" s="1552"/>
      <c r="SCA437" s="1552"/>
      <c r="SCB437" s="1552"/>
      <c r="SCC437" s="1552"/>
      <c r="SCD437" s="1552"/>
      <c r="SCE437" s="1552"/>
      <c r="SCF437" s="1552"/>
      <c r="SCG437" s="1552"/>
      <c r="SCH437" s="1552"/>
      <c r="SCI437" s="1552"/>
      <c r="SCJ437" s="1552"/>
      <c r="SCK437" s="1552"/>
      <c r="SCL437" s="1552"/>
      <c r="SCM437" s="1552"/>
      <c r="SCN437" s="1552"/>
      <c r="SCO437" s="1552"/>
      <c r="SCP437" s="1552"/>
      <c r="SCQ437" s="1552"/>
      <c r="SCR437" s="1552"/>
      <c r="SCS437" s="1552"/>
      <c r="SCT437" s="1552"/>
      <c r="SCU437" s="1552"/>
      <c r="SCV437" s="1552"/>
      <c r="SCW437" s="1552"/>
      <c r="SCX437" s="1552"/>
      <c r="SCY437" s="1552"/>
      <c r="SCZ437" s="1552"/>
      <c r="SDA437" s="1552"/>
      <c r="SDB437" s="1552"/>
      <c r="SDC437" s="1552"/>
      <c r="SDD437" s="1552"/>
      <c r="SDE437" s="1552"/>
      <c r="SDF437" s="1552"/>
      <c r="SDG437" s="1552"/>
      <c r="SDH437" s="1552"/>
      <c r="SDI437" s="1552"/>
      <c r="SDJ437" s="1552"/>
      <c r="SDK437" s="1552"/>
      <c r="SDL437" s="1552"/>
      <c r="SDM437" s="1552"/>
      <c r="SDN437" s="1552"/>
      <c r="SDO437" s="1552"/>
      <c r="SDP437" s="1552"/>
      <c r="SDQ437" s="1552"/>
      <c r="SDR437" s="1552"/>
      <c r="SDS437" s="1552"/>
      <c r="SDT437" s="1552"/>
      <c r="SDU437" s="1552"/>
      <c r="SDV437" s="1552"/>
      <c r="SDW437" s="1552"/>
      <c r="SDX437" s="1552"/>
      <c r="SDY437" s="1552"/>
      <c r="SDZ437" s="1552"/>
      <c r="SEA437" s="1552"/>
      <c r="SEB437" s="1552"/>
      <c r="SEC437" s="1552"/>
      <c r="SED437" s="1552"/>
      <c r="SEE437" s="1552"/>
      <c r="SEF437" s="1552"/>
      <c r="SEG437" s="1552"/>
      <c r="SEH437" s="1552"/>
      <c r="SEI437" s="1552"/>
      <c r="SEJ437" s="1552"/>
      <c r="SEK437" s="1552"/>
      <c r="SEL437" s="1552"/>
      <c r="SEM437" s="1552"/>
      <c r="SEN437" s="1552"/>
      <c r="SEO437" s="1552"/>
      <c r="SEP437" s="1552"/>
      <c r="SEQ437" s="1552"/>
      <c r="SER437" s="1552"/>
      <c r="SES437" s="1552"/>
      <c r="SET437" s="1552"/>
      <c r="SEU437" s="1552"/>
      <c r="SEV437" s="1552"/>
      <c r="SEW437" s="1552"/>
      <c r="SEX437" s="1552"/>
      <c r="SEY437" s="1552"/>
      <c r="SEZ437" s="1552"/>
      <c r="SFA437" s="1552"/>
      <c r="SFB437" s="1552"/>
      <c r="SFC437" s="1552"/>
      <c r="SFD437" s="1552"/>
      <c r="SFE437" s="1552"/>
      <c r="SFF437" s="1552"/>
      <c r="SFG437" s="1552"/>
      <c r="SFH437" s="1552"/>
      <c r="SFI437" s="1552"/>
      <c r="SFJ437" s="1552"/>
      <c r="SFK437" s="1552"/>
      <c r="SFL437" s="1552"/>
      <c r="SFM437" s="1552"/>
      <c r="SFN437" s="1552"/>
      <c r="SFO437" s="1552"/>
      <c r="SFP437" s="1552"/>
      <c r="SFQ437" s="1552"/>
      <c r="SFR437" s="1552"/>
      <c r="SFS437" s="1552"/>
      <c r="SFT437" s="1552"/>
      <c r="SFU437" s="1552"/>
      <c r="SFV437" s="1552"/>
      <c r="SFW437" s="1552"/>
      <c r="SFX437" s="1552"/>
      <c r="SFY437" s="1552"/>
      <c r="SFZ437" s="1552"/>
      <c r="SGA437" s="1552"/>
      <c r="SGB437" s="1552"/>
      <c r="SGC437" s="1552"/>
      <c r="SGD437" s="1552"/>
      <c r="SGE437" s="1552"/>
      <c r="SGF437" s="1552"/>
      <c r="SGG437" s="1552"/>
      <c r="SGH437" s="1552"/>
      <c r="SGI437" s="1552"/>
      <c r="SGJ437" s="1552"/>
      <c r="SGK437" s="1552"/>
      <c r="SGL437" s="1552"/>
      <c r="SGM437" s="1552"/>
      <c r="SGN437" s="1552"/>
      <c r="SGO437" s="1552"/>
      <c r="SGP437" s="1552"/>
      <c r="SGQ437" s="1552"/>
      <c r="SGR437" s="1552"/>
      <c r="SGS437" s="1552"/>
      <c r="SGT437" s="1552"/>
      <c r="SGU437" s="1552"/>
      <c r="SGV437" s="1552"/>
      <c r="SGW437" s="1552"/>
      <c r="SGX437" s="1552"/>
      <c r="SGY437" s="1552"/>
      <c r="SGZ437" s="1552"/>
      <c r="SHA437" s="1552"/>
      <c r="SHB437" s="1552"/>
      <c r="SHC437" s="1552"/>
      <c r="SHD437" s="1552"/>
      <c r="SHE437" s="1552"/>
      <c r="SHF437" s="1552"/>
      <c r="SHG437" s="1552"/>
      <c r="SHH437" s="1552"/>
      <c r="SHI437" s="1552"/>
      <c r="SHJ437" s="1552"/>
      <c r="SHK437" s="1552"/>
      <c r="SHL437" s="1552"/>
      <c r="SHM437" s="1552"/>
      <c r="SHN437" s="1552"/>
      <c r="SHO437" s="1552"/>
      <c r="SHP437" s="1552"/>
      <c r="SHQ437" s="1552"/>
      <c r="SHR437" s="1552"/>
      <c r="SHS437" s="1552"/>
      <c r="SHT437" s="1552"/>
      <c r="SHU437" s="1552"/>
      <c r="SHV437" s="1552"/>
      <c r="SHW437" s="1552"/>
      <c r="SHX437" s="1552"/>
      <c r="SHY437" s="1552"/>
      <c r="SHZ437" s="1552"/>
      <c r="SIA437" s="1552"/>
      <c r="SIB437" s="1552"/>
      <c r="SIC437" s="1552"/>
      <c r="SID437" s="1552"/>
      <c r="SIE437" s="1552"/>
      <c r="SIF437" s="1552"/>
      <c r="SIG437" s="1552"/>
      <c r="SIH437" s="1552"/>
      <c r="SII437" s="1552"/>
      <c r="SIJ437" s="1552"/>
      <c r="SIK437" s="1552"/>
      <c r="SIL437" s="1552"/>
      <c r="SIM437" s="1552"/>
      <c r="SIN437" s="1552"/>
      <c r="SIO437" s="1552"/>
      <c r="SIP437" s="1552"/>
      <c r="SIQ437" s="1552"/>
      <c r="SIR437" s="1552"/>
      <c r="SIS437" s="1552"/>
      <c r="SIT437" s="1552"/>
      <c r="SIU437" s="1552"/>
      <c r="SIV437" s="1552"/>
      <c r="SIW437" s="1552"/>
      <c r="SIX437" s="1552"/>
      <c r="SIY437" s="1552"/>
      <c r="SIZ437" s="1552"/>
      <c r="SJA437" s="1552"/>
      <c r="SJB437" s="1552"/>
      <c r="SJC437" s="1552"/>
      <c r="SJD437" s="1552"/>
      <c r="SJE437" s="1552"/>
      <c r="SJF437" s="1552"/>
      <c r="SJG437" s="1552"/>
      <c r="SJH437" s="1552"/>
      <c r="SJI437" s="1552"/>
      <c r="SJJ437" s="1552"/>
      <c r="SJK437" s="1552"/>
      <c r="SJL437" s="1552"/>
      <c r="SJM437" s="1552"/>
      <c r="SJN437" s="1552"/>
      <c r="SJO437" s="1552"/>
      <c r="SJP437" s="1552"/>
      <c r="SJQ437" s="1552"/>
      <c r="SJR437" s="1552"/>
      <c r="SJS437" s="1552"/>
      <c r="SJT437" s="1552"/>
      <c r="SJU437" s="1552"/>
      <c r="SJV437" s="1552"/>
      <c r="SJW437" s="1552"/>
      <c r="SJX437" s="1552"/>
      <c r="SJY437" s="1552"/>
      <c r="SJZ437" s="1552"/>
      <c r="SKA437" s="1552"/>
      <c r="SKB437" s="1552"/>
      <c r="SKC437" s="1552"/>
      <c r="SKD437" s="1552"/>
      <c r="SKE437" s="1552"/>
      <c r="SKF437" s="1552"/>
      <c r="SKG437" s="1552"/>
      <c r="SKH437" s="1552"/>
      <c r="SKI437" s="1552"/>
      <c r="SKJ437" s="1552"/>
      <c r="SKK437" s="1552"/>
      <c r="SKL437" s="1552"/>
      <c r="SKM437" s="1552"/>
      <c r="SKN437" s="1552"/>
      <c r="SKO437" s="1552"/>
      <c r="SKP437" s="1552"/>
      <c r="SKQ437" s="1552"/>
      <c r="SKR437" s="1552"/>
      <c r="SKS437" s="1552"/>
      <c r="SKT437" s="1552"/>
      <c r="SKU437" s="1552"/>
      <c r="SKV437" s="1552"/>
      <c r="SKW437" s="1552"/>
      <c r="SKX437" s="1552"/>
      <c r="SKY437" s="1552"/>
      <c r="SKZ437" s="1552"/>
      <c r="SLA437" s="1552"/>
      <c r="SLB437" s="1552"/>
      <c r="SLC437" s="1552"/>
      <c r="SLD437" s="1552"/>
      <c r="SLE437" s="1552"/>
      <c r="SLF437" s="1552"/>
      <c r="SLG437" s="1552"/>
      <c r="SLH437" s="1552"/>
      <c r="SLI437" s="1552"/>
      <c r="SLJ437" s="1552"/>
      <c r="SLK437" s="1552"/>
      <c r="SLL437" s="1552"/>
      <c r="SLM437" s="1552"/>
      <c r="SLN437" s="1552"/>
      <c r="SLO437" s="1552"/>
      <c r="SLP437" s="1552"/>
      <c r="SLQ437" s="1552"/>
      <c r="SLR437" s="1552"/>
      <c r="SLS437" s="1552"/>
      <c r="SLT437" s="1552"/>
      <c r="SLU437" s="1552"/>
      <c r="SLV437" s="1552"/>
      <c r="SLW437" s="1552"/>
      <c r="SLX437" s="1552"/>
      <c r="SLY437" s="1552"/>
      <c r="SLZ437" s="1552"/>
      <c r="SMA437" s="1552"/>
      <c r="SMB437" s="1552"/>
      <c r="SMC437" s="1552"/>
      <c r="SMD437" s="1552"/>
      <c r="SME437" s="1552"/>
      <c r="SMF437" s="1552"/>
      <c r="SMG437" s="1552"/>
      <c r="SMH437" s="1552"/>
      <c r="SMI437" s="1552"/>
      <c r="SMJ437" s="1552"/>
      <c r="SMK437" s="1552"/>
      <c r="SML437" s="1552"/>
      <c r="SMM437" s="1552"/>
      <c r="SMN437" s="1552"/>
      <c r="SMO437" s="1552"/>
      <c r="SMP437" s="1552"/>
      <c r="SMQ437" s="1552"/>
      <c r="SMR437" s="1552"/>
      <c r="SMS437" s="1552"/>
      <c r="SMT437" s="1552"/>
      <c r="SMU437" s="1552"/>
      <c r="SMV437" s="1552"/>
      <c r="SMW437" s="1552"/>
      <c r="SMX437" s="1552"/>
      <c r="SMY437" s="1552"/>
      <c r="SMZ437" s="1552"/>
      <c r="SNA437" s="1552"/>
      <c r="SNB437" s="1552"/>
      <c r="SNC437" s="1552"/>
      <c r="SND437" s="1552"/>
      <c r="SNE437" s="1552"/>
      <c r="SNF437" s="1552"/>
      <c r="SNG437" s="1552"/>
      <c r="SNH437" s="1552"/>
      <c r="SNI437" s="1552"/>
      <c r="SNJ437" s="1552"/>
      <c r="SNK437" s="1552"/>
      <c r="SNL437" s="1552"/>
      <c r="SNM437" s="1552"/>
      <c r="SNN437" s="1552"/>
      <c r="SNO437" s="1552"/>
      <c r="SNP437" s="1552"/>
      <c r="SNQ437" s="1552"/>
      <c r="SNR437" s="1552"/>
      <c r="SNS437" s="1552"/>
      <c r="SNT437" s="1552"/>
      <c r="SNU437" s="1552"/>
      <c r="SNV437" s="1552"/>
      <c r="SNW437" s="1552"/>
      <c r="SNX437" s="1552"/>
      <c r="SNY437" s="1552"/>
      <c r="SNZ437" s="1552"/>
      <c r="SOA437" s="1552"/>
      <c r="SOB437" s="1552"/>
      <c r="SOC437" s="1552"/>
      <c r="SOD437" s="1552"/>
      <c r="SOE437" s="1552"/>
      <c r="SOF437" s="1552"/>
      <c r="SOG437" s="1552"/>
      <c r="SOH437" s="1552"/>
      <c r="SOI437" s="1552"/>
      <c r="SOJ437" s="1552"/>
      <c r="SOK437" s="1552"/>
      <c r="SOL437" s="1552"/>
      <c r="SOM437" s="1552"/>
      <c r="SON437" s="1552"/>
      <c r="SOO437" s="1552"/>
      <c r="SOP437" s="1552"/>
      <c r="SOQ437" s="1552"/>
      <c r="SOR437" s="1552"/>
      <c r="SOS437" s="1552"/>
      <c r="SOT437" s="1552"/>
      <c r="SOU437" s="1552"/>
      <c r="SOV437" s="1552"/>
      <c r="SOW437" s="1552"/>
      <c r="SOX437" s="1552"/>
      <c r="SOY437" s="1552"/>
      <c r="SOZ437" s="1552"/>
      <c r="SPA437" s="1552"/>
      <c r="SPB437" s="1552"/>
      <c r="SPC437" s="1552"/>
      <c r="SPD437" s="1552"/>
      <c r="SPE437" s="1552"/>
      <c r="SPF437" s="1552"/>
      <c r="SPG437" s="1552"/>
      <c r="SPH437" s="1552"/>
      <c r="SPI437" s="1552"/>
      <c r="SPJ437" s="1552"/>
      <c r="SPK437" s="1552"/>
      <c r="SPL437" s="1552"/>
      <c r="SPM437" s="1552"/>
      <c r="SPN437" s="1552"/>
      <c r="SPO437" s="1552"/>
      <c r="SPP437" s="1552"/>
      <c r="SPQ437" s="1552"/>
      <c r="SPR437" s="1552"/>
      <c r="SPS437" s="1552"/>
      <c r="SPT437" s="1552"/>
      <c r="SPU437" s="1552"/>
      <c r="SPV437" s="1552"/>
      <c r="SPW437" s="1552"/>
      <c r="SPX437" s="1552"/>
      <c r="SPY437" s="1552"/>
      <c r="SPZ437" s="1552"/>
      <c r="SQA437" s="1552"/>
      <c r="SQB437" s="1552"/>
      <c r="SQC437" s="1552"/>
      <c r="SQD437" s="1552"/>
      <c r="SQE437" s="1552"/>
      <c r="SQF437" s="1552"/>
      <c r="SQG437" s="1552"/>
      <c r="SQH437" s="1552"/>
      <c r="SQI437" s="1552"/>
      <c r="SQJ437" s="1552"/>
      <c r="SQK437" s="1552"/>
      <c r="SQL437" s="1552"/>
      <c r="SQM437" s="1552"/>
      <c r="SQN437" s="1552"/>
      <c r="SQO437" s="1552"/>
      <c r="SQP437" s="1552"/>
      <c r="SQQ437" s="1552"/>
      <c r="SQR437" s="1552"/>
      <c r="SQS437" s="1552"/>
      <c r="SQT437" s="1552"/>
      <c r="SQU437" s="1552"/>
      <c r="SQV437" s="1552"/>
      <c r="SQW437" s="1552"/>
      <c r="SQX437" s="1552"/>
      <c r="SQY437" s="1552"/>
      <c r="SQZ437" s="1552"/>
      <c r="SRA437" s="1552"/>
      <c r="SRB437" s="1552"/>
      <c r="SRC437" s="1552"/>
      <c r="SRD437" s="1552"/>
      <c r="SRE437" s="1552"/>
      <c r="SRF437" s="1552"/>
      <c r="SRG437" s="1552"/>
      <c r="SRH437" s="1552"/>
      <c r="SRI437" s="1552"/>
      <c r="SRJ437" s="1552"/>
      <c r="SRK437" s="1552"/>
      <c r="SRL437" s="1552"/>
      <c r="SRM437" s="1552"/>
      <c r="SRN437" s="1552"/>
      <c r="SRO437" s="1552"/>
      <c r="SRP437" s="1552"/>
      <c r="SRQ437" s="1552"/>
      <c r="SRR437" s="1552"/>
      <c r="SRS437" s="1552"/>
      <c r="SRT437" s="1552"/>
      <c r="SRU437" s="1552"/>
      <c r="SRV437" s="1552"/>
      <c r="SRW437" s="1552"/>
      <c r="SRX437" s="1552"/>
      <c r="SRY437" s="1552"/>
      <c r="SRZ437" s="1552"/>
      <c r="SSA437" s="1552"/>
      <c r="SSB437" s="1552"/>
      <c r="SSC437" s="1552"/>
      <c r="SSD437" s="1552"/>
      <c r="SSE437" s="1552"/>
      <c r="SSF437" s="1552"/>
      <c r="SSG437" s="1552"/>
      <c r="SSH437" s="1552"/>
      <c r="SSI437" s="1552"/>
      <c r="SSJ437" s="1552"/>
      <c r="SSK437" s="1552"/>
      <c r="SSL437" s="1552"/>
      <c r="SSM437" s="1552"/>
      <c r="SSN437" s="1552"/>
      <c r="SSO437" s="1552"/>
      <c r="SSP437" s="1552"/>
      <c r="SSQ437" s="1552"/>
      <c r="SSR437" s="1552"/>
      <c r="SSS437" s="1552"/>
      <c r="SST437" s="1552"/>
      <c r="SSU437" s="1552"/>
      <c r="SSV437" s="1552"/>
      <c r="SSW437" s="1552"/>
      <c r="SSX437" s="1552"/>
      <c r="SSY437" s="1552"/>
      <c r="SSZ437" s="1552"/>
      <c r="STA437" s="1552"/>
      <c r="STB437" s="1552"/>
      <c r="STC437" s="1552"/>
      <c r="STD437" s="1552"/>
      <c r="STE437" s="1552"/>
      <c r="STF437" s="1552"/>
      <c r="STG437" s="1552"/>
      <c r="STH437" s="1552"/>
      <c r="STI437" s="1552"/>
      <c r="STJ437" s="1552"/>
      <c r="STK437" s="1552"/>
      <c r="STL437" s="1552"/>
      <c r="STM437" s="1552"/>
      <c r="STN437" s="1552"/>
      <c r="STO437" s="1552"/>
      <c r="STP437" s="1552"/>
      <c r="STQ437" s="1552"/>
      <c r="STR437" s="1552"/>
      <c r="STS437" s="1552"/>
      <c r="STT437" s="1552"/>
      <c r="STU437" s="1552"/>
      <c r="STV437" s="1552"/>
      <c r="STW437" s="1552"/>
      <c r="STX437" s="1552"/>
      <c r="STY437" s="1552"/>
      <c r="STZ437" s="1552"/>
      <c r="SUA437" s="1552"/>
      <c r="SUB437" s="1552"/>
      <c r="SUC437" s="1552"/>
      <c r="SUD437" s="1552"/>
      <c r="SUE437" s="1552"/>
      <c r="SUF437" s="1552"/>
      <c r="SUG437" s="1552"/>
      <c r="SUH437" s="1552"/>
      <c r="SUI437" s="1552"/>
      <c r="SUJ437" s="1552"/>
      <c r="SUK437" s="1552"/>
      <c r="SUL437" s="1552"/>
      <c r="SUM437" s="1552"/>
      <c r="SUN437" s="1552"/>
      <c r="SUO437" s="1552"/>
      <c r="SUP437" s="1552"/>
      <c r="SUQ437" s="1552"/>
      <c r="SUR437" s="1552"/>
      <c r="SUS437" s="1552"/>
      <c r="SUT437" s="1552"/>
      <c r="SUU437" s="1552"/>
      <c r="SUV437" s="1552"/>
      <c r="SUW437" s="1552"/>
      <c r="SUX437" s="1552"/>
      <c r="SUY437" s="1552"/>
      <c r="SUZ437" s="1552"/>
      <c r="SVA437" s="1552"/>
      <c r="SVB437" s="1552"/>
      <c r="SVC437" s="1552"/>
      <c r="SVD437" s="1552"/>
      <c r="SVE437" s="1552"/>
      <c r="SVF437" s="1552"/>
      <c r="SVG437" s="1552"/>
      <c r="SVH437" s="1552"/>
      <c r="SVI437" s="1552"/>
      <c r="SVJ437" s="1552"/>
      <c r="SVK437" s="1552"/>
      <c r="SVL437" s="1552"/>
      <c r="SVM437" s="1552"/>
      <c r="SVN437" s="1552"/>
      <c r="SVO437" s="1552"/>
      <c r="SVP437" s="1552"/>
      <c r="SVQ437" s="1552"/>
      <c r="SVR437" s="1552"/>
      <c r="SVS437" s="1552"/>
      <c r="SVT437" s="1552"/>
      <c r="SVU437" s="1552"/>
      <c r="SVV437" s="1552"/>
      <c r="SVW437" s="1552"/>
      <c r="SVX437" s="1552"/>
      <c r="SVY437" s="1552"/>
      <c r="SVZ437" s="1552"/>
      <c r="SWA437" s="1552"/>
      <c r="SWB437" s="1552"/>
      <c r="SWC437" s="1552"/>
      <c r="SWD437" s="1552"/>
      <c r="SWE437" s="1552"/>
      <c r="SWF437" s="1552"/>
      <c r="SWG437" s="1552"/>
      <c r="SWH437" s="1552"/>
      <c r="SWI437" s="1552"/>
      <c r="SWJ437" s="1552"/>
      <c r="SWK437" s="1552"/>
      <c r="SWL437" s="1552"/>
      <c r="SWM437" s="1552"/>
      <c r="SWN437" s="1552"/>
      <c r="SWO437" s="1552"/>
      <c r="SWP437" s="1552"/>
      <c r="SWQ437" s="1552"/>
      <c r="SWR437" s="1552"/>
      <c r="SWS437" s="1552"/>
      <c r="SWT437" s="1552"/>
      <c r="SWU437" s="1552"/>
      <c r="SWV437" s="1552"/>
      <c r="SWW437" s="1552"/>
      <c r="SWX437" s="1552"/>
      <c r="SWY437" s="1552"/>
      <c r="SWZ437" s="1552"/>
      <c r="SXA437" s="1552"/>
      <c r="SXB437" s="1552"/>
      <c r="SXC437" s="1552"/>
      <c r="SXD437" s="1552"/>
      <c r="SXE437" s="1552"/>
      <c r="SXF437" s="1552"/>
      <c r="SXG437" s="1552"/>
      <c r="SXH437" s="1552"/>
      <c r="SXI437" s="1552"/>
      <c r="SXJ437" s="1552"/>
      <c r="SXK437" s="1552"/>
      <c r="SXL437" s="1552"/>
      <c r="SXM437" s="1552"/>
      <c r="SXN437" s="1552"/>
      <c r="SXO437" s="1552"/>
      <c r="SXP437" s="1552"/>
      <c r="SXQ437" s="1552"/>
      <c r="SXR437" s="1552"/>
      <c r="SXS437" s="1552"/>
      <c r="SXT437" s="1552"/>
      <c r="SXU437" s="1552"/>
      <c r="SXV437" s="1552"/>
      <c r="SXW437" s="1552"/>
      <c r="SXX437" s="1552"/>
      <c r="SXY437" s="1552"/>
      <c r="SXZ437" s="1552"/>
      <c r="SYA437" s="1552"/>
      <c r="SYB437" s="1552"/>
      <c r="SYC437" s="1552"/>
      <c r="SYD437" s="1552"/>
      <c r="SYE437" s="1552"/>
      <c r="SYF437" s="1552"/>
      <c r="SYG437" s="1552"/>
      <c r="SYH437" s="1552"/>
      <c r="SYI437" s="1552"/>
      <c r="SYJ437" s="1552"/>
      <c r="SYK437" s="1552"/>
      <c r="SYL437" s="1552"/>
      <c r="SYM437" s="1552"/>
      <c r="SYN437" s="1552"/>
      <c r="SYO437" s="1552"/>
      <c r="SYP437" s="1552"/>
      <c r="SYQ437" s="1552"/>
      <c r="SYR437" s="1552"/>
      <c r="SYS437" s="1552"/>
      <c r="SYT437" s="1552"/>
      <c r="SYU437" s="1552"/>
      <c r="SYV437" s="1552"/>
      <c r="SYW437" s="1552"/>
      <c r="SYX437" s="1552"/>
      <c r="SYY437" s="1552"/>
      <c r="SYZ437" s="1552"/>
      <c r="SZA437" s="1552"/>
      <c r="SZB437" s="1552"/>
      <c r="SZC437" s="1552"/>
      <c r="SZD437" s="1552"/>
      <c r="SZE437" s="1552"/>
      <c r="SZF437" s="1552"/>
      <c r="SZG437" s="1552"/>
      <c r="SZH437" s="1552"/>
      <c r="SZI437" s="1552"/>
      <c r="SZJ437" s="1552"/>
      <c r="SZK437" s="1552"/>
      <c r="SZL437" s="1552"/>
      <c r="SZM437" s="1552"/>
      <c r="SZN437" s="1552"/>
      <c r="SZO437" s="1552"/>
      <c r="SZP437" s="1552"/>
      <c r="SZQ437" s="1552"/>
      <c r="SZR437" s="1552"/>
      <c r="SZS437" s="1552"/>
      <c r="SZT437" s="1552"/>
      <c r="SZU437" s="1552"/>
      <c r="SZV437" s="1552"/>
      <c r="SZW437" s="1552"/>
      <c r="SZX437" s="1552"/>
      <c r="SZY437" s="1552"/>
      <c r="SZZ437" s="1552"/>
      <c r="TAA437" s="1552"/>
      <c r="TAB437" s="1552"/>
      <c r="TAC437" s="1552"/>
      <c r="TAD437" s="1552"/>
      <c r="TAE437" s="1552"/>
      <c r="TAF437" s="1552"/>
      <c r="TAG437" s="1552"/>
      <c r="TAH437" s="1552"/>
      <c r="TAI437" s="1552"/>
      <c r="TAJ437" s="1552"/>
      <c r="TAK437" s="1552"/>
      <c r="TAL437" s="1552"/>
      <c r="TAM437" s="1552"/>
      <c r="TAN437" s="1552"/>
      <c r="TAO437" s="1552"/>
      <c r="TAP437" s="1552"/>
      <c r="TAQ437" s="1552"/>
      <c r="TAR437" s="1552"/>
      <c r="TAS437" s="1552"/>
      <c r="TAT437" s="1552"/>
      <c r="TAU437" s="1552"/>
      <c r="TAV437" s="1552"/>
      <c r="TAW437" s="1552"/>
      <c r="TAX437" s="1552"/>
      <c r="TAY437" s="1552"/>
      <c r="TAZ437" s="1552"/>
      <c r="TBA437" s="1552"/>
      <c r="TBB437" s="1552"/>
      <c r="TBC437" s="1552"/>
      <c r="TBD437" s="1552"/>
      <c r="TBE437" s="1552"/>
      <c r="TBF437" s="1552"/>
      <c r="TBG437" s="1552"/>
      <c r="TBH437" s="1552"/>
      <c r="TBI437" s="1552"/>
      <c r="TBJ437" s="1552"/>
      <c r="TBK437" s="1552"/>
      <c r="TBL437" s="1552"/>
      <c r="TBM437" s="1552"/>
      <c r="TBN437" s="1552"/>
      <c r="TBO437" s="1552"/>
      <c r="TBP437" s="1552"/>
      <c r="TBQ437" s="1552"/>
      <c r="TBR437" s="1552"/>
      <c r="TBS437" s="1552"/>
      <c r="TBT437" s="1552"/>
      <c r="TBU437" s="1552"/>
      <c r="TBV437" s="1552"/>
      <c r="TBW437" s="1552"/>
      <c r="TBX437" s="1552"/>
      <c r="TBY437" s="1552"/>
      <c r="TBZ437" s="1552"/>
      <c r="TCA437" s="1552"/>
      <c r="TCB437" s="1552"/>
      <c r="TCC437" s="1552"/>
      <c r="TCD437" s="1552"/>
      <c r="TCE437" s="1552"/>
      <c r="TCF437" s="1552"/>
      <c r="TCG437" s="1552"/>
      <c r="TCH437" s="1552"/>
      <c r="TCI437" s="1552"/>
      <c r="TCJ437" s="1552"/>
      <c r="TCK437" s="1552"/>
      <c r="TCL437" s="1552"/>
      <c r="TCM437" s="1552"/>
      <c r="TCN437" s="1552"/>
      <c r="TCO437" s="1552"/>
      <c r="TCP437" s="1552"/>
      <c r="TCQ437" s="1552"/>
      <c r="TCR437" s="1552"/>
      <c r="TCS437" s="1552"/>
      <c r="TCT437" s="1552"/>
      <c r="TCU437" s="1552"/>
      <c r="TCV437" s="1552"/>
      <c r="TCW437" s="1552"/>
      <c r="TCX437" s="1552"/>
      <c r="TCY437" s="1552"/>
      <c r="TCZ437" s="1552"/>
      <c r="TDA437" s="1552"/>
      <c r="TDB437" s="1552"/>
      <c r="TDC437" s="1552"/>
      <c r="TDD437" s="1552"/>
      <c r="TDE437" s="1552"/>
      <c r="TDF437" s="1552"/>
      <c r="TDG437" s="1552"/>
      <c r="TDH437" s="1552"/>
      <c r="TDI437" s="1552"/>
      <c r="TDJ437" s="1552"/>
      <c r="TDK437" s="1552"/>
      <c r="TDL437" s="1552"/>
      <c r="TDM437" s="1552"/>
      <c r="TDN437" s="1552"/>
      <c r="TDO437" s="1552"/>
      <c r="TDP437" s="1552"/>
      <c r="TDQ437" s="1552"/>
      <c r="TDR437" s="1552"/>
      <c r="TDS437" s="1552"/>
      <c r="TDT437" s="1552"/>
      <c r="TDU437" s="1552"/>
      <c r="TDV437" s="1552"/>
      <c r="TDW437" s="1552"/>
      <c r="TDX437" s="1552"/>
      <c r="TDY437" s="1552"/>
      <c r="TDZ437" s="1552"/>
      <c r="TEA437" s="1552"/>
      <c r="TEB437" s="1552"/>
      <c r="TEC437" s="1552"/>
      <c r="TED437" s="1552"/>
      <c r="TEE437" s="1552"/>
      <c r="TEF437" s="1552"/>
      <c r="TEG437" s="1552"/>
      <c r="TEH437" s="1552"/>
      <c r="TEI437" s="1552"/>
      <c r="TEJ437" s="1552"/>
      <c r="TEK437" s="1552"/>
      <c r="TEL437" s="1552"/>
      <c r="TEM437" s="1552"/>
      <c r="TEN437" s="1552"/>
      <c r="TEO437" s="1552"/>
      <c r="TEP437" s="1552"/>
      <c r="TEQ437" s="1552"/>
      <c r="TER437" s="1552"/>
      <c r="TES437" s="1552"/>
      <c r="TET437" s="1552"/>
      <c r="TEU437" s="1552"/>
      <c r="TEV437" s="1552"/>
      <c r="TEW437" s="1552"/>
      <c r="TEX437" s="1552"/>
      <c r="TEY437" s="1552"/>
      <c r="TEZ437" s="1552"/>
      <c r="TFA437" s="1552"/>
      <c r="TFB437" s="1552"/>
      <c r="TFC437" s="1552"/>
      <c r="TFD437" s="1552"/>
      <c r="TFE437" s="1552"/>
      <c r="TFF437" s="1552"/>
      <c r="TFG437" s="1552"/>
      <c r="TFH437" s="1552"/>
      <c r="TFI437" s="1552"/>
      <c r="TFJ437" s="1552"/>
      <c r="TFK437" s="1552"/>
      <c r="TFL437" s="1552"/>
      <c r="TFM437" s="1552"/>
      <c r="TFN437" s="1552"/>
      <c r="TFO437" s="1552"/>
      <c r="TFP437" s="1552"/>
      <c r="TFQ437" s="1552"/>
      <c r="TFR437" s="1552"/>
      <c r="TFS437" s="1552"/>
      <c r="TFT437" s="1552"/>
      <c r="TFU437" s="1552"/>
      <c r="TFV437" s="1552"/>
      <c r="TFW437" s="1552"/>
      <c r="TFX437" s="1552"/>
      <c r="TFY437" s="1552"/>
      <c r="TFZ437" s="1552"/>
      <c r="TGA437" s="1552"/>
      <c r="TGB437" s="1552"/>
      <c r="TGC437" s="1552"/>
      <c r="TGD437" s="1552"/>
      <c r="TGE437" s="1552"/>
      <c r="TGF437" s="1552"/>
      <c r="TGG437" s="1552"/>
      <c r="TGH437" s="1552"/>
      <c r="TGI437" s="1552"/>
      <c r="TGJ437" s="1552"/>
      <c r="TGK437" s="1552"/>
      <c r="TGL437" s="1552"/>
      <c r="TGM437" s="1552"/>
      <c r="TGN437" s="1552"/>
      <c r="TGO437" s="1552"/>
      <c r="TGP437" s="1552"/>
      <c r="TGQ437" s="1552"/>
      <c r="TGR437" s="1552"/>
      <c r="TGS437" s="1552"/>
      <c r="TGT437" s="1552"/>
      <c r="TGU437" s="1552"/>
      <c r="TGV437" s="1552"/>
      <c r="TGW437" s="1552"/>
      <c r="TGX437" s="1552"/>
      <c r="TGY437" s="1552"/>
      <c r="TGZ437" s="1552"/>
      <c r="THA437" s="1552"/>
      <c r="THB437" s="1552"/>
      <c r="THC437" s="1552"/>
      <c r="THD437" s="1552"/>
      <c r="THE437" s="1552"/>
      <c r="THF437" s="1552"/>
      <c r="THG437" s="1552"/>
      <c r="THH437" s="1552"/>
      <c r="THI437" s="1552"/>
      <c r="THJ437" s="1552"/>
      <c r="THK437" s="1552"/>
      <c r="THL437" s="1552"/>
      <c r="THM437" s="1552"/>
      <c r="THN437" s="1552"/>
      <c r="THO437" s="1552"/>
      <c r="THP437" s="1552"/>
      <c r="THQ437" s="1552"/>
      <c r="THR437" s="1552"/>
      <c r="THS437" s="1552"/>
      <c r="THT437" s="1552"/>
      <c r="THU437" s="1552"/>
      <c r="THV437" s="1552"/>
      <c r="THW437" s="1552"/>
      <c r="THX437" s="1552"/>
      <c r="THY437" s="1552"/>
      <c r="THZ437" s="1552"/>
      <c r="TIA437" s="1552"/>
      <c r="TIB437" s="1552"/>
      <c r="TIC437" s="1552"/>
      <c r="TID437" s="1552"/>
      <c r="TIE437" s="1552"/>
      <c r="TIF437" s="1552"/>
      <c r="TIG437" s="1552"/>
      <c r="TIH437" s="1552"/>
      <c r="TII437" s="1552"/>
      <c r="TIJ437" s="1552"/>
      <c r="TIK437" s="1552"/>
      <c r="TIL437" s="1552"/>
      <c r="TIM437" s="1552"/>
      <c r="TIN437" s="1552"/>
      <c r="TIO437" s="1552"/>
      <c r="TIP437" s="1552"/>
      <c r="TIQ437" s="1552"/>
      <c r="TIR437" s="1552"/>
      <c r="TIS437" s="1552"/>
      <c r="TIT437" s="1552"/>
      <c r="TIU437" s="1552"/>
      <c r="TIV437" s="1552"/>
      <c r="TIW437" s="1552"/>
      <c r="TIX437" s="1552"/>
      <c r="TIY437" s="1552"/>
      <c r="TIZ437" s="1552"/>
      <c r="TJA437" s="1552"/>
      <c r="TJB437" s="1552"/>
      <c r="TJC437" s="1552"/>
      <c r="TJD437" s="1552"/>
      <c r="TJE437" s="1552"/>
      <c r="TJF437" s="1552"/>
      <c r="TJG437" s="1552"/>
      <c r="TJH437" s="1552"/>
      <c r="TJI437" s="1552"/>
      <c r="TJJ437" s="1552"/>
      <c r="TJK437" s="1552"/>
      <c r="TJL437" s="1552"/>
      <c r="TJM437" s="1552"/>
      <c r="TJN437" s="1552"/>
      <c r="TJO437" s="1552"/>
      <c r="TJP437" s="1552"/>
      <c r="TJQ437" s="1552"/>
      <c r="TJR437" s="1552"/>
      <c r="TJS437" s="1552"/>
      <c r="TJT437" s="1552"/>
      <c r="TJU437" s="1552"/>
      <c r="TJV437" s="1552"/>
      <c r="TJW437" s="1552"/>
      <c r="TJX437" s="1552"/>
      <c r="TJY437" s="1552"/>
      <c r="TJZ437" s="1552"/>
      <c r="TKA437" s="1552"/>
      <c r="TKB437" s="1552"/>
      <c r="TKC437" s="1552"/>
      <c r="TKD437" s="1552"/>
      <c r="TKE437" s="1552"/>
      <c r="TKF437" s="1552"/>
      <c r="TKG437" s="1552"/>
      <c r="TKH437" s="1552"/>
      <c r="TKI437" s="1552"/>
      <c r="TKJ437" s="1552"/>
      <c r="TKK437" s="1552"/>
      <c r="TKL437" s="1552"/>
      <c r="TKM437" s="1552"/>
      <c r="TKN437" s="1552"/>
      <c r="TKO437" s="1552"/>
      <c r="TKP437" s="1552"/>
      <c r="TKQ437" s="1552"/>
      <c r="TKR437" s="1552"/>
      <c r="TKS437" s="1552"/>
      <c r="TKT437" s="1552"/>
      <c r="TKU437" s="1552"/>
      <c r="TKV437" s="1552"/>
      <c r="TKW437" s="1552"/>
      <c r="TKX437" s="1552"/>
      <c r="TKY437" s="1552"/>
      <c r="TKZ437" s="1552"/>
      <c r="TLA437" s="1552"/>
      <c r="TLB437" s="1552"/>
      <c r="TLC437" s="1552"/>
      <c r="TLD437" s="1552"/>
      <c r="TLE437" s="1552"/>
      <c r="TLF437" s="1552"/>
      <c r="TLG437" s="1552"/>
      <c r="TLH437" s="1552"/>
      <c r="TLI437" s="1552"/>
      <c r="TLJ437" s="1552"/>
      <c r="TLK437" s="1552"/>
      <c r="TLL437" s="1552"/>
      <c r="TLM437" s="1552"/>
      <c r="TLN437" s="1552"/>
      <c r="TLO437" s="1552"/>
      <c r="TLP437" s="1552"/>
      <c r="TLQ437" s="1552"/>
      <c r="TLR437" s="1552"/>
      <c r="TLS437" s="1552"/>
      <c r="TLT437" s="1552"/>
      <c r="TLU437" s="1552"/>
      <c r="TLV437" s="1552"/>
      <c r="TLW437" s="1552"/>
      <c r="TLX437" s="1552"/>
      <c r="TLY437" s="1552"/>
      <c r="TLZ437" s="1552"/>
      <c r="TMA437" s="1552"/>
      <c r="TMB437" s="1552"/>
      <c r="TMC437" s="1552"/>
      <c r="TMD437" s="1552"/>
      <c r="TME437" s="1552"/>
      <c r="TMF437" s="1552"/>
      <c r="TMG437" s="1552"/>
      <c r="TMH437" s="1552"/>
      <c r="TMI437" s="1552"/>
      <c r="TMJ437" s="1552"/>
      <c r="TMK437" s="1552"/>
      <c r="TML437" s="1552"/>
      <c r="TMM437" s="1552"/>
      <c r="TMN437" s="1552"/>
      <c r="TMO437" s="1552"/>
      <c r="TMP437" s="1552"/>
      <c r="TMQ437" s="1552"/>
      <c r="TMR437" s="1552"/>
      <c r="TMS437" s="1552"/>
      <c r="TMT437" s="1552"/>
      <c r="TMU437" s="1552"/>
      <c r="TMV437" s="1552"/>
      <c r="TMW437" s="1552"/>
      <c r="TMX437" s="1552"/>
      <c r="TMY437" s="1552"/>
      <c r="TMZ437" s="1552"/>
      <c r="TNA437" s="1552"/>
      <c r="TNB437" s="1552"/>
      <c r="TNC437" s="1552"/>
      <c r="TND437" s="1552"/>
      <c r="TNE437" s="1552"/>
      <c r="TNF437" s="1552"/>
      <c r="TNG437" s="1552"/>
      <c r="TNH437" s="1552"/>
      <c r="TNI437" s="1552"/>
      <c r="TNJ437" s="1552"/>
      <c r="TNK437" s="1552"/>
      <c r="TNL437" s="1552"/>
      <c r="TNM437" s="1552"/>
      <c r="TNN437" s="1552"/>
      <c r="TNO437" s="1552"/>
      <c r="TNP437" s="1552"/>
      <c r="TNQ437" s="1552"/>
      <c r="TNR437" s="1552"/>
      <c r="TNS437" s="1552"/>
      <c r="TNT437" s="1552"/>
      <c r="TNU437" s="1552"/>
      <c r="TNV437" s="1552"/>
      <c r="TNW437" s="1552"/>
      <c r="TNX437" s="1552"/>
      <c r="TNY437" s="1552"/>
      <c r="TNZ437" s="1552"/>
      <c r="TOA437" s="1552"/>
      <c r="TOB437" s="1552"/>
      <c r="TOC437" s="1552"/>
      <c r="TOD437" s="1552"/>
      <c r="TOE437" s="1552"/>
      <c r="TOF437" s="1552"/>
      <c r="TOG437" s="1552"/>
      <c r="TOH437" s="1552"/>
      <c r="TOI437" s="1552"/>
      <c r="TOJ437" s="1552"/>
      <c r="TOK437" s="1552"/>
      <c r="TOL437" s="1552"/>
      <c r="TOM437" s="1552"/>
      <c r="TON437" s="1552"/>
      <c r="TOO437" s="1552"/>
      <c r="TOP437" s="1552"/>
      <c r="TOQ437" s="1552"/>
      <c r="TOR437" s="1552"/>
      <c r="TOS437" s="1552"/>
      <c r="TOT437" s="1552"/>
      <c r="TOU437" s="1552"/>
      <c r="TOV437" s="1552"/>
      <c r="TOW437" s="1552"/>
      <c r="TOX437" s="1552"/>
      <c r="TOY437" s="1552"/>
      <c r="TOZ437" s="1552"/>
      <c r="TPA437" s="1552"/>
      <c r="TPB437" s="1552"/>
      <c r="TPC437" s="1552"/>
      <c r="TPD437" s="1552"/>
      <c r="TPE437" s="1552"/>
      <c r="TPF437" s="1552"/>
      <c r="TPG437" s="1552"/>
      <c r="TPH437" s="1552"/>
      <c r="TPI437" s="1552"/>
      <c r="TPJ437" s="1552"/>
      <c r="TPK437" s="1552"/>
      <c r="TPL437" s="1552"/>
      <c r="TPM437" s="1552"/>
      <c r="TPN437" s="1552"/>
      <c r="TPO437" s="1552"/>
      <c r="TPP437" s="1552"/>
      <c r="TPQ437" s="1552"/>
      <c r="TPR437" s="1552"/>
      <c r="TPS437" s="1552"/>
      <c r="TPT437" s="1552"/>
      <c r="TPU437" s="1552"/>
      <c r="TPV437" s="1552"/>
      <c r="TPW437" s="1552"/>
      <c r="TPX437" s="1552"/>
      <c r="TPY437" s="1552"/>
      <c r="TPZ437" s="1552"/>
      <c r="TQA437" s="1552"/>
      <c r="TQB437" s="1552"/>
      <c r="TQC437" s="1552"/>
      <c r="TQD437" s="1552"/>
      <c r="TQE437" s="1552"/>
      <c r="TQF437" s="1552"/>
      <c r="TQG437" s="1552"/>
      <c r="TQH437" s="1552"/>
      <c r="TQI437" s="1552"/>
      <c r="TQJ437" s="1552"/>
      <c r="TQK437" s="1552"/>
      <c r="TQL437" s="1552"/>
      <c r="TQM437" s="1552"/>
      <c r="TQN437" s="1552"/>
      <c r="TQO437" s="1552"/>
      <c r="TQP437" s="1552"/>
      <c r="TQQ437" s="1552"/>
      <c r="TQR437" s="1552"/>
      <c r="TQS437" s="1552"/>
      <c r="TQT437" s="1552"/>
      <c r="TQU437" s="1552"/>
      <c r="TQV437" s="1552"/>
      <c r="TQW437" s="1552"/>
      <c r="TQX437" s="1552"/>
      <c r="TQY437" s="1552"/>
      <c r="TQZ437" s="1552"/>
      <c r="TRA437" s="1552"/>
      <c r="TRB437" s="1552"/>
      <c r="TRC437" s="1552"/>
      <c r="TRD437" s="1552"/>
      <c r="TRE437" s="1552"/>
      <c r="TRF437" s="1552"/>
      <c r="TRG437" s="1552"/>
      <c r="TRH437" s="1552"/>
      <c r="TRI437" s="1552"/>
      <c r="TRJ437" s="1552"/>
      <c r="TRK437" s="1552"/>
      <c r="TRL437" s="1552"/>
      <c r="TRM437" s="1552"/>
      <c r="TRN437" s="1552"/>
      <c r="TRO437" s="1552"/>
      <c r="TRP437" s="1552"/>
      <c r="TRQ437" s="1552"/>
      <c r="TRR437" s="1552"/>
      <c r="TRS437" s="1552"/>
      <c r="TRT437" s="1552"/>
      <c r="TRU437" s="1552"/>
      <c r="TRV437" s="1552"/>
      <c r="TRW437" s="1552"/>
      <c r="TRX437" s="1552"/>
      <c r="TRY437" s="1552"/>
      <c r="TRZ437" s="1552"/>
      <c r="TSA437" s="1552"/>
      <c r="TSB437" s="1552"/>
      <c r="TSC437" s="1552"/>
      <c r="TSD437" s="1552"/>
      <c r="TSE437" s="1552"/>
      <c r="TSF437" s="1552"/>
      <c r="TSG437" s="1552"/>
      <c r="TSH437" s="1552"/>
      <c r="TSI437" s="1552"/>
      <c r="TSJ437" s="1552"/>
      <c r="TSK437" s="1552"/>
      <c r="TSL437" s="1552"/>
      <c r="TSM437" s="1552"/>
      <c r="TSN437" s="1552"/>
      <c r="TSO437" s="1552"/>
      <c r="TSP437" s="1552"/>
      <c r="TSQ437" s="1552"/>
      <c r="TSR437" s="1552"/>
      <c r="TSS437" s="1552"/>
      <c r="TST437" s="1552"/>
      <c r="TSU437" s="1552"/>
      <c r="TSV437" s="1552"/>
      <c r="TSW437" s="1552"/>
      <c r="TSX437" s="1552"/>
      <c r="TSY437" s="1552"/>
      <c r="TSZ437" s="1552"/>
      <c r="TTA437" s="1552"/>
      <c r="TTB437" s="1552"/>
      <c r="TTC437" s="1552"/>
      <c r="TTD437" s="1552"/>
      <c r="TTE437" s="1552"/>
      <c r="TTF437" s="1552"/>
      <c r="TTG437" s="1552"/>
      <c r="TTH437" s="1552"/>
      <c r="TTI437" s="1552"/>
      <c r="TTJ437" s="1552"/>
      <c r="TTK437" s="1552"/>
      <c r="TTL437" s="1552"/>
      <c r="TTM437" s="1552"/>
      <c r="TTN437" s="1552"/>
      <c r="TTO437" s="1552"/>
      <c r="TTP437" s="1552"/>
      <c r="TTQ437" s="1552"/>
      <c r="TTR437" s="1552"/>
      <c r="TTS437" s="1552"/>
      <c r="TTT437" s="1552"/>
      <c r="TTU437" s="1552"/>
      <c r="TTV437" s="1552"/>
      <c r="TTW437" s="1552"/>
      <c r="TTX437" s="1552"/>
      <c r="TTY437" s="1552"/>
      <c r="TTZ437" s="1552"/>
      <c r="TUA437" s="1552"/>
      <c r="TUB437" s="1552"/>
      <c r="TUC437" s="1552"/>
      <c r="TUD437" s="1552"/>
      <c r="TUE437" s="1552"/>
      <c r="TUF437" s="1552"/>
      <c r="TUG437" s="1552"/>
      <c r="TUH437" s="1552"/>
      <c r="TUI437" s="1552"/>
      <c r="TUJ437" s="1552"/>
      <c r="TUK437" s="1552"/>
      <c r="TUL437" s="1552"/>
      <c r="TUM437" s="1552"/>
      <c r="TUN437" s="1552"/>
      <c r="TUO437" s="1552"/>
      <c r="TUP437" s="1552"/>
      <c r="TUQ437" s="1552"/>
      <c r="TUR437" s="1552"/>
      <c r="TUS437" s="1552"/>
      <c r="TUT437" s="1552"/>
      <c r="TUU437" s="1552"/>
      <c r="TUV437" s="1552"/>
      <c r="TUW437" s="1552"/>
      <c r="TUX437" s="1552"/>
      <c r="TUY437" s="1552"/>
      <c r="TUZ437" s="1552"/>
      <c r="TVA437" s="1552"/>
      <c r="TVB437" s="1552"/>
      <c r="TVC437" s="1552"/>
      <c r="TVD437" s="1552"/>
      <c r="TVE437" s="1552"/>
      <c r="TVF437" s="1552"/>
      <c r="TVG437" s="1552"/>
      <c r="TVH437" s="1552"/>
      <c r="TVI437" s="1552"/>
      <c r="TVJ437" s="1552"/>
      <c r="TVK437" s="1552"/>
      <c r="TVL437" s="1552"/>
      <c r="TVM437" s="1552"/>
      <c r="TVN437" s="1552"/>
      <c r="TVO437" s="1552"/>
      <c r="TVP437" s="1552"/>
      <c r="TVQ437" s="1552"/>
      <c r="TVR437" s="1552"/>
      <c r="TVS437" s="1552"/>
      <c r="TVT437" s="1552"/>
      <c r="TVU437" s="1552"/>
      <c r="TVV437" s="1552"/>
      <c r="TVW437" s="1552"/>
      <c r="TVX437" s="1552"/>
      <c r="TVY437" s="1552"/>
      <c r="TVZ437" s="1552"/>
      <c r="TWA437" s="1552"/>
      <c r="TWB437" s="1552"/>
      <c r="TWC437" s="1552"/>
      <c r="TWD437" s="1552"/>
      <c r="TWE437" s="1552"/>
      <c r="TWF437" s="1552"/>
      <c r="TWG437" s="1552"/>
      <c r="TWH437" s="1552"/>
      <c r="TWI437" s="1552"/>
      <c r="TWJ437" s="1552"/>
      <c r="TWK437" s="1552"/>
      <c r="TWL437" s="1552"/>
      <c r="TWM437" s="1552"/>
      <c r="TWN437" s="1552"/>
      <c r="TWO437" s="1552"/>
      <c r="TWP437" s="1552"/>
      <c r="TWQ437" s="1552"/>
      <c r="TWR437" s="1552"/>
      <c r="TWS437" s="1552"/>
      <c r="TWT437" s="1552"/>
      <c r="TWU437" s="1552"/>
      <c r="TWV437" s="1552"/>
      <c r="TWW437" s="1552"/>
      <c r="TWX437" s="1552"/>
      <c r="TWY437" s="1552"/>
      <c r="TWZ437" s="1552"/>
      <c r="TXA437" s="1552"/>
      <c r="TXB437" s="1552"/>
      <c r="TXC437" s="1552"/>
      <c r="TXD437" s="1552"/>
      <c r="TXE437" s="1552"/>
      <c r="TXF437" s="1552"/>
      <c r="TXG437" s="1552"/>
      <c r="TXH437" s="1552"/>
      <c r="TXI437" s="1552"/>
      <c r="TXJ437" s="1552"/>
      <c r="TXK437" s="1552"/>
      <c r="TXL437" s="1552"/>
      <c r="TXM437" s="1552"/>
      <c r="TXN437" s="1552"/>
      <c r="TXO437" s="1552"/>
      <c r="TXP437" s="1552"/>
      <c r="TXQ437" s="1552"/>
      <c r="TXR437" s="1552"/>
      <c r="TXS437" s="1552"/>
      <c r="TXT437" s="1552"/>
      <c r="TXU437" s="1552"/>
      <c r="TXV437" s="1552"/>
      <c r="TXW437" s="1552"/>
      <c r="TXX437" s="1552"/>
      <c r="TXY437" s="1552"/>
      <c r="TXZ437" s="1552"/>
      <c r="TYA437" s="1552"/>
      <c r="TYB437" s="1552"/>
      <c r="TYC437" s="1552"/>
      <c r="TYD437" s="1552"/>
      <c r="TYE437" s="1552"/>
      <c r="TYF437" s="1552"/>
      <c r="TYG437" s="1552"/>
      <c r="TYH437" s="1552"/>
      <c r="TYI437" s="1552"/>
      <c r="TYJ437" s="1552"/>
      <c r="TYK437" s="1552"/>
      <c r="TYL437" s="1552"/>
      <c r="TYM437" s="1552"/>
      <c r="TYN437" s="1552"/>
      <c r="TYO437" s="1552"/>
      <c r="TYP437" s="1552"/>
      <c r="TYQ437" s="1552"/>
      <c r="TYR437" s="1552"/>
      <c r="TYS437" s="1552"/>
      <c r="TYT437" s="1552"/>
      <c r="TYU437" s="1552"/>
      <c r="TYV437" s="1552"/>
      <c r="TYW437" s="1552"/>
      <c r="TYX437" s="1552"/>
      <c r="TYY437" s="1552"/>
      <c r="TYZ437" s="1552"/>
      <c r="TZA437" s="1552"/>
      <c r="TZB437" s="1552"/>
      <c r="TZC437" s="1552"/>
      <c r="TZD437" s="1552"/>
      <c r="TZE437" s="1552"/>
      <c r="TZF437" s="1552"/>
      <c r="TZG437" s="1552"/>
      <c r="TZH437" s="1552"/>
      <c r="TZI437" s="1552"/>
      <c r="TZJ437" s="1552"/>
      <c r="TZK437" s="1552"/>
      <c r="TZL437" s="1552"/>
      <c r="TZM437" s="1552"/>
      <c r="TZN437" s="1552"/>
      <c r="TZO437" s="1552"/>
      <c r="TZP437" s="1552"/>
      <c r="TZQ437" s="1552"/>
      <c r="TZR437" s="1552"/>
      <c r="TZS437" s="1552"/>
      <c r="TZT437" s="1552"/>
      <c r="TZU437" s="1552"/>
      <c r="TZV437" s="1552"/>
      <c r="TZW437" s="1552"/>
      <c r="TZX437" s="1552"/>
      <c r="TZY437" s="1552"/>
      <c r="TZZ437" s="1552"/>
      <c r="UAA437" s="1552"/>
      <c r="UAB437" s="1552"/>
      <c r="UAC437" s="1552"/>
      <c r="UAD437" s="1552"/>
      <c r="UAE437" s="1552"/>
      <c r="UAF437" s="1552"/>
      <c r="UAG437" s="1552"/>
      <c r="UAH437" s="1552"/>
      <c r="UAI437" s="1552"/>
      <c r="UAJ437" s="1552"/>
      <c r="UAK437" s="1552"/>
      <c r="UAL437" s="1552"/>
      <c r="UAM437" s="1552"/>
      <c r="UAN437" s="1552"/>
      <c r="UAO437" s="1552"/>
      <c r="UAP437" s="1552"/>
      <c r="UAQ437" s="1552"/>
      <c r="UAR437" s="1552"/>
      <c r="UAS437" s="1552"/>
      <c r="UAT437" s="1552"/>
      <c r="UAU437" s="1552"/>
      <c r="UAV437" s="1552"/>
      <c r="UAW437" s="1552"/>
      <c r="UAX437" s="1552"/>
      <c r="UAY437" s="1552"/>
      <c r="UAZ437" s="1552"/>
      <c r="UBA437" s="1552"/>
      <c r="UBB437" s="1552"/>
      <c r="UBC437" s="1552"/>
      <c r="UBD437" s="1552"/>
      <c r="UBE437" s="1552"/>
      <c r="UBF437" s="1552"/>
      <c r="UBG437" s="1552"/>
      <c r="UBH437" s="1552"/>
      <c r="UBI437" s="1552"/>
      <c r="UBJ437" s="1552"/>
      <c r="UBK437" s="1552"/>
      <c r="UBL437" s="1552"/>
      <c r="UBM437" s="1552"/>
      <c r="UBN437" s="1552"/>
      <c r="UBO437" s="1552"/>
      <c r="UBP437" s="1552"/>
      <c r="UBQ437" s="1552"/>
      <c r="UBR437" s="1552"/>
      <c r="UBS437" s="1552"/>
      <c r="UBT437" s="1552"/>
      <c r="UBU437" s="1552"/>
      <c r="UBV437" s="1552"/>
      <c r="UBW437" s="1552"/>
      <c r="UBX437" s="1552"/>
      <c r="UBY437" s="1552"/>
      <c r="UBZ437" s="1552"/>
      <c r="UCA437" s="1552"/>
      <c r="UCB437" s="1552"/>
      <c r="UCC437" s="1552"/>
      <c r="UCD437" s="1552"/>
      <c r="UCE437" s="1552"/>
      <c r="UCF437" s="1552"/>
      <c r="UCG437" s="1552"/>
      <c r="UCH437" s="1552"/>
      <c r="UCI437" s="1552"/>
      <c r="UCJ437" s="1552"/>
      <c r="UCK437" s="1552"/>
      <c r="UCL437" s="1552"/>
      <c r="UCM437" s="1552"/>
      <c r="UCN437" s="1552"/>
      <c r="UCO437" s="1552"/>
      <c r="UCP437" s="1552"/>
      <c r="UCQ437" s="1552"/>
      <c r="UCR437" s="1552"/>
      <c r="UCS437" s="1552"/>
      <c r="UCT437" s="1552"/>
      <c r="UCU437" s="1552"/>
      <c r="UCV437" s="1552"/>
      <c r="UCW437" s="1552"/>
      <c r="UCX437" s="1552"/>
      <c r="UCY437" s="1552"/>
      <c r="UCZ437" s="1552"/>
      <c r="UDA437" s="1552"/>
      <c r="UDB437" s="1552"/>
      <c r="UDC437" s="1552"/>
      <c r="UDD437" s="1552"/>
      <c r="UDE437" s="1552"/>
      <c r="UDF437" s="1552"/>
      <c r="UDG437" s="1552"/>
      <c r="UDH437" s="1552"/>
      <c r="UDI437" s="1552"/>
      <c r="UDJ437" s="1552"/>
      <c r="UDK437" s="1552"/>
      <c r="UDL437" s="1552"/>
      <c r="UDM437" s="1552"/>
      <c r="UDN437" s="1552"/>
      <c r="UDO437" s="1552"/>
      <c r="UDP437" s="1552"/>
      <c r="UDQ437" s="1552"/>
      <c r="UDR437" s="1552"/>
      <c r="UDS437" s="1552"/>
      <c r="UDT437" s="1552"/>
      <c r="UDU437" s="1552"/>
      <c r="UDV437" s="1552"/>
      <c r="UDW437" s="1552"/>
      <c r="UDX437" s="1552"/>
      <c r="UDY437" s="1552"/>
      <c r="UDZ437" s="1552"/>
      <c r="UEA437" s="1552"/>
      <c r="UEB437" s="1552"/>
      <c r="UEC437" s="1552"/>
      <c r="UED437" s="1552"/>
      <c r="UEE437" s="1552"/>
      <c r="UEF437" s="1552"/>
      <c r="UEG437" s="1552"/>
      <c r="UEH437" s="1552"/>
      <c r="UEI437" s="1552"/>
      <c r="UEJ437" s="1552"/>
      <c r="UEK437" s="1552"/>
      <c r="UEL437" s="1552"/>
      <c r="UEM437" s="1552"/>
      <c r="UEN437" s="1552"/>
      <c r="UEO437" s="1552"/>
      <c r="UEP437" s="1552"/>
      <c r="UEQ437" s="1552"/>
      <c r="UER437" s="1552"/>
      <c r="UES437" s="1552"/>
      <c r="UET437" s="1552"/>
      <c r="UEU437" s="1552"/>
      <c r="UEV437" s="1552"/>
      <c r="UEW437" s="1552"/>
      <c r="UEX437" s="1552"/>
      <c r="UEY437" s="1552"/>
      <c r="UEZ437" s="1552"/>
      <c r="UFA437" s="1552"/>
      <c r="UFB437" s="1552"/>
      <c r="UFC437" s="1552"/>
      <c r="UFD437" s="1552"/>
      <c r="UFE437" s="1552"/>
      <c r="UFF437" s="1552"/>
      <c r="UFG437" s="1552"/>
      <c r="UFH437" s="1552"/>
      <c r="UFI437" s="1552"/>
      <c r="UFJ437" s="1552"/>
      <c r="UFK437" s="1552"/>
      <c r="UFL437" s="1552"/>
      <c r="UFM437" s="1552"/>
      <c r="UFN437" s="1552"/>
      <c r="UFO437" s="1552"/>
      <c r="UFP437" s="1552"/>
      <c r="UFQ437" s="1552"/>
      <c r="UFR437" s="1552"/>
      <c r="UFS437" s="1552"/>
      <c r="UFT437" s="1552"/>
      <c r="UFU437" s="1552"/>
      <c r="UFV437" s="1552"/>
      <c r="UFW437" s="1552"/>
      <c r="UFX437" s="1552"/>
      <c r="UFY437" s="1552"/>
      <c r="UFZ437" s="1552"/>
      <c r="UGA437" s="1552"/>
      <c r="UGB437" s="1552"/>
      <c r="UGC437" s="1552"/>
      <c r="UGD437" s="1552"/>
      <c r="UGE437" s="1552"/>
      <c r="UGF437" s="1552"/>
      <c r="UGG437" s="1552"/>
      <c r="UGH437" s="1552"/>
      <c r="UGI437" s="1552"/>
      <c r="UGJ437" s="1552"/>
      <c r="UGK437" s="1552"/>
      <c r="UGL437" s="1552"/>
      <c r="UGM437" s="1552"/>
      <c r="UGN437" s="1552"/>
      <c r="UGO437" s="1552"/>
      <c r="UGP437" s="1552"/>
      <c r="UGQ437" s="1552"/>
      <c r="UGR437" s="1552"/>
      <c r="UGS437" s="1552"/>
      <c r="UGT437" s="1552"/>
      <c r="UGU437" s="1552"/>
      <c r="UGV437" s="1552"/>
      <c r="UGW437" s="1552"/>
      <c r="UGX437" s="1552"/>
      <c r="UGY437" s="1552"/>
      <c r="UGZ437" s="1552"/>
      <c r="UHA437" s="1552"/>
      <c r="UHB437" s="1552"/>
      <c r="UHC437" s="1552"/>
      <c r="UHD437" s="1552"/>
      <c r="UHE437" s="1552"/>
      <c r="UHF437" s="1552"/>
      <c r="UHG437" s="1552"/>
      <c r="UHH437" s="1552"/>
      <c r="UHI437" s="1552"/>
      <c r="UHJ437" s="1552"/>
      <c r="UHK437" s="1552"/>
      <c r="UHL437" s="1552"/>
      <c r="UHM437" s="1552"/>
      <c r="UHN437" s="1552"/>
      <c r="UHO437" s="1552"/>
      <c r="UHP437" s="1552"/>
      <c r="UHQ437" s="1552"/>
      <c r="UHR437" s="1552"/>
      <c r="UHS437" s="1552"/>
      <c r="UHT437" s="1552"/>
      <c r="UHU437" s="1552"/>
      <c r="UHV437" s="1552"/>
      <c r="UHW437" s="1552"/>
      <c r="UHX437" s="1552"/>
      <c r="UHY437" s="1552"/>
      <c r="UHZ437" s="1552"/>
      <c r="UIA437" s="1552"/>
      <c r="UIB437" s="1552"/>
      <c r="UIC437" s="1552"/>
      <c r="UID437" s="1552"/>
      <c r="UIE437" s="1552"/>
      <c r="UIF437" s="1552"/>
      <c r="UIG437" s="1552"/>
      <c r="UIH437" s="1552"/>
      <c r="UII437" s="1552"/>
      <c r="UIJ437" s="1552"/>
      <c r="UIK437" s="1552"/>
      <c r="UIL437" s="1552"/>
      <c r="UIM437" s="1552"/>
      <c r="UIN437" s="1552"/>
      <c r="UIO437" s="1552"/>
      <c r="UIP437" s="1552"/>
      <c r="UIQ437" s="1552"/>
      <c r="UIR437" s="1552"/>
      <c r="UIS437" s="1552"/>
      <c r="UIT437" s="1552"/>
      <c r="UIU437" s="1552"/>
      <c r="UIV437" s="1552"/>
      <c r="UIW437" s="1552"/>
      <c r="UIX437" s="1552"/>
      <c r="UIY437" s="1552"/>
      <c r="UIZ437" s="1552"/>
      <c r="UJA437" s="1552"/>
      <c r="UJB437" s="1552"/>
      <c r="UJC437" s="1552"/>
      <c r="UJD437" s="1552"/>
      <c r="UJE437" s="1552"/>
      <c r="UJF437" s="1552"/>
      <c r="UJG437" s="1552"/>
      <c r="UJH437" s="1552"/>
      <c r="UJI437" s="1552"/>
      <c r="UJJ437" s="1552"/>
      <c r="UJK437" s="1552"/>
      <c r="UJL437" s="1552"/>
      <c r="UJM437" s="1552"/>
      <c r="UJN437" s="1552"/>
      <c r="UJO437" s="1552"/>
      <c r="UJP437" s="1552"/>
      <c r="UJQ437" s="1552"/>
      <c r="UJR437" s="1552"/>
      <c r="UJS437" s="1552"/>
      <c r="UJT437" s="1552"/>
      <c r="UJU437" s="1552"/>
      <c r="UJV437" s="1552"/>
      <c r="UJW437" s="1552"/>
      <c r="UJX437" s="1552"/>
      <c r="UJY437" s="1552"/>
      <c r="UJZ437" s="1552"/>
      <c r="UKA437" s="1552"/>
      <c r="UKB437" s="1552"/>
      <c r="UKC437" s="1552"/>
      <c r="UKD437" s="1552"/>
      <c r="UKE437" s="1552"/>
      <c r="UKF437" s="1552"/>
      <c r="UKG437" s="1552"/>
      <c r="UKH437" s="1552"/>
      <c r="UKI437" s="1552"/>
      <c r="UKJ437" s="1552"/>
      <c r="UKK437" s="1552"/>
      <c r="UKL437" s="1552"/>
      <c r="UKM437" s="1552"/>
      <c r="UKN437" s="1552"/>
      <c r="UKO437" s="1552"/>
      <c r="UKP437" s="1552"/>
      <c r="UKQ437" s="1552"/>
      <c r="UKR437" s="1552"/>
      <c r="UKS437" s="1552"/>
      <c r="UKT437" s="1552"/>
      <c r="UKU437" s="1552"/>
      <c r="UKV437" s="1552"/>
      <c r="UKW437" s="1552"/>
      <c r="UKX437" s="1552"/>
      <c r="UKY437" s="1552"/>
      <c r="UKZ437" s="1552"/>
      <c r="ULA437" s="1552"/>
      <c r="ULB437" s="1552"/>
      <c r="ULC437" s="1552"/>
      <c r="ULD437" s="1552"/>
      <c r="ULE437" s="1552"/>
      <c r="ULF437" s="1552"/>
      <c r="ULG437" s="1552"/>
      <c r="ULH437" s="1552"/>
      <c r="ULI437" s="1552"/>
      <c r="ULJ437" s="1552"/>
      <c r="ULK437" s="1552"/>
      <c r="ULL437" s="1552"/>
      <c r="ULM437" s="1552"/>
      <c r="ULN437" s="1552"/>
      <c r="ULO437" s="1552"/>
      <c r="ULP437" s="1552"/>
      <c r="ULQ437" s="1552"/>
      <c r="ULR437" s="1552"/>
      <c r="ULS437" s="1552"/>
      <c r="ULT437" s="1552"/>
      <c r="ULU437" s="1552"/>
      <c r="ULV437" s="1552"/>
      <c r="ULW437" s="1552"/>
      <c r="ULX437" s="1552"/>
      <c r="ULY437" s="1552"/>
      <c r="ULZ437" s="1552"/>
      <c r="UMA437" s="1552"/>
      <c r="UMB437" s="1552"/>
      <c r="UMC437" s="1552"/>
      <c r="UMD437" s="1552"/>
      <c r="UME437" s="1552"/>
      <c r="UMF437" s="1552"/>
      <c r="UMG437" s="1552"/>
      <c r="UMH437" s="1552"/>
      <c r="UMI437" s="1552"/>
      <c r="UMJ437" s="1552"/>
      <c r="UMK437" s="1552"/>
      <c r="UML437" s="1552"/>
      <c r="UMM437" s="1552"/>
      <c r="UMN437" s="1552"/>
      <c r="UMO437" s="1552"/>
      <c r="UMP437" s="1552"/>
      <c r="UMQ437" s="1552"/>
      <c r="UMR437" s="1552"/>
      <c r="UMS437" s="1552"/>
      <c r="UMT437" s="1552"/>
      <c r="UMU437" s="1552"/>
      <c r="UMV437" s="1552"/>
      <c r="UMW437" s="1552"/>
      <c r="UMX437" s="1552"/>
      <c r="UMY437" s="1552"/>
      <c r="UMZ437" s="1552"/>
      <c r="UNA437" s="1552"/>
      <c r="UNB437" s="1552"/>
      <c r="UNC437" s="1552"/>
      <c r="UND437" s="1552"/>
      <c r="UNE437" s="1552"/>
      <c r="UNF437" s="1552"/>
      <c r="UNG437" s="1552"/>
      <c r="UNH437" s="1552"/>
      <c r="UNI437" s="1552"/>
      <c r="UNJ437" s="1552"/>
      <c r="UNK437" s="1552"/>
      <c r="UNL437" s="1552"/>
      <c r="UNM437" s="1552"/>
      <c r="UNN437" s="1552"/>
      <c r="UNO437" s="1552"/>
      <c r="UNP437" s="1552"/>
      <c r="UNQ437" s="1552"/>
      <c r="UNR437" s="1552"/>
      <c r="UNS437" s="1552"/>
      <c r="UNT437" s="1552"/>
      <c r="UNU437" s="1552"/>
      <c r="UNV437" s="1552"/>
      <c r="UNW437" s="1552"/>
      <c r="UNX437" s="1552"/>
      <c r="UNY437" s="1552"/>
      <c r="UNZ437" s="1552"/>
      <c r="UOA437" s="1552"/>
      <c r="UOB437" s="1552"/>
      <c r="UOC437" s="1552"/>
      <c r="UOD437" s="1552"/>
      <c r="UOE437" s="1552"/>
      <c r="UOF437" s="1552"/>
      <c r="UOG437" s="1552"/>
      <c r="UOH437" s="1552"/>
      <c r="UOI437" s="1552"/>
      <c r="UOJ437" s="1552"/>
      <c r="UOK437" s="1552"/>
      <c r="UOL437" s="1552"/>
      <c r="UOM437" s="1552"/>
      <c r="UON437" s="1552"/>
      <c r="UOO437" s="1552"/>
      <c r="UOP437" s="1552"/>
      <c r="UOQ437" s="1552"/>
      <c r="UOR437" s="1552"/>
      <c r="UOS437" s="1552"/>
      <c r="UOT437" s="1552"/>
      <c r="UOU437" s="1552"/>
      <c r="UOV437" s="1552"/>
      <c r="UOW437" s="1552"/>
      <c r="UOX437" s="1552"/>
      <c r="UOY437" s="1552"/>
      <c r="UOZ437" s="1552"/>
      <c r="UPA437" s="1552"/>
      <c r="UPB437" s="1552"/>
      <c r="UPC437" s="1552"/>
      <c r="UPD437" s="1552"/>
      <c r="UPE437" s="1552"/>
      <c r="UPF437" s="1552"/>
      <c r="UPG437" s="1552"/>
      <c r="UPH437" s="1552"/>
      <c r="UPI437" s="1552"/>
      <c r="UPJ437" s="1552"/>
      <c r="UPK437" s="1552"/>
      <c r="UPL437" s="1552"/>
      <c r="UPM437" s="1552"/>
      <c r="UPN437" s="1552"/>
      <c r="UPO437" s="1552"/>
      <c r="UPP437" s="1552"/>
      <c r="UPQ437" s="1552"/>
      <c r="UPR437" s="1552"/>
      <c r="UPS437" s="1552"/>
      <c r="UPT437" s="1552"/>
      <c r="UPU437" s="1552"/>
      <c r="UPV437" s="1552"/>
      <c r="UPW437" s="1552"/>
      <c r="UPX437" s="1552"/>
      <c r="UPY437" s="1552"/>
      <c r="UPZ437" s="1552"/>
      <c r="UQA437" s="1552"/>
      <c r="UQB437" s="1552"/>
      <c r="UQC437" s="1552"/>
      <c r="UQD437" s="1552"/>
      <c r="UQE437" s="1552"/>
      <c r="UQF437" s="1552"/>
      <c r="UQG437" s="1552"/>
      <c r="UQH437" s="1552"/>
      <c r="UQI437" s="1552"/>
      <c r="UQJ437" s="1552"/>
      <c r="UQK437" s="1552"/>
      <c r="UQL437" s="1552"/>
      <c r="UQM437" s="1552"/>
      <c r="UQN437" s="1552"/>
      <c r="UQO437" s="1552"/>
      <c r="UQP437" s="1552"/>
      <c r="UQQ437" s="1552"/>
      <c r="UQR437" s="1552"/>
      <c r="UQS437" s="1552"/>
      <c r="UQT437" s="1552"/>
      <c r="UQU437" s="1552"/>
      <c r="UQV437" s="1552"/>
      <c r="UQW437" s="1552"/>
      <c r="UQX437" s="1552"/>
      <c r="UQY437" s="1552"/>
      <c r="UQZ437" s="1552"/>
      <c r="URA437" s="1552"/>
      <c r="URB437" s="1552"/>
      <c r="URC437" s="1552"/>
      <c r="URD437" s="1552"/>
      <c r="URE437" s="1552"/>
      <c r="URF437" s="1552"/>
      <c r="URG437" s="1552"/>
      <c r="URH437" s="1552"/>
      <c r="URI437" s="1552"/>
      <c r="URJ437" s="1552"/>
      <c r="URK437" s="1552"/>
      <c r="URL437" s="1552"/>
      <c r="URM437" s="1552"/>
      <c r="URN437" s="1552"/>
      <c r="URO437" s="1552"/>
      <c r="URP437" s="1552"/>
      <c r="URQ437" s="1552"/>
      <c r="URR437" s="1552"/>
      <c r="URS437" s="1552"/>
      <c r="URT437" s="1552"/>
      <c r="URU437" s="1552"/>
      <c r="URV437" s="1552"/>
      <c r="URW437" s="1552"/>
      <c r="URX437" s="1552"/>
      <c r="URY437" s="1552"/>
      <c r="URZ437" s="1552"/>
      <c r="USA437" s="1552"/>
      <c r="USB437" s="1552"/>
      <c r="USC437" s="1552"/>
      <c r="USD437" s="1552"/>
      <c r="USE437" s="1552"/>
      <c r="USF437" s="1552"/>
      <c r="USG437" s="1552"/>
      <c r="USH437" s="1552"/>
      <c r="USI437" s="1552"/>
      <c r="USJ437" s="1552"/>
      <c r="USK437" s="1552"/>
      <c r="USL437" s="1552"/>
      <c r="USM437" s="1552"/>
      <c r="USN437" s="1552"/>
      <c r="USO437" s="1552"/>
      <c r="USP437" s="1552"/>
      <c r="USQ437" s="1552"/>
      <c r="USR437" s="1552"/>
      <c r="USS437" s="1552"/>
      <c r="UST437" s="1552"/>
      <c r="USU437" s="1552"/>
      <c r="USV437" s="1552"/>
      <c r="USW437" s="1552"/>
      <c r="USX437" s="1552"/>
      <c r="USY437" s="1552"/>
      <c r="USZ437" s="1552"/>
      <c r="UTA437" s="1552"/>
      <c r="UTB437" s="1552"/>
      <c r="UTC437" s="1552"/>
      <c r="UTD437" s="1552"/>
      <c r="UTE437" s="1552"/>
      <c r="UTF437" s="1552"/>
      <c r="UTG437" s="1552"/>
      <c r="UTH437" s="1552"/>
      <c r="UTI437" s="1552"/>
      <c r="UTJ437" s="1552"/>
      <c r="UTK437" s="1552"/>
      <c r="UTL437" s="1552"/>
      <c r="UTM437" s="1552"/>
      <c r="UTN437" s="1552"/>
      <c r="UTO437" s="1552"/>
      <c r="UTP437" s="1552"/>
      <c r="UTQ437" s="1552"/>
      <c r="UTR437" s="1552"/>
      <c r="UTS437" s="1552"/>
      <c r="UTT437" s="1552"/>
      <c r="UTU437" s="1552"/>
      <c r="UTV437" s="1552"/>
      <c r="UTW437" s="1552"/>
      <c r="UTX437" s="1552"/>
      <c r="UTY437" s="1552"/>
      <c r="UTZ437" s="1552"/>
      <c r="UUA437" s="1552"/>
      <c r="UUB437" s="1552"/>
      <c r="UUC437" s="1552"/>
      <c r="UUD437" s="1552"/>
      <c r="UUE437" s="1552"/>
      <c r="UUF437" s="1552"/>
      <c r="UUG437" s="1552"/>
      <c r="UUH437" s="1552"/>
      <c r="UUI437" s="1552"/>
      <c r="UUJ437" s="1552"/>
      <c r="UUK437" s="1552"/>
      <c r="UUL437" s="1552"/>
      <c r="UUM437" s="1552"/>
      <c r="UUN437" s="1552"/>
      <c r="UUO437" s="1552"/>
      <c r="UUP437" s="1552"/>
      <c r="UUQ437" s="1552"/>
      <c r="UUR437" s="1552"/>
      <c r="UUS437" s="1552"/>
      <c r="UUT437" s="1552"/>
      <c r="UUU437" s="1552"/>
      <c r="UUV437" s="1552"/>
      <c r="UUW437" s="1552"/>
      <c r="UUX437" s="1552"/>
      <c r="UUY437" s="1552"/>
      <c r="UUZ437" s="1552"/>
      <c r="UVA437" s="1552"/>
      <c r="UVB437" s="1552"/>
      <c r="UVC437" s="1552"/>
      <c r="UVD437" s="1552"/>
      <c r="UVE437" s="1552"/>
      <c r="UVF437" s="1552"/>
      <c r="UVG437" s="1552"/>
      <c r="UVH437" s="1552"/>
      <c r="UVI437" s="1552"/>
      <c r="UVJ437" s="1552"/>
      <c r="UVK437" s="1552"/>
      <c r="UVL437" s="1552"/>
      <c r="UVM437" s="1552"/>
      <c r="UVN437" s="1552"/>
      <c r="UVO437" s="1552"/>
      <c r="UVP437" s="1552"/>
      <c r="UVQ437" s="1552"/>
      <c r="UVR437" s="1552"/>
      <c r="UVS437" s="1552"/>
      <c r="UVT437" s="1552"/>
      <c r="UVU437" s="1552"/>
      <c r="UVV437" s="1552"/>
      <c r="UVW437" s="1552"/>
      <c r="UVX437" s="1552"/>
      <c r="UVY437" s="1552"/>
      <c r="UVZ437" s="1552"/>
      <c r="UWA437" s="1552"/>
      <c r="UWB437" s="1552"/>
      <c r="UWC437" s="1552"/>
      <c r="UWD437" s="1552"/>
      <c r="UWE437" s="1552"/>
      <c r="UWF437" s="1552"/>
      <c r="UWG437" s="1552"/>
      <c r="UWH437" s="1552"/>
      <c r="UWI437" s="1552"/>
      <c r="UWJ437" s="1552"/>
      <c r="UWK437" s="1552"/>
      <c r="UWL437" s="1552"/>
      <c r="UWM437" s="1552"/>
      <c r="UWN437" s="1552"/>
      <c r="UWO437" s="1552"/>
      <c r="UWP437" s="1552"/>
      <c r="UWQ437" s="1552"/>
      <c r="UWR437" s="1552"/>
      <c r="UWS437" s="1552"/>
      <c r="UWT437" s="1552"/>
      <c r="UWU437" s="1552"/>
      <c r="UWV437" s="1552"/>
      <c r="UWW437" s="1552"/>
      <c r="UWX437" s="1552"/>
      <c r="UWY437" s="1552"/>
      <c r="UWZ437" s="1552"/>
      <c r="UXA437" s="1552"/>
      <c r="UXB437" s="1552"/>
      <c r="UXC437" s="1552"/>
      <c r="UXD437" s="1552"/>
      <c r="UXE437" s="1552"/>
      <c r="UXF437" s="1552"/>
      <c r="UXG437" s="1552"/>
      <c r="UXH437" s="1552"/>
      <c r="UXI437" s="1552"/>
      <c r="UXJ437" s="1552"/>
      <c r="UXK437" s="1552"/>
      <c r="UXL437" s="1552"/>
      <c r="UXM437" s="1552"/>
      <c r="UXN437" s="1552"/>
      <c r="UXO437" s="1552"/>
      <c r="UXP437" s="1552"/>
      <c r="UXQ437" s="1552"/>
      <c r="UXR437" s="1552"/>
      <c r="UXS437" s="1552"/>
      <c r="UXT437" s="1552"/>
      <c r="UXU437" s="1552"/>
      <c r="UXV437" s="1552"/>
      <c r="UXW437" s="1552"/>
      <c r="UXX437" s="1552"/>
      <c r="UXY437" s="1552"/>
      <c r="UXZ437" s="1552"/>
      <c r="UYA437" s="1552"/>
      <c r="UYB437" s="1552"/>
      <c r="UYC437" s="1552"/>
      <c r="UYD437" s="1552"/>
      <c r="UYE437" s="1552"/>
      <c r="UYF437" s="1552"/>
      <c r="UYG437" s="1552"/>
      <c r="UYH437" s="1552"/>
      <c r="UYI437" s="1552"/>
      <c r="UYJ437" s="1552"/>
      <c r="UYK437" s="1552"/>
      <c r="UYL437" s="1552"/>
      <c r="UYM437" s="1552"/>
      <c r="UYN437" s="1552"/>
      <c r="UYO437" s="1552"/>
      <c r="UYP437" s="1552"/>
      <c r="UYQ437" s="1552"/>
      <c r="UYR437" s="1552"/>
      <c r="UYS437" s="1552"/>
      <c r="UYT437" s="1552"/>
      <c r="UYU437" s="1552"/>
      <c r="UYV437" s="1552"/>
      <c r="UYW437" s="1552"/>
      <c r="UYX437" s="1552"/>
      <c r="UYY437" s="1552"/>
      <c r="UYZ437" s="1552"/>
      <c r="UZA437" s="1552"/>
      <c r="UZB437" s="1552"/>
      <c r="UZC437" s="1552"/>
      <c r="UZD437" s="1552"/>
      <c r="UZE437" s="1552"/>
      <c r="UZF437" s="1552"/>
      <c r="UZG437" s="1552"/>
      <c r="UZH437" s="1552"/>
      <c r="UZI437" s="1552"/>
      <c r="UZJ437" s="1552"/>
      <c r="UZK437" s="1552"/>
      <c r="UZL437" s="1552"/>
      <c r="UZM437" s="1552"/>
      <c r="UZN437" s="1552"/>
      <c r="UZO437" s="1552"/>
      <c r="UZP437" s="1552"/>
      <c r="UZQ437" s="1552"/>
      <c r="UZR437" s="1552"/>
      <c r="UZS437" s="1552"/>
      <c r="UZT437" s="1552"/>
      <c r="UZU437" s="1552"/>
      <c r="UZV437" s="1552"/>
      <c r="UZW437" s="1552"/>
      <c r="UZX437" s="1552"/>
      <c r="UZY437" s="1552"/>
      <c r="UZZ437" s="1552"/>
      <c r="VAA437" s="1552"/>
      <c r="VAB437" s="1552"/>
      <c r="VAC437" s="1552"/>
      <c r="VAD437" s="1552"/>
      <c r="VAE437" s="1552"/>
      <c r="VAF437" s="1552"/>
      <c r="VAG437" s="1552"/>
      <c r="VAH437" s="1552"/>
      <c r="VAI437" s="1552"/>
      <c r="VAJ437" s="1552"/>
      <c r="VAK437" s="1552"/>
      <c r="VAL437" s="1552"/>
      <c r="VAM437" s="1552"/>
      <c r="VAN437" s="1552"/>
      <c r="VAO437" s="1552"/>
      <c r="VAP437" s="1552"/>
      <c r="VAQ437" s="1552"/>
      <c r="VAR437" s="1552"/>
      <c r="VAS437" s="1552"/>
      <c r="VAT437" s="1552"/>
      <c r="VAU437" s="1552"/>
      <c r="VAV437" s="1552"/>
      <c r="VAW437" s="1552"/>
      <c r="VAX437" s="1552"/>
      <c r="VAY437" s="1552"/>
      <c r="VAZ437" s="1552"/>
      <c r="VBA437" s="1552"/>
      <c r="VBB437" s="1552"/>
      <c r="VBC437" s="1552"/>
      <c r="VBD437" s="1552"/>
      <c r="VBE437" s="1552"/>
      <c r="VBF437" s="1552"/>
      <c r="VBG437" s="1552"/>
      <c r="VBH437" s="1552"/>
      <c r="VBI437" s="1552"/>
      <c r="VBJ437" s="1552"/>
      <c r="VBK437" s="1552"/>
      <c r="VBL437" s="1552"/>
      <c r="VBM437" s="1552"/>
      <c r="VBN437" s="1552"/>
      <c r="VBO437" s="1552"/>
      <c r="VBP437" s="1552"/>
      <c r="VBQ437" s="1552"/>
      <c r="VBR437" s="1552"/>
      <c r="VBS437" s="1552"/>
      <c r="VBT437" s="1552"/>
      <c r="VBU437" s="1552"/>
      <c r="VBV437" s="1552"/>
      <c r="VBW437" s="1552"/>
      <c r="VBX437" s="1552"/>
      <c r="VBY437" s="1552"/>
      <c r="VBZ437" s="1552"/>
      <c r="VCA437" s="1552"/>
      <c r="VCB437" s="1552"/>
      <c r="VCC437" s="1552"/>
      <c r="VCD437" s="1552"/>
      <c r="VCE437" s="1552"/>
      <c r="VCF437" s="1552"/>
      <c r="VCG437" s="1552"/>
      <c r="VCH437" s="1552"/>
      <c r="VCI437" s="1552"/>
      <c r="VCJ437" s="1552"/>
      <c r="VCK437" s="1552"/>
      <c r="VCL437" s="1552"/>
      <c r="VCM437" s="1552"/>
      <c r="VCN437" s="1552"/>
      <c r="VCO437" s="1552"/>
      <c r="VCP437" s="1552"/>
      <c r="VCQ437" s="1552"/>
      <c r="VCR437" s="1552"/>
      <c r="VCS437" s="1552"/>
      <c r="VCT437" s="1552"/>
      <c r="VCU437" s="1552"/>
      <c r="VCV437" s="1552"/>
      <c r="VCW437" s="1552"/>
      <c r="VCX437" s="1552"/>
      <c r="VCY437" s="1552"/>
      <c r="VCZ437" s="1552"/>
      <c r="VDA437" s="1552"/>
      <c r="VDB437" s="1552"/>
      <c r="VDC437" s="1552"/>
      <c r="VDD437" s="1552"/>
      <c r="VDE437" s="1552"/>
      <c r="VDF437" s="1552"/>
      <c r="VDG437" s="1552"/>
      <c r="VDH437" s="1552"/>
      <c r="VDI437" s="1552"/>
      <c r="VDJ437" s="1552"/>
      <c r="VDK437" s="1552"/>
      <c r="VDL437" s="1552"/>
      <c r="VDM437" s="1552"/>
      <c r="VDN437" s="1552"/>
      <c r="VDO437" s="1552"/>
      <c r="VDP437" s="1552"/>
      <c r="VDQ437" s="1552"/>
      <c r="VDR437" s="1552"/>
      <c r="VDS437" s="1552"/>
      <c r="VDT437" s="1552"/>
      <c r="VDU437" s="1552"/>
      <c r="VDV437" s="1552"/>
      <c r="VDW437" s="1552"/>
      <c r="VDX437" s="1552"/>
      <c r="VDY437" s="1552"/>
      <c r="VDZ437" s="1552"/>
      <c r="VEA437" s="1552"/>
      <c r="VEB437" s="1552"/>
      <c r="VEC437" s="1552"/>
      <c r="VED437" s="1552"/>
      <c r="VEE437" s="1552"/>
      <c r="VEF437" s="1552"/>
      <c r="VEG437" s="1552"/>
      <c r="VEH437" s="1552"/>
      <c r="VEI437" s="1552"/>
      <c r="VEJ437" s="1552"/>
      <c r="VEK437" s="1552"/>
      <c r="VEL437" s="1552"/>
      <c r="VEM437" s="1552"/>
      <c r="VEN437" s="1552"/>
      <c r="VEO437" s="1552"/>
      <c r="VEP437" s="1552"/>
      <c r="VEQ437" s="1552"/>
      <c r="VER437" s="1552"/>
      <c r="VES437" s="1552"/>
      <c r="VET437" s="1552"/>
      <c r="VEU437" s="1552"/>
      <c r="VEV437" s="1552"/>
      <c r="VEW437" s="1552"/>
      <c r="VEX437" s="1552"/>
      <c r="VEY437" s="1552"/>
      <c r="VEZ437" s="1552"/>
      <c r="VFA437" s="1552"/>
      <c r="VFB437" s="1552"/>
      <c r="VFC437" s="1552"/>
      <c r="VFD437" s="1552"/>
      <c r="VFE437" s="1552"/>
      <c r="VFF437" s="1552"/>
      <c r="VFG437" s="1552"/>
      <c r="VFH437" s="1552"/>
      <c r="VFI437" s="1552"/>
      <c r="VFJ437" s="1552"/>
      <c r="VFK437" s="1552"/>
      <c r="VFL437" s="1552"/>
      <c r="VFM437" s="1552"/>
      <c r="VFN437" s="1552"/>
      <c r="VFO437" s="1552"/>
      <c r="VFP437" s="1552"/>
      <c r="VFQ437" s="1552"/>
      <c r="VFR437" s="1552"/>
      <c r="VFS437" s="1552"/>
      <c r="VFT437" s="1552"/>
      <c r="VFU437" s="1552"/>
      <c r="VFV437" s="1552"/>
      <c r="VFW437" s="1552"/>
      <c r="VFX437" s="1552"/>
      <c r="VFY437" s="1552"/>
      <c r="VFZ437" s="1552"/>
      <c r="VGA437" s="1552"/>
      <c r="VGB437" s="1552"/>
      <c r="VGC437" s="1552"/>
      <c r="VGD437" s="1552"/>
      <c r="VGE437" s="1552"/>
      <c r="VGF437" s="1552"/>
      <c r="VGG437" s="1552"/>
      <c r="VGH437" s="1552"/>
      <c r="VGI437" s="1552"/>
      <c r="VGJ437" s="1552"/>
      <c r="VGK437" s="1552"/>
      <c r="VGL437" s="1552"/>
      <c r="VGM437" s="1552"/>
      <c r="VGN437" s="1552"/>
      <c r="VGO437" s="1552"/>
      <c r="VGP437" s="1552"/>
      <c r="VGQ437" s="1552"/>
      <c r="VGR437" s="1552"/>
      <c r="VGS437" s="1552"/>
      <c r="VGT437" s="1552"/>
      <c r="VGU437" s="1552"/>
      <c r="VGV437" s="1552"/>
      <c r="VGW437" s="1552"/>
      <c r="VGX437" s="1552"/>
      <c r="VGY437" s="1552"/>
      <c r="VGZ437" s="1552"/>
      <c r="VHA437" s="1552"/>
      <c r="VHB437" s="1552"/>
      <c r="VHC437" s="1552"/>
      <c r="VHD437" s="1552"/>
      <c r="VHE437" s="1552"/>
      <c r="VHF437" s="1552"/>
      <c r="VHG437" s="1552"/>
      <c r="VHH437" s="1552"/>
      <c r="VHI437" s="1552"/>
      <c r="VHJ437" s="1552"/>
      <c r="VHK437" s="1552"/>
      <c r="VHL437" s="1552"/>
      <c r="VHM437" s="1552"/>
      <c r="VHN437" s="1552"/>
      <c r="VHO437" s="1552"/>
      <c r="VHP437" s="1552"/>
      <c r="VHQ437" s="1552"/>
      <c r="VHR437" s="1552"/>
      <c r="VHS437" s="1552"/>
      <c r="VHT437" s="1552"/>
      <c r="VHU437" s="1552"/>
      <c r="VHV437" s="1552"/>
      <c r="VHW437" s="1552"/>
      <c r="VHX437" s="1552"/>
      <c r="VHY437" s="1552"/>
      <c r="VHZ437" s="1552"/>
      <c r="VIA437" s="1552"/>
      <c r="VIB437" s="1552"/>
      <c r="VIC437" s="1552"/>
      <c r="VID437" s="1552"/>
      <c r="VIE437" s="1552"/>
      <c r="VIF437" s="1552"/>
      <c r="VIG437" s="1552"/>
      <c r="VIH437" s="1552"/>
      <c r="VII437" s="1552"/>
      <c r="VIJ437" s="1552"/>
      <c r="VIK437" s="1552"/>
      <c r="VIL437" s="1552"/>
      <c r="VIM437" s="1552"/>
      <c r="VIN437" s="1552"/>
      <c r="VIO437" s="1552"/>
      <c r="VIP437" s="1552"/>
      <c r="VIQ437" s="1552"/>
      <c r="VIR437" s="1552"/>
      <c r="VIS437" s="1552"/>
      <c r="VIT437" s="1552"/>
      <c r="VIU437" s="1552"/>
      <c r="VIV437" s="1552"/>
      <c r="VIW437" s="1552"/>
      <c r="VIX437" s="1552"/>
      <c r="VIY437" s="1552"/>
      <c r="VIZ437" s="1552"/>
      <c r="VJA437" s="1552"/>
      <c r="VJB437" s="1552"/>
      <c r="VJC437" s="1552"/>
      <c r="VJD437" s="1552"/>
      <c r="VJE437" s="1552"/>
      <c r="VJF437" s="1552"/>
      <c r="VJG437" s="1552"/>
      <c r="VJH437" s="1552"/>
      <c r="VJI437" s="1552"/>
      <c r="VJJ437" s="1552"/>
      <c r="VJK437" s="1552"/>
      <c r="VJL437" s="1552"/>
      <c r="VJM437" s="1552"/>
      <c r="VJN437" s="1552"/>
      <c r="VJO437" s="1552"/>
      <c r="VJP437" s="1552"/>
      <c r="VJQ437" s="1552"/>
      <c r="VJR437" s="1552"/>
      <c r="VJS437" s="1552"/>
      <c r="VJT437" s="1552"/>
      <c r="VJU437" s="1552"/>
      <c r="VJV437" s="1552"/>
      <c r="VJW437" s="1552"/>
      <c r="VJX437" s="1552"/>
      <c r="VJY437" s="1552"/>
      <c r="VJZ437" s="1552"/>
      <c r="VKA437" s="1552"/>
      <c r="VKB437" s="1552"/>
      <c r="VKC437" s="1552"/>
      <c r="VKD437" s="1552"/>
      <c r="VKE437" s="1552"/>
      <c r="VKF437" s="1552"/>
      <c r="VKG437" s="1552"/>
      <c r="VKH437" s="1552"/>
      <c r="VKI437" s="1552"/>
      <c r="VKJ437" s="1552"/>
      <c r="VKK437" s="1552"/>
      <c r="VKL437" s="1552"/>
      <c r="VKM437" s="1552"/>
      <c r="VKN437" s="1552"/>
      <c r="VKO437" s="1552"/>
      <c r="VKP437" s="1552"/>
      <c r="VKQ437" s="1552"/>
      <c r="VKR437" s="1552"/>
      <c r="VKS437" s="1552"/>
      <c r="VKT437" s="1552"/>
      <c r="VKU437" s="1552"/>
      <c r="VKV437" s="1552"/>
      <c r="VKW437" s="1552"/>
      <c r="VKX437" s="1552"/>
      <c r="VKY437" s="1552"/>
      <c r="VKZ437" s="1552"/>
      <c r="VLA437" s="1552"/>
      <c r="VLB437" s="1552"/>
      <c r="VLC437" s="1552"/>
      <c r="VLD437" s="1552"/>
      <c r="VLE437" s="1552"/>
      <c r="VLF437" s="1552"/>
      <c r="VLG437" s="1552"/>
      <c r="VLH437" s="1552"/>
      <c r="VLI437" s="1552"/>
      <c r="VLJ437" s="1552"/>
      <c r="VLK437" s="1552"/>
      <c r="VLL437" s="1552"/>
      <c r="VLM437" s="1552"/>
      <c r="VLN437" s="1552"/>
      <c r="VLO437" s="1552"/>
      <c r="VLP437" s="1552"/>
      <c r="VLQ437" s="1552"/>
      <c r="VLR437" s="1552"/>
      <c r="VLS437" s="1552"/>
      <c r="VLT437" s="1552"/>
      <c r="VLU437" s="1552"/>
      <c r="VLV437" s="1552"/>
      <c r="VLW437" s="1552"/>
      <c r="VLX437" s="1552"/>
      <c r="VLY437" s="1552"/>
      <c r="VLZ437" s="1552"/>
      <c r="VMA437" s="1552"/>
      <c r="VMB437" s="1552"/>
      <c r="VMC437" s="1552"/>
      <c r="VMD437" s="1552"/>
      <c r="VME437" s="1552"/>
      <c r="VMF437" s="1552"/>
      <c r="VMG437" s="1552"/>
      <c r="VMH437" s="1552"/>
      <c r="VMI437" s="1552"/>
      <c r="VMJ437" s="1552"/>
      <c r="VMK437" s="1552"/>
      <c r="VML437" s="1552"/>
      <c r="VMM437" s="1552"/>
      <c r="VMN437" s="1552"/>
      <c r="VMO437" s="1552"/>
      <c r="VMP437" s="1552"/>
      <c r="VMQ437" s="1552"/>
      <c r="VMR437" s="1552"/>
      <c r="VMS437" s="1552"/>
      <c r="VMT437" s="1552"/>
      <c r="VMU437" s="1552"/>
      <c r="VMV437" s="1552"/>
      <c r="VMW437" s="1552"/>
      <c r="VMX437" s="1552"/>
      <c r="VMY437" s="1552"/>
      <c r="VMZ437" s="1552"/>
      <c r="VNA437" s="1552"/>
      <c r="VNB437" s="1552"/>
      <c r="VNC437" s="1552"/>
      <c r="VND437" s="1552"/>
      <c r="VNE437" s="1552"/>
      <c r="VNF437" s="1552"/>
      <c r="VNG437" s="1552"/>
      <c r="VNH437" s="1552"/>
      <c r="VNI437" s="1552"/>
      <c r="VNJ437" s="1552"/>
      <c r="VNK437" s="1552"/>
      <c r="VNL437" s="1552"/>
      <c r="VNM437" s="1552"/>
      <c r="VNN437" s="1552"/>
      <c r="VNO437" s="1552"/>
      <c r="VNP437" s="1552"/>
      <c r="VNQ437" s="1552"/>
      <c r="VNR437" s="1552"/>
      <c r="VNS437" s="1552"/>
      <c r="VNT437" s="1552"/>
      <c r="VNU437" s="1552"/>
      <c r="VNV437" s="1552"/>
      <c r="VNW437" s="1552"/>
      <c r="VNX437" s="1552"/>
      <c r="VNY437" s="1552"/>
      <c r="VNZ437" s="1552"/>
      <c r="VOA437" s="1552"/>
      <c r="VOB437" s="1552"/>
      <c r="VOC437" s="1552"/>
      <c r="VOD437" s="1552"/>
      <c r="VOE437" s="1552"/>
      <c r="VOF437" s="1552"/>
      <c r="VOG437" s="1552"/>
      <c r="VOH437" s="1552"/>
      <c r="VOI437" s="1552"/>
      <c r="VOJ437" s="1552"/>
      <c r="VOK437" s="1552"/>
      <c r="VOL437" s="1552"/>
      <c r="VOM437" s="1552"/>
      <c r="VON437" s="1552"/>
      <c r="VOO437" s="1552"/>
      <c r="VOP437" s="1552"/>
      <c r="VOQ437" s="1552"/>
      <c r="VOR437" s="1552"/>
      <c r="VOS437" s="1552"/>
      <c r="VOT437" s="1552"/>
      <c r="VOU437" s="1552"/>
      <c r="VOV437" s="1552"/>
      <c r="VOW437" s="1552"/>
      <c r="VOX437" s="1552"/>
      <c r="VOY437" s="1552"/>
      <c r="VOZ437" s="1552"/>
      <c r="VPA437" s="1552"/>
      <c r="VPB437" s="1552"/>
      <c r="VPC437" s="1552"/>
      <c r="VPD437" s="1552"/>
      <c r="VPE437" s="1552"/>
      <c r="VPF437" s="1552"/>
      <c r="VPG437" s="1552"/>
      <c r="VPH437" s="1552"/>
      <c r="VPI437" s="1552"/>
      <c r="VPJ437" s="1552"/>
      <c r="VPK437" s="1552"/>
      <c r="VPL437" s="1552"/>
      <c r="VPM437" s="1552"/>
      <c r="VPN437" s="1552"/>
      <c r="VPO437" s="1552"/>
      <c r="VPP437" s="1552"/>
      <c r="VPQ437" s="1552"/>
      <c r="VPR437" s="1552"/>
      <c r="VPS437" s="1552"/>
      <c r="VPT437" s="1552"/>
      <c r="VPU437" s="1552"/>
      <c r="VPV437" s="1552"/>
      <c r="VPW437" s="1552"/>
      <c r="VPX437" s="1552"/>
      <c r="VPY437" s="1552"/>
      <c r="VPZ437" s="1552"/>
      <c r="VQA437" s="1552"/>
      <c r="VQB437" s="1552"/>
      <c r="VQC437" s="1552"/>
      <c r="VQD437" s="1552"/>
      <c r="VQE437" s="1552"/>
      <c r="VQF437" s="1552"/>
      <c r="VQG437" s="1552"/>
      <c r="VQH437" s="1552"/>
      <c r="VQI437" s="1552"/>
      <c r="VQJ437" s="1552"/>
      <c r="VQK437" s="1552"/>
      <c r="VQL437" s="1552"/>
      <c r="VQM437" s="1552"/>
      <c r="VQN437" s="1552"/>
      <c r="VQO437" s="1552"/>
      <c r="VQP437" s="1552"/>
      <c r="VQQ437" s="1552"/>
      <c r="VQR437" s="1552"/>
      <c r="VQS437" s="1552"/>
      <c r="VQT437" s="1552"/>
      <c r="VQU437" s="1552"/>
      <c r="VQV437" s="1552"/>
      <c r="VQW437" s="1552"/>
      <c r="VQX437" s="1552"/>
      <c r="VQY437" s="1552"/>
      <c r="VQZ437" s="1552"/>
      <c r="VRA437" s="1552"/>
      <c r="VRB437" s="1552"/>
      <c r="VRC437" s="1552"/>
      <c r="VRD437" s="1552"/>
      <c r="VRE437" s="1552"/>
      <c r="VRF437" s="1552"/>
      <c r="VRG437" s="1552"/>
      <c r="VRH437" s="1552"/>
      <c r="VRI437" s="1552"/>
      <c r="VRJ437" s="1552"/>
      <c r="VRK437" s="1552"/>
      <c r="VRL437" s="1552"/>
      <c r="VRM437" s="1552"/>
      <c r="VRN437" s="1552"/>
      <c r="VRO437" s="1552"/>
      <c r="VRP437" s="1552"/>
      <c r="VRQ437" s="1552"/>
      <c r="VRR437" s="1552"/>
      <c r="VRS437" s="1552"/>
      <c r="VRT437" s="1552"/>
      <c r="VRU437" s="1552"/>
      <c r="VRV437" s="1552"/>
      <c r="VRW437" s="1552"/>
      <c r="VRX437" s="1552"/>
      <c r="VRY437" s="1552"/>
      <c r="VRZ437" s="1552"/>
      <c r="VSA437" s="1552"/>
      <c r="VSB437" s="1552"/>
      <c r="VSC437" s="1552"/>
      <c r="VSD437" s="1552"/>
      <c r="VSE437" s="1552"/>
      <c r="VSF437" s="1552"/>
      <c r="VSG437" s="1552"/>
      <c r="VSH437" s="1552"/>
      <c r="VSI437" s="1552"/>
      <c r="VSJ437" s="1552"/>
      <c r="VSK437" s="1552"/>
      <c r="VSL437" s="1552"/>
      <c r="VSM437" s="1552"/>
      <c r="VSN437" s="1552"/>
      <c r="VSO437" s="1552"/>
      <c r="VSP437" s="1552"/>
      <c r="VSQ437" s="1552"/>
      <c r="VSR437" s="1552"/>
      <c r="VSS437" s="1552"/>
      <c r="VST437" s="1552"/>
      <c r="VSU437" s="1552"/>
      <c r="VSV437" s="1552"/>
      <c r="VSW437" s="1552"/>
      <c r="VSX437" s="1552"/>
      <c r="VSY437" s="1552"/>
      <c r="VSZ437" s="1552"/>
      <c r="VTA437" s="1552"/>
      <c r="VTB437" s="1552"/>
      <c r="VTC437" s="1552"/>
      <c r="VTD437" s="1552"/>
      <c r="VTE437" s="1552"/>
      <c r="VTF437" s="1552"/>
      <c r="VTG437" s="1552"/>
      <c r="VTH437" s="1552"/>
      <c r="VTI437" s="1552"/>
      <c r="VTJ437" s="1552"/>
      <c r="VTK437" s="1552"/>
      <c r="VTL437" s="1552"/>
      <c r="VTM437" s="1552"/>
      <c r="VTN437" s="1552"/>
      <c r="VTO437" s="1552"/>
      <c r="VTP437" s="1552"/>
      <c r="VTQ437" s="1552"/>
      <c r="VTR437" s="1552"/>
      <c r="VTS437" s="1552"/>
      <c r="VTT437" s="1552"/>
      <c r="VTU437" s="1552"/>
      <c r="VTV437" s="1552"/>
      <c r="VTW437" s="1552"/>
      <c r="VTX437" s="1552"/>
      <c r="VTY437" s="1552"/>
      <c r="VTZ437" s="1552"/>
      <c r="VUA437" s="1552"/>
      <c r="VUB437" s="1552"/>
      <c r="VUC437" s="1552"/>
      <c r="VUD437" s="1552"/>
      <c r="VUE437" s="1552"/>
      <c r="VUF437" s="1552"/>
      <c r="VUG437" s="1552"/>
      <c r="VUH437" s="1552"/>
      <c r="VUI437" s="1552"/>
      <c r="VUJ437" s="1552"/>
      <c r="VUK437" s="1552"/>
      <c r="VUL437" s="1552"/>
      <c r="VUM437" s="1552"/>
      <c r="VUN437" s="1552"/>
      <c r="VUO437" s="1552"/>
      <c r="VUP437" s="1552"/>
      <c r="VUQ437" s="1552"/>
      <c r="VUR437" s="1552"/>
      <c r="VUS437" s="1552"/>
      <c r="VUT437" s="1552"/>
      <c r="VUU437" s="1552"/>
      <c r="VUV437" s="1552"/>
      <c r="VUW437" s="1552"/>
      <c r="VUX437" s="1552"/>
      <c r="VUY437" s="1552"/>
      <c r="VUZ437" s="1552"/>
      <c r="VVA437" s="1552"/>
      <c r="VVB437" s="1552"/>
      <c r="VVC437" s="1552"/>
      <c r="VVD437" s="1552"/>
      <c r="VVE437" s="1552"/>
      <c r="VVF437" s="1552"/>
      <c r="VVG437" s="1552"/>
      <c r="VVH437" s="1552"/>
      <c r="VVI437" s="1552"/>
      <c r="VVJ437" s="1552"/>
      <c r="VVK437" s="1552"/>
      <c r="VVL437" s="1552"/>
      <c r="VVM437" s="1552"/>
      <c r="VVN437" s="1552"/>
      <c r="VVO437" s="1552"/>
      <c r="VVP437" s="1552"/>
      <c r="VVQ437" s="1552"/>
      <c r="VVR437" s="1552"/>
      <c r="VVS437" s="1552"/>
      <c r="VVT437" s="1552"/>
      <c r="VVU437" s="1552"/>
      <c r="VVV437" s="1552"/>
      <c r="VVW437" s="1552"/>
      <c r="VVX437" s="1552"/>
      <c r="VVY437" s="1552"/>
      <c r="VVZ437" s="1552"/>
      <c r="VWA437" s="1552"/>
      <c r="VWB437" s="1552"/>
      <c r="VWC437" s="1552"/>
      <c r="VWD437" s="1552"/>
      <c r="VWE437" s="1552"/>
      <c r="VWF437" s="1552"/>
      <c r="VWG437" s="1552"/>
      <c r="VWH437" s="1552"/>
      <c r="VWI437" s="1552"/>
      <c r="VWJ437" s="1552"/>
      <c r="VWK437" s="1552"/>
      <c r="VWL437" s="1552"/>
      <c r="VWM437" s="1552"/>
      <c r="VWN437" s="1552"/>
      <c r="VWO437" s="1552"/>
      <c r="VWP437" s="1552"/>
      <c r="VWQ437" s="1552"/>
      <c r="VWR437" s="1552"/>
      <c r="VWS437" s="1552"/>
      <c r="VWT437" s="1552"/>
      <c r="VWU437" s="1552"/>
      <c r="VWV437" s="1552"/>
      <c r="VWW437" s="1552"/>
      <c r="VWX437" s="1552"/>
      <c r="VWY437" s="1552"/>
      <c r="VWZ437" s="1552"/>
      <c r="VXA437" s="1552"/>
      <c r="VXB437" s="1552"/>
      <c r="VXC437" s="1552"/>
      <c r="VXD437" s="1552"/>
      <c r="VXE437" s="1552"/>
      <c r="VXF437" s="1552"/>
      <c r="VXG437" s="1552"/>
      <c r="VXH437" s="1552"/>
      <c r="VXI437" s="1552"/>
      <c r="VXJ437" s="1552"/>
      <c r="VXK437" s="1552"/>
      <c r="VXL437" s="1552"/>
      <c r="VXM437" s="1552"/>
      <c r="VXN437" s="1552"/>
      <c r="VXO437" s="1552"/>
      <c r="VXP437" s="1552"/>
      <c r="VXQ437" s="1552"/>
      <c r="VXR437" s="1552"/>
      <c r="VXS437" s="1552"/>
      <c r="VXT437" s="1552"/>
      <c r="VXU437" s="1552"/>
      <c r="VXV437" s="1552"/>
      <c r="VXW437" s="1552"/>
      <c r="VXX437" s="1552"/>
      <c r="VXY437" s="1552"/>
      <c r="VXZ437" s="1552"/>
      <c r="VYA437" s="1552"/>
      <c r="VYB437" s="1552"/>
      <c r="VYC437" s="1552"/>
      <c r="VYD437" s="1552"/>
      <c r="VYE437" s="1552"/>
      <c r="VYF437" s="1552"/>
      <c r="VYG437" s="1552"/>
      <c r="VYH437" s="1552"/>
      <c r="VYI437" s="1552"/>
      <c r="VYJ437" s="1552"/>
      <c r="VYK437" s="1552"/>
      <c r="VYL437" s="1552"/>
      <c r="VYM437" s="1552"/>
      <c r="VYN437" s="1552"/>
      <c r="VYO437" s="1552"/>
      <c r="VYP437" s="1552"/>
      <c r="VYQ437" s="1552"/>
      <c r="VYR437" s="1552"/>
      <c r="VYS437" s="1552"/>
      <c r="VYT437" s="1552"/>
      <c r="VYU437" s="1552"/>
      <c r="VYV437" s="1552"/>
      <c r="VYW437" s="1552"/>
      <c r="VYX437" s="1552"/>
      <c r="VYY437" s="1552"/>
      <c r="VYZ437" s="1552"/>
      <c r="VZA437" s="1552"/>
      <c r="VZB437" s="1552"/>
      <c r="VZC437" s="1552"/>
      <c r="VZD437" s="1552"/>
      <c r="VZE437" s="1552"/>
      <c r="VZF437" s="1552"/>
      <c r="VZG437" s="1552"/>
      <c r="VZH437" s="1552"/>
      <c r="VZI437" s="1552"/>
      <c r="VZJ437" s="1552"/>
      <c r="VZK437" s="1552"/>
      <c r="VZL437" s="1552"/>
      <c r="VZM437" s="1552"/>
      <c r="VZN437" s="1552"/>
      <c r="VZO437" s="1552"/>
      <c r="VZP437" s="1552"/>
      <c r="VZQ437" s="1552"/>
      <c r="VZR437" s="1552"/>
      <c r="VZS437" s="1552"/>
      <c r="VZT437" s="1552"/>
      <c r="VZU437" s="1552"/>
      <c r="VZV437" s="1552"/>
      <c r="VZW437" s="1552"/>
      <c r="VZX437" s="1552"/>
      <c r="VZY437" s="1552"/>
      <c r="VZZ437" s="1552"/>
      <c r="WAA437" s="1552"/>
      <c r="WAB437" s="1552"/>
      <c r="WAC437" s="1552"/>
      <c r="WAD437" s="1552"/>
      <c r="WAE437" s="1552"/>
      <c r="WAF437" s="1552"/>
      <c r="WAG437" s="1552"/>
      <c r="WAH437" s="1552"/>
      <c r="WAI437" s="1552"/>
      <c r="WAJ437" s="1552"/>
      <c r="WAK437" s="1552"/>
      <c r="WAL437" s="1552"/>
      <c r="WAM437" s="1552"/>
      <c r="WAN437" s="1552"/>
      <c r="WAO437" s="1552"/>
      <c r="WAP437" s="1552"/>
      <c r="WAQ437" s="1552"/>
      <c r="WAR437" s="1552"/>
      <c r="WAS437" s="1552"/>
      <c r="WAT437" s="1552"/>
      <c r="WAU437" s="1552"/>
      <c r="WAV437" s="1552"/>
      <c r="WAW437" s="1552"/>
      <c r="WAX437" s="1552"/>
      <c r="WAY437" s="1552"/>
      <c r="WAZ437" s="1552"/>
      <c r="WBA437" s="1552"/>
      <c r="WBB437" s="1552"/>
      <c r="WBC437" s="1552"/>
      <c r="WBD437" s="1552"/>
      <c r="WBE437" s="1552"/>
      <c r="WBF437" s="1552"/>
      <c r="WBG437" s="1552"/>
      <c r="WBH437" s="1552"/>
      <c r="WBI437" s="1552"/>
      <c r="WBJ437" s="1552"/>
      <c r="WBK437" s="1552"/>
      <c r="WBL437" s="1552"/>
      <c r="WBM437" s="1552"/>
      <c r="WBN437" s="1552"/>
      <c r="WBO437" s="1552"/>
      <c r="WBP437" s="1552"/>
      <c r="WBQ437" s="1552"/>
      <c r="WBR437" s="1552"/>
      <c r="WBS437" s="1552"/>
      <c r="WBT437" s="1552"/>
      <c r="WBU437" s="1552"/>
      <c r="WBV437" s="1552"/>
      <c r="WBW437" s="1552"/>
      <c r="WBX437" s="1552"/>
      <c r="WBY437" s="1552"/>
      <c r="WBZ437" s="1552"/>
      <c r="WCA437" s="1552"/>
      <c r="WCB437" s="1552"/>
      <c r="WCC437" s="1552"/>
      <c r="WCD437" s="1552"/>
      <c r="WCE437" s="1552"/>
      <c r="WCF437" s="1552"/>
      <c r="WCG437" s="1552"/>
      <c r="WCH437" s="1552"/>
      <c r="WCI437" s="1552"/>
      <c r="WCJ437" s="1552"/>
      <c r="WCK437" s="1552"/>
      <c r="WCL437" s="1552"/>
      <c r="WCM437" s="1552"/>
      <c r="WCN437" s="1552"/>
      <c r="WCO437" s="1552"/>
      <c r="WCP437" s="1552"/>
      <c r="WCQ437" s="1552"/>
      <c r="WCR437" s="1552"/>
      <c r="WCS437" s="1552"/>
      <c r="WCT437" s="1552"/>
      <c r="WCU437" s="1552"/>
      <c r="WCV437" s="1552"/>
      <c r="WCW437" s="1552"/>
      <c r="WCX437" s="1552"/>
      <c r="WCY437" s="1552"/>
      <c r="WCZ437" s="1552"/>
      <c r="WDA437" s="1552"/>
      <c r="WDB437" s="1552"/>
      <c r="WDC437" s="1552"/>
      <c r="WDD437" s="1552"/>
      <c r="WDE437" s="1552"/>
      <c r="WDF437" s="1552"/>
      <c r="WDG437" s="1552"/>
      <c r="WDH437" s="1552"/>
      <c r="WDI437" s="1552"/>
      <c r="WDJ437" s="1552"/>
      <c r="WDK437" s="1552"/>
      <c r="WDL437" s="1552"/>
      <c r="WDM437" s="1552"/>
      <c r="WDN437" s="1552"/>
      <c r="WDO437" s="1552"/>
      <c r="WDP437" s="1552"/>
      <c r="WDQ437" s="1552"/>
      <c r="WDR437" s="1552"/>
      <c r="WDS437" s="1552"/>
      <c r="WDT437" s="1552"/>
      <c r="WDU437" s="1552"/>
      <c r="WDV437" s="1552"/>
      <c r="WDW437" s="1552"/>
      <c r="WDX437" s="1552"/>
      <c r="WDY437" s="1552"/>
      <c r="WDZ437" s="1552"/>
      <c r="WEA437" s="1552"/>
      <c r="WEB437" s="1552"/>
      <c r="WEC437" s="1552"/>
      <c r="WED437" s="1552"/>
      <c r="WEE437" s="1552"/>
      <c r="WEF437" s="1552"/>
      <c r="WEG437" s="1552"/>
      <c r="WEH437" s="1552"/>
      <c r="WEI437" s="1552"/>
      <c r="WEJ437" s="1552"/>
      <c r="WEK437" s="1552"/>
      <c r="WEL437" s="1552"/>
      <c r="WEM437" s="1552"/>
      <c r="WEN437" s="1552"/>
      <c r="WEO437" s="1552"/>
      <c r="WEP437" s="1552"/>
      <c r="WEQ437" s="1552"/>
      <c r="WER437" s="1552"/>
      <c r="WES437" s="1552"/>
      <c r="WET437" s="1552"/>
      <c r="WEU437" s="1552"/>
      <c r="WEV437" s="1552"/>
      <c r="WEW437" s="1552"/>
      <c r="WEX437" s="1552"/>
      <c r="WEY437" s="1552"/>
      <c r="WEZ437" s="1552"/>
      <c r="WFA437" s="1552"/>
      <c r="WFB437" s="1552"/>
      <c r="WFC437" s="1552"/>
      <c r="WFD437" s="1552"/>
      <c r="WFE437" s="1552"/>
      <c r="WFF437" s="1552"/>
      <c r="WFG437" s="1552"/>
      <c r="WFH437" s="1552"/>
      <c r="WFI437" s="1552"/>
      <c r="WFJ437" s="1552"/>
      <c r="WFK437" s="1552"/>
      <c r="WFL437" s="1552"/>
      <c r="WFM437" s="1552"/>
      <c r="WFN437" s="1552"/>
      <c r="WFO437" s="1552"/>
      <c r="WFP437" s="1552"/>
      <c r="WFQ437" s="1552"/>
      <c r="WFR437" s="1552"/>
      <c r="WFS437" s="1552"/>
      <c r="WFT437" s="1552"/>
      <c r="WFU437" s="1552"/>
      <c r="WFV437" s="1552"/>
      <c r="WFW437" s="1552"/>
      <c r="WFX437" s="1552"/>
      <c r="WFY437" s="1552"/>
      <c r="WFZ437" s="1552"/>
      <c r="WGA437" s="1552"/>
      <c r="WGB437" s="1552"/>
      <c r="WGC437" s="1552"/>
      <c r="WGD437" s="1552"/>
      <c r="WGE437" s="1552"/>
      <c r="WGF437" s="1552"/>
      <c r="WGG437" s="1552"/>
      <c r="WGH437" s="1552"/>
      <c r="WGI437" s="1552"/>
      <c r="WGJ437" s="1552"/>
      <c r="WGK437" s="1552"/>
      <c r="WGL437" s="1552"/>
      <c r="WGM437" s="1552"/>
      <c r="WGN437" s="1552"/>
      <c r="WGO437" s="1552"/>
      <c r="WGP437" s="1552"/>
      <c r="WGQ437" s="1552"/>
      <c r="WGR437" s="1552"/>
      <c r="WGS437" s="1552"/>
      <c r="WGT437" s="1552"/>
      <c r="WGU437" s="1552"/>
      <c r="WGV437" s="1552"/>
      <c r="WGW437" s="1552"/>
      <c r="WGX437" s="1552"/>
      <c r="WGY437" s="1552"/>
      <c r="WGZ437" s="1552"/>
      <c r="WHA437" s="1552"/>
      <c r="WHB437" s="1552"/>
      <c r="WHC437" s="1552"/>
      <c r="WHD437" s="1552"/>
      <c r="WHE437" s="1552"/>
      <c r="WHF437" s="1552"/>
      <c r="WHG437" s="1552"/>
      <c r="WHH437" s="1552"/>
      <c r="WHI437" s="1552"/>
      <c r="WHJ437" s="1552"/>
      <c r="WHK437" s="1552"/>
      <c r="WHL437" s="1552"/>
      <c r="WHM437" s="1552"/>
      <c r="WHN437" s="1552"/>
      <c r="WHO437" s="1552"/>
      <c r="WHP437" s="1552"/>
      <c r="WHQ437" s="1552"/>
      <c r="WHR437" s="1552"/>
      <c r="WHS437" s="1552"/>
      <c r="WHT437" s="1552"/>
      <c r="WHU437" s="1552"/>
      <c r="WHV437" s="1552"/>
      <c r="WHW437" s="1552"/>
      <c r="WHX437" s="1552"/>
      <c r="WHY437" s="1552"/>
      <c r="WHZ437" s="1552"/>
      <c r="WIA437" s="1552"/>
      <c r="WIB437" s="1552"/>
      <c r="WIC437" s="1552"/>
      <c r="WID437" s="1552"/>
      <c r="WIE437" s="1552"/>
      <c r="WIF437" s="1552"/>
      <c r="WIG437" s="1552"/>
      <c r="WIH437" s="1552"/>
      <c r="WII437" s="1552"/>
      <c r="WIJ437" s="1552"/>
      <c r="WIK437" s="1552"/>
      <c r="WIL437" s="1552"/>
      <c r="WIM437" s="1552"/>
      <c r="WIN437" s="1552"/>
      <c r="WIO437" s="1552"/>
      <c r="WIP437" s="1552"/>
      <c r="WIQ437" s="1552"/>
      <c r="WIR437" s="1552"/>
      <c r="WIS437" s="1552"/>
      <c r="WIT437" s="1552"/>
      <c r="WIU437" s="1552"/>
      <c r="WIV437" s="1552"/>
      <c r="WIW437" s="1552"/>
      <c r="WIX437" s="1552"/>
      <c r="WIY437" s="1552"/>
      <c r="WIZ437" s="1552"/>
      <c r="WJA437" s="1552"/>
      <c r="WJB437" s="1552"/>
      <c r="WJC437" s="1552"/>
      <c r="WJD437" s="1552"/>
      <c r="WJE437" s="1552"/>
      <c r="WJF437" s="1552"/>
      <c r="WJG437" s="1552"/>
      <c r="WJH437" s="1552"/>
      <c r="WJI437" s="1552"/>
      <c r="WJJ437" s="1552"/>
      <c r="WJK437" s="1552"/>
      <c r="WJL437" s="1552"/>
      <c r="WJM437" s="1552"/>
      <c r="WJN437" s="1552"/>
      <c r="WJO437" s="1552"/>
      <c r="WJP437" s="1552"/>
      <c r="WJQ437" s="1552"/>
      <c r="WJR437" s="1552"/>
      <c r="WJS437" s="1552"/>
      <c r="WJT437" s="1552"/>
      <c r="WJU437" s="1552"/>
      <c r="WJV437" s="1552"/>
      <c r="WJW437" s="1552"/>
      <c r="WJX437" s="1552"/>
      <c r="WJY437" s="1552"/>
      <c r="WJZ437" s="1552"/>
      <c r="WKA437" s="1552"/>
      <c r="WKB437" s="1552"/>
      <c r="WKC437" s="1552"/>
      <c r="WKD437" s="1552"/>
      <c r="WKE437" s="1552"/>
      <c r="WKF437" s="1552"/>
      <c r="WKG437" s="1552"/>
      <c r="WKH437" s="1552"/>
      <c r="WKI437" s="1552"/>
      <c r="WKJ437" s="1552"/>
      <c r="WKK437" s="1552"/>
      <c r="WKL437" s="1552"/>
      <c r="WKM437" s="1552"/>
      <c r="WKN437" s="1552"/>
      <c r="WKO437" s="1552"/>
      <c r="WKP437" s="1552"/>
      <c r="WKQ437" s="1552"/>
      <c r="WKR437" s="1552"/>
      <c r="WKS437" s="1552"/>
      <c r="WKT437" s="1552"/>
      <c r="WKU437" s="1552"/>
      <c r="WKV437" s="1552"/>
      <c r="WKW437" s="1552"/>
      <c r="WKX437" s="1552"/>
      <c r="WKY437" s="1552"/>
      <c r="WKZ437" s="1552"/>
      <c r="WLA437" s="1552"/>
      <c r="WLB437" s="1552"/>
      <c r="WLC437" s="1552"/>
      <c r="WLD437" s="1552"/>
      <c r="WLE437" s="1552"/>
      <c r="WLF437" s="1552"/>
      <c r="WLG437" s="1552"/>
      <c r="WLH437" s="1552"/>
      <c r="WLI437" s="1552"/>
      <c r="WLJ437" s="1552"/>
      <c r="WLK437" s="1552"/>
      <c r="WLL437" s="1552"/>
      <c r="WLM437" s="1552"/>
      <c r="WLN437" s="1552"/>
      <c r="WLO437" s="1552"/>
      <c r="WLP437" s="1552"/>
      <c r="WLQ437" s="1552"/>
      <c r="WLR437" s="1552"/>
      <c r="WLS437" s="1552"/>
      <c r="WLT437" s="1552"/>
      <c r="WLU437" s="1552"/>
      <c r="WLV437" s="1552"/>
      <c r="WLW437" s="1552"/>
      <c r="WLX437" s="1552"/>
      <c r="WLY437" s="1552"/>
      <c r="WLZ437" s="1552"/>
      <c r="WMA437" s="1552"/>
      <c r="WMB437" s="1552"/>
      <c r="WMC437" s="1552"/>
      <c r="WMD437" s="1552"/>
      <c r="WME437" s="1552"/>
      <c r="WMF437" s="1552"/>
      <c r="WMG437" s="1552"/>
      <c r="WMH437" s="1552"/>
      <c r="WMI437" s="1552"/>
      <c r="WMJ437" s="1552"/>
      <c r="WMK437" s="1552"/>
      <c r="WML437" s="1552"/>
      <c r="WMM437" s="1552"/>
      <c r="WMN437" s="1552"/>
      <c r="WMO437" s="1552"/>
      <c r="WMP437" s="1552"/>
      <c r="WMQ437" s="1552"/>
      <c r="WMR437" s="1552"/>
      <c r="WMS437" s="1552"/>
      <c r="WMT437" s="1552"/>
      <c r="WMU437" s="1552"/>
      <c r="WMV437" s="1552"/>
      <c r="WMW437" s="1552"/>
      <c r="WMX437" s="1552"/>
      <c r="WMY437" s="1552"/>
      <c r="WMZ437" s="1552"/>
      <c r="WNA437" s="1552"/>
      <c r="WNB437" s="1552"/>
      <c r="WNC437" s="1552"/>
      <c r="WND437" s="1552"/>
      <c r="WNE437" s="1552"/>
      <c r="WNF437" s="1552"/>
      <c r="WNG437" s="1552"/>
      <c r="WNH437" s="1552"/>
      <c r="WNI437" s="1552"/>
      <c r="WNJ437" s="1552"/>
      <c r="WNK437" s="1552"/>
      <c r="WNL437" s="1552"/>
      <c r="WNM437" s="1552"/>
      <c r="WNN437" s="1552"/>
      <c r="WNO437" s="1552"/>
      <c r="WNP437" s="1552"/>
      <c r="WNQ437" s="1552"/>
      <c r="WNR437" s="1552"/>
      <c r="WNS437" s="1552"/>
      <c r="WNT437" s="1552"/>
      <c r="WNU437" s="1552"/>
      <c r="WNV437" s="1552"/>
      <c r="WNW437" s="1552"/>
      <c r="WNX437" s="1552"/>
      <c r="WNY437" s="1552"/>
      <c r="WNZ437" s="1552"/>
      <c r="WOA437" s="1552"/>
      <c r="WOB437" s="1552"/>
      <c r="WOC437" s="1552"/>
      <c r="WOD437" s="1552"/>
      <c r="WOE437" s="1552"/>
      <c r="WOF437" s="1552"/>
      <c r="WOG437" s="1552"/>
      <c r="WOH437" s="1552"/>
      <c r="WOI437" s="1552"/>
      <c r="WOJ437" s="1552"/>
      <c r="WOK437" s="1552"/>
      <c r="WOL437" s="1552"/>
      <c r="WOM437" s="1552"/>
      <c r="WON437" s="1552"/>
      <c r="WOO437" s="1552"/>
      <c r="WOP437" s="1552"/>
      <c r="WOQ437" s="1552"/>
      <c r="WOR437" s="1552"/>
      <c r="WOS437" s="1552"/>
      <c r="WOT437" s="1552"/>
      <c r="WOU437" s="1552"/>
      <c r="WOV437" s="1552"/>
      <c r="WOW437" s="1552"/>
      <c r="WOX437" s="1552"/>
      <c r="WOY437" s="1552"/>
      <c r="WOZ437" s="1552"/>
      <c r="WPA437" s="1552"/>
      <c r="WPB437" s="1552"/>
      <c r="WPC437" s="1552"/>
      <c r="WPD437" s="1552"/>
      <c r="WPE437" s="1552"/>
      <c r="WPF437" s="1552"/>
      <c r="WPG437" s="1552"/>
      <c r="WPH437" s="1552"/>
      <c r="WPI437" s="1552"/>
      <c r="WPJ437" s="1552"/>
      <c r="WPK437" s="1552"/>
      <c r="WPL437" s="1552"/>
      <c r="WPM437" s="1552"/>
      <c r="WPN437" s="1552"/>
      <c r="WPO437" s="1552"/>
      <c r="WPP437" s="1552"/>
      <c r="WPQ437" s="1552"/>
      <c r="WPR437" s="1552"/>
      <c r="WPS437" s="1552"/>
      <c r="WPT437" s="1552"/>
      <c r="WPU437" s="1552"/>
      <c r="WPV437" s="1552"/>
      <c r="WPW437" s="1552"/>
      <c r="WPX437" s="1552"/>
      <c r="WPY437" s="1552"/>
      <c r="WPZ437" s="1552"/>
      <c r="WQA437" s="1552"/>
      <c r="WQB437" s="1552"/>
      <c r="WQC437" s="1552"/>
      <c r="WQD437" s="1552"/>
      <c r="WQE437" s="1552"/>
      <c r="WQF437" s="1552"/>
      <c r="WQG437" s="1552"/>
      <c r="WQH437" s="1552"/>
      <c r="WQI437" s="1552"/>
      <c r="WQJ437" s="1552"/>
      <c r="WQK437" s="1552"/>
      <c r="WQL437" s="1552"/>
      <c r="WQM437" s="1552"/>
      <c r="WQN437" s="1552"/>
      <c r="WQO437" s="1552"/>
      <c r="WQP437" s="1552"/>
      <c r="WQQ437" s="1552"/>
      <c r="WQR437" s="1552"/>
      <c r="WQS437" s="1552"/>
      <c r="WQT437" s="1552"/>
      <c r="WQU437" s="1552"/>
      <c r="WQV437" s="1552"/>
      <c r="WQW437" s="1552"/>
      <c r="WQX437" s="1552"/>
      <c r="WQY437" s="1552"/>
      <c r="WQZ437" s="1552"/>
      <c r="WRA437" s="1552"/>
      <c r="WRB437" s="1552"/>
      <c r="WRC437" s="1552"/>
      <c r="WRD437" s="1552"/>
      <c r="WRE437" s="1552"/>
      <c r="WRF437" s="1552"/>
      <c r="WRG437" s="1552"/>
      <c r="WRH437" s="1552"/>
      <c r="WRI437" s="1552"/>
      <c r="WRJ437" s="1552"/>
      <c r="WRK437" s="1552"/>
      <c r="WRL437" s="1552"/>
      <c r="WRM437" s="1552"/>
      <c r="WRN437" s="1552"/>
      <c r="WRO437" s="1552"/>
      <c r="WRP437" s="1552"/>
      <c r="WRQ437" s="1552"/>
      <c r="WRR437" s="1552"/>
      <c r="WRS437" s="1552"/>
      <c r="WRT437" s="1552"/>
      <c r="WRU437" s="1552"/>
      <c r="WRV437" s="1552"/>
      <c r="WRW437" s="1552"/>
      <c r="WRX437" s="1552"/>
      <c r="WRY437" s="1552"/>
      <c r="WRZ437" s="1552"/>
      <c r="WSA437" s="1552"/>
      <c r="WSB437" s="1552"/>
      <c r="WSC437" s="1552"/>
      <c r="WSD437" s="1552"/>
      <c r="WSE437" s="1552"/>
      <c r="WSF437" s="1552"/>
      <c r="WSG437" s="1552"/>
      <c r="WSH437" s="1552"/>
      <c r="WSI437" s="1552"/>
      <c r="WSJ437" s="1552"/>
      <c r="WSK437" s="1552"/>
      <c r="WSL437" s="1552"/>
      <c r="WSM437" s="1552"/>
      <c r="WSN437" s="1552"/>
      <c r="WSO437" s="1552"/>
      <c r="WSP437" s="1552"/>
      <c r="WSQ437" s="1552"/>
      <c r="WSR437" s="1552"/>
      <c r="WSS437" s="1552"/>
      <c r="WST437" s="1552"/>
      <c r="WSU437" s="1552"/>
      <c r="WSV437" s="1552"/>
      <c r="WSW437" s="1552"/>
      <c r="WSX437" s="1552"/>
      <c r="WSY437" s="1552"/>
      <c r="WSZ437" s="1552"/>
      <c r="WTA437" s="1552"/>
      <c r="WTB437" s="1552"/>
      <c r="WTC437" s="1552"/>
      <c r="WTD437" s="1552"/>
      <c r="WTE437" s="1552"/>
      <c r="WTF437" s="1552"/>
      <c r="WTG437" s="1552"/>
      <c r="WTH437" s="1552"/>
      <c r="WTI437" s="1552"/>
      <c r="WTJ437" s="1552"/>
      <c r="WTK437" s="1552"/>
      <c r="WTL437" s="1552"/>
      <c r="WTM437" s="1552"/>
      <c r="WTN437" s="1552"/>
      <c r="WTO437" s="1552"/>
      <c r="WTP437" s="1552"/>
      <c r="WTQ437" s="1552"/>
      <c r="WTR437" s="1552"/>
      <c r="WTS437" s="1552"/>
      <c r="WTT437" s="1552"/>
      <c r="WTU437" s="1552"/>
      <c r="WTV437" s="1552"/>
      <c r="WTW437" s="1552"/>
      <c r="WTX437" s="1552"/>
      <c r="WTY437" s="1552"/>
      <c r="WTZ437" s="1552"/>
      <c r="WUA437" s="1552"/>
      <c r="WUB437" s="1552"/>
      <c r="WUC437" s="1552"/>
      <c r="WUD437" s="1552"/>
      <c r="WUE437" s="1552"/>
      <c r="WUF437" s="1552"/>
      <c r="WUG437" s="1552"/>
      <c r="WUH437" s="1552"/>
      <c r="WUI437" s="1552"/>
      <c r="WUJ437" s="1552"/>
      <c r="WUK437" s="1552"/>
      <c r="WUL437" s="1552"/>
      <c r="WUM437" s="1552"/>
      <c r="WUN437" s="1552"/>
      <c r="WUO437" s="1552"/>
      <c r="WUP437" s="1552"/>
      <c r="WUQ437" s="1552"/>
      <c r="WUR437" s="1552"/>
      <c r="WUS437" s="1552"/>
      <c r="WUT437" s="1552"/>
      <c r="WUU437" s="1552"/>
      <c r="WUV437" s="1552"/>
      <c r="WUW437" s="1552"/>
      <c r="WUX437" s="1552"/>
      <c r="WUY437" s="1552"/>
      <c r="WUZ437" s="1552"/>
      <c r="WVA437" s="1552"/>
      <c r="WVB437" s="1552"/>
      <c r="WVC437" s="1552"/>
      <c r="WVD437" s="1552"/>
      <c r="WVE437" s="1552"/>
      <c r="WVF437" s="1552"/>
      <c r="WVG437" s="1552"/>
      <c r="WVH437" s="1552"/>
      <c r="WVI437" s="1552"/>
      <c r="WVJ437" s="1552"/>
      <c r="WVK437" s="1552"/>
      <c r="WVL437" s="1552"/>
      <c r="WVM437" s="1552"/>
      <c r="WVN437" s="1552"/>
      <c r="WVO437" s="1552"/>
      <c r="WVP437" s="1552"/>
      <c r="WVQ437" s="1552"/>
      <c r="WVR437" s="1552"/>
      <c r="WVS437" s="1552"/>
      <c r="WVT437" s="1552"/>
      <c r="WVU437" s="1552"/>
      <c r="WVV437" s="1552"/>
      <c r="WVW437" s="1552"/>
      <c r="WVX437" s="1552"/>
      <c r="WVY437" s="1552"/>
      <c r="WVZ437" s="1552"/>
      <c r="WWA437" s="1552"/>
      <c r="WWB437" s="1552"/>
      <c r="WWC437" s="1552"/>
      <c r="WWD437" s="1552"/>
      <c r="WWE437" s="1552"/>
      <c r="WWF437" s="1552"/>
      <c r="WWG437" s="1552"/>
      <c r="WWH437" s="1552"/>
      <c r="WWI437" s="1552"/>
      <c r="WWJ437" s="1552"/>
      <c r="WWK437" s="1552"/>
      <c r="WWL437" s="1552"/>
      <c r="WWM437" s="1552"/>
      <c r="WWN437" s="1552"/>
      <c r="WWO437" s="1552"/>
      <c r="WWP437" s="1552"/>
      <c r="WWQ437" s="1552"/>
      <c r="WWR437" s="1552"/>
      <c r="WWS437" s="1552"/>
      <c r="WWT437" s="1552"/>
      <c r="WWU437" s="1552"/>
      <c r="WWV437" s="1552"/>
      <c r="WWW437" s="1552"/>
      <c r="WWX437" s="1552"/>
      <c r="WWY437" s="1552"/>
      <c r="WWZ437" s="1552"/>
      <c r="WXA437" s="1552"/>
      <c r="WXB437" s="1552"/>
      <c r="WXC437" s="1552"/>
      <c r="WXD437" s="1552"/>
      <c r="WXE437" s="1552"/>
      <c r="WXF437" s="1552"/>
      <c r="WXG437" s="1552"/>
      <c r="WXH437" s="1552"/>
      <c r="WXI437" s="1552"/>
      <c r="WXJ437" s="1552"/>
      <c r="WXK437" s="1552"/>
      <c r="WXL437" s="1552"/>
      <c r="WXM437" s="1552"/>
      <c r="WXN437" s="1552"/>
      <c r="WXO437" s="1552"/>
      <c r="WXP437" s="1552"/>
      <c r="WXQ437" s="1552"/>
      <c r="WXR437" s="1552"/>
      <c r="WXS437" s="1552"/>
      <c r="WXT437" s="1552"/>
      <c r="WXU437" s="1552"/>
      <c r="WXV437" s="1552"/>
      <c r="WXW437" s="1552"/>
      <c r="WXX437" s="1552"/>
      <c r="WXY437" s="1552"/>
      <c r="WXZ437" s="1552"/>
      <c r="WYA437" s="1552"/>
      <c r="WYB437" s="1552"/>
      <c r="WYC437" s="1552"/>
      <c r="WYD437" s="1552"/>
      <c r="WYE437" s="1552"/>
      <c r="WYF437" s="1552"/>
      <c r="WYG437" s="1552"/>
      <c r="WYH437" s="1552"/>
      <c r="WYI437" s="1552"/>
      <c r="WYJ437" s="1552"/>
      <c r="WYK437" s="1552"/>
      <c r="WYL437" s="1552"/>
      <c r="WYM437" s="1552"/>
      <c r="WYN437" s="1552"/>
      <c r="WYO437" s="1552"/>
      <c r="WYP437" s="1552"/>
      <c r="WYQ437" s="1552"/>
      <c r="WYR437" s="1552"/>
      <c r="WYS437" s="1552"/>
      <c r="WYT437" s="1552"/>
      <c r="WYU437" s="1552"/>
      <c r="WYV437" s="1552"/>
      <c r="WYW437" s="1552"/>
      <c r="WYX437" s="1552"/>
      <c r="WYY437" s="1552"/>
      <c r="WYZ437" s="1552"/>
      <c r="WZA437" s="1552"/>
      <c r="WZB437" s="1552"/>
      <c r="WZC437" s="1552"/>
      <c r="WZD437" s="1552"/>
      <c r="WZE437" s="1552"/>
      <c r="WZF437" s="1552"/>
      <c r="WZG437" s="1552"/>
      <c r="WZH437" s="1552"/>
      <c r="WZI437" s="1552"/>
      <c r="WZJ437" s="1552"/>
      <c r="WZK437" s="1552"/>
      <c r="WZL437" s="1552"/>
      <c r="WZM437" s="1552"/>
      <c r="WZN437" s="1552"/>
      <c r="WZO437" s="1552"/>
      <c r="WZP437" s="1552"/>
      <c r="WZQ437" s="1552"/>
      <c r="WZR437" s="1552"/>
      <c r="WZS437" s="1552"/>
      <c r="WZT437" s="1552"/>
      <c r="WZU437" s="1552"/>
      <c r="WZV437" s="1552"/>
      <c r="WZW437" s="1552"/>
      <c r="WZX437" s="1552"/>
      <c r="WZY437" s="1552"/>
      <c r="WZZ437" s="1552"/>
      <c r="XAA437" s="1552"/>
      <c r="XAB437" s="1552"/>
      <c r="XAC437" s="1552"/>
      <c r="XAD437" s="1552"/>
      <c r="XAE437" s="1552"/>
      <c r="XAF437" s="1552"/>
      <c r="XAG437" s="1552"/>
      <c r="XAH437" s="1552"/>
      <c r="XAI437" s="1552"/>
      <c r="XAJ437" s="1552"/>
      <c r="XAK437" s="1552"/>
      <c r="XAL437" s="1552"/>
      <c r="XAM437" s="1552"/>
      <c r="XAN437" s="1552"/>
      <c r="XAO437" s="1552"/>
      <c r="XAP437" s="1552"/>
      <c r="XAQ437" s="1552"/>
      <c r="XAR437" s="1552"/>
      <c r="XAS437" s="1552"/>
      <c r="XAT437" s="1552"/>
      <c r="XAU437" s="1552"/>
      <c r="XAV437" s="1552"/>
      <c r="XAW437" s="1552"/>
      <c r="XAX437" s="1552"/>
      <c r="XAY437" s="1552"/>
      <c r="XAZ437" s="1552"/>
      <c r="XBA437" s="1552"/>
      <c r="XBB437" s="1552"/>
      <c r="XBC437" s="1552"/>
      <c r="XBD437" s="1552"/>
      <c r="XBE437" s="1552"/>
      <c r="XBF437" s="1552"/>
      <c r="XBG437" s="1552"/>
      <c r="XBH437" s="1552"/>
      <c r="XBI437" s="1552"/>
      <c r="XBJ437" s="1552"/>
      <c r="XBK437" s="1552"/>
      <c r="XBL437" s="1552"/>
      <c r="XBM437" s="1552"/>
      <c r="XBN437" s="1552"/>
      <c r="XBO437" s="1552"/>
      <c r="XBP437" s="1552"/>
      <c r="XBQ437" s="1552"/>
      <c r="XBR437" s="1552"/>
      <c r="XBS437" s="1552"/>
      <c r="XBT437" s="1552"/>
      <c r="XBU437" s="1552"/>
      <c r="XBV437" s="1552"/>
      <c r="XBW437" s="1552"/>
      <c r="XBX437" s="1552"/>
      <c r="XBY437" s="1552"/>
      <c r="XBZ437" s="1552"/>
      <c r="XCA437" s="1552"/>
      <c r="XCB437" s="1552"/>
      <c r="XCC437" s="1552"/>
      <c r="XCD437" s="1552"/>
      <c r="XCE437" s="1552"/>
      <c r="XCF437" s="1552"/>
      <c r="XCG437" s="1552"/>
      <c r="XCH437" s="1552"/>
      <c r="XCI437" s="1552"/>
      <c r="XCJ437" s="1552"/>
      <c r="XCK437" s="1552"/>
      <c r="XCL437" s="1552"/>
      <c r="XCM437" s="1552"/>
      <c r="XCN437" s="1552"/>
      <c r="XCO437" s="1552"/>
      <c r="XCP437" s="1552"/>
      <c r="XCQ437" s="1552"/>
      <c r="XCR437" s="1552"/>
      <c r="XCS437" s="1552"/>
      <c r="XCT437" s="1552"/>
      <c r="XCU437" s="1552"/>
      <c r="XCV437" s="1552"/>
      <c r="XCW437" s="1552"/>
      <c r="XCX437" s="1552"/>
      <c r="XCY437" s="1552"/>
      <c r="XCZ437" s="1552"/>
      <c r="XDA437" s="1552"/>
      <c r="XDB437" s="1552"/>
      <c r="XDC437" s="1552"/>
      <c r="XDD437" s="1552"/>
      <c r="XDE437" s="1552"/>
      <c r="XDF437" s="1552"/>
      <c r="XDG437" s="1552"/>
      <c r="XDH437" s="1552"/>
      <c r="XDI437" s="1552"/>
      <c r="XDJ437" s="1552"/>
      <c r="XDK437" s="1552"/>
      <c r="XDL437" s="1552"/>
      <c r="XDM437" s="1552"/>
      <c r="XDN437" s="1552"/>
      <c r="XDO437" s="1552"/>
      <c r="XDP437" s="1552"/>
      <c r="XDQ437" s="1552"/>
      <c r="XDR437" s="1552"/>
      <c r="XDS437" s="1552"/>
      <c r="XDT437" s="1552"/>
      <c r="XDU437" s="1552"/>
      <c r="XDV437" s="1552"/>
      <c r="XDW437" s="1552"/>
      <c r="XDX437" s="1552"/>
      <c r="XDY437" s="1552"/>
      <c r="XDZ437" s="1552"/>
      <c r="XEA437" s="1552"/>
      <c r="XEB437" s="1552"/>
      <c r="XEC437" s="1552"/>
      <c r="XED437" s="1552"/>
      <c r="XEE437" s="1552"/>
      <c r="XEF437" s="1552"/>
      <c r="XEG437" s="1552"/>
      <c r="XEH437" s="1552"/>
      <c r="XEI437" s="1552"/>
      <c r="XEJ437" s="1552"/>
      <c r="XEK437" s="1552"/>
      <c r="XEL437" s="1552"/>
      <c r="XEM437" s="1552"/>
      <c r="XEN437" s="1552"/>
      <c r="XEO437" s="1552"/>
      <c r="XEP437" s="1552"/>
      <c r="XEQ437" s="1552"/>
      <c r="XER437" s="1552"/>
    </row>
    <row r="438" spans="1:16372" ht="12.5" customHeight="1" x14ac:dyDescent="0.25">
      <c r="F438" s="61"/>
      <c r="G438" s="98"/>
    </row>
    <row r="439" spans="1:16372" ht="19.5" customHeight="1" x14ac:dyDescent="0.25">
      <c r="B439" s="1554" t="s">
        <v>146</v>
      </c>
      <c r="C439" s="1555">
        <v>0</v>
      </c>
      <c r="D439" s="1555">
        <v>0</v>
      </c>
      <c r="E439" s="1556">
        <v>0</v>
      </c>
      <c r="F439" s="61"/>
      <c r="G439" s="98"/>
    </row>
    <row r="440" spans="1:16372" ht="19.5" customHeight="1" x14ac:dyDescent="0.25">
      <c r="A440" s="1552"/>
      <c r="B440" s="1558" t="s">
        <v>518</v>
      </c>
      <c r="C440" s="1559">
        <v>0</v>
      </c>
      <c r="D440" s="1559">
        <v>0</v>
      </c>
      <c r="E440" s="1560">
        <v>0</v>
      </c>
      <c r="F440" s="1553"/>
      <c r="G440" s="1557"/>
      <c r="H440" s="1552"/>
      <c r="I440" s="1553"/>
      <c r="J440" s="1553"/>
      <c r="K440" s="1552"/>
      <c r="L440" s="1552"/>
      <c r="M440" s="1552"/>
      <c r="N440" s="1552"/>
      <c r="O440" s="1552"/>
      <c r="P440" s="1552"/>
      <c r="Q440" s="1552"/>
      <c r="R440" s="1552"/>
      <c r="S440" s="1552"/>
      <c r="T440" s="1552"/>
      <c r="U440" s="1552"/>
      <c r="V440" s="1552"/>
      <c r="W440" s="1552"/>
      <c r="X440" s="1552"/>
      <c r="Y440" s="1552"/>
      <c r="Z440" s="1552"/>
      <c r="AA440" s="1552"/>
      <c r="AB440" s="1552"/>
      <c r="AC440" s="1552"/>
      <c r="AD440" s="1552"/>
      <c r="AE440" s="1552"/>
      <c r="AF440" s="1552"/>
      <c r="AG440" s="1552"/>
      <c r="AH440" s="1552"/>
      <c r="AI440" s="1552"/>
      <c r="AJ440" s="1552"/>
      <c r="AK440" s="1552"/>
      <c r="AL440" s="1552"/>
      <c r="AM440" s="1552"/>
      <c r="AN440" s="1552"/>
      <c r="AO440" s="1552"/>
      <c r="AP440" s="1552"/>
      <c r="AQ440" s="1552"/>
      <c r="AR440" s="1552"/>
      <c r="AS440" s="1552"/>
      <c r="AT440" s="1552"/>
      <c r="AU440" s="1552"/>
      <c r="AV440" s="1552"/>
      <c r="AW440" s="1552"/>
      <c r="AX440" s="1552"/>
      <c r="AY440" s="1552"/>
      <c r="AZ440" s="1552"/>
      <c r="BA440" s="1552"/>
      <c r="BB440" s="1552"/>
      <c r="BC440" s="1552"/>
      <c r="BD440" s="1552"/>
      <c r="BE440" s="1552"/>
      <c r="BF440" s="1552"/>
      <c r="BG440" s="1552"/>
      <c r="BH440" s="1552"/>
      <c r="BI440" s="1552"/>
      <c r="BJ440" s="1552"/>
      <c r="BK440" s="1552"/>
      <c r="BL440" s="1552"/>
      <c r="BM440" s="1552"/>
      <c r="BN440" s="1552"/>
      <c r="BO440" s="1552"/>
      <c r="BP440" s="1552"/>
      <c r="BQ440" s="1552"/>
      <c r="BR440" s="1552"/>
      <c r="BS440" s="1552"/>
      <c r="BT440" s="1552"/>
      <c r="BU440" s="1552"/>
      <c r="BV440" s="1552"/>
      <c r="BW440" s="1552"/>
      <c r="BX440" s="1552"/>
      <c r="BY440" s="1552"/>
      <c r="BZ440" s="1552"/>
      <c r="CA440" s="1552"/>
      <c r="CB440" s="1552"/>
      <c r="CC440" s="1552"/>
      <c r="CD440" s="1552"/>
      <c r="CE440" s="1552"/>
      <c r="CF440" s="1552"/>
      <c r="CG440" s="1552"/>
      <c r="CH440" s="1552"/>
      <c r="CI440" s="1552"/>
      <c r="CJ440" s="1552"/>
      <c r="CK440" s="1552"/>
      <c r="CL440" s="1552"/>
      <c r="CM440" s="1552"/>
      <c r="CN440" s="1552"/>
      <c r="CO440" s="1552"/>
      <c r="CP440" s="1552"/>
      <c r="CQ440" s="1552"/>
      <c r="CR440" s="1552"/>
      <c r="CS440" s="1552"/>
      <c r="CT440" s="1552"/>
      <c r="CU440" s="1552"/>
      <c r="CV440" s="1552"/>
      <c r="CW440" s="1552"/>
      <c r="CX440" s="1552"/>
      <c r="CY440" s="1552"/>
      <c r="CZ440" s="1552"/>
      <c r="DA440" s="1552"/>
      <c r="DB440" s="1552"/>
      <c r="DC440" s="1552"/>
      <c r="DD440" s="1552"/>
      <c r="DE440" s="1552"/>
      <c r="DF440" s="1552"/>
      <c r="DG440" s="1552"/>
      <c r="DH440" s="1552"/>
      <c r="DI440" s="1552"/>
      <c r="DJ440" s="1552"/>
      <c r="DK440" s="1552"/>
      <c r="DL440" s="1552"/>
      <c r="DM440" s="1552"/>
      <c r="DN440" s="1552"/>
      <c r="DO440" s="1552"/>
      <c r="DP440" s="1552"/>
      <c r="DQ440" s="1552"/>
      <c r="DR440" s="1552"/>
      <c r="DS440" s="1552"/>
      <c r="DT440" s="1552"/>
      <c r="DU440" s="1552"/>
      <c r="DV440" s="1552"/>
      <c r="DW440" s="1552"/>
      <c r="DX440" s="1552"/>
      <c r="DY440" s="1552"/>
      <c r="DZ440" s="1552"/>
      <c r="EA440" s="1552"/>
      <c r="EB440" s="1552"/>
      <c r="EC440" s="1552"/>
      <c r="ED440" s="1552"/>
      <c r="EE440" s="1552"/>
      <c r="EF440" s="1552"/>
      <c r="EG440" s="1552"/>
      <c r="EH440" s="1552"/>
      <c r="EI440" s="1552"/>
      <c r="EJ440" s="1552"/>
      <c r="EK440" s="1552"/>
      <c r="EL440" s="1552"/>
      <c r="EM440" s="1552"/>
      <c r="EN440" s="1552"/>
      <c r="EO440" s="1552"/>
      <c r="EP440" s="1552"/>
      <c r="EQ440" s="1552"/>
      <c r="ER440" s="1552"/>
      <c r="ES440" s="1552"/>
      <c r="ET440" s="1552"/>
      <c r="EU440" s="1552"/>
      <c r="EV440" s="1552"/>
      <c r="EW440" s="1552"/>
      <c r="EX440" s="1552"/>
      <c r="EY440" s="1552"/>
      <c r="EZ440" s="1552"/>
      <c r="FA440" s="1552"/>
      <c r="FB440" s="1552"/>
      <c r="FC440" s="1552"/>
      <c r="FD440" s="1552"/>
      <c r="FE440" s="1552"/>
      <c r="FF440" s="1552"/>
      <c r="FG440" s="1552"/>
      <c r="FH440" s="1552"/>
      <c r="FI440" s="1552"/>
      <c r="FJ440" s="1552"/>
      <c r="FK440" s="1552"/>
      <c r="FL440" s="1552"/>
      <c r="FM440" s="1552"/>
      <c r="FN440" s="1552"/>
      <c r="FO440" s="1552"/>
      <c r="FP440" s="1552"/>
      <c r="FQ440" s="1552"/>
      <c r="FR440" s="1552"/>
      <c r="FS440" s="1552"/>
      <c r="FT440" s="1552"/>
      <c r="FU440" s="1552"/>
      <c r="FV440" s="1552"/>
      <c r="FW440" s="1552"/>
      <c r="FX440" s="1552"/>
      <c r="FY440" s="1552"/>
      <c r="FZ440" s="1552"/>
      <c r="GA440" s="1552"/>
      <c r="GB440" s="1552"/>
      <c r="GC440" s="1552"/>
      <c r="GD440" s="1552"/>
      <c r="GE440" s="1552"/>
      <c r="GF440" s="1552"/>
      <c r="GG440" s="1552"/>
      <c r="GH440" s="1552"/>
      <c r="GI440" s="1552"/>
      <c r="GJ440" s="1552"/>
      <c r="GK440" s="1552"/>
      <c r="GL440" s="1552"/>
      <c r="GM440" s="1552"/>
      <c r="GN440" s="1552"/>
      <c r="GO440" s="1552"/>
      <c r="GP440" s="1552"/>
      <c r="GQ440" s="1552"/>
      <c r="GR440" s="1552"/>
      <c r="GS440" s="1552"/>
      <c r="GT440" s="1552"/>
      <c r="GU440" s="1552"/>
      <c r="GV440" s="1552"/>
      <c r="GW440" s="1552"/>
      <c r="GX440" s="1552"/>
      <c r="GY440" s="1552"/>
      <c r="GZ440" s="1552"/>
      <c r="HA440" s="1552"/>
      <c r="HB440" s="1552"/>
      <c r="HC440" s="1552"/>
      <c r="HD440" s="1552"/>
      <c r="HE440" s="1552"/>
      <c r="HF440" s="1552"/>
      <c r="HG440" s="1552"/>
      <c r="HH440" s="1552"/>
      <c r="HI440" s="1552"/>
      <c r="HJ440" s="1552"/>
      <c r="HK440" s="1552"/>
      <c r="HL440" s="1552"/>
      <c r="HM440" s="1552"/>
      <c r="HN440" s="1552"/>
      <c r="HO440" s="1552"/>
      <c r="HP440" s="1552"/>
      <c r="HQ440" s="1552"/>
      <c r="HR440" s="1552"/>
      <c r="HS440" s="1552"/>
      <c r="HT440" s="1552"/>
      <c r="HU440" s="1552"/>
      <c r="HV440" s="1552"/>
      <c r="HW440" s="1552"/>
      <c r="HX440" s="1552"/>
      <c r="HY440" s="1552"/>
      <c r="HZ440" s="1552"/>
      <c r="IA440" s="1552"/>
      <c r="IB440" s="1552"/>
      <c r="IC440" s="1552"/>
      <c r="ID440" s="1552"/>
      <c r="IE440" s="1552"/>
      <c r="IF440" s="1552"/>
      <c r="IG440" s="1552"/>
      <c r="IH440" s="1552"/>
      <c r="II440" s="1552"/>
      <c r="IJ440" s="1552"/>
      <c r="IK440" s="1552"/>
      <c r="IL440" s="1552"/>
      <c r="IM440" s="1552"/>
      <c r="IN440" s="1552"/>
      <c r="IO440" s="1552"/>
      <c r="IP440" s="1552"/>
      <c r="IQ440" s="1552"/>
      <c r="IR440" s="1552"/>
      <c r="IS440" s="1552"/>
      <c r="IT440" s="1552"/>
      <c r="IU440" s="1552"/>
      <c r="IV440" s="1552"/>
      <c r="IW440" s="1552"/>
      <c r="IX440" s="1552"/>
      <c r="IY440" s="1552"/>
      <c r="IZ440" s="1552"/>
      <c r="JA440" s="1552"/>
      <c r="JB440" s="1552"/>
      <c r="JC440" s="1552"/>
      <c r="JD440" s="1552"/>
      <c r="JE440" s="1552"/>
      <c r="JF440" s="1552"/>
      <c r="JG440" s="1552"/>
      <c r="JH440" s="1552"/>
      <c r="JI440" s="1552"/>
      <c r="JJ440" s="1552"/>
      <c r="JK440" s="1552"/>
      <c r="JL440" s="1552"/>
      <c r="JM440" s="1552"/>
      <c r="JN440" s="1552"/>
      <c r="JO440" s="1552"/>
      <c r="JP440" s="1552"/>
      <c r="JQ440" s="1552"/>
      <c r="JR440" s="1552"/>
      <c r="JS440" s="1552"/>
      <c r="JT440" s="1552"/>
      <c r="JU440" s="1552"/>
      <c r="JV440" s="1552"/>
      <c r="JW440" s="1552"/>
      <c r="JX440" s="1552"/>
      <c r="JY440" s="1552"/>
      <c r="JZ440" s="1552"/>
      <c r="KA440" s="1552"/>
      <c r="KB440" s="1552"/>
      <c r="KC440" s="1552"/>
      <c r="KD440" s="1552"/>
      <c r="KE440" s="1552"/>
      <c r="KF440" s="1552"/>
      <c r="KG440" s="1552"/>
      <c r="KH440" s="1552"/>
      <c r="KI440" s="1552"/>
      <c r="KJ440" s="1552"/>
      <c r="KK440" s="1552"/>
      <c r="KL440" s="1552"/>
      <c r="KM440" s="1552"/>
      <c r="KN440" s="1552"/>
      <c r="KO440" s="1552"/>
      <c r="KP440" s="1552"/>
      <c r="KQ440" s="1552"/>
      <c r="KR440" s="1552"/>
      <c r="KS440" s="1552"/>
      <c r="KT440" s="1552"/>
      <c r="KU440" s="1552"/>
      <c r="KV440" s="1552"/>
      <c r="KW440" s="1552"/>
      <c r="KX440" s="1552"/>
      <c r="KY440" s="1552"/>
      <c r="KZ440" s="1552"/>
      <c r="LA440" s="1552"/>
      <c r="LB440" s="1552"/>
      <c r="LC440" s="1552"/>
      <c r="LD440" s="1552"/>
      <c r="LE440" s="1552"/>
      <c r="LF440" s="1552"/>
      <c r="LG440" s="1552"/>
      <c r="LH440" s="1552"/>
      <c r="LI440" s="1552"/>
      <c r="LJ440" s="1552"/>
      <c r="LK440" s="1552"/>
      <c r="LL440" s="1552"/>
      <c r="LM440" s="1552"/>
      <c r="LN440" s="1552"/>
      <c r="LO440" s="1552"/>
      <c r="LP440" s="1552"/>
      <c r="LQ440" s="1552"/>
      <c r="LR440" s="1552"/>
      <c r="LS440" s="1552"/>
      <c r="LT440" s="1552"/>
      <c r="LU440" s="1552"/>
      <c r="LV440" s="1552"/>
      <c r="LW440" s="1552"/>
      <c r="LX440" s="1552"/>
      <c r="LY440" s="1552"/>
      <c r="LZ440" s="1552"/>
      <c r="MA440" s="1552"/>
      <c r="MB440" s="1552"/>
      <c r="MC440" s="1552"/>
      <c r="MD440" s="1552"/>
      <c r="ME440" s="1552"/>
      <c r="MF440" s="1552"/>
      <c r="MG440" s="1552"/>
      <c r="MH440" s="1552"/>
      <c r="MI440" s="1552"/>
      <c r="MJ440" s="1552"/>
      <c r="MK440" s="1552"/>
      <c r="ML440" s="1552"/>
      <c r="MM440" s="1552"/>
      <c r="MN440" s="1552"/>
      <c r="MO440" s="1552"/>
      <c r="MP440" s="1552"/>
      <c r="MQ440" s="1552"/>
      <c r="MR440" s="1552"/>
      <c r="MS440" s="1552"/>
      <c r="MT440" s="1552"/>
      <c r="MU440" s="1552"/>
      <c r="MV440" s="1552"/>
      <c r="MW440" s="1552"/>
      <c r="MX440" s="1552"/>
      <c r="MY440" s="1552"/>
      <c r="MZ440" s="1552"/>
      <c r="NA440" s="1552"/>
      <c r="NB440" s="1552"/>
      <c r="NC440" s="1552"/>
      <c r="ND440" s="1552"/>
      <c r="NE440" s="1552"/>
      <c r="NF440" s="1552"/>
      <c r="NG440" s="1552"/>
      <c r="NH440" s="1552"/>
      <c r="NI440" s="1552"/>
      <c r="NJ440" s="1552"/>
      <c r="NK440" s="1552"/>
      <c r="NL440" s="1552"/>
      <c r="NM440" s="1552"/>
      <c r="NN440" s="1552"/>
      <c r="NO440" s="1552"/>
      <c r="NP440" s="1552"/>
      <c r="NQ440" s="1552"/>
      <c r="NR440" s="1552"/>
      <c r="NS440" s="1552"/>
      <c r="NT440" s="1552"/>
      <c r="NU440" s="1552"/>
      <c r="NV440" s="1552"/>
      <c r="NW440" s="1552"/>
      <c r="NX440" s="1552"/>
      <c r="NY440" s="1552"/>
      <c r="NZ440" s="1552"/>
      <c r="OA440" s="1552"/>
      <c r="OB440" s="1552"/>
      <c r="OC440" s="1552"/>
      <c r="OD440" s="1552"/>
      <c r="OE440" s="1552"/>
      <c r="OF440" s="1552"/>
      <c r="OG440" s="1552"/>
      <c r="OH440" s="1552"/>
      <c r="OI440" s="1552"/>
      <c r="OJ440" s="1552"/>
      <c r="OK440" s="1552"/>
      <c r="OL440" s="1552"/>
      <c r="OM440" s="1552"/>
      <c r="ON440" s="1552"/>
      <c r="OO440" s="1552"/>
      <c r="OP440" s="1552"/>
      <c r="OQ440" s="1552"/>
      <c r="OR440" s="1552"/>
      <c r="OS440" s="1552"/>
      <c r="OT440" s="1552"/>
      <c r="OU440" s="1552"/>
      <c r="OV440" s="1552"/>
      <c r="OW440" s="1552"/>
      <c r="OX440" s="1552"/>
      <c r="OY440" s="1552"/>
      <c r="OZ440" s="1552"/>
      <c r="PA440" s="1552"/>
      <c r="PB440" s="1552"/>
      <c r="PC440" s="1552"/>
      <c r="PD440" s="1552"/>
      <c r="PE440" s="1552"/>
      <c r="PF440" s="1552"/>
      <c r="PG440" s="1552"/>
      <c r="PH440" s="1552"/>
      <c r="PI440" s="1552"/>
      <c r="PJ440" s="1552"/>
      <c r="PK440" s="1552"/>
      <c r="PL440" s="1552"/>
      <c r="PM440" s="1552"/>
      <c r="PN440" s="1552"/>
      <c r="PO440" s="1552"/>
      <c r="PP440" s="1552"/>
      <c r="PQ440" s="1552"/>
      <c r="PR440" s="1552"/>
      <c r="PS440" s="1552"/>
      <c r="PT440" s="1552"/>
      <c r="PU440" s="1552"/>
      <c r="PV440" s="1552"/>
      <c r="PW440" s="1552"/>
      <c r="PX440" s="1552"/>
      <c r="PY440" s="1552"/>
      <c r="PZ440" s="1552"/>
      <c r="QA440" s="1552"/>
      <c r="QB440" s="1552"/>
      <c r="QC440" s="1552"/>
      <c r="QD440" s="1552"/>
      <c r="QE440" s="1552"/>
      <c r="QF440" s="1552"/>
      <c r="QG440" s="1552"/>
      <c r="QH440" s="1552"/>
      <c r="QI440" s="1552"/>
      <c r="QJ440" s="1552"/>
      <c r="QK440" s="1552"/>
      <c r="QL440" s="1552"/>
      <c r="QM440" s="1552"/>
      <c r="QN440" s="1552"/>
      <c r="QO440" s="1552"/>
      <c r="QP440" s="1552"/>
      <c r="QQ440" s="1552"/>
      <c r="QR440" s="1552"/>
      <c r="QS440" s="1552"/>
      <c r="QT440" s="1552"/>
      <c r="QU440" s="1552"/>
      <c r="QV440" s="1552"/>
      <c r="QW440" s="1552"/>
      <c r="QX440" s="1552"/>
      <c r="QY440" s="1552"/>
      <c r="QZ440" s="1552"/>
      <c r="RA440" s="1552"/>
      <c r="RB440" s="1552"/>
      <c r="RC440" s="1552"/>
      <c r="RD440" s="1552"/>
      <c r="RE440" s="1552"/>
      <c r="RF440" s="1552"/>
      <c r="RG440" s="1552"/>
      <c r="RH440" s="1552"/>
      <c r="RI440" s="1552"/>
      <c r="RJ440" s="1552"/>
      <c r="RK440" s="1552"/>
      <c r="RL440" s="1552"/>
      <c r="RM440" s="1552"/>
      <c r="RN440" s="1552"/>
      <c r="RO440" s="1552"/>
      <c r="RP440" s="1552"/>
      <c r="RQ440" s="1552"/>
      <c r="RR440" s="1552"/>
      <c r="RS440" s="1552"/>
      <c r="RT440" s="1552"/>
      <c r="RU440" s="1552"/>
      <c r="RV440" s="1552"/>
      <c r="RW440" s="1552"/>
      <c r="RX440" s="1552"/>
      <c r="RY440" s="1552"/>
      <c r="RZ440" s="1552"/>
      <c r="SA440" s="1552"/>
      <c r="SB440" s="1552"/>
      <c r="SC440" s="1552"/>
      <c r="SD440" s="1552"/>
      <c r="SE440" s="1552"/>
      <c r="SF440" s="1552"/>
      <c r="SG440" s="1552"/>
      <c r="SH440" s="1552"/>
      <c r="SI440" s="1552"/>
      <c r="SJ440" s="1552"/>
      <c r="SK440" s="1552"/>
      <c r="SL440" s="1552"/>
      <c r="SM440" s="1552"/>
      <c r="SN440" s="1552"/>
      <c r="SO440" s="1552"/>
      <c r="SP440" s="1552"/>
      <c r="SQ440" s="1552"/>
      <c r="SR440" s="1552"/>
      <c r="SS440" s="1552"/>
      <c r="ST440" s="1552"/>
      <c r="SU440" s="1552"/>
      <c r="SV440" s="1552"/>
      <c r="SW440" s="1552"/>
      <c r="SX440" s="1552"/>
      <c r="SY440" s="1552"/>
      <c r="SZ440" s="1552"/>
      <c r="TA440" s="1552"/>
      <c r="TB440" s="1552"/>
      <c r="TC440" s="1552"/>
      <c r="TD440" s="1552"/>
      <c r="TE440" s="1552"/>
      <c r="TF440" s="1552"/>
      <c r="TG440" s="1552"/>
      <c r="TH440" s="1552"/>
      <c r="TI440" s="1552"/>
      <c r="TJ440" s="1552"/>
      <c r="TK440" s="1552"/>
      <c r="TL440" s="1552"/>
      <c r="TM440" s="1552"/>
      <c r="TN440" s="1552"/>
      <c r="TO440" s="1552"/>
      <c r="TP440" s="1552"/>
      <c r="TQ440" s="1552"/>
      <c r="TR440" s="1552"/>
      <c r="TS440" s="1552"/>
      <c r="TT440" s="1552"/>
      <c r="TU440" s="1552"/>
      <c r="TV440" s="1552"/>
      <c r="TW440" s="1552"/>
      <c r="TX440" s="1552"/>
      <c r="TY440" s="1552"/>
      <c r="TZ440" s="1552"/>
      <c r="UA440" s="1552"/>
      <c r="UB440" s="1552"/>
      <c r="UC440" s="1552"/>
      <c r="UD440" s="1552"/>
      <c r="UE440" s="1552"/>
      <c r="UF440" s="1552"/>
      <c r="UG440" s="1552"/>
      <c r="UH440" s="1552"/>
      <c r="UI440" s="1552"/>
      <c r="UJ440" s="1552"/>
      <c r="UK440" s="1552"/>
      <c r="UL440" s="1552"/>
      <c r="UM440" s="1552"/>
      <c r="UN440" s="1552"/>
      <c r="UO440" s="1552"/>
      <c r="UP440" s="1552"/>
      <c r="UQ440" s="1552"/>
      <c r="UR440" s="1552"/>
      <c r="US440" s="1552"/>
      <c r="UT440" s="1552"/>
      <c r="UU440" s="1552"/>
      <c r="UV440" s="1552"/>
      <c r="UW440" s="1552"/>
      <c r="UX440" s="1552"/>
      <c r="UY440" s="1552"/>
      <c r="UZ440" s="1552"/>
      <c r="VA440" s="1552"/>
      <c r="VB440" s="1552"/>
      <c r="VC440" s="1552"/>
      <c r="VD440" s="1552"/>
      <c r="VE440" s="1552"/>
      <c r="VF440" s="1552"/>
      <c r="VG440" s="1552"/>
      <c r="VH440" s="1552"/>
      <c r="VI440" s="1552"/>
      <c r="VJ440" s="1552"/>
      <c r="VK440" s="1552"/>
      <c r="VL440" s="1552"/>
      <c r="VM440" s="1552"/>
      <c r="VN440" s="1552"/>
      <c r="VO440" s="1552"/>
      <c r="VP440" s="1552"/>
      <c r="VQ440" s="1552"/>
      <c r="VR440" s="1552"/>
      <c r="VS440" s="1552"/>
      <c r="VT440" s="1552"/>
      <c r="VU440" s="1552"/>
      <c r="VV440" s="1552"/>
      <c r="VW440" s="1552"/>
      <c r="VX440" s="1552"/>
      <c r="VY440" s="1552"/>
      <c r="VZ440" s="1552"/>
      <c r="WA440" s="1552"/>
      <c r="WB440" s="1552"/>
      <c r="WC440" s="1552"/>
      <c r="WD440" s="1552"/>
      <c r="WE440" s="1552"/>
      <c r="WF440" s="1552"/>
      <c r="WG440" s="1552"/>
      <c r="WH440" s="1552"/>
      <c r="WI440" s="1552"/>
      <c r="WJ440" s="1552"/>
      <c r="WK440" s="1552"/>
      <c r="WL440" s="1552"/>
      <c r="WM440" s="1552"/>
      <c r="WN440" s="1552"/>
      <c r="WO440" s="1552"/>
      <c r="WP440" s="1552"/>
      <c r="WQ440" s="1552"/>
      <c r="WR440" s="1552"/>
      <c r="WS440" s="1552"/>
      <c r="WT440" s="1552"/>
      <c r="WU440" s="1552"/>
      <c r="WV440" s="1552"/>
      <c r="WW440" s="1552"/>
      <c r="WX440" s="1552"/>
      <c r="WY440" s="1552"/>
      <c r="WZ440" s="1552"/>
      <c r="XA440" s="1552"/>
      <c r="XB440" s="1552"/>
      <c r="XC440" s="1552"/>
      <c r="XD440" s="1552"/>
      <c r="XE440" s="1552"/>
      <c r="XF440" s="1552"/>
      <c r="XG440" s="1552"/>
      <c r="XH440" s="1552"/>
      <c r="XI440" s="1552"/>
      <c r="XJ440" s="1552"/>
      <c r="XK440" s="1552"/>
      <c r="XL440" s="1552"/>
      <c r="XM440" s="1552"/>
      <c r="XN440" s="1552"/>
      <c r="XO440" s="1552"/>
      <c r="XP440" s="1552"/>
      <c r="XQ440" s="1552"/>
      <c r="XR440" s="1552"/>
      <c r="XS440" s="1552"/>
      <c r="XT440" s="1552"/>
      <c r="XU440" s="1552"/>
      <c r="XV440" s="1552"/>
      <c r="XW440" s="1552"/>
      <c r="XX440" s="1552"/>
      <c r="XY440" s="1552"/>
      <c r="XZ440" s="1552"/>
      <c r="YA440" s="1552"/>
      <c r="YB440" s="1552"/>
      <c r="YC440" s="1552"/>
      <c r="YD440" s="1552"/>
      <c r="YE440" s="1552"/>
      <c r="YF440" s="1552"/>
      <c r="YG440" s="1552"/>
      <c r="YH440" s="1552"/>
      <c r="YI440" s="1552"/>
      <c r="YJ440" s="1552"/>
      <c r="YK440" s="1552"/>
      <c r="YL440" s="1552"/>
      <c r="YM440" s="1552"/>
      <c r="YN440" s="1552"/>
      <c r="YO440" s="1552"/>
      <c r="YP440" s="1552"/>
      <c r="YQ440" s="1552"/>
      <c r="YR440" s="1552"/>
      <c r="YS440" s="1552"/>
      <c r="YT440" s="1552"/>
      <c r="YU440" s="1552"/>
      <c r="YV440" s="1552"/>
      <c r="YW440" s="1552"/>
      <c r="YX440" s="1552"/>
      <c r="YY440" s="1552"/>
      <c r="YZ440" s="1552"/>
      <c r="ZA440" s="1552"/>
      <c r="ZB440" s="1552"/>
      <c r="ZC440" s="1552"/>
      <c r="ZD440" s="1552"/>
      <c r="ZE440" s="1552"/>
      <c r="ZF440" s="1552"/>
      <c r="ZG440" s="1552"/>
      <c r="ZH440" s="1552"/>
      <c r="ZI440" s="1552"/>
      <c r="ZJ440" s="1552"/>
      <c r="ZK440" s="1552"/>
      <c r="ZL440" s="1552"/>
      <c r="ZM440" s="1552"/>
      <c r="ZN440" s="1552"/>
      <c r="ZO440" s="1552"/>
      <c r="ZP440" s="1552"/>
      <c r="ZQ440" s="1552"/>
      <c r="ZR440" s="1552"/>
      <c r="ZS440" s="1552"/>
      <c r="ZT440" s="1552"/>
      <c r="ZU440" s="1552"/>
      <c r="ZV440" s="1552"/>
      <c r="ZW440" s="1552"/>
      <c r="ZX440" s="1552"/>
      <c r="ZY440" s="1552"/>
      <c r="ZZ440" s="1552"/>
      <c r="AAA440" s="1552"/>
      <c r="AAB440" s="1552"/>
      <c r="AAC440" s="1552"/>
      <c r="AAD440" s="1552"/>
      <c r="AAE440" s="1552"/>
      <c r="AAF440" s="1552"/>
      <c r="AAG440" s="1552"/>
      <c r="AAH440" s="1552"/>
      <c r="AAI440" s="1552"/>
      <c r="AAJ440" s="1552"/>
      <c r="AAK440" s="1552"/>
      <c r="AAL440" s="1552"/>
      <c r="AAM440" s="1552"/>
      <c r="AAN440" s="1552"/>
      <c r="AAO440" s="1552"/>
      <c r="AAP440" s="1552"/>
      <c r="AAQ440" s="1552"/>
      <c r="AAR440" s="1552"/>
      <c r="AAS440" s="1552"/>
      <c r="AAT440" s="1552"/>
      <c r="AAU440" s="1552"/>
      <c r="AAV440" s="1552"/>
      <c r="AAW440" s="1552"/>
      <c r="AAX440" s="1552"/>
      <c r="AAY440" s="1552"/>
      <c r="AAZ440" s="1552"/>
      <c r="ABA440" s="1552"/>
      <c r="ABB440" s="1552"/>
      <c r="ABC440" s="1552"/>
      <c r="ABD440" s="1552"/>
      <c r="ABE440" s="1552"/>
      <c r="ABF440" s="1552"/>
      <c r="ABG440" s="1552"/>
      <c r="ABH440" s="1552"/>
      <c r="ABI440" s="1552"/>
      <c r="ABJ440" s="1552"/>
      <c r="ABK440" s="1552"/>
      <c r="ABL440" s="1552"/>
      <c r="ABM440" s="1552"/>
      <c r="ABN440" s="1552"/>
      <c r="ABO440" s="1552"/>
      <c r="ABP440" s="1552"/>
      <c r="ABQ440" s="1552"/>
      <c r="ABR440" s="1552"/>
      <c r="ABS440" s="1552"/>
      <c r="ABT440" s="1552"/>
      <c r="ABU440" s="1552"/>
      <c r="ABV440" s="1552"/>
      <c r="ABW440" s="1552"/>
      <c r="ABX440" s="1552"/>
      <c r="ABY440" s="1552"/>
      <c r="ABZ440" s="1552"/>
      <c r="ACA440" s="1552"/>
      <c r="ACB440" s="1552"/>
      <c r="ACC440" s="1552"/>
      <c r="ACD440" s="1552"/>
      <c r="ACE440" s="1552"/>
      <c r="ACF440" s="1552"/>
      <c r="ACG440" s="1552"/>
      <c r="ACH440" s="1552"/>
      <c r="ACI440" s="1552"/>
      <c r="ACJ440" s="1552"/>
      <c r="ACK440" s="1552"/>
      <c r="ACL440" s="1552"/>
      <c r="ACM440" s="1552"/>
      <c r="ACN440" s="1552"/>
      <c r="ACO440" s="1552"/>
      <c r="ACP440" s="1552"/>
      <c r="ACQ440" s="1552"/>
      <c r="ACR440" s="1552"/>
      <c r="ACS440" s="1552"/>
      <c r="ACT440" s="1552"/>
      <c r="ACU440" s="1552"/>
      <c r="ACV440" s="1552"/>
      <c r="ACW440" s="1552"/>
      <c r="ACX440" s="1552"/>
      <c r="ACY440" s="1552"/>
      <c r="ACZ440" s="1552"/>
      <c r="ADA440" s="1552"/>
      <c r="ADB440" s="1552"/>
      <c r="ADC440" s="1552"/>
      <c r="ADD440" s="1552"/>
      <c r="ADE440" s="1552"/>
      <c r="ADF440" s="1552"/>
      <c r="ADG440" s="1552"/>
      <c r="ADH440" s="1552"/>
      <c r="ADI440" s="1552"/>
      <c r="ADJ440" s="1552"/>
      <c r="ADK440" s="1552"/>
      <c r="ADL440" s="1552"/>
      <c r="ADM440" s="1552"/>
      <c r="ADN440" s="1552"/>
      <c r="ADO440" s="1552"/>
      <c r="ADP440" s="1552"/>
      <c r="ADQ440" s="1552"/>
      <c r="ADR440" s="1552"/>
      <c r="ADS440" s="1552"/>
      <c r="ADT440" s="1552"/>
      <c r="ADU440" s="1552"/>
      <c r="ADV440" s="1552"/>
      <c r="ADW440" s="1552"/>
      <c r="ADX440" s="1552"/>
      <c r="ADY440" s="1552"/>
      <c r="ADZ440" s="1552"/>
      <c r="AEA440" s="1552"/>
      <c r="AEB440" s="1552"/>
      <c r="AEC440" s="1552"/>
      <c r="AED440" s="1552"/>
      <c r="AEE440" s="1552"/>
      <c r="AEF440" s="1552"/>
      <c r="AEG440" s="1552"/>
      <c r="AEH440" s="1552"/>
      <c r="AEI440" s="1552"/>
      <c r="AEJ440" s="1552"/>
      <c r="AEK440" s="1552"/>
      <c r="AEL440" s="1552"/>
      <c r="AEM440" s="1552"/>
      <c r="AEN440" s="1552"/>
      <c r="AEO440" s="1552"/>
      <c r="AEP440" s="1552"/>
      <c r="AEQ440" s="1552"/>
      <c r="AER440" s="1552"/>
      <c r="AES440" s="1552"/>
      <c r="AET440" s="1552"/>
      <c r="AEU440" s="1552"/>
      <c r="AEV440" s="1552"/>
      <c r="AEW440" s="1552"/>
      <c r="AEX440" s="1552"/>
      <c r="AEY440" s="1552"/>
      <c r="AEZ440" s="1552"/>
      <c r="AFA440" s="1552"/>
      <c r="AFB440" s="1552"/>
      <c r="AFC440" s="1552"/>
      <c r="AFD440" s="1552"/>
      <c r="AFE440" s="1552"/>
      <c r="AFF440" s="1552"/>
      <c r="AFG440" s="1552"/>
      <c r="AFH440" s="1552"/>
      <c r="AFI440" s="1552"/>
      <c r="AFJ440" s="1552"/>
      <c r="AFK440" s="1552"/>
      <c r="AFL440" s="1552"/>
      <c r="AFM440" s="1552"/>
      <c r="AFN440" s="1552"/>
      <c r="AFO440" s="1552"/>
      <c r="AFP440" s="1552"/>
      <c r="AFQ440" s="1552"/>
      <c r="AFR440" s="1552"/>
      <c r="AFS440" s="1552"/>
      <c r="AFT440" s="1552"/>
      <c r="AFU440" s="1552"/>
      <c r="AFV440" s="1552"/>
      <c r="AFW440" s="1552"/>
      <c r="AFX440" s="1552"/>
      <c r="AFY440" s="1552"/>
      <c r="AFZ440" s="1552"/>
      <c r="AGA440" s="1552"/>
      <c r="AGB440" s="1552"/>
      <c r="AGC440" s="1552"/>
      <c r="AGD440" s="1552"/>
      <c r="AGE440" s="1552"/>
      <c r="AGF440" s="1552"/>
      <c r="AGG440" s="1552"/>
      <c r="AGH440" s="1552"/>
      <c r="AGI440" s="1552"/>
      <c r="AGJ440" s="1552"/>
      <c r="AGK440" s="1552"/>
      <c r="AGL440" s="1552"/>
      <c r="AGM440" s="1552"/>
      <c r="AGN440" s="1552"/>
      <c r="AGO440" s="1552"/>
      <c r="AGP440" s="1552"/>
      <c r="AGQ440" s="1552"/>
      <c r="AGR440" s="1552"/>
      <c r="AGS440" s="1552"/>
      <c r="AGT440" s="1552"/>
      <c r="AGU440" s="1552"/>
      <c r="AGV440" s="1552"/>
      <c r="AGW440" s="1552"/>
      <c r="AGX440" s="1552"/>
      <c r="AGY440" s="1552"/>
      <c r="AGZ440" s="1552"/>
      <c r="AHA440" s="1552"/>
      <c r="AHB440" s="1552"/>
      <c r="AHC440" s="1552"/>
      <c r="AHD440" s="1552"/>
      <c r="AHE440" s="1552"/>
      <c r="AHF440" s="1552"/>
      <c r="AHG440" s="1552"/>
      <c r="AHH440" s="1552"/>
      <c r="AHI440" s="1552"/>
      <c r="AHJ440" s="1552"/>
      <c r="AHK440" s="1552"/>
      <c r="AHL440" s="1552"/>
      <c r="AHM440" s="1552"/>
      <c r="AHN440" s="1552"/>
      <c r="AHO440" s="1552"/>
      <c r="AHP440" s="1552"/>
      <c r="AHQ440" s="1552"/>
      <c r="AHR440" s="1552"/>
      <c r="AHS440" s="1552"/>
      <c r="AHT440" s="1552"/>
      <c r="AHU440" s="1552"/>
      <c r="AHV440" s="1552"/>
      <c r="AHW440" s="1552"/>
      <c r="AHX440" s="1552"/>
      <c r="AHY440" s="1552"/>
      <c r="AHZ440" s="1552"/>
      <c r="AIA440" s="1552"/>
      <c r="AIB440" s="1552"/>
      <c r="AIC440" s="1552"/>
      <c r="AID440" s="1552"/>
      <c r="AIE440" s="1552"/>
      <c r="AIF440" s="1552"/>
      <c r="AIG440" s="1552"/>
      <c r="AIH440" s="1552"/>
      <c r="AII440" s="1552"/>
      <c r="AIJ440" s="1552"/>
      <c r="AIK440" s="1552"/>
      <c r="AIL440" s="1552"/>
      <c r="AIM440" s="1552"/>
      <c r="AIN440" s="1552"/>
      <c r="AIO440" s="1552"/>
      <c r="AIP440" s="1552"/>
      <c r="AIQ440" s="1552"/>
      <c r="AIR440" s="1552"/>
      <c r="AIS440" s="1552"/>
      <c r="AIT440" s="1552"/>
      <c r="AIU440" s="1552"/>
      <c r="AIV440" s="1552"/>
      <c r="AIW440" s="1552"/>
      <c r="AIX440" s="1552"/>
      <c r="AIY440" s="1552"/>
      <c r="AIZ440" s="1552"/>
      <c r="AJA440" s="1552"/>
      <c r="AJB440" s="1552"/>
      <c r="AJC440" s="1552"/>
      <c r="AJD440" s="1552"/>
      <c r="AJE440" s="1552"/>
      <c r="AJF440" s="1552"/>
      <c r="AJG440" s="1552"/>
      <c r="AJH440" s="1552"/>
      <c r="AJI440" s="1552"/>
      <c r="AJJ440" s="1552"/>
      <c r="AJK440" s="1552"/>
      <c r="AJL440" s="1552"/>
      <c r="AJM440" s="1552"/>
      <c r="AJN440" s="1552"/>
      <c r="AJO440" s="1552"/>
      <c r="AJP440" s="1552"/>
      <c r="AJQ440" s="1552"/>
      <c r="AJR440" s="1552"/>
      <c r="AJS440" s="1552"/>
      <c r="AJT440" s="1552"/>
      <c r="AJU440" s="1552"/>
      <c r="AJV440" s="1552"/>
      <c r="AJW440" s="1552"/>
      <c r="AJX440" s="1552"/>
      <c r="AJY440" s="1552"/>
      <c r="AJZ440" s="1552"/>
      <c r="AKA440" s="1552"/>
      <c r="AKB440" s="1552"/>
      <c r="AKC440" s="1552"/>
      <c r="AKD440" s="1552"/>
      <c r="AKE440" s="1552"/>
      <c r="AKF440" s="1552"/>
      <c r="AKG440" s="1552"/>
      <c r="AKH440" s="1552"/>
      <c r="AKI440" s="1552"/>
      <c r="AKJ440" s="1552"/>
      <c r="AKK440" s="1552"/>
      <c r="AKL440" s="1552"/>
      <c r="AKM440" s="1552"/>
      <c r="AKN440" s="1552"/>
      <c r="AKO440" s="1552"/>
      <c r="AKP440" s="1552"/>
      <c r="AKQ440" s="1552"/>
      <c r="AKR440" s="1552"/>
      <c r="AKS440" s="1552"/>
      <c r="AKT440" s="1552"/>
      <c r="AKU440" s="1552"/>
      <c r="AKV440" s="1552"/>
      <c r="AKW440" s="1552"/>
      <c r="AKX440" s="1552"/>
      <c r="AKY440" s="1552"/>
      <c r="AKZ440" s="1552"/>
      <c r="ALA440" s="1552"/>
      <c r="ALB440" s="1552"/>
      <c r="ALC440" s="1552"/>
      <c r="ALD440" s="1552"/>
      <c r="ALE440" s="1552"/>
      <c r="ALF440" s="1552"/>
      <c r="ALG440" s="1552"/>
      <c r="ALH440" s="1552"/>
      <c r="ALI440" s="1552"/>
      <c r="ALJ440" s="1552"/>
      <c r="ALK440" s="1552"/>
      <c r="ALL440" s="1552"/>
      <c r="ALM440" s="1552"/>
      <c r="ALN440" s="1552"/>
      <c r="ALO440" s="1552"/>
      <c r="ALP440" s="1552"/>
      <c r="ALQ440" s="1552"/>
      <c r="ALR440" s="1552"/>
      <c r="ALS440" s="1552"/>
      <c r="ALT440" s="1552"/>
      <c r="ALU440" s="1552"/>
      <c r="ALV440" s="1552"/>
      <c r="ALW440" s="1552"/>
      <c r="ALX440" s="1552"/>
      <c r="ALY440" s="1552"/>
      <c r="ALZ440" s="1552"/>
      <c r="AMA440" s="1552"/>
      <c r="AMB440" s="1552"/>
      <c r="AMC440" s="1552"/>
      <c r="AMD440" s="1552"/>
      <c r="AME440" s="1552"/>
      <c r="AMF440" s="1552"/>
      <c r="AMG440" s="1552"/>
      <c r="AMH440" s="1552"/>
      <c r="AMI440" s="1552"/>
      <c r="AMJ440" s="1552"/>
      <c r="AMK440" s="1552"/>
      <c r="AML440" s="1552"/>
      <c r="AMM440" s="1552"/>
      <c r="AMN440" s="1552"/>
      <c r="AMO440" s="1552"/>
      <c r="AMP440" s="1552"/>
      <c r="AMQ440" s="1552"/>
      <c r="AMR440" s="1552"/>
      <c r="AMS440" s="1552"/>
      <c r="AMT440" s="1552"/>
      <c r="AMU440" s="1552"/>
      <c r="AMV440" s="1552"/>
      <c r="AMW440" s="1552"/>
      <c r="AMX440" s="1552"/>
      <c r="AMY440" s="1552"/>
      <c r="AMZ440" s="1552"/>
      <c r="ANA440" s="1552"/>
      <c r="ANB440" s="1552"/>
      <c r="ANC440" s="1552"/>
      <c r="AND440" s="1552"/>
      <c r="ANE440" s="1552"/>
      <c r="ANF440" s="1552"/>
      <c r="ANG440" s="1552"/>
      <c r="ANH440" s="1552"/>
      <c r="ANI440" s="1552"/>
      <c r="ANJ440" s="1552"/>
      <c r="ANK440" s="1552"/>
      <c r="ANL440" s="1552"/>
      <c r="ANM440" s="1552"/>
      <c r="ANN440" s="1552"/>
      <c r="ANO440" s="1552"/>
      <c r="ANP440" s="1552"/>
      <c r="ANQ440" s="1552"/>
      <c r="ANR440" s="1552"/>
      <c r="ANS440" s="1552"/>
      <c r="ANT440" s="1552"/>
      <c r="ANU440" s="1552"/>
      <c r="ANV440" s="1552"/>
      <c r="ANW440" s="1552"/>
      <c r="ANX440" s="1552"/>
      <c r="ANY440" s="1552"/>
      <c r="ANZ440" s="1552"/>
      <c r="AOA440" s="1552"/>
      <c r="AOB440" s="1552"/>
      <c r="AOC440" s="1552"/>
      <c r="AOD440" s="1552"/>
      <c r="AOE440" s="1552"/>
      <c r="AOF440" s="1552"/>
      <c r="AOG440" s="1552"/>
      <c r="AOH440" s="1552"/>
      <c r="AOI440" s="1552"/>
      <c r="AOJ440" s="1552"/>
      <c r="AOK440" s="1552"/>
      <c r="AOL440" s="1552"/>
      <c r="AOM440" s="1552"/>
      <c r="AON440" s="1552"/>
      <c r="AOO440" s="1552"/>
      <c r="AOP440" s="1552"/>
      <c r="AOQ440" s="1552"/>
      <c r="AOR440" s="1552"/>
      <c r="AOS440" s="1552"/>
      <c r="AOT440" s="1552"/>
      <c r="AOU440" s="1552"/>
      <c r="AOV440" s="1552"/>
      <c r="AOW440" s="1552"/>
      <c r="AOX440" s="1552"/>
      <c r="AOY440" s="1552"/>
      <c r="AOZ440" s="1552"/>
      <c r="APA440" s="1552"/>
      <c r="APB440" s="1552"/>
      <c r="APC440" s="1552"/>
      <c r="APD440" s="1552"/>
      <c r="APE440" s="1552"/>
      <c r="APF440" s="1552"/>
      <c r="APG440" s="1552"/>
      <c r="APH440" s="1552"/>
      <c r="API440" s="1552"/>
      <c r="APJ440" s="1552"/>
      <c r="APK440" s="1552"/>
      <c r="APL440" s="1552"/>
      <c r="APM440" s="1552"/>
      <c r="APN440" s="1552"/>
      <c r="APO440" s="1552"/>
      <c r="APP440" s="1552"/>
      <c r="APQ440" s="1552"/>
      <c r="APR440" s="1552"/>
      <c r="APS440" s="1552"/>
      <c r="APT440" s="1552"/>
      <c r="APU440" s="1552"/>
      <c r="APV440" s="1552"/>
      <c r="APW440" s="1552"/>
      <c r="APX440" s="1552"/>
      <c r="APY440" s="1552"/>
      <c r="APZ440" s="1552"/>
      <c r="AQA440" s="1552"/>
      <c r="AQB440" s="1552"/>
      <c r="AQC440" s="1552"/>
      <c r="AQD440" s="1552"/>
      <c r="AQE440" s="1552"/>
      <c r="AQF440" s="1552"/>
      <c r="AQG440" s="1552"/>
      <c r="AQH440" s="1552"/>
      <c r="AQI440" s="1552"/>
      <c r="AQJ440" s="1552"/>
      <c r="AQK440" s="1552"/>
      <c r="AQL440" s="1552"/>
      <c r="AQM440" s="1552"/>
      <c r="AQN440" s="1552"/>
      <c r="AQO440" s="1552"/>
      <c r="AQP440" s="1552"/>
      <c r="AQQ440" s="1552"/>
      <c r="AQR440" s="1552"/>
      <c r="AQS440" s="1552"/>
      <c r="AQT440" s="1552"/>
      <c r="AQU440" s="1552"/>
      <c r="AQV440" s="1552"/>
      <c r="AQW440" s="1552"/>
      <c r="AQX440" s="1552"/>
      <c r="AQY440" s="1552"/>
      <c r="AQZ440" s="1552"/>
      <c r="ARA440" s="1552"/>
      <c r="ARB440" s="1552"/>
      <c r="ARC440" s="1552"/>
      <c r="ARD440" s="1552"/>
      <c r="ARE440" s="1552"/>
      <c r="ARF440" s="1552"/>
      <c r="ARG440" s="1552"/>
      <c r="ARH440" s="1552"/>
      <c r="ARI440" s="1552"/>
      <c r="ARJ440" s="1552"/>
      <c r="ARK440" s="1552"/>
      <c r="ARL440" s="1552"/>
      <c r="ARM440" s="1552"/>
      <c r="ARN440" s="1552"/>
      <c r="ARO440" s="1552"/>
      <c r="ARP440" s="1552"/>
      <c r="ARQ440" s="1552"/>
      <c r="ARR440" s="1552"/>
      <c r="ARS440" s="1552"/>
      <c r="ART440" s="1552"/>
      <c r="ARU440" s="1552"/>
      <c r="ARV440" s="1552"/>
      <c r="ARW440" s="1552"/>
      <c r="ARX440" s="1552"/>
      <c r="ARY440" s="1552"/>
      <c r="ARZ440" s="1552"/>
      <c r="ASA440" s="1552"/>
      <c r="ASB440" s="1552"/>
      <c r="ASC440" s="1552"/>
      <c r="ASD440" s="1552"/>
      <c r="ASE440" s="1552"/>
      <c r="ASF440" s="1552"/>
      <c r="ASG440" s="1552"/>
      <c r="ASH440" s="1552"/>
      <c r="ASI440" s="1552"/>
      <c r="ASJ440" s="1552"/>
      <c r="ASK440" s="1552"/>
      <c r="ASL440" s="1552"/>
      <c r="ASM440" s="1552"/>
      <c r="ASN440" s="1552"/>
      <c r="ASO440" s="1552"/>
      <c r="ASP440" s="1552"/>
      <c r="ASQ440" s="1552"/>
      <c r="ASR440" s="1552"/>
      <c r="ASS440" s="1552"/>
      <c r="AST440" s="1552"/>
      <c r="ASU440" s="1552"/>
      <c r="ASV440" s="1552"/>
      <c r="ASW440" s="1552"/>
      <c r="ASX440" s="1552"/>
      <c r="ASY440" s="1552"/>
      <c r="ASZ440" s="1552"/>
      <c r="ATA440" s="1552"/>
      <c r="ATB440" s="1552"/>
      <c r="ATC440" s="1552"/>
      <c r="ATD440" s="1552"/>
      <c r="ATE440" s="1552"/>
      <c r="ATF440" s="1552"/>
      <c r="ATG440" s="1552"/>
      <c r="ATH440" s="1552"/>
      <c r="ATI440" s="1552"/>
      <c r="ATJ440" s="1552"/>
      <c r="ATK440" s="1552"/>
      <c r="ATL440" s="1552"/>
      <c r="ATM440" s="1552"/>
      <c r="ATN440" s="1552"/>
      <c r="ATO440" s="1552"/>
      <c r="ATP440" s="1552"/>
      <c r="ATQ440" s="1552"/>
      <c r="ATR440" s="1552"/>
      <c r="ATS440" s="1552"/>
      <c r="ATT440" s="1552"/>
      <c r="ATU440" s="1552"/>
      <c r="ATV440" s="1552"/>
      <c r="ATW440" s="1552"/>
      <c r="ATX440" s="1552"/>
      <c r="ATY440" s="1552"/>
      <c r="ATZ440" s="1552"/>
      <c r="AUA440" s="1552"/>
      <c r="AUB440" s="1552"/>
      <c r="AUC440" s="1552"/>
      <c r="AUD440" s="1552"/>
      <c r="AUE440" s="1552"/>
      <c r="AUF440" s="1552"/>
      <c r="AUG440" s="1552"/>
      <c r="AUH440" s="1552"/>
      <c r="AUI440" s="1552"/>
      <c r="AUJ440" s="1552"/>
      <c r="AUK440" s="1552"/>
      <c r="AUL440" s="1552"/>
      <c r="AUM440" s="1552"/>
      <c r="AUN440" s="1552"/>
      <c r="AUO440" s="1552"/>
      <c r="AUP440" s="1552"/>
      <c r="AUQ440" s="1552"/>
      <c r="AUR440" s="1552"/>
      <c r="AUS440" s="1552"/>
      <c r="AUT440" s="1552"/>
      <c r="AUU440" s="1552"/>
      <c r="AUV440" s="1552"/>
      <c r="AUW440" s="1552"/>
      <c r="AUX440" s="1552"/>
      <c r="AUY440" s="1552"/>
      <c r="AUZ440" s="1552"/>
      <c r="AVA440" s="1552"/>
      <c r="AVB440" s="1552"/>
      <c r="AVC440" s="1552"/>
      <c r="AVD440" s="1552"/>
      <c r="AVE440" s="1552"/>
      <c r="AVF440" s="1552"/>
      <c r="AVG440" s="1552"/>
      <c r="AVH440" s="1552"/>
      <c r="AVI440" s="1552"/>
      <c r="AVJ440" s="1552"/>
      <c r="AVK440" s="1552"/>
      <c r="AVL440" s="1552"/>
      <c r="AVM440" s="1552"/>
      <c r="AVN440" s="1552"/>
      <c r="AVO440" s="1552"/>
      <c r="AVP440" s="1552"/>
      <c r="AVQ440" s="1552"/>
      <c r="AVR440" s="1552"/>
      <c r="AVS440" s="1552"/>
      <c r="AVT440" s="1552"/>
      <c r="AVU440" s="1552"/>
      <c r="AVV440" s="1552"/>
      <c r="AVW440" s="1552"/>
      <c r="AVX440" s="1552"/>
      <c r="AVY440" s="1552"/>
      <c r="AVZ440" s="1552"/>
      <c r="AWA440" s="1552"/>
      <c r="AWB440" s="1552"/>
      <c r="AWC440" s="1552"/>
      <c r="AWD440" s="1552"/>
      <c r="AWE440" s="1552"/>
      <c r="AWF440" s="1552"/>
      <c r="AWG440" s="1552"/>
      <c r="AWH440" s="1552"/>
      <c r="AWI440" s="1552"/>
      <c r="AWJ440" s="1552"/>
      <c r="AWK440" s="1552"/>
      <c r="AWL440" s="1552"/>
      <c r="AWM440" s="1552"/>
      <c r="AWN440" s="1552"/>
      <c r="AWO440" s="1552"/>
      <c r="AWP440" s="1552"/>
      <c r="AWQ440" s="1552"/>
      <c r="AWR440" s="1552"/>
      <c r="AWS440" s="1552"/>
      <c r="AWT440" s="1552"/>
      <c r="AWU440" s="1552"/>
      <c r="AWV440" s="1552"/>
      <c r="AWW440" s="1552"/>
      <c r="AWX440" s="1552"/>
      <c r="AWY440" s="1552"/>
      <c r="AWZ440" s="1552"/>
      <c r="AXA440" s="1552"/>
      <c r="AXB440" s="1552"/>
      <c r="AXC440" s="1552"/>
      <c r="AXD440" s="1552"/>
      <c r="AXE440" s="1552"/>
      <c r="AXF440" s="1552"/>
      <c r="AXG440" s="1552"/>
      <c r="AXH440" s="1552"/>
      <c r="AXI440" s="1552"/>
      <c r="AXJ440" s="1552"/>
      <c r="AXK440" s="1552"/>
      <c r="AXL440" s="1552"/>
      <c r="AXM440" s="1552"/>
      <c r="AXN440" s="1552"/>
      <c r="AXO440" s="1552"/>
      <c r="AXP440" s="1552"/>
      <c r="AXQ440" s="1552"/>
      <c r="AXR440" s="1552"/>
      <c r="AXS440" s="1552"/>
      <c r="AXT440" s="1552"/>
      <c r="AXU440" s="1552"/>
      <c r="AXV440" s="1552"/>
      <c r="AXW440" s="1552"/>
      <c r="AXX440" s="1552"/>
      <c r="AXY440" s="1552"/>
      <c r="AXZ440" s="1552"/>
      <c r="AYA440" s="1552"/>
      <c r="AYB440" s="1552"/>
      <c r="AYC440" s="1552"/>
      <c r="AYD440" s="1552"/>
      <c r="AYE440" s="1552"/>
      <c r="AYF440" s="1552"/>
      <c r="AYG440" s="1552"/>
      <c r="AYH440" s="1552"/>
      <c r="AYI440" s="1552"/>
      <c r="AYJ440" s="1552"/>
      <c r="AYK440" s="1552"/>
      <c r="AYL440" s="1552"/>
      <c r="AYM440" s="1552"/>
      <c r="AYN440" s="1552"/>
      <c r="AYO440" s="1552"/>
      <c r="AYP440" s="1552"/>
      <c r="AYQ440" s="1552"/>
      <c r="AYR440" s="1552"/>
      <c r="AYS440" s="1552"/>
      <c r="AYT440" s="1552"/>
      <c r="AYU440" s="1552"/>
      <c r="AYV440" s="1552"/>
      <c r="AYW440" s="1552"/>
      <c r="AYX440" s="1552"/>
      <c r="AYY440" s="1552"/>
      <c r="AYZ440" s="1552"/>
      <c r="AZA440" s="1552"/>
      <c r="AZB440" s="1552"/>
      <c r="AZC440" s="1552"/>
      <c r="AZD440" s="1552"/>
      <c r="AZE440" s="1552"/>
      <c r="AZF440" s="1552"/>
      <c r="AZG440" s="1552"/>
      <c r="AZH440" s="1552"/>
      <c r="AZI440" s="1552"/>
      <c r="AZJ440" s="1552"/>
      <c r="AZK440" s="1552"/>
      <c r="AZL440" s="1552"/>
      <c r="AZM440" s="1552"/>
      <c r="AZN440" s="1552"/>
      <c r="AZO440" s="1552"/>
      <c r="AZP440" s="1552"/>
      <c r="AZQ440" s="1552"/>
      <c r="AZR440" s="1552"/>
      <c r="AZS440" s="1552"/>
      <c r="AZT440" s="1552"/>
      <c r="AZU440" s="1552"/>
      <c r="AZV440" s="1552"/>
      <c r="AZW440" s="1552"/>
      <c r="AZX440" s="1552"/>
      <c r="AZY440" s="1552"/>
      <c r="AZZ440" s="1552"/>
      <c r="BAA440" s="1552"/>
      <c r="BAB440" s="1552"/>
      <c r="BAC440" s="1552"/>
      <c r="BAD440" s="1552"/>
      <c r="BAE440" s="1552"/>
      <c r="BAF440" s="1552"/>
      <c r="BAG440" s="1552"/>
      <c r="BAH440" s="1552"/>
      <c r="BAI440" s="1552"/>
      <c r="BAJ440" s="1552"/>
      <c r="BAK440" s="1552"/>
      <c r="BAL440" s="1552"/>
      <c r="BAM440" s="1552"/>
      <c r="BAN440" s="1552"/>
      <c r="BAO440" s="1552"/>
      <c r="BAP440" s="1552"/>
      <c r="BAQ440" s="1552"/>
      <c r="BAR440" s="1552"/>
      <c r="BAS440" s="1552"/>
      <c r="BAT440" s="1552"/>
      <c r="BAU440" s="1552"/>
      <c r="BAV440" s="1552"/>
      <c r="BAW440" s="1552"/>
      <c r="BAX440" s="1552"/>
      <c r="BAY440" s="1552"/>
      <c r="BAZ440" s="1552"/>
      <c r="BBA440" s="1552"/>
      <c r="BBB440" s="1552"/>
      <c r="BBC440" s="1552"/>
      <c r="BBD440" s="1552"/>
      <c r="BBE440" s="1552"/>
      <c r="BBF440" s="1552"/>
      <c r="BBG440" s="1552"/>
      <c r="BBH440" s="1552"/>
      <c r="BBI440" s="1552"/>
      <c r="BBJ440" s="1552"/>
      <c r="BBK440" s="1552"/>
      <c r="BBL440" s="1552"/>
      <c r="BBM440" s="1552"/>
      <c r="BBN440" s="1552"/>
      <c r="BBO440" s="1552"/>
      <c r="BBP440" s="1552"/>
      <c r="BBQ440" s="1552"/>
      <c r="BBR440" s="1552"/>
      <c r="BBS440" s="1552"/>
      <c r="BBT440" s="1552"/>
      <c r="BBU440" s="1552"/>
      <c r="BBV440" s="1552"/>
      <c r="BBW440" s="1552"/>
      <c r="BBX440" s="1552"/>
      <c r="BBY440" s="1552"/>
      <c r="BBZ440" s="1552"/>
      <c r="BCA440" s="1552"/>
      <c r="BCB440" s="1552"/>
      <c r="BCC440" s="1552"/>
      <c r="BCD440" s="1552"/>
      <c r="BCE440" s="1552"/>
      <c r="BCF440" s="1552"/>
      <c r="BCG440" s="1552"/>
      <c r="BCH440" s="1552"/>
      <c r="BCI440" s="1552"/>
      <c r="BCJ440" s="1552"/>
      <c r="BCK440" s="1552"/>
      <c r="BCL440" s="1552"/>
      <c r="BCM440" s="1552"/>
      <c r="BCN440" s="1552"/>
      <c r="BCO440" s="1552"/>
      <c r="BCP440" s="1552"/>
      <c r="BCQ440" s="1552"/>
      <c r="BCR440" s="1552"/>
      <c r="BCS440" s="1552"/>
      <c r="BCT440" s="1552"/>
      <c r="BCU440" s="1552"/>
      <c r="BCV440" s="1552"/>
      <c r="BCW440" s="1552"/>
      <c r="BCX440" s="1552"/>
      <c r="BCY440" s="1552"/>
      <c r="BCZ440" s="1552"/>
      <c r="BDA440" s="1552"/>
      <c r="BDB440" s="1552"/>
      <c r="BDC440" s="1552"/>
      <c r="BDD440" s="1552"/>
      <c r="BDE440" s="1552"/>
      <c r="BDF440" s="1552"/>
      <c r="BDG440" s="1552"/>
      <c r="BDH440" s="1552"/>
      <c r="BDI440" s="1552"/>
      <c r="BDJ440" s="1552"/>
      <c r="BDK440" s="1552"/>
      <c r="BDL440" s="1552"/>
      <c r="BDM440" s="1552"/>
      <c r="BDN440" s="1552"/>
      <c r="BDO440" s="1552"/>
      <c r="BDP440" s="1552"/>
      <c r="BDQ440" s="1552"/>
      <c r="BDR440" s="1552"/>
      <c r="BDS440" s="1552"/>
      <c r="BDT440" s="1552"/>
      <c r="BDU440" s="1552"/>
      <c r="BDV440" s="1552"/>
      <c r="BDW440" s="1552"/>
      <c r="BDX440" s="1552"/>
      <c r="BDY440" s="1552"/>
      <c r="BDZ440" s="1552"/>
      <c r="BEA440" s="1552"/>
      <c r="BEB440" s="1552"/>
      <c r="BEC440" s="1552"/>
      <c r="BED440" s="1552"/>
      <c r="BEE440" s="1552"/>
      <c r="BEF440" s="1552"/>
      <c r="BEG440" s="1552"/>
      <c r="BEH440" s="1552"/>
      <c r="BEI440" s="1552"/>
      <c r="BEJ440" s="1552"/>
      <c r="BEK440" s="1552"/>
      <c r="BEL440" s="1552"/>
      <c r="BEM440" s="1552"/>
      <c r="BEN440" s="1552"/>
      <c r="BEO440" s="1552"/>
      <c r="BEP440" s="1552"/>
      <c r="BEQ440" s="1552"/>
      <c r="BER440" s="1552"/>
      <c r="BES440" s="1552"/>
      <c r="BET440" s="1552"/>
      <c r="BEU440" s="1552"/>
      <c r="BEV440" s="1552"/>
      <c r="BEW440" s="1552"/>
      <c r="BEX440" s="1552"/>
      <c r="BEY440" s="1552"/>
      <c r="BEZ440" s="1552"/>
      <c r="BFA440" s="1552"/>
      <c r="BFB440" s="1552"/>
      <c r="BFC440" s="1552"/>
      <c r="BFD440" s="1552"/>
      <c r="BFE440" s="1552"/>
      <c r="BFF440" s="1552"/>
      <c r="BFG440" s="1552"/>
      <c r="BFH440" s="1552"/>
      <c r="BFI440" s="1552"/>
      <c r="BFJ440" s="1552"/>
      <c r="BFK440" s="1552"/>
      <c r="BFL440" s="1552"/>
      <c r="BFM440" s="1552"/>
      <c r="BFN440" s="1552"/>
      <c r="BFO440" s="1552"/>
      <c r="BFP440" s="1552"/>
      <c r="BFQ440" s="1552"/>
      <c r="BFR440" s="1552"/>
      <c r="BFS440" s="1552"/>
      <c r="BFT440" s="1552"/>
      <c r="BFU440" s="1552"/>
      <c r="BFV440" s="1552"/>
      <c r="BFW440" s="1552"/>
      <c r="BFX440" s="1552"/>
      <c r="BFY440" s="1552"/>
      <c r="BFZ440" s="1552"/>
      <c r="BGA440" s="1552"/>
      <c r="BGB440" s="1552"/>
      <c r="BGC440" s="1552"/>
      <c r="BGD440" s="1552"/>
      <c r="BGE440" s="1552"/>
      <c r="BGF440" s="1552"/>
      <c r="BGG440" s="1552"/>
      <c r="BGH440" s="1552"/>
      <c r="BGI440" s="1552"/>
      <c r="BGJ440" s="1552"/>
      <c r="BGK440" s="1552"/>
      <c r="BGL440" s="1552"/>
      <c r="BGM440" s="1552"/>
      <c r="BGN440" s="1552"/>
      <c r="BGO440" s="1552"/>
      <c r="BGP440" s="1552"/>
      <c r="BGQ440" s="1552"/>
      <c r="BGR440" s="1552"/>
      <c r="BGS440" s="1552"/>
      <c r="BGT440" s="1552"/>
      <c r="BGU440" s="1552"/>
      <c r="BGV440" s="1552"/>
      <c r="BGW440" s="1552"/>
      <c r="BGX440" s="1552"/>
      <c r="BGY440" s="1552"/>
      <c r="BGZ440" s="1552"/>
      <c r="BHA440" s="1552"/>
      <c r="BHB440" s="1552"/>
      <c r="BHC440" s="1552"/>
      <c r="BHD440" s="1552"/>
      <c r="BHE440" s="1552"/>
      <c r="BHF440" s="1552"/>
      <c r="BHG440" s="1552"/>
      <c r="BHH440" s="1552"/>
      <c r="BHI440" s="1552"/>
      <c r="BHJ440" s="1552"/>
      <c r="BHK440" s="1552"/>
      <c r="BHL440" s="1552"/>
      <c r="BHM440" s="1552"/>
      <c r="BHN440" s="1552"/>
      <c r="BHO440" s="1552"/>
      <c r="BHP440" s="1552"/>
      <c r="BHQ440" s="1552"/>
      <c r="BHR440" s="1552"/>
      <c r="BHS440" s="1552"/>
      <c r="BHT440" s="1552"/>
      <c r="BHU440" s="1552"/>
      <c r="BHV440" s="1552"/>
      <c r="BHW440" s="1552"/>
      <c r="BHX440" s="1552"/>
      <c r="BHY440" s="1552"/>
      <c r="BHZ440" s="1552"/>
      <c r="BIA440" s="1552"/>
      <c r="BIB440" s="1552"/>
      <c r="BIC440" s="1552"/>
      <c r="BID440" s="1552"/>
      <c r="BIE440" s="1552"/>
      <c r="BIF440" s="1552"/>
      <c r="BIG440" s="1552"/>
      <c r="BIH440" s="1552"/>
      <c r="BII440" s="1552"/>
      <c r="BIJ440" s="1552"/>
      <c r="BIK440" s="1552"/>
      <c r="BIL440" s="1552"/>
      <c r="BIM440" s="1552"/>
      <c r="BIN440" s="1552"/>
      <c r="BIO440" s="1552"/>
      <c r="BIP440" s="1552"/>
      <c r="BIQ440" s="1552"/>
      <c r="BIR440" s="1552"/>
      <c r="BIS440" s="1552"/>
      <c r="BIT440" s="1552"/>
      <c r="BIU440" s="1552"/>
      <c r="BIV440" s="1552"/>
      <c r="BIW440" s="1552"/>
      <c r="BIX440" s="1552"/>
      <c r="BIY440" s="1552"/>
      <c r="BIZ440" s="1552"/>
      <c r="BJA440" s="1552"/>
      <c r="BJB440" s="1552"/>
      <c r="BJC440" s="1552"/>
      <c r="BJD440" s="1552"/>
      <c r="BJE440" s="1552"/>
      <c r="BJF440" s="1552"/>
      <c r="BJG440" s="1552"/>
      <c r="BJH440" s="1552"/>
      <c r="BJI440" s="1552"/>
      <c r="BJJ440" s="1552"/>
      <c r="BJK440" s="1552"/>
      <c r="BJL440" s="1552"/>
      <c r="BJM440" s="1552"/>
      <c r="BJN440" s="1552"/>
      <c r="BJO440" s="1552"/>
      <c r="BJP440" s="1552"/>
      <c r="BJQ440" s="1552"/>
      <c r="BJR440" s="1552"/>
      <c r="BJS440" s="1552"/>
      <c r="BJT440" s="1552"/>
      <c r="BJU440" s="1552"/>
      <c r="BJV440" s="1552"/>
      <c r="BJW440" s="1552"/>
      <c r="BJX440" s="1552"/>
      <c r="BJY440" s="1552"/>
      <c r="BJZ440" s="1552"/>
      <c r="BKA440" s="1552"/>
      <c r="BKB440" s="1552"/>
      <c r="BKC440" s="1552"/>
      <c r="BKD440" s="1552"/>
      <c r="BKE440" s="1552"/>
      <c r="BKF440" s="1552"/>
      <c r="BKG440" s="1552"/>
      <c r="BKH440" s="1552"/>
      <c r="BKI440" s="1552"/>
      <c r="BKJ440" s="1552"/>
      <c r="BKK440" s="1552"/>
      <c r="BKL440" s="1552"/>
      <c r="BKM440" s="1552"/>
      <c r="BKN440" s="1552"/>
      <c r="BKO440" s="1552"/>
      <c r="BKP440" s="1552"/>
      <c r="BKQ440" s="1552"/>
      <c r="BKR440" s="1552"/>
      <c r="BKS440" s="1552"/>
      <c r="BKT440" s="1552"/>
      <c r="BKU440" s="1552"/>
      <c r="BKV440" s="1552"/>
      <c r="BKW440" s="1552"/>
      <c r="BKX440" s="1552"/>
      <c r="BKY440" s="1552"/>
      <c r="BKZ440" s="1552"/>
      <c r="BLA440" s="1552"/>
      <c r="BLB440" s="1552"/>
      <c r="BLC440" s="1552"/>
      <c r="BLD440" s="1552"/>
      <c r="BLE440" s="1552"/>
      <c r="BLF440" s="1552"/>
      <c r="BLG440" s="1552"/>
      <c r="BLH440" s="1552"/>
      <c r="BLI440" s="1552"/>
      <c r="BLJ440" s="1552"/>
      <c r="BLK440" s="1552"/>
      <c r="BLL440" s="1552"/>
      <c r="BLM440" s="1552"/>
      <c r="BLN440" s="1552"/>
      <c r="BLO440" s="1552"/>
      <c r="BLP440" s="1552"/>
      <c r="BLQ440" s="1552"/>
      <c r="BLR440" s="1552"/>
      <c r="BLS440" s="1552"/>
      <c r="BLT440" s="1552"/>
      <c r="BLU440" s="1552"/>
      <c r="BLV440" s="1552"/>
      <c r="BLW440" s="1552"/>
      <c r="BLX440" s="1552"/>
      <c r="BLY440" s="1552"/>
      <c r="BLZ440" s="1552"/>
      <c r="BMA440" s="1552"/>
      <c r="BMB440" s="1552"/>
      <c r="BMC440" s="1552"/>
      <c r="BMD440" s="1552"/>
      <c r="BME440" s="1552"/>
      <c r="BMF440" s="1552"/>
      <c r="BMG440" s="1552"/>
      <c r="BMH440" s="1552"/>
      <c r="BMI440" s="1552"/>
      <c r="BMJ440" s="1552"/>
      <c r="BMK440" s="1552"/>
      <c r="BML440" s="1552"/>
      <c r="BMM440" s="1552"/>
      <c r="BMN440" s="1552"/>
      <c r="BMO440" s="1552"/>
      <c r="BMP440" s="1552"/>
      <c r="BMQ440" s="1552"/>
      <c r="BMR440" s="1552"/>
      <c r="BMS440" s="1552"/>
      <c r="BMT440" s="1552"/>
      <c r="BMU440" s="1552"/>
      <c r="BMV440" s="1552"/>
      <c r="BMW440" s="1552"/>
      <c r="BMX440" s="1552"/>
      <c r="BMY440" s="1552"/>
      <c r="BMZ440" s="1552"/>
      <c r="BNA440" s="1552"/>
      <c r="BNB440" s="1552"/>
      <c r="BNC440" s="1552"/>
      <c r="BND440" s="1552"/>
      <c r="BNE440" s="1552"/>
      <c r="BNF440" s="1552"/>
      <c r="BNG440" s="1552"/>
      <c r="BNH440" s="1552"/>
      <c r="BNI440" s="1552"/>
      <c r="BNJ440" s="1552"/>
      <c r="BNK440" s="1552"/>
      <c r="BNL440" s="1552"/>
      <c r="BNM440" s="1552"/>
      <c r="BNN440" s="1552"/>
      <c r="BNO440" s="1552"/>
      <c r="BNP440" s="1552"/>
      <c r="BNQ440" s="1552"/>
      <c r="BNR440" s="1552"/>
      <c r="BNS440" s="1552"/>
      <c r="BNT440" s="1552"/>
      <c r="BNU440" s="1552"/>
      <c r="BNV440" s="1552"/>
      <c r="BNW440" s="1552"/>
      <c r="BNX440" s="1552"/>
      <c r="BNY440" s="1552"/>
      <c r="BNZ440" s="1552"/>
      <c r="BOA440" s="1552"/>
      <c r="BOB440" s="1552"/>
      <c r="BOC440" s="1552"/>
      <c r="BOD440" s="1552"/>
      <c r="BOE440" s="1552"/>
      <c r="BOF440" s="1552"/>
      <c r="BOG440" s="1552"/>
      <c r="BOH440" s="1552"/>
      <c r="BOI440" s="1552"/>
      <c r="BOJ440" s="1552"/>
      <c r="BOK440" s="1552"/>
      <c r="BOL440" s="1552"/>
      <c r="BOM440" s="1552"/>
      <c r="BON440" s="1552"/>
      <c r="BOO440" s="1552"/>
      <c r="BOP440" s="1552"/>
      <c r="BOQ440" s="1552"/>
      <c r="BOR440" s="1552"/>
      <c r="BOS440" s="1552"/>
      <c r="BOT440" s="1552"/>
      <c r="BOU440" s="1552"/>
      <c r="BOV440" s="1552"/>
      <c r="BOW440" s="1552"/>
      <c r="BOX440" s="1552"/>
      <c r="BOY440" s="1552"/>
      <c r="BOZ440" s="1552"/>
      <c r="BPA440" s="1552"/>
      <c r="BPB440" s="1552"/>
      <c r="BPC440" s="1552"/>
      <c r="BPD440" s="1552"/>
      <c r="BPE440" s="1552"/>
      <c r="BPF440" s="1552"/>
      <c r="BPG440" s="1552"/>
      <c r="BPH440" s="1552"/>
      <c r="BPI440" s="1552"/>
      <c r="BPJ440" s="1552"/>
      <c r="BPK440" s="1552"/>
      <c r="BPL440" s="1552"/>
      <c r="BPM440" s="1552"/>
      <c r="BPN440" s="1552"/>
      <c r="BPO440" s="1552"/>
      <c r="BPP440" s="1552"/>
      <c r="BPQ440" s="1552"/>
      <c r="BPR440" s="1552"/>
      <c r="BPS440" s="1552"/>
      <c r="BPT440" s="1552"/>
      <c r="BPU440" s="1552"/>
      <c r="BPV440" s="1552"/>
      <c r="BPW440" s="1552"/>
      <c r="BPX440" s="1552"/>
      <c r="BPY440" s="1552"/>
      <c r="BPZ440" s="1552"/>
      <c r="BQA440" s="1552"/>
      <c r="BQB440" s="1552"/>
      <c r="BQC440" s="1552"/>
      <c r="BQD440" s="1552"/>
      <c r="BQE440" s="1552"/>
      <c r="BQF440" s="1552"/>
      <c r="BQG440" s="1552"/>
      <c r="BQH440" s="1552"/>
      <c r="BQI440" s="1552"/>
      <c r="BQJ440" s="1552"/>
      <c r="BQK440" s="1552"/>
      <c r="BQL440" s="1552"/>
      <c r="BQM440" s="1552"/>
      <c r="BQN440" s="1552"/>
      <c r="BQO440" s="1552"/>
      <c r="BQP440" s="1552"/>
      <c r="BQQ440" s="1552"/>
      <c r="BQR440" s="1552"/>
      <c r="BQS440" s="1552"/>
      <c r="BQT440" s="1552"/>
      <c r="BQU440" s="1552"/>
      <c r="BQV440" s="1552"/>
      <c r="BQW440" s="1552"/>
      <c r="BQX440" s="1552"/>
      <c r="BQY440" s="1552"/>
      <c r="BQZ440" s="1552"/>
      <c r="BRA440" s="1552"/>
      <c r="BRB440" s="1552"/>
      <c r="BRC440" s="1552"/>
      <c r="BRD440" s="1552"/>
      <c r="BRE440" s="1552"/>
      <c r="BRF440" s="1552"/>
      <c r="BRG440" s="1552"/>
      <c r="BRH440" s="1552"/>
      <c r="BRI440" s="1552"/>
      <c r="BRJ440" s="1552"/>
      <c r="BRK440" s="1552"/>
      <c r="BRL440" s="1552"/>
      <c r="BRM440" s="1552"/>
      <c r="BRN440" s="1552"/>
      <c r="BRO440" s="1552"/>
      <c r="BRP440" s="1552"/>
      <c r="BRQ440" s="1552"/>
      <c r="BRR440" s="1552"/>
      <c r="BRS440" s="1552"/>
      <c r="BRT440" s="1552"/>
      <c r="BRU440" s="1552"/>
      <c r="BRV440" s="1552"/>
      <c r="BRW440" s="1552"/>
      <c r="BRX440" s="1552"/>
      <c r="BRY440" s="1552"/>
      <c r="BRZ440" s="1552"/>
      <c r="BSA440" s="1552"/>
      <c r="BSB440" s="1552"/>
      <c r="BSC440" s="1552"/>
      <c r="BSD440" s="1552"/>
      <c r="BSE440" s="1552"/>
      <c r="BSF440" s="1552"/>
      <c r="BSG440" s="1552"/>
      <c r="BSH440" s="1552"/>
      <c r="BSI440" s="1552"/>
      <c r="BSJ440" s="1552"/>
      <c r="BSK440" s="1552"/>
      <c r="BSL440" s="1552"/>
      <c r="BSM440" s="1552"/>
      <c r="BSN440" s="1552"/>
      <c r="BSO440" s="1552"/>
      <c r="BSP440" s="1552"/>
      <c r="BSQ440" s="1552"/>
      <c r="BSR440" s="1552"/>
      <c r="BSS440" s="1552"/>
      <c r="BST440" s="1552"/>
      <c r="BSU440" s="1552"/>
      <c r="BSV440" s="1552"/>
      <c r="BSW440" s="1552"/>
      <c r="BSX440" s="1552"/>
      <c r="BSY440" s="1552"/>
      <c r="BSZ440" s="1552"/>
      <c r="BTA440" s="1552"/>
      <c r="BTB440" s="1552"/>
      <c r="BTC440" s="1552"/>
      <c r="BTD440" s="1552"/>
      <c r="BTE440" s="1552"/>
      <c r="BTF440" s="1552"/>
      <c r="BTG440" s="1552"/>
      <c r="BTH440" s="1552"/>
      <c r="BTI440" s="1552"/>
      <c r="BTJ440" s="1552"/>
      <c r="BTK440" s="1552"/>
      <c r="BTL440" s="1552"/>
      <c r="BTM440" s="1552"/>
      <c r="BTN440" s="1552"/>
      <c r="BTO440" s="1552"/>
      <c r="BTP440" s="1552"/>
      <c r="BTQ440" s="1552"/>
      <c r="BTR440" s="1552"/>
      <c r="BTS440" s="1552"/>
      <c r="BTT440" s="1552"/>
      <c r="BTU440" s="1552"/>
      <c r="BTV440" s="1552"/>
      <c r="BTW440" s="1552"/>
      <c r="BTX440" s="1552"/>
      <c r="BTY440" s="1552"/>
      <c r="BTZ440" s="1552"/>
      <c r="BUA440" s="1552"/>
      <c r="BUB440" s="1552"/>
      <c r="BUC440" s="1552"/>
      <c r="BUD440" s="1552"/>
      <c r="BUE440" s="1552"/>
      <c r="BUF440" s="1552"/>
      <c r="BUG440" s="1552"/>
      <c r="BUH440" s="1552"/>
      <c r="BUI440" s="1552"/>
      <c r="BUJ440" s="1552"/>
      <c r="BUK440" s="1552"/>
      <c r="BUL440" s="1552"/>
      <c r="BUM440" s="1552"/>
      <c r="BUN440" s="1552"/>
      <c r="BUO440" s="1552"/>
      <c r="BUP440" s="1552"/>
      <c r="BUQ440" s="1552"/>
      <c r="BUR440" s="1552"/>
      <c r="BUS440" s="1552"/>
      <c r="BUT440" s="1552"/>
      <c r="BUU440" s="1552"/>
      <c r="BUV440" s="1552"/>
      <c r="BUW440" s="1552"/>
      <c r="BUX440" s="1552"/>
      <c r="BUY440" s="1552"/>
      <c r="BUZ440" s="1552"/>
      <c r="BVA440" s="1552"/>
      <c r="BVB440" s="1552"/>
      <c r="BVC440" s="1552"/>
      <c r="BVD440" s="1552"/>
      <c r="BVE440" s="1552"/>
      <c r="BVF440" s="1552"/>
      <c r="BVG440" s="1552"/>
      <c r="BVH440" s="1552"/>
      <c r="BVI440" s="1552"/>
      <c r="BVJ440" s="1552"/>
      <c r="BVK440" s="1552"/>
      <c r="BVL440" s="1552"/>
      <c r="BVM440" s="1552"/>
      <c r="BVN440" s="1552"/>
      <c r="BVO440" s="1552"/>
      <c r="BVP440" s="1552"/>
      <c r="BVQ440" s="1552"/>
      <c r="BVR440" s="1552"/>
      <c r="BVS440" s="1552"/>
      <c r="BVT440" s="1552"/>
      <c r="BVU440" s="1552"/>
      <c r="BVV440" s="1552"/>
      <c r="BVW440" s="1552"/>
      <c r="BVX440" s="1552"/>
      <c r="BVY440" s="1552"/>
      <c r="BVZ440" s="1552"/>
      <c r="BWA440" s="1552"/>
      <c r="BWB440" s="1552"/>
      <c r="BWC440" s="1552"/>
      <c r="BWD440" s="1552"/>
      <c r="BWE440" s="1552"/>
      <c r="BWF440" s="1552"/>
      <c r="BWG440" s="1552"/>
      <c r="BWH440" s="1552"/>
      <c r="BWI440" s="1552"/>
      <c r="BWJ440" s="1552"/>
      <c r="BWK440" s="1552"/>
      <c r="BWL440" s="1552"/>
      <c r="BWM440" s="1552"/>
      <c r="BWN440" s="1552"/>
      <c r="BWO440" s="1552"/>
      <c r="BWP440" s="1552"/>
      <c r="BWQ440" s="1552"/>
      <c r="BWR440" s="1552"/>
      <c r="BWS440" s="1552"/>
      <c r="BWT440" s="1552"/>
      <c r="BWU440" s="1552"/>
      <c r="BWV440" s="1552"/>
      <c r="BWW440" s="1552"/>
      <c r="BWX440" s="1552"/>
      <c r="BWY440" s="1552"/>
      <c r="BWZ440" s="1552"/>
      <c r="BXA440" s="1552"/>
      <c r="BXB440" s="1552"/>
      <c r="BXC440" s="1552"/>
      <c r="BXD440" s="1552"/>
      <c r="BXE440" s="1552"/>
      <c r="BXF440" s="1552"/>
      <c r="BXG440" s="1552"/>
      <c r="BXH440" s="1552"/>
      <c r="BXI440" s="1552"/>
      <c r="BXJ440" s="1552"/>
      <c r="BXK440" s="1552"/>
      <c r="BXL440" s="1552"/>
      <c r="BXM440" s="1552"/>
      <c r="BXN440" s="1552"/>
      <c r="BXO440" s="1552"/>
      <c r="BXP440" s="1552"/>
      <c r="BXQ440" s="1552"/>
      <c r="BXR440" s="1552"/>
      <c r="BXS440" s="1552"/>
      <c r="BXT440" s="1552"/>
      <c r="BXU440" s="1552"/>
      <c r="BXV440" s="1552"/>
      <c r="BXW440" s="1552"/>
      <c r="BXX440" s="1552"/>
      <c r="BXY440" s="1552"/>
      <c r="BXZ440" s="1552"/>
      <c r="BYA440" s="1552"/>
      <c r="BYB440" s="1552"/>
      <c r="BYC440" s="1552"/>
      <c r="BYD440" s="1552"/>
      <c r="BYE440" s="1552"/>
      <c r="BYF440" s="1552"/>
      <c r="BYG440" s="1552"/>
      <c r="BYH440" s="1552"/>
      <c r="BYI440" s="1552"/>
      <c r="BYJ440" s="1552"/>
      <c r="BYK440" s="1552"/>
      <c r="BYL440" s="1552"/>
      <c r="BYM440" s="1552"/>
      <c r="BYN440" s="1552"/>
      <c r="BYO440" s="1552"/>
      <c r="BYP440" s="1552"/>
      <c r="BYQ440" s="1552"/>
      <c r="BYR440" s="1552"/>
      <c r="BYS440" s="1552"/>
      <c r="BYT440" s="1552"/>
      <c r="BYU440" s="1552"/>
      <c r="BYV440" s="1552"/>
      <c r="BYW440" s="1552"/>
      <c r="BYX440" s="1552"/>
      <c r="BYY440" s="1552"/>
      <c r="BYZ440" s="1552"/>
      <c r="BZA440" s="1552"/>
      <c r="BZB440" s="1552"/>
      <c r="BZC440" s="1552"/>
      <c r="BZD440" s="1552"/>
      <c r="BZE440" s="1552"/>
      <c r="BZF440" s="1552"/>
      <c r="BZG440" s="1552"/>
      <c r="BZH440" s="1552"/>
      <c r="BZI440" s="1552"/>
      <c r="BZJ440" s="1552"/>
      <c r="BZK440" s="1552"/>
      <c r="BZL440" s="1552"/>
      <c r="BZM440" s="1552"/>
      <c r="BZN440" s="1552"/>
      <c r="BZO440" s="1552"/>
      <c r="BZP440" s="1552"/>
      <c r="BZQ440" s="1552"/>
      <c r="BZR440" s="1552"/>
      <c r="BZS440" s="1552"/>
      <c r="BZT440" s="1552"/>
      <c r="BZU440" s="1552"/>
      <c r="BZV440" s="1552"/>
      <c r="BZW440" s="1552"/>
      <c r="BZX440" s="1552"/>
      <c r="BZY440" s="1552"/>
      <c r="BZZ440" s="1552"/>
      <c r="CAA440" s="1552"/>
      <c r="CAB440" s="1552"/>
      <c r="CAC440" s="1552"/>
      <c r="CAD440" s="1552"/>
      <c r="CAE440" s="1552"/>
      <c r="CAF440" s="1552"/>
      <c r="CAG440" s="1552"/>
      <c r="CAH440" s="1552"/>
      <c r="CAI440" s="1552"/>
      <c r="CAJ440" s="1552"/>
      <c r="CAK440" s="1552"/>
      <c r="CAL440" s="1552"/>
      <c r="CAM440" s="1552"/>
      <c r="CAN440" s="1552"/>
      <c r="CAO440" s="1552"/>
      <c r="CAP440" s="1552"/>
      <c r="CAQ440" s="1552"/>
      <c r="CAR440" s="1552"/>
      <c r="CAS440" s="1552"/>
      <c r="CAT440" s="1552"/>
      <c r="CAU440" s="1552"/>
      <c r="CAV440" s="1552"/>
      <c r="CAW440" s="1552"/>
      <c r="CAX440" s="1552"/>
      <c r="CAY440" s="1552"/>
      <c r="CAZ440" s="1552"/>
      <c r="CBA440" s="1552"/>
      <c r="CBB440" s="1552"/>
      <c r="CBC440" s="1552"/>
      <c r="CBD440" s="1552"/>
      <c r="CBE440" s="1552"/>
      <c r="CBF440" s="1552"/>
      <c r="CBG440" s="1552"/>
      <c r="CBH440" s="1552"/>
      <c r="CBI440" s="1552"/>
      <c r="CBJ440" s="1552"/>
      <c r="CBK440" s="1552"/>
      <c r="CBL440" s="1552"/>
      <c r="CBM440" s="1552"/>
      <c r="CBN440" s="1552"/>
      <c r="CBO440" s="1552"/>
      <c r="CBP440" s="1552"/>
      <c r="CBQ440" s="1552"/>
      <c r="CBR440" s="1552"/>
      <c r="CBS440" s="1552"/>
      <c r="CBT440" s="1552"/>
      <c r="CBU440" s="1552"/>
      <c r="CBV440" s="1552"/>
      <c r="CBW440" s="1552"/>
      <c r="CBX440" s="1552"/>
      <c r="CBY440" s="1552"/>
      <c r="CBZ440" s="1552"/>
      <c r="CCA440" s="1552"/>
      <c r="CCB440" s="1552"/>
      <c r="CCC440" s="1552"/>
      <c r="CCD440" s="1552"/>
      <c r="CCE440" s="1552"/>
      <c r="CCF440" s="1552"/>
      <c r="CCG440" s="1552"/>
      <c r="CCH440" s="1552"/>
      <c r="CCI440" s="1552"/>
      <c r="CCJ440" s="1552"/>
      <c r="CCK440" s="1552"/>
      <c r="CCL440" s="1552"/>
      <c r="CCM440" s="1552"/>
      <c r="CCN440" s="1552"/>
      <c r="CCO440" s="1552"/>
      <c r="CCP440" s="1552"/>
      <c r="CCQ440" s="1552"/>
      <c r="CCR440" s="1552"/>
      <c r="CCS440" s="1552"/>
      <c r="CCT440" s="1552"/>
      <c r="CCU440" s="1552"/>
      <c r="CCV440" s="1552"/>
      <c r="CCW440" s="1552"/>
      <c r="CCX440" s="1552"/>
      <c r="CCY440" s="1552"/>
      <c r="CCZ440" s="1552"/>
      <c r="CDA440" s="1552"/>
      <c r="CDB440" s="1552"/>
      <c r="CDC440" s="1552"/>
      <c r="CDD440" s="1552"/>
      <c r="CDE440" s="1552"/>
      <c r="CDF440" s="1552"/>
      <c r="CDG440" s="1552"/>
      <c r="CDH440" s="1552"/>
      <c r="CDI440" s="1552"/>
      <c r="CDJ440" s="1552"/>
      <c r="CDK440" s="1552"/>
      <c r="CDL440" s="1552"/>
      <c r="CDM440" s="1552"/>
      <c r="CDN440" s="1552"/>
      <c r="CDO440" s="1552"/>
      <c r="CDP440" s="1552"/>
      <c r="CDQ440" s="1552"/>
      <c r="CDR440" s="1552"/>
      <c r="CDS440" s="1552"/>
      <c r="CDT440" s="1552"/>
      <c r="CDU440" s="1552"/>
      <c r="CDV440" s="1552"/>
      <c r="CDW440" s="1552"/>
      <c r="CDX440" s="1552"/>
      <c r="CDY440" s="1552"/>
      <c r="CDZ440" s="1552"/>
      <c r="CEA440" s="1552"/>
      <c r="CEB440" s="1552"/>
      <c r="CEC440" s="1552"/>
      <c r="CED440" s="1552"/>
      <c r="CEE440" s="1552"/>
      <c r="CEF440" s="1552"/>
      <c r="CEG440" s="1552"/>
      <c r="CEH440" s="1552"/>
      <c r="CEI440" s="1552"/>
      <c r="CEJ440" s="1552"/>
      <c r="CEK440" s="1552"/>
      <c r="CEL440" s="1552"/>
      <c r="CEM440" s="1552"/>
      <c r="CEN440" s="1552"/>
      <c r="CEO440" s="1552"/>
      <c r="CEP440" s="1552"/>
      <c r="CEQ440" s="1552"/>
      <c r="CER440" s="1552"/>
      <c r="CES440" s="1552"/>
      <c r="CET440" s="1552"/>
      <c r="CEU440" s="1552"/>
      <c r="CEV440" s="1552"/>
      <c r="CEW440" s="1552"/>
      <c r="CEX440" s="1552"/>
      <c r="CEY440" s="1552"/>
      <c r="CEZ440" s="1552"/>
      <c r="CFA440" s="1552"/>
      <c r="CFB440" s="1552"/>
      <c r="CFC440" s="1552"/>
      <c r="CFD440" s="1552"/>
      <c r="CFE440" s="1552"/>
      <c r="CFF440" s="1552"/>
      <c r="CFG440" s="1552"/>
      <c r="CFH440" s="1552"/>
      <c r="CFI440" s="1552"/>
      <c r="CFJ440" s="1552"/>
      <c r="CFK440" s="1552"/>
      <c r="CFL440" s="1552"/>
      <c r="CFM440" s="1552"/>
      <c r="CFN440" s="1552"/>
      <c r="CFO440" s="1552"/>
      <c r="CFP440" s="1552"/>
      <c r="CFQ440" s="1552"/>
      <c r="CFR440" s="1552"/>
      <c r="CFS440" s="1552"/>
      <c r="CFT440" s="1552"/>
      <c r="CFU440" s="1552"/>
      <c r="CFV440" s="1552"/>
      <c r="CFW440" s="1552"/>
      <c r="CFX440" s="1552"/>
      <c r="CFY440" s="1552"/>
      <c r="CFZ440" s="1552"/>
      <c r="CGA440" s="1552"/>
      <c r="CGB440" s="1552"/>
      <c r="CGC440" s="1552"/>
      <c r="CGD440" s="1552"/>
      <c r="CGE440" s="1552"/>
      <c r="CGF440" s="1552"/>
      <c r="CGG440" s="1552"/>
      <c r="CGH440" s="1552"/>
      <c r="CGI440" s="1552"/>
      <c r="CGJ440" s="1552"/>
      <c r="CGK440" s="1552"/>
      <c r="CGL440" s="1552"/>
      <c r="CGM440" s="1552"/>
      <c r="CGN440" s="1552"/>
      <c r="CGO440" s="1552"/>
      <c r="CGP440" s="1552"/>
      <c r="CGQ440" s="1552"/>
      <c r="CGR440" s="1552"/>
      <c r="CGS440" s="1552"/>
      <c r="CGT440" s="1552"/>
      <c r="CGU440" s="1552"/>
      <c r="CGV440" s="1552"/>
      <c r="CGW440" s="1552"/>
      <c r="CGX440" s="1552"/>
      <c r="CGY440" s="1552"/>
      <c r="CGZ440" s="1552"/>
      <c r="CHA440" s="1552"/>
      <c r="CHB440" s="1552"/>
      <c r="CHC440" s="1552"/>
      <c r="CHD440" s="1552"/>
      <c r="CHE440" s="1552"/>
      <c r="CHF440" s="1552"/>
      <c r="CHG440" s="1552"/>
      <c r="CHH440" s="1552"/>
      <c r="CHI440" s="1552"/>
      <c r="CHJ440" s="1552"/>
      <c r="CHK440" s="1552"/>
      <c r="CHL440" s="1552"/>
      <c r="CHM440" s="1552"/>
      <c r="CHN440" s="1552"/>
      <c r="CHO440" s="1552"/>
      <c r="CHP440" s="1552"/>
      <c r="CHQ440" s="1552"/>
      <c r="CHR440" s="1552"/>
      <c r="CHS440" s="1552"/>
      <c r="CHT440" s="1552"/>
      <c r="CHU440" s="1552"/>
      <c r="CHV440" s="1552"/>
      <c r="CHW440" s="1552"/>
      <c r="CHX440" s="1552"/>
      <c r="CHY440" s="1552"/>
      <c r="CHZ440" s="1552"/>
      <c r="CIA440" s="1552"/>
      <c r="CIB440" s="1552"/>
      <c r="CIC440" s="1552"/>
      <c r="CID440" s="1552"/>
      <c r="CIE440" s="1552"/>
      <c r="CIF440" s="1552"/>
      <c r="CIG440" s="1552"/>
      <c r="CIH440" s="1552"/>
      <c r="CII440" s="1552"/>
      <c r="CIJ440" s="1552"/>
      <c r="CIK440" s="1552"/>
      <c r="CIL440" s="1552"/>
      <c r="CIM440" s="1552"/>
      <c r="CIN440" s="1552"/>
      <c r="CIO440" s="1552"/>
      <c r="CIP440" s="1552"/>
      <c r="CIQ440" s="1552"/>
      <c r="CIR440" s="1552"/>
      <c r="CIS440" s="1552"/>
      <c r="CIT440" s="1552"/>
      <c r="CIU440" s="1552"/>
      <c r="CIV440" s="1552"/>
      <c r="CIW440" s="1552"/>
      <c r="CIX440" s="1552"/>
      <c r="CIY440" s="1552"/>
      <c r="CIZ440" s="1552"/>
      <c r="CJA440" s="1552"/>
      <c r="CJB440" s="1552"/>
      <c r="CJC440" s="1552"/>
      <c r="CJD440" s="1552"/>
      <c r="CJE440" s="1552"/>
      <c r="CJF440" s="1552"/>
      <c r="CJG440" s="1552"/>
      <c r="CJH440" s="1552"/>
      <c r="CJI440" s="1552"/>
      <c r="CJJ440" s="1552"/>
      <c r="CJK440" s="1552"/>
      <c r="CJL440" s="1552"/>
      <c r="CJM440" s="1552"/>
      <c r="CJN440" s="1552"/>
      <c r="CJO440" s="1552"/>
      <c r="CJP440" s="1552"/>
      <c r="CJQ440" s="1552"/>
      <c r="CJR440" s="1552"/>
      <c r="CJS440" s="1552"/>
      <c r="CJT440" s="1552"/>
      <c r="CJU440" s="1552"/>
      <c r="CJV440" s="1552"/>
      <c r="CJW440" s="1552"/>
      <c r="CJX440" s="1552"/>
      <c r="CJY440" s="1552"/>
      <c r="CJZ440" s="1552"/>
      <c r="CKA440" s="1552"/>
      <c r="CKB440" s="1552"/>
      <c r="CKC440" s="1552"/>
      <c r="CKD440" s="1552"/>
      <c r="CKE440" s="1552"/>
      <c r="CKF440" s="1552"/>
      <c r="CKG440" s="1552"/>
      <c r="CKH440" s="1552"/>
      <c r="CKI440" s="1552"/>
      <c r="CKJ440" s="1552"/>
      <c r="CKK440" s="1552"/>
      <c r="CKL440" s="1552"/>
      <c r="CKM440" s="1552"/>
      <c r="CKN440" s="1552"/>
      <c r="CKO440" s="1552"/>
      <c r="CKP440" s="1552"/>
      <c r="CKQ440" s="1552"/>
      <c r="CKR440" s="1552"/>
      <c r="CKS440" s="1552"/>
      <c r="CKT440" s="1552"/>
      <c r="CKU440" s="1552"/>
      <c r="CKV440" s="1552"/>
      <c r="CKW440" s="1552"/>
      <c r="CKX440" s="1552"/>
      <c r="CKY440" s="1552"/>
      <c r="CKZ440" s="1552"/>
      <c r="CLA440" s="1552"/>
      <c r="CLB440" s="1552"/>
      <c r="CLC440" s="1552"/>
      <c r="CLD440" s="1552"/>
      <c r="CLE440" s="1552"/>
      <c r="CLF440" s="1552"/>
      <c r="CLG440" s="1552"/>
      <c r="CLH440" s="1552"/>
      <c r="CLI440" s="1552"/>
      <c r="CLJ440" s="1552"/>
      <c r="CLK440" s="1552"/>
      <c r="CLL440" s="1552"/>
      <c r="CLM440" s="1552"/>
      <c r="CLN440" s="1552"/>
      <c r="CLO440" s="1552"/>
      <c r="CLP440" s="1552"/>
      <c r="CLQ440" s="1552"/>
      <c r="CLR440" s="1552"/>
      <c r="CLS440" s="1552"/>
      <c r="CLT440" s="1552"/>
      <c r="CLU440" s="1552"/>
      <c r="CLV440" s="1552"/>
      <c r="CLW440" s="1552"/>
      <c r="CLX440" s="1552"/>
      <c r="CLY440" s="1552"/>
      <c r="CLZ440" s="1552"/>
      <c r="CMA440" s="1552"/>
      <c r="CMB440" s="1552"/>
      <c r="CMC440" s="1552"/>
      <c r="CMD440" s="1552"/>
      <c r="CME440" s="1552"/>
      <c r="CMF440" s="1552"/>
      <c r="CMG440" s="1552"/>
      <c r="CMH440" s="1552"/>
      <c r="CMI440" s="1552"/>
      <c r="CMJ440" s="1552"/>
      <c r="CMK440" s="1552"/>
      <c r="CML440" s="1552"/>
      <c r="CMM440" s="1552"/>
      <c r="CMN440" s="1552"/>
      <c r="CMO440" s="1552"/>
      <c r="CMP440" s="1552"/>
      <c r="CMQ440" s="1552"/>
      <c r="CMR440" s="1552"/>
      <c r="CMS440" s="1552"/>
      <c r="CMT440" s="1552"/>
      <c r="CMU440" s="1552"/>
      <c r="CMV440" s="1552"/>
      <c r="CMW440" s="1552"/>
      <c r="CMX440" s="1552"/>
      <c r="CMY440" s="1552"/>
      <c r="CMZ440" s="1552"/>
      <c r="CNA440" s="1552"/>
      <c r="CNB440" s="1552"/>
      <c r="CNC440" s="1552"/>
      <c r="CND440" s="1552"/>
      <c r="CNE440" s="1552"/>
      <c r="CNF440" s="1552"/>
      <c r="CNG440" s="1552"/>
      <c r="CNH440" s="1552"/>
      <c r="CNI440" s="1552"/>
      <c r="CNJ440" s="1552"/>
      <c r="CNK440" s="1552"/>
      <c r="CNL440" s="1552"/>
      <c r="CNM440" s="1552"/>
      <c r="CNN440" s="1552"/>
      <c r="CNO440" s="1552"/>
      <c r="CNP440" s="1552"/>
      <c r="CNQ440" s="1552"/>
      <c r="CNR440" s="1552"/>
      <c r="CNS440" s="1552"/>
      <c r="CNT440" s="1552"/>
      <c r="CNU440" s="1552"/>
      <c r="CNV440" s="1552"/>
      <c r="CNW440" s="1552"/>
      <c r="CNX440" s="1552"/>
      <c r="CNY440" s="1552"/>
      <c r="CNZ440" s="1552"/>
      <c r="COA440" s="1552"/>
      <c r="COB440" s="1552"/>
      <c r="COC440" s="1552"/>
      <c r="COD440" s="1552"/>
      <c r="COE440" s="1552"/>
      <c r="COF440" s="1552"/>
      <c r="COG440" s="1552"/>
      <c r="COH440" s="1552"/>
      <c r="COI440" s="1552"/>
      <c r="COJ440" s="1552"/>
      <c r="COK440" s="1552"/>
      <c r="COL440" s="1552"/>
      <c r="COM440" s="1552"/>
      <c r="CON440" s="1552"/>
      <c r="COO440" s="1552"/>
      <c r="COP440" s="1552"/>
      <c r="COQ440" s="1552"/>
      <c r="COR440" s="1552"/>
      <c r="COS440" s="1552"/>
      <c r="COT440" s="1552"/>
      <c r="COU440" s="1552"/>
      <c r="COV440" s="1552"/>
      <c r="COW440" s="1552"/>
      <c r="COX440" s="1552"/>
      <c r="COY440" s="1552"/>
      <c r="COZ440" s="1552"/>
      <c r="CPA440" s="1552"/>
      <c r="CPB440" s="1552"/>
      <c r="CPC440" s="1552"/>
      <c r="CPD440" s="1552"/>
      <c r="CPE440" s="1552"/>
      <c r="CPF440" s="1552"/>
      <c r="CPG440" s="1552"/>
      <c r="CPH440" s="1552"/>
      <c r="CPI440" s="1552"/>
      <c r="CPJ440" s="1552"/>
      <c r="CPK440" s="1552"/>
      <c r="CPL440" s="1552"/>
      <c r="CPM440" s="1552"/>
      <c r="CPN440" s="1552"/>
      <c r="CPO440" s="1552"/>
      <c r="CPP440" s="1552"/>
      <c r="CPQ440" s="1552"/>
      <c r="CPR440" s="1552"/>
      <c r="CPS440" s="1552"/>
      <c r="CPT440" s="1552"/>
      <c r="CPU440" s="1552"/>
      <c r="CPV440" s="1552"/>
      <c r="CPW440" s="1552"/>
      <c r="CPX440" s="1552"/>
      <c r="CPY440" s="1552"/>
      <c r="CPZ440" s="1552"/>
      <c r="CQA440" s="1552"/>
      <c r="CQB440" s="1552"/>
      <c r="CQC440" s="1552"/>
      <c r="CQD440" s="1552"/>
      <c r="CQE440" s="1552"/>
      <c r="CQF440" s="1552"/>
      <c r="CQG440" s="1552"/>
      <c r="CQH440" s="1552"/>
      <c r="CQI440" s="1552"/>
      <c r="CQJ440" s="1552"/>
      <c r="CQK440" s="1552"/>
      <c r="CQL440" s="1552"/>
      <c r="CQM440" s="1552"/>
      <c r="CQN440" s="1552"/>
      <c r="CQO440" s="1552"/>
      <c r="CQP440" s="1552"/>
      <c r="CQQ440" s="1552"/>
      <c r="CQR440" s="1552"/>
      <c r="CQS440" s="1552"/>
      <c r="CQT440" s="1552"/>
      <c r="CQU440" s="1552"/>
      <c r="CQV440" s="1552"/>
      <c r="CQW440" s="1552"/>
      <c r="CQX440" s="1552"/>
      <c r="CQY440" s="1552"/>
      <c r="CQZ440" s="1552"/>
      <c r="CRA440" s="1552"/>
      <c r="CRB440" s="1552"/>
      <c r="CRC440" s="1552"/>
      <c r="CRD440" s="1552"/>
      <c r="CRE440" s="1552"/>
      <c r="CRF440" s="1552"/>
      <c r="CRG440" s="1552"/>
      <c r="CRH440" s="1552"/>
      <c r="CRI440" s="1552"/>
      <c r="CRJ440" s="1552"/>
      <c r="CRK440" s="1552"/>
      <c r="CRL440" s="1552"/>
      <c r="CRM440" s="1552"/>
      <c r="CRN440" s="1552"/>
      <c r="CRO440" s="1552"/>
      <c r="CRP440" s="1552"/>
      <c r="CRQ440" s="1552"/>
      <c r="CRR440" s="1552"/>
      <c r="CRS440" s="1552"/>
      <c r="CRT440" s="1552"/>
      <c r="CRU440" s="1552"/>
      <c r="CRV440" s="1552"/>
      <c r="CRW440" s="1552"/>
      <c r="CRX440" s="1552"/>
      <c r="CRY440" s="1552"/>
      <c r="CRZ440" s="1552"/>
      <c r="CSA440" s="1552"/>
      <c r="CSB440" s="1552"/>
      <c r="CSC440" s="1552"/>
      <c r="CSD440" s="1552"/>
      <c r="CSE440" s="1552"/>
      <c r="CSF440" s="1552"/>
      <c r="CSG440" s="1552"/>
      <c r="CSH440" s="1552"/>
      <c r="CSI440" s="1552"/>
      <c r="CSJ440" s="1552"/>
      <c r="CSK440" s="1552"/>
      <c r="CSL440" s="1552"/>
      <c r="CSM440" s="1552"/>
      <c r="CSN440" s="1552"/>
      <c r="CSO440" s="1552"/>
      <c r="CSP440" s="1552"/>
      <c r="CSQ440" s="1552"/>
      <c r="CSR440" s="1552"/>
      <c r="CSS440" s="1552"/>
      <c r="CST440" s="1552"/>
      <c r="CSU440" s="1552"/>
      <c r="CSV440" s="1552"/>
      <c r="CSW440" s="1552"/>
      <c r="CSX440" s="1552"/>
      <c r="CSY440" s="1552"/>
      <c r="CSZ440" s="1552"/>
      <c r="CTA440" s="1552"/>
      <c r="CTB440" s="1552"/>
      <c r="CTC440" s="1552"/>
      <c r="CTD440" s="1552"/>
      <c r="CTE440" s="1552"/>
      <c r="CTF440" s="1552"/>
      <c r="CTG440" s="1552"/>
      <c r="CTH440" s="1552"/>
      <c r="CTI440" s="1552"/>
      <c r="CTJ440" s="1552"/>
      <c r="CTK440" s="1552"/>
      <c r="CTL440" s="1552"/>
      <c r="CTM440" s="1552"/>
      <c r="CTN440" s="1552"/>
      <c r="CTO440" s="1552"/>
      <c r="CTP440" s="1552"/>
      <c r="CTQ440" s="1552"/>
      <c r="CTR440" s="1552"/>
      <c r="CTS440" s="1552"/>
      <c r="CTT440" s="1552"/>
      <c r="CTU440" s="1552"/>
      <c r="CTV440" s="1552"/>
      <c r="CTW440" s="1552"/>
      <c r="CTX440" s="1552"/>
      <c r="CTY440" s="1552"/>
      <c r="CTZ440" s="1552"/>
      <c r="CUA440" s="1552"/>
      <c r="CUB440" s="1552"/>
      <c r="CUC440" s="1552"/>
      <c r="CUD440" s="1552"/>
      <c r="CUE440" s="1552"/>
      <c r="CUF440" s="1552"/>
      <c r="CUG440" s="1552"/>
      <c r="CUH440" s="1552"/>
      <c r="CUI440" s="1552"/>
      <c r="CUJ440" s="1552"/>
      <c r="CUK440" s="1552"/>
      <c r="CUL440" s="1552"/>
      <c r="CUM440" s="1552"/>
      <c r="CUN440" s="1552"/>
      <c r="CUO440" s="1552"/>
      <c r="CUP440" s="1552"/>
      <c r="CUQ440" s="1552"/>
      <c r="CUR440" s="1552"/>
      <c r="CUS440" s="1552"/>
      <c r="CUT440" s="1552"/>
      <c r="CUU440" s="1552"/>
      <c r="CUV440" s="1552"/>
      <c r="CUW440" s="1552"/>
      <c r="CUX440" s="1552"/>
      <c r="CUY440" s="1552"/>
      <c r="CUZ440" s="1552"/>
      <c r="CVA440" s="1552"/>
      <c r="CVB440" s="1552"/>
      <c r="CVC440" s="1552"/>
      <c r="CVD440" s="1552"/>
      <c r="CVE440" s="1552"/>
      <c r="CVF440" s="1552"/>
      <c r="CVG440" s="1552"/>
      <c r="CVH440" s="1552"/>
      <c r="CVI440" s="1552"/>
      <c r="CVJ440" s="1552"/>
      <c r="CVK440" s="1552"/>
      <c r="CVL440" s="1552"/>
      <c r="CVM440" s="1552"/>
      <c r="CVN440" s="1552"/>
      <c r="CVO440" s="1552"/>
      <c r="CVP440" s="1552"/>
      <c r="CVQ440" s="1552"/>
      <c r="CVR440" s="1552"/>
      <c r="CVS440" s="1552"/>
      <c r="CVT440" s="1552"/>
      <c r="CVU440" s="1552"/>
      <c r="CVV440" s="1552"/>
      <c r="CVW440" s="1552"/>
      <c r="CVX440" s="1552"/>
      <c r="CVY440" s="1552"/>
      <c r="CVZ440" s="1552"/>
      <c r="CWA440" s="1552"/>
      <c r="CWB440" s="1552"/>
      <c r="CWC440" s="1552"/>
      <c r="CWD440" s="1552"/>
      <c r="CWE440" s="1552"/>
      <c r="CWF440" s="1552"/>
      <c r="CWG440" s="1552"/>
      <c r="CWH440" s="1552"/>
      <c r="CWI440" s="1552"/>
      <c r="CWJ440" s="1552"/>
      <c r="CWK440" s="1552"/>
      <c r="CWL440" s="1552"/>
      <c r="CWM440" s="1552"/>
      <c r="CWN440" s="1552"/>
      <c r="CWO440" s="1552"/>
      <c r="CWP440" s="1552"/>
      <c r="CWQ440" s="1552"/>
      <c r="CWR440" s="1552"/>
      <c r="CWS440" s="1552"/>
      <c r="CWT440" s="1552"/>
      <c r="CWU440" s="1552"/>
      <c r="CWV440" s="1552"/>
      <c r="CWW440" s="1552"/>
      <c r="CWX440" s="1552"/>
      <c r="CWY440" s="1552"/>
      <c r="CWZ440" s="1552"/>
      <c r="CXA440" s="1552"/>
      <c r="CXB440" s="1552"/>
      <c r="CXC440" s="1552"/>
      <c r="CXD440" s="1552"/>
      <c r="CXE440" s="1552"/>
      <c r="CXF440" s="1552"/>
      <c r="CXG440" s="1552"/>
      <c r="CXH440" s="1552"/>
      <c r="CXI440" s="1552"/>
      <c r="CXJ440" s="1552"/>
      <c r="CXK440" s="1552"/>
      <c r="CXL440" s="1552"/>
      <c r="CXM440" s="1552"/>
      <c r="CXN440" s="1552"/>
      <c r="CXO440" s="1552"/>
      <c r="CXP440" s="1552"/>
      <c r="CXQ440" s="1552"/>
      <c r="CXR440" s="1552"/>
      <c r="CXS440" s="1552"/>
      <c r="CXT440" s="1552"/>
      <c r="CXU440" s="1552"/>
      <c r="CXV440" s="1552"/>
      <c r="CXW440" s="1552"/>
      <c r="CXX440" s="1552"/>
      <c r="CXY440" s="1552"/>
      <c r="CXZ440" s="1552"/>
      <c r="CYA440" s="1552"/>
      <c r="CYB440" s="1552"/>
      <c r="CYC440" s="1552"/>
      <c r="CYD440" s="1552"/>
      <c r="CYE440" s="1552"/>
      <c r="CYF440" s="1552"/>
      <c r="CYG440" s="1552"/>
      <c r="CYH440" s="1552"/>
      <c r="CYI440" s="1552"/>
      <c r="CYJ440" s="1552"/>
      <c r="CYK440" s="1552"/>
      <c r="CYL440" s="1552"/>
      <c r="CYM440" s="1552"/>
      <c r="CYN440" s="1552"/>
      <c r="CYO440" s="1552"/>
      <c r="CYP440" s="1552"/>
      <c r="CYQ440" s="1552"/>
      <c r="CYR440" s="1552"/>
      <c r="CYS440" s="1552"/>
      <c r="CYT440" s="1552"/>
      <c r="CYU440" s="1552"/>
      <c r="CYV440" s="1552"/>
      <c r="CYW440" s="1552"/>
      <c r="CYX440" s="1552"/>
      <c r="CYY440" s="1552"/>
      <c r="CYZ440" s="1552"/>
      <c r="CZA440" s="1552"/>
      <c r="CZB440" s="1552"/>
      <c r="CZC440" s="1552"/>
      <c r="CZD440" s="1552"/>
      <c r="CZE440" s="1552"/>
      <c r="CZF440" s="1552"/>
      <c r="CZG440" s="1552"/>
      <c r="CZH440" s="1552"/>
      <c r="CZI440" s="1552"/>
      <c r="CZJ440" s="1552"/>
      <c r="CZK440" s="1552"/>
      <c r="CZL440" s="1552"/>
      <c r="CZM440" s="1552"/>
      <c r="CZN440" s="1552"/>
      <c r="CZO440" s="1552"/>
      <c r="CZP440" s="1552"/>
      <c r="CZQ440" s="1552"/>
      <c r="CZR440" s="1552"/>
      <c r="CZS440" s="1552"/>
      <c r="CZT440" s="1552"/>
      <c r="CZU440" s="1552"/>
      <c r="CZV440" s="1552"/>
      <c r="CZW440" s="1552"/>
      <c r="CZX440" s="1552"/>
      <c r="CZY440" s="1552"/>
      <c r="CZZ440" s="1552"/>
      <c r="DAA440" s="1552"/>
      <c r="DAB440" s="1552"/>
      <c r="DAC440" s="1552"/>
      <c r="DAD440" s="1552"/>
      <c r="DAE440" s="1552"/>
      <c r="DAF440" s="1552"/>
      <c r="DAG440" s="1552"/>
      <c r="DAH440" s="1552"/>
      <c r="DAI440" s="1552"/>
      <c r="DAJ440" s="1552"/>
      <c r="DAK440" s="1552"/>
      <c r="DAL440" s="1552"/>
      <c r="DAM440" s="1552"/>
      <c r="DAN440" s="1552"/>
      <c r="DAO440" s="1552"/>
      <c r="DAP440" s="1552"/>
      <c r="DAQ440" s="1552"/>
      <c r="DAR440" s="1552"/>
      <c r="DAS440" s="1552"/>
      <c r="DAT440" s="1552"/>
      <c r="DAU440" s="1552"/>
      <c r="DAV440" s="1552"/>
      <c r="DAW440" s="1552"/>
      <c r="DAX440" s="1552"/>
      <c r="DAY440" s="1552"/>
      <c r="DAZ440" s="1552"/>
      <c r="DBA440" s="1552"/>
      <c r="DBB440" s="1552"/>
      <c r="DBC440" s="1552"/>
      <c r="DBD440" s="1552"/>
      <c r="DBE440" s="1552"/>
      <c r="DBF440" s="1552"/>
      <c r="DBG440" s="1552"/>
      <c r="DBH440" s="1552"/>
      <c r="DBI440" s="1552"/>
      <c r="DBJ440" s="1552"/>
      <c r="DBK440" s="1552"/>
      <c r="DBL440" s="1552"/>
      <c r="DBM440" s="1552"/>
      <c r="DBN440" s="1552"/>
      <c r="DBO440" s="1552"/>
      <c r="DBP440" s="1552"/>
      <c r="DBQ440" s="1552"/>
      <c r="DBR440" s="1552"/>
      <c r="DBS440" s="1552"/>
      <c r="DBT440" s="1552"/>
      <c r="DBU440" s="1552"/>
      <c r="DBV440" s="1552"/>
      <c r="DBW440" s="1552"/>
      <c r="DBX440" s="1552"/>
      <c r="DBY440" s="1552"/>
      <c r="DBZ440" s="1552"/>
      <c r="DCA440" s="1552"/>
      <c r="DCB440" s="1552"/>
      <c r="DCC440" s="1552"/>
      <c r="DCD440" s="1552"/>
      <c r="DCE440" s="1552"/>
      <c r="DCF440" s="1552"/>
      <c r="DCG440" s="1552"/>
      <c r="DCH440" s="1552"/>
      <c r="DCI440" s="1552"/>
      <c r="DCJ440" s="1552"/>
      <c r="DCK440" s="1552"/>
      <c r="DCL440" s="1552"/>
      <c r="DCM440" s="1552"/>
      <c r="DCN440" s="1552"/>
      <c r="DCO440" s="1552"/>
      <c r="DCP440" s="1552"/>
      <c r="DCQ440" s="1552"/>
      <c r="DCR440" s="1552"/>
      <c r="DCS440" s="1552"/>
      <c r="DCT440" s="1552"/>
      <c r="DCU440" s="1552"/>
      <c r="DCV440" s="1552"/>
      <c r="DCW440" s="1552"/>
      <c r="DCX440" s="1552"/>
      <c r="DCY440" s="1552"/>
      <c r="DCZ440" s="1552"/>
      <c r="DDA440" s="1552"/>
      <c r="DDB440" s="1552"/>
      <c r="DDC440" s="1552"/>
      <c r="DDD440" s="1552"/>
      <c r="DDE440" s="1552"/>
      <c r="DDF440" s="1552"/>
      <c r="DDG440" s="1552"/>
      <c r="DDH440" s="1552"/>
      <c r="DDI440" s="1552"/>
      <c r="DDJ440" s="1552"/>
      <c r="DDK440" s="1552"/>
      <c r="DDL440" s="1552"/>
      <c r="DDM440" s="1552"/>
      <c r="DDN440" s="1552"/>
      <c r="DDO440" s="1552"/>
      <c r="DDP440" s="1552"/>
      <c r="DDQ440" s="1552"/>
      <c r="DDR440" s="1552"/>
      <c r="DDS440" s="1552"/>
      <c r="DDT440" s="1552"/>
      <c r="DDU440" s="1552"/>
      <c r="DDV440" s="1552"/>
      <c r="DDW440" s="1552"/>
      <c r="DDX440" s="1552"/>
      <c r="DDY440" s="1552"/>
      <c r="DDZ440" s="1552"/>
      <c r="DEA440" s="1552"/>
      <c r="DEB440" s="1552"/>
      <c r="DEC440" s="1552"/>
      <c r="DED440" s="1552"/>
      <c r="DEE440" s="1552"/>
      <c r="DEF440" s="1552"/>
      <c r="DEG440" s="1552"/>
      <c r="DEH440" s="1552"/>
      <c r="DEI440" s="1552"/>
      <c r="DEJ440" s="1552"/>
      <c r="DEK440" s="1552"/>
      <c r="DEL440" s="1552"/>
      <c r="DEM440" s="1552"/>
      <c r="DEN440" s="1552"/>
      <c r="DEO440" s="1552"/>
      <c r="DEP440" s="1552"/>
      <c r="DEQ440" s="1552"/>
      <c r="DER440" s="1552"/>
      <c r="DES440" s="1552"/>
      <c r="DET440" s="1552"/>
      <c r="DEU440" s="1552"/>
      <c r="DEV440" s="1552"/>
      <c r="DEW440" s="1552"/>
      <c r="DEX440" s="1552"/>
      <c r="DEY440" s="1552"/>
      <c r="DEZ440" s="1552"/>
      <c r="DFA440" s="1552"/>
      <c r="DFB440" s="1552"/>
      <c r="DFC440" s="1552"/>
      <c r="DFD440" s="1552"/>
      <c r="DFE440" s="1552"/>
      <c r="DFF440" s="1552"/>
      <c r="DFG440" s="1552"/>
      <c r="DFH440" s="1552"/>
      <c r="DFI440" s="1552"/>
      <c r="DFJ440" s="1552"/>
      <c r="DFK440" s="1552"/>
      <c r="DFL440" s="1552"/>
      <c r="DFM440" s="1552"/>
      <c r="DFN440" s="1552"/>
      <c r="DFO440" s="1552"/>
      <c r="DFP440" s="1552"/>
      <c r="DFQ440" s="1552"/>
      <c r="DFR440" s="1552"/>
      <c r="DFS440" s="1552"/>
      <c r="DFT440" s="1552"/>
      <c r="DFU440" s="1552"/>
      <c r="DFV440" s="1552"/>
      <c r="DFW440" s="1552"/>
      <c r="DFX440" s="1552"/>
      <c r="DFY440" s="1552"/>
      <c r="DFZ440" s="1552"/>
      <c r="DGA440" s="1552"/>
      <c r="DGB440" s="1552"/>
      <c r="DGC440" s="1552"/>
      <c r="DGD440" s="1552"/>
      <c r="DGE440" s="1552"/>
      <c r="DGF440" s="1552"/>
      <c r="DGG440" s="1552"/>
      <c r="DGH440" s="1552"/>
      <c r="DGI440" s="1552"/>
      <c r="DGJ440" s="1552"/>
      <c r="DGK440" s="1552"/>
      <c r="DGL440" s="1552"/>
      <c r="DGM440" s="1552"/>
      <c r="DGN440" s="1552"/>
      <c r="DGO440" s="1552"/>
      <c r="DGP440" s="1552"/>
      <c r="DGQ440" s="1552"/>
      <c r="DGR440" s="1552"/>
      <c r="DGS440" s="1552"/>
      <c r="DGT440" s="1552"/>
      <c r="DGU440" s="1552"/>
      <c r="DGV440" s="1552"/>
      <c r="DGW440" s="1552"/>
      <c r="DGX440" s="1552"/>
      <c r="DGY440" s="1552"/>
      <c r="DGZ440" s="1552"/>
      <c r="DHA440" s="1552"/>
      <c r="DHB440" s="1552"/>
      <c r="DHC440" s="1552"/>
      <c r="DHD440" s="1552"/>
      <c r="DHE440" s="1552"/>
      <c r="DHF440" s="1552"/>
      <c r="DHG440" s="1552"/>
      <c r="DHH440" s="1552"/>
      <c r="DHI440" s="1552"/>
      <c r="DHJ440" s="1552"/>
      <c r="DHK440" s="1552"/>
      <c r="DHL440" s="1552"/>
      <c r="DHM440" s="1552"/>
      <c r="DHN440" s="1552"/>
      <c r="DHO440" s="1552"/>
      <c r="DHP440" s="1552"/>
      <c r="DHQ440" s="1552"/>
      <c r="DHR440" s="1552"/>
      <c r="DHS440" s="1552"/>
      <c r="DHT440" s="1552"/>
      <c r="DHU440" s="1552"/>
      <c r="DHV440" s="1552"/>
      <c r="DHW440" s="1552"/>
      <c r="DHX440" s="1552"/>
      <c r="DHY440" s="1552"/>
      <c r="DHZ440" s="1552"/>
      <c r="DIA440" s="1552"/>
      <c r="DIB440" s="1552"/>
      <c r="DIC440" s="1552"/>
      <c r="DID440" s="1552"/>
      <c r="DIE440" s="1552"/>
      <c r="DIF440" s="1552"/>
      <c r="DIG440" s="1552"/>
      <c r="DIH440" s="1552"/>
      <c r="DII440" s="1552"/>
      <c r="DIJ440" s="1552"/>
      <c r="DIK440" s="1552"/>
      <c r="DIL440" s="1552"/>
      <c r="DIM440" s="1552"/>
      <c r="DIN440" s="1552"/>
      <c r="DIO440" s="1552"/>
      <c r="DIP440" s="1552"/>
      <c r="DIQ440" s="1552"/>
      <c r="DIR440" s="1552"/>
      <c r="DIS440" s="1552"/>
      <c r="DIT440" s="1552"/>
      <c r="DIU440" s="1552"/>
      <c r="DIV440" s="1552"/>
      <c r="DIW440" s="1552"/>
      <c r="DIX440" s="1552"/>
      <c r="DIY440" s="1552"/>
      <c r="DIZ440" s="1552"/>
      <c r="DJA440" s="1552"/>
      <c r="DJB440" s="1552"/>
      <c r="DJC440" s="1552"/>
      <c r="DJD440" s="1552"/>
      <c r="DJE440" s="1552"/>
      <c r="DJF440" s="1552"/>
      <c r="DJG440" s="1552"/>
      <c r="DJH440" s="1552"/>
      <c r="DJI440" s="1552"/>
      <c r="DJJ440" s="1552"/>
      <c r="DJK440" s="1552"/>
      <c r="DJL440" s="1552"/>
      <c r="DJM440" s="1552"/>
      <c r="DJN440" s="1552"/>
      <c r="DJO440" s="1552"/>
      <c r="DJP440" s="1552"/>
      <c r="DJQ440" s="1552"/>
      <c r="DJR440" s="1552"/>
      <c r="DJS440" s="1552"/>
      <c r="DJT440" s="1552"/>
      <c r="DJU440" s="1552"/>
      <c r="DJV440" s="1552"/>
      <c r="DJW440" s="1552"/>
      <c r="DJX440" s="1552"/>
      <c r="DJY440" s="1552"/>
      <c r="DJZ440" s="1552"/>
      <c r="DKA440" s="1552"/>
      <c r="DKB440" s="1552"/>
      <c r="DKC440" s="1552"/>
      <c r="DKD440" s="1552"/>
      <c r="DKE440" s="1552"/>
      <c r="DKF440" s="1552"/>
      <c r="DKG440" s="1552"/>
      <c r="DKH440" s="1552"/>
      <c r="DKI440" s="1552"/>
      <c r="DKJ440" s="1552"/>
      <c r="DKK440" s="1552"/>
      <c r="DKL440" s="1552"/>
      <c r="DKM440" s="1552"/>
      <c r="DKN440" s="1552"/>
      <c r="DKO440" s="1552"/>
      <c r="DKP440" s="1552"/>
      <c r="DKQ440" s="1552"/>
      <c r="DKR440" s="1552"/>
      <c r="DKS440" s="1552"/>
      <c r="DKT440" s="1552"/>
      <c r="DKU440" s="1552"/>
      <c r="DKV440" s="1552"/>
      <c r="DKW440" s="1552"/>
      <c r="DKX440" s="1552"/>
      <c r="DKY440" s="1552"/>
      <c r="DKZ440" s="1552"/>
      <c r="DLA440" s="1552"/>
      <c r="DLB440" s="1552"/>
      <c r="DLC440" s="1552"/>
      <c r="DLD440" s="1552"/>
      <c r="DLE440" s="1552"/>
      <c r="DLF440" s="1552"/>
      <c r="DLG440" s="1552"/>
      <c r="DLH440" s="1552"/>
      <c r="DLI440" s="1552"/>
      <c r="DLJ440" s="1552"/>
      <c r="DLK440" s="1552"/>
      <c r="DLL440" s="1552"/>
      <c r="DLM440" s="1552"/>
      <c r="DLN440" s="1552"/>
      <c r="DLO440" s="1552"/>
      <c r="DLP440" s="1552"/>
      <c r="DLQ440" s="1552"/>
      <c r="DLR440" s="1552"/>
      <c r="DLS440" s="1552"/>
      <c r="DLT440" s="1552"/>
      <c r="DLU440" s="1552"/>
      <c r="DLV440" s="1552"/>
      <c r="DLW440" s="1552"/>
      <c r="DLX440" s="1552"/>
      <c r="DLY440" s="1552"/>
      <c r="DLZ440" s="1552"/>
      <c r="DMA440" s="1552"/>
      <c r="DMB440" s="1552"/>
      <c r="DMC440" s="1552"/>
      <c r="DMD440" s="1552"/>
      <c r="DME440" s="1552"/>
      <c r="DMF440" s="1552"/>
      <c r="DMG440" s="1552"/>
      <c r="DMH440" s="1552"/>
      <c r="DMI440" s="1552"/>
      <c r="DMJ440" s="1552"/>
      <c r="DMK440" s="1552"/>
      <c r="DML440" s="1552"/>
      <c r="DMM440" s="1552"/>
      <c r="DMN440" s="1552"/>
      <c r="DMO440" s="1552"/>
      <c r="DMP440" s="1552"/>
      <c r="DMQ440" s="1552"/>
      <c r="DMR440" s="1552"/>
      <c r="DMS440" s="1552"/>
      <c r="DMT440" s="1552"/>
      <c r="DMU440" s="1552"/>
      <c r="DMV440" s="1552"/>
      <c r="DMW440" s="1552"/>
      <c r="DMX440" s="1552"/>
      <c r="DMY440" s="1552"/>
      <c r="DMZ440" s="1552"/>
      <c r="DNA440" s="1552"/>
      <c r="DNB440" s="1552"/>
      <c r="DNC440" s="1552"/>
      <c r="DND440" s="1552"/>
      <c r="DNE440" s="1552"/>
      <c r="DNF440" s="1552"/>
      <c r="DNG440" s="1552"/>
      <c r="DNH440" s="1552"/>
      <c r="DNI440" s="1552"/>
      <c r="DNJ440" s="1552"/>
      <c r="DNK440" s="1552"/>
      <c r="DNL440" s="1552"/>
      <c r="DNM440" s="1552"/>
      <c r="DNN440" s="1552"/>
      <c r="DNO440" s="1552"/>
      <c r="DNP440" s="1552"/>
      <c r="DNQ440" s="1552"/>
      <c r="DNR440" s="1552"/>
      <c r="DNS440" s="1552"/>
      <c r="DNT440" s="1552"/>
      <c r="DNU440" s="1552"/>
      <c r="DNV440" s="1552"/>
      <c r="DNW440" s="1552"/>
      <c r="DNX440" s="1552"/>
      <c r="DNY440" s="1552"/>
      <c r="DNZ440" s="1552"/>
      <c r="DOA440" s="1552"/>
      <c r="DOB440" s="1552"/>
      <c r="DOC440" s="1552"/>
      <c r="DOD440" s="1552"/>
      <c r="DOE440" s="1552"/>
      <c r="DOF440" s="1552"/>
      <c r="DOG440" s="1552"/>
      <c r="DOH440" s="1552"/>
      <c r="DOI440" s="1552"/>
      <c r="DOJ440" s="1552"/>
      <c r="DOK440" s="1552"/>
      <c r="DOL440" s="1552"/>
      <c r="DOM440" s="1552"/>
      <c r="DON440" s="1552"/>
      <c r="DOO440" s="1552"/>
      <c r="DOP440" s="1552"/>
      <c r="DOQ440" s="1552"/>
      <c r="DOR440" s="1552"/>
      <c r="DOS440" s="1552"/>
      <c r="DOT440" s="1552"/>
      <c r="DOU440" s="1552"/>
      <c r="DOV440" s="1552"/>
      <c r="DOW440" s="1552"/>
      <c r="DOX440" s="1552"/>
      <c r="DOY440" s="1552"/>
      <c r="DOZ440" s="1552"/>
      <c r="DPA440" s="1552"/>
      <c r="DPB440" s="1552"/>
      <c r="DPC440" s="1552"/>
      <c r="DPD440" s="1552"/>
      <c r="DPE440" s="1552"/>
      <c r="DPF440" s="1552"/>
      <c r="DPG440" s="1552"/>
      <c r="DPH440" s="1552"/>
      <c r="DPI440" s="1552"/>
      <c r="DPJ440" s="1552"/>
      <c r="DPK440" s="1552"/>
      <c r="DPL440" s="1552"/>
      <c r="DPM440" s="1552"/>
      <c r="DPN440" s="1552"/>
      <c r="DPO440" s="1552"/>
      <c r="DPP440" s="1552"/>
      <c r="DPQ440" s="1552"/>
      <c r="DPR440" s="1552"/>
      <c r="DPS440" s="1552"/>
      <c r="DPT440" s="1552"/>
      <c r="DPU440" s="1552"/>
      <c r="DPV440" s="1552"/>
      <c r="DPW440" s="1552"/>
      <c r="DPX440" s="1552"/>
      <c r="DPY440" s="1552"/>
      <c r="DPZ440" s="1552"/>
      <c r="DQA440" s="1552"/>
      <c r="DQB440" s="1552"/>
      <c r="DQC440" s="1552"/>
      <c r="DQD440" s="1552"/>
      <c r="DQE440" s="1552"/>
      <c r="DQF440" s="1552"/>
      <c r="DQG440" s="1552"/>
      <c r="DQH440" s="1552"/>
      <c r="DQI440" s="1552"/>
      <c r="DQJ440" s="1552"/>
      <c r="DQK440" s="1552"/>
      <c r="DQL440" s="1552"/>
      <c r="DQM440" s="1552"/>
      <c r="DQN440" s="1552"/>
      <c r="DQO440" s="1552"/>
      <c r="DQP440" s="1552"/>
      <c r="DQQ440" s="1552"/>
      <c r="DQR440" s="1552"/>
      <c r="DQS440" s="1552"/>
      <c r="DQT440" s="1552"/>
      <c r="DQU440" s="1552"/>
      <c r="DQV440" s="1552"/>
      <c r="DQW440" s="1552"/>
      <c r="DQX440" s="1552"/>
      <c r="DQY440" s="1552"/>
      <c r="DQZ440" s="1552"/>
      <c r="DRA440" s="1552"/>
      <c r="DRB440" s="1552"/>
      <c r="DRC440" s="1552"/>
      <c r="DRD440" s="1552"/>
      <c r="DRE440" s="1552"/>
      <c r="DRF440" s="1552"/>
      <c r="DRG440" s="1552"/>
      <c r="DRH440" s="1552"/>
      <c r="DRI440" s="1552"/>
      <c r="DRJ440" s="1552"/>
      <c r="DRK440" s="1552"/>
      <c r="DRL440" s="1552"/>
      <c r="DRM440" s="1552"/>
      <c r="DRN440" s="1552"/>
      <c r="DRO440" s="1552"/>
      <c r="DRP440" s="1552"/>
      <c r="DRQ440" s="1552"/>
      <c r="DRR440" s="1552"/>
      <c r="DRS440" s="1552"/>
      <c r="DRT440" s="1552"/>
      <c r="DRU440" s="1552"/>
      <c r="DRV440" s="1552"/>
      <c r="DRW440" s="1552"/>
      <c r="DRX440" s="1552"/>
      <c r="DRY440" s="1552"/>
      <c r="DRZ440" s="1552"/>
      <c r="DSA440" s="1552"/>
      <c r="DSB440" s="1552"/>
      <c r="DSC440" s="1552"/>
      <c r="DSD440" s="1552"/>
      <c r="DSE440" s="1552"/>
      <c r="DSF440" s="1552"/>
      <c r="DSG440" s="1552"/>
      <c r="DSH440" s="1552"/>
      <c r="DSI440" s="1552"/>
      <c r="DSJ440" s="1552"/>
      <c r="DSK440" s="1552"/>
      <c r="DSL440" s="1552"/>
      <c r="DSM440" s="1552"/>
      <c r="DSN440" s="1552"/>
      <c r="DSO440" s="1552"/>
      <c r="DSP440" s="1552"/>
      <c r="DSQ440" s="1552"/>
      <c r="DSR440" s="1552"/>
      <c r="DSS440" s="1552"/>
      <c r="DST440" s="1552"/>
      <c r="DSU440" s="1552"/>
      <c r="DSV440" s="1552"/>
      <c r="DSW440" s="1552"/>
      <c r="DSX440" s="1552"/>
      <c r="DSY440" s="1552"/>
      <c r="DSZ440" s="1552"/>
      <c r="DTA440" s="1552"/>
      <c r="DTB440" s="1552"/>
      <c r="DTC440" s="1552"/>
      <c r="DTD440" s="1552"/>
      <c r="DTE440" s="1552"/>
      <c r="DTF440" s="1552"/>
      <c r="DTG440" s="1552"/>
      <c r="DTH440" s="1552"/>
      <c r="DTI440" s="1552"/>
      <c r="DTJ440" s="1552"/>
      <c r="DTK440" s="1552"/>
      <c r="DTL440" s="1552"/>
      <c r="DTM440" s="1552"/>
      <c r="DTN440" s="1552"/>
      <c r="DTO440" s="1552"/>
      <c r="DTP440" s="1552"/>
      <c r="DTQ440" s="1552"/>
      <c r="DTR440" s="1552"/>
      <c r="DTS440" s="1552"/>
      <c r="DTT440" s="1552"/>
      <c r="DTU440" s="1552"/>
      <c r="DTV440" s="1552"/>
      <c r="DTW440" s="1552"/>
      <c r="DTX440" s="1552"/>
      <c r="DTY440" s="1552"/>
      <c r="DTZ440" s="1552"/>
      <c r="DUA440" s="1552"/>
      <c r="DUB440" s="1552"/>
      <c r="DUC440" s="1552"/>
      <c r="DUD440" s="1552"/>
      <c r="DUE440" s="1552"/>
      <c r="DUF440" s="1552"/>
      <c r="DUG440" s="1552"/>
      <c r="DUH440" s="1552"/>
      <c r="DUI440" s="1552"/>
      <c r="DUJ440" s="1552"/>
      <c r="DUK440" s="1552"/>
      <c r="DUL440" s="1552"/>
      <c r="DUM440" s="1552"/>
      <c r="DUN440" s="1552"/>
      <c r="DUO440" s="1552"/>
      <c r="DUP440" s="1552"/>
      <c r="DUQ440" s="1552"/>
      <c r="DUR440" s="1552"/>
      <c r="DUS440" s="1552"/>
      <c r="DUT440" s="1552"/>
      <c r="DUU440" s="1552"/>
      <c r="DUV440" s="1552"/>
      <c r="DUW440" s="1552"/>
      <c r="DUX440" s="1552"/>
      <c r="DUY440" s="1552"/>
      <c r="DUZ440" s="1552"/>
      <c r="DVA440" s="1552"/>
      <c r="DVB440" s="1552"/>
      <c r="DVC440" s="1552"/>
      <c r="DVD440" s="1552"/>
      <c r="DVE440" s="1552"/>
      <c r="DVF440" s="1552"/>
      <c r="DVG440" s="1552"/>
      <c r="DVH440" s="1552"/>
      <c r="DVI440" s="1552"/>
      <c r="DVJ440" s="1552"/>
      <c r="DVK440" s="1552"/>
      <c r="DVL440" s="1552"/>
      <c r="DVM440" s="1552"/>
      <c r="DVN440" s="1552"/>
      <c r="DVO440" s="1552"/>
      <c r="DVP440" s="1552"/>
      <c r="DVQ440" s="1552"/>
      <c r="DVR440" s="1552"/>
      <c r="DVS440" s="1552"/>
      <c r="DVT440" s="1552"/>
      <c r="DVU440" s="1552"/>
      <c r="DVV440" s="1552"/>
      <c r="DVW440" s="1552"/>
      <c r="DVX440" s="1552"/>
      <c r="DVY440" s="1552"/>
      <c r="DVZ440" s="1552"/>
      <c r="DWA440" s="1552"/>
      <c r="DWB440" s="1552"/>
      <c r="DWC440" s="1552"/>
      <c r="DWD440" s="1552"/>
      <c r="DWE440" s="1552"/>
      <c r="DWF440" s="1552"/>
      <c r="DWG440" s="1552"/>
      <c r="DWH440" s="1552"/>
      <c r="DWI440" s="1552"/>
      <c r="DWJ440" s="1552"/>
      <c r="DWK440" s="1552"/>
      <c r="DWL440" s="1552"/>
      <c r="DWM440" s="1552"/>
      <c r="DWN440" s="1552"/>
      <c r="DWO440" s="1552"/>
      <c r="DWP440" s="1552"/>
      <c r="DWQ440" s="1552"/>
      <c r="DWR440" s="1552"/>
      <c r="DWS440" s="1552"/>
      <c r="DWT440" s="1552"/>
      <c r="DWU440" s="1552"/>
      <c r="DWV440" s="1552"/>
      <c r="DWW440" s="1552"/>
      <c r="DWX440" s="1552"/>
      <c r="DWY440" s="1552"/>
      <c r="DWZ440" s="1552"/>
      <c r="DXA440" s="1552"/>
      <c r="DXB440" s="1552"/>
      <c r="DXC440" s="1552"/>
      <c r="DXD440" s="1552"/>
      <c r="DXE440" s="1552"/>
      <c r="DXF440" s="1552"/>
      <c r="DXG440" s="1552"/>
      <c r="DXH440" s="1552"/>
      <c r="DXI440" s="1552"/>
      <c r="DXJ440" s="1552"/>
      <c r="DXK440" s="1552"/>
      <c r="DXL440" s="1552"/>
      <c r="DXM440" s="1552"/>
      <c r="DXN440" s="1552"/>
      <c r="DXO440" s="1552"/>
      <c r="DXP440" s="1552"/>
      <c r="DXQ440" s="1552"/>
      <c r="DXR440" s="1552"/>
      <c r="DXS440" s="1552"/>
      <c r="DXT440" s="1552"/>
      <c r="DXU440" s="1552"/>
      <c r="DXV440" s="1552"/>
      <c r="DXW440" s="1552"/>
      <c r="DXX440" s="1552"/>
      <c r="DXY440" s="1552"/>
      <c r="DXZ440" s="1552"/>
      <c r="DYA440" s="1552"/>
      <c r="DYB440" s="1552"/>
      <c r="DYC440" s="1552"/>
      <c r="DYD440" s="1552"/>
      <c r="DYE440" s="1552"/>
      <c r="DYF440" s="1552"/>
      <c r="DYG440" s="1552"/>
      <c r="DYH440" s="1552"/>
      <c r="DYI440" s="1552"/>
      <c r="DYJ440" s="1552"/>
      <c r="DYK440" s="1552"/>
      <c r="DYL440" s="1552"/>
      <c r="DYM440" s="1552"/>
      <c r="DYN440" s="1552"/>
      <c r="DYO440" s="1552"/>
      <c r="DYP440" s="1552"/>
      <c r="DYQ440" s="1552"/>
      <c r="DYR440" s="1552"/>
      <c r="DYS440" s="1552"/>
      <c r="DYT440" s="1552"/>
      <c r="DYU440" s="1552"/>
      <c r="DYV440" s="1552"/>
      <c r="DYW440" s="1552"/>
      <c r="DYX440" s="1552"/>
      <c r="DYY440" s="1552"/>
      <c r="DYZ440" s="1552"/>
      <c r="DZA440" s="1552"/>
      <c r="DZB440" s="1552"/>
      <c r="DZC440" s="1552"/>
      <c r="DZD440" s="1552"/>
      <c r="DZE440" s="1552"/>
      <c r="DZF440" s="1552"/>
      <c r="DZG440" s="1552"/>
      <c r="DZH440" s="1552"/>
      <c r="DZI440" s="1552"/>
      <c r="DZJ440" s="1552"/>
      <c r="DZK440" s="1552"/>
      <c r="DZL440" s="1552"/>
      <c r="DZM440" s="1552"/>
      <c r="DZN440" s="1552"/>
      <c r="DZO440" s="1552"/>
      <c r="DZP440" s="1552"/>
      <c r="DZQ440" s="1552"/>
      <c r="DZR440" s="1552"/>
      <c r="DZS440" s="1552"/>
      <c r="DZT440" s="1552"/>
      <c r="DZU440" s="1552"/>
      <c r="DZV440" s="1552"/>
      <c r="DZW440" s="1552"/>
      <c r="DZX440" s="1552"/>
      <c r="DZY440" s="1552"/>
      <c r="DZZ440" s="1552"/>
      <c r="EAA440" s="1552"/>
      <c r="EAB440" s="1552"/>
      <c r="EAC440" s="1552"/>
      <c r="EAD440" s="1552"/>
      <c r="EAE440" s="1552"/>
      <c r="EAF440" s="1552"/>
      <c r="EAG440" s="1552"/>
      <c r="EAH440" s="1552"/>
      <c r="EAI440" s="1552"/>
      <c r="EAJ440" s="1552"/>
      <c r="EAK440" s="1552"/>
      <c r="EAL440" s="1552"/>
      <c r="EAM440" s="1552"/>
      <c r="EAN440" s="1552"/>
      <c r="EAO440" s="1552"/>
      <c r="EAP440" s="1552"/>
      <c r="EAQ440" s="1552"/>
      <c r="EAR440" s="1552"/>
      <c r="EAS440" s="1552"/>
      <c r="EAT440" s="1552"/>
      <c r="EAU440" s="1552"/>
      <c r="EAV440" s="1552"/>
      <c r="EAW440" s="1552"/>
      <c r="EAX440" s="1552"/>
      <c r="EAY440" s="1552"/>
      <c r="EAZ440" s="1552"/>
      <c r="EBA440" s="1552"/>
      <c r="EBB440" s="1552"/>
      <c r="EBC440" s="1552"/>
      <c r="EBD440" s="1552"/>
      <c r="EBE440" s="1552"/>
      <c r="EBF440" s="1552"/>
      <c r="EBG440" s="1552"/>
      <c r="EBH440" s="1552"/>
      <c r="EBI440" s="1552"/>
      <c r="EBJ440" s="1552"/>
      <c r="EBK440" s="1552"/>
      <c r="EBL440" s="1552"/>
      <c r="EBM440" s="1552"/>
      <c r="EBN440" s="1552"/>
      <c r="EBO440" s="1552"/>
      <c r="EBP440" s="1552"/>
      <c r="EBQ440" s="1552"/>
      <c r="EBR440" s="1552"/>
      <c r="EBS440" s="1552"/>
      <c r="EBT440" s="1552"/>
      <c r="EBU440" s="1552"/>
      <c r="EBV440" s="1552"/>
      <c r="EBW440" s="1552"/>
      <c r="EBX440" s="1552"/>
      <c r="EBY440" s="1552"/>
      <c r="EBZ440" s="1552"/>
      <c r="ECA440" s="1552"/>
      <c r="ECB440" s="1552"/>
      <c r="ECC440" s="1552"/>
      <c r="ECD440" s="1552"/>
      <c r="ECE440" s="1552"/>
      <c r="ECF440" s="1552"/>
      <c r="ECG440" s="1552"/>
      <c r="ECH440" s="1552"/>
      <c r="ECI440" s="1552"/>
      <c r="ECJ440" s="1552"/>
      <c r="ECK440" s="1552"/>
      <c r="ECL440" s="1552"/>
      <c r="ECM440" s="1552"/>
      <c r="ECN440" s="1552"/>
      <c r="ECO440" s="1552"/>
      <c r="ECP440" s="1552"/>
      <c r="ECQ440" s="1552"/>
      <c r="ECR440" s="1552"/>
      <c r="ECS440" s="1552"/>
      <c r="ECT440" s="1552"/>
      <c r="ECU440" s="1552"/>
      <c r="ECV440" s="1552"/>
      <c r="ECW440" s="1552"/>
      <c r="ECX440" s="1552"/>
      <c r="ECY440" s="1552"/>
      <c r="ECZ440" s="1552"/>
      <c r="EDA440" s="1552"/>
      <c r="EDB440" s="1552"/>
      <c r="EDC440" s="1552"/>
      <c r="EDD440" s="1552"/>
      <c r="EDE440" s="1552"/>
      <c r="EDF440" s="1552"/>
      <c r="EDG440" s="1552"/>
      <c r="EDH440" s="1552"/>
      <c r="EDI440" s="1552"/>
      <c r="EDJ440" s="1552"/>
      <c r="EDK440" s="1552"/>
      <c r="EDL440" s="1552"/>
      <c r="EDM440" s="1552"/>
      <c r="EDN440" s="1552"/>
      <c r="EDO440" s="1552"/>
      <c r="EDP440" s="1552"/>
      <c r="EDQ440" s="1552"/>
      <c r="EDR440" s="1552"/>
      <c r="EDS440" s="1552"/>
      <c r="EDT440" s="1552"/>
      <c r="EDU440" s="1552"/>
      <c r="EDV440" s="1552"/>
      <c r="EDW440" s="1552"/>
      <c r="EDX440" s="1552"/>
      <c r="EDY440" s="1552"/>
      <c r="EDZ440" s="1552"/>
      <c r="EEA440" s="1552"/>
      <c r="EEB440" s="1552"/>
      <c r="EEC440" s="1552"/>
      <c r="EED440" s="1552"/>
      <c r="EEE440" s="1552"/>
      <c r="EEF440" s="1552"/>
      <c r="EEG440" s="1552"/>
      <c r="EEH440" s="1552"/>
      <c r="EEI440" s="1552"/>
      <c r="EEJ440" s="1552"/>
      <c r="EEK440" s="1552"/>
      <c r="EEL440" s="1552"/>
      <c r="EEM440" s="1552"/>
      <c r="EEN440" s="1552"/>
      <c r="EEO440" s="1552"/>
      <c r="EEP440" s="1552"/>
      <c r="EEQ440" s="1552"/>
      <c r="EER440" s="1552"/>
      <c r="EES440" s="1552"/>
      <c r="EET440" s="1552"/>
      <c r="EEU440" s="1552"/>
      <c r="EEV440" s="1552"/>
      <c r="EEW440" s="1552"/>
      <c r="EEX440" s="1552"/>
      <c r="EEY440" s="1552"/>
      <c r="EEZ440" s="1552"/>
      <c r="EFA440" s="1552"/>
      <c r="EFB440" s="1552"/>
      <c r="EFC440" s="1552"/>
      <c r="EFD440" s="1552"/>
      <c r="EFE440" s="1552"/>
      <c r="EFF440" s="1552"/>
      <c r="EFG440" s="1552"/>
      <c r="EFH440" s="1552"/>
      <c r="EFI440" s="1552"/>
      <c r="EFJ440" s="1552"/>
      <c r="EFK440" s="1552"/>
      <c r="EFL440" s="1552"/>
      <c r="EFM440" s="1552"/>
      <c r="EFN440" s="1552"/>
      <c r="EFO440" s="1552"/>
      <c r="EFP440" s="1552"/>
      <c r="EFQ440" s="1552"/>
      <c r="EFR440" s="1552"/>
      <c r="EFS440" s="1552"/>
      <c r="EFT440" s="1552"/>
      <c r="EFU440" s="1552"/>
      <c r="EFV440" s="1552"/>
      <c r="EFW440" s="1552"/>
      <c r="EFX440" s="1552"/>
      <c r="EFY440" s="1552"/>
      <c r="EFZ440" s="1552"/>
      <c r="EGA440" s="1552"/>
      <c r="EGB440" s="1552"/>
      <c r="EGC440" s="1552"/>
      <c r="EGD440" s="1552"/>
      <c r="EGE440" s="1552"/>
      <c r="EGF440" s="1552"/>
      <c r="EGG440" s="1552"/>
      <c r="EGH440" s="1552"/>
      <c r="EGI440" s="1552"/>
      <c r="EGJ440" s="1552"/>
      <c r="EGK440" s="1552"/>
      <c r="EGL440" s="1552"/>
      <c r="EGM440" s="1552"/>
      <c r="EGN440" s="1552"/>
      <c r="EGO440" s="1552"/>
      <c r="EGP440" s="1552"/>
      <c r="EGQ440" s="1552"/>
      <c r="EGR440" s="1552"/>
      <c r="EGS440" s="1552"/>
      <c r="EGT440" s="1552"/>
      <c r="EGU440" s="1552"/>
      <c r="EGV440" s="1552"/>
      <c r="EGW440" s="1552"/>
      <c r="EGX440" s="1552"/>
      <c r="EGY440" s="1552"/>
      <c r="EGZ440" s="1552"/>
      <c r="EHA440" s="1552"/>
      <c r="EHB440" s="1552"/>
      <c r="EHC440" s="1552"/>
      <c r="EHD440" s="1552"/>
      <c r="EHE440" s="1552"/>
      <c r="EHF440" s="1552"/>
      <c r="EHG440" s="1552"/>
      <c r="EHH440" s="1552"/>
      <c r="EHI440" s="1552"/>
      <c r="EHJ440" s="1552"/>
      <c r="EHK440" s="1552"/>
      <c r="EHL440" s="1552"/>
      <c r="EHM440" s="1552"/>
      <c r="EHN440" s="1552"/>
      <c r="EHO440" s="1552"/>
      <c r="EHP440" s="1552"/>
      <c r="EHQ440" s="1552"/>
      <c r="EHR440" s="1552"/>
      <c r="EHS440" s="1552"/>
      <c r="EHT440" s="1552"/>
      <c r="EHU440" s="1552"/>
      <c r="EHV440" s="1552"/>
      <c r="EHW440" s="1552"/>
      <c r="EHX440" s="1552"/>
      <c r="EHY440" s="1552"/>
      <c r="EHZ440" s="1552"/>
      <c r="EIA440" s="1552"/>
      <c r="EIB440" s="1552"/>
      <c r="EIC440" s="1552"/>
      <c r="EID440" s="1552"/>
      <c r="EIE440" s="1552"/>
      <c r="EIF440" s="1552"/>
      <c r="EIG440" s="1552"/>
      <c r="EIH440" s="1552"/>
      <c r="EII440" s="1552"/>
      <c r="EIJ440" s="1552"/>
      <c r="EIK440" s="1552"/>
      <c r="EIL440" s="1552"/>
      <c r="EIM440" s="1552"/>
      <c r="EIN440" s="1552"/>
      <c r="EIO440" s="1552"/>
      <c r="EIP440" s="1552"/>
      <c r="EIQ440" s="1552"/>
      <c r="EIR440" s="1552"/>
      <c r="EIS440" s="1552"/>
      <c r="EIT440" s="1552"/>
      <c r="EIU440" s="1552"/>
      <c r="EIV440" s="1552"/>
      <c r="EIW440" s="1552"/>
      <c r="EIX440" s="1552"/>
      <c r="EIY440" s="1552"/>
      <c r="EIZ440" s="1552"/>
      <c r="EJA440" s="1552"/>
      <c r="EJB440" s="1552"/>
      <c r="EJC440" s="1552"/>
      <c r="EJD440" s="1552"/>
      <c r="EJE440" s="1552"/>
      <c r="EJF440" s="1552"/>
      <c r="EJG440" s="1552"/>
      <c r="EJH440" s="1552"/>
      <c r="EJI440" s="1552"/>
      <c r="EJJ440" s="1552"/>
      <c r="EJK440" s="1552"/>
      <c r="EJL440" s="1552"/>
      <c r="EJM440" s="1552"/>
      <c r="EJN440" s="1552"/>
      <c r="EJO440" s="1552"/>
      <c r="EJP440" s="1552"/>
      <c r="EJQ440" s="1552"/>
      <c r="EJR440" s="1552"/>
      <c r="EJS440" s="1552"/>
      <c r="EJT440" s="1552"/>
      <c r="EJU440" s="1552"/>
      <c r="EJV440" s="1552"/>
      <c r="EJW440" s="1552"/>
      <c r="EJX440" s="1552"/>
      <c r="EJY440" s="1552"/>
      <c r="EJZ440" s="1552"/>
      <c r="EKA440" s="1552"/>
      <c r="EKB440" s="1552"/>
      <c r="EKC440" s="1552"/>
      <c r="EKD440" s="1552"/>
      <c r="EKE440" s="1552"/>
      <c r="EKF440" s="1552"/>
      <c r="EKG440" s="1552"/>
      <c r="EKH440" s="1552"/>
      <c r="EKI440" s="1552"/>
      <c r="EKJ440" s="1552"/>
      <c r="EKK440" s="1552"/>
      <c r="EKL440" s="1552"/>
      <c r="EKM440" s="1552"/>
      <c r="EKN440" s="1552"/>
      <c r="EKO440" s="1552"/>
      <c r="EKP440" s="1552"/>
      <c r="EKQ440" s="1552"/>
      <c r="EKR440" s="1552"/>
      <c r="EKS440" s="1552"/>
      <c r="EKT440" s="1552"/>
      <c r="EKU440" s="1552"/>
      <c r="EKV440" s="1552"/>
      <c r="EKW440" s="1552"/>
      <c r="EKX440" s="1552"/>
      <c r="EKY440" s="1552"/>
      <c r="EKZ440" s="1552"/>
      <c r="ELA440" s="1552"/>
      <c r="ELB440" s="1552"/>
      <c r="ELC440" s="1552"/>
      <c r="ELD440" s="1552"/>
      <c r="ELE440" s="1552"/>
      <c r="ELF440" s="1552"/>
      <c r="ELG440" s="1552"/>
      <c r="ELH440" s="1552"/>
      <c r="ELI440" s="1552"/>
      <c r="ELJ440" s="1552"/>
      <c r="ELK440" s="1552"/>
      <c r="ELL440" s="1552"/>
      <c r="ELM440" s="1552"/>
      <c r="ELN440" s="1552"/>
      <c r="ELO440" s="1552"/>
      <c r="ELP440" s="1552"/>
      <c r="ELQ440" s="1552"/>
      <c r="ELR440" s="1552"/>
      <c r="ELS440" s="1552"/>
      <c r="ELT440" s="1552"/>
      <c r="ELU440" s="1552"/>
      <c r="ELV440" s="1552"/>
      <c r="ELW440" s="1552"/>
      <c r="ELX440" s="1552"/>
      <c r="ELY440" s="1552"/>
      <c r="ELZ440" s="1552"/>
      <c r="EMA440" s="1552"/>
      <c r="EMB440" s="1552"/>
      <c r="EMC440" s="1552"/>
      <c r="EMD440" s="1552"/>
      <c r="EME440" s="1552"/>
      <c r="EMF440" s="1552"/>
      <c r="EMG440" s="1552"/>
      <c r="EMH440" s="1552"/>
      <c r="EMI440" s="1552"/>
      <c r="EMJ440" s="1552"/>
      <c r="EMK440" s="1552"/>
      <c r="EML440" s="1552"/>
      <c r="EMM440" s="1552"/>
      <c r="EMN440" s="1552"/>
      <c r="EMO440" s="1552"/>
      <c r="EMP440" s="1552"/>
      <c r="EMQ440" s="1552"/>
      <c r="EMR440" s="1552"/>
      <c r="EMS440" s="1552"/>
      <c r="EMT440" s="1552"/>
      <c r="EMU440" s="1552"/>
      <c r="EMV440" s="1552"/>
      <c r="EMW440" s="1552"/>
      <c r="EMX440" s="1552"/>
      <c r="EMY440" s="1552"/>
      <c r="EMZ440" s="1552"/>
      <c r="ENA440" s="1552"/>
      <c r="ENB440" s="1552"/>
      <c r="ENC440" s="1552"/>
      <c r="END440" s="1552"/>
      <c r="ENE440" s="1552"/>
      <c r="ENF440" s="1552"/>
      <c r="ENG440" s="1552"/>
      <c r="ENH440" s="1552"/>
      <c r="ENI440" s="1552"/>
      <c r="ENJ440" s="1552"/>
      <c r="ENK440" s="1552"/>
      <c r="ENL440" s="1552"/>
      <c r="ENM440" s="1552"/>
      <c r="ENN440" s="1552"/>
      <c r="ENO440" s="1552"/>
      <c r="ENP440" s="1552"/>
      <c r="ENQ440" s="1552"/>
      <c r="ENR440" s="1552"/>
      <c r="ENS440" s="1552"/>
      <c r="ENT440" s="1552"/>
      <c r="ENU440" s="1552"/>
      <c r="ENV440" s="1552"/>
      <c r="ENW440" s="1552"/>
      <c r="ENX440" s="1552"/>
      <c r="ENY440" s="1552"/>
      <c r="ENZ440" s="1552"/>
      <c r="EOA440" s="1552"/>
      <c r="EOB440" s="1552"/>
      <c r="EOC440" s="1552"/>
      <c r="EOD440" s="1552"/>
      <c r="EOE440" s="1552"/>
      <c r="EOF440" s="1552"/>
      <c r="EOG440" s="1552"/>
      <c r="EOH440" s="1552"/>
      <c r="EOI440" s="1552"/>
      <c r="EOJ440" s="1552"/>
      <c r="EOK440" s="1552"/>
      <c r="EOL440" s="1552"/>
      <c r="EOM440" s="1552"/>
      <c r="EON440" s="1552"/>
      <c r="EOO440" s="1552"/>
      <c r="EOP440" s="1552"/>
      <c r="EOQ440" s="1552"/>
      <c r="EOR440" s="1552"/>
      <c r="EOS440" s="1552"/>
      <c r="EOT440" s="1552"/>
      <c r="EOU440" s="1552"/>
      <c r="EOV440" s="1552"/>
      <c r="EOW440" s="1552"/>
      <c r="EOX440" s="1552"/>
      <c r="EOY440" s="1552"/>
      <c r="EOZ440" s="1552"/>
      <c r="EPA440" s="1552"/>
      <c r="EPB440" s="1552"/>
      <c r="EPC440" s="1552"/>
      <c r="EPD440" s="1552"/>
      <c r="EPE440" s="1552"/>
      <c r="EPF440" s="1552"/>
      <c r="EPG440" s="1552"/>
      <c r="EPH440" s="1552"/>
      <c r="EPI440" s="1552"/>
      <c r="EPJ440" s="1552"/>
      <c r="EPK440" s="1552"/>
      <c r="EPL440" s="1552"/>
      <c r="EPM440" s="1552"/>
      <c r="EPN440" s="1552"/>
      <c r="EPO440" s="1552"/>
      <c r="EPP440" s="1552"/>
      <c r="EPQ440" s="1552"/>
      <c r="EPR440" s="1552"/>
      <c r="EPS440" s="1552"/>
      <c r="EPT440" s="1552"/>
      <c r="EPU440" s="1552"/>
      <c r="EPV440" s="1552"/>
      <c r="EPW440" s="1552"/>
      <c r="EPX440" s="1552"/>
      <c r="EPY440" s="1552"/>
      <c r="EPZ440" s="1552"/>
      <c r="EQA440" s="1552"/>
      <c r="EQB440" s="1552"/>
      <c r="EQC440" s="1552"/>
      <c r="EQD440" s="1552"/>
      <c r="EQE440" s="1552"/>
      <c r="EQF440" s="1552"/>
      <c r="EQG440" s="1552"/>
      <c r="EQH440" s="1552"/>
      <c r="EQI440" s="1552"/>
      <c r="EQJ440" s="1552"/>
      <c r="EQK440" s="1552"/>
      <c r="EQL440" s="1552"/>
      <c r="EQM440" s="1552"/>
      <c r="EQN440" s="1552"/>
      <c r="EQO440" s="1552"/>
      <c r="EQP440" s="1552"/>
      <c r="EQQ440" s="1552"/>
      <c r="EQR440" s="1552"/>
      <c r="EQS440" s="1552"/>
      <c r="EQT440" s="1552"/>
      <c r="EQU440" s="1552"/>
      <c r="EQV440" s="1552"/>
      <c r="EQW440" s="1552"/>
      <c r="EQX440" s="1552"/>
      <c r="EQY440" s="1552"/>
      <c r="EQZ440" s="1552"/>
      <c r="ERA440" s="1552"/>
      <c r="ERB440" s="1552"/>
      <c r="ERC440" s="1552"/>
      <c r="ERD440" s="1552"/>
      <c r="ERE440" s="1552"/>
      <c r="ERF440" s="1552"/>
      <c r="ERG440" s="1552"/>
      <c r="ERH440" s="1552"/>
      <c r="ERI440" s="1552"/>
      <c r="ERJ440" s="1552"/>
      <c r="ERK440" s="1552"/>
      <c r="ERL440" s="1552"/>
      <c r="ERM440" s="1552"/>
      <c r="ERN440" s="1552"/>
      <c r="ERO440" s="1552"/>
      <c r="ERP440" s="1552"/>
      <c r="ERQ440" s="1552"/>
      <c r="ERR440" s="1552"/>
      <c r="ERS440" s="1552"/>
      <c r="ERT440" s="1552"/>
      <c r="ERU440" s="1552"/>
      <c r="ERV440" s="1552"/>
      <c r="ERW440" s="1552"/>
      <c r="ERX440" s="1552"/>
      <c r="ERY440" s="1552"/>
      <c r="ERZ440" s="1552"/>
      <c r="ESA440" s="1552"/>
      <c r="ESB440" s="1552"/>
      <c r="ESC440" s="1552"/>
      <c r="ESD440" s="1552"/>
      <c r="ESE440" s="1552"/>
      <c r="ESF440" s="1552"/>
      <c r="ESG440" s="1552"/>
      <c r="ESH440" s="1552"/>
      <c r="ESI440" s="1552"/>
      <c r="ESJ440" s="1552"/>
      <c r="ESK440" s="1552"/>
      <c r="ESL440" s="1552"/>
      <c r="ESM440" s="1552"/>
      <c r="ESN440" s="1552"/>
      <c r="ESO440" s="1552"/>
      <c r="ESP440" s="1552"/>
      <c r="ESQ440" s="1552"/>
      <c r="ESR440" s="1552"/>
      <c r="ESS440" s="1552"/>
      <c r="EST440" s="1552"/>
      <c r="ESU440" s="1552"/>
      <c r="ESV440" s="1552"/>
      <c r="ESW440" s="1552"/>
      <c r="ESX440" s="1552"/>
      <c r="ESY440" s="1552"/>
      <c r="ESZ440" s="1552"/>
      <c r="ETA440" s="1552"/>
      <c r="ETB440" s="1552"/>
      <c r="ETC440" s="1552"/>
      <c r="ETD440" s="1552"/>
      <c r="ETE440" s="1552"/>
      <c r="ETF440" s="1552"/>
      <c r="ETG440" s="1552"/>
      <c r="ETH440" s="1552"/>
      <c r="ETI440" s="1552"/>
      <c r="ETJ440" s="1552"/>
      <c r="ETK440" s="1552"/>
      <c r="ETL440" s="1552"/>
      <c r="ETM440" s="1552"/>
      <c r="ETN440" s="1552"/>
      <c r="ETO440" s="1552"/>
      <c r="ETP440" s="1552"/>
      <c r="ETQ440" s="1552"/>
      <c r="ETR440" s="1552"/>
      <c r="ETS440" s="1552"/>
      <c r="ETT440" s="1552"/>
      <c r="ETU440" s="1552"/>
      <c r="ETV440" s="1552"/>
      <c r="ETW440" s="1552"/>
      <c r="ETX440" s="1552"/>
      <c r="ETY440" s="1552"/>
      <c r="ETZ440" s="1552"/>
      <c r="EUA440" s="1552"/>
      <c r="EUB440" s="1552"/>
      <c r="EUC440" s="1552"/>
      <c r="EUD440" s="1552"/>
      <c r="EUE440" s="1552"/>
      <c r="EUF440" s="1552"/>
      <c r="EUG440" s="1552"/>
      <c r="EUH440" s="1552"/>
      <c r="EUI440" s="1552"/>
      <c r="EUJ440" s="1552"/>
      <c r="EUK440" s="1552"/>
      <c r="EUL440" s="1552"/>
      <c r="EUM440" s="1552"/>
      <c r="EUN440" s="1552"/>
      <c r="EUO440" s="1552"/>
      <c r="EUP440" s="1552"/>
      <c r="EUQ440" s="1552"/>
      <c r="EUR440" s="1552"/>
      <c r="EUS440" s="1552"/>
      <c r="EUT440" s="1552"/>
      <c r="EUU440" s="1552"/>
      <c r="EUV440" s="1552"/>
      <c r="EUW440" s="1552"/>
      <c r="EUX440" s="1552"/>
      <c r="EUY440" s="1552"/>
      <c r="EUZ440" s="1552"/>
      <c r="EVA440" s="1552"/>
      <c r="EVB440" s="1552"/>
      <c r="EVC440" s="1552"/>
      <c r="EVD440" s="1552"/>
      <c r="EVE440" s="1552"/>
      <c r="EVF440" s="1552"/>
      <c r="EVG440" s="1552"/>
      <c r="EVH440" s="1552"/>
      <c r="EVI440" s="1552"/>
      <c r="EVJ440" s="1552"/>
      <c r="EVK440" s="1552"/>
      <c r="EVL440" s="1552"/>
      <c r="EVM440" s="1552"/>
      <c r="EVN440" s="1552"/>
      <c r="EVO440" s="1552"/>
      <c r="EVP440" s="1552"/>
      <c r="EVQ440" s="1552"/>
      <c r="EVR440" s="1552"/>
      <c r="EVS440" s="1552"/>
      <c r="EVT440" s="1552"/>
      <c r="EVU440" s="1552"/>
      <c r="EVV440" s="1552"/>
      <c r="EVW440" s="1552"/>
      <c r="EVX440" s="1552"/>
      <c r="EVY440" s="1552"/>
      <c r="EVZ440" s="1552"/>
      <c r="EWA440" s="1552"/>
      <c r="EWB440" s="1552"/>
      <c r="EWC440" s="1552"/>
      <c r="EWD440" s="1552"/>
      <c r="EWE440" s="1552"/>
      <c r="EWF440" s="1552"/>
      <c r="EWG440" s="1552"/>
      <c r="EWH440" s="1552"/>
      <c r="EWI440" s="1552"/>
      <c r="EWJ440" s="1552"/>
      <c r="EWK440" s="1552"/>
      <c r="EWL440" s="1552"/>
      <c r="EWM440" s="1552"/>
      <c r="EWN440" s="1552"/>
      <c r="EWO440" s="1552"/>
      <c r="EWP440" s="1552"/>
      <c r="EWQ440" s="1552"/>
      <c r="EWR440" s="1552"/>
      <c r="EWS440" s="1552"/>
      <c r="EWT440" s="1552"/>
      <c r="EWU440" s="1552"/>
      <c r="EWV440" s="1552"/>
      <c r="EWW440" s="1552"/>
      <c r="EWX440" s="1552"/>
      <c r="EWY440" s="1552"/>
      <c r="EWZ440" s="1552"/>
      <c r="EXA440" s="1552"/>
      <c r="EXB440" s="1552"/>
      <c r="EXC440" s="1552"/>
      <c r="EXD440" s="1552"/>
      <c r="EXE440" s="1552"/>
      <c r="EXF440" s="1552"/>
      <c r="EXG440" s="1552"/>
      <c r="EXH440" s="1552"/>
      <c r="EXI440" s="1552"/>
      <c r="EXJ440" s="1552"/>
      <c r="EXK440" s="1552"/>
      <c r="EXL440" s="1552"/>
      <c r="EXM440" s="1552"/>
      <c r="EXN440" s="1552"/>
      <c r="EXO440" s="1552"/>
      <c r="EXP440" s="1552"/>
      <c r="EXQ440" s="1552"/>
      <c r="EXR440" s="1552"/>
      <c r="EXS440" s="1552"/>
      <c r="EXT440" s="1552"/>
      <c r="EXU440" s="1552"/>
      <c r="EXV440" s="1552"/>
      <c r="EXW440" s="1552"/>
      <c r="EXX440" s="1552"/>
      <c r="EXY440" s="1552"/>
      <c r="EXZ440" s="1552"/>
      <c r="EYA440" s="1552"/>
      <c r="EYB440" s="1552"/>
      <c r="EYC440" s="1552"/>
      <c r="EYD440" s="1552"/>
      <c r="EYE440" s="1552"/>
      <c r="EYF440" s="1552"/>
      <c r="EYG440" s="1552"/>
      <c r="EYH440" s="1552"/>
      <c r="EYI440" s="1552"/>
      <c r="EYJ440" s="1552"/>
      <c r="EYK440" s="1552"/>
      <c r="EYL440" s="1552"/>
      <c r="EYM440" s="1552"/>
      <c r="EYN440" s="1552"/>
      <c r="EYO440" s="1552"/>
      <c r="EYP440" s="1552"/>
      <c r="EYQ440" s="1552"/>
      <c r="EYR440" s="1552"/>
      <c r="EYS440" s="1552"/>
      <c r="EYT440" s="1552"/>
      <c r="EYU440" s="1552"/>
      <c r="EYV440" s="1552"/>
      <c r="EYW440" s="1552"/>
      <c r="EYX440" s="1552"/>
      <c r="EYY440" s="1552"/>
      <c r="EYZ440" s="1552"/>
      <c r="EZA440" s="1552"/>
      <c r="EZB440" s="1552"/>
      <c r="EZC440" s="1552"/>
      <c r="EZD440" s="1552"/>
      <c r="EZE440" s="1552"/>
      <c r="EZF440" s="1552"/>
      <c r="EZG440" s="1552"/>
      <c r="EZH440" s="1552"/>
      <c r="EZI440" s="1552"/>
      <c r="EZJ440" s="1552"/>
      <c r="EZK440" s="1552"/>
      <c r="EZL440" s="1552"/>
      <c r="EZM440" s="1552"/>
      <c r="EZN440" s="1552"/>
      <c r="EZO440" s="1552"/>
      <c r="EZP440" s="1552"/>
      <c r="EZQ440" s="1552"/>
      <c r="EZR440" s="1552"/>
      <c r="EZS440" s="1552"/>
      <c r="EZT440" s="1552"/>
      <c r="EZU440" s="1552"/>
      <c r="EZV440" s="1552"/>
      <c r="EZW440" s="1552"/>
      <c r="EZX440" s="1552"/>
      <c r="EZY440" s="1552"/>
      <c r="EZZ440" s="1552"/>
      <c r="FAA440" s="1552"/>
      <c r="FAB440" s="1552"/>
      <c r="FAC440" s="1552"/>
      <c r="FAD440" s="1552"/>
      <c r="FAE440" s="1552"/>
      <c r="FAF440" s="1552"/>
      <c r="FAG440" s="1552"/>
      <c r="FAH440" s="1552"/>
      <c r="FAI440" s="1552"/>
      <c r="FAJ440" s="1552"/>
      <c r="FAK440" s="1552"/>
      <c r="FAL440" s="1552"/>
      <c r="FAM440" s="1552"/>
      <c r="FAN440" s="1552"/>
      <c r="FAO440" s="1552"/>
      <c r="FAP440" s="1552"/>
      <c r="FAQ440" s="1552"/>
      <c r="FAR440" s="1552"/>
      <c r="FAS440" s="1552"/>
      <c r="FAT440" s="1552"/>
      <c r="FAU440" s="1552"/>
      <c r="FAV440" s="1552"/>
      <c r="FAW440" s="1552"/>
      <c r="FAX440" s="1552"/>
      <c r="FAY440" s="1552"/>
      <c r="FAZ440" s="1552"/>
      <c r="FBA440" s="1552"/>
      <c r="FBB440" s="1552"/>
      <c r="FBC440" s="1552"/>
      <c r="FBD440" s="1552"/>
      <c r="FBE440" s="1552"/>
      <c r="FBF440" s="1552"/>
      <c r="FBG440" s="1552"/>
      <c r="FBH440" s="1552"/>
      <c r="FBI440" s="1552"/>
      <c r="FBJ440" s="1552"/>
      <c r="FBK440" s="1552"/>
      <c r="FBL440" s="1552"/>
      <c r="FBM440" s="1552"/>
      <c r="FBN440" s="1552"/>
      <c r="FBO440" s="1552"/>
      <c r="FBP440" s="1552"/>
      <c r="FBQ440" s="1552"/>
      <c r="FBR440" s="1552"/>
      <c r="FBS440" s="1552"/>
      <c r="FBT440" s="1552"/>
      <c r="FBU440" s="1552"/>
      <c r="FBV440" s="1552"/>
      <c r="FBW440" s="1552"/>
      <c r="FBX440" s="1552"/>
      <c r="FBY440" s="1552"/>
      <c r="FBZ440" s="1552"/>
      <c r="FCA440" s="1552"/>
      <c r="FCB440" s="1552"/>
      <c r="FCC440" s="1552"/>
      <c r="FCD440" s="1552"/>
      <c r="FCE440" s="1552"/>
      <c r="FCF440" s="1552"/>
      <c r="FCG440" s="1552"/>
      <c r="FCH440" s="1552"/>
      <c r="FCI440" s="1552"/>
      <c r="FCJ440" s="1552"/>
      <c r="FCK440" s="1552"/>
      <c r="FCL440" s="1552"/>
      <c r="FCM440" s="1552"/>
      <c r="FCN440" s="1552"/>
      <c r="FCO440" s="1552"/>
      <c r="FCP440" s="1552"/>
      <c r="FCQ440" s="1552"/>
      <c r="FCR440" s="1552"/>
      <c r="FCS440" s="1552"/>
      <c r="FCT440" s="1552"/>
      <c r="FCU440" s="1552"/>
      <c r="FCV440" s="1552"/>
      <c r="FCW440" s="1552"/>
      <c r="FCX440" s="1552"/>
      <c r="FCY440" s="1552"/>
      <c r="FCZ440" s="1552"/>
      <c r="FDA440" s="1552"/>
      <c r="FDB440" s="1552"/>
      <c r="FDC440" s="1552"/>
      <c r="FDD440" s="1552"/>
      <c r="FDE440" s="1552"/>
      <c r="FDF440" s="1552"/>
      <c r="FDG440" s="1552"/>
      <c r="FDH440" s="1552"/>
      <c r="FDI440" s="1552"/>
      <c r="FDJ440" s="1552"/>
      <c r="FDK440" s="1552"/>
      <c r="FDL440" s="1552"/>
      <c r="FDM440" s="1552"/>
      <c r="FDN440" s="1552"/>
      <c r="FDO440" s="1552"/>
      <c r="FDP440" s="1552"/>
      <c r="FDQ440" s="1552"/>
      <c r="FDR440" s="1552"/>
      <c r="FDS440" s="1552"/>
      <c r="FDT440" s="1552"/>
      <c r="FDU440" s="1552"/>
      <c r="FDV440" s="1552"/>
      <c r="FDW440" s="1552"/>
      <c r="FDX440" s="1552"/>
      <c r="FDY440" s="1552"/>
      <c r="FDZ440" s="1552"/>
      <c r="FEA440" s="1552"/>
      <c r="FEB440" s="1552"/>
      <c r="FEC440" s="1552"/>
      <c r="FED440" s="1552"/>
      <c r="FEE440" s="1552"/>
      <c r="FEF440" s="1552"/>
      <c r="FEG440" s="1552"/>
      <c r="FEH440" s="1552"/>
      <c r="FEI440" s="1552"/>
      <c r="FEJ440" s="1552"/>
      <c r="FEK440" s="1552"/>
      <c r="FEL440" s="1552"/>
      <c r="FEM440" s="1552"/>
      <c r="FEN440" s="1552"/>
      <c r="FEO440" s="1552"/>
      <c r="FEP440" s="1552"/>
      <c r="FEQ440" s="1552"/>
      <c r="FER440" s="1552"/>
      <c r="FES440" s="1552"/>
      <c r="FET440" s="1552"/>
      <c r="FEU440" s="1552"/>
      <c r="FEV440" s="1552"/>
      <c r="FEW440" s="1552"/>
      <c r="FEX440" s="1552"/>
      <c r="FEY440" s="1552"/>
      <c r="FEZ440" s="1552"/>
      <c r="FFA440" s="1552"/>
      <c r="FFB440" s="1552"/>
      <c r="FFC440" s="1552"/>
      <c r="FFD440" s="1552"/>
      <c r="FFE440" s="1552"/>
      <c r="FFF440" s="1552"/>
      <c r="FFG440" s="1552"/>
      <c r="FFH440" s="1552"/>
      <c r="FFI440" s="1552"/>
      <c r="FFJ440" s="1552"/>
      <c r="FFK440" s="1552"/>
      <c r="FFL440" s="1552"/>
      <c r="FFM440" s="1552"/>
      <c r="FFN440" s="1552"/>
      <c r="FFO440" s="1552"/>
      <c r="FFP440" s="1552"/>
      <c r="FFQ440" s="1552"/>
      <c r="FFR440" s="1552"/>
      <c r="FFS440" s="1552"/>
      <c r="FFT440" s="1552"/>
      <c r="FFU440" s="1552"/>
      <c r="FFV440" s="1552"/>
      <c r="FFW440" s="1552"/>
      <c r="FFX440" s="1552"/>
      <c r="FFY440" s="1552"/>
      <c r="FFZ440" s="1552"/>
      <c r="FGA440" s="1552"/>
      <c r="FGB440" s="1552"/>
      <c r="FGC440" s="1552"/>
      <c r="FGD440" s="1552"/>
      <c r="FGE440" s="1552"/>
      <c r="FGF440" s="1552"/>
      <c r="FGG440" s="1552"/>
      <c r="FGH440" s="1552"/>
      <c r="FGI440" s="1552"/>
      <c r="FGJ440" s="1552"/>
      <c r="FGK440" s="1552"/>
      <c r="FGL440" s="1552"/>
      <c r="FGM440" s="1552"/>
      <c r="FGN440" s="1552"/>
      <c r="FGO440" s="1552"/>
      <c r="FGP440" s="1552"/>
      <c r="FGQ440" s="1552"/>
      <c r="FGR440" s="1552"/>
      <c r="FGS440" s="1552"/>
      <c r="FGT440" s="1552"/>
      <c r="FGU440" s="1552"/>
      <c r="FGV440" s="1552"/>
      <c r="FGW440" s="1552"/>
      <c r="FGX440" s="1552"/>
      <c r="FGY440" s="1552"/>
      <c r="FGZ440" s="1552"/>
      <c r="FHA440" s="1552"/>
      <c r="FHB440" s="1552"/>
      <c r="FHC440" s="1552"/>
      <c r="FHD440" s="1552"/>
      <c r="FHE440" s="1552"/>
      <c r="FHF440" s="1552"/>
      <c r="FHG440" s="1552"/>
      <c r="FHH440" s="1552"/>
      <c r="FHI440" s="1552"/>
      <c r="FHJ440" s="1552"/>
      <c r="FHK440" s="1552"/>
      <c r="FHL440" s="1552"/>
      <c r="FHM440" s="1552"/>
      <c r="FHN440" s="1552"/>
      <c r="FHO440" s="1552"/>
      <c r="FHP440" s="1552"/>
      <c r="FHQ440" s="1552"/>
      <c r="FHR440" s="1552"/>
      <c r="FHS440" s="1552"/>
      <c r="FHT440" s="1552"/>
      <c r="FHU440" s="1552"/>
      <c r="FHV440" s="1552"/>
      <c r="FHW440" s="1552"/>
      <c r="FHX440" s="1552"/>
      <c r="FHY440" s="1552"/>
      <c r="FHZ440" s="1552"/>
      <c r="FIA440" s="1552"/>
      <c r="FIB440" s="1552"/>
      <c r="FIC440" s="1552"/>
      <c r="FID440" s="1552"/>
      <c r="FIE440" s="1552"/>
      <c r="FIF440" s="1552"/>
      <c r="FIG440" s="1552"/>
      <c r="FIH440" s="1552"/>
      <c r="FII440" s="1552"/>
      <c r="FIJ440" s="1552"/>
      <c r="FIK440" s="1552"/>
      <c r="FIL440" s="1552"/>
      <c r="FIM440" s="1552"/>
      <c r="FIN440" s="1552"/>
      <c r="FIO440" s="1552"/>
      <c r="FIP440" s="1552"/>
      <c r="FIQ440" s="1552"/>
      <c r="FIR440" s="1552"/>
      <c r="FIS440" s="1552"/>
      <c r="FIT440" s="1552"/>
      <c r="FIU440" s="1552"/>
      <c r="FIV440" s="1552"/>
      <c r="FIW440" s="1552"/>
      <c r="FIX440" s="1552"/>
      <c r="FIY440" s="1552"/>
      <c r="FIZ440" s="1552"/>
      <c r="FJA440" s="1552"/>
      <c r="FJB440" s="1552"/>
      <c r="FJC440" s="1552"/>
      <c r="FJD440" s="1552"/>
      <c r="FJE440" s="1552"/>
      <c r="FJF440" s="1552"/>
      <c r="FJG440" s="1552"/>
      <c r="FJH440" s="1552"/>
      <c r="FJI440" s="1552"/>
      <c r="FJJ440" s="1552"/>
      <c r="FJK440" s="1552"/>
      <c r="FJL440" s="1552"/>
      <c r="FJM440" s="1552"/>
      <c r="FJN440" s="1552"/>
      <c r="FJO440" s="1552"/>
      <c r="FJP440" s="1552"/>
      <c r="FJQ440" s="1552"/>
      <c r="FJR440" s="1552"/>
      <c r="FJS440" s="1552"/>
      <c r="FJT440" s="1552"/>
      <c r="FJU440" s="1552"/>
      <c r="FJV440" s="1552"/>
      <c r="FJW440" s="1552"/>
      <c r="FJX440" s="1552"/>
      <c r="FJY440" s="1552"/>
      <c r="FJZ440" s="1552"/>
      <c r="FKA440" s="1552"/>
      <c r="FKB440" s="1552"/>
      <c r="FKC440" s="1552"/>
      <c r="FKD440" s="1552"/>
      <c r="FKE440" s="1552"/>
      <c r="FKF440" s="1552"/>
      <c r="FKG440" s="1552"/>
      <c r="FKH440" s="1552"/>
      <c r="FKI440" s="1552"/>
      <c r="FKJ440" s="1552"/>
      <c r="FKK440" s="1552"/>
      <c r="FKL440" s="1552"/>
      <c r="FKM440" s="1552"/>
      <c r="FKN440" s="1552"/>
      <c r="FKO440" s="1552"/>
      <c r="FKP440" s="1552"/>
      <c r="FKQ440" s="1552"/>
      <c r="FKR440" s="1552"/>
      <c r="FKS440" s="1552"/>
      <c r="FKT440" s="1552"/>
      <c r="FKU440" s="1552"/>
      <c r="FKV440" s="1552"/>
      <c r="FKW440" s="1552"/>
      <c r="FKX440" s="1552"/>
      <c r="FKY440" s="1552"/>
      <c r="FKZ440" s="1552"/>
      <c r="FLA440" s="1552"/>
      <c r="FLB440" s="1552"/>
      <c r="FLC440" s="1552"/>
      <c r="FLD440" s="1552"/>
      <c r="FLE440" s="1552"/>
      <c r="FLF440" s="1552"/>
      <c r="FLG440" s="1552"/>
      <c r="FLH440" s="1552"/>
      <c r="FLI440" s="1552"/>
      <c r="FLJ440" s="1552"/>
      <c r="FLK440" s="1552"/>
      <c r="FLL440" s="1552"/>
      <c r="FLM440" s="1552"/>
      <c r="FLN440" s="1552"/>
      <c r="FLO440" s="1552"/>
      <c r="FLP440" s="1552"/>
      <c r="FLQ440" s="1552"/>
      <c r="FLR440" s="1552"/>
      <c r="FLS440" s="1552"/>
      <c r="FLT440" s="1552"/>
      <c r="FLU440" s="1552"/>
      <c r="FLV440" s="1552"/>
      <c r="FLW440" s="1552"/>
      <c r="FLX440" s="1552"/>
      <c r="FLY440" s="1552"/>
      <c r="FLZ440" s="1552"/>
      <c r="FMA440" s="1552"/>
      <c r="FMB440" s="1552"/>
      <c r="FMC440" s="1552"/>
      <c r="FMD440" s="1552"/>
      <c r="FME440" s="1552"/>
      <c r="FMF440" s="1552"/>
      <c r="FMG440" s="1552"/>
      <c r="FMH440" s="1552"/>
      <c r="FMI440" s="1552"/>
      <c r="FMJ440" s="1552"/>
      <c r="FMK440" s="1552"/>
      <c r="FML440" s="1552"/>
      <c r="FMM440" s="1552"/>
      <c r="FMN440" s="1552"/>
      <c r="FMO440" s="1552"/>
      <c r="FMP440" s="1552"/>
      <c r="FMQ440" s="1552"/>
      <c r="FMR440" s="1552"/>
      <c r="FMS440" s="1552"/>
      <c r="FMT440" s="1552"/>
      <c r="FMU440" s="1552"/>
      <c r="FMV440" s="1552"/>
      <c r="FMW440" s="1552"/>
      <c r="FMX440" s="1552"/>
      <c r="FMY440" s="1552"/>
      <c r="FMZ440" s="1552"/>
      <c r="FNA440" s="1552"/>
      <c r="FNB440" s="1552"/>
      <c r="FNC440" s="1552"/>
      <c r="FND440" s="1552"/>
      <c r="FNE440" s="1552"/>
      <c r="FNF440" s="1552"/>
      <c r="FNG440" s="1552"/>
      <c r="FNH440" s="1552"/>
      <c r="FNI440" s="1552"/>
      <c r="FNJ440" s="1552"/>
      <c r="FNK440" s="1552"/>
      <c r="FNL440" s="1552"/>
      <c r="FNM440" s="1552"/>
      <c r="FNN440" s="1552"/>
      <c r="FNO440" s="1552"/>
      <c r="FNP440" s="1552"/>
      <c r="FNQ440" s="1552"/>
      <c r="FNR440" s="1552"/>
      <c r="FNS440" s="1552"/>
      <c r="FNT440" s="1552"/>
      <c r="FNU440" s="1552"/>
      <c r="FNV440" s="1552"/>
      <c r="FNW440" s="1552"/>
      <c r="FNX440" s="1552"/>
      <c r="FNY440" s="1552"/>
      <c r="FNZ440" s="1552"/>
      <c r="FOA440" s="1552"/>
      <c r="FOB440" s="1552"/>
      <c r="FOC440" s="1552"/>
      <c r="FOD440" s="1552"/>
      <c r="FOE440" s="1552"/>
      <c r="FOF440" s="1552"/>
      <c r="FOG440" s="1552"/>
      <c r="FOH440" s="1552"/>
      <c r="FOI440" s="1552"/>
      <c r="FOJ440" s="1552"/>
      <c r="FOK440" s="1552"/>
      <c r="FOL440" s="1552"/>
      <c r="FOM440" s="1552"/>
      <c r="FON440" s="1552"/>
      <c r="FOO440" s="1552"/>
      <c r="FOP440" s="1552"/>
      <c r="FOQ440" s="1552"/>
      <c r="FOR440" s="1552"/>
      <c r="FOS440" s="1552"/>
      <c r="FOT440" s="1552"/>
      <c r="FOU440" s="1552"/>
      <c r="FOV440" s="1552"/>
      <c r="FOW440" s="1552"/>
      <c r="FOX440" s="1552"/>
      <c r="FOY440" s="1552"/>
      <c r="FOZ440" s="1552"/>
      <c r="FPA440" s="1552"/>
      <c r="FPB440" s="1552"/>
      <c r="FPC440" s="1552"/>
      <c r="FPD440" s="1552"/>
      <c r="FPE440" s="1552"/>
      <c r="FPF440" s="1552"/>
      <c r="FPG440" s="1552"/>
      <c r="FPH440" s="1552"/>
      <c r="FPI440" s="1552"/>
      <c r="FPJ440" s="1552"/>
      <c r="FPK440" s="1552"/>
      <c r="FPL440" s="1552"/>
      <c r="FPM440" s="1552"/>
      <c r="FPN440" s="1552"/>
      <c r="FPO440" s="1552"/>
      <c r="FPP440" s="1552"/>
      <c r="FPQ440" s="1552"/>
      <c r="FPR440" s="1552"/>
      <c r="FPS440" s="1552"/>
      <c r="FPT440" s="1552"/>
      <c r="FPU440" s="1552"/>
      <c r="FPV440" s="1552"/>
      <c r="FPW440" s="1552"/>
      <c r="FPX440" s="1552"/>
      <c r="FPY440" s="1552"/>
      <c r="FPZ440" s="1552"/>
      <c r="FQA440" s="1552"/>
      <c r="FQB440" s="1552"/>
      <c r="FQC440" s="1552"/>
      <c r="FQD440" s="1552"/>
      <c r="FQE440" s="1552"/>
      <c r="FQF440" s="1552"/>
      <c r="FQG440" s="1552"/>
      <c r="FQH440" s="1552"/>
      <c r="FQI440" s="1552"/>
      <c r="FQJ440" s="1552"/>
      <c r="FQK440" s="1552"/>
      <c r="FQL440" s="1552"/>
      <c r="FQM440" s="1552"/>
      <c r="FQN440" s="1552"/>
      <c r="FQO440" s="1552"/>
      <c r="FQP440" s="1552"/>
      <c r="FQQ440" s="1552"/>
      <c r="FQR440" s="1552"/>
      <c r="FQS440" s="1552"/>
      <c r="FQT440" s="1552"/>
      <c r="FQU440" s="1552"/>
      <c r="FQV440" s="1552"/>
      <c r="FQW440" s="1552"/>
      <c r="FQX440" s="1552"/>
      <c r="FQY440" s="1552"/>
      <c r="FQZ440" s="1552"/>
      <c r="FRA440" s="1552"/>
      <c r="FRB440" s="1552"/>
      <c r="FRC440" s="1552"/>
      <c r="FRD440" s="1552"/>
      <c r="FRE440" s="1552"/>
      <c r="FRF440" s="1552"/>
      <c r="FRG440" s="1552"/>
      <c r="FRH440" s="1552"/>
      <c r="FRI440" s="1552"/>
      <c r="FRJ440" s="1552"/>
      <c r="FRK440" s="1552"/>
      <c r="FRL440" s="1552"/>
      <c r="FRM440" s="1552"/>
      <c r="FRN440" s="1552"/>
      <c r="FRO440" s="1552"/>
      <c r="FRP440" s="1552"/>
      <c r="FRQ440" s="1552"/>
      <c r="FRR440" s="1552"/>
      <c r="FRS440" s="1552"/>
      <c r="FRT440" s="1552"/>
      <c r="FRU440" s="1552"/>
      <c r="FRV440" s="1552"/>
      <c r="FRW440" s="1552"/>
      <c r="FRX440" s="1552"/>
      <c r="FRY440" s="1552"/>
      <c r="FRZ440" s="1552"/>
      <c r="FSA440" s="1552"/>
      <c r="FSB440" s="1552"/>
      <c r="FSC440" s="1552"/>
      <c r="FSD440" s="1552"/>
      <c r="FSE440" s="1552"/>
      <c r="FSF440" s="1552"/>
      <c r="FSG440" s="1552"/>
      <c r="FSH440" s="1552"/>
      <c r="FSI440" s="1552"/>
      <c r="FSJ440" s="1552"/>
      <c r="FSK440" s="1552"/>
      <c r="FSL440" s="1552"/>
      <c r="FSM440" s="1552"/>
      <c r="FSN440" s="1552"/>
      <c r="FSO440" s="1552"/>
      <c r="FSP440" s="1552"/>
      <c r="FSQ440" s="1552"/>
      <c r="FSR440" s="1552"/>
      <c r="FSS440" s="1552"/>
      <c r="FST440" s="1552"/>
      <c r="FSU440" s="1552"/>
      <c r="FSV440" s="1552"/>
      <c r="FSW440" s="1552"/>
      <c r="FSX440" s="1552"/>
      <c r="FSY440" s="1552"/>
      <c r="FSZ440" s="1552"/>
      <c r="FTA440" s="1552"/>
      <c r="FTB440" s="1552"/>
      <c r="FTC440" s="1552"/>
      <c r="FTD440" s="1552"/>
      <c r="FTE440" s="1552"/>
      <c r="FTF440" s="1552"/>
      <c r="FTG440" s="1552"/>
      <c r="FTH440" s="1552"/>
      <c r="FTI440" s="1552"/>
      <c r="FTJ440" s="1552"/>
      <c r="FTK440" s="1552"/>
      <c r="FTL440" s="1552"/>
      <c r="FTM440" s="1552"/>
      <c r="FTN440" s="1552"/>
      <c r="FTO440" s="1552"/>
      <c r="FTP440" s="1552"/>
      <c r="FTQ440" s="1552"/>
      <c r="FTR440" s="1552"/>
      <c r="FTS440" s="1552"/>
      <c r="FTT440" s="1552"/>
      <c r="FTU440" s="1552"/>
      <c r="FTV440" s="1552"/>
      <c r="FTW440" s="1552"/>
      <c r="FTX440" s="1552"/>
      <c r="FTY440" s="1552"/>
      <c r="FTZ440" s="1552"/>
      <c r="FUA440" s="1552"/>
      <c r="FUB440" s="1552"/>
      <c r="FUC440" s="1552"/>
      <c r="FUD440" s="1552"/>
      <c r="FUE440" s="1552"/>
      <c r="FUF440" s="1552"/>
      <c r="FUG440" s="1552"/>
      <c r="FUH440" s="1552"/>
      <c r="FUI440" s="1552"/>
      <c r="FUJ440" s="1552"/>
      <c r="FUK440" s="1552"/>
      <c r="FUL440" s="1552"/>
      <c r="FUM440" s="1552"/>
      <c r="FUN440" s="1552"/>
      <c r="FUO440" s="1552"/>
      <c r="FUP440" s="1552"/>
      <c r="FUQ440" s="1552"/>
      <c r="FUR440" s="1552"/>
      <c r="FUS440" s="1552"/>
      <c r="FUT440" s="1552"/>
      <c r="FUU440" s="1552"/>
      <c r="FUV440" s="1552"/>
      <c r="FUW440" s="1552"/>
      <c r="FUX440" s="1552"/>
      <c r="FUY440" s="1552"/>
      <c r="FUZ440" s="1552"/>
      <c r="FVA440" s="1552"/>
      <c r="FVB440" s="1552"/>
      <c r="FVC440" s="1552"/>
      <c r="FVD440" s="1552"/>
      <c r="FVE440" s="1552"/>
      <c r="FVF440" s="1552"/>
      <c r="FVG440" s="1552"/>
      <c r="FVH440" s="1552"/>
      <c r="FVI440" s="1552"/>
      <c r="FVJ440" s="1552"/>
      <c r="FVK440" s="1552"/>
      <c r="FVL440" s="1552"/>
      <c r="FVM440" s="1552"/>
      <c r="FVN440" s="1552"/>
      <c r="FVO440" s="1552"/>
      <c r="FVP440" s="1552"/>
      <c r="FVQ440" s="1552"/>
      <c r="FVR440" s="1552"/>
      <c r="FVS440" s="1552"/>
      <c r="FVT440" s="1552"/>
      <c r="FVU440" s="1552"/>
      <c r="FVV440" s="1552"/>
      <c r="FVW440" s="1552"/>
      <c r="FVX440" s="1552"/>
      <c r="FVY440" s="1552"/>
      <c r="FVZ440" s="1552"/>
      <c r="FWA440" s="1552"/>
      <c r="FWB440" s="1552"/>
      <c r="FWC440" s="1552"/>
      <c r="FWD440" s="1552"/>
      <c r="FWE440" s="1552"/>
      <c r="FWF440" s="1552"/>
      <c r="FWG440" s="1552"/>
      <c r="FWH440" s="1552"/>
      <c r="FWI440" s="1552"/>
      <c r="FWJ440" s="1552"/>
      <c r="FWK440" s="1552"/>
      <c r="FWL440" s="1552"/>
      <c r="FWM440" s="1552"/>
      <c r="FWN440" s="1552"/>
      <c r="FWO440" s="1552"/>
      <c r="FWP440" s="1552"/>
      <c r="FWQ440" s="1552"/>
      <c r="FWR440" s="1552"/>
      <c r="FWS440" s="1552"/>
      <c r="FWT440" s="1552"/>
      <c r="FWU440" s="1552"/>
      <c r="FWV440" s="1552"/>
      <c r="FWW440" s="1552"/>
      <c r="FWX440" s="1552"/>
      <c r="FWY440" s="1552"/>
      <c r="FWZ440" s="1552"/>
      <c r="FXA440" s="1552"/>
      <c r="FXB440" s="1552"/>
      <c r="FXC440" s="1552"/>
      <c r="FXD440" s="1552"/>
      <c r="FXE440" s="1552"/>
      <c r="FXF440" s="1552"/>
      <c r="FXG440" s="1552"/>
      <c r="FXH440" s="1552"/>
      <c r="FXI440" s="1552"/>
      <c r="FXJ440" s="1552"/>
      <c r="FXK440" s="1552"/>
      <c r="FXL440" s="1552"/>
      <c r="FXM440" s="1552"/>
      <c r="FXN440" s="1552"/>
      <c r="FXO440" s="1552"/>
      <c r="FXP440" s="1552"/>
      <c r="FXQ440" s="1552"/>
      <c r="FXR440" s="1552"/>
      <c r="FXS440" s="1552"/>
      <c r="FXT440" s="1552"/>
      <c r="FXU440" s="1552"/>
      <c r="FXV440" s="1552"/>
      <c r="FXW440" s="1552"/>
      <c r="FXX440" s="1552"/>
      <c r="FXY440" s="1552"/>
      <c r="FXZ440" s="1552"/>
      <c r="FYA440" s="1552"/>
      <c r="FYB440" s="1552"/>
      <c r="FYC440" s="1552"/>
      <c r="FYD440" s="1552"/>
      <c r="FYE440" s="1552"/>
      <c r="FYF440" s="1552"/>
      <c r="FYG440" s="1552"/>
      <c r="FYH440" s="1552"/>
      <c r="FYI440" s="1552"/>
      <c r="FYJ440" s="1552"/>
      <c r="FYK440" s="1552"/>
      <c r="FYL440" s="1552"/>
      <c r="FYM440" s="1552"/>
      <c r="FYN440" s="1552"/>
      <c r="FYO440" s="1552"/>
      <c r="FYP440" s="1552"/>
      <c r="FYQ440" s="1552"/>
      <c r="FYR440" s="1552"/>
      <c r="FYS440" s="1552"/>
      <c r="FYT440" s="1552"/>
      <c r="FYU440" s="1552"/>
      <c r="FYV440" s="1552"/>
      <c r="FYW440" s="1552"/>
      <c r="FYX440" s="1552"/>
      <c r="FYY440" s="1552"/>
      <c r="FYZ440" s="1552"/>
      <c r="FZA440" s="1552"/>
      <c r="FZB440" s="1552"/>
      <c r="FZC440" s="1552"/>
      <c r="FZD440" s="1552"/>
      <c r="FZE440" s="1552"/>
      <c r="FZF440" s="1552"/>
      <c r="FZG440" s="1552"/>
      <c r="FZH440" s="1552"/>
      <c r="FZI440" s="1552"/>
      <c r="FZJ440" s="1552"/>
      <c r="FZK440" s="1552"/>
      <c r="FZL440" s="1552"/>
      <c r="FZM440" s="1552"/>
      <c r="FZN440" s="1552"/>
      <c r="FZO440" s="1552"/>
      <c r="FZP440" s="1552"/>
      <c r="FZQ440" s="1552"/>
      <c r="FZR440" s="1552"/>
      <c r="FZS440" s="1552"/>
      <c r="FZT440" s="1552"/>
      <c r="FZU440" s="1552"/>
      <c r="FZV440" s="1552"/>
      <c r="FZW440" s="1552"/>
      <c r="FZX440" s="1552"/>
      <c r="FZY440" s="1552"/>
      <c r="FZZ440" s="1552"/>
      <c r="GAA440" s="1552"/>
      <c r="GAB440" s="1552"/>
      <c r="GAC440" s="1552"/>
      <c r="GAD440" s="1552"/>
      <c r="GAE440" s="1552"/>
      <c r="GAF440" s="1552"/>
      <c r="GAG440" s="1552"/>
      <c r="GAH440" s="1552"/>
      <c r="GAI440" s="1552"/>
      <c r="GAJ440" s="1552"/>
      <c r="GAK440" s="1552"/>
      <c r="GAL440" s="1552"/>
      <c r="GAM440" s="1552"/>
      <c r="GAN440" s="1552"/>
      <c r="GAO440" s="1552"/>
      <c r="GAP440" s="1552"/>
      <c r="GAQ440" s="1552"/>
      <c r="GAR440" s="1552"/>
      <c r="GAS440" s="1552"/>
      <c r="GAT440" s="1552"/>
      <c r="GAU440" s="1552"/>
      <c r="GAV440" s="1552"/>
      <c r="GAW440" s="1552"/>
      <c r="GAX440" s="1552"/>
      <c r="GAY440" s="1552"/>
      <c r="GAZ440" s="1552"/>
      <c r="GBA440" s="1552"/>
      <c r="GBB440" s="1552"/>
      <c r="GBC440" s="1552"/>
      <c r="GBD440" s="1552"/>
      <c r="GBE440" s="1552"/>
      <c r="GBF440" s="1552"/>
      <c r="GBG440" s="1552"/>
      <c r="GBH440" s="1552"/>
      <c r="GBI440" s="1552"/>
      <c r="GBJ440" s="1552"/>
      <c r="GBK440" s="1552"/>
      <c r="GBL440" s="1552"/>
      <c r="GBM440" s="1552"/>
      <c r="GBN440" s="1552"/>
      <c r="GBO440" s="1552"/>
      <c r="GBP440" s="1552"/>
      <c r="GBQ440" s="1552"/>
      <c r="GBR440" s="1552"/>
      <c r="GBS440" s="1552"/>
      <c r="GBT440" s="1552"/>
      <c r="GBU440" s="1552"/>
      <c r="GBV440" s="1552"/>
      <c r="GBW440" s="1552"/>
      <c r="GBX440" s="1552"/>
      <c r="GBY440" s="1552"/>
      <c r="GBZ440" s="1552"/>
      <c r="GCA440" s="1552"/>
      <c r="GCB440" s="1552"/>
      <c r="GCC440" s="1552"/>
      <c r="GCD440" s="1552"/>
      <c r="GCE440" s="1552"/>
      <c r="GCF440" s="1552"/>
      <c r="GCG440" s="1552"/>
      <c r="GCH440" s="1552"/>
      <c r="GCI440" s="1552"/>
      <c r="GCJ440" s="1552"/>
      <c r="GCK440" s="1552"/>
      <c r="GCL440" s="1552"/>
      <c r="GCM440" s="1552"/>
      <c r="GCN440" s="1552"/>
      <c r="GCO440" s="1552"/>
      <c r="GCP440" s="1552"/>
      <c r="GCQ440" s="1552"/>
      <c r="GCR440" s="1552"/>
      <c r="GCS440" s="1552"/>
      <c r="GCT440" s="1552"/>
      <c r="GCU440" s="1552"/>
      <c r="GCV440" s="1552"/>
      <c r="GCW440" s="1552"/>
      <c r="GCX440" s="1552"/>
      <c r="GCY440" s="1552"/>
      <c r="GCZ440" s="1552"/>
      <c r="GDA440" s="1552"/>
      <c r="GDB440" s="1552"/>
      <c r="GDC440" s="1552"/>
      <c r="GDD440" s="1552"/>
      <c r="GDE440" s="1552"/>
      <c r="GDF440" s="1552"/>
      <c r="GDG440" s="1552"/>
      <c r="GDH440" s="1552"/>
      <c r="GDI440" s="1552"/>
      <c r="GDJ440" s="1552"/>
      <c r="GDK440" s="1552"/>
      <c r="GDL440" s="1552"/>
      <c r="GDM440" s="1552"/>
      <c r="GDN440" s="1552"/>
      <c r="GDO440" s="1552"/>
      <c r="GDP440" s="1552"/>
      <c r="GDQ440" s="1552"/>
      <c r="GDR440" s="1552"/>
      <c r="GDS440" s="1552"/>
      <c r="GDT440" s="1552"/>
      <c r="GDU440" s="1552"/>
      <c r="GDV440" s="1552"/>
      <c r="GDW440" s="1552"/>
      <c r="GDX440" s="1552"/>
      <c r="GDY440" s="1552"/>
      <c r="GDZ440" s="1552"/>
      <c r="GEA440" s="1552"/>
      <c r="GEB440" s="1552"/>
      <c r="GEC440" s="1552"/>
      <c r="GED440" s="1552"/>
      <c r="GEE440" s="1552"/>
      <c r="GEF440" s="1552"/>
      <c r="GEG440" s="1552"/>
      <c r="GEH440" s="1552"/>
      <c r="GEI440" s="1552"/>
      <c r="GEJ440" s="1552"/>
      <c r="GEK440" s="1552"/>
      <c r="GEL440" s="1552"/>
      <c r="GEM440" s="1552"/>
      <c r="GEN440" s="1552"/>
      <c r="GEO440" s="1552"/>
      <c r="GEP440" s="1552"/>
      <c r="GEQ440" s="1552"/>
      <c r="GER440" s="1552"/>
      <c r="GES440" s="1552"/>
      <c r="GET440" s="1552"/>
      <c r="GEU440" s="1552"/>
      <c r="GEV440" s="1552"/>
      <c r="GEW440" s="1552"/>
      <c r="GEX440" s="1552"/>
      <c r="GEY440" s="1552"/>
      <c r="GEZ440" s="1552"/>
      <c r="GFA440" s="1552"/>
      <c r="GFB440" s="1552"/>
      <c r="GFC440" s="1552"/>
      <c r="GFD440" s="1552"/>
      <c r="GFE440" s="1552"/>
      <c r="GFF440" s="1552"/>
      <c r="GFG440" s="1552"/>
      <c r="GFH440" s="1552"/>
      <c r="GFI440" s="1552"/>
      <c r="GFJ440" s="1552"/>
      <c r="GFK440" s="1552"/>
      <c r="GFL440" s="1552"/>
      <c r="GFM440" s="1552"/>
      <c r="GFN440" s="1552"/>
      <c r="GFO440" s="1552"/>
      <c r="GFP440" s="1552"/>
      <c r="GFQ440" s="1552"/>
      <c r="GFR440" s="1552"/>
      <c r="GFS440" s="1552"/>
      <c r="GFT440" s="1552"/>
      <c r="GFU440" s="1552"/>
      <c r="GFV440" s="1552"/>
      <c r="GFW440" s="1552"/>
      <c r="GFX440" s="1552"/>
      <c r="GFY440" s="1552"/>
      <c r="GFZ440" s="1552"/>
      <c r="GGA440" s="1552"/>
      <c r="GGB440" s="1552"/>
      <c r="GGC440" s="1552"/>
      <c r="GGD440" s="1552"/>
      <c r="GGE440" s="1552"/>
      <c r="GGF440" s="1552"/>
      <c r="GGG440" s="1552"/>
      <c r="GGH440" s="1552"/>
      <c r="GGI440" s="1552"/>
      <c r="GGJ440" s="1552"/>
      <c r="GGK440" s="1552"/>
      <c r="GGL440" s="1552"/>
      <c r="GGM440" s="1552"/>
      <c r="GGN440" s="1552"/>
      <c r="GGO440" s="1552"/>
      <c r="GGP440" s="1552"/>
      <c r="GGQ440" s="1552"/>
      <c r="GGR440" s="1552"/>
      <c r="GGS440" s="1552"/>
      <c r="GGT440" s="1552"/>
      <c r="GGU440" s="1552"/>
      <c r="GGV440" s="1552"/>
      <c r="GGW440" s="1552"/>
      <c r="GGX440" s="1552"/>
      <c r="GGY440" s="1552"/>
      <c r="GGZ440" s="1552"/>
      <c r="GHA440" s="1552"/>
      <c r="GHB440" s="1552"/>
      <c r="GHC440" s="1552"/>
      <c r="GHD440" s="1552"/>
      <c r="GHE440" s="1552"/>
      <c r="GHF440" s="1552"/>
      <c r="GHG440" s="1552"/>
      <c r="GHH440" s="1552"/>
      <c r="GHI440" s="1552"/>
      <c r="GHJ440" s="1552"/>
      <c r="GHK440" s="1552"/>
      <c r="GHL440" s="1552"/>
      <c r="GHM440" s="1552"/>
      <c r="GHN440" s="1552"/>
      <c r="GHO440" s="1552"/>
      <c r="GHP440" s="1552"/>
      <c r="GHQ440" s="1552"/>
      <c r="GHR440" s="1552"/>
      <c r="GHS440" s="1552"/>
      <c r="GHT440" s="1552"/>
      <c r="GHU440" s="1552"/>
      <c r="GHV440" s="1552"/>
      <c r="GHW440" s="1552"/>
      <c r="GHX440" s="1552"/>
      <c r="GHY440" s="1552"/>
      <c r="GHZ440" s="1552"/>
      <c r="GIA440" s="1552"/>
      <c r="GIB440" s="1552"/>
      <c r="GIC440" s="1552"/>
      <c r="GID440" s="1552"/>
      <c r="GIE440" s="1552"/>
      <c r="GIF440" s="1552"/>
      <c r="GIG440" s="1552"/>
      <c r="GIH440" s="1552"/>
      <c r="GII440" s="1552"/>
      <c r="GIJ440" s="1552"/>
      <c r="GIK440" s="1552"/>
      <c r="GIL440" s="1552"/>
      <c r="GIM440" s="1552"/>
      <c r="GIN440" s="1552"/>
      <c r="GIO440" s="1552"/>
      <c r="GIP440" s="1552"/>
      <c r="GIQ440" s="1552"/>
      <c r="GIR440" s="1552"/>
      <c r="GIS440" s="1552"/>
      <c r="GIT440" s="1552"/>
      <c r="GIU440" s="1552"/>
      <c r="GIV440" s="1552"/>
      <c r="GIW440" s="1552"/>
      <c r="GIX440" s="1552"/>
      <c r="GIY440" s="1552"/>
      <c r="GIZ440" s="1552"/>
      <c r="GJA440" s="1552"/>
      <c r="GJB440" s="1552"/>
      <c r="GJC440" s="1552"/>
      <c r="GJD440" s="1552"/>
      <c r="GJE440" s="1552"/>
      <c r="GJF440" s="1552"/>
      <c r="GJG440" s="1552"/>
      <c r="GJH440" s="1552"/>
      <c r="GJI440" s="1552"/>
      <c r="GJJ440" s="1552"/>
      <c r="GJK440" s="1552"/>
      <c r="GJL440" s="1552"/>
      <c r="GJM440" s="1552"/>
      <c r="GJN440" s="1552"/>
      <c r="GJO440" s="1552"/>
      <c r="GJP440" s="1552"/>
      <c r="GJQ440" s="1552"/>
      <c r="GJR440" s="1552"/>
      <c r="GJS440" s="1552"/>
      <c r="GJT440" s="1552"/>
      <c r="GJU440" s="1552"/>
      <c r="GJV440" s="1552"/>
      <c r="GJW440" s="1552"/>
      <c r="GJX440" s="1552"/>
      <c r="GJY440" s="1552"/>
      <c r="GJZ440" s="1552"/>
      <c r="GKA440" s="1552"/>
      <c r="GKB440" s="1552"/>
      <c r="GKC440" s="1552"/>
      <c r="GKD440" s="1552"/>
      <c r="GKE440" s="1552"/>
      <c r="GKF440" s="1552"/>
      <c r="GKG440" s="1552"/>
      <c r="GKH440" s="1552"/>
      <c r="GKI440" s="1552"/>
      <c r="GKJ440" s="1552"/>
      <c r="GKK440" s="1552"/>
      <c r="GKL440" s="1552"/>
      <c r="GKM440" s="1552"/>
      <c r="GKN440" s="1552"/>
      <c r="GKO440" s="1552"/>
      <c r="GKP440" s="1552"/>
      <c r="GKQ440" s="1552"/>
      <c r="GKR440" s="1552"/>
      <c r="GKS440" s="1552"/>
      <c r="GKT440" s="1552"/>
      <c r="GKU440" s="1552"/>
      <c r="GKV440" s="1552"/>
      <c r="GKW440" s="1552"/>
      <c r="GKX440" s="1552"/>
      <c r="GKY440" s="1552"/>
      <c r="GKZ440" s="1552"/>
      <c r="GLA440" s="1552"/>
      <c r="GLB440" s="1552"/>
      <c r="GLC440" s="1552"/>
      <c r="GLD440" s="1552"/>
      <c r="GLE440" s="1552"/>
      <c r="GLF440" s="1552"/>
      <c r="GLG440" s="1552"/>
      <c r="GLH440" s="1552"/>
      <c r="GLI440" s="1552"/>
      <c r="GLJ440" s="1552"/>
      <c r="GLK440" s="1552"/>
      <c r="GLL440" s="1552"/>
      <c r="GLM440" s="1552"/>
      <c r="GLN440" s="1552"/>
      <c r="GLO440" s="1552"/>
      <c r="GLP440" s="1552"/>
      <c r="GLQ440" s="1552"/>
      <c r="GLR440" s="1552"/>
      <c r="GLS440" s="1552"/>
      <c r="GLT440" s="1552"/>
      <c r="GLU440" s="1552"/>
      <c r="GLV440" s="1552"/>
      <c r="GLW440" s="1552"/>
      <c r="GLX440" s="1552"/>
      <c r="GLY440" s="1552"/>
      <c r="GLZ440" s="1552"/>
      <c r="GMA440" s="1552"/>
      <c r="GMB440" s="1552"/>
      <c r="GMC440" s="1552"/>
      <c r="GMD440" s="1552"/>
      <c r="GME440" s="1552"/>
      <c r="GMF440" s="1552"/>
      <c r="GMG440" s="1552"/>
      <c r="GMH440" s="1552"/>
      <c r="GMI440" s="1552"/>
      <c r="GMJ440" s="1552"/>
      <c r="GMK440" s="1552"/>
      <c r="GML440" s="1552"/>
      <c r="GMM440" s="1552"/>
      <c r="GMN440" s="1552"/>
      <c r="GMO440" s="1552"/>
      <c r="GMP440" s="1552"/>
      <c r="GMQ440" s="1552"/>
      <c r="GMR440" s="1552"/>
      <c r="GMS440" s="1552"/>
      <c r="GMT440" s="1552"/>
      <c r="GMU440" s="1552"/>
      <c r="GMV440" s="1552"/>
      <c r="GMW440" s="1552"/>
      <c r="GMX440" s="1552"/>
      <c r="GMY440" s="1552"/>
      <c r="GMZ440" s="1552"/>
      <c r="GNA440" s="1552"/>
      <c r="GNB440" s="1552"/>
      <c r="GNC440" s="1552"/>
      <c r="GND440" s="1552"/>
      <c r="GNE440" s="1552"/>
      <c r="GNF440" s="1552"/>
      <c r="GNG440" s="1552"/>
      <c r="GNH440" s="1552"/>
      <c r="GNI440" s="1552"/>
      <c r="GNJ440" s="1552"/>
      <c r="GNK440" s="1552"/>
      <c r="GNL440" s="1552"/>
      <c r="GNM440" s="1552"/>
      <c r="GNN440" s="1552"/>
      <c r="GNO440" s="1552"/>
      <c r="GNP440" s="1552"/>
      <c r="GNQ440" s="1552"/>
      <c r="GNR440" s="1552"/>
      <c r="GNS440" s="1552"/>
      <c r="GNT440" s="1552"/>
      <c r="GNU440" s="1552"/>
      <c r="GNV440" s="1552"/>
      <c r="GNW440" s="1552"/>
      <c r="GNX440" s="1552"/>
      <c r="GNY440" s="1552"/>
      <c r="GNZ440" s="1552"/>
      <c r="GOA440" s="1552"/>
      <c r="GOB440" s="1552"/>
      <c r="GOC440" s="1552"/>
      <c r="GOD440" s="1552"/>
      <c r="GOE440" s="1552"/>
      <c r="GOF440" s="1552"/>
      <c r="GOG440" s="1552"/>
      <c r="GOH440" s="1552"/>
      <c r="GOI440" s="1552"/>
      <c r="GOJ440" s="1552"/>
      <c r="GOK440" s="1552"/>
      <c r="GOL440" s="1552"/>
      <c r="GOM440" s="1552"/>
      <c r="GON440" s="1552"/>
      <c r="GOO440" s="1552"/>
      <c r="GOP440" s="1552"/>
      <c r="GOQ440" s="1552"/>
      <c r="GOR440" s="1552"/>
      <c r="GOS440" s="1552"/>
      <c r="GOT440" s="1552"/>
      <c r="GOU440" s="1552"/>
      <c r="GOV440" s="1552"/>
      <c r="GOW440" s="1552"/>
      <c r="GOX440" s="1552"/>
      <c r="GOY440" s="1552"/>
      <c r="GOZ440" s="1552"/>
      <c r="GPA440" s="1552"/>
      <c r="GPB440" s="1552"/>
      <c r="GPC440" s="1552"/>
      <c r="GPD440" s="1552"/>
      <c r="GPE440" s="1552"/>
      <c r="GPF440" s="1552"/>
      <c r="GPG440" s="1552"/>
      <c r="GPH440" s="1552"/>
      <c r="GPI440" s="1552"/>
      <c r="GPJ440" s="1552"/>
      <c r="GPK440" s="1552"/>
      <c r="GPL440" s="1552"/>
      <c r="GPM440" s="1552"/>
      <c r="GPN440" s="1552"/>
      <c r="GPO440" s="1552"/>
      <c r="GPP440" s="1552"/>
      <c r="GPQ440" s="1552"/>
      <c r="GPR440" s="1552"/>
      <c r="GPS440" s="1552"/>
      <c r="GPT440" s="1552"/>
      <c r="GPU440" s="1552"/>
      <c r="GPV440" s="1552"/>
      <c r="GPW440" s="1552"/>
      <c r="GPX440" s="1552"/>
      <c r="GPY440" s="1552"/>
      <c r="GPZ440" s="1552"/>
      <c r="GQA440" s="1552"/>
      <c r="GQB440" s="1552"/>
      <c r="GQC440" s="1552"/>
      <c r="GQD440" s="1552"/>
      <c r="GQE440" s="1552"/>
      <c r="GQF440" s="1552"/>
      <c r="GQG440" s="1552"/>
      <c r="GQH440" s="1552"/>
      <c r="GQI440" s="1552"/>
      <c r="GQJ440" s="1552"/>
      <c r="GQK440" s="1552"/>
      <c r="GQL440" s="1552"/>
      <c r="GQM440" s="1552"/>
      <c r="GQN440" s="1552"/>
      <c r="GQO440" s="1552"/>
      <c r="GQP440" s="1552"/>
      <c r="GQQ440" s="1552"/>
      <c r="GQR440" s="1552"/>
      <c r="GQS440" s="1552"/>
      <c r="GQT440" s="1552"/>
      <c r="GQU440" s="1552"/>
      <c r="GQV440" s="1552"/>
      <c r="GQW440" s="1552"/>
      <c r="GQX440" s="1552"/>
      <c r="GQY440" s="1552"/>
      <c r="GQZ440" s="1552"/>
      <c r="GRA440" s="1552"/>
      <c r="GRB440" s="1552"/>
      <c r="GRC440" s="1552"/>
      <c r="GRD440" s="1552"/>
      <c r="GRE440" s="1552"/>
      <c r="GRF440" s="1552"/>
      <c r="GRG440" s="1552"/>
      <c r="GRH440" s="1552"/>
      <c r="GRI440" s="1552"/>
      <c r="GRJ440" s="1552"/>
      <c r="GRK440" s="1552"/>
      <c r="GRL440" s="1552"/>
      <c r="GRM440" s="1552"/>
      <c r="GRN440" s="1552"/>
      <c r="GRO440" s="1552"/>
      <c r="GRP440" s="1552"/>
      <c r="GRQ440" s="1552"/>
      <c r="GRR440" s="1552"/>
      <c r="GRS440" s="1552"/>
      <c r="GRT440" s="1552"/>
      <c r="GRU440" s="1552"/>
      <c r="GRV440" s="1552"/>
      <c r="GRW440" s="1552"/>
      <c r="GRX440" s="1552"/>
      <c r="GRY440" s="1552"/>
      <c r="GRZ440" s="1552"/>
      <c r="GSA440" s="1552"/>
      <c r="GSB440" s="1552"/>
      <c r="GSC440" s="1552"/>
      <c r="GSD440" s="1552"/>
      <c r="GSE440" s="1552"/>
      <c r="GSF440" s="1552"/>
      <c r="GSG440" s="1552"/>
      <c r="GSH440" s="1552"/>
      <c r="GSI440" s="1552"/>
      <c r="GSJ440" s="1552"/>
      <c r="GSK440" s="1552"/>
      <c r="GSL440" s="1552"/>
      <c r="GSM440" s="1552"/>
      <c r="GSN440" s="1552"/>
      <c r="GSO440" s="1552"/>
      <c r="GSP440" s="1552"/>
      <c r="GSQ440" s="1552"/>
      <c r="GSR440" s="1552"/>
      <c r="GSS440" s="1552"/>
      <c r="GST440" s="1552"/>
      <c r="GSU440" s="1552"/>
      <c r="GSV440" s="1552"/>
      <c r="GSW440" s="1552"/>
      <c r="GSX440" s="1552"/>
      <c r="GSY440" s="1552"/>
      <c r="GSZ440" s="1552"/>
      <c r="GTA440" s="1552"/>
      <c r="GTB440" s="1552"/>
      <c r="GTC440" s="1552"/>
      <c r="GTD440" s="1552"/>
      <c r="GTE440" s="1552"/>
      <c r="GTF440" s="1552"/>
      <c r="GTG440" s="1552"/>
      <c r="GTH440" s="1552"/>
      <c r="GTI440" s="1552"/>
      <c r="GTJ440" s="1552"/>
      <c r="GTK440" s="1552"/>
      <c r="GTL440" s="1552"/>
      <c r="GTM440" s="1552"/>
      <c r="GTN440" s="1552"/>
      <c r="GTO440" s="1552"/>
      <c r="GTP440" s="1552"/>
      <c r="GTQ440" s="1552"/>
      <c r="GTR440" s="1552"/>
      <c r="GTS440" s="1552"/>
      <c r="GTT440" s="1552"/>
      <c r="GTU440" s="1552"/>
      <c r="GTV440" s="1552"/>
      <c r="GTW440" s="1552"/>
      <c r="GTX440" s="1552"/>
      <c r="GTY440" s="1552"/>
      <c r="GTZ440" s="1552"/>
      <c r="GUA440" s="1552"/>
      <c r="GUB440" s="1552"/>
      <c r="GUC440" s="1552"/>
      <c r="GUD440" s="1552"/>
      <c r="GUE440" s="1552"/>
      <c r="GUF440" s="1552"/>
      <c r="GUG440" s="1552"/>
      <c r="GUH440" s="1552"/>
      <c r="GUI440" s="1552"/>
      <c r="GUJ440" s="1552"/>
      <c r="GUK440" s="1552"/>
      <c r="GUL440" s="1552"/>
      <c r="GUM440" s="1552"/>
      <c r="GUN440" s="1552"/>
      <c r="GUO440" s="1552"/>
      <c r="GUP440" s="1552"/>
      <c r="GUQ440" s="1552"/>
      <c r="GUR440" s="1552"/>
      <c r="GUS440" s="1552"/>
      <c r="GUT440" s="1552"/>
      <c r="GUU440" s="1552"/>
      <c r="GUV440" s="1552"/>
      <c r="GUW440" s="1552"/>
      <c r="GUX440" s="1552"/>
      <c r="GUY440" s="1552"/>
      <c r="GUZ440" s="1552"/>
      <c r="GVA440" s="1552"/>
      <c r="GVB440" s="1552"/>
      <c r="GVC440" s="1552"/>
      <c r="GVD440" s="1552"/>
      <c r="GVE440" s="1552"/>
      <c r="GVF440" s="1552"/>
      <c r="GVG440" s="1552"/>
      <c r="GVH440" s="1552"/>
      <c r="GVI440" s="1552"/>
      <c r="GVJ440" s="1552"/>
      <c r="GVK440" s="1552"/>
      <c r="GVL440" s="1552"/>
      <c r="GVM440" s="1552"/>
      <c r="GVN440" s="1552"/>
      <c r="GVO440" s="1552"/>
      <c r="GVP440" s="1552"/>
      <c r="GVQ440" s="1552"/>
      <c r="GVR440" s="1552"/>
      <c r="GVS440" s="1552"/>
      <c r="GVT440" s="1552"/>
      <c r="GVU440" s="1552"/>
      <c r="GVV440" s="1552"/>
      <c r="GVW440" s="1552"/>
      <c r="GVX440" s="1552"/>
      <c r="GVY440" s="1552"/>
      <c r="GVZ440" s="1552"/>
      <c r="GWA440" s="1552"/>
      <c r="GWB440" s="1552"/>
      <c r="GWC440" s="1552"/>
      <c r="GWD440" s="1552"/>
      <c r="GWE440" s="1552"/>
      <c r="GWF440" s="1552"/>
      <c r="GWG440" s="1552"/>
      <c r="GWH440" s="1552"/>
      <c r="GWI440" s="1552"/>
      <c r="GWJ440" s="1552"/>
      <c r="GWK440" s="1552"/>
      <c r="GWL440" s="1552"/>
      <c r="GWM440" s="1552"/>
      <c r="GWN440" s="1552"/>
      <c r="GWO440" s="1552"/>
      <c r="GWP440" s="1552"/>
      <c r="GWQ440" s="1552"/>
      <c r="GWR440" s="1552"/>
      <c r="GWS440" s="1552"/>
      <c r="GWT440" s="1552"/>
      <c r="GWU440" s="1552"/>
      <c r="GWV440" s="1552"/>
      <c r="GWW440" s="1552"/>
      <c r="GWX440" s="1552"/>
      <c r="GWY440" s="1552"/>
      <c r="GWZ440" s="1552"/>
      <c r="GXA440" s="1552"/>
      <c r="GXB440" s="1552"/>
      <c r="GXC440" s="1552"/>
      <c r="GXD440" s="1552"/>
      <c r="GXE440" s="1552"/>
      <c r="GXF440" s="1552"/>
      <c r="GXG440" s="1552"/>
      <c r="GXH440" s="1552"/>
      <c r="GXI440" s="1552"/>
      <c r="GXJ440" s="1552"/>
      <c r="GXK440" s="1552"/>
      <c r="GXL440" s="1552"/>
      <c r="GXM440" s="1552"/>
      <c r="GXN440" s="1552"/>
      <c r="GXO440" s="1552"/>
      <c r="GXP440" s="1552"/>
      <c r="GXQ440" s="1552"/>
      <c r="GXR440" s="1552"/>
      <c r="GXS440" s="1552"/>
      <c r="GXT440" s="1552"/>
      <c r="GXU440" s="1552"/>
      <c r="GXV440" s="1552"/>
      <c r="GXW440" s="1552"/>
      <c r="GXX440" s="1552"/>
      <c r="GXY440" s="1552"/>
      <c r="GXZ440" s="1552"/>
      <c r="GYA440" s="1552"/>
      <c r="GYB440" s="1552"/>
      <c r="GYC440" s="1552"/>
      <c r="GYD440" s="1552"/>
      <c r="GYE440" s="1552"/>
      <c r="GYF440" s="1552"/>
      <c r="GYG440" s="1552"/>
      <c r="GYH440" s="1552"/>
      <c r="GYI440" s="1552"/>
      <c r="GYJ440" s="1552"/>
      <c r="GYK440" s="1552"/>
      <c r="GYL440" s="1552"/>
      <c r="GYM440" s="1552"/>
      <c r="GYN440" s="1552"/>
      <c r="GYO440" s="1552"/>
      <c r="GYP440" s="1552"/>
      <c r="GYQ440" s="1552"/>
      <c r="GYR440" s="1552"/>
      <c r="GYS440" s="1552"/>
      <c r="GYT440" s="1552"/>
      <c r="GYU440" s="1552"/>
      <c r="GYV440" s="1552"/>
      <c r="GYW440" s="1552"/>
      <c r="GYX440" s="1552"/>
      <c r="GYY440" s="1552"/>
      <c r="GYZ440" s="1552"/>
      <c r="GZA440" s="1552"/>
      <c r="GZB440" s="1552"/>
      <c r="GZC440" s="1552"/>
      <c r="GZD440" s="1552"/>
      <c r="GZE440" s="1552"/>
      <c r="GZF440" s="1552"/>
      <c r="GZG440" s="1552"/>
      <c r="GZH440" s="1552"/>
      <c r="GZI440" s="1552"/>
      <c r="GZJ440" s="1552"/>
      <c r="GZK440" s="1552"/>
      <c r="GZL440" s="1552"/>
      <c r="GZM440" s="1552"/>
      <c r="GZN440" s="1552"/>
      <c r="GZO440" s="1552"/>
      <c r="GZP440" s="1552"/>
      <c r="GZQ440" s="1552"/>
      <c r="GZR440" s="1552"/>
      <c r="GZS440" s="1552"/>
      <c r="GZT440" s="1552"/>
      <c r="GZU440" s="1552"/>
      <c r="GZV440" s="1552"/>
      <c r="GZW440" s="1552"/>
      <c r="GZX440" s="1552"/>
      <c r="GZY440" s="1552"/>
      <c r="GZZ440" s="1552"/>
      <c r="HAA440" s="1552"/>
      <c r="HAB440" s="1552"/>
      <c r="HAC440" s="1552"/>
      <c r="HAD440" s="1552"/>
      <c r="HAE440" s="1552"/>
      <c r="HAF440" s="1552"/>
      <c r="HAG440" s="1552"/>
      <c r="HAH440" s="1552"/>
      <c r="HAI440" s="1552"/>
      <c r="HAJ440" s="1552"/>
      <c r="HAK440" s="1552"/>
      <c r="HAL440" s="1552"/>
      <c r="HAM440" s="1552"/>
      <c r="HAN440" s="1552"/>
      <c r="HAO440" s="1552"/>
      <c r="HAP440" s="1552"/>
      <c r="HAQ440" s="1552"/>
      <c r="HAR440" s="1552"/>
      <c r="HAS440" s="1552"/>
      <c r="HAT440" s="1552"/>
      <c r="HAU440" s="1552"/>
      <c r="HAV440" s="1552"/>
      <c r="HAW440" s="1552"/>
      <c r="HAX440" s="1552"/>
      <c r="HAY440" s="1552"/>
      <c r="HAZ440" s="1552"/>
      <c r="HBA440" s="1552"/>
      <c r="HBB440" s="1552"/>
      <c r="HBC440" s="1552"/>
      <c r="HBD440" s="1552"/>
      <c r="HBE440" s="1552"/>
      <c r="HBF440" s="1552"/>
      <c r="HBG440" s="1552"/>
      <c r="HBH440" s="1552"/>
      <c r="HBI440" s="1552"/>
      <c r="HBJ440" s="1552"/>
      <c r="HBK440" s="1552"/>
      <c r="HBL440" s="1552"/>
      <c r="HBM440" s="1552"/>
      <c r="HBN440" s="1552"/>
      <c r="HBO440" s="1552"/>
      <c r="HBP440" s="1552"/>
      <c r="HBQ440" s="1552"/>
      <c r="HBR440" s="1552"/>
      <c r="HBS440" s="1552"/>
      <c r="HBT440" s="1552"/>
      <c r="HBU440" s="1552"/>
      <c r="HBV440" s="1552"/>
      <c r="HBW440" s="1552"/>
      <c r="HBX440" s="1552"/>
      <c r="HBY440" s="1552"/>
      <c r="HBZ440" s="1552"/>
      <c r="HCA440" s="1552"/>
      <c r="HCB440" s="1552"/>
      <c r="HCC440" s="1552"/>
      <c r="HCD440" s="1552"/>
      <c r="HCE440" s="1552"/>
      <c r="HCF440" s="1552"/>
      <c r="HCG440" s="1552"/>
      <c r="HCH440" s="1552"/>
      <c r="HCI440" s="1552"/>
      <c r="HCJ440" s="1552"/>
      <c r="HCK440" s="1552"/>
      <c r="HCL440" s="1552"/>
      <c r="HCM440" s="1552"/>
      <c r="HCN440" s="1552"/>
      <c r="HCO440" s="1552"/>
      <c r="HCP440" s="1552"/>
      <c r="HCQ440" s="1552"/>
      <c r="HCR440" s="1552"/>
      <c r="HCS440" s="1552"/>
      <c r="HCT440" s="1552"/>
      <c r="HCU440" s="1552"/>
      <c r="HCV440" s="1552"/>
      <c r="HCW440" s="1552"/>
      <c r="HCX440" s="1552"/>
      <c r="HCY440" s="1552"/>
      <c r="HCZ440" s="1552"/>
      <c r="HDA440" s="1552"/>
      <c r="HDB440" s="1552"/>
      <c r="HDC440" s="1552"/>
      <c r="HDD440" s="1552"/>
      <c r="HDE440" s="1552"/>
      <c r="HDF440" s="1552"/>
      <c r="HDG440" s="1552"/>
      <c r="HDH440" s="1552"/>
      <c r="HDI440" s="1552"/>
      <c r="HDJ440" s="1552"/>
      <c r="HDK440" s="1552"/>
      <c r="HDL440" s="1552"/>
      <c r="HDM440" s="1552"/>
      <c r="HDN440" s="1552"/>
      <c r="HDO440" s="1552"/>
      <c r="HDP440" s="1552"/>
      <c r="HDQ440" s="1552"/>
      <c r="HDR440" s="1552"/>
      <c r="HDS440" s="1552"/>
      <c r="HDT440" s="1552"/>
      <c r="HDU440" s="1552"/>
      <c r="HDV440" s="1552"/>
      <c r="HDW440" s="1552"/>
      <c r="HDX440" s="1552"/>
      <c r="HDY440" s="1552"/>
      <c r="HDZ440" s="1552"/>
      <c r="HEA440" s="1552"/>
      <c r="HEB440" s="1552"/>
      <c r="HEC440" s="1552"/>
      <c r="HED440" s="1552"/>
      <c r="HEE440" s="1552"/>
      <c r="HEF440" s="1552"/>
      <c r="HEG440" s="1552"/>
      <c r="HEH440" s="1552"/>
      <c r="HEI440" s="1552"/>
      <c r="HEJ440" s="1552"/>
      <c r="HEK440" s="1552"/>
      <c r="HEL440" s="1552"/>
      <c r="HEM440" s="1552"/>
      <c r="HEN440" s="1552"/>
      <c r="HEO440" s="1552"/>
      <c r="HEP440" s="1552"/>
      <c r="HEQ440" s="1552"/>
      <c r="HER440" s="1552"/>
      <c r="HES440" s="1552"/>
      <c r="HET440" s="1552"/>
      <c r="HEU440" s="1552"/>
      <c r="HEV440" s="1552"/>
      <c r="HEW440" s="1552"/>
      <c r="HEX440" s="1552"/>
      <c r="HEY440" s="1552"/>
      <c r="HEZ440" s="1552"/>
      <c r="HFA440" s="1552"/>
      <c r="HFB440" s="1552"/>
      <c r="HFC440" s="1552"/>
      <c r="HFD440" s="1552"/>
      <c r="HFE440" s="1552"/>
      <c r="HFF440" s="1552"/>
      <c r="HFG440" s="1552"/>
      <c r="HFH440" s="1552"/>
      <c r="HFI440" s="1552"/>
      <c r="HFJ440" s="1552"/>
      <c r="HFK440" s="1552"/>
      <c r="HFL440" s="1552"/>
      <c r="HFM440" s="1552"/>
      <c r="HFN440" s="1552"/>
      <c r="HFO440" s="1552"/>
      <c r="HFP440" s="1552"/>
      <c r="HFQ440" s="1552"/>
      <c r="HFR440" s="1552"/>
      <c r="HFS440" s="1552"/>
      <c r="HFT440" s="1552"/>
      <c r="HFU440" s="1552"/>
      <c r="HFV440" s="1552"/>
      <c r="HFW440" s="1552"/>
      <c r="HFX440" s="1552"/>
      <c r="HFY440" s="1552"/>
      <c r="HFZ440" s="1552"/>
      <c r="HGA440" s="1552"/>
      <c r="HGB440" s="1552"/>
      <c r="HGC440" s="1552"/>
      <c r="HGD440" s="1552"/>
      <c r="HGE440" s="1552"/>
      <c r="HGF440" s="1552"/>
      <c r="HGG440" s="1552"/>
      <c r="HGH440" s="1552"/>
      <c r="HGI440" s="1552"/>
      <c r="HGJ440" s="1552"/>
      <c r="HGK440" s="1552"/>
      <c r="HGL440" s="1552"/>
      <c r="HGM440" s="1552"/>
      <c r="HGN440" s="1552"/>
      <c r="HGO440" s="1552"/>
      <c r="HGP440" s="1552"/>
      <c r="HGQ440" s="1552"/>
      <c r="HGR440" s="1552"/>
      <c r="HGS440" s="1552"/>
      <c r="HGT440" s="1552"/>
      <c r="HGU440" s="1552"/>
      <c r="HGV440" s="1552"/>
      <c r="HGW440" s="1552"/>
      <c r="HGX440" s="1552"/>
      <c r="HGY440" s="1552"/>
      <c r="HGZ440" s="1552"/>
      <c r="HHA440" s="1552"/>
      <c r="HHB440" s="1552"/>
      <c r="HHC440" s="1552"/>
      <c r="HHD440" s="1552"/>
      <c r="HHE440" s="1552"/>
      <c r="HHF440" s="1552"/>
      <c r="HHG440" s="1552"/>
      <c r="HHH440" s="1552"/>
      <c r="HHI440" s="1552"/>
      <c r="HHJ440" s="1552"/>
      <c r="HHK440" s="1552"/>
      <c r="HHL440" s="1552"/>
      <c r="HHM440" s="1552"/>
      <c r="HHN440" s="1552"/>
      <c r="HHO440" s="1552"/>
      <c r="HHP440" s="1552"/>
      <c r="HHQ440" s="1552"/>
      <c r="HHR440" s="1552"/>
      <c r="HHS440" s="1552"/>
      <c r="HHT440" s="1552"/>
      <c r="HHU440" s="1552"/>
      <c r="HHV440" s="1552"/>
      <c r="HHW440" s="1552"/>
      <c r="HHX440" s="1552"/>
      <c r="HHY440" s="1552"/>
      <c r="HHZ440" s="1552"/>
      <c r="HIA440" s="1552"/>
      <c r="HIB440" s="1552"/>
      <c r="HIC440" s="1552"/>
      <c r="HID440" s="1552"/>
      <c r="HIE440" s="1552"/>
      <c r="HIF440" s="1552"/>
      <c r="HIG440" s="1552"/>
      <c r="HIH440" s="1552"/>
      <c r="HII440" s="1552"/>
      <c r="HIJ440" s="1552"/>
      <c r="HIK440" s="1552"/>
      <c r="HIL440" s="1552"/>
      <c r="HIM440" s="1552"/>
      <c r="HIN440" s="1552"/>
      <c r="HIO440" s="1552"/>
      <c r="HIP440" s="1552"/>
      <c r="HIQ440" s="1552"/>
      <c r="HIR440" s="1552"/>
      <c r="HIS440" s="1552"/>
      <c r="HIT440" s="1552"/>
      <c r="HIU440" s="1552"/>
      <c r="HIV440" s="1552"/>
      <c r="HIW440" s="1552"/>
      <c r="HIX440" s="1552"/>
      <c r="HIY440" s="1552"/>
      <c r="HIZ440" s="1552"/>
      <c r="HJA440" s="1552"/>
      <c r="HJB440" s="1552"/>
      <c r="HJC440" s="1552"/>
      <c r="HJD440" s="1552"/>
      <c r="HJE440" s="1552"/>
      <c r="HJF440" s="1552"/>
      <c r="HJG440" s="1552"/>
      <c r="HJH440" s="1552"/>
      <c r="HJI440" s="1552"/>
      <c r="HJJ440" s="1552"/>
      <c r="HJK440" s="1552"/>
      <c r="HJL440" s="1552"/>
      <c r="HJM440" s="1552"/>
      <c r="HJN440" s="1552"/>
      <c r="HJO440" s="1552"/>
      <c r="HJP440" s="1552"/>
      <c r="HJQ440" s="1552"/>
      <c r="HJR440" s="1552"/>
      <c r="HJS440" s="1552"/>
      <c r="HJT440" s="1552"/>
      <c r="HJU440" s="1552"/>
      <c r="HJV440" s="1552"/>
      <c r="HJW440" s="1552"/>
      <c r="HJX440" s="1552"/>
      <c r="HJY440" s="1552"/>
      <c r="HJZ440" s="1552"/>
      <c r="HKA440" s="1552"/>
      <c r="HKB440" s="1552"/>
      <c r="HKC440" s="1552"/>
      <c r="HKD440" s="1552"/>
      <c r="HKE440" s="1552"/>
      <c r="HKF440" s="1552"/>
      <c r="HKG440" s="1552"/>
      <c r="HKH440" s="1552"/>
      <c r="HKI440" s="1552"/>
      <c r="HKJ440" s="1552"/>
      <c r="HKK440" s="1552"/>
      <c r="HKL440" s="1552"/>
      <c r="HKM440" s="1552"/>
      <c r="HKN440" s="1552"/>
      <c r="HKO440" s="1552"/>
      <c r="HKP440" s="1552"/>
      <c r="HKQ440" s="1552"/>
      <c r="HKR440" s="1552"/>
      <c r="HKS440" s="1552"/>
      <c r="HKT440" s="1552"/>
      <c r="HKU440" s="1552"/>
      <c r="HKV440" s="1552"/>
      <c r="HKW440" s="1552"/>
      <c r="HKX440" s="1552"/>
      <c r="HKY440" s="1552"/>
      <c r="HKZ440" s="1552"/>
      <c r="HLA440" s="1552"/>
      <c r="HLB440" s="1552"/>
      <c r="HLC440" s="1552"/>
      <c r="HLD440" s="1552"/>
      <c r="HLE440" s="1552"/>
      <c r="HLF440" s="1552"/>
      <c r="HLG440" s="1552"/>
      <c r="HLH440" s="1552"/>
      <c r="HLI440" s="1552"/>
      <c r="HLJ440" s="1552"/>
      <c r="HLK440" s="1552"/>
      <c r="HLL440" s="1552"/>
      <c r="HLM440" s="1552"/>
      <c r="HLN440" s="1552"/>
      <c r="HLO440" s="1552"/>
      <c r="HLP440" s="1552"/>
      <c r="HLQ440" s="1552"/>
      <c r="HLR440" s="1552"/>
      <c r="HLS440" s="1552"/>
      <c r="HLT440" s="1552"/>
      <c r="HLU440" s="1552"/>
      <c r="HLV440" s="1552"/>
      <c r="HLW440" s="1552"/>
      <c r="HLX440" s="1552"/>
      <c r="HLY440" s="1552"/>
      <c r="HLZ440" s="1552"/>
      <c r="HMA440" s="1552"/>
      <c r="HMB440" s="1552"/>
      <c r="HMC440" s="1552"/>
      <c r="HMD440" s="1552"/>
      <c r="HME440" s="1552"/>
      <c r="HMF440" s="1552"/>
      <c r="HMG440" s="1552"/>
      <c r="HMH440" s="1552"/>
      <c r="HMI440" s="1552"/>
      <c r="HMJ440" s="1552"/>
      <c r="HMK440" s="1552"/>
      <c r="HML440" s="1552"/>
      <c r="HMM440" s="1552"/>
      <c r="HMN440" s="1552"/>
      <c r="HMO440" s="1552"/>
      <c r="HMP440" s="1552"/>
      <c r="HMQ440" s="1552"/>
      <c r="HMR440" s="1552"/>
      <c r="HMS440" s="1552"/>
      <c r="HMT440" s="1552"/>
      <c r="HMU440" s="1552"/>
      <c r="HMV440" s="1552"/>
      <c r="HMW440" s="1552"/>
      <c r="HMX440" s="1552"/>
      <c r="HMY440" s="1552"/>
      <c r="HMZ440" s="1552"/>
      <c r="HNA440" s="1552"/>
      <c r="HNB440" s="1552"/>
      <c r="HNC440" s="1552"/>
      <c r="HND440" s="1552"/>
      <c r="HNE440" s="1552"/>
      <c r="HNF440" s="1552"/>
      <c r="HNG440" s="1552"/>
      <c r="HNH440" s="1552"/>
      <c r="HNI440" s="1552"/>
      <c r="HNJ440" s="1552"/>
      <c r="HNK440" s="1552"/>
      <c r="HNL440" s="1552"/>
      <c r="HNM440" s="1552"/>
      <c r="HNN440" s="1552"/>
      <c r="HNO440" s="1552"/>
      <c r="HNP440" s="1552"/>
      <c r="HNQ440" s="1552"/>
      <c r="HNR440" s="1552"/>
      <c r="HNS440" s="1552"/>
      <c r="HNT440" s="1552"/>
      <c r="HNU440" s="1552"/>
      <c r="HNV440" s="1552"/>
      <c r="HNW440" s="1552"/>
      <c r="HNX440" s="1552"/>
      <c r="HNY440" s="1552"/>
      <c r="HNZ440" s="1552"/>
      <c r="HOA440" s="1552"/>
      <c r="HOB440" s="1552"/>
      <c r="HOC440" s="1552"/>
      <c r="HOD440" s="1552"/>
      <c r="HOE440" s="1552"/>
      <c r="HOF440" s="1552"/>
      <c r="HOG440" s="1552"/>
      <c r="HOH440" s="1552"/>
      <c r="HOI440" s="1552"/>
      <c r="HOJ440" s="1552"/>
      <c r="HOK440" s="1552"/>
      <c r="HOL440" s="1552"/>
      <c r="HOM440" s="1552"/>
      <c r="HON440" s="1552"/>
      <c r="HOO440" s="1552"/>
      <c r="HOP440" s="1552"/>
      <c r="HOQ440" s="1552"/>
      <c r="HOR440" s="1552"/>
      <c r="HOS440" s="1552"/>
      <c r="HOT440" s="1552"/>
      <c r="HOU440" s="1552"/>
      <c r="HOV440" s="1552"/>
      <c r="HOW440" s="1552"/>
      <c r="HOX440" s="1552"/>
      <c r="HOY440" s="1552"/>
      <c r="HOZ440" s="1552"/>
      <c r="HPA440" s="1552"/>
      <c r="HPB440" s="1552"/>
      <c r="HPC440" s="1552"/>
      <c r="HPD440" s="1552"/>
      <c r="HPE440" s="1552"/>
      <c r="HPF440" s="1552"/>
      <c r="HPG440" s="1552"/>
      <c r="HPH440" s="1552"/>
      <c r="HPI440" s="1552"/>
      <c r="HPJ440" s="1552"/>
      <c r="HPK440" s="1552"/>
      <c r="HPL440" s="1552"/>
      <c r="HPM440" s="1552"/>
      <c r="HPN440" s="1552"/>
      <c r="HPO440" s="1552"/>
      <c r="HPP440" s="1552"/>
      <c r="HPQ440" s="1552"/>
      <c r="HPR440" s="1552"/>
      <c r="HPS440" s="1552"/>
      <c r="HPT440" s="1552"/>
      <c r="HPU440" s="1552"/>
      <c r="HPV440" s="1552"/>
      <c r="HPW440" s="1552"/>
      <c r="HPX440" s="1552"/>
      <c r="HPY440" s="1552"/>
      <c r="HPZ440" s="1552"/>
      <c r="HQA440" s="1552"/>
      <c r="HQB440" s="1552"/>
      <c r="HQC440" s="1552"/>
      <c r="HQD440" s="1552"/>
      <c r="HQE440" s="1552"/>
      <c r="HQF440" s="1552"/>
      <c r="HQG440" s="1552"/>
      <c r="HQH440" s="1552"/>
      <c r="HQI440" s="1552"/>
      <c r="HQJ440" s="1552"/>
      <c r="HQK440" s="1552"/>
      <c r="HQL440" s="1552"/>
      <c r="HQM440" s="1552"/>
      <c r="HQN440" s="1552"/>
      <c r="HQO440" s="1552"/>
      <c r="HQP440" s="1552"/>
      <c r="HQQ440" s="1552"/>
      <c r="HQR440" s="1552"/>
      <c r="HQS440" s="1552"/>
      <c r="HQT440" s="1552"/>
      <c r="HQU440" s="1552"/>
      <c r="HQV440" s="1552"/>
      <c r="HQW440" s="1552"/>
      <c r="HQX440" s="1552"/>
      <c r="HQY440" s="1552"/>
      <c r="HQZ440" s="1552"/>
      <c r="HRA440" s="1552"/>
      <c r="HRB440" s="1552"/>
      <c r="HRC440" s="1552"/>
      <c r="HRD440" s="1552"/>
      <c r="HRE440" s="1552"/>
      <c r="HRF440" s="1552"/>
      <c r="HRG440" s="1552"/>
      <c r="HRH440" s="1552"/>
      <c r="HRI440" s="1552"/>
      <c r="HRJ440" s="1552"/>
      <c r="HRK440" s="1552"/>
      <c r="HRL440" s="1552"/>
      <c r="HRM440" s="1552"/>
      <c r="HRN440" s="1552"/>
      <c r="HRO440" s="1552"/>
      <c r="HRP440" s="1552"/>
      <c r="HRQ440" s="1552"/>
      <c r="HRR440" s="1552"/>
      <c r="HRS440" s="1552"/>
      <c r="HRT440" s="1552"/>
      <c r="HRU440" s="1552"/>
      <c r="HRV440" s="1552"/>
      <c r="HRW440" s="1552"/>
      <c r="HRX440" s="1552"/>
      <c r="HRY440" s="1552"/>
      <c r="HRZ440" s="1552"/>
      <c r="HSA440" s="1552"/>
      <c r="HSB440" s="1552"/>
      <c r="HSC440" s="1552"/>
      <c r="HSD440" s="1552"/>
      <c r="HSE440" s="1552"/>
      <c r="HSF440" s="1552"/>
      <c r="HSG440" s="1552"/>
      <c r="HSH440" s="1552"/>
      <c r="HSI440" s="1552"/>
      <c r="HSJ440" s="1552"/>
      <c r="HSK440" s="1552"/>
      <c r="HSL440" s="1552"/>
      <c r="HSM440" s="1552"/>
      <c r="HSN440" s="1552"/>
      <c r="HSO440" s="1552"/>
      <c r="HSP440" s="1552"/>
      <c r="HSQ440" s="1552"/>
      <c r="HSR440" s="1552"/>
      <c r="HSS440" s="1552"/>
      <c r="HST440" s="1552"/>
      <c r="HSU440" s="1552"/>
      <c r="HSV440" s="1552"/>
      <c r="HSW440" s="1552"/>
      <c r="HSX440" s="1552"/>
      <c r="HSY440" s="1552"/>
      <c r="HSZ440" s="1552"/>
      <c r="HTA440" s="1552"/>
      <c r="HTB440" s="1552"/>
      <c r="HTC440" s="1552"/>
      <c r="HTD440" s="1552"/>
      <c r="HTE440" s="1552"/>
      <c r="HTF440" s="1552"/>
      <c r="HTG440" s="1552"/>
      <c r="HTH440" s="1552"/>
      <c r="HTI440" s="1552"/>
      <c r="HTJ440" s="1552"/>
      <c r="HTK440" s="1552"/>
      <c r="HTL440" s="1552"/>
      <c r="HTM440" s="1552"/>
      <c r="HTN440" s="1552"/>
      <c r="HTO440" s="1552"/>
      <c r="HTP440" s="1552"/>
      <c r="HTQ440" s="1552"/>
      <c r="HTR440" s="1552"/>
      <c r="HTS440" s="1552"/>
      <c r="HTT440" s="1552"/>
      <c r="HTU440" s="1552"/>
      <c r="HTV440" s="1552"/>
      <c r="HTW440" s="1552"/>
      <c r="HTX440" s="1552"/>
      <c r="HTY440" s="1552"/>
      <c r="HTZ440" s="1552"/>
      <c r="HUA440" s="1552"/>
      <c r="HUB440" s="1552"/>
      <c r="HUC440" s="1552"/>
      <c r="HUD440" s="1552"/>
      <c r="HUE440" s="1552"/>
      <c r="HUF440" s="1552"/>
      <c r="HUG440" s="1552"/>
      <c r="HUH440" s="1552"/>
      <c r="HUI440" s="1552"/>
      <c r="HUJ440" s="1552"/>
      <c r="HUK440" s="1552"/>
      <c r="HUL440" s="1552"/>
      <c r="HUM440" s="1552"/>
      <c r="HUN440" s="1552"/>
      <c r="HUO440" s="1552"/>
      <c r="HUP440" s="1552"/>
      <c r="HUQ440" s="1552"/>
      <c r="HUR440" s="1552"/>
      <c r="HUS440" s="1552"/>
      <c r="HUT440" s="1552"/>
      <c r="HUU440" s="1552"/>
      <c r="HUV440" s="1552"/>
      <c r="HUW440" s="1552"/>
      <c r="HUX440" s="1552"/>
      <c r="HUY440" s="1552"/>
      <c r="HUZ440" s="1552"/>
      <c r="HVA440" s="1552"/>
      <c r="HVB440" s="1552"/>
      <c r="HVC440" s="1552"/>
      <c r="HVD440" s="1552"/>
      <c r="HVE440" s="1552"/>
      <c r="HVF440" s="1552"/>
      <c r="HVG440" s="1552"/>
      <c r="HVH440" s="1552"/>
      <c r="HVI440" s="1552"/>
      <c r="HVJ440" s="1552"/>
      <c r="HVK440" s="1552"/>
      <c r="HVL440" s="1552"/>
      <c r="HVM440" s="1552"/>
      <c r="HVN440" s="1552"/>
      <c r="HVO440" s="1552"/>
      <c r="HVP440" s="1552"/>
      <c r="HVQ440" s="1552"/>
      <c r="HVR440" s="1552"/>
      <c r="HVS440" s="1552"/>
      <c r="HVT440" s="1552"/>
      <c r="HVU440" s="1552"/>
      <c r="HVV440" s="1552"/>
      <c r="HVW440" s="1552"/>
      <c r="HVX440" s="1552"/>
      <c r="HVY440" s="1552"/>
      <c r="HVZ440" s="1552"/>
      <c r="HWA440" s="1552"/>
      <c r="HWB440" s="1552"/>
      <c r="HWC440" s="1552"/>
      <c r="HWD440" s="1552"/>
      <c r="HWE440" s="1552"/>
      <c r="HWF440" s="1552"/>
      <c r="HWG440" s="1552"/>
      <c r="HWH440" s="1552"/>
      <c r="HWI440" s="1552"/>
      <c r="HWJ440" s="1552"/>
      <c r="HWK440" s="1552"/>
      <c r="HWL440" s="1552"/>
      <c r="HWM440" s="1552"/>
      <c r="HWN440" s="1552"/>
      <c r="HWO440" s="1552"/>
      <c r="HWP440" s="1552"/>
      <c r="HWQ440" s="1552"/>
      <c r="HWR440" s="1552"/>
      <c r="HWS440" s="1552"/>
      <c r="HWT440" s="1552"/>
      <c r="HWU440" s="1552"/>
      <c r="HWV440" s="1552"/>
      <c r="HWW440" s="1552"/>
      <c r="HWX440" s="1552"/>
      <c r="HWY440" s="1552"/>
      <c r="HWZ440" s="1552"/>
      <c r="HXA440" s="1552"/>
      <c r="HXB440" s="1552"/>
      <c r="HXC440" s="1552"/>
      <c r="HXD440" s="1552"/>
      <c r="HXE440" s="1552"/>
      <c r="HXF440" s="1552"/>
      <c r="HXG440" s="1552"/>
      <c r="HXH440" s="1552"/>
      <c r="HXI440" s="1552"/>
      <c r="HXJ440" s="1552"/>
      <c r="HXK440" s="1552"/>
      <c r="HXL440" s="1552"/>
      <c r="HXM440" s="1552"/>
      <c r="HXN440" s="1552"/>
      <c r="HXO440" s="1552"/>
      <c r="HXP440" s="1552"/>
      <c r="HXQ440" s="1552"/>
      <c r="HXR440" s="1552"/>
      <c r="HXS440" s="1552"/>
      <c r="HXT440" s="1552"/>
      <c r="HXU440" s="1552"/>
      <c r="HXV440" s="1552"/>
      <c r="HXW440" s="1552"/>
      <c r="HXX440" s="1552"/>
      <c r="HXY440" s="1552"/>
      <c r="HXZ440" s="1552"/>
      <c r="HYA440" s="1552"/>
      <c r="HYB440" s="1552"/>
      <c r="HYC440" s="1552"/>
      <c r="HYD440" s="1552"/>
      <c r="HYE440" s="1552"/>
      <c r="HYF440" s="1552"/>
      <c r="HYG440" s="1552"/>
      <c r="HYH440" s="1552"/>
      <c r="HYI440" s="1552"/>
      <c r="HYJ440" s="1552"/>
      <c r="HYK440" s="1552"/>
      <c r="HYL440" s="1552"/>
      <c r="HYM440" s="1552"/>
      <c r="HYN440" s="1552"/>
      <c r="HYO440" s="1552"/>
      <c r="HYP440" s="1552"/>
      <c r="HYQ440" s="1552"/>
      <c r="HYR440" s="1552"/>
      <c r="HYS440" s="1552"/>
      <c r="HYT440" s="1552"/>
      <c r="HYU440" s="1552"/>
      <c r="HYV440" s="1552"/>
      <c r="HYW440" s="1552"/>
      <c r="HYX440" s="1552"/>
      <c r="HYY440" s="1552"/>
      <c r="HYZ440" s="1552"/>
      <c r="HZA440" s="1552"/>
      <c r="HZB440" s="1552"/>
      <c r="HZC440" s="1552"/>
      <c r="HZD440" s="1552"/>
      <c r="HZE440" s="1552"/>
      <c r="HZF440" s="1552"/>
      <c r="HZG440" s="1552"/>
      <c r="HZH440" s="1552"/>
      <c r="HZI440" s="1552"/>
      <c r="HZJ440" s="1552"/>
      <c r="HZK440" s="1552"/>
      <c r="HZL440" s="1552"/>
      <c r="HZM440" s="1552"/>
      <c r="HZN440" s="1552"/>
      <c r="HZO440" s="1552"/>
      <c r="HZP440" s="1552"/>
      <c r="HZQ440" s="1552"/>
      <c r="HZR440" s="1552"/>
      <c r="HZS440" s="1552"/>
      <c r="HZT440" s="1552"/>
      <c r="HZU440" s="1552"/>
      <c r="HZV440" s="1552"/>
      <c r="HZW440" s="1552"/>
      <c r="HZX440" s="1552"/>
      <c r="HZY440" s="1552"/>
      <c r="HZZ440" s="1552"/>
      <c r="IAA440" s="1552"/>
      <c r="IAB440" s="1552"/>
      <c r="IAC440" s="1552"/>
      <c r="IAD440" s="1552"/>
      <c r="IAE440" s="1552"/>
      <c r="IAF440" s="1552"/>
      <c r="IAG440" s="1552"/>
      <c r="IAH440" s="1552"/>
      <c r="IAI440" s="1552"/>
      <c r="IAJ440" s="1552"/>
      <c r="IAK440" s="1552"/>
      <c r="IAL440" s="1552"/>
      <c r="IAM440" s="1552"/>
      <c r="IAN440" s="1552"/>
      <c r="IAO440" s="1552"/>
      <c r="IAP440" s="1552"/>
      <c r="IAQ440" s="1552"/>
      <c r="IAR440" s="1552"/>
      <c r="IAS440" s="1552"/>
      <c r="IAT440" s="1552"/>
      <c r="IAU440" s="1552"/>
      <c r="IAV440" s="1552"/>
      <c r="IAW440" s="1552"/>
      <c r="IAX440" s="1552"/>
      <c r="IAY440" s="1552"/>
      <c r="IAZ440" s="1552"/>
      <c r="IBA440" s="1552"/>
      <c r="IBB440" s="1552"/>
      <c r="IBC440" s="1552"/>
      <c r="IBD440" s="1552"/>
      <c r="IBE440" s="1552"/>
      <c r="IBF440" s="1552"/>
      <c r="IBG440" s="1552"/>
      <c r="IBH440" s="1552"/>
      <c r="IBI440" s="1552"/>
      <c r="IBJ440" s="1552"/>
      <c r="IBK440" s="1552"/>
      <c r="IBL440" s="1552"/>
      <c r="IBM440" s="1552"/>
      <c r="IBN440" s="1552"/>
      <c r="IBO440" s="1552"/>
      <c r="IBP440" s="1552"/>
      <c r="IBQ440" s="1552"/>
      <c r="IBR440" s="1552"/>
      <c r="IBS440" s="1552"/>
      <c r="IBT440" s="1552"/>
      <c r="IBU440" s="1552"/>
      <c r="IBV440" s="1552"/>
      <c r="IBW440" s="1552"/>
      <c r="IBX440" s="1552"/>
      <c r="IBY440" s="1552"/>
      <c r="IBZ440" s="1552"/>
      <c r="ICA440" s="1552"/>
      <c r="ICB440" s="1552"/>
      <c r="ICC440" s="1552"/>
      <c r="ICD440" s="1552"/>
      <c r="ICE440" s="1552"/>
      <c r="ICF440" s="1552"/>
      <c r="ICG440" s="1552"/>
      <c r="ICH440" s="1552"/>
      <c r="ICI440" s="1552"/>
      <c r="ICJ440" s="1552"/>
      <c r="ICK440" s="1552"/>
      <c r="ICL440" s="1552"/>
      <c r="ICM440" s="1552"/>
      <c r="ICN440" s="1552"/>
      <c r="ICO440" s="1552"/>
      <c r="ICP440" s="1552"/>
      <c r="ICQ440" s="1552"/>
      <c r="ICR440" s="1552"/>
      <c r="ICS440" s="1552"/>
      <c r="ICT440" s="1552"/>
      <c r="ICU440" s="1552"/>
      <c r="ICV440" s="1552"/>
      <c r="ICW440" s="1552"/>
      <c r="ICX440" s="1552"/>
      <c r="ICY440" s="1552"/>
      <c r="ICZ440" s="1552"/>
      <c r="IDA440" s="1552"/>
      <c r="IDB440" s="1552"/>
      <c r="IDC440" s="1552"/>
      <c r="IDD440" s="1552"/>
      <c r="IDE440" s="1552"/>
      <c r="IDF440" s="1552"/>
      <c r="IDG440" s="1552"/>
      <c r="IDH440" s="1552"/>
      <c r="IDI440" s="1552"/>
      <c r="IDJ440" s="1552"/>
      <c r="IDK440" s="1552"/>
      <c r="IDL440" s="1552"/>
      <c r="IDM440" s="1552"/>
      <c r="IDN440" s="1552"/>
      <c r="IDO440" s="1552"/>
      <c r="IDP440" s="1552"/>
      <c r="IDQ440" s="1552"/>
      <c r="IDR440" s="1552"/>
      <c r="IDS440" s="1552"/>
      <c r="IDT440" s="1552"/>
      <c r="IDU440" s="1552"/>
      <c r="IDV440" s="1552"/>
      <c r="IDW440" s="1552"/>
      <c r="IDX440" s="1552"/>
      <c r="IDY440" s="1552"/>
      <c r="IDZ440" s="1552"/>
      <c r="IEA440" s="1552"/>
      <c r="IEB440" s="1552"/>
      <c r="IEC440" s="1552"/>
      <c r="IED440" s="1552"/>
      <c r="IEE440" s="1552"/>
      <c r="IEF440" s="1552"/>
      <c r="IEG440" s="1552"/>
      <c r="IEH440" s="1552"/>
      <c r="IEI440" s="1552"/>
      <c r="IEJ440" s="1552"/>
      <c r="IEK440" s="1552"/>
      <c r="IEL440" s="1552"/>
      <c r="IEM440" s="1552"/>
      <c r="IEN440" s="1552"/>
      <c r="IEO440" s="1552"/>
      <c r="IEP440" s="1552"/>
      <c r="IEQ440" s="1552"/>
      <c r="IER440" s="1552"/>
      <c r="IES440" s="1552"/>
      <c r="IET440" s="1552"/>
      <c r="IEU440" s="1552"/>
      <c r="IEV440" s="1552"/>
      <c r="IEW440" s="1552"/>
      <c r="IEX440" s="1552"/>
      <c r="IEY440" s="1552"/>
      <c r="IEZ440" s="1552"/>
      <c r="IFA440" s="1552"/>
      <c r="IFB440" s="1552"/>
      <c r="IFC440" s="1552"/>
      <c r="IFD440" s="1552"/>
      <c r="IFE440" s="1552"/>
      <c r="IFF440" s="1552"/>
      <c r="IFG440" s="1552"/>
      <c r="IFH440" s="1552"/>
      <c r="IFI440" s="1552"/>
      <c r="IFJ440" s="1552"/>
      <c r="IFK440" s="1552"/>
      <c r="IFL440" s="1552"/>
      <c r="IFM440" s="1552"/>
      <c r="IFN440" s="1552"/>
      <c r="IFO440" s="1552"/>
      <c r="IFP440" s="1552"/>
      <c r="IFQ440" s="1552"/>
      <c r="IFR440" s="1552"/>
      <c r="IFS440" s="1552"/>
      <c r="IFT440" s="1552"/>
      <c r="IFU440" s="1552"/>
      <c r="IFV440" s="1552"/>
      <c r="IFW440" s="1552"/>
      <c r="IFX440" s="1552"/>
      <c r="IFY440" s="1552"/>
      <c r="IFZ440" s="1552"/>
      <c r="IGA440" s="1552"/>
      <c r="IGB440" s="1552"/>
      <c r="IGC440" s="1552"/>
      <c r="IGD440" s="1552"/>
      <c r="IGE440" s="1552"/>
      <c r="IGF440" s="1552"/>
      <c r="IGG440" s="1552"/>
      <c r="IGH440" s="1552"/>
      <c r="IGI440" s="1552"/>
      <c r="IGJ440" s="1552"/>
      <c r="IGK440" s="1552"/>
      <c r="IGL440" s="1552"/>
      <c r="IGM440" s="1552"/>
      <c r="IGN440" s="1552"/>
      <c r="IGO440" s="1552"/>
      <c r="IGP440" s="1552"/>
      <c r="IGQ440" s="1552"/>
      <c r="IGR440" s="1552"/>
      <c r="IGS440" s="1552"/>
      <c r="IGT440" s="1552"/>
      <c r="IGU440" s="1552"/>
      <c r="IGV440" s="1552"/>
      <c r="IGW440" s="1552"/>
      <c r="IGX440" s="1552"/>
      <c r="IGY440" s="1552"/>
      <c r="IGZ440" s="1552"/>
      <c r="IHA440" s="1552"/>
      <c r="IHB440" s="1552"/>
      <c r="IHC440" s="1552"/>
      <c r="IHD440" s="1552"/>
      <c r="IHE440" s="1552"/>
      <c r="IHF440" s="1552"/>
      <c r="IHG440" s="1552"/>
      <c r="IHH440" s="1552"/>
      <c r="IHI440" s="1552"/>
      <c r="IHJ440" s="1552"/>
      <c r="IHK440" s="1552"/>
      <c r="IHL440" s="1552"/>
      <c r="IHM440" s="1552"/>
      <c r="IHN440" s="1552"/>
      <c r="IHO440" s="1552"/>
      <c r="IHP440" s="1552"/>
      <c r="IHQ440" s="1552"/>
      <c r="IHR440" s="1552"/>
      <c r="IHS440" s="1552"/>
      <c r="IHT440" s="1552"/>
      <c r="IHU440" s="1552"/>
      <c r="IHV440" s="1552"/>
      <c r="IHW440" s="1552"/>
      <c r="IHX440" s="1552"/>
      <c r="IHY440" s="1552"/>
      <c r="IHZ440" s="1552"/>
      <c r="IIA440" s="1552"/>
      <c r="IIB440" s="1552"/>
      <c r="IIC440" s="1552"/>
      <c r="IID440" s="1552"/>
      <c r="IIE440" s="1552"/>
      <c r="IIF440" s="1552"/>
      <c r="IIG440" s="1552"/>
      <c r="IIH440" s="1552"/>
      <c r="III440" s="1552"/>
      <c r="IIJ440" s="1552"/>
      <c r="IIK440" s="1552"/>
      <c r="IIL440" s="1552"/>
      <c r="IIM440" s="1552"/>
      <c r="IIN440" s="1552"/>
      <c r="IIO440" s="1552"/>
      <c r="IIP440" s="1552"/>
      <c r="IIQ440" s="1552"/>
      <c r="IIR440" s="1552"/>
      <c r="IIS440" s="1552"/>
      <c r="IIT440" s="1552"/>
      <c r="IIU440" s="1552"/>
      <c r="IIV440" s="1552"/>
      <c r="IIW440" s="1552"/>
      <c r="IIX440" s="1552"/>
      <c r="IIY440" s="1552"/>
      <c r="IIZ440" s="1552"/>
      <c r="IJA440" s="1552"/>
      <c r="IJB440" s="1552"/>
      <c r="IJC440" s="1552"/>
      <c r="IJD440" s="1552"/>
      <c r="IJE440" s="1552"/>
      <c r="IJF440" s="1552"/>
      <c r="IJG440" s="1552"/>
      <c r="IJH440" s="1552"/>
      <c r="IJI440" s="1552"/>
      <c r="IJJ440" s="1552"/>
      <c r="IJK440" s="1552"/>
      <c r="IJL440" s="1552"/>
      <c r="IJM440" s="1552"/>
      <c r="IJN440" s="1552"/>
      <c r="IJO440" s="1552"/>
      <c r="IJP440" s="1552"/>
      <c r="IJQ440" s="1552"/>
      <c r="IJR440" s="1552"/>
      <c r="IJS440" s="1552"/>
      <c r="IJT440" s="1552"/>
      <c r="IJU440" s="1552"/>
      <c r="IJV440" s="1552"/>
      <c r="IJW440" s="1552"/>
      <c r="IJX440" s="1552"/>
      <c r="IJY440" s="1552"/>
      <c r="IJZ440" s="1552"/>
      <c r="IKA440" s="1552"/>
      <c r="IKB440" s="1552"/>
      <c r="IKC440" s="1552"/>
      <c r="IKD440" s="1552"/>
      <c r="IKE440" s="1552"/>
      <c r="IKF440" s="1552"/>
      <c r="IKG440" s="1552"/>
      <c r="IKH440" s="1552"/>
      <c r="IKI440" s="1552"/>
      <c r="IKJ440" s="1552"/>
      <c r="IKK440" s="1552"/>
      <c r="IKL440" s="1552"/>
      <c r="IKM440" s="1552"/>
      <c r="IKN440" s="1552"/>
      <c r="IKO440" s="1552"/>
      <c r="IKP440" s="1552"/>
      <c r="IKQ440" s="1552"/>
      <c r="IKR440" s="1552"/>
      <c r="IKS440" s="1552"/>
      <c r="IKT440" s="1552"/>
      <c r="IKU440" s="1552"/>
      <c r="IKV440" s="1552"/>
      <c r="IKW440" s="1552"/>
      <c r="IKX440" s="1552"/>
      <c r="IKY440" s="1552"/>
      <c r="IKZ440" s="1552"/>
      <c r="ILA440" s="1552"/>
      <c r="ILB440" s="1552"/>
      <c r="ILC440" s="1552"/>
      <c r="ILD440" s="1552"/>
      <c r="ILE440" s="1552"/>
      <c r="ILF440" s="1552"/>
      <c r="ILG440" s="1552"/>
      <c r="ILH440" s="1552"/>
      <c r="ILI440" s="1552"/>
      <c r="ILJ440" s="1552"/>
      <c r="ILK440" s="1552"/>
      <c r="ILL440" s="1552"/>
      <c r="ILM440" s="1552"/>
      <c r="ILN440" s="1552"/>
      <c r="ILO440" s="1552"/>
      <c r="ILP440" s="1552"/>
      <c r="ILQ440" s="1552"/>
      <c r="ILR440" s="1552"/>
      <c r="ILS440" s="1552"/>
      <c r="ILT440" s="1552"/>
      <c r="ILU440" s="1552"/>
      <c r="ILV440" s="1552"/>
      <c r="ILW440" s="1552"/>
      <c r="ILX440" s="1552"/>
      <c r="ILY440" s="1552"/>
      <c r="ILZ440" s="1552"/>
      <c r="IMA440" s="1552"/>
      <c r="IMB440" s="1552"/>
      <c r="IMC440" s="1552"/>
      <c r="IMD440" s="1552"/>
      <c r="IME440" s="1552"/>
      <c r="IMF440" s="1552"/>
      <c r="IMG440" s="1552"/>
      <c r="IMH440" s="1552"/>
      <c r="IMI440" s="1552"/>
      <c r="IMJ440" s="1552"/>
      <c r="IMK440" s="1552"/>
      <c r="IML440" s="1552"/>
      <c r="IMM440" s="1552"/>
      <c r="IMN440" s="1552"/>
      <c r="IMO440" s="1552"/>
      <c r="IMP440" s="1552"/>
      <c r="IMQ440" s="1552"/>
      <c r="IMR440" s="1552"/>
      <c r="IMS440" s="1552"/>
      <c r="IMT440" s="1552"/>
      <c r="IMU440" s="1552"/>
      <c r="IMV440" s="1552"/>
      <c r="IMW440" s="1552"/>
      <c r="IMX440" s="1552"/>
      <c r="IMY440" s="1552"/>
      <c r="IMZ440" s="1552"/>
      <c r="INA440" s="1552"/>
      <c r="INB440" s="1552"/>
      <c r="INC440" s="1552"/>
      <c r="IND440" s="1552"/>
      <c r="INE440" s="1552"/>
      <c r="INF440" s="1552"/>
      <c r="ING440" s="1552"/>
      <c r="INH440" s="1552"/>
      <c r="INI440" s="1552"/>
      <c r="INJ440" s="1552"/>
      <c r="INK440" s="1552"/>
      <c r="INL440" s="1552"/>
      <c r="INM440" s="1552"/>
      <c r="INN440" s="1552"/>
      <c r="INO440" s="1552"/>
      <c r="INP440" s="1552"/>
      <c r="INQ440" s="1552"/>
      <c r="INR440" s="1552"/>
      <c r="INS440" s="1552"/>
      <c r="INT440" s="1552"/>
      <c r="INU440" s="1552"/>
      <c r="INV440" s="1552"/>
      <c r="INW440" s="1552"/>
      <c r="INX440" s="1552"/>
      <c r="INY440" s="1552"/>
      <c r="INZ440" s="1552"/>
      <c r="IOA440" s="1552"/>
      <c r="IOB440" s="1552"/>
      <c r="IOC440" s="1552"/>
      <c r="IOD440" s="1552"/>
      <c r="IOE440" s="1552"/>
      <c r="IOF440" s="1552"/>
      <c r="IOG440" s="1552"/>
      <c r="IOH440" s="1552"/>
      <c r="IOI440" s="1552"/>
      <c r="IOJ440" s="1552"/>
      <c r="IOK440" s="1552"/>
      <c r="IOL440" s="1552"/>
      <c r="IOM440" s="1552"/>
      <c r="ION440" s="1552"/>
      <c r="IOO440" s="1552"/>
      <c r="IOP440" s="1552"/>
      <c r="IOQ440" s="1552"/>
      <c r="IOR440" s="1552"/>
      <c r="IOS440" s="1552"/>
      <c r="IOT440" s="1552"/>
      <c r="IOU440" s="1552"/>
      <c r="IOV440" s="1552"/>
      <c r="IOW440" s="1552"/>
      <c r="IOX440" s="1552"/>
      <c r="IOY440" s="1552"/>
      <c r="IOZ440" s="1552"/>
      <c r="IPA440" s="1552"/>
      <c r="IPB440" s="1552"/>
      <c r="IPC440" s="1552"/>
      <c r="IPD440" s="1552"/>
      <c r="IPE440" s="1552"/>
      <c r="IPF440" s="1552"/>
      <c r="IPG440" s="1552"/>
      <c r="IPH440" s="1552"/>
      <c r="IPI440" s="1552"/>
      <c r="IPJ440" s="1552"/>
      <c r="IPK440" s="1552"/>
      <c r="IPL440" s="1552"/>
      <c r="IPM440" s="1552"/>
      <c r="IPN440" s="1552"/>
      <c r="IPO440" s="1552"/>
      <c r="IPP440" s="1552"/>
      <c r="IPQ440" s="1552"/>
      <c r="IPR440" s="1552"/>
      <c r="IPS440" s="1552"/>
      <c r="IPT440" s="1552"/>
      <c r="IPU440" s="1552"/>
      <c r="IPV440" s="1552"/>
      <c r="IPW440" s="1552"/>
      <c r="IPX440" s="1552"/>
      <c r="IPY440" s="1552"/>
      <c r="IPZ440" s="1552"/>
      <c r="IQA440" s="1552"/>
      <c r="IQB440" s="1552"/>
      <c r="IQC440" s="1552"/>
      <c r="IQD440" s="1552"/>
      <c r="IQE440" s="1552"/>
      <c r="IQF440" s="1552"/>
      <c r="IQG440" s="1552"/>
      <c r="IQH440" s="1552"/>
      <c r="IQI440" s="1552"/>
      <c r="IQJ440" s="1552"/>
      <c r="IQK440" s="1552"/>
      <c r="IQL440" s="1552"/>
      <c r="IQM440" s="1552"/>
      <c r="IQN440" s="1552"/>
      <c r="IQO440" s="1552"/>
      <c r="IQP440" s="1552"/>
      <c r="IQQ440" s="1552"/>
      <c r="IQR440" s="1552"/>
      <c r="IQS440" s="1552"/>
      <c r="IQT440" s="1552"/>
      <c r="IQU440" s="1552"/>
      <c r="IQV440" s="1552"/>
      <c r="IQW440" s="1552"/>
      <c r="IQX440" s="1552"/>
      <c r="IQY440" s="1552"/>
      <c r="IQZ440" s="1552"/>
      <c r="IRA440" s="1552"/>
      <c r="IRB440" s="1552"/>
      <c r="IRC440" s="1552"/>
      <c r="IRD440" s="1552"/>
      <c r="IRE440" s="1552"/>
      <c r="IRF440" s="1552"/>
      <c r="IRG440" s="1552"/>
      <c r="IRH440" s="1552"/>
      <c r="IRI440" s="1552"/>
      <c r="IRJ440" s="1552"/>
      <c r="IRK440" s="1552"/>
      <c r="IRL440" s="1552"/>
      <c r="IRM440" s="1552"/>
      <c r="IRN440" s="1552"/>
      <c r="IRO440" s="1552"/>
      <c r="IRP440" s="1552"/>
      <c r="IRQ440" s="1552"/>
      <c r="IRR440" s="1552"/>
      <c r="IRS440" s="1552"/>
      <c r="IRT440" s="1552"/>
      <c r="IRU440" s="1552"/>
      <c r="IRV440" s="1552"/>
      <c r="IRW440" s="1552"/>
      <c r="IRX440" s="1552"/>
      <c r="IRY440" s="1552"/>
      <c r="IRZ440" s="1552"/>
      <c r="ISA440" s="1552"/>
      <c r="ISB440" s="1552"/>
      <c r="ISC440" s="1552"/>
      <c r="ISD440" s="1552"/>
      <c r="ISE440" s="1552"/>
      <c r="ISF440" s="1552"/>
      <c r="ISG440" s="1552"/>
      <c r="ISH440" s="1552"/>
      <c r="ISI440" s="1552"/>
      <c r="ISJ440" s="1552"/>
      <c r="ISK440" s="1552"/>
      <c r="ISL440" s="1552"/>
      <c r="ISM440" s="1552"/>
      <c r="ISN440" s="1552"/>
      <c r="ISO440" s="1552"/>
      <c r="ISP440" s="1552"/>
      <c r="ISQ440" s="1552"/>
      <c r="ISR440" s="1552"/>
      <c r="ISS440" s="1552"/>
      <c r="IST440" s="1552"/>
      <c r="ISU440" s="1552"/>
      <c r="ISV440" s="1552"/>
      <c r="ISW440" s="1552"/>
      <c r="ISX440" s="1552"/>
      <c r="ISY440" s="1552"/>
      <c r="ISZ440" s="1552"/>
      <c r="ITA440" s="1552"/>
      <c r="ITB440" s="1552"/>
      <c r="ITC440" s="1552"/>
      <c r="ITD440" s="1552"/>
      <c r="ITE440" s="1552"/>
      <c r="ITF440" s="1552"/>
      <c r="ITG440" s="1552"/>
      <c r="ITH440" s="1552"/>
      <c r="ITI440" s="1552"/>
      <c r="ITJ440" s="1552"/>
      <c r="ITK440" s="1552"/>
      <c r="ITL440" s="1552"/>
      <c r="ITM440" s="1552"/>
      <c r="ITN440" s="1552"/>
      <c r="ITO440" s="1552"/>
      <c r="ITP440" s="1552"/>
      <c r="ITQ440" s="1552"/>
      <c r="ITR440" s="1552"/>
      <c r="ITS440" s="1552"/>
      <c r="ITT440" s="1552"/>
      <c r="ITU440" s="1552"/>
      <c r="ITV440" s="1552"/>
      <c r="ITW440" s="1552"/>
      <c r="ITX440" s="1552"/>
      <c r="ITY440" s="1552"/>
      <c r="ITZ440" s="1552"/>
      <c r="IUA440" s="1552"/>
      <c r="IUB440" s="1552"/>
      <c r="IUC440" s="1552"/>
      <c r="IUD440" s="1552"/>
      <c r="IUE440" s="1552"/>
      <c r="IUF440" s="1552"/>
      <c r="IUG440" s="1552"/>
      <c r="IUH440" s="1552"/>
      <c r="IUI440" s="1552"/>
      <c r="IUJ440" s="1552"/>
      <c r="IUK440" s="1552"/>
      <c r="IUL440" s="1552"/>
      <c r="IUM440" s="1552"/>
      <c r="IUN440" s="1552"/>
      <c r="IUO440" s="1552"/>
      <c r="IUP440" s="1552"/>
      <c r="IUQ440" s="1552"/>
      <c r="IUR440" s="1552"/>
      <c r="IUS440" s="1552"/>
      <c r="IUT440" s="1552"/>
      <c r="IUU440" s="1552"/>
      <c r="IUV440" s="1552"/>
      <c r="IUW440" s="1552"/>
      <c r="IUX440" s="1552"/>
      <c r="IUY440" s="1552"/>
      <c r="IUZ440" s="1552"/>
      <c r="IVA440" s="1552"/>
      <c r="IVB440" s="1552"/>
      <c r="IVC440" s="1552"/>
      <c r="IVD440" s="1552"/>
      <c r="IVE440" s="1552"/>
      <c r="IVF440" s="1552"/>
      <c r="IVG440" s="1552"/>
      <c r="IVH440" s="1552"/>
      <c r="IVI440" s="1552"/>
      <c r="IVJ440" s="1552"/>
      <c r="IVK440" s="1552"/>
      <c r="IVL440" s="1552"/>
      <c r="IVM440" s="1552"/>
      <c r="IVN440" s="1552"/>
      <c r="IVO440" s="1552"/>
      <c r="IVP440" s="1552"/>
      <c r="IVQ440" s="1552"/>
      <c r="IVR440" s="1552"/>
      <c r="IVS440" s="1552"/>
      <c r="IVT440" s="1552"/>
      <c r="IVU440" s="1552"/>
      <c r="IVV440" s="1552"/>
      <c r="IVW440" s="1552"/>
      <c r="IVX440" s="1552"/>
      <c r="IVY440" s="1552"/>
      <c r="IVZ440" s="1552"/>
      <c r="IWA440" s="1552"/>
      <c r="IWB440" s="1552"/>
      <c r="IWC440" s="1552"/>
      <c r="IWD440" s="1552"/>
      <c r="IWE440" s="1552"/>
      <c r="IWF440" s="1552"/>
      <c r="IWG440" s="1552"/>
      <c r="IWH440" s="1552"/>
      <c r="IWI440" s="1552"/>
      <c r="IWJ440" s="1552"/>
      <c r="IWK440" s="1552"/>
      <c r="IWL440" s="1552"/>
      <c r="IWM440" s="1552"/>
      <c r="IWN440" s="1552"/>
      <c r="IWO440" s="1552"/>
      <c r="IWP440" s="1552"/>
      <c r="IWQ440" s="1552"/>
      <c r="IWR440" s="1552"/>
      <c r="IWS440" s="1552"/>
      <c r="IWT440" s="1552"/>
      <c r="IWU440" s="1552"/>
      <c r="IWV440" s="1552"/>
      <c r="IWW440" s="1552"/>
      <c r="IWX440" s="1552"/>
      <c r="IWY440" s="1552"/>
      <c r="IWZ440" s="1552"/>
      <c r="IXA440" s="1552"/>
      <c r="IXB440" s="1552"/>
      <c r="IXC440" s="1552"/>
      <c r="IXD440" s="1552"/>
      <c r="IXE440" s="1552"/>
      <c r="IXF440" s="1552"/>
      <c r="IXG440" s="1552"/>
      <c r="IXH440" s="1552"/>
      <c r="IXI440" s="1552"/>
      <c r="IXJ440" s="1552"/>
      <c r="IXK440" s="1552"/>
      <c r="IXL440" s="1552"/>
      <c r="IXM440" s="1552"/>
      <c r="IXN440" s="1552"/>
      <c r="IXO440" s="1552"/>
      <c r="IXP440" s="1552"/>
      <c r="IXQ440" s="1552"/>
      <c r="IXR440" s="1552"/>
      <c r="IXS440" s="1552"/>
      <c r="IXT440" s="1552"/>
      <c r="IXU440" s="1552"/>
      <c r="IXV440" s="1552"/>
      <c r="IXW440" s="1552"/>
      <c r="IXX440" s="1552"/>
      <c r="IXY440" s="1552"/>
      <c r="IXZ440" s="1552"/>
      <c r="IYA440" s="1552"/>
      <c r="IYB440" s="1552"/>
      <c r="IYC440" s="1552"/>
      <c r="IYD440" s="1552"/>
      <c r="IYE440" s="1552"/>
      <c r="IYF440" s="1552"/>
      <c r="IYG440" s="1552"/>
      <c r="IYH440" s="1552"/>
      <c r="IYI440" s="1552"/>
      <c r="IYJ440" s="1552"/>
      <c r="IYK440" s="1552"/>
      <c r="IYL440" s="1552"/>
      <c r="IYM440" s="1552"/>
      <c r="IYN440" s="1552"/>
      <c r="IYO440" s="1552"/>
      <c r="IYP440" s="1552"/>
      <c r="IYQ440" s="1552"/>
      <c r="IYR440" s="1552"/>
      <c r="IYS440" s="1552"/>
      <c r="IYT440" s="1552"/>
      <c r="IYU440" s="1552"/>
      <c r="IYV440" s="1552"/>
      <c r="IYW440" s="1552"/>
      <c r="IYX440" s="1552"/>
      <c r="IYY440" s="1552"/>
      <c r="IYZ440" s="1552"/>
      <c r="IZA440" s="1552"/>
      <c r="IZB440" s="1552"/>
      <c r="IZC440" s="1552"/>
      <c r="IZD440" s="1552"/>
      <c r="IZE440" s="1552"/>
      <c r="IZF440" s="1552"/>
      <c r="IZG440" s="1552"/>
      <c r="IZH440" s="1552"/>
      <c r="IZI440" s="1552"/>
      <c r="IZJ440" s="1552"/>
      <c r="IZK440" s="1552"/>
      <c r="IZL440" s="1552"/>
      <c r="IZM440" s="1552"/>
      <c r="IZN440" s="1552"/>
      <c r="IZO440" s="1552"/>
      <c r="IZP440" s="1552"/>
      <c r="IZQ440" s="1552"/>
      <c r="IZR440" s="1552"/>
      <c r="IZS440" s="1552"/>
      <c r="IZT440" s="1552"/>
      <c r="IZU440" s="1552"/>
      <c r="IZV440" s="1552"/>
      <c r="IZW440" s="1552"/>
      <c r="IZX440" s="1552"/>
      <c r="IZY440" s="1552"/>
      <c r="IZZ440" s="1552"/>
      <c r="JAA440" s="1552"/>
      <c r="JAB440" s="1552"/>
      <c r="JAC440" s="1552"/>
      <c r="JAD440" s="1552"/>
      <c r="JAE440" s="1552"/>
      <c r="JAF440" s="1552"/>
      <c r="JAG440" s="1552"/>
      <c r="JAH440" s="1552"/>
      <c r="JAI440" s="1552"/>
      <c r="JAJ440" s="1552"/>
      <c r="JAK440" s="1552"/>
      <c r="JAL440" s="1552"/>
      <c r="JAM440" s="1552"/>
      <c r="JAN440" s="1552"/>
      <c r="JAO440" s="1552"/>
      <c r="JAP440" s="1552"/>
      <c r="JAQ440" s="1552"/>
      <c r="JAR440" s="1552"/>
      <c r="JAS440" s="1552"/>
      <c r="JAT440" s="1552"/>
      <c r="JAU440" s="1552"/>
      <c r="JAV440" s="1552"/>
      <c r="JAW440" s="1552"/>
      <c r="JAX440" s="1552"/>
      <c r="JAY440" s="1552"/>
      <c r="JAZ440" s="1552"/>
      <c r="JBA440" s="1552"/>
      <c r="JBB440" s="1552"/>
      <c r="JBC440" s="1552"/>
      <c r="JBD440" s="1552"/>
      <c r="JBE440" s="1552"/>
      <c r="JBF440" s="1552"/>
      <c r="JBG440" s="1552"/>
      <c r="JBH440" s="1552"/>
      <c r="JBI440" s="1552"/>
      <c r="JBJ440" s="1552"/>
      <c r="JBK440" s="1552"/>
      <c r="JBL440" s="1552"/>
      <c r="JBM440" s="1552"/>
      <c r="JBN440" s="1552"/>
      <c r="JBO440" s="1552"/>
      <c r="JBP440" s="1552"/>
      <c r="JBQ440" s="1552"/>
      <c r="JBR440" s="1552"/>
      <c r="JBS440" s="1552"/>
      <c r="JBT440" s="1552"/>
      <c r="JBU440" s="1552"/>
      <c r="JBV440" s="1552"/>
      <c r="JBW440" s="1552"/>
      <c r="JBX440" s="1552"/>
      <c r="JBY440" s="1552"/>
      <c r="JBZ440" s="1552"/>
      <c r="JCA440" s="1552"/>
      <c r="JCB440" s="1552"/>
      <c r="JCC440" s="1552"/>
      <c r="JCD440" s="1552"/>
      <c r="JCE440" s="1552"/>
      <c r="JCF440" s="1552"/>
      <c r="JCG440" s="1552"/>
      <c r="JCH440" s="1552"/>
      <c r="JCI440" s="1552"/>
      <c r="JCJ440" s="1552"/>
      <c r="JCK440" s="1552"/>
      <c r="JCL440" s="1552"/>
      <c r="JCM440" s="1552"/>
      <c r="JCN440" s="1552"/>
      <c r="JCO440" s="1552"/>
      <c r="JCP440" s="1552"/>
      <c r="JCQ440" s="1552"/>
      <c r="JCR440" s="1552"/>
      <c r="JCS440" s="1552"/>
      <c r="JCT440" s="1552"/>
      <c r="JCU440" s="1552"/>
      <c r="JCV440" s="1552"/>
      <c r="JCW440" s="1552"/>
      <c r="JCX440" s="1552"/>
      <c r="JCY440" s="1552"/>
      <c r="JCZ440" s="1552"/>
      <c r="JDA440" s="1552"/>
      <c r="JDB440" s="1552"/>
      <c r="JDC440" s="1552"/>
      <c r="JDD440" s="1552"/>
      <c r="JDE440" s="1552"/>
      <c r="JDF440" s="1552"/>
      <c r="JDG440" s="1552"/>
      <c r="JDH440" s="1552"/>
      <c r="JDI440" s="1552"/>
      <c r="JDJ440" s="1552"/>
      <c r="JDK440" s="1552"/>
      <c r="JDL440" s="1552"/>
      <c r="JDM440" s="1552"/>
      <c r="JDN440" s="1552"/>
      <c r="JDO440" s="1552"/>
      <c r="JDP440" s="1552"/>
      <c r="JDQ440" s="1552"/>
      <c r="JDR440" s="1552"/>
      <c r="JDS440" s="1552"/>
      <c r="JDT440" s="1552"/>
      <c r="JDU440" s="1552"/>
      <c r="JDV440" s="1552"/>
      <c r="JDW440" s="1552"/>
      <c r="JDX440" s="1552"/>
      <c r="JDY440" s="1552"/>
      <c r="JDZ440" s="1552"/>
      <c r="JEA440" s="1552"/>
      <c r="JEB440" s="1552"/>
      <c r="JEC440" s="1552"/>
      <c r="JED440" s="1552"/>
      <c r="JEE440" s="1552"/>
      <c r="JEF440" s="1552"/>
      <c r="JEG440" s="1552"/>
      <c r="JEH440" s="1552"/>
      <c r="JEI440" s="1552"/>
      <c r="JEJ440" s="1552"/>
      <c r="JEK440" s="1552"/>
      <c r="JEL440" s="1552"/>
      <c r="JEM440" s="1552"/>
      <c r="JEN440" s="1552"/>
      <c r="JEO440" s="1552"/>
      <c r="JEP440" s="1552"/>
      <c r="JEQ440" s="1552"/>
      <c r="JER440" s="1552"/>
      <c r="JES440" s="1552"/>
      <c r="JET440" s="1552"/>
      <c r="JEU440" s="1552"/>
      <c r="JEV440" s="1552"/>
      <c r="JEW440" s="1552"/>
      <c r="JEX440" s="1552"/>
      <c r="JEY440" s="1552"/>
      <c r="JEZ440" s="1552"/>
      <c r="JFA440" s="1552"/>
      <c r="JFB440" s="1552"/>
      <c r="JFC440" s="1552"/>
      <c r="JFD440" s="1552"/>
      <c r="JFE440" s="1552"/>
      <c r="JFF440" s="1552"/>
      <c r="JFG440" s="1552"/>
      <c r="JFH440" s="1552"/>
      <c r="JFI440" s="1552"/>
      <c r="JFJ440" s="1552"/>
      <c r="JFK440" s="1552"/>
      <c r="JFL440" s="1552"/>
      <c r="JFM440" s="1552"/>
      <c r="JFN440" s="1552"/>
      <c r="JFO440" s="1552"/>
      <c r="JFP440" s="1552"/>
      <c r="JFQ440" s="1552"/>
      <c r="JFR440" s="1552"/>
      <c r="JFS440" s="1552"/>
      <c r="JFT440" s="1552"/>
      <c r="JFU440" s="1552"/>
      <c r="JFV440" s="1552"/>
      <c r="JFW440" s="1552"/>
      <c r="JFX440" s="1552"/>
      <c r="JFY440" s="1552"/>
      <c r="JFZ440" s="1552"/>
      <c r="JGA440" s="1552"/>
      <c r="JGB440" s="1552"/>
      <c r="JGC440" s="1552"/>
      <c r="JGD440" s="1552"/>
      <c r="JGE440" s="1552"/>
      <c r="JGF440" s="1552"/>
      <c r="JGG440" s="1552"/>
      <c r="JGH440" s="1552"/>
      <c r="JGI440" s="1552"/>
      <c r="JGJ440" s="1552"/>
      <c r="JGK440" s="1552"/>
      <c r="JGL440" s="1552"/>
      <c r="JGM440" s="1552"/>
      <c r="JGN440" s="1552"/>
      <c r="JGO440" s="1552"/>
      <c r="JGP440" s="1552"/>
      <c r="JGQ440" s="1552"/>
      <c r="JGR440" s="1552"/>
      <c r="JGS440" s="1552"/>
      <c r="JGT440" s="1552"/>
      <c r="JGU440" s="1552"/>
      <c r="JGV440" s="1552"/>
      <c r="JGW440" s="1552"/>
      <c r="JGX440" s="1552"/>
      <c r="JGY440" s="1552"/>
      <c r="JGZ440" s="1552"/>
      <c r="JHA440" s="1552"/>
      <c r="JHB440" s="1552"/>
      <c r="JHC440" s="1552"/>
      <c r="JHD440" s="1552"/>
      <c r="JHE440" s="1552"/>
      <c r="JHF440" s="1552"/>
      <c r="JHG440" s="1552"/>
      <c r="JHH440" s="1552"/>
      <c r="JHI440" s="1552"/>
      <c r="JHJ440" s="1552"/>
      <c r="JHK440" s="1552"/>
      <c r="JHL440" s="1552"/>
      <c r="JHM440" s="1552"/>
      <c r="JHN440" s="1552"/>
      <c r="JHO440" s="1552"/>
      <c r="JHP440" s="1552"/>
      <c r="JHQ440" s="1552"/>
      <c r="JHR440" s="1552"/>
      <c r="JHS440" s="1552"/>
      <c r="JHT440" s="1552"/>
      <c r="JHU440" s="1552"/>
      <c r="JHV440" s="1552"/>
      <c r="JHW440" s="1552"/>
      <c r="JHX440" s="1552"/>
      <c r="JHY440" s="1552"/>
      <c r="JHZ440" s="1552"/>
      <c r="JIA440" s="1552"/>
      <c r="JIB440" s="1552"/>
      <c r="JIC440" s="1552"/>
      <c r="JID440" s="1552"/>
      <c r="JIE440" s="1552"/>
      <c r="JIF440" s="1552"/>
      <c r="JIG440" s="1552"/>
      <c r="JIH440" s="1552"/>
      <c r="JII440" s="1552"/>
      <c r="JIJ440" s="1552"/>
      <c r="JIK440" s="1552"/>
      <c r="JIL440" s="1552"/>
      <c r="JIM440" s="1552"/>
      <c r="JIN440" s="1552"/>
      <c r="JIO440" s="1552"/>
      <c r="JIP440" s="1552"/>
      <c r="JIQ440" s="1552"/>
      <c r="JIR440" s="1552"/>
      <c r="JIS440" s="1552"/>
      <c r="JIT440" s="1552"/>
      <c r="JIU440" s="1552"/>
      <c r="JIV440" s="1552"/>
      <c r="JIW440" s="1552"/>
      <c r="JIX440" s="1552"/>
      <c r="JIY440" s="1552"/>
      <c r="JIZ440" s="1552"/>
      <c r="JJA440" s="1552"/>
      <c r="JJB440" s="1552"/>
      <c r="JJC440" s="1552"/>
      <c r="JJD440" s="1552"/>
      <c r="JJE440" s="1552"/>
      <c r="JJF440" s="1552"/>
      <c r="JJG440" s="1552"/>
      <c r="JJH440" s="1552"/>
      <c r="JJI440" s="1552"/>
      <c r="JJJ440" s="1552"/>
      <c r="JJK440" s="1552"/>
      <c r="JJL440" s="1552"/>
      <c r="JJM440" s="1552"/>
      <c r="JJN440" s="1552"/>
      <c r="JJO440" s="1552"/>
      <c r="JJP440" s="1552"/>
      <c r="JJQ440" s="1552"/>
      <c r="JJR440" s="1552"/>
      <c r="JJS440" s="1552"/>
      <c r="JJT440" s="1552"/>
      <c r="JJU440" s="1552"/>
      <c r="JJV440" s="1552"/>
      <c r="JJW440" s="1552"/>
      <c r="JJX440" s="1552"/>
      <c r="JJY440" s="1552"/>
      <c r="JJZ440" s="1552"/>
      <c r="JKA440" s="1552"/>
      <c r="JKB440" s="1552"/>
      <c r="JKC440" s="1552"/>
      <c r="JKD440" s="1552"/>
      <c r="JKE440" s="1552"/>
      <c r="JKF440" s="1552"/>
      <c r="JKG440" s="1552"/>
      <c r="JKH440" s="1552"/>
      <c r="JKI440" s="1552"/>
      <c r="JKJ440" s="1552"/>
      <c r="JKK440" s="1552"/>
      <c r="JKL440" s="1552"/>
      <c r="JKM440" s="1552"/>
      <c r="JKN440" s="1552"/>
      <c r="JKO440" s="1552"/>
      <c r="JKP440" s="1552"/>
      <c r="JKQ440" s="1552"/>
      <c r="JKR440" s="1552"/>
      <c r="JKS440" s="1552"/>
      <c r="JKT440" s="1552"/>
      <c r="JKU440" s="1552"/>
      <c r="JKV440" s="1552"/>
      <c r="JKW440" s="1552"/>
      <c r="JKX440" s="1552"/>
      <c r="JKY440" s="1552"/>
      <c r="JKZ440" s="1552"/>
      <c r="JLA440" s="1552"/>
      <c r="JLB440" s="1552"/>
      <c r="JLC440" s="1552"/>
      <c r="JLD440" s="1552"/>
      <c r="JLE440" s="1552"/>
      <c r="JLF440" s="1552"/>
      <c r="JLG440" s="1552"/>
      <c r="JLH440" s="1552"/>
      <c r="JLI440" s="1552"/>
      <c r="JLJ440" s="1552"/>
      <c r="JLK440" s="1552"/>
      <c r="JLL440" s="1552"/>
      <c r="JLM440" s="1552"/>
      <c r="JLN440" s="1552"/>
      <c r="JLO440" s="1552"/>
      <c r="JLP440" s="1552"/>
      <c r="JLQ440" s="1552"/>
      <c r="JLR440" s="1552"/>
      <c r="JLS440" s="1552"/>
      <c r="JLT440" s="1552"/>
      <c r="JLU440" s="1552"/>
      <c r="JLV440" s="1552"/>
      <c r="JLW440" s="1552"/>
      <c r="JLX440" s="1552"/>
      <c r="JLY440" s="1552"/>
      <c r="JLZ440" s="1552"/>
      <c r="JMA440" s="1552"/>
      <c r="JMB440" s="1552"/>
      <c r="JMC440" s="1552"/>
      <c r="JMD440" s="1552"/>
      <c r="JME440" s="1552"/>
      <c r="JMF440" s="1552"/>
      <c r="JMG440" s="1552"/>
      <c r="JMH440" s="1552"/>
      <c r="JMI440" s="1552"/>
      <c r="JMJ440" s="1552"/>
      <c r="JMK440" s="1552"/>
      <c r="JML440" s="1552"/>
      <c r="JMM440" s="1552"/>
      <c r="JMN440" s="1552"/>
      <c r="JMO440" s="1552"/>
      <c r="JMP440" s="1552"/>
      <c r="JMQ440" s="1552"/>
      <c r="JMR440" s="1552"/>
      <c r="JMS440" s="1552"/>
      <c r="JMT440" s="1552"/>
      <c r="JMU440" s="1552"/>
      <c r="JMV440" s="1552"/>
      <c r="JMW440" s="1552"/>
      <c r="JMX440" s="1552"/>
      <c r="JMY440" s="1552"/>
      <c r="JMZ440" s="1552"/>
      <c r="JNA440" s="1552"/>
      <c r="JNB440" s="1552"/>
      <c r="JNC440" s="1552"/>
      <c r="JND440" s="1552"/>
      <c r="JNE440" s="1552"/>
      <c r="JNF440" s="1552"/>
      <c r="JNG440" s="1552"/>
      <c r="JNH440" s="1552"/>
      <c r="JNI440" s="1552"/>
      <c r="JNJ440" s="1552"/>
      <c r="JNK440" s="1552"/>
      <c r="JNL440" s="1552"/>
      <c r="JNM440" s="1552"/>
      <c r="JNN440" s="1552"/>
      <c r="JNO440" s="1552"/>
      <c r="JNP440" s="1552"/>
      <c r="JNQ440" s="1552"/>
      <c r="JNR440" s="1552"/>
      <c r="JNS440" s="1552"/>
      <c r="JNT440" s="1552"/>
      <c r="JNU440" s="1552"/>
      <c r="JNV440" s="1552"/>
      <c r="JNW440" s="1552"/>
      <c r="JNX440" s="1552"/>
      <c r="JNY440" s="1552"/>
      <c r="JNZ440" s="1552"/>
      <c r="JOA440" s="1552"/>
      <c r="JOB440" s="1552"/>
      <c r="JOC440" s="1552"/>
      <c r="JOD440" s="1552"/>
      <c r="JOE440" s="1552"/>
      <c r="JOF440" s="1552"/>
      <c r="JOG440" s="1552"/>
      <c r="JOH440" s="1552"/>
      <c r="JOI440" s="1552"/>
      <c r="JOJ440" s="1552"/>
      <c r="JOK440" s="1552"/>
      <c r="JOL440" s="1552"/>
      <c r="JOM440" s="1552"/>
      <c r="JON440" s="1552"/>
      <c r="JOO440" s="1552"/>
      <c r="JOP440" s="1552"/>
      <c r="JOQ440" s="1552"/>
      <c r="JOR440" s="1552"/>
      <c r="JOS440" s="1552"/>
      <c r="JOT440" s="1552"/>
      <c r="JOU440" s="1552"/>
      <c r="JOV440" s="1552"/>
      <c r="JOW440" s="1552"/>
      <c r="JOX440" s="1552"/>
      <c r="JOY440" s="1552"/>
      <c r="JOZ440" s="1552"/>
      <c r="JPA440" s="1552"/>
      <c r="JPB440" s="1552"/>
      <c r="JPC440" s="1552"/>
      <c r="JPD440" s="1552"/>
      <c r="JPE440" s="1552"/>
      <c r="JPF440" s="1552"/>
      <c r="JPG440" s="1552"/>
      <c r="JPH440" s="1552"/>
      <c r="JPI440" s="1552"/>
      <c r="JPJ440" s="1552"/>
      <c r="JPK440" s="1552"/>
      <c r="JPL440" s="1552"/>
      <c r="JPM440" s="1552"/>
      <c r="JPN440" s="1552"/>
      <c r="JPO440" s="1552"/>
      <c r="JPP440" s="1552"/>
      <c r="JPQ440" s="1552"/>
      <c r="JPR440" s="1552"/>
      <c r="JPS440" s="1552"/>
      <c r="JPT440" s="1552"/>
      <c r="JPU440" s="1552"/>
      <c r="JPV440" s="1552"/>
      <c r="JPW440" s="1552"/>
      <c r="JPX440" s="1552"/>
      <c r="JPY440" s="1552"/>
      <c r="JPZ440" s="1552"/>
      <c r="JQA440" s="1552"/>
      <c r="JQB440" s="1552"/>
      <c r="JQC440" s="1552"/>
      <c r="JQD440" s="1552"/>
      <c r="JQE440" s="1552"/>
      <c r="JQF440" s="1552"/>
      <c r="JQG440" s="1552"/>
      <c r="JQH440" s="1552"/>
      <c r="JQI440" s="1552"/>
      <c r="JQJ440" s="1552"/>
      <c r="JQK440" s="1552"/>
      <c r="JQL440" s="1552"/>
      <c r="JQM440" s="1552"/>
      <c r="JQN440" s="1552"/>
      <c r="JQO440" s="1552"/>
      <c r="JQP440" s="1552"/>
      <c r="JQQ440" s="1552"/>
      <c r="JQR440" s="1552"/>
      <c r="JQS440" s="1552"/>
      <c r="JQT440" s="1552"/>
      <c r="JQU440" s="1552"/>
      <c r="JQV440" s="1552"/>
      <c r="JQW440" s="1552"/>
      <c r="JQX440" s="1552"/>
      <c r="JQY440" s="1552"/>
      <c r="JQZ440" s="1552"/>
      <c r="JRA440" s="1552"/>
      <c r="JRB440" s="1552"/>
      <c r="JRC440" s="1552"/>
      <c r="JRD440" s="1552"/>
      <c r="JRE440" s="1552"/>
      <c r="JRF440" s="1552"/>
      <c r="JRG440" s="1552"/>
      <c r="JRH440" s="1552"/>
      <c r="JRI440" s="1552"/>
      <c r="JRJ440" s="1552"/>
      <c r="JRK440" s="1552"/>
      <c r="JRL440" s="1552"/>
      <c r="JRM440" s="1552"/>
      <c r="JRN440" s="1552"/>
      <c r="JRO440" s="1552"/>
      <c r="JRP440" s="1552"/>
      <c r="JRQ440" s="1552"/>
      <c r="JRR440" s="1552"/>
      <c r="JRS440" s="1552"/>
      <c r="JRT440" s="1552"/>
      <c r="JRU440" s="1552"/>
      <c r="JRV440" s="1552"/>
      <c r="JRW440" s="1552"/>
      <c r="JRX440" s="1552"/>
      <c r="JRY440" s="1552"/>
      <c r="JRZ440" s="1552"/>
      <c r="JSA440" s="1552"/>
      <c r="JSB440" s="1552"/>
      <c r="JSC440" s="1552"/>
      <c r="JSD440" s="1552"/>
      <c r="JSE440" s="1552"/>
      <c r="JSF440" s="1552"/>
      <c r="JSG440" s="1552"/>
      <c r="JSH440" s="1552"/>
      <c r="JSI440" s="1552"/>
      <c r="JSJ440" s="1552"/>
      <c r="JSK440" s="1552"/>
      <c r="JSL440" s="1552"/>
      <c r="JSM440" s="1552"/>
      <c r="JSN440" s="1552"/>
      <c r="JSO440" s="1552"/>
      <c r="JSP440" s="1552"/>
      <c r="JSQ440" s="1552"/>
      <c r="JSR440" s="1552"/>
      <c r="JSS440" s="1552"/>
      <c r="JST440" s="1552"/>
      <c r="JSU440" s="1552"/>
      <c r="JSV440" s="1552"/>
      <c r="JSW440" s="1552"/>
      <c r="JSX440" s="1552"/>
      <c r="JSY440" s="1552"/>
      <c r="JSZ440" s="1552"/>
      <c r="JTA440" s="1552"/>
      <c r="JTB440" s="1552"/>
      <c r="JTC440" s="1552"/>
      <c r="JTD440" s="1552"/>
      <c r="JTE440" s="1552"/>
      <c r="JTF440" s="1552"/>
      <c r="JTG440" s="1552"/>
      <c r="JTH440" s="1552"/>
      <c r="JTI440" s="1552"/>
      <c r="JTJ440" s="1552"/>
      <c r="JTK440" s="1552"/>
      <c r="JTL440" s="1552"/>
      <c r="JTM440" s="1552"/>
      <c r="JTN440" s="1552"/>
      <c r="JTO440" s="1552"/>
      <c r="JTP440" s="1552"/>
      <c r="JTQ440" s="1552"/>
      <c r="JTR440" s="1552"/>
      <c r="JTS440" s="1552"/>
      <c r="JTT440" s="1552"/>
      <c r="JTU440" s="1552"/>
      <c r="JTV440" s="1552"/>
      <c r="JTW440" s="1552"/>
      <c r="JTX440" s="1552"/>
      <c r="JTY440" s="1552"/>
      <c r="JTZ440" s="1552"/>
      <c r="JUA440" s="1552"/>
      <c r="JUB440" s="1552"/>
      <c r="JUC440" s="1552"/>
      <c r="JUD440" s="1552"/>
      <c r="JUE440" s="1552"/>
      <c r="JUF440" s="1552"/>
      <c r="JUG440" s="1552"/>
      <c r="JUH440" s="1552"/>
      <c r="JUI440" s="1552"/>
      <c r="JUJ440" s="1552"/>
      <c r="JUK440" s="1552"/>
      <c r="JUL440" s="1552"/>
      <c r="JUM440" s="1552"/>
      <c r="JUN440" s="1552"/>
      <c r="JUO440" s="1552"/>
      <c r="JUP440" s="1552"/>
      <c r="JUQ440" s="1552"/>
      <c r="JUR440" s="1552"/>
      <c r="JUS440" s="1552"/>
      <c r="JUT440" s="1552"/>
      <c r="JUU440" s="1552"/>
      <c r="JUV440" s="1552"/>
      <c r="JUW440" s="1552"/>
      <c r="JUX440" s="1552"/>
      <c r="JUY440" s="1552"/>
      <c r="JUZ440" s="1552"/>
      <c r="JVA440" s="1552"/>
      <c r="JVB440" s="1552"/>
      <c r="JVC440" s="1552"/>
      <c r="JVD440" s="1552"/>
      <c r="JVE440" s="1552"/>
      <c r="JVF440" s="1552"/>
      <c r="JVG440" s="1552"/>
      <c r="JVH440" s="1552"/>
      <c r="JVI440" s="1552"/>
      <c r="JVJ440" s="1552"/>
      <c r="JVK440" s="1552"/>
      <c r="JVL440" s="1552"/>
      <c r="JVM440" s="1552"/>
      <c r="JVN440" s="1552"/>
      <c r="JVO440" s="1552"/>
      <c r="JVP440" s="1552"/>
      <c r="JVQ440" s="1552"/>
      <c r="JVR440" s="1552"/>
      <c r="JVS440" s="1552"/>
      <c r="JVT440" s="1552"/>
      <c r="JVU440" s="1552"/>
      <c r="JVV440" s="1552"/>
      <c r="JVW440" s="1552"/>
      <c r="JVX440" s="1552"/>
      <c r="JVY440" s="1552"/>
      <c r="JVZ440" s="1552"/>
      <c r="JWA440" s="1552"/>
      <c r="JWB440" s="1552"/>
      <c r="JWC440" s="1552"/>
      <c r="JWD440" s="1552"/>
      <c r="JWE440" s="1552"/>
      <c r="JWF440" s="1552"/>
      <c r="JWG440" s="1552"/>
      <c r="JWH440" s="1552"/>
      <c r="JWI440" s="1552"/>
      <c r="JWJ440" s="1552"/>
      <c r="JWK440" s="1552"/>
      <c r="JWL440" s="1552"/>
      <c r="JWM440" s="1552"/>
      <c r="JWN440" s="1552"/>
      <c r="JWO440" s="1552"/>
      <c r="JWP440" s="1552"/>
      <c r="JWQ440" s="1552"/>
      <c r="JWR440" s="1552"/>
      <c r="JWS440" s="1552"/>
      <c r="JWT440" s="1552"/>
      <c r="JWU440" s="1552"/>
      <c r="JWV440" s="1552"/>
      <c r="JWW440" s="1552"/>
      <c r="JWX440" s="1552"/>
      <c r="JWY440" s="1552"/>
      <c r="JWZ440" s="1552"/>
      <c r="JXA440" s="1552"/>
      <c r="JXB440" s="1552"/>
      <c r="JXC440" s="1552"/>
      <c r="JXD440" s="1552"/>
      <c r="JXE440" s="1552"/>
      <c r="JXF440" s="1552"/>
      <c r="JXG440" s="1552"/>
      <c r="JXH440" s="1552"/>
      <c r="JXI440" s="1552"/>
      <c r="JXJ440" s="1552"/>
      <c r="JXK440" s="1552"/>
      <c r="JXL440" s="1552"/>
      <c r="JXM440" s="1552"/>
      <c r="JXN440" s="1552"/>
      <c r="JXO440" s="1552"/>
      <c r="JXP440" s="1552"/>
      <c r="JXQ440" s="1552"/>
      <c r="JXR440" s="1552"/>
      <c r="JXS440" s="1552"/>
      <c r="JXT440" s="1552"/>
      <c r="JXU440" s="1552"/>
      <c r="JXV440" s="1552"/>
      <c r="JXW440" s="1552"/>
      <c r="JXX440" s="1552"/>
      <c r="JXY440" s="1552"/>
      <c r="JXZ440" s="1552"/>
      <c r="JYA440" s="1552"/>
      <c r="JYB440" s="1552"/>
      <c r="JYC440" s="1552"/>
      <c r="JYD440" s="1552"/>
      <c r="JYE440" s="1552"/>
      <c r="JYF440" s="1552"/>
      <c r="JYG440" s="1552"/>
      <c r="JYH440" s="1552"/>
      <c r="JYI440" s="1552"/>
      <c r="JYJ440" s="1552"/>
      <c r="JYK440" s="1552"/>
      <c r="JYL440" s="1552"/>
      <c r="JYM440" s="1552"/>
      <c r="JYN440" s="1552"/>
      <c r="JYO440" s="1552"/>
      <c r="JYP440" s="1552"/>
      <c r="JYQ440" s="1552"/>
      <c r="JYR440" s="1552"/>
      <c r="JYS440" s="1552"/>
      <c r="JYT440" s="1552"/>
      <c r="JYU440" s="1552"/>
      <c r="JYV440" s="1552"/>
      <c r="JYW440" s="1552"/>
      <c r="JYX440" s="1552"/>
      <c r="JYY440" s="1552"/>
      <c r="JYZ440" s="1552"/>
      <c r="JZA440" s="1552"/>
      <c r="JZB440" s="1552"/>
      <c r="JZC440" s="1552"/>
      <c r="JZD440" s="1552"/>
      <c r="JZE440" s="1552"/>
      <c r="JZF440" s="1552"/>
      <c r="JZG440" s="1552"/>
      <c r="JZH440" s="1552"/>
      <c r="JZI440" s="1552"/>
      <c r="JZJ440" s="1552"/>
      <c r="JZK440" s="1552"/>
      <c r="JZL440" s="1552"/>
      <c r="JZM440" s="1552"/>
      <c r="JZN440" s="1552"/>
      <c r="JZO440" s="1552"/>
      <c r="JZP440" s="1552"/>
      <c r="JZQ440" s="1552"/>
      <c r="JZR440" s="1552"/>
      <c r="JZS440" s="1552"/>
      <c r="JZT440" s="1552"/>
      <c r="JZU440" s="1552"/>
      <c r="JZV440" s="1552"/>
      <c r="JZW440" s="1552"/>
      <c r="JZX440" s="1552"/>
      <c r="JZY440" s="1552"/>
      <c r="JZZ440" s="1552"/>
      <c r="KAA440" s="1552"/>
      <c r="KAB440" s="1552"/>
      <c r="KAC440" s="1552"/>
      <c r="KAD440" s="1552"/>
      <c r="KAE440" s="1552"/>
      <c r="KAF440" s="1552"/>
      <c r="KAG440" s="1552"/>
      <c r="KAH440" s="1552"/>
      <c r="KAI440" s="1552"/>
      <c r="KAJ440" s="1552"/>
      <c r="KAK440" s="1552"/>
      <c r="KAL440" s="1552"/>
      <c r="KAM440" s="1552"/>
      <c r="KAN440" s="1552"/>
      <c r="KAO440" s="1552"/>
      <c r="KAP440" s="1552"/>
      <c r="KAQ440" s="1552"/>
      <c r="KAR440" s="1552"/>
      <c r="KAS440" s="1552"/>
      <c r="KAT440" s="1552"/>
      <c r="KAU440" s="1552"/>
      <c r="KAV440" s="1552"/>
      <c r="KAW440" s="1552"/>
      <c r="KAX440" s="1552"/>
      <c r="KAY440" s="1552"/>
      <c r="KAZ440" s="1552"/>
      <c r="KBA440" s="1552"/>
      <c r="KBB440" s="1552"/>
      <c r="KBC440" s="1552"/>
      <c r="KBD440" s="1552"/>
      <c r="KBE440" s="1552"/>
      <c r="KBF440" s="1552"/>
      <c r="KBG440" s="1552"/>
      <c r="KBH440" s="1552"/>
      <c r="KBI440" s="1552"/>
      <c r="KBJ440" s="1552"/>
      <c r="KBK440" s="1552"/>
      <c r="KBL440" s="1552"/>
      <c r="KBM440" s="1552"/>
      <c r="KBN440" s="1552"/>
      <c r="KBO440" s="1552"/>
      <c r="KBP440" s="1552"/>
      <c r="KBQ440" s="1552"/>
      <c r="KBR440" s="1552"/>
      <c r="KBS440" s="1552"/>
      <c r="KBT440" s="1552"/>
      <c r="KBU440" s="1552"/>
      <c r="KBV440" s="1552"/>
      <c r="KBW440" s="1552"/>
      <c r="KBX440" s="1552"/>
      <c r="KBY440" s="1552"/>
      <c r="KBZ440" s="1552"/>
      <c r="KCA440" s="1552"/>
      <c r="KCB440" s="1552"/>
      <c r="KCC440" s="1552"/>
      <c r="KCD440" s="1552"/>
      <c r="KCE440" s="1552"/>
      <c r="KCF440" s="1552"/>
      <c r="KCG440" s="1552"/>
      <c r="KCH440" s="1552"/>
      <c r="KCI440" s="1552"/>
      <c r="KCJ440" s="1552"/>
      <c r="KCK440" s="1552"/>
      <c r="KCL440" s="1552"/>
      <c r="KCM440" s="1552"/>
      <c r="KCN440" s="1552"/>
      <c r="KCO440" s="1552"/>
      <c r="KCP440" s="1552"/>
      <c r="KCQ440" s="1552"/>
      <c r="KCR440" s="1552"/>
      <c r="KCS440" s="1552"/>
      <c r="KCT440" s="1552"/>
      <c r="KCU440" s="1552"/>
      <c r="KCV440" s="1552"/>
      <c r="KCW440" s="1552"/>
      <c r="KCX440" s="1552"/>
      <c r="KCY440" s="1552"/>
      <c r="KCZ440" s="1552"/>
      <c r="KDA440" s="1552"/>
      <c r="KDB440" s="1552"/>
      <c r="KDC440" s="1552"/>
      <c r="KDD440" s="1552"/>
      <c r="KDE440" s="1552"/>
      <c r="KDF440" s="1552"/>
      <c r="KDG440" s="1552"/>
      <c r="KDH440" s="1552"/>
      <c r="KDI440" s="1552"/>
      <c r="KDJ440" s="1552"/>
      <c r="KDK440" s="1552"/>
      <c r="KDL440" s="1552"/>
      <c r="KDM440" s="1552"/>
      <c r="KDN440" s="1552"/>
      <c r="KDO440" s="1552"/>
      <c r="KDP440" s="1552"/>
      <c r="KDQ440" s="1552"/>
      <c r="KDR440" s="1552"/>
      <c r="KDS440" s="1552"/>
      <c r="KDT440" s="1552"/>
      <c r="KDU440" s="1552"/>
      <c r="KDV440" s="1552"/>
      <c r="KDW440" s="1552"/>
      <c r="KDX440" s="1552"/>
      <c r="KDY440" s="1552"/>
      <c r="KDZ440" s="1552"/>
      <c r="KEA440" s="1552"/>
      <c r="KEB440" s="1552"/>
      <c r="KEC440" s="1552"/>
      <c r="KED440" s="1552"/>
      <c r="KEE440" s="1552"/>
      <c r="KEF440" s="1552"/>
      <c r="KEG440" s="1552"/>
      <c r="KEH440" s="1552"/>
      <c r="KEI440" s="1552"/>
      <c r="KEJ440" s="1552"/>
      <c r="KEK440" s="1552"/>
      <c r="KEL440" s="1552"/>
      <c r="KEM440" s="1552"/>
      <c r="KEN440" s="1552"/>
      <c r="KEO440" s="1552"/>
      <c r="KEP440" s="1552"/>
      <c r="KEQ440" s="1552"/>
      <c r="KER440" s="1552"/>
      <c r="KES440" s="1552"/>
      <c r="KET440" s="1552"/>
      <c r="KEU440" s="1552"/>
      <c r="KEV440" s="1552"/>
      <c r="KEW440" s="1552"/>
      <c r="KEX440" s="1552"/>
      <c r="KEY440" s="1552"/>
      <c r="KEZ440" s="1552"/>
      <c r="KFA440" s="1552"/>
      <c r="KFB440" s="1552"/>
      <c r="KFC440" s="1552"/>
      <c r="KFD440" s="1552"/>
      <c r="KFE440" s="1552"/>
      <c r="KFF440" s="1552"/>
      <c r="KFG440" s="1552"/>
      <c r="KFH440" s="1552"/>
      <c r="KFI440" s="1552"/>
      <c r="KFJ440" s="1552"/>
      <c r="KFK440" s="1552"/>
      <c r="KFL440" s="1552"/>
      <c r="KFM440" s="1552"/>
      <c r="KFN440" s="1552"/>
      <c r="KFO440" s="1552"/>
      <c r="KFP440" s="1552"/>
      <c r="KFQ440" s="1552"/>
      <c r="KFR440" s="1552"/>
      <c r="KFS440" s="1552"/>
      <c r="KFT440" s="1552"/>
      <c r="KFU440" s="1552"/>
      <c r="KFV440" s="1552"/>
      <c r="KFW440" s="1552"/>
      <c r="KFX440" s="1552"/>
      <c r="KFY440" s="1552"/>
      <c r="KFZ440" s="1552"/>
      <c r="KGA440" s="1552"/>
      <c r="KGB440" s="1552"/>
      <c r="KGC440" s="1552"/>
      <c r="KGD440" s="1552"/>
      <c r="KGE440" s="1552"/>
      <c r="KGF440" s="1552"/>
      <c r="KGG440" s="1552"/>
      <c r="KGH440" s="1552"/>
      <c r="KGI440" s="1552"/>
      <c r="KGJ440" s="1552"/>
      <c r="KGK440" s="1552"/>
      <c r="KGL440" s="1552"/>
      <c r="KGM440" s="1552"/>
      <c r="KGN440" s="1552"/>
      <c r="KGO440" s="1552"/>
      <c r="KGP440" s="1552"/>
      <c r="KGQ440" s="1552"/>
      <c r="KGR440" s="1552"/>
      <c r="KGS440" s="1552"/>
      <c r="KGT440" s="1552"/>
      <c r="KGU440" s="1552"/>
      <c r="KGV440" s="1552"/>
      <c r="KGW440" s="1552"/>
      <c r="KGX440" s="1552"/>
      <c r="KGY440" s="1552"/>
      <c r="KGZ440" s="1552"/>
      <c r="KHA440" s="1552"/>
      <c r="KHB440" s="1552"/>
      <c r="KHC440" s="1552"/>
      <c r="KHD440" s="1552"/>
      <c r="KHE440" s="1552"/>
      <c r="KHF440" s="1552"/>
      <c r="KHG440" s="1552"/>
      <c r="KHH440" s="1552"/>
      <c r="KHI440" s="1552"/>
      <c r="KHJ440" s="1552"/>
      <c r="KHK440" s="1552"/>
      <c r="KHL440" s="1552"/>
      <c r="KHM440" s="1552"/>
      <c r="KHN440" s="1552"/>
      <c r="KHO440" s="1552"/>
      <c r="KHP440" s="1552"/>
      <c r="KHQ440" s="1552"/>
      <c r="KHR440" s="1552"/>
      <c r="KHS440" s="1552"/>
      <c r="KHT440" s="1552"/>
      <c r="KHU440" s="1552"/>
      <c r="KHV440" s="1552"/>
      <c r="KHW440" s="1552"/>
      <c r="KHX440" s="1552"/>
      <c r="KHY440" s="1552"/>
      <c r="KHZ440" s="1552"/>
      <c r="KIA440" s="1552"/>
      <c r="KIB440" s="1552"/>
      <c r="KIC440" s="1552"/>
      <c r="KID440" s="1552"/>
      <c r="KIE440" s="1552"/>
      <c r="KIF440" s="1552"/>
      <c r="KIG440" s="1552"/>
      <c r="KIH440" s="1552"/>
      <c r="KII440" s="1552"/>
      <c r="KIJ440" s="1552"/>
      <c r="KIK440" s="1552"/>
      <c r="KIL440" s="1552"/>
      <c r="KIM440" s="1552"/>
      <c r="KIN440" s="1552"/>
      <c r="KIO440" s="1552"/>
      <c r="KIP440" s="1552"/>
      <c r="KIQ440" s="1552"/>
      <c r="KIR440" s="1552"/>
      <c r="KIS440" s="1552"/>
      <c r="KIT440" s="1552"/>
      <c r="KIU440" s="1552"/>
      <c r="KIV440" s="1552"/>
      <c r="KIW440" s="1552"/>
      <c r="KIX440" s="1552"/>
      <c r="KIY440" s="1552"/>
      <c r="KIZ440" s="1552"/>
      <c r="KJA440" s="1552"/>
      <c r="KJB440" s="1552"/>
      <c r="KJC440" s="1552"/>
      <c r="KJD440" s="1552"/>
      <c r="KJE440" s="1552"/>
      <c r="KJF440" s="1552"/>
      <c r="KJG440" s="1552"/>
      <c r="KJH440" s="1552"/>
      <c r="KJI440" s="1552"/>
      <c r="KJJ440" s="1552"/>
      <c r="KJK440" s="1552"/>
      <c r="KJL440" s="1552"/>
      <c r="KJM440" s="1552"/>
      <c r="KJN440" s="1552"/>
      <c r="KJO440" s="1552"/>
      <c r="KJP440" s="1552"/>
      <c r="KJQ440" s="1552"/>
      <c r="KJR440" s="1552"/>
      <c r="KJS440" s="1552"/>
      <c r="KJT440" s="1552"/>
      <c r="KJU440" s="1552"/>
      <c r="KJV440" s="1552"/>
      <c r="KJW440" s="1552"/>
      <c r="KJX440" s="1552"/>
      <c r="KJY440" s="1552"/>
      <c r="KJZ440" s="1552"/>
      <c r="KKA440" s="1552"/>
      <c r="KKB440" s="1552"/>
      <c r="KKC440" s="1552"/>
      <c r="KKD440" s="1552"/>
      <c r="KKE440" s="1552"/>
      <c r="KKF440" s="1552"/>
      <c r="KKG440" s="1552"/>
      <c r="KKH440" s="1552"/>
      <c r="KKI440" s="1552"/>
      <c r="KKJ440" s="1552"/>
      <c r="KKK440" s="1552"/>
      <c r="KKL440" s="1552"/>
      <c r="KKM440" s="1552"/>
      <c r="KKN440" s="1552"/>
      <c r="KKO440" s="1552"/>
      <c r="KKP440" s="1552"/>
      <c r="KKQ440" s="1552"/>
      <c r="KKR440" s="1552"/>
      <c r="KKS440" s="1552"/>
      <c r="KKT440" s="1552"/>
      <c r="KKU440" s="1552"/>
      <c r="KKV440" s="1552"/>
      <c r="KKW440" s="1552"/>
      <c r="KKX440" s="1552"/>
      <c r="KKY440" s="1552"/>
      <c r="KKZ440" s="1552"/>
      <c r="KLA440" s="1552"/>
      <c r="KLB440" s="1552"/>
      <c r="KLC440" s="1552"/>
      <c r="KLD440" s="1552"/>
      <c r="KLE440" s="1552"/>
      <c r="KLF440" s="1552"/>
      <c r="KLG440" s="1552"/>
      <c r="KLH440" s="1552"/>
      <c r="KLI440" s="1552"/>
      <c r="KLJ440" s="1552"/>
      <c r="KLK440" s="1552"/>
      <c r="KLL440" s="1552"/>
      <c r="KLM440" s="1552"/>
      <c r="KLN440" s="1552"/>
      <c r="KLO440" s="1552"/>
      <c r="KLP440" s="1552"/>
      <c r="KLQ440" s="1552"/>
      <c r="KLR440" s="1552"/>
      <c r="KLS440" s="1552"/>
      <c r="KLT440" s="1552"/>
      <c r="KLU440" s="1552"/>
      <c r="KLV440" s="1552"/>
      <c r="KLW440" s="1552"/>
      <c r="KLX440" s="1552"/>
      <c r="KLY440" s="1552"/>
      <c r="KLZ440" s="1552"/>
      <c r="KMA440" s="1552"/>
      <c r="KMB440" s="1552"/>
      <c r="KMC440" s="1552"/>
      <c r="KMD440" s="1552"/>
      <c r="KME440" s="1552"/>
      <c r="KMF440" s="1552"/>
      <c r="KMG440" s="1552"/>
      <c r="KMH440" s="1552"/>
      <c r="KMI440" s="1552"/>
      <c r="KMJ440" s="1552"/>
      <c r="KMK440" s="1552"/>
      <c r="KML440" s="1552"/>
      <c r="KMM440" s="1552"/>
      <c r="KMN440" s="1552"/>
      <c r="KMO440" s="1552"/>
      <c r="KMP440" s="1552"/>
      <c r="KMQ440" s="1552"/>
      <c r="KMR440" s="1552"/>
      <c r="KMS440" s="1552"/>
      <c r="KMT440" s="1552"/>
      <c r="KMU440" s="1552"/>
      <c r="KMV440" s="1552"/>
      <c r="KMW440" s="1552"/>
      <c r="KMX440" s="1552"/>
      <c r="KMY440" s="1552"/>
      <c r="KMZ440" s="1552"/>
      <c r="KNA440" s="1552"/>
      <c r="KNB440" s="1552"/>
      <c r="KNC440" s="1552"/>
      <c r="KND440" s="1552"/>
      <c r="KNE440" s="1552"/>
      <c r="KNF440" s="1552"/>
      <c r="KNG440" s="1552"/>
      <c r="KNH440" s="1552"/>
      <c r="KNI440" s="1552"/>
      <c r="KNJ440" s="1552"/>
      <c r="KNK440" s="1552"/>
      <c r="KNL440" s="1552"/>
      <c r="KNM440" s="1552"/>
      <c r="KNN440" s="1552"/>
      <c r="KNO440" s="1552"/>
      <c r="KNP440" s="1552"/>
      <c r="KNQ440" s="1552"/>
      <c r="KNR440" s="1552"/>
      <c r="KNS440" s="1552"/>
      <c r="KNT440" s="1552"/>
      <c r="KNU440" s="1552"/>
      <c r="KNV440" s="1552"/>
      <c r="KNW440" s="1552"/>
      <c r="KNX440" s="1552"/>
      <c r="KNY440" s="1552"/>
      <c r="KNZ440" s="1552"/>
      <c r="KOA440" s="1552"/>
      <c r="KOB440" s="1552"/>
      <c r="KOC440" s="1552"/>
      <c r="KOD440" s="1552"/>
      <c r="KOE440" s="1552"/>
      <c r="KOF440" s="1552"/>
      <c r="KOG440" s="1552"/>
      <c r="KOH440" s="1552"/>
      <c r="KOI440" s="1552"/>
      <c r="KOJ440" s="1552"/>
      <c r="KOK440" s="1552"/>
      <c r="KOL440" s="1552"/>
      <c r="KOM440" s="1552"/>
      <c r="KON440" s="1552"/>
      <c r="KOO440" s="1552"/>
      <c r="KOP440" s="1552"/>
      <c r="KOQ440" s="1552"/>
      <c r="KOR440" s="1552"/>
      <c r="KOS440" s="1552"/>
      <c r="KOT440" s="1552"/>
      <c r="KOU440" s="1552"/>
      <c r="KOV440" s="1552"/>
      <c r="KOW440" s="1552"/>
      <c r="KOX440" s="1552"/>
      <c r="KOY440" s="1552"/>
      <c r="KOZ440" s="1552"/>
      <c r="KPA440" s="1552"/>
      <c r="KPB440" s="1552"/>
      <c r="KPC440" s="1552"/>
      <c r="KPD440" s="1552"/>
      <c r="KPE440" s="1552"/>
      <c r="KPF440" s="1552"/>
      <c r="KPG440" s="1552"/>
      <c r="KPH440" s="1552"/>
      <c r="KPI440" s="1552"/>
      <c r="KPJ440" s="1552"/>
      <c r="KPK440" s="1552"/>
      <c r="KPL440" s="1552"/>
      <c r="KPM440" s="1552"/>
      <c r="KPN440" s="1552"/>
      <c r="KPO440" s="1552"/>
      <c r="KPP440" s="1552"/>
      <c r="KPQ440" s="1552"/>
      <c r="KPR440" s="1552"/>
      <c r="KPS440" s="1552"/>
      <c r="KPT440" s="1552"/>
      <c r="KPU440" s="1552"/>
      <c r="KPV440" s="1552"/>
      <c r="KPW440" s="1552"/>
      <c r="KPX440" s="1552"/>
      <c r="KPY440" s="1552"/>
      <c r="KPZ440" s="1552"/>
      <c r="KQA440" s="1552"/>
      <c r="KQB440" s="1552"/>
      <c r="KQC440" s="1552"/>
      <c r="KQD440" s="1552"/>
      <c r="KQE440" s="1552"/>
      <c r="KQF440" s="1552"/>
      <c r="KQG440" s="1552"/>
      <c r="KQH440" s="1552"/>
      <c r="KQI440" s="1552"/>
      <c r="KQJ440" s="1552"/>
      <c r="KQK440" s="1552"/>
      <c r="KQL440" s="1552"/>
      <c r="KQM440" s="1552"/>
      <c r="KQN440" s="1552"/>
      <c r="KQO440" s="1552"/>
      <c r="KQP440" s="1552"/>
      <c r="KQQ440" s="1552"/>
      <c r="KQR440" s="1552"/>
      <c r="KQS440" s="1552"/>
      <c r="KQT440" s="1552"/>
      <c r="KQU440" s="1552"/>
      <c r="KQV440" s="1552"/>
      <c r="KQW440" s="1552"/>
      <c r="KQX440" s="1552"/>
      <c r="KQY440" s="1552"/>
      <c r="KQZ440" s="1552"/>
      <c r="KRA440" s="1552"/>
      <c r="KRB440" s="1552"/>
      <c r="KRC440" s="1552"/>
      <c r="KRD440" s="1552"/>
      <c r="KRE440" s="1552"/>
      <c r="KRF440" s="1552"/>
      <c r="KRG440" s="1552"/>
      <c r="KRH440" s="1552"/>
      <c r="KRI440" s="1552"/>
      <c r="KRJ440" s="1552"/>
      <c r="KRK440" s="1552"/>
      <c r="KRL440" s="1552"/>
      <c r="KRM440" s="1552"/>
      <c r="KRN440" s="1552"/>
      <c r="KRO440" s="1552"/>
      <c r="KRP440" s="1552"/>
      <c r="KRQ440" s="1552"/>
      <c r="KRR440" s="1552"/>
      <c r="KRS440" s="1552"/>
      <c r="KRT440" s="1552"/>
      <c r="KRU440" s="1552"/>
      <c r="KRV440" s="1552"/>
      <c r="KRW440" s="1552"/>
      <c r="KRX440" s="1552"/>
      <c r="KRY440" s="1552"/>
      <c r="KRZ440" s="1552"/>
      <c r="KSA440" s="1552"/>
      <c r="KSB440" s="1552"/>
      <c r="KSC440" s="1552"/>
      <c r="KSD440" s="1552"/>
      <c r="KSE440" s="1552"/>
      <c r="KSF440" s="1552"/>
      <c r="KSG440" s="1552"/>
      <c r="KSH440" s="1552"/>
      <c r="KSI440" s="1552"/>
      <c r="KSJ440" s="1552"/>
      <c r="KSK440" s="1552"/>
      <c r="KSL440" s="1552"/>
      <c r="KSM440" s="1552"/>
      <c r="KSN440" s="1552"/>
      <c r="KSO440" s="1552"/>
      <c r="KSP440" s="1552"/>
      <c r="KSQ440" s="1552"/>
      <c r="KSR440" s="1552"/>
      <c r="KSS440" s="1552"/>
      <c r="KST440" s="1552"/>
      <c r="KSU440" s="1552"/>
      <c r="KSV440" s="1552"/>
      <c r="KSW440" s="1552"/>
      <c r="KSX440" s="1552"/>
      <c r="KSY440" s="1552"/>
      <c r="KSZ440" s="1552"/>
      <c r="KTA440" s="1552"/>
      <c r="KTB440" s="1552"/>
      <c r="KTC440" s="1552"/>
      <c r="KTD440" s="1552"/>
      <c r="KTE440" s="1552"/>
      <c r="KTF440" s="1552"/>
      <c r="KTG440" s="1552"/>
      <c r="KTH440" s="1552"/>
      <c r="KTI440" s="1552"/>
      <c r="KTJ440" s="1552"/>
      <c r="KTK440" s="1552"/>
      <c r="KTL440" s="1552"/>
      <c r="KTM440" s="1552"/>
      <c r="KTN440" s="1552"/>
      <c r="KTO440" s="1552"/>
      <c r="KTP440" s="1552"/>
      <c r="KTQ440" s="1552"/>
      <c r="KTR440" s="1552"/>
      <c r="KTS440" s="1552"/>
      <c r="KTT440" s="1552"/>
      <c r="KTU440" s="1552"/>
      <c r="KTV440" s="1552"/>
      <c r="KTW440" s="1552"/>
      <c r="KTX440" s="1552"/>
      <c r="KTY440" s="1552"/>
      <c r="KTZ440" s="1552"/>
      <c r="KUA440" s="1552"/>
      <c r="KUB440" s="1552"/>
      <c r="KUC440" s="1552"/>
      <c r="KUD440" s="1552"/>
      <c r="KUE440" s="1552"/>
      <c r="KUF440" s="1552"/>
      <c r="KUG440" s="1552"/>
      <c r="KUH440" s="1552"/>
      <c r="KUI440" s="1552"/>
      <c r="KUJ440" s="1552"/>
      <c r="KUK440" s="1552"/>
      <c r="KUL440" s="1552"/>
      <c r="KUM440" s="1552"/>
      <c r="KUN440" s="1552"/>
      <c r="KUO440" s="1552"/>
      <c r="KUP440" s="1552"/>
      <c r="KUQ440" s="1552"/>
      <c r="KUR440" s="1552"/>
      <c r="KUS440" s="1552"/>
      <c r="KUT440" s="1552"/>
      <c r="KUU440" s="1552"/>
      <c r="KUV440" s="1552"/>
      <c r="KUW440" s="1552"/>
      <c r="KUX440" s="1552"/>
      <c r="KUY440" s="1552"/>
      <c r="KUZ440" s="1552"/>
      <c r="KVA440" s="1552"/>
      <c r="KVB440" s="1552"/>
      <c r="KVC440" s="1552"/>
      <c r="KVD440" s="1552"/>
      <c r="KVE440" s="1552"/>
      <c r="KVF440" s="1552"/>
      <c r="KVG440" s="1552"/>
      <c r="KVH440" s="1552"/>
      <c r="KVI440" s="1552"/>
      <c r="KVJ440" s="1552"/>
      <c r="KVK440" s="1552"/>
      <c r="KVL440" s="1552"/>
      <c r="KVM440" s="1552"/>
      <c r="KVN440" s="1552"/>
      <c r="KVO440" s="1552"/>
      <c r="KVP440" s="1552"/>
      <c r="KVQ440" s="1552"/>
      <c r="KVR440" s="1552"/>
      <c r="KVS440" s="1552"/>
      <c r="KVT440" s="1552"/>
      <c r="KVU440" s="1552"/>
      <c r="KVV440" s="1552"/>
      <c r="KVW440" s="1552"/>
      <c r="KVX440" s="1552"/>
      <c r="KVY440" s="1552"/>
      <c r="KVZ440" s="1552"/>
      <c r="KWA440" s="1552"/>
      <c r="KWB440" s="1552"/>
      <c r="KWC440" s="1552"/>
      <c r="KWD440" s="1552"/>
      <c r="KWE440" s="1552"/>
      <c r="KWF440" s="1552"/>
      <c r="KWG440" s="1552"/>
      <c r="KWH440" s="1552"/>
      <c r="KWI440" s="1552"/>
      <c r="KWJ440" s="1552"/>
      <c r="KWK440" s="1552"/>
      <c r="KWL440" s="1552"/>
      <c r="KWM440" s="1552"/>
      <c r="KWN440" s="1552"/>
      <c r="KWO440" s="1552"/>
      <c r="KWP440" s="1552"/>
      <c r="KWQ440" s="1552"/>
      <c r="KWR440" s="1552"/>
      <c r="KWS440" s="1552"/>
      <c r="KWT440" s="1552"/>
      <c r="KWU440" s="1552"/>
      <c r="KWV440" s="1552"/>
      <c r="KWW440" s="1552"/>
      <c r="KWX440" s="1552"/>
      <c r="KWY440" s="1552"/>
      <c r="KWZ440" s="1552"/>
      <c r="KXA440" s="1552"/>
      <c r="KXB440" s="1552"/>
      <c r="KXC440" s="1552"/>
      <c r="KXD440" s="1552"/>
      <c r="KXE440" s="1552"/>
      <c r="KXF440" s="1552"/>
      <c r="KXG440" s="1552"/>
      <c r="KXH440" s="1552"/>
      <c r="KXI440" s="1552"/>
      <c r="KXJ440" s="1552"/>
      <c r="KXK440" s="1552"/>
      <c r="KXL440" s="1552"/>
      <c r="KXM440" s="1552"/>
      <c r="KXN440" s="1552"/>
      <c r="KXO440" s="1552"/>
      <c r="KXP440" s="1552"/>
      <c r="KXQ440" s="1552"/>
      <c r="KXR440" s="1552"/>
      <c r="KXS440" s="1552"/>
      <c r="KXT440" s="1552"/>
      <c r="KXU440" s="1552"/>
      <c r="KXV440" s="1552"/>
      <c r="KXW440" s="1552"/>
      <c r="KXX440" s="1552"/>
      <c r="KXY440" s="1552"/>
      <c r="KXZ440" s="1552"/>
      <c r="KYA440" s="1552"/>
      <c r="KYB440" s="1552"/>
      <c r="KYC440" s="1552"/>
      <c r="KYD440" s="1552"/>
      <c r="KYE440" s="1552"/>
      <c r="KYF440" s="1552"/>
      <c r="KYG440" s="1552"/>
      <c r="KYH440" s="1552"/>
      <c r="KYI440" s="1552"/>
      <c r="KYJ440" s="1552"/>
      <c r="KYK440" s="1552"/>
      <c r="KYL440" s="1552"/>
      <c r="KYM440" s="1552"/>
      <c r="KYN440" s="1552"/>
      <c r="KYO440" s="1552"/>
      <c r="KYP440" s="1552"/>
      <c r="KYQ440" s="1552"/>
      <c r="KYR440" s="1552"/>
      <c r="KYS440" s="1552"/>
      <c r="KYT440" s="1552"/>
      <c r="KYU440" s="1552"/>
      <c r="KYV440" s="1552"/>
      <c r="KYW440" s="1552"/>
      <c r="KYX440" s="1552"/>
      <c r="KYY440" s="1552"/>
      <c r="KYZ440" s="1552"/>
      <c r="KZA440" s="1552"/>
      <c r="KZB440" s="1552"/>
      <c r="KZC440" s="1552"/>
      <c r="KZD440" s="1552"/>
      <c r="KZE440" s="1552"/>
      <c r="KZF440" s="1552"/>
      <c r="KZG440" s="1552"/>
      <c r="KZH440" s="1552"/>
      <c r="KZI440" s="1552"/>
      <c r="KZJ440" s="1552"/>
      <c r="KZK440" s="1552"/>
      <c r="KZL440" s="1552"/>
      <c r="KZM440" s="1552"/>
      <c r="KZN440" s="1552"/>
      <c r="KZO440" s="1552"/>
      <c r="KZP440" s="1552"/>
      <c r="KZQ440" s="1552"/>
      <c r="KZR440" s="1552"/>
      <c r="KZS440" s="1552"/>
      <c r="KZT440" s="1552"/>
      <c r="KZU440" s="1552"/>
      <c r="KZV440" s="1552"/>
      <c r="KZW440" s="1552"/>
      <c r="KZX440" s="1552"/>
      <c r="KZY440" s="1552"/>
      <c r="KZZ440" s="1552"/>
      <c r="LAA440" s="1552"/>
      <c r="LAB440" s="1552"/>
      <c r="LAC440" s="1552"/>
      <c r="LAD440" s="1552"/>
      <c r="LAE440" s="1552"/>
      <c r="LAF440" s="1552"/>
      <c r="LAG440" s="1552"/>
      <c r="LAH440" s="1552"/>
      <c r="LAI440" s="1552"/>
      <c r="LAJ440" s="1552"/>
      <c r="LAK440" s="1552"/>
      <c r="LAL440" s="1552"/>
      <c r="LAM440" s="1552"/>
      <c r="LAN440" s="1552"/>
      <c r="LAO440" s="1552"/>
      <c r="LAP440" s="1552"/>
      <c r="LAQ440" s="1552"/>
      <c r="LAR440" s="1552"/>
      <c r="LAS440" s="1552"/>
      <c r="LAT440" s="1552"/>
      <c r="LAU440" s="1552"/>
      <c r="LAV440" s="1552"/>
      <c r="LAW440" s="1552"/>
      <c r="LAX440" s="1552"/>
      <c r="LAY440" s="1552"/>
      <c r="LAZ440" s="1552"/>
      <c r="LBA440" s="1552"/>
      <c r="LBB440" s="1552"/>
      <c r="LBC440" s="1552"/>
      <c r="LBD440" s="1552"/>
      <c r="LBE440" s="1552"/>
      <c r="LBF440" s="1552"/>
      <c r="LBG440" s="1552"/>
      <c r="LBH440" s="1552"/>
      <c r="LBI440" s="1552"/>
      <c r="LBJ440" s="1552"/>
      <c r="LBK440" s="1552"/>
      <c r="LBL440" s="1552"/>
      <c r="LBM440" s="1552"/>
      <c r="LBN440" s="1552"/>
      <c r="LBO440" s="1552"/>
      <c r="LBP440" s="1552"/>
      <c r="LBQ440" s="1552"/>
      <c r="LBR440" s="1552"/>
      <c r="LBS440" s="1552"/>
      <c r="LBT440" s="1552"/>
      <c r="LBU440" s="1552"/>
      <c r="LBV440" s="1552"/>
      <c r="LBW440" s="1552"/>
      <c r="LBX440" s="1552"/>
      <c r="LBY440" s="1552"/>
      <c r="LBZ440" s="1552"/>
      <c r="LCA440" s="1552"/>
      <c r="LCB440" s="1552"/>
      <c r="LCC440" s="1552"/>
      <c r="LCD440" s="1552"/>
      <c r="LCE440" s="1552"/>
      <c r="LCF440" s="1552"/>
      <c r="LCG440" s="1552"/>
      <c r="LCH440" s="1552"/>
      <c r="LCI440" s="1552"/>
      <c r="LCJ440" s="1552"/>
      <c r="LCK440" s="1552"/>
      <c r="LCL440" s="1552"/>
      <c r="LCM440" s="1552"/>
      <c r="LCN440" s="1552"/>
      <c r="LCO440" s="1552"/>
      <c r="LCP440" s="1552"/>
      <c r="LCQ440" s="1552"/>
      <c r="LCR440" s="1552"/>
      <c r="LCS440" s="1552"/>
      <c r="LCT440" s="1552"/>
      <c r="LCU440" s="1552"/>
      <c r="LCV440" s="1552"/>
      <c r="LCW440" s="1552"/>
      <c r="LCX440" s="1552"/>
      <c r="LCY440" s="1552"/>
      <c r="LCZ440" s="1552"/>
      <c r="LDA440" s="1552"/>
      <c r="LDB440" s="1552"/>
      <c r="LDC440" s="1552"/>
      <c r="LDD440" s="1552"/>
      <c r="LDE440" s="1552"/>
      <c r="LDF440" s="1552"/>
      <c r="LDG440" s="1552"/>
      <c r="LDH440" s="1552"/>
      <c r="LDI440" s="1552"/>
      <c r="LDJ440" s="1552"/>
      <c r="LDK440" s="1552"/>
      <c r="LDL440" s="1552"/>
      <c r="LDM440" s="1552"/>
      <c r="LDN440" s="1552"/>
      <c r="LDO440" s="1552"/>
      <c r="LDP440" s="1552"/>
      <c r="LDQ440" s="1552"/>
      <c r="LDR440" s="1552"/>
      <c r="LDS440" s="1552"/>
      <c r="LDT440" s="1552"/>
      <c r="LDU440" s="1552"/>
      <c r="LDV440" s="1552"/>
      <c r="LDW440" s="1552"/>
      <c r="LDX440" s="1552"/>
      <c r="LDY440" s="1552"/>
      <c r="LDZ440" s="1552"/>
      <c r="LEA440" s="1552"/>
      <c r="LEB440" s="1552"/>
      <c r="LEC440" s="1552"/>
      <c r="LED440" s="1552"/>
      <c r="LEE440" s="1552"/>
      <c r="LEF440" s="1552"/>
      <c r="LEG440" s="1552"/>
      <c r="LEH440" s="1552"/>
      <c r="LEI440" s="1552"/>
      <c r="LEJ440" s="1552"/>
      <c r="LEK440" s="1552"/>
      <c r="LEL440" s="1552"/>
      <c r="LEM440" s="1552"/>
      <c r="LEN440" s="1552"/>
      <c r="LEO440" s="1552"/>
      <c r="LEP440" s="1552"/>
      <c r="LEQ440" s="1552"/>
      <c r="LER440" s="1552"/>
      <c r="LES440" s="1552"/>
      <c r="LET440" s="1552"/>
      <c r="LEU440" s="1552"/>
      <c r="LEV440" s="1552"/>
      <c r="LEW440" s="1552"/>
      <c r="LEX440" s="1552"/>
      <c r="LEY440" s="1552"/>
      <c r="LEZ440" s="1552"/>
      <c r="LFA440" s="1552"/>
      <c r="LFB440" s="1552"/>
      <c r="LFC440" s="1552"/>
      <c r="LFD440" s="1552"/>
      <c r="LFE440" s="1552"/>
      <c r="LFF440" s="1552"/>
      <c r="LFG440" s="1552"/>
      <c r="LFH440" s="1552"/>
      <c r="LFI440" s="1552"/>
      <c r="LFJ440" s="1552"/>
      <c r="LFK440" s="1552"/>
      <c r="LFL440" s="1552"/>
      <c r="LFM440" s="1552"/>
      <c r="LFN440" s="1552"/>
      <c r="LFO440" s="1552"/>
      <c r="LFP440" s="1552"/>
      <c r="LFQ440" s="1552"/>
      <c r="LFR440" s="1552"/>
      <c r="LFS440" s="1552"/>
      <c r="LFT440" s="1552"/>
      <c r="LFU440" s="1552"/>
      <c r="LFV440" s="1552"/>
      <c r="LFW440" s="1552"/>
      <c r="LFX440" s="1552"/>
      <c r="LFY440" s="1552"/>
      <c r="LFZ440" s="1552"/>
      <c r="LGA440" s="1552"/>
      <c r="LGB440" s="1552"/>
      <c r="LGC440" s="1552"/>
      <c r="LGD440" s="1552"/>
      <c r="LGE440" s="1552"/>
      <c r="LGF440" s="1552"/>
      <c r="LGG440" s="1552"/>
      <c r="LGH440" s="1552"/>
      <c r="LGI440" s="1552"/>
      <c r="LGJ440" s="1552"/>
      <c r="LGK440" s="1552"/>
      <c r="LGL440" s="1552"/>
      <c r="LGM440" s="1552"/>
      <c r="LGN440" s="1552"/>
      <c r="LGO440" s="1552"/>
      <c r="LGP440" s="1552"/>
      <c r="LGQ440" s="1552"/>
      <c r="LGR440" s="1552"/>
      <c r="LGS440" s="1552"/>
      <c r="LGT440" s="1552"/>
      <c r="LGU440" s="1552"/>
      <c r="LGV440" s="1552"/>
      <c r="LGW440" s="1552"/>
      <c r="LGX440" s="1552"/>
      <c r="LGY440" s="1552"/>
      <c r="LGZ440" s="1552"/>
      <c r="LHA440" s="1552"/>
      <c r="LHB440" s="1552"/>
      <c r="LHC440" s="1552"/>
      <c r="LHD440" s="1552"/>
      <c r="LHE440" s="1552"/>
      <c r="LHF440" s="1552"/>
      <c r="LHG440" s="1552"/>
      <c r="LHH440" s="1552"/>
      <c r="LHI440" s="1552"/>
      <c r="LHJ440" s="1552"/>
      <c r="LHK440" s="1552"/>
      <c r="LHL440" s="1552"/>
      <c r="LHM440" s="1552"/>
      <c r="LHN440" s="1552"/>
      <c r="LHO440" s="1552"/>
      <c r="LHP440" s="1552"/>
      <c r="LHQ440" s="1552"/>
      <c r="LHR440" s="1552"/>
      <c r="LHS440" s="1552"/>
      <c r="LHT440" s="1552"/>
      <c r="LHU440" s="1552"/>
      <c r="LHV440" s="1552"/>
      <c r="LHW440" s="1552"/>
      <c r="LHX440" s="1552"/>
      <c r="LHY440" s="1552"/>
      <c r="LHZ440" s="1552"/>
      <c r="LIA440" s="1552"/>
      <c r="LIB440" s="1552"/>
      <c r="LIC440" s="1552"/>
      <c r="LID440" s="1552"/>
      <c r="LIE440" s="1552"/>
      <c r="LIF440" s="1552"/>
      <c r="LIG440" s="1552"/>
      <c r="LIH440" s="1552"/>
      <c r="LII440" s="1552"/>
      <c r="LIJ440" s="1552"/>
      <c r="LIK440" s="1552"/>
      <c r="LIL440" s="1552"/>
      <c r="LIM440" s="1552"/>
      <c r="LIN440" s="1552"/>
      <c r="LIO440" s="1552"/>
      <c r="LIP440" s="1552"/>
      <c r="LIQ440" s="1552"/>
      <c r="LIR440" s="1552"/>
      <c r="LIS440" s="1552"/>
      <c r="LIT440" s="1552"/>
      <c r="LIU440" s="1552"/>
      <c r="LIV440" s="1552"/>
      <c r="LIW440" s="1552"/>
      <c r="LIX440" s="1552"/>
      <c r="LIY440" s="1552"/>
      <c r="LIZ440" s="1552"/>
      <c r="LJA440" s="1552"/>
      <c r="LJB440" s="1552"/>
      <c r="LJC440" s="1552"/>
      <c r="LJD440" s="1552"/>
      <c r="LJE440" s="1552"/>
      <c r="LJF440" s="1552"/>
      <c r="LJG440" s="1552"/>
      <c r="LJH440" s="1552"/>
      <c r="LJI440" s="1552"/>
      <c r="LJJ440" s="1552"/>
      <c r="LJK440" s="1552"/>
      <c r="LJL440" s="1552"/>
      <c r="LJM440" s="1552"/>
      <c r="LJN440" s="1552"/>
      <c r="LJO440" s="1552"/>
      <c r="LJP440" s="1552"/>
      <c r="LJQ440" s="1552"/>
      <c r="LJR440" s="1552"/>
      <c r="LJS440" s="1552"/>
      <c r="LJT440" s="1552"/>
      <c r="LJU440" s="1552"/>
      <c r="LJV440" s="1552"/>
      <c r="LJW440" s="1552"/>
      <c r="LJX440" s="1552"/>
      <c r="LJY440" s="1552"/>
      <c r="LJZ440" s="1552"/>
      <c r="LKA440" s="1552"/>
      <c r="LKB440" s="1552"/>
      <c r="LKC440" s="1552"/>
      <c r="LKD440" s="1552"/>
      <c r="LKE440" s="1552"/>
      <c r="LKF440" s="1552"/>
      <c r="LKG440" s="1552"/>
      <c r="LKH440" s="1552"/>
      <c r="LKI440" s="1552"/>
      <c r="LKJ440" s="1552"/>
      <c r="LKK440" s="1552"/>
      <c r="LKL440" s="1552"/>
      <c r="LKM440" s="1552"/>
      <c r="LKN440" s="1552"/>
      <c r="LKO440" s="1552"/>
      <c r="LKP440" s="1552"/>
      <c r="LKQ440" s="1552"/>
      <c r="LKR440" s="1552"/>
      <c r="LKS440" s="1552"/>
      <c r="LKT440" s="1552"/>
      <c r="LKU440" s="1552"/>
      <c r="LKV440" s="1552"/>
      <c r="LKW440" s="1552"/>
      <c r="LKX440" s="1552"/>
      <c r="LKY440" s="1552"/>
      <c r="LKZ440" s="1552"/>
      <c r="LLA440" s="1552"/>
      <c r="LLB440" s="1552"/>
      <c r="LLC440" s="1552"/>
      <c r="LLD440" s="1552"/>
      <c r="LLE440" s="1552"/>
      <c r="LLF440" s="1552"/>
      <c r="LLG440" s="1552"/>
      <c r="LLH440" s="1552"/>
      <c r="LLI440" s="1552"/>
      <c r="LLJ440" s="1552"/>
      <c r="LLK440" s="1552"/>
      <c r="LLL440" s="1552"/>
      <c r="LLM440" s="1552"/>
      <c r="LLN440" s="1552"/>
      <c r="LLO440" s="1552"/>
      <c r="LLP440" s="1552"/>
      <c r="LLQ440" s="1552"/>
      <c r="LLR440" s="1552"/>
      <c r="LLS440" s="1552"/>
      <c r="LLT440" s="1552"/>
      <c r="LLU440" s="1552"/>
      <c r="LLV440" s="1552"/>
      <c r="LLW440" s="1552"/>
      <c r="LLX440" s="1552"/>
      <c r="LLY440" s="1552"/>
      <c r="LLZ440" s="1552"/>
      <c r="LMA440" s="1552"/>
      <c r="LMB440" s="1552"/>
      <c r="LMC440" s="1552"/>
      <c r="LMD440" s="1552"/>
      <c r="LME440" s="1552"/>
      <c r="LMF440" s="1552"/>
      <c r="LMG440" s="1552"/>
      <c r="LMH440" s="1552"/>
      <c r="LMI440" s="1552"/>
      <c r="LMJ440" s="1552"/>
      <c r="LMK440" s="1552"/>
      <c r="LML440" s="1552"/>
      <c r="LMM440" s="1552"/>
      <c r="LMN440" s="1552"/>
      <c r="LMO440" s="1552"/>
      <c r="LMP440" s="1552"/>
      <c r="LMQ440" s="1552"/>
      <c r="LMR440" s="1552"/>
      <c r="LMS440" s="1552"/>
      <c r="LMT440" s="1552"/>
      <c r="LMU440" s="1552"/>
      <c r="LMV440" s="1552"/>
      <c r="LMW440" s="1552"/>
      <c r="LMX440" s="1552"/>
      <c r="LMY440" s="1552"/>
      <c r="LMZ440" s="1552"/>
      <c r="LNA440" s="1552"/>
      <c r="LNB440" s="1552"/>
      <c r="LNC440" s="1552"/>
      <c r="LND440" s="1552"/>
      <c r="LNE440" s="1552"/>
      <c r="LNF440" s="1552"/>
      <c r="LNG440" s="1552"/>
      <c r="LNH440" s="1552"/>
      <c r="LNI440" s="1552"/>
      <c r="LNJ440" s="1552"/>
      <c r="LNK440" s="1552"/>
      <c r="LNL440" s="1552"/>
      <c r="LNM440" s="1552"/>
      <c r="LNN440" s="1552"/>
      <c r="LNO440" s="1552"/>
      <c r="LNP440" s="1552"/>
      <c r="LNQ440" s="1552"/>
      <c r="LNR440" s="1552"/>
      <c r="LNS440" s="1552"/>
      <c r="LNT440" s="1552"/>
      <c r="LNU440" s="1552"/>
      <c r="LNV440" s="1552"/>
      <c r="LNW440" s="1552"/>
      <c r="LNX440" s="1552"/>
      <c r="LNY440" s="1552"/>
      <c r="LNZ440" s="1552"/>
      <c r="LOA440" s="1552"/>
      <c r="LOB440" s="1552"/>
      <c r="LOC440" s="1552"/>
      <c r="LOD440" s="1552"/>
      <c r="LOE440" s="1552"/>
      <c r="LOF440" s="1552"/>
      <c r="LOG440" s="1552"/>
      <c r="LOH440" s="1552"/>
      <c r="LOI440" s="1552"/>
      <c r="LOJ440" s="1552"/>
      <c r="LOK440" s="1552"/>
      <c r="LOL440" s="1552"/>
      <c r="LOM440" s="1552"/>
      <c r="LON440" s="1552"/>
      <c r="LOO440" s="1552"/>
      <c r="LOP440" s="1552"/>
      <c r="LOQ440" s="1552"/>
      <c r="LOR440" s="1552"/>
      <c r="LOS440" s="1552"/>
      <c r="LOT440" s="1552"/>
      <c r="LOU440" s="1552"/>
      <c r="LOV440" s="1552"/>
      <c r="LOW440" s="1552"/>
      <c r="LOX440" s="1552"/>
      <c r="LOY440" s="1552"/>
      <c r="LOZ440" s="1552"/>
      <c r="LPA440" s="1552"/>
      <c r="LPB440" s="1552"/>
      <c r="LPC440" s="1552"/>
      <c r="LPD440" s="1552"/>
      <c r="LPE440" s="1552"/>
      <c r="LPF440" s="1552"/>
      <c r="LPG440" s="1552"/>
      <c r="LPH440" s="1552"/>
      <c r="LPI440" s="1552"/>
      <c r="LPJ440" s="1552"/>
      <c r="LPK440" s="1552"/>
      <c r="LPL440" s="1552"/>
      <c r="LPM440" s="1552"/>
      <c r="LPN440" s="1552"/>
      <c r="LPO440" s="1552"/>
      <c r="LPP440" s="1552"/>
      <c r="LPQ440" s="1552"/>
      <c r="LPR440" s="1552"/>
      <c r="LPS440" s="1552"/>
      <c r="LPT440" s="1552"/>
      <c r="LPU440" s="1552"/>
      <c r="LPV440" s="1552"/>
      <c r="LPW440" s="1552"/>
      <c r="LPX440" s="1552"/>
      <c r="LPY440" s="1552"/>
      <c r="LPZ440" s="1552"/>
      <c r="LQA440" s="1552"/>
      <c r="LQB440" s="1552"/>
      <c r="LQC440" s="1552"/>
      <c r="LQD440" s="1552"/>
      <c r="LQE440" s="1552"/>
      <c r="LQF440" s="1552"/>
      <c r="LQG440" s="1552"/>
      <c r="LQH440" s="1552"/>
      <c r="LQI440" s="1552"/>
      <c r="LQJ440" s="1552"/>
      <c r="LQK440" s="1552"/>
      <c r="LQL440" s="1552"/>
      <c r="LQM440" s="1552"/>
      <c r="LQN440" s="1552"/>
      <c r="LQO440" s="1552"/>
      <c r="LQP440" s="1552"/>
      <c r="LQQ440" s="1552"/>
      <c r="LQR440" s="1552"/>
      <c r="LQS440" s="1552"/>
      <c r="LQT440" s="1552"/>
      <c r="LQU440" s="1552"/>
      <c r="LQV440" s="1552"/>
      <c r="LQW440" s="1552"/>
      <c r="LQX440" s="1552"/>
      <c r="LQY440" s="1552"/>
      <c r="LQZ440" s="1552"/>
      <c r="LRA440" s="1552"/>
      <c r="LRB440" s="1552"/>
      <c r="LRC440" s="1552"/>
      <c r="LRD440" s="1552"/>
      <c r="LRE440" s="1552"/>
      <c r="LRF440" s="1552"/>
      <c r="LRG440" s="1552"/>
      <c r="LRH440" s="1552"/>
      <c r="LRI440" s="1552"/>
      <c r="LRJ440" s="1552"/>
      <c r="LRK440" s="1552"/>
      <c r="LRL440" s="1552"/>
      <c r="LRM440" s="1552"/>
      <c r="LRN440" s="1552"/>
      <c r="LRO440" s="1552"/>
      <c r="LRP440" s="1552"/>
      <c r="LRQ440" s="1552"/>
      <c r="LRR440" s="1552"/>
      <c r="LRS440" s="1552"/>
      <c r="LRT440" s="1552"/>
      <c r="LRU440" s="1552"/>
      <c r="LRV440" s="1552"/>
      <c r="LRW440" s="1552"/>
      <c r="LRX440" s="1552"/>
      <c r="LRY440" s="1552"/>
      <c r="LRZ440" s="1552"/>
      <c r="LSA440" s="1552"/>
      <c r="LSB440" s="1552"/>
      <c r="LSC440" s="1552"/>
      <c r="LSD440" s="1552"/>
      <c r="LSE440" s="1552"/>
      <c r="LSF440" s="1552"/>
      <c r="LSG440" s="1552"/>
      <c r="LSH440" s="1552"/>
      <c r="LSI440" s="1552"/>
      <c r="LSJ440" s="1552"/>
      <c r="LSK440" s="1552"/>
      <c r="LSL440" s="1552"/>
      <c r="LSM440" s="1552"/>
      <c r="LSN440" s="1552"/>
      <c r="LSO440" s="1552"/>
      <c r="LSP440" s="1552"/>
      <c r="LSQ440" s="1552"/>
      <c r="LSR440" s="1552"/>
      <c r="LSS440" s="1552"/>
      <c r="LST440" s="1552"/>
      <c r="LSU440" s="1552"/>
      <c r="LSV440" s="1552"/>
      <c r="LSW440" s="1552"/>
      <c r="LSX440" s="1552"/>
      <c r="LSY440" s="1552"/>
      <c r="LSZ440" s="1552"/>
      <c r="LTA440" s="1552"/>
      <c r="LTB440" s="1552"/>
      <c r="LTC440" s="1552"/>
      <c r="LTD440" s="1552"/>
      <c r="LTE440" s="1552"/>
      <c r="LTF440" s="1552"/>
      <c r="LTG440" s="1552"/>
      <c r="LTH440" s="1552"/>
      <c r="LTI440" s="1552"/>
      <c r="LTJ440" s="1552"/>
      <c r="LTK440" s="1552"/>
      <c r="LTL440" s="1552"/>
      <c r="LTM440" s="1552"/>
      <c r="LTN440" s="1552"/>
      <c r="LTO440" s="1552"/>
      <c r="LTP440" s="1552"/>
      <c r="LTQ440" s="1552"/>
      <c r="LTR440" s="1552"/>
      <c r="LTS440" s="1552"/>
      <c r="LTT440" s="1552"/>
      <c r="LTU440" s="1552"/>
      <c r="LTV440" s="1552"/>
      <c r="LTW440" s="1552"/>
      <c r="LTX440" s="1552"/>
      <c r="LTY440" s="1552"/>
      <c r="LTZ440" s="1552"/>
      <c r="LUA440" s="1552"/>
      <c r="LUB440" s="1552"/>
      <c r="LUC440" s="1552"/>
      <c r="LUD440" s="1552"/>
      <c r="LUE440" s="1552"/>
      <c r="LUF440" s="1552"/>
      <c r="LUG440" s="1552"/>
      <c r="LUH440" s="1552"/>
      <c r="LUI440" s="1552"/>
      <c r="LUJ440" s="1552"/>
      <c r="LUK440" s="1552"/>
      <c r="LUL440" s="1552"/>
      <c r="LUM440" s="1552"/>
      <c r="LUN440" s="1552"/>
      <c r="LUO440" s="1552"/>
      <c r="LUP440" s="1552"/>
      <c r="LUQ440" s="1552"/>
      <c r="LUR440" s="1552"/>
      <c r="LUS440" s="1552"/>
      <c r="LUT440" s="1552"/>
      <c r="LUU440" s="1552"/>
      <c r="LUV440" s="1552"/>
      <c r="LUW440" s="1552"/>
      <c r="LUX440" s="1552"/>
      <c r="LUY440" s="1552"/>
      <c r="LUZ440" s="1552"/>
      <c r="LVA440" s="1552"/>
      <c r="LVB440" s="1552"/>
      <c r="LVC440" s="1552"/>
      <c r="LVD440" s="1552"/>
      <c r="LVE440" s="1552"/>
      <c r="LVF440" s="1552"/>
      <c r="LVG440" s="1552"/>
      <c r="LVH440" s="1552"/>
      <c r="LVI440" s="1552"/>
      <c r="LVJ440" s="1552"/>
      <c r="LVK440" s="1552"/>
      <c r="LVL440" s="1552"/>
      <c r="LVM440" s="1552"/>
      <c r="LVN440" s="1552"/>
      <c r="LVO440" s="1552"/>
      <c r="LVP440" s="1552"/>
      <c r="LVQ440" s="1552"/>
      <c r="LVR440" s="1552"/>
      <c r="LVS440" s="1552"/>
      <c r="LVT440" s="1552"/>
      <c r="LVU440" s="1552"/>
      <c r="LVV440" s="1552"/>
      <c r="LVW440" s="1552"/>
      <c r="LVX440" s="1552"/>
      <c r="LVY440" s="1552"/>
      <c r="LVZ440" s="1552"/>
      <c r="LWA440" s="1552"/>
      <c r="LWB440" s="1552"/>
      <c r="LWC440" s="1552"/>
      <c r="LWD440" s="1552"/>
      <c r="LWE440" s="1552"/>
      <c r="LWF440" s="1552"/>
      <c r="LWG440" s="1552"/>
      <c r="LWH440" s="1552"/>
      <c r="LWI440" s="1552"/>
      <c r="LWJ440" s="1552"/>
      <c r="LWK440" s="1552"/>
      <c r="LWL440" s="1552"/>
      <c r="LWM440" s="1552"/>
      <c r="LWN440" s="1552"/>
      <c r="LWO440" s="1552"/>
      <c r="LWP440" s="1552"/>
      <c r="LWQ440" s="1552"/>
      <c r="LWR440" s="1552"/>
      <c r="LWS440" s="1552"/>
      <c r="LWT440" s="1552"/>
      <c r="LWU440" s="1552"/>
      <c r="LWV440" s="1552"/>
      <c r="LWW440" s="1552"/>
      <c r="LWX440" s="1552"/>
      <c r="LWY440" s="1552"/>
      <c r="LWZ440" s="1552"/>
      <c r="LXA440" s="1552"/>
      <c r="LXB440" s="1552"/>
      <c r="LXC440" s="1552"/>
      <c r="LXD440" s="1552"/>
      <c r="LXE440" s="1552"/>
      <c r="LXF440" s="1552"/>
      <c r="LXG440" s="1552"/>
      <c r="LXH440" s="1552"/>
      <c r="LXI440" s="1552"/>
      <c r="LXJ440" s="1552"/>
      <c r="LXK440" s="1552"/>
      <c r="LXL440" s="1552"/>
      <c r="LXM440" s="1552"/>
      <c r="LXN440" s="1552"/>
      <c r="LXO440" s="1552"/>
      <c r="LXP440" s="1552"/>
      <c r="LXQ440" s="1552"/>
      <c r="LXR440" s="1552"/>
      <c r="LXS440" s="1552"/>
      <c r="LXT440" s="1552"/>
      <c r="LXU440" s="1552"/>
      <c r="LXV440" s="1552"/>
      <c r="LXW440" s="1552"/>
      <c r="LXX440" s="1552"/>
      <c r="LXY440" s="1552"/>
      <c r="LXZ440" s="1552"/>
      <c r="LYA440" s="1552"/>
      <c r="LYB440" s="1552"/>
      <c r="LYC440" s="1552"/>
      <c r="LYD440" s="1552"/>
      <c r="LYE440" s="1552"/>
      <c r="LYF440" s="1552"/>
      <c r="LYG440" s="1552"/>
      <c r="LYH440" s="1552"/>
      <c r="LYI440" s="1552"/>
      <c r="LYJ440" s="1552"/>
      <c r="LYK440" s="1552"/>
      <c r="LYL440" s="1552"/>
      <c r="LYM440" s="1552"/>
      <c r="LYN440" s="1552"/>
      <c r="LYO440" s="1552"/>
      <c r="LYP440" s="1552"/>
      <c r="LYQ440" s="1552"/>
      <c r="LYR440" s="1552"/>
      <c r="LYS440" s="1552"/>
      <c r="LYT440" s="1552"/>
      <c r="LYU440" s="1552"/>
      <c r="LYV440" s="1552"/>
      <c r="LYW440" s="1552"/>
      <c r="LYX440" s="1552"/>
      <c r="LYY440" s="1552"/>
      <c r="LYZ440" s="1552"/>
      <c r="LZA440" s="1552"/>
      <c r="LZB440" s="1552"/>
      <c r="LZC440" s="1552"/>
      <c r="LZD440" s="1552"/>
      <c r="LZE440" s="1552"/>
      <c r="LZF440" s="1552"/>
      <c r="LZG440" s="1552"/>
      <c r="LZH440" s="1552"/>
      <c r="LZI440" s="1552"/>
      <c r="LZJ440" s="1552"/>
      <c r="LZK440" s="1552"/>
      <c r="LZL440" s="1552"/>
      <c r="LZM440" s="1552"/>
      <c r="LZN440" s="1552"/>
      <c r="LZO440" s="1552"/>
      <c r="LZP440" s="1552"/>
      <c r="LZQ440" s="1552"/>
      <c r="LZR440" s="1552"/>
      <c r="LZS440" s="1552"/>
      <c r="LZT440" s="1552"/>
      <c r="LZU440" s="1552"/>
      <c r="LZV440" s="1552"/>
      <c r="LZW440" s="1552"/>
      <c r="LZX440" s="1552"/>
      <c r="LZY440" s="1552"/>
      <c r="LZZ440" s="1552"/>
      <c r="MAA440" s="1552"/>
      <c r="MAB440" s="1552"/>
      <c r="MAC440" s="1552"/>
      <c r="MAD440" s="1552"/>
      <c r="MAE440" s="1552"/>
      <c r="MAF440" s="1552"/>
      <c r="MAG440" s="1552"/>
      <c r="MAH440" s="1552"/>
      <c r="MAI440" s="1552"/>
      <c r="MAJ440" s="1552"/>
      <c r="MAK440" s="1552"/>
      <c r="MAL440" s="1552"/>
      <c r="MAM440" s="1552"/>
      <c r="MAN440" s="1552"/>
      <c r="MAO440" s="1552"/>
      <c r="MAP440" s="1552"/>
      <c r="MAQ440" s="1552"/>
      <c r="MAR440" s="1552"/>
      <c r="MAS440" s="1552"/>
      <c r="MAT440" s="1552"/>
      <c r="MAU440" s="1552"/>
      <c r="MAV440" s="1552"/>
      <c r="MAW440" s="1552"/>
      <c r="MAX440" s="1552"/>
      <c r="MAY440" s="1552"/>
      <c r="MAZ440" s="1552"/>
      <c r="MBA440" s="1552"/>
      <c r="MBB440" s="1552"/>
      <c r="MBC440" s="1552"/>
      <c r="MBD440" s="1552"/>
      <c r="MBE440" s="1552"/>
      <c r="MBF440" s="1552"/>
      <c r="MBG440" s="1552"/>
      <c r="MBH440" s="1552"/>
      <c r="MBI440" s="1552"/>
      <c r="MBJ440" s="1552"/>
      <c r="MBK440" s="1552"/>
      <c r="MBL440" s="1552"/>
      <c r="MBM440" s="1552"/>
      <c r="MBN440" s="1552"/>
      <c r="MBO440" s="1552"/>
      <c r="MBP440" s="1552"/>
      <c r="MBQ440" s="1552"/>
      <c r="MBR440" s="1552"/>
      <c r="MBS440" s="1552"/>
      <c r="MBT440" s="1552"/>
      <c r="MBU440" s="1552"/>
      <c r="MBV440" s="1552"/>
      <c r="MBW440" s="1552"/>
      <c r="MBX440" s="1552"/>
      <c r="MBY440" s="1552"/>
      <c r="MBZ440" s="1552"/>
      <c r="MCA440" s="1552"/>
      <c r="MCB440" s="1552"/>
      <c r="MCC440" s="1552"/>
      <c r="MCD440" s="1552"/>
      <c r="MCE440" s="1552"/>
      <c r="MCF440" s="1552"/>
      <c r="MCG440" s="1552"/>
      <c r="MCH440" s="1552"/>
      <c r="MCI440" s="1552"/>
      <c r="MCJ440" s="1552"/>
      <c r="MCK440" s="1552"/>
      <c r="MCL440" s="1552"/>
      <c r="MCM440" s="1552"/>
      <c r="MCN440" s="1552"/>
      <c r="MCO440" s="1552"/>
      <c r="MCP440" s="1552"/>
      <c r="MCQ440" s="1552"/>
      <c r="MCR440" s="1552"/>
      <c r="MCS440" s="1552"/>
      <c r="MCT440" s="1552"/>
      <c r="MCU440" s="1552"/>
      <c r="MCV440" s="1552"/>
      <c r="MCW440" s="1552"/>
      <c r="MCX440" s="1552"/>
      <c r="MCY440" s="1552"/>
      <c r="MCZ440" s="1552"/>
      <c r="MDA440" s="1552"/>
      <c r="MDB440" s="1552"/>
      <c r="MDC440" s="1552"/>
      <c r="MDD440" s="1552"/>
      <c r="MDE440" s="1552"/>
      <c r="MDF440" s="1552"/>
      <c r="MDG440" s="1552"/>
      <c r="MDH440" s="1552"/>
      <c r="MDI440" s="1552"/>
      <c r="MDJ440" s="1552"/>
      <c r="MDK440" s="1552"/>
      <c r="MDL440" s="1552"/>
      <c r="MDM440" s="1552"/>
      <c r="MDN440" s="1552"/>
      <c r="MDO440" s="1552"/>
      <c r="MDP440" s="1552"/>
      <c r="MDQ440" s="1552"/>
      <c r="MDR440" s="1552"/>
      <c r="MDS440" s="1552"/>
      <c r="MDT440" s="1552"/>
      <c r="MDU440" s="1552"/>
      <c r="MDV440" s="1552"/>
      <c r="MDW440" s="1552"/>
      <c r="MDX440" s="1552"/>
      <c r="MDY440" s="1552"/>
      <c r="MDZ440" s="1552"/>
      <c r="MEA440" s="1552"/>
      <c r="MEB440" s="1552"/>
      <c r="MEC440" s="1552"/>
      <c r="MED440" s="1552"/>
      <c r="MEE440" s="1552"/>
      <c r="MEF440" s="1552"/>
      <c r="MEG440" s="1552"/>
      <c r="MEH440" s="1552"/>
      <c r="MEI440" s="1552"/>
      <c r="MEJ440" s="1552"/>
      <c r="MEK440" s="1552"/>
      <c r="MEL440" s="1552"/>
      <c r="MEM440" s="1552"/>
      <c r="MEN440" s="1552"/>
      <c r="MEO440" s="1552"/>
      <c r="MEP440" s="1552"/>
      <c r="MEQ440" s="1552"/>
      <c r="MER440" s="1552"/>
      <c r="MES440" s="1552"/>
      <c r="MET440" s="1552"/>
      <c r="MEU440" s="1552"/>
      <c r="MEV440" s="1552"/>
      <c r="MEW440" s="1552"/>
      <c r="MEX440" s="1552"/>
      <c r="MEY440" s="1552"/>
      <c r="MEZ440" s="1552"/>
      <c r="MFA440" s="1552"/>
      <c r="MFB440" s="1552"/>
      <c r="MFC440" s="1552"/>
      <c r="MFD440" s="1552"/>
      <c r="MFE440" s="1552"/>
      <c r="MFF440" s="1552"/>
      <c r="MFG440" s="1552"/>
      <c r="MFH440" s="1552"/>
      <c r="MFI440" s="1552"/>
      <c r="MFJ440" s="1552"/>
      <c r="MFK440" s="1552"/>
      <c r="MFL440" s="1552"/>
      <c r="MFM440" s="1552"/>
      <c r="MFN440" s="1552"/>
      <c r="MFO440" s="1552"/>
      <c r="MFP440" s="1552"/>
      <c r="MFQ440" s="1552"/>
      <c r="MFR440" s="1552"/>
      <c r="MFS440" s="1552"/>
      <c r="MFT440" s="1552"/>
      <c r="MFU440" s="1552"/>
      <c r="MFV440" s="1552"/>
      <c r="MFW440" s="1552"/>
      <c r="MFX440" s="1552"/>
      <c r="MFY440" s="1552"/>
      <c r="MFZ440" s="1552"/>
      <c r="MGA440" s="1552"/>
      <c r="MGB440" s="1552"/>
      <c r="MGC440" s="1552"/>
      <c r="MGD440" s="1552"/>
      <c r="MGE440" s="1552"/>
      <c r="MGF440" s="1552"/>
      <c r="MGG440" s="1552"/>
      <c r="MGH440" s="1552"/>
      <c r="MGI440" s="1552"/>
      <c r="MGJ440" s="1552"/>
      <c r="MGK440" s="1552"/>
      <c r="MGL440" s="1552"/>
      <c r="MGM440" s="1552"/>
      <c r="MGN440" s="1552"/>
      <c r="MGO440" s="1552"/>
      <c r="MGP440" s="1552"/>
      <c r="MGQ440" s="1552"/>
      <c r="MGR440" s="1552"/>
      <c r="MGS440" s="1552"/>
      <c r="MGT440" s="1552"/>
      <c r="MGU440" s="1552"/>
      <c r="MGV440" s="1552"/>
      <c r="MGW440" s="1552"/>
      <c r="MGX440" s="1552"/>
      <c r="MGY440" s="1552"/>
      <c r="MGZ440" s="1552"/>
      <c r="MHA440" s="1552"/>
      <c r="MHB440" s="1552"/>
      <c r="MHC440" s="1552"/>
      <c r="MHD440" s="1552"/>
      <c r="MHE440" s="1552"/>
      <c r="MHF440" s="1552"/>
      <c r="MHG440" s="1552"/>
      <c r="MHH440" s="1552"/>
      <c r="MHI440" s="1552"/>
      <c r="MHJ440" s="1552"/>
      <c r="MHK440" s="1552"/>
      <c r="MHL440" s="1552"/>
      <c r="MHM440" s="1552"/>
      <c r="MHN440" s="1552"/>
      <c r="MHO440" s="1552"/>
      <c r="MHP440" s="1552"/>
      <c r="MHQ440" s="1552"/>
      <c r="MHR440" s="1552"/>
      <c r="MHS440" s="1552"/>
      <c r="MHT440" s="1552"/>
      <c r="MHU440" s="1552"/>
      <c r="MHV440" s="1552"/>
      <c r="MHW440" s="1552"/>
      <c r="MHX440" s="1552"/>
      <c r="MHY440" s="1552"/>
      <c r="MHZ440" s="1552"/>
      <c r="MIA440" s="1552"/>
      <c r="MIB440" s="1552"/>
      <c r="MIC440" s="1552"/>
      <c r="MID440" s="1552"/>
      <c r="MIE440" s="1552"/>
      <c r="MIF440" s="1552"/>
      <c r="MIG440" s="1552"/>
      <c r="MIH440" s="1552"/>
      <c r="MII440" s="1552"/>
      <c r="MIJ440" s="1552"/>
      <c r="MIK440" s="1552"/>
      <c r="MIL440" s="1552"/>
      <c r="MIM440" s="1552"/>
      <c r="MIN440" s="1552"/>
      <c r="MIO440" s="1552"/>
      <c r="MIP440" s="1552"/>
      <c r="MIQ440" s="1552"/>
      <c r="MIR440" s="1552"/>
      <c r="MIS440" s="1552"/>
      <c r="MIT440" s="1552"/>
      <c r="MIU440" s="1552"/>
      <c r="MIV440" s="1552"/>
      <c r="MIW440" s="1552"/>
      <c r="MIX440" s="1552"/>
      <c r="MIY440" s="1552"/>
      <c r="MIZ440" s="1552"/>
      <c r="MJA440" s="1552"/>
      <c r="MJB440" s="1552"/>
      <c r="MJC440" s="1552"/>
      <c r="MJD440" s="1552"/>
      <c r="MJE440" s="1552"/>
      <c r="MJF440" s="1552"/>
      <c r="MJG440" s="1552"/>
      <c r="MJH440" s="1552"/>
      <c r="MJI440" s="1552"/>
      <c r="MJJ440" s="1552"/>
      <c r="MJK440" s="1552"/>
      <c r="MJL440" s="1552"/>
      <c r="MJM440" s="1552"/>
      <c r="MJN440" s="1552"/>
      <c r="MJO440" s="1552"/>
      <c r="MJP440" s="1552"/>
      <c r="MJQ440" s="1552"/>
      <c r="MJR440" s="1552"/>
      <c r="MJS440" s="1552"/>
      <c r="MJT440" s="1552"/>
      <c r="MJU440" s="1552"/>
      <c r="MJV440" s="1552"/>
      <c r="MJW440" s="1552"/>
      <c r="MJX440" s="1552"/>
      <c r="MJY440" s="1552"/>
      <c r="MJZ440" s="1552"/>
      <c r="MKA440" s="1552"/>
      <c r="MKB440" s="1552"/>
      <c r="MKC440" s="1552"/>
      <c r="MKD440" s="1552"/>
      <c r="MKE440" s="1552"/>
      <c r="MKF440" s="1552"/>
      <c r="MKG440" s="1552"/>
      <c r="MKH440" s="1552"/>
      <c r="MKI440" s="1552"/>
      <c r="MKJ440" s="1552"/>
      <c r="MKK440" s="1552"/>
      <c r="MKL440" s="1552"/>
      <c r="MKM440" s="1552"/>
      <c r="MKN440" s="1552"/>
      <c r="MKO440" s="1552"/>
      <c r="MKP440" s="1552"/>
      <c r="MKQ440" s="1552"/>
      <c r="MKR440" s="1552"/>
      <c r="MKS440" s="1552"/>
      <c r="MKT440" s="1552"/>
      <c r="MKU440" s="1552"/>
      <c r="MKV440" s="1552"/>
      <c r="MKW440" s="1552"/>
      <c r="MKX440" s="1552"/>
      <c r="MKY440" s="1552"/>
      <c r="MKZ440" s="1552"/>
      <c r="MLA440" s="1552"/>
      <c r="MLB440" s="1552"/>
      <c r="MLC440" s="1552"/>
      <c r="MLD440" s="1552"/>
      <c r="MLE440" s="1552"/>
      <c r="MLF440" s="1552"/>
      <c r="MLG440" s="1552"/>
      <c r="MLH440" s="1552"/>
      <c r="MLI440" s="1552"/>
      <c r="MLJ440" s="1552"/>
      <c r="MLK440" s="1552"/>
      <c r="MLL440" s="1552"/>
      <c r="MLM440" s="1552"/>
      <c r="MLN440" s="1552"/>
      <c r="MLO440" s="1552"/>
      <c r="MLP440" s="1552"/>
      <c r="MLQ440" s="1552"/>
      <c r="MLR440" s="1552"/>
      <c r="MLS440" s="1552"/>
      <c r="MLT440" s="1552"/>
      <c r="MLU440" s="1552"/>
      <c r="MLV440" s="1552"/>
      <c r="MLW440" s="1552"/>
      <c r="MLX440" s="1552"/>
      <c r="MLY440" s="1552"/>
      <c r="MLZ440" s="1552"/>
      <c r="MMA440" s="1552"/>
      <c r="MMB440" s="1552"/>
      <c r="MMC440" s="1552"/>
      <c r="MMD440" s="1552"/>
      <c r="MME440" s="1552"/>
      <c r="MMF440" s="1552"/>
      <c r="MMG440" s="1552"/>
      <c r="MMH440" s="1552"/>
      <c r="MMI440" s="1552"/>
      <c r="MMJ440" s="1552"/>
      <c r="MMK440" s="1552"/>
      <c r="MML440" s="1552"/>
      <c r="MMM440" s="1552"/>
      <c r="MMN440" s="1552"/>
      <c r="MMO440" s="1552"/>
      <c r="MMP440" s="1552"/>
      <c r="MMQ440" s="1552"/>
      <c r="MMR440" s="1552"/>
      <c r="MMS440" s="1552"/>
      <c r="MMT440" s="1552"/>
      <c r="MMU440" s="1552"/>
      <c r="MMV440" s="1552"/>
      <c r="MMW440" s="1552"/>
      <c r="MMX440" s="1552"/>
      <c r="MMY440" s="1552"/>
      <c r="MMZ440" s="1552"/>
      <c r="MNA440" s="1552"/>
      <c r="MNB440" s="1552"/>
      <c r="MNC440" s="1552"/>
      <c r="MND440" s="1552"/>
      <c r="MNE440" s="1552"/>
      <c r="MNF440" s="1552"/>
      <c r="MNG440" s="1552"/>
      <c r="MNH440" s="1552"/>
      <c r="MNI440" s="1552"/>
      <c r="MNJ440" s="1552"/>
      <c r="MNK440" s="1552"/>
      <c r="MNL440" s="1552"/>
      <c r="MNM440" s="1552"/>
      <c r="MNN440" s="1552"/>
      <c r="MNO440" s="1552"/>
      <c r="MNP440" s="1552"/>
      <c r="MNQ440" s="1552"/>
      <c r="MNR440" s="1552"/>
      <c r="MNS440" s="1552"/>
      <c r="MNT440" s="1552"/>
      <c r="MNU440" s="1552"/>
      <c r="MNV440" s="1552"/>
      <c r="MNW440" s="1552"/>
      <c r="MNX440" s="1552"/>
      <c r="MNY440" s="1552"/>
      <c r="MNZ440" s="1552"/>
      <c r="MOA440" s="1552"/>
      <c r="MOB440" s="1552"/>
      <c r="MOC440" s="1552"/>
      <c r="MOD440" s="1552"/>
      <c r="MOE440" s="1552"/>
      <c r="MOF440" s="1552"/>
      <c r="MOG440" s="1552"/>
      <c r="MOH440" s="1552"/>
      <c r="MOI440" s="1552"/>
      <c r="MOJ440" s="1552"/>
      <c r="MOK440" s="1552"/>
      <c r="MOL440" s="1552"/>
      <c r="MOM440" s="1552"/>
      <c r="MON440" s="1552"/>
      <c r="MOO440" s="1552"/>
      <c r="MOP440" s="1552"/>
      <c r="MOQ440" s="1552"/>
      <c r="MOR440" s="1552"/>
      <c r="MOS440" s="1552"/>
      <c r="MOT440" s="1552"/>
      <c r="MOU440" s="1552"/>
      <c r="MOV440" s="1552"/>
      <c r="MOW440" s="1552"/>
      <c r="MOX440" s="1552"/>
      <c r="MOY440" s="1552"/>
      <c r="MOZ440" s="1552"/>
      <c r="MPA440" s="1552"/>
      <c r="MPB440" s="1552"/>
      <c r="MPC440" s="1552"/>
      <c r="MPD440" s="1552"/>
      <c r="MPE440" s="1552"/>
      <c r="MPF440" s="1552"/>
      <c r="MPG440" s="1552"/>
      <c r="MPH440" s="1552"/>
      <c r="MPI440" s="1552"/>
      <c r="MPJ440" s="1552"/>
      <c r="MPK440" s="1552"/>
      <c r="MPL440" s="1552"/>
      <c r="MPM440" s="1552"/>
      <c r="MPN440" s="1552"/>
      <c r="MPO440" s="1552"/>
      <c r="MPP440" s="1552"/>
      <c r="MPQ440" s="1552"/>
      <c r="MPR440" s="1552"/>
      <c r="MPS440" s="1552"/>
      <c r="MPT440" s="1552"/>
      <c r="MPU440" s="1552"/>
      <c r="MPV440" s="1552"/>
      <c r="MPW440" s="1552"/>
      <c r="MPX440" s="1552"/>
      <c r="MPY440" s="1552"/>
      <c r="MPZ440" s="1552"/>
      <c r="MQA440" s="1552"/>
      <c r="MQB440" s="1552"/>
      <c r="MQC440" s="1552"/>
      <c r="MQD440" s="1552"/>
      <c r="MQE440" s="1552"/>
      <c r="MQF440" s="1552"/>
      <c r="MQG440" s="1552"/>
      <c r="MQH440" s="1552"/>
      <c r="MQI440" s="1552"/>
      <c r="MQJ440" s="1552"/>
      <c r="MQK440" s="1552"/>
      <c r="MQL440" s="1552"/>
      <c r="MQM440" s="1552"/>
      <c r="MQN440" s="1552"/>
      <c r="MQO440" s="1552"/>
      <c r="MQP440" s="1552"/>
      <c r="MQQ440" s="1552"/>
      <c r="MQR440" s="1552"/>
      <c r="MQS440" s="1552"/>
      <c r="MQT440" s="1552"/>
      <c r="MQU440" s="1552"/>
      <c r="MQV440" s="1552"/>
      <c r="MQW440" s="1552"/>
      <c r="MQX440" s="1552"/>
      <c r="MQY440" s="1552"/>
      <c r="MQZ440" s="1552"/>
      <c r="MRA440" s="1552"/>
      <c r="MRB440" s="1552"/>
      <c r="MRC440" s="1552"/>
      <c r="MRD440" s="1552"/>
      <c r="MRE440" s="1552"/>
      <c r="MRF440" s="1552"/>
      <c r="MRG440" s="1552"/>
      <c r="MRH440" s="1552"/>
      <c r="MRI440" s="1552"/>
      <c r="MRJ440" s="1552"/>
      <c r="MRK440" s="1552"/>
      <c r="MRL440" s="1552"/>
      <c r="MRM440" s="1552"/>
      <c r="MRN440" s="1552"/>
      <c r="MRO440" s="1552"/>
      <c r="MRP440" s="1552"/>
      <c r="MRQ440" s="1552"/>
      <c r="MRR440" s="1552"/>
      <c r="MRS440" s="1552"/>
      <c r="MRT440" s="1552"/>
      <c r="MRU440" s="1552"/>
      <c r="MRV440" s="1552"/>
      <c r="MRW440" s="1552"/>
      <c r="MRX440" s="1552"/>
      <c r="MRY440" s="1552"/>
      <c r="MRZ440" s="1552"/>
      <c r="MSA440" s="1552"/>
      <c r="MSB440" s="1552"/>
      <c r="MSC440" s="1552"/>
      <c r="MSD440" s="1552"/>
      <c r="MSE440" s="1552"/>
      <c r="MSF440" s="1552"/>
      <c r="MSG440" s="1552"/>
      <c r="MSH440" s="1552"/>
      <c r="MSI440" s="1552"/>
      <c r="MSJ440" s="1552"/>
      <c r="MSK440" s="1552"/>
      <c r="MSL440" s="1552"/>
      <c r="MSM440" s="1552"/>
      <c r="MSN440" s="1552"/>
      <c r="MSO440" s="1552"/>
      <c r="MSP440" s="1552"/>
      <c r="MSQ440" s="1552"/>
      <c r="MSR440" s="1552"/>
      <c r="MSS440" s="1552"/>
      <c r="MST440" s="1552"/>
      <c r="MSU440" s="1552"/>
      <c r="MSV440" s="1552"/>
      <c r="MSW440" s="1552"/>
      <c r="MSX440" s="1552"/>
      <c r="MSY440" s="1552"/>
      <c r="MSZ440" s="1552"/>
      <c r="MTA440" s="1552"/>
      <c r="MTB440" s="1552"/>
      <c r="MTC440" s="1552"/>
      <c r="MTD440" s="1552"/>
      <c r="MTE440" s="1552"/>
      <c r="MTF440" s="1552"/>
      <c r="MTG440" s="1552"/>
      <c r="MTH440" s="1552"/>
      <c r="MTI440" s="1552"/>
      <c r="MTJ440" s="1552"/>
      <c r="MTK440" s="1552"/>
      <c r="MTL440" s="1552"/>
      <c r="MTM440" s="1552"/>
      <c r="MTN440" s="1552"/>
      <c r="MTO440" s="1552"/>
      <c r="MTP440" s="1552"/>
      <c r="MTQ440" s="1552"/>
      <c r="MTR440" s="1552"/>
      <c r="MTS440" s="1552"/>
      <c r="MTT440" s="1552"/>
      <c r="MTU440" s="1552"/>
      <c r="MTV440" s="1552"/>
      <c r="MTW440" s="1552"/>
      <c r="MTX440" s="1552"/>
      <c r="MTY440" s="1552"/>
      <c r="MTZ440" s="1552"/>
      <c r="MUA440" s="1552"/>
      <c r="MUB440" s="1552"/>
      <c r="MUC440" s="1552"/>
      <c r="MUD440" s="1552"/>
      <c r="MUE440" s="1552"/>
      <c r="MUF440" s="1552"/>
      <c r="MUG440" s="1552"/>
      <c r="MUH440" s="1552"/>
      <c r="MUI440" s="1552"/>
      <c r="MUJ440" s="1552"/>
      <c r="MUK440" s="1552"/>
      <c r="MUL440" s="1552"/>
      <c r="MUM440" s="1552"/>
      <c r="MUN440" s="1552"/>
      <c r="MUO440" s="1552"/>
      <c r="MUP440" s="1552"/>
      <c r="MUQ440" s="1552"/>
      <c r="MUR440" s="1552"/>
      <c r="MUS440" s="1552"/>
      <c r="MUT440" s="1552"/>
      <c r="MUU440" s="1552"/>
      <c r="MUV440" s="1552"/>
      <c r="MUW440" s="1552"/>
      <c r="MUX440" s="1552"/>
      <c r="MUY440" s="1552"/>
      <c r="MUZ440" s="1552"/>
      <c r="MVA440" s="1552"/>
      <c r="MVB440" s="1552"/>
      <c r="MVC440" s="1552"/>
      <c r="MVD440" s="1552"/>
      <c r="MVE440" s="1552"/>
      <c r="MVF440" s="1552"/>
      <c r="MVG440" s="1552"/>
      <c r="MVH440" s="1552"/>
      <c r="MVI440" s="1552"/>
      <c r="MVJ440" s="1552"/>
      <c r="MVK440" s="1552"/>
      <c r="MVL440" s="1552"/>
      <c r="MVM440" s="1552"/>
      <c r="MVN440" s="1552"/>
      <c r="MVO440" s="1552"/>
      <c r="MVP440" s="1552"/>
      <c r="MVQ440" s="1552"/>
      <c r="MVR440" s="1552"/>
      <c r="MVS440" s="1552"/>
      <c r="MVT440" s="1552"/>
      <c r="MVU440" s="1552"/>
      <c r="MVV440" s="1552"/>
      <c r="MVW440" s="1552"/>
      <c r="MVX440" s="1552"/>
      <c r="MVY440" s="1552"/>
      <c r="MVZ440" s="1552"/>
      <c r="MWA440" s="1552"/>
      <c r="MWB440" s="1552"/>
      <c r="MWC440" s="1552"/>
      <c r="MWD440" s="1552"/>
      <c r="MWE440" s="1552"/>
      <c r="MWF440" s="1552"/>
      <c r="MWG440" s="1552"/>
      <c r="MWH440" s="1552"/>
      <c r="MWI440" s="1552"/>
      <c r="MWJ440" s="1552"/>
      <c r="MWK440" s="1552"/>
      <c r="MWL440" s="1552"/>
      <c r="MWM440" s="1552"/>
      <c r="MWN440" s="1552"/>
      <c r="MWO440" s="1552"/>
      <c r="MWP440" s="1552"/>
      <c r="MWQ440" s="1552"/>
      <c r="MWR440" s="1552"/>
      <c r="MWS440" s="1552"/>
      <c r="MWT440" s="1552"/>
      <c r="MWU440" s="1552"/>
      <c r="MWV440" s="1552"/>
      <c r="MWW440" s="1552"/>
      <c r="MWX440" s="1552"/>
      <c r="MWY440" s="1552"/>
      <c r="MWZ440" s="1552"/>
      <c r="MXA440" s="1552"/>
      <c r="MXB440" s="1552"/>
      <c r="MXC440" s="1552"/>
      <c r="MXD440" s="1552"/>
      <c r="MXE440" s="1552"/>
      <c r="MXF440" s="1552"/>
      <c r="MXG440" s="1552"/>
      <c r="MXH440" s="1552"/>
      <c r="MXI440" s="1552"/>
      <c r="MXJ440" s="1552"/>
      <c r="MXK440" s="1552"/>
      <c r="MXL440" s="1552"/>
      <c r="MXM440" s="1552"/>
      <c r="MXN440" s="1552"/>
      <c r="MXO440" s="1552"/>
      <c r="MXP440" s="1552"/>
      <c r="MXQ440" s="1552"/>
      <c r="MXR440" s="1552"/>
      <c r="MXS440" s="1552"/>
      <c r="MXT440" s="1552"/>
      <c r="MXU440" s="1552"/>
      <c r="MXV440" s="1552"/>
      <c r="MXW440" s="1552"/>
      <c r="MXX440" s="1552"/>
      <c r="MXY440" s="1552"/>
      <c r="MXZ440" s="1552"/>
      <c r="MYA440" s="1552"/>
      <c r="MYB440" s="1552"/>
      <c r="MYC440" s="1552"/>
      <c r="MYD440" s="1552"/>
      <c r="MYE440" s="1552"/>
      <c r="MYF440" s="1552"/>
      <c r="MYG440" s="1552"/>
      <c r="MYH440" s="1552"/>
      <c r="MYI440" s="1552"/>
      <c r="MYJ440" s="1552"/>
      <c r="MYK440" s="1552"/>
      <c r="MYL440" s="1552"/>
      <c r="MYM440" s="1552"/>
      <c r="MYN440" s="1552"/>
      <c r="MYO440" s="1552"/>
      <c r="MYP440" s="1552"/>
      <c r="MYQ440" s="1552"/>
      <c r="MYR440" s="1552"/>
      <c r="MYS440" s="1552"/>
      <c r="MYT440" s="1552"/>
      <c r="MYU440" s="1552"/>
      <c r="MYV440" s="1552"/>
      <c r="MYW440" s="1552"/>
      <c r="MYX440" s="1552"/>
      <c r="MYY440" s="1552"/>
      <c r="MYZ440" s="1552"/>
      <c r="MZA440" s="1552"/>
      <c r="MZB440" s="1552"/>
      <c r="MZC440" s="1552"/>
      <c r="MZD440" s="1552"/>
      <c r="MZE440" s="1552"/>
      <c r="MZF440" s="1552"/>
      <c r="MZG440" s="1552"/>
      <c r="MZH440" s="1552"/>
      <c r="MZI440" s="1552"/>
      <c r="MZJ440" s="1552"/>
      <c r="MZK440" s="1552"/>
      <c r="MZL440" s="1552"/>
      <c r="MZM440" s="1552"/>
      <c r="MZN440" s="1552"/>
      <c r="MZO440" s="1552"/>
      <c r="MZP440" s="1552"/>
      <c r="MZQ440" s="1552"/>
      <c r="MZR440" s="1552"/>
      <c r="MZS440" s="1552"/>
      <c r="MZT440" s="1552"/>
      <c r="MZU440" s="1552"/>
      <c r="MZV440" s="1552"/>
      <c r="MZW440" s="1552"/>
      <c r="MZX440" s="1552"/>
      <c r="MZY440" s="1552"/>
      <c r="MZZ440" s="1552"/>
      <c r="NAA440" s="1552"/>
      <c r="NAB440" s="1552"/>
      <c r="NAC440" s="1552"/>
      <c r="NAD440" s="1552"/>
      <c r="NAE440" s="1552"/>
      <c r="NAF440" s="1552"/>
      <c r="NAG440" s="1552"/>
      <c r="NAH440" s="1552"/>
      <c r="NAI440" s="1552"/>
      <c r="NAJ440" s="1552"/>
      <c r="NAK440" s="1552"/>
      <c r="NAL440" s="1552"/>
      <c r="NAM440" s="1552"/>
      <c r="NAN440" s="1552"/>
      <c r="NAO440" s="1552"/>
      <c r="NAP440" s="1552"/>
      <c r="NAQ440" s="1552"/>
      <c r="NAR440" s="1552"/>
      <c r="NAS440" s="1552"/>
      <c r="NAT440" s="1552"/>
      <c r="NAU440" s="1552"/>
      <c r="NAV440" s="1552"/>
      <c r="NAW440" s="1552"/>
      <c r="NAX440" s="1552"/>
      <c r="NAY440" s="1552"/>
      <c r="NAZ440" s="1552"/>
      <c r="NBA440" s="1552"/>
      <c r="NBB440" s="1552"/>
      <c r="NBC440" s="1552"/>
      <c r="NBD440" s="1552"/>
      <c r="NBE440" s="1552"/>
      <c r="NBF440" s="1552"/>
      <c r="NBG440" s="1552"/>
      <c r="NBH440" s="1552"/>
      <c r="NBI440" s="1552"/>
      <c r="NBJ440" s="1552"/>
      <c r="NBK440" s="1552"/>
      <c r="NBL440" s="1552"/>
      <c r="NBM440" s="1552"/>
      <c r="NBN440" s="1552"/>
      <c r="NBO440" s="1552"/>
      <c r="NBP440" s="1552"/>
      <c r="NBQ440" s="1552"/>
      <c r="NBR440" s="1552"/>
      <c r="NBS440" s="1552"/>
      <c r="NBT440" s="1552"/>
      <c r="NBU440" s="1552"/>
      <c r="NBV440" s="1552"/>
      <c r="NBW440" s="1552"/>
      <c r="NBX440" s="1552"/>
      <c r="NBY440" s="1552"/>
      <c r="NBZ440" s="1552"/>
      <c r="NCA440" s="1552"/>
      <c r="NCB440" s="1552"/>
      <c r="NCC440" s="1552"/>
      <c r="NCD440" s="1552"/>
      <c r="NCE440" s="1552"/>
      <c r="NCF440" s="1552"/>
      <c r="NCG440" s="1552"/>
      <c r="NCH440" s="1552"/>
      <c r="NCI440" s="1552"/>
      <c r="NCJ440" s="1552"/>
      <c r="NCK440" s="1552"/>
      <c r="NCL440" s="1552"/>
      <c r="NCM440" s="1552"/>
      <c r="NCN440" s="1552"/>
      <c r="NCO440" s="1552"/>
      <c r="NCP440" s="1552"/>
      <c r="NCQ440" s="1552"/>
      <c r="NCR440" s="1552"/>
      <c r="NCS440" s="1552"/>
      <c r="NCT440" s="1552"/>
      <c r="NCU440" s="1552"/>
      <c r="NCV440" s="1552"/>
      <c r="NCW440" s="1552"/>
      <c r="NCX440" s="1552"/>
      <c r="NCY440" s="1552"/>
      <c r="NCZ440" s="1552"/>
      <c r="NDA440" s="1552"/>
      <c r="NDB440" s="1552"/>
      <c r="NDC440" s="1552"/>
      <c r="NDD440" s="1552"/>
      <c r="NDE440" s="1552"/>
      <c r="NDF440" s="1552"/>
      <c r="NDG440" s="1552"/>
      <c r="NDH440" s="1552"/>
      <c r="NDI440" s="1552"/>
      <c r="NDJ440" s="1552"/>
      <c r="NDK440" s="1552"/>
      <c r="NDL440" s="1552"/>
      <c r="NDM440" s="1552"/>
      <c r="NDN440" s="1552"/>
      <c r="NDO440" s="1552"/>
      <c r="NDP440" s="1552"/>
      <c r="NDQ440" s="1552"/>
      <c r="NDR440" s="1552"/>
      <c r="NDS440" s="1552"/>
      <c r="NDT440" s="1552"/>
      <c r="NDU440" s="1552"/>
      <c r="NDV440" s="1552"/>
      <c r="NDW440" s="1552"/>
      <c r="NDX440" s="1552"/>
      <c r="NDY440" s="1552"/>
      <c r="NDZ440" s="1552"/>
      <c r="NEA440" s="1552"/>
      <c r="NEB440" s="1552"/>
      <c r="NEC440" s="1552"/>
      <c r="NED440" s="1552"/>
      <c r="NEE440" s="1552"/>
      <c r="NEF440" s="1552"/>
      <c r="NEG440" s="1552"/>
      <c r="NEH440" s="1552"/>
      <c r="NEI440" s="1552"/>
      <c r="NEJ440" s="1552"/>
      <c r="NEK440" s="1552"/>
      <c r="NEL440" s="1552"/>
      <c r="NEM440" s="1552"/>
      <c r="NEN440" s="1552"/>
      <c r="NEO440" s="1552"/>
      <c r="NEP440" s="1552"/>
      <c r="NEQ440" s="1552"/>
      <c r="NER440" s="1552"/>
      <c r="NES440" s="1552"/>
      <c r="NET440" s="1552"/>
      <c r="NEU440" s="1552"/>
      <c r="NEV440" s="1552"/>
      <c r="NEW440" s="1552"/>
      <c r="NEX440" s="1552"/>
      <c r="NEY440" s="1552"/>
      <c r="NEZ440" s="1552"/>
      <c r="NFA440" s="1552"/>
      <c r="NFB440" s="1552"/>
      <c r="NFC440" s="1552"/>
      <c r="NFD440" s="1552"/>
      <c r="NFE440" s="1552"/>
      <c r="NFF440" s="1552"/>
      <c r="NFG440" s="1552"/>
      <c r="NFH440" s="1552"/>
      <c r="NFI440" s="1552"/>
      <c r="NFJ440" s="1552"/>
      <c r="NFK440" s="1552"/>
      <c r="NFL440" s="1552"/>
      <c r="NFM440" s="1552"/>
      <c r="NFN440" s="1552"/>
      <c r="NFO440" s="1552"/>
      <c r="NFP440" s="1552"/>
      <c r="NFQ440" s="1552"/>
      <c r="NFR440" s="1552"/>
      <c r="NFS440" s="1552"/>
      <c r="NFT440" s="1552"/>
      <c r="NFU440" s="1552"/>
      <c r="NFV440" s="1552"/>
      <c r="NFW440" s="1552"/>
      <c r="NFX440" s="1552"/>
      <c r="NFY440" s="1552"/>
      <c r="NFZ440" s="1552"/>
      <c r="NGA440" s="1552"/>
      <c r="NGB440" s="1552"/>
      <c r="NGC440" s="1552"/>
      <c r="NGD440" s="1552"/>
      <c r="NGE440" s="1552"/>
      <c r="NGF440" s="1552"/>
      <c r="NGG440" s="1552"/>
      <c r="NGH440" s="1552"/>
      <c r="NGI440" s="1552"/>
      <c r="NGJ440" s="1552"/>
      <c r="NGK440" s="1552"/>
      <c r="NGL440" s="1552"/>
      <c r="NGM440" s="1552"/>
      <c r="NGN440" s="1552"/>
      <c r="NGO440" s="1552"/>
      <c r="NGP440" s="1552"/>
      <c r="NGQ440" s="1552"/>
      <c r="NGR440" s="1552"/>
      <c r="NGS440" s="1552"/>
      <c r="NGT440" s="1552"/>
      <c r="NGU440" s="1552"/>
      <c r="NGV440" s="1552"/>
      <c r="NGW440" s="1552"/>
      <c r="NGX440" s="1552"/>
      <c r="NGY440" s="1552"/>
      <c r="NGZ440" s="1552"/>
      <c r="NHA440" s="1552"/>
      <c r="NHB440" s="1552"/>
      <c r="NHC440" s="1552"/>
      <c r="NHD440" s="1552"/>
      <c r="NHE440" s="1552"/>
      <c r="NHF440" s="1552"/>
      <c r="NHG440" s="1552"/>
      <c r="NHH440" s="1552"/>
      <c r="NHI440" s="1552"/>
      <c r="NHJ440" s="1552"/>
      <c r="NHK440" s="1552"/>
      <c r="NHL440" s="1552"/>
      <c r="NHM440" s="1552"/>
      <c r="NHN440" s="1552"/>
      <c r="NHO440" s="1552"/>
      <c r="NHP440" s="1552"/>
      <c r="NHQ440" s="1552"/>
      <c r="NHR440" s="1552"/>
      <c r="NHS440" s="1552"/>
      <c r="NHT440" s="1552"/>
      <c r="NHU440" s="1552"/>
      <c r="NHV440" s="1552"/>
      <c r="NHW440" s="1552"/>
      <c r="NHX440" s="1552"/>
      <c r="NHY440" s="1552"/>
      <c r="NHZ440" s="1552"/>
      <c r="NIA440" s="1552"/>
      <c r="NIB440" s="1552"/>
      <c r="NIC440" s="1552"/>
      <c r="NID440" s="1552"/>
      <c r="NIE440" s="1552"/>
      <c r="NIF440" s="1552"/>
      <c r="NIG440" s="1552"/>
      <c r="NIH440" s="1552"/>
      <c r="NII440" s="1552"/>
      <c r="NIJ440" s="1552"/>
      <c r="NIK440" s="1552"/>
      <c r="NIL440" s="1552"/>
      <c r="NIM440" s="1552"/>
      <c r="NIN440" s="1552"/>
      <c r="NIO440" s="1552"/>
      <c r="NIP440" s="1552"/>
      <c r="NIQ440" s="1552"/>
      <c r="NIR440" s="1552"/>
      <c r="NIS440" s="1552"/>
      <c r="NIT440" s="1552"/>
      <c r="NIU440" s="1552"/>
      <c r="NIV440" s="1552"/>
      <c r="NIW440" s="1552"/>
      <c r="NIX440" s="1552"/>
      <c r="NIY440" s="1552"/>
      <c r="NIZ440" s="1552"/>
      <c r="NJA440" s="1552"/>
      <c r="NJB440" s="1552"/>
      <c r="NJC440" s="1552"/>
      <c r="NJD440" s="1552"/>
      <c r="NJE440" s="1552"/>
      <c r="NJF440" s="1552"/>
      <c r="NJG440" s="1552"/>
      <c r="NJH440" s="1552"/>
      <c r="NJI440" s="1552"/>
      <c r="NJJ440" s="1552"/>
      <c r="NJK440" s="1552"/>
      <c r="NJL440" s="1552"/>
      <c r="NJM440" s="1552"/>
      <c r="NJN440" s="1552"/>
      <c r="NJO440" s="1552"/>
      <c r="NJP440" s="1552"/>
      <c r="NJQ440" s="1552"/>
      <c r="NJR440" s="1552"/>
      <c r="NJS440" s="1552"/>
      <c r="NJT440" s="1552"/>
      <c r="NJU440" s="1552"/>
      <c r="NJV440" s="1552"/>
      <c r="NJW440" s="1552"/>
      <c r="NJX440" s="1552"/>
      <c r="NJY440" s="1552"/>
      <c r="NJZ440" s="1552"/>
      <c r="NKA440" s="1552"/>
      <c r="NKB440" s="1552"/>
      <c r="NKC440" s="1552"/>
      <c r="NKD440" s="1552"/>
      <c r="NKE440" s="1552"/>
      <c r="NKF440" s="1552"/>
      <c r="NKG440" s="1552"/>
      <c r="NKH440" s="1552"/>
      <c r="NKI440" s="1552"/>
      <c r="NKJ440" s="1552"/>
      <c r="NKK440" s="1552"/>
      <c r="NKL440" s="1552"/>
      <c r="NKM440" s="1552"/>
      <c r="NKN440" s="1552"/>
      <c r="NKO440" s="1552"/>
      <c r="NKP440" s="1552"/>
      <c r="NKQ440" s="1552"/>
      <c r="NKR440" s="1552"/>
      <c r="NKS440" s="1552"/>
      <c r="NKT440" s="1552"/>
      <c r="NKU440" s="1552"/>
      <c r="NKV440" s="1552"/>
      <c r="NKW440" s="1552"/>
      <c r="NKX440" s="1552"/>
      <c r="NKY440" s="1552"/>
      <c r="NKZ440" s="1552"/>
      <c r="NLA440" s="1552"/>
      <c r="NLB440" s="1552"/>
      <c r="NLC440" s="1552"/>
      <c r="NLD440" s="1552"/>
      <c r="NLE440" s="1552"/>
      <c r="NLF440" s="1552"/>
      <c r="NLG440" s="1552"/>
      <c r="NLH440" s="1552"/>
      <c r="NLI440" s="1552"/>
      <c r="NLJ440" s="1552"/>
      <c r="NLK440" s="1552"/>
      <c r="NLL440" s="1552"/>
      <c r="NLM440" s="1552"/>
      <c r="NLN440" s="1552"/>
      <c r="NLO440" s="1552"/>
      <c r="NLP440" s="1552"/>
      <c r="NLQ440" s="1552"/>
      <c r="NLR440" s="1552"/>
      <c r="NLS440" s="1552"/>
      <c r="NLT440" s="1552"/>
      <c r="NLU440" s="1552"/>
      <c r="NLV440" s="1552"/>
      <c r="NLW440" s="1552"/>
      <c r="NLX440" s="1552"/>
      <c r="NLY440" s="1552"/>
      <c r="NLZ440" s="1552"/>
      <c r="NMA440" s="1552"/>
      <c r="NMB440" s="1552"/>
      <c r="NMC440" s="1552"/>
      <c r="NMD440" s="1552"/>
      <c r="NME440" s="1552"/>
      <c r="NMF440" s="1552"/>
      <c r="NMG440" s="1552"/>
      <c r="NMH440" s="1552"/>
      <c r="NMI440" s="1552"/>
      <c r="NMJ440" s="1552"/>
      <c r="NMK440" s="1552"/>
      <c r="NML440" s="1552"/>
      <c r="NMM440" s="1552"/>
      <c r="NMN440" s="1552"/>
      <c r="NMO440" s="1552"/>
      <c r="NMP440" s="1552"/>
      <c r="NMQ440" s="1552"/>
      <c r="NMR440" s="1552"/>
      <c r="NMS440" s="1552"/>
      <c r="NMT440" s="1552"/>
      <c r="NMU440" s="1552"/>
      <c r="NMV440" s="1552"/>
      <c r="NMW440" s="1552"/>
      <c r="NMX440" s="1552"/>
      <c r="NMY440" s="1552"/>
      <c r="NMZ440" s="1552"/>
      <c r="NNA440" s="1552"/>
      <c r="NNB440" s="1552"/>
      <c r="NNC440" s="1552"/>
      <c r="NND440" s="1552"/>
      <c r="NNE440" s="1552"/>
      <c r="NNF440" s="1552"/>
      <c r="NNG440" s="1552"/>
      <c r="NNH440" s="1552"/>
      <c r="NNI440" s="1552"/>
      <c r="NNJ440" s="1552"/>
      <c r="NNK440" s="1552"/>
      <c r="NNL440" s="1552"/>
      <c r="NNM440" s="1552"/>
      <c r="NNN440" s="1552"/>
      <c r="NNO440" s="1552"/>
      <c r="NNP440" s="1552"/>
      <c r="NNQ440" s="1552"/>
      <c r="NNR440" s="1552"/>
      <c r="NNS440" s="1552"/>
      <c r="NNT440" s="1552"/>
      <c r="NNU440" s="1552"/>
      <c r="NNV440" s="1552"/>
      <c r="NNW440" s="1552"/>
      <c r="NNX440" s="1552"/>
      <c r="NNY440" s="1552"/>
      <c r="NNZ440" s="1552"/>
      <c r="NOA440" s="1552"/>
      <c r="NOB440" s="1552"/>
      <c r="NOC440" s="1552"/>
      <c r="NOD440" s="1552"/>
      <c r="NOE440" s="1552"/>
      <c r="NOF440" s="1552"/>
      <c r="NOG440" s="1552"/>
      <c r="NOH440" s="1552"/>
      <c r="NOI440" s="1552"/>
      <c r="NOJ440" s="1552"/>
      <c r="NOK440" s="1552"/>
      <c r="NOL440" s="1552"/>
      <c r="NOM440" s="1552"/>
      <c r="NON440" s="1552"/>
      <c r="NOO440" s="1552"/>
      <c r="NOP440" s="1552"/>
      <c r="NOQ440" s="1552"/>
      <c r="NOR440" s="1552"/>
      <c r="NOS440" s="1552"/>
      <c r="NOT440" s="1552"/>
      <c r="NOU440" s="1552"/>
      <c r="NOV440" s="1552"/>
      <c r="NOW440" s="1552"/>
      <c r="NOX440" s="1552"/>
      <c r="NOY440" s="1552"/>
      <c r="NOZ440" s="1552"/>
      <c r="NPA440" s="1552"/>
      <c r="NPB440" s="1552"/>
      <c r="NPC440" s="1552"/>
      <c r="NPD440" s="1552"/>
      <c r="NPE440" s="1552"/>
      <c r="NPF440" s="1552"/>
      <c r="NPG440" s="1552"/>
      <c r="NPH440" s="1552"/>
      <c r="NPI440" s="1552"/>
      <c r="NPJ440" s="1552"/>
      <c r="NPK440" s="1552"/>
      <c r="NPL440" s="1552"/>
      <c r="NPM440" s="1552"/>
      <c r="NPN440" s="1552"/>
      <c r="NPO440" s="1552"/>
      <c r="NPP440" s="1552"/>
      <c r="NPQ440" s="1552"/>
      <c r="NPR440" s="1552"/>
      <c r="NPS440" s="1552"/>
      <c r="NPT440" s="1552"/>
      <c r="NPU440" s="1552"/>
      <c r="NPV440" s="1552"/>
      <c r="NPW440" s="1552"/>
      <c r="NPX440" s="1552"/>
      <c r="NPY440" s="1552"/>
      <c r="NPZ440" s="1552"/>
      <c r="NQA440" s="1552"/>
      <c r="NQB440" s="1552"/>
      <c r="NQC440" s="1552"/>
      <c r="NQD440" s="1552"/>
      <c r="NQE440" s="1552"/>
      <c r="NQF440" s="1552"/>
      <c r="NQG440" s="1552"/>
      <c r="NQH440" s="1552"/>
      <c r="NQI440" s="1552"/>
      <c r="NQJ440" s="1552"/>
      <c r="NQK440" s="1552"/>
      <c r="NQL440" s="1552"/>
      <c r="NQM440" s="1552"/>
      <c r="NQN440" s="1552"/>
      <c r="NQO440" s="1552"/>
      <c r="NQP440" s="1552"/>
      <c r="NQQ440" s="1552"/>
      <c r="NQR440" s="1552"/>
      <c r="NQS440" s="1552"/>
      <c r="NQT440" s="1552"/>
      <c r="NQU440" s="1552"/>
      <c r="NQV440" s="1552"/>
      <c r="NQW440" s="1552"/>
      <c r="NQX440" s="1552"/>
      <c r="NQY440" s="1552"/>
      <c r="NQZ440" s="1552"/>
      <c r="NRA440" s="1552"/>
      <c r="NRB440" s="1552"/>
      <c r="NRC440" s="1552"/>
      <c r="NRD440" s="1552"/>
      <c r="NRE440" s="1552"/>
      <c r="NRF440" s="1552"/>
      <c r="NRG440" s="1552"/>
      <c r="NRH440" s="1552"/>
      <c r="NRI440" s="1552"/>
      <c r="NRJ440" s="1552"/>
      <c r="NRK440" s="1552"/>
      <c r="NRL440" s="1552"/>
      <c r="NRM440" s="1552"/>
      <c r="NRN440" s="1552"/>
      <c r="NRO440" s="1552"/>
      <c r="NRP440" s="1552"/>
      <c r="NRQ440" s="1552"/>
      <c r="NRR440" s="1552"/>
      <c r="NRS440" s="1552"/>
      <c r="NRT440" s="1552"/>
      <c r="NRU440" s="1552"/>
      <c r="NRV440" s="1552"/>
      <c r="NRW440" s="1552"/>
      <c r="NRX440" s="1552"/>
      <c r="NRY440" s="1552"/>
      <c r="NRZ440" s="1552"/>
      <c r="NSA440" s="1552"/>
      <c r="NSB440" s="1552"/>
      <c r="NSC440" s="1552"/>
      <c r="NSD440" s="1552"/>
      <c r="NSE440" s="1552"/>
      <c r="NSF440" s="1552"/>
      <c r="NSG440" s="1552"/>
      <c r="NSH440" s="1552"/>
      <c r="NSI440" s="1552"/>
      <c r="NSJ440" s="1552"/>
      <c r="NSK440" s="1552"/>
      <c r="NSL440" s="1552"/>
      <c r="NSM440" s="1552"/>
      <c r="NSN440" s="1552"/>
      <c r="NSO440" s="1552"/>
      <c r="NSP440" s="1552"/>
      <c r="NSQ440" s="1552"/>
      <c r="NSR440" s="1552"/>
      <c r="NSS440" s="1552"/>
      <c r="NST440" s="1552"/>
      <c r="NSU440" s="1552"/>
      <c r="NSV440" s="1552"/>
      <c r="NSW440" s="1552"/>
      <c r="NSX440" s="1552"/>
      <c r="NSY440" s="1552"/>
      <c r="NSZ440" s="1552"/>
      <c r="NTA440" s="1552"/>
      <c r="NTB440" s="1552"/>
      <c r="NTC440" s="1552"/>
      <c r="NTD440" s="1552"/>
      <c r="NTE440" s="1552"/>
      <c r="NTF440" s="1552"/>
      <c r="NTG440" s="1552"/>
      <c r="NTH440" s="1552"/>
      <c r="NTI440" s="1552"/>
      <c r="NTJ440" s="1552"/>
      <c r="NTK440" s="1552"/>
      <c r="NTL440" s="1552"/>
      <c r="NTM440" s="1552"/>
      <c r="NTN440" s="1552"/>
      <c r="NTO440" s="1552"/>
      <c r="NTP440" s="1552"/>
      <c r="NTQ440" s="1552"/>
      <c r="NTR440" s="1552"/>
      <c r="NTS440" s="1552"/>
      <c r="NTT440" s="1552"/>
      <c r="NTU440" s="1552"/>
      <c r="NTV440" s="1552"/>
      <c r="NTW440" s="1552"/>
      <c r="NTX440" s="1552"/>
      <c r="NTY440" s="1552"/>
      <c r="NTZ440" s="1552"/>
      <c r="NUA440" s="1552"/>
      <c r="NUB440" s="1552"/>
      <c r="NUC440" s="1552"/>
      <c r="NUD440" s="1552"/>
      <c r="NUE440" s="1552"/>
      <c r="NUF440" s="1552"/>
      <c r="NUG440" s="1552"/>
      <c r="NUH440" s="1552"/>
      <c r="NUI440" s="1552"/>
      <c r="NUJ440" s="1552"/>
      <c r="NUK440" s="1552"/>
      <c r="NUL440" s="1552"/>
      <c r="NUM440" s="1552"/>
      <c r="NUN440" s="1552"/>
      <c r="NUO440" s="1552"/>
      <c r="NUP440" s="1552"/>
      <c r="NUQ440" s="1552"/>
      <c r="NUR440" s="1552"/>
      <c r="NUS440" s="1552"/>
      <c r="NUT440" s="1552"/>
      <c r="NUU440" s="1552"/>
      <c r="NUV440" s="1552"/>
      <c r="NUW440" s="1552"/>
      <c r="NUX440" s="1552"/>
      <c r="NUY440" s="1552"/>
      <c r="NUZ440" s="1552"/>
      <c r="NVA440" s="1552"/>
      <c r="NVB440" s="1552"/>
      <c r="NVC440" s="1552"/>
      <c r="NVD440" s="1552"/>
      <c r="NVE440" s="1552"/>
      <c r="NVF440" s="1552"/>
      <c r="NVG440" s="1552"/>
      <c r="NVH440" s="1552"/>
      <c r="NVI440" s="1552"/>
      <c r="NVJ440" s="1552"/>
      <c r="NVK440" s="1552"/>
      <c r="NVL440" s="1552"/>
      <c r="NVM440" s="1552"/>
      <c r="NVN440" s="1552"/>
      <c r="NVO440" s="1552"/>
      <c r="NVP440" s="1552"/>
      <c r="NVQ440" s="1552"/>
      <c r="NVR440" s="1552"/>
      <c r="NVS440" s="1552"/>
      <c r="NVT440" s="1552"/>
      <c r="NVU440" s="1552"/>
      <c r="NVV440" s="1552"/>
      <c r="NVW440" s="1552"/>
      <c r="NVX440" s="1552"/>
      <c r="NVY440" s="1552"/>
      <c r="NVZ440" s="1552"/>
      <c r="NWA440" s="1552"/>
      <c r="NWB440" s="1552"/>
      <c r="NWC440" s="1552"/>
      <c r="NWD440" s="1552"/>
      <c r="NWE440" s="1552"/>
      <c r="NWF440" s="1552"/>
      <c r="NWG440" s="1552"/>
      <c r="NWH440" s="1552"/>
      <c r="NWI440" s="1552"/>
      <c r="NWJ440" s="1552"/>
      <c r="NWK440" s="1552"/>
      <c r="NWL440" s="1552"/>
      <c r="NWM440" s="1552"/>
      <c r="NWN440" s="1552"/>
      <c r="NWO440" s="1552"/>
      <c r="NWP440" s="1552"/>
      <c r="NWQ440" s="1552"/>
      <c r="NWR440" s="1552"/>
      <c r="NWS440" s="1552"/>
      <c r="NWT440" s="1552"/>
      <c r="NWU440" s="1552"/>
      <c r="NWV440" s="1552"/>
      <c r="NWW440" s="1552"/>
      <c r="NWX440" s="1552"/>
      <c r="NWY440" s="1552"/>
      <c r="NWZ440" s="1552"/>
      <c r="NXA440" s="1552"/>
      <c r="NXB440" s="1552"/>
      <c r="NXC440" s="1552"/>
      <c r="NXD440" s="1552"/>
      <c r="NXE440" s="1552"/>
      <c r="NXF440" s="1552"/>
      <c r="NXG440" s="1552"/>
      <c r="NXH440" s="1552"/>
      <c r="NXI440" s="1552"/>
      <c r="NXJ440" s="1552"/>
      <c r="NXK440" s="1552"/>
      <c r="NXL440" s="1552"/>
      <c r="NXM440" s="1552"/>
      <c r="NXN440" s="1552"/>
      <c r="NXO440" s="1552"/>
      <c r="NXP440" s="1552"/>
      <c r="NXQ440" s="1552"/>
      <c r="NXR440" s="1552"/>
      <c r="NXS440" s="1552"/>
      <c r="NXT440" s="1552"/>
      <c r="NXU440" s="1552"/>
      <c r="NXV440" s="1552"/>
      <c r="NXW440" s="1552"/>
      <c r="NXX440" s="1552"/>
      <c r="NXY440" s="1552"/>
      <c r="NXZ440" s="1552"/>
      <c r="NYA440" s="1552"/>
      <c r="NYB440" s="1552"/>
      <c r="NYC440" s="1552"/>
      <c r="NYD440" s="1552"/>
      <c r="NYE440" s="1552"/>
      <c r="NYF440" s="1552"/>
      <c r="NYG440" s="1552"/>
      <c r="NYH440" s="1552"/>
      <c r="NYI440" s="1552"/>
      <c r="NYJ440" s="1552"/>
      <c r="NYK440" s="1552"/>
      <c r="NYL440" s="1552"/>
      <c r="NYM440" s="1552"/>
      <c r="NYN440" s="1552"/>
      <c r="NYO440" s="1552"/>
      <c r="NYP440" s="1552"/>
      <c r="NYQ440" s="1552"/>
      <c r="NYR440" s="1552"/>
      <c r="NYS440" s="1552"/>
      <c r="NYT440" s="1552"/>
      <c r="NYU440" s="1552"/>
      <c r="NYV440" s="1552"/>
      <c r="NYW440" s="1552"/>
      <c r="NYX440" s="1552"/>
      <c r="NYY440" s="1552"/>
      <c r="NYZ440" s="1552"/>
      <c r="NZA440" s="1552"/>
      <c r="NZB440" s="1552"/>
      <c r="NZC440" s="1552"/>
      <c r="NZD440" s="1552"/>
      <c r="NZE440" s="1552"/>
      <c r="NZF440" s="1552"/>
      <c r="NZG440" s="1552"/>
      <c r="NZH440" s="1552"/>
      <c r="NZI440" s="1552"/>
      <c r="NZJ440" s="1552"/>
      <c r="NZK440" s="1552"/>
      <c r="NZL440" s="1552"/>
      <c r="NZM440" s="1552"/>
      <c r="NZN440" s="1552"/>
      <c r="NZO440" s="1552"/>
      <c r="NZP440" s="1552"/>
      <c r="NZQ440" s="1552"/>
      <c r="NZR440" s="1552"/>
      <c r="NZS440" s="1552"/>
      <c r="NZT440" s="1552"/>
      <c r="NZU440" s="1552"/>
      <c r="NZV440" s="1552"/>
      <c r="NZW440" s="1552"/>
      <c r="NZX440" s="1552"/>
      <c r="NZY440" s="1552"/>
      <c r="NZZ440" s="1552"/>
      <c r="OAA440" s="1552"/>
      <c r="OAB440" s="1552"/>
      <c r="OAC440" s="1552"/>
      <c r="OAD440" s="1552"/>
      <c r="OAE440" s="1552"/>
      <c r="OAF440" s="1552"/>
      <c r="OAG440" s="1552"/>
      <c r="OAH440" s="1552"/>
      <c r="OAI440" s="1552"/>
      <c r="OAJ440" s="1552"/>
      <c r="OAK440" s="1552"/>
      <c r="OAL440" s="1552"/>
      <c r="OAM440" s="1552"/>
      <c r="OAN440" s="1552"/>
      <c r="OAO440" s="1552"/>
      <c r="OAP440" s="1552"/>
      <c r="OAQ440" s="1552"/>
      <c r="OAR440" s="1552"/>
      <c r="OAS440" s="1552"/>
      <c r="OAT440" s="1552"/>
      <c r="OAU440" s="1552"/>
      <c r="OAV440" s="1552"/>
      <c r="OAW440" s="1552"/>
      <c r="OAX440" s="1552"/>
      <c r="OAY440" s="1552"/>
      <c r="OAZ440" s="1552"/>
      <c r="OBA440" s="1552"/>
      <c r="OBB440" s="1552"/>
      <c r="OBC440" s="1552"/>
      <c r="OBD440" s="1552"/>
      <c r="OBE440" s="1552"/>
      <c r="OBF440" s="1552"/>
      <c r="OBG440" s="1552"/>
      <c r="OBH440" s="1552"/>
      <c r="OBI440" s="1552"/>
      <c r="OBJ440" s="1552"/>
      <c r="OBK440" s="1552"/>
      <c r="OBL440" s="1552"/>
      <c r="OBM440" s="1552"/>
      <c r="OBN440" s="1552"/>
      <c r="OBO440" s="1552"/>
      <c r="OBP440" s="1552"/>
      <c r="OBQ440" s="1552"/>
      <c r="OBR440" s="1552"/>
      <c r="OBS440" s="1552"/>
      <c r="OBT440" s="1552"/>
      <c r="OBU440" s="1552"/>
      <c r="OBV440" s="1552"/>
      <c r="OBW440" s="1552"/>
      <c r="OBX440" s="1552"/>
      <c r="OBY440" s="1552"/>
      <c r="OBZ440" s="1552"/>
      <c r="OCA440" s="1552"/>
      <c r="OCB440" s="1552"/>
      <c r="OCC440" s="1552"/>
      <c r="OCD440" s="1552"/>
      <c r="OCE440" s="1552"/>
      <c r="OCF440" s="1552"/>
      <c r="OCG440" s="1552"/>
      <c r="OCH440" s="1552"/>
      <c r="OCI440" s="1552"/>
      <c r="OCJ440" s="1552"/>
      <c r="OCK440" s="1552"/>
      <c r="OCL440" s="1552"/>
      <c r="OCM440" s="1552"/>
      <c r="OCN440" s="1552"/>
      <c r="OCO440" s="1552"/>
      <c r="OCP440" s="1552"/>
      <c r="OCQ440" s="1552"/>
      <c r="OCR440" s="1552"/>
      <c r="OCS440" s="1552"/>
      <c r="OCT440" s="1552"/>
      <c r="OCU440" s="1552"/>
      <c r="OCV440" s="1552"/>
      <c r="OCW440" s="1552"/>
      <c r="OCX440" s="1552"/>
      <c r="OCY440" s="1552"/>
      <c r="OCZ440" s="1552"/>
      <c r="ODA440" s="1552"/>
      <c r="ODB440" s="1552"/>
      <c r="ODC440" s="1552"/>
      <c r="ODD440" s="1552"/>
      <c r="ODE440" s="1552"/>
      <c r="ODF440" s="1552"/>
      <c r="ODG440" s="1552"/>
      <c r="ODH440" s="1552"/>
      <c r="ODI440" s="1552"/>
      <c r="ODJ440" s="1552"/>
      <c r="ODK440" s="1552"/>
      <c r="ODL440" s="1552"/>
      <c r="ODM440" s="1552"/>
      <c r="ODN440" s="1552"/>
      <c r="ODO440" s="1552"/>
      <c r="ODP440" s="1552"/>
      <c r="ODQ440" s="1552"/>
      <c r="ODR440" s="1552"/>
      <c r="ODS440" s="1552"/>
      <c r="ODT440" s="1552"/>
      <c r="ODU440" s="1552"/>
      <c r="ODV440" s="1552"/>
      <c r="ODW440" s="1552"/>
      <c r="ODX440" s="1552"/>
      <c r="ODY440" s="1552"/>
      <c r="ODZ440" s="1552"/>
      <c r="OEA440" s="1552"/>
      <c r="OEB440" s="1552"/>
      <c r="OEC440" s="1552"/>
      <c r="OED440" s="1552"/>
      <c r="OEE440" s="1552"/>
      <c r="OEF440" s="1552"/>
      <c r="OEG440" s="1552"/>
      <c r="OEH440" s="1552"/>
      <c r="OEI440" s="1552"/>
      <c r="OEJ440" s="1552"/>
      <c r="OEK440" s="1552"/>
      <c r="OEL440" s="1552"/>
      <c r="OEM440" s="1552"/>
      <c r="OEN440" s="1552"/>
      <c r="OEO440" s="1552"/>
      <c r="OEP440" s="1552"/>
      <c r="OEQ440" s="1552"/>
      <c r="OER440" s="1552"/>
      <c r="OES440" s="1552"/>
      <c r="OET440" s="1552"/>
      <c r="OEU440" s="1552"/>
      <c r="OEV440" s="1552"/>
      <c r="OEW440" s="1552"/>
      <c r="OEX440" s="1552"/>
      <c r="OEY440" s="1552"/>
      <c r="OEZ440" s="1552"/>
      <c r="OFA440" s="1552"/>
      <c r="OFB440" s="1552"/>
      <c r="OFC440" s="1552"/>
      <c r="OFD440" s="1552"/>
      <c r="OFE440" s="1552"/>
      <c r="OFF440" s="1552"/>
      <c r="OFG440" s="1552"/>
      <c r="OFH440" s="1552"/>
      <c r="OFI440" s="1552"/>
      <c r="OFJ440" s="1552"/>
      <c r="OFK440" s="1552"/>
      <c r="OFL440" s="1552"/>
      <c r="OFM440" s="1552"/>
      <c r="OFN440" s="1552"/>
      <c r="OFO440" s="1552"/>
      <c r="OFP440" s="1552"/>
      <c r="OFQ440" s="1552"/>
      <c r="OFR440" s="1552"/>
      <c r="OFS440" s="1552"/>
      <c r="OFT440" s="1552"/>
      <c r="OFU440" s="1552"/>
      <c r="OFV440" s="1552"/>
      <c r="OFW440" s="1552"/>
      <c r="OFX440" s="1552"/>
      <c r="OFY440" s="1552"/>
      <c r="OFZ440" s="1552"/>
      <c r="OGA440" s="1552"/>
      <c r="OGB440" s="1552"/>
      <c r="OGC440" s="1552"/>
      <c r="OGD440" s="1552"/>
      <c r="OGE440" s="1552"/>
      <c r="OGF440" s="1552"/>
      <c r="OGG440" s="1552"/>
      <c r="OGH440" s="1552"/>
      <c r="OGI440" s="1552"/>
      <c r="OGJ440" s="1552"/>
      <c r="OGK440" s="1552"/>
      <c r="OGL440" s="1552"/>
      <c r="OGM440" s="1552"/>
      <c r="OGN440" s="1552"/>
      <c r="OGO440" s="1552"/>
      <c r="OGP440" s="1552"/>
      <c r="OGQ440" s="1552"/>
      <c r="OGR440" s="1552"/>
      <c r="OGS440" s="1552"/>
      <c r="OGT440" s="1552"/>
      <c r="OGU440" s="1552"/>
      <c r="OGV440" s="1552"/>
      <c r="OGW440" s="1552"/>
      <c r="OGX440" s="1552"/>
      <c r="OGY440" s="1552"/>
      <c r="OGZ440" s="1552"/>
      <c r="OHA440" s="1552"/>
      <c r="OHB440" s="1552"/>
      <c r="OHC440" s="1552"/>
      <c r="OHD440" s="1552"/>
      <c r="OHE440" s="1552"/>
      <c r="OHF440" s="1552"/>
      <c r="OHG440" s="1552"/>
      <c r="OHH440" s="1552"/>
      <c r="OHI440" s="1552"/>
      <c r="OHJ440" s="1552"/>
      <c r="OHK440" s="1552"/>
      <c r="OHL440" s="1552"/>
      <c r="OHM440" s="1552"/>
      <c r="OHN440" s="1552"/>
      <c r="OHO440" s="1552"/>
      <c r="OHP440" s="1552"/>
      <c r="OHQ440" s="1552"/>
      <c r="OHR440" s="1552"/>
      <c r="OHS440" s="1552"/>
      <c r="OHT440" s="1552"/>
      <c r="OHU440" s="1552"/>
      <c r="OHV440" s="1552"/>
      <c r="OHW440" s="1552"/>
      <c r="OHX440" s="1552"/>
      <c r="OHY440" s="1552"/>
      <c r="OHZ440" s="1552"/>
      <c r="OIA440" s="1552"/>
      <c r="OIB440" s="1552"/>
      <c r="OIC440" s="1552"/>
      <c r="OID440" s="1552"/>
      <c r="OIE440" s="1552"/>
      <c r="OIF440" s="1552"/>
      <c r="OIG440" s="1552"/>
      <c r="OIH440" s="1552"/>
      <c r="OII440" s="1552"/>
      <c r="OIJ440" s="1552"/>
      <c r="OIK440" s="1552"/>
      <c r="OIL440" s="1552"/>
      <c r="OIM440" s="1552"/>
      <c r="OIN440" s="1552"/>
      <c r="OIO440" s="1552"/>
      <c r="OIP440" s="1552"/>
      <c r="OIQ440" s="1552"/>
      <c r="OIR440" s="1552"/>
      <c r="OIS440" s="1552"/>
      <c r="OIT440" s="1552"/>
      <c r="OIU440" s="1552"/>
      <c r="OIV440" s="1552"/>
      <c r="OIW440" s="1552"/>
      <c r="OIX440" s="1552"/>
      <c r="OIY440" s="1552"/>
      <c r="OIZ440" s="1552"/>
      <c r="OJA440" s="1552"/>
      <c r="OJB440" s="1552"/>
      <c r="OJC440" s="1552"/>
      <c r="OJD440" s="1552"/>
      <c r="OJE440" s="1552"/>
      <c r="OJF440" s="1552"/>
      <c r="OJG440" s="1552"/>
      <c r="OJH440" s="1552"/>
      <c r="OJI440" s="1552"/>
      <c r="OJJ440" s="1552"/>
      <c r="OJK440" s="1552"/>
      <c r="OJL440" s="1552"/>
      <c r="OJM440" s="1552"/>
      <c r="OJN440" s="1552"/>
      <c r="OJO440" s="1552"/>
      <c r="OJP440" s="1552"/>
      <c r="OJQ440" s="1552"/>
      <c r="OJR440" s="1552"/>
      <c r="OJS440" s="1552"/>
      <c r="OJT440" s="1552"/>
      <c r="OJU440" s="1552"/>
      <c r="OJV440" s="1552"/>
      <c r="OJW440" s="1552"/>
      <c r="OJX440" s="1552"/>
      <c r="OJY440" s="1552"/>
      <c r="OJZ440" s="1552"/>
      <c r="OKA440" s="1552"/>
      <c r="OKB440" s="1552"/>
      <c r="OKC440" s="1552"/>
      <c r="OKD440" s="1552"/>
      <c r="OKE440" s="1552"/>
      <c r="OKF440" s="1552"/>
      <c r="OKG440" s="1552"/>
      <c r="OKH440" s="1552"/>
      <c r="OKI440" s="1552"/>
      <c r="OKJ440" s="1552"/>
      <c r="OKK440" s="1552"/>
      <c r="OKL440" s="1552"/>
      <c r="OKM440" s="1552"/>
      <c r="OKN440" s="1552"/>
      <c r="OKO440" s="1552"/>
      <c r="OKP440" s="1552"/>
      <c r="OKQ440" s="1552"/>
      <c r="OKR440" s="1552"/>
      <c r="OKS440" s="1552"/>
      <c r="OKT440" s="1552"/>
      <c r="OKU440" s="1552"/>
      <c r="OKV440" s="1552"/>
      <c r="OKW440" s="1552"/>
      <c r="OKX440" s="1552"/>
      <c r="OKY440" s="1552"/>
      <c r="OKZ440" s="1552"/>
      <c r="OLA440" s="1552"/>
      <c r="OLB440" s="1552"/>
      <c r="OLC440" s="1552"/>
      <c r="OLD440" s="1552"/>
      <c r="OLE440" s="1552"/>
      <c r="OLF440" s="1552"/>
      <c r="OLG440" s="1552"/>
      <c r="OLH440" s="1552"/>
      <c r="OLI440" s="1552"/>
      <c r="OLJ440" s="1552"/>
      <c r="OLK440" s="1552"/>
      <c r="OLL440" s="1552"/>
      <c r="OLM440" s="1552"/>
      <c r="OLN440" s="1552"/>
      <c r="OLO440" s="1552"/>
      <c r="OLP440" s="1552"/>
      <c r="OLQ440" s="1552"/>
      <c r="OLR440" s="1552"/>
      <c r="OLS440" s="1552"/>
      <c r="OLT440" s="1552"/>
      <c r="OLU440" s="1552"/>
      <c r="OLV440" s="1552"/>
      <c r="OLW440" s="1552"/>
      <c r="OLX440" s="1552"/>
      <c r="OLY440" s="1552"/>
      <c r="OLZ440" s="1552"/>
      <c r="OMA440" s="1552"/>
      <c r="OMB440" s="1552"/>
      <c r="OMC440" s="1552"/>
      <c r="OMD440" s="1552"/>
      <c r="OME440" s="1552"/>
      <c r="OMF440" s="1552"/>
      <c r="OMG440" s="1552"/>
      <c r="OMH440" s="1552"/>
      <c r="OMI440" s="1552"/>
      <c r="OMJ440" s="1552"/>
      <c r="OMK440" s="1552"/>
      <c r="OML440" s="1552"/>
      <c r="OMM440" s="1552"/>
      <c r="OMN440" s="1552"/>
      <c r="OMO440" s="1552"/>
      <c r="OMP440" s="1552"/>
      <c r="OMQ440" s="1552"/>
      <c r="OMR440" s="1552"/>
      <c r="OMS440" s="1552"/>
      <c r="OMT440" s="1552"/>
      <c r="OMU440" s="1552"/>
      <c r="OMV440" s="1552"/>
      <c r="OMW440" s="1552"/>
      <c r="OMX440" s="1552"/>
      <c r="OMY440" s="1552"/>
      <c r="OMZ440" s="1552"/>
      <c r="ONA440" s="1552"/>
      <c r="ONB440" s="1552"/>
      <c r="ONC440" s="1552"/>
      <c r="OND440" s="1552"/>
      <c r="ONE440" s="1552"/>
      <c r="ONF440" s="1552"/>
      <c r="ONG440" s="1552"/>
      <c r="ONH440" s="1552"/>
      <c r="ONI440" s="1552"/>
      <c r="ONJ440" s="1552"/>
      <c r="ONK440" s="1552"/>
      <c r="ONL440" s="1552"/>
      <c r="ONM440" s="1552"/>
      <c r="ONN440" s="1552"/>
      <c r="ONO440" s="1552"/>
      <c r="ONP440" s="1552"/>
      <c r="ONQ440" s="1552"/>
      <c r="ONR440" s="1552"/>
      <c r="ONS440" s="1552"/>
      <c r="ONT440" s="1552"/>
      <c r="ONU440" s="1552"/>
      <c r="ONV440" s="1552"/>
      <c r="ONW440" s="1552"/>
      <c r="ONX440" s="1552"/>
      <c r="ONY440" s="1552"/>
      <c r="ONZ440" s="1552"/>
      <c r="OOA440" s="1552"/>
      <c r="OOB440" s="1552"/>
      <c r="OOC440" s="1552"/>
      <c r="OOD440" s="1552"/>
      <c r="OOE440" s="1552"/>
      <c r="OOF440" s="1552"/>
      <c r="OOG440" s="1552"/>
      <c r="OOH440" s="1552"/>
      <c r="OOI440" s="1552"/>
      <c r="OOJ440" s="1552"/>
      <c r="OOK440" s="1552"/>
      <c r="OOL440" s="1552"/>
      <c r="OOM440" s="1552"/>
      <c r="OON440" s="1552"/>
      <c r="OOO440" s="1552"/>
      <c r="OOP440" s="1552"/>
      <c r="OOQ440" s="1552"/>
      <c r="OOR440" s="1552"/>
      <c r="OOS440" s="1552"/>
      <c r="OOT440" s="1552"/>
      <c r="OOU440" s="1552"/>
      <c r="OOV440" s="1552"/>
      <c r="OOW440" s="1552"/>
      <c r="OOX440" s="1552"/>
      <c r="OOY440" s="1552"/>
      <c r="OOZ440" s="1552"/>
      <c r="OPA440" s="1552"/>
      <c r="OPB440" s="1552"/>
      <c r="OPC440" s="1552"/>
      <c r="OPD440" s="1552"/>
      <c r="OPE440" s="1552"/>
      <c r="OPF440" s="1552"/>
      <c r="OPG440" s="1552"/>
      <c r="OPH440" s="1552"/>
      <c r="OPI440" s="1552"/>
      <c r="OPJ440" s="1552"/>
      <c r="OPK440" s="1552"/>
      <c r="OPL440" s="1552"/>
      <c r="OPM440" s="1552"/>
      <c r="OPN440" s="1552"/>
      <c r="OPO440" s="1552"/>
      <c r="OPP440" s="1552"/>
      <c r="OPQ440" s="1552"/>
      <c r="OPR440" s="1552"/>
      <c r="OPS440" s="1552"/>
      <c r="OPT440" s="1552"/>
      <c r="OPU440" s="1552"/>
      <c r="OPV440" s="1552"/>
      <c r="OPW440" s="1552"/>
      <c r="OPX440" s="1552"/>
      <c r="OPY440" s="1552"/>
      <c r="OPZ440" s="1552"/>
      <c r="OQA440" s="1552"/>
      <c r="OQB440" s="1552"/>
      <c r="OQC440" s="1552"/>
      <c r="OQD440" s="1552"/>
      <c r="OQE440" s="1552"/>
      <c r="OQF440" s="1552"/>
      <c r="OQG440" s="1552"/>
      <c r="OQH440" s="1552"/>
      <c r="OQI440" s="1552"/>
      <c r="OQJ440" s="1552"/>
      <c r="OQK440" s="1552"/>
      <c r="OQL440" s="1552"/>
      <c r="OQM440" s="1552"/>
      <c r="OQN440" s="1552"/>
      <c r="OQO440" s="1552"/>
      <c r="OQP440" s="1552"/>
      <c r="OQQ440" s="1552"/>
      <c r="OQR440" s="1552"/>
      <c r="OQS440" s="1552"/>
      <c r="OQT440" s="1552"/>
      <c r="OQU440" s="1552"/>
      <c r="OQV440" s="1552"/>
      <c r="OQW440" s="1552"/>
      <c r="OQX440" s="1552"/>
      <c r="OQY440" s="1552"/>
      <c r="OQZ440" s="1552"/>
      <c r="ORA440" s="1552"/>
      <c r="ORB440" s="1552"/>
      <c r="ORC440" s="1552"/>
      <c r="ORD440" s="1552"/>
      <c r="ORE440" s="1552"/>
      <c r="ORF440" s="1552"/>
      <c r="ORG440" s="1552"/>
      <c r="ORH440" s="1552"/>
      <c r="ORI440" s="1552"/>
      <c r="ORJ440" s="1552"/>
      <c r="ORK440" s="1552"/>
      <c r="ORL440" s="1552"/>
      <c r="ORM440" s="1552"/>
      <c r="ORN440" s="1552"/>
      <c r="ORO440" s="1552"/>
      <c r="ORP440" s="1552"/>
      <c r="ORQ440" s="1552"/>
      <c r="ORR440" s="1552"/>
      <c r="ORS440" s="1552"/>
      <c r="ORT440" s="1552"/>
      <c r="ORU440" s="1552"/>
      <c r="ORV440" s="1552"/>
      <c r="ORW440" s="1552"/>
      <c r="ORX440" s="1552"/>
      <c r="ORY440" s="1552"/>
      <c r="ORZ440" s="1552"/>
      <c r="OSA440" s="1552"/>
      <c r="OSB440" s="1552"/>
      <c r="OSC440" s="1552"/>
      <c r="OSD440" s="1552"/>
      <c r="OSE440" s="1552"/>
      <c r="OSF440" s="1552"/>
      <c r="OSG440" s="1552"/>
      <c r="OSH440" s="1552"/>
      <c r="OSI440" s="1552"/>
      <c r="OSJ440" s="1552"/>
      <c r="OSK440" s="1552"/>
      <c r="OSL440" s="1552"/>
      <c r="OSM440" s="1552"/>
      <c r="OSN440" s="1552"/>
      <c r="OSO440" s="1552"/>
      <c r="OSP440" s="1552"/>
      <c r="OSQ440" s="1552"/>
      <c r="OSR440" s="1552"/>
      <c r="OSS440" s="1552"/>
      <c r="OST440" s="1552"/>
      <c r="OSU440" s="1552"/>
      <c r="OSV440" s="1552"/>
      <c r="OSW440" s="1552"/>
      <c r="OSX440" s="1552"/>
      <c r="OSY440" s="1552"/>
      <c r="OSZ440" s="1552"/>
      <c r="OTA440" s="1552"/>
      <c r="OTB440" s="1552"/>
      <c r="OTC440" s="1552"/>
      <c r="OTD440" s="1552"/>
      <c r="OTE440" s="1552"/>
      <c r="OTF440" s="1552"/>
      <c r="OTG440" s="1552"/>
      <c r="OTH440" s="1552"/>
      <c r="OTI440" s="1552"/>
      <c r="OTJ440" s="1552"/>
      <c r="OTK440" s="1552"/>
      <c r="OTL440" s="1552"/>
      <c r="OTM440" s="1552"/>
      <c r="OTN440" s="1552"/>
      <c r="OTO440" s="1552"/>
      <c r="OTP440" s="1552"/>
      <c r="OTQ440" s="1552"/>
      <c r="OTR440" s="1552"/>
      <c r="OTS440" s="1552"/>
      <c r="OTT440" s="1552"/>
      <c r="OTU440" s="1552"/>
      <c r="OTV440" s="1552"/>
      <c r="OTW440" s="1552"/>
      <c r="OTX440" s="1552"/>
      <c r="OTY440" s="1552"/>
      <c r="OTZ440" s="1552"/>
      <c r="OUA440" s="1552"/>
      <c r="OUB440" s="1552"/>
      <c r="OUC440" s="1552"/>
      <c r="OUD440" s="1552"/>
      <c r="OUE440" s="1552"/>
      <c r="OUF440" s="1552"/>
      <c r="OUG440" s="1552"/>
      <c r="OUH440" s="1552"/>
      <c r="OUI440" s="1552"/>
      <c r="OUJ440" s="1552"/>
      <c r="OUK440" s="1552"/>
      <c r="OUL440" s="1552"/>
      <c r="OUM440" s="1552"/>
      <c r="OUN440" s="1552"/>
      <c r="OUO440" s="1552"/>
      <c r="OUP440" s="1552"/>
      <c r="OUQ440" s="1552"/>
      <c r="OUR440" s="1552"/>
      <c r="OUS440" s="1552"/>
      <c r="OUT440" s="1552"/>
      <c r="OUU440" s="1552"/>
      <c r="OUV440" s="1552"/>
      <c r="OUW440" s="1552"/>
      <c r="OUX440" s="1552"/>
      <c r="OUY440" s="1552"/>
      <c r="OUZ440" s="1552"/>
      <c r="OVA440" s="1552"/>
      <c r="OVB440" s="1552"/>
      <c r="OVC440" s="1552"/>
      <c r="OVD440" s="1552"/>
      <c r="OVE440" s="1552"/>
      <c r="OVF440" s="1552"/>
      <c r="OVG440" s="1552"/>
      <c r="OVH440" s="1552"/>
      <c r="OVI440" s="1552"/>
      <c r="OVJ440" s="1552"/>
      <c r="OVK440" s="1552"/>
      <c r="OVL440" s="1552"/>
      <c r="OVM440" s="1552"/>
      <c r="OVN440" s="1552"/>
      <c r="OVO440" s="1552"/>
      <c r="OVP440" s="1552"/>
      <c r="OVQ440" s="1552"/>
      <c r="OVR440" s="1552"/>
      <c r="OVS440" s="1552"/>
      <c r="OVT440" s="1552"/>
      <c r="OVU440" s="1552"/>
      <c r="OVV440" s="1552"/>
      <c r="OVW440" s="1552"/>
      <c r="OVX440" s="1552"/>
      <c r="OVY440" s="1552"/>
      <c r="OVZ440" s="1552"/>
      <c r="OWA440" s="1552"/>
      <c r="OWB440" s="1552"/>
      <c r="OWC440" s="1552"/>
      <c r="OWD440" s="1552"/>
      <c r="OWE440" s="1552"/>
      <c r="OWF440" s="1552"/>
      <c r="OWG440" s="1552"/>
      <c r="OWH440" s="1552"/>
      <c r="OWI440" s="1552"/>
      <c r="OWJ440" s="1552"/>
      <c r="OWK440" s="1552"/>
      <c r="OWL440" s="1552"/>
      <c r="OWM440" s="1552"/>
      <c r="OWN440" s="1552"/>
      <c r="OWO440" s="1552"/>
      <c r="OWP440" s="1552"/>
      <c r="OWQ440" s="1552"/>
      <c r="OWR440" s="1552"/>
      <c r="OWS440" s="1552"/>
      <c r="OWT440" s="1552"/>
      <c r="OWU440" s="1552"/>
      <c r="OWV440" s="1552"/>
      <c r="OWW440" s="1552"/>
      <c r="OWX440" s="1552"/>
      <c r="OWY440" s="1552"/>
      <c r="OWZ440" s="1552"/>
      <c r="OXA440" s="1552"/>
      <c r="OXB440" s="1552"/>
      <c r="OXC440" s="1552"/>
      <c r="OXD440" s="1552"/>
      <c r="OXE440" s="1552"/>
      <c r="OXF440" s="1552"/>
      <c r="OXG440" s="1552"/>
      <c r="OXH440" s="1552"/>
      <c r="OXI440" s="1552"/>
      <c r="OXJ440" s="1552"/>
      <c r="OXK440" s="1552"/>
      <c r="OXL440" s="1552"/>
      <c r="OXM440" s="1552"/>
      <c r="OXN440" s="1552"/>
      <c r="OXO440" s="1552"/>
      <c r="OXP440" s="1552"/>
      <c r="OXQ440" s="1552"/>
      <c r="OXR440" s="1552"/>
      <c r="OXS440" s="1552"/>
      <c r="OXT440" s="1552"/>
      <c r="OXU440" s="1552"/>
      <c r="OXV440" s="1552"/>
      <c r="OXW440" s="1552"/>
      <c r="OXX440" s="1552"/>
      <c r="OXY440" s="1552"/>
      <c r="OXZ440" s="1552"/>
      <c r="OYA440" s="1552"/>
      <c r="OYB440" s="1552"/>
      <c r="OYC440" s="1552"/>
      <c r="OYD440" s="1552"/>
      <c r="OYE440" s="1552"/>
      <c r="OYF440" s="1552"/>
      <c r="OYG440" s="1552"/>
      <c r="OYH440" s="1552"/>
      <c r="OYI440" s="1552"/>
      <c r="OYJ440" s="1552"/>
      <c r="OYK440" s="1552"/>
      <c r="OYL440" s="1552"/>
      <c r="OYM440" s="1552"/>
      <c r="OYN440" s="1552"/>
      <c r="OYO440" s="1552"/>
      <c r="OYP440" s="1552"/>
      <c r="OYQ440" s="1552"/>
      <c r="OYR440" s="1552"/>
      <c r="OYS440" s="1552"/>
      <c r="OYT440" s="1552"/>
      <c r="OYU440" s="1552"/>
      <c r="OYV440" s="1552"/>
      <c r="OYW440" s="1552"/>
      <c r="OYX440" s="1552"/>
      <c r="OYY440" s="1552"/>
      <c r="OYZ440" s="1552"/>
      <c r="OZA440" s="1552"/>
      <c r="OZB440" s="1552"/>
      <c r="OZC440" s="1552"/>
      <c r="OZD440" s="1552"/>
      <c r="OZE440" s="1552"/>
      <c r="OZF440" s="1552"/>
      <c r="OZG440" s="1552"/>
      <c r="OZH440" s="1552"/>
      <c r="OZI440" s="1552"/>
      <c r="OZJ440" s="1552"/>
      <c r="OZK440" s="1552"/>
      <c r="OZL440" s="1552"/>
      <c r="OZM440" s="1552"/>
      <c r="OZN440" s="1552"/>
      <c r="OZO440" s="1552"/>
      <c r="OZP440" s="1552"/>
      <c r="OZQ440" s="1552"/>
      <c r="OZR440" s="1552"/>
      <c r="OZS440" s="1552"/>
      <c r="OZT440" s="1552"/>
      <c r="OZU440" s="1552"/>
      <c r="OZV440" s="1552"/>
      <c r="OZW440" s="1552"/>
      <c r="OZX440" s="1552"/>
      <c r="OZY440" s="1552"/>
      <c r="OZZ440" s="1552"/>
      <c r="PAA440" s="1552"/>
      <c r="PAB440" s="1552"/>
      <c r="PAC440" s="1552"/>
      <c r="PAD440" s="1552"/>
      <c r="PAE440" s="1552"/>
      <c r="PAF440" s="1552"/>
      <c r="PAG440" s="1552"/>
      <c r="PAH440" s="1552"/>
      <c r="PAI440" s="1552"/>
      <c r="PAJ440" s="1552"/>
      <c r="PAK440" s="1552"/>
      <c r="PAL440" s="1552"/>
      <c r="PAM440" s="1552"/>
      <c r="PAN440" s="1552"/>
      <c r="PAO440" s="1552"/>
      <c r="PAP440" s="1552"/>
      <c r="PAQ440" s="1552"/>
      <c r="PAR440" s="1552"/>
      <c r="PAS440" s="1552"/>
      <c r="PAT440" s="1552"/>
      <c r="PAU440" s="1552"/>
      <c r="PAV440" s="1552"/>
      <c r="PAW440" s="1552"/>
      <c r="PAX440" s="1552"/>
      <c r="PAY440" s="1552"/>
      <c r="PAZ440" s="1552"/>
      <c r="PBA440" s="1552"/>
      <c r="PBB440" s="1552"/>
      <c r="PBC440" s="1552"/>
      <c r="PBD440" s="1552"/>
      <c r="PBE440" s="1552"/>
      <c r="PBF440" s="1552"/>
      <c r="PBG440" s="1552"/>
      <c r="PBH440" s="1552"/>
      <c r="PBI440" s="1552"/>
      <c r="PBJ440" s="1552"/>
      <c r="PBK440" s="1552"/>
      <c r="PBL440" s="1552"/>
      <c r="PBM440" s="1552"/>
      <c r="PBN440" s="1552"/>
      <c r="PBO440" s="1552"/>
      <c r="PBP440" s="1552"/>
      <c r="PBQ440" s="1552"/>
      <c r="PBR440" s="1552"/>
      <c r="PBS440" s="1552"/>
      <c r="PBT440" s="1552"/>
      <c r="PBU440" s="1552"/>
      <c r="PBV440" s="1552"/>
      <c r="PBW440" s="1552"/>
      <c r="PBX440" s="1552"/>
      <c r="PBY440" s="1552"/>
      <c r="PBZ440" s="1552"/>
      <c r="PCA440" s="1552"/>
      <c r="PCB440" s="1552"/>
      <c r="PCC440" s="1552"/>
      <c r="PCD440" s="1552"/>
      <c r="PCE440" s="1552"/>
      <c r="PCF440" s="1552"/>
      <c r="PCG440" s="1552"/>
      <c r="PCH440" s="1552"/>
      <c r="PCI440" s="1552"/>
      <c r="PCJ440" s="1552"/>
      <c r="PCK440" s="1552"/>
      <c r="PCL440" s="1552"/>
      <c r="PCM440" s="1552"/>
      <c r="PCN440" s="1552"/>
      <c r="PCO440" s="1552"/>
      <c r="PCP440" s="1552"/>
      <c r="PCQ440" s="1552"/>
      <c r="PCR440" s="1552"/>
      <c r="PCS440" s="1552"/>
      <c r="PCT440" s="1552"/>
      <c r="PCU440" s="1552"/>
      <c r="PCV440" s="1552"/>
      <c r="PCW440" s="1552"/>
      <c r="PCX440" s="1552"/>
      <c r="PCY440" s="1552"/>
      <c r="PCZ440" s="1552"/>
      <c r="PDA440" s="1552"/>
      <c r="PDB440" s="1552"/>
      <c r="PDC440" s="1552"/>
      <c r="PDD440" s="1552"/>
      <c r="PDE440" s="1552"/>
      <c r="PDF440" s="1552"/>
      <c r="PDG440" s="1552"/>
      <c r="PDH440" s="1552"/>
      <c r="PDI440" s="1552"/>
      <c r="PDJ440" s="1552"/>
      <c r="PDK440" s="1552"/>
      <c r="PDL440" s="1552"/>
      <c r="PDM440" s="1552"/>
      <c r="PDN440" s="1552"/>
      <c r="PDO440" s="1552"/>
      <c r="PDP440" s="1552"/>
      <c r="PDQ440" s="1552"/>
      <c r="PDR440" s="1552"/>
      <c r="PDS440" s="1552"/>
      <c r="PDT440" s="1552"/>
      <c r="PDU440" s="1552"/>
      <c r="PDV440" s="1552"/>
      <c r="PDW440" s="1552"/>
      <c r="PDX440" s="1552"/>
      <c r="PDY440" s="1552"/>
      <c r="PDZ440" s="1552"/>
      <c r="PEA440" s="1552"/>
      <c r="PEB440" s="1552"/>
      <c r="PEC440" s="1552"/>
      <c r="PED440" s="1552"/>
      <c r="PEE440" s="1552"/>
      <c r="PEF440" s="1552"/>
      <c r="PEG440" s="1552"/>
      <c r="PEH440" s="1552"/>
      <c r="PEI440" s="1552"/>
      <c r="PEJ440" s="1552"/>
      <c r="PEK440" s="1552"/>
      <c r="PEL440" s="1552"/>
      <c r="PEM440" s="1552"/>
      <c r="PEN440" s="1552"/>
      <c r="PEO440" s="1552"/>
      <c r="PEP440" s="1552"/>
      <c r="PEQ440" s="1552"/>
      <c r="PER440" s="1552"/>
      <c r="PES440" s="1552"/>
      <c r="PET440" s="1552"/>
      <c r="PEU440" s="1552"/>
      <c r="PEV440" s="1552"/>
      <c r="PEW440" s="1552"/>
      <c r="PEX440" s="1552"/>
      <c r="PEY440" s="1552"/>
      <c r="PEZ440" s="1552"/>
      <c r="PFA440" s="1552"/>
      <c r="PFB440" s="1552"/>
      <c r="PFC440" s="1552"/>
      <c r="PFD440" s="1552"/>
      <c r="PFE440" s="1552"/>
      <c r="PFF440" s="1552"/>
      <c r="PFG440" s="1552"/>
      <c r="PFH440" s="1552"/>
      <c r="PFI440" s="1552"/>
      <c r="PFJ440" s="1552"/>
      <c r="PFK440" s="1552"/>
      <c r="PFL440" s="1552"/>
      <c r="PFM440" s="1552"/>
      <c r="PFN440" s="1552"/>
      <c r="PFO440" s="1552"/>
      <c r="PFP440" s="1552"/>
      <c r="PFQ440" s="1552"/>
      <c r="PFR440" s="1552"/>
      <c r="PFS440" s="1552"/>
      <c r="PFT440" s="1552"/>
      <c r="PFU440" s="1552"/>
      <c r="PFV440" s="1552"/>
      <c r="PFW440" s="1552"/>
      <c r="PFX440" s="1552"/>
      <c r="PFY440" s="1552"/>
      <c r="PFZ440" s="1552"/>
      <c r="PGA440" s="1552"/>
      <c r="PGB440" s="1552"/>
      <c r="PGC440" s="1552"/>
      <c r="PGD440" s="1552"/>
      <c r="PGE440" s="1552"/>
      <c r="PGF440" s="1552"/>
      <c r="PGG440" s="1552"/>
      <c r="PGH440" s="1552"/>
      <c r="PGI440" s="1552"/>
      <c r="PGJ440" s="1552"/>
      <c r="PGK440" s="1552"/>
      <c r="PGL440" s="1552"/>
      <c r="PGM440" s="1552"/>
      <c r="PGN440" s="1552"/>
      <c r="PGO440" s="1552"/>
      <c r="PGP440" s="1552"/>
      <c r="PGQ440" s="1552"/>
      <c r="PGR440" s="1552"/>
      <c r="PGS440" s="1552"/>
      <c r="PGT440" s="1552"/>
      <c r="PGU440" s="1552"/>
      <c r="PGV440" s="1552"/>
      <c r="PGW440" s="1552"/>
      <c r="PGX440" s="1552"/>
      <c r="PGY440" s="1552"/>
      <c r="PGZ440" s="1552"/>
      <c r="PHA440" s="1552"/>
      <c r="PHB440" s="1552"/>
      <c r="PHC440" s="1552"/>
      <c r="PHD440" s="1552"/>
      <c r="PHE440" s="1552"/>
      <c r="PHF440" s="1552"/>
      <c r="PHG440" s="1552"/>
      <c r="PHH440" s="1552"/>
      <c r="PHI440" s="1552"/>
      <c r="PHJ440" s="1552"/>
      <c r="PHK440" s="1552"/>
      <c r="PHL440" s="1552"/>
      <c r="PHM440" s="1552"/>
      <c r="PHN440" s="1552"/>
      <c r="PHO440" s="1552"/>
      <c r="PHP440" s="1552"/>
      <c r="PHQ440" s="1552"/>
      <c r="PHR440" s="1552"/>
      <c r="PHS440" s="1552"/>
      <c r="PHT440" s="1552"/>
      <c r="PHU440" s="1552"/>
      <c r="PHV440" s="1552"/>
      <c r="PHW440" s="1552"/>
      <c r="PHX440" s="1552"/>
      <c r="PHY440" s="1552"/>
      <c r="PHZ440" s="1552"/>
      <c r="PIA440" s="1552"/>
      <c r="PIB440" s="1552"/>
      <c r="PIC440" s="1552"/>
      <c r="PID440" s="1552"/>
      <c r="PIE440" s="1552"/>
      <c r="PIF440" s="1552"/>
      <c r="PIG440" s="1552"/>
      <c r="PIH440" s="1552"/>
      <c r="PII440" s="1552"/>
      <c r="PIJ440" s="1552"/>
      <c r="PIK440" s="1552"/>
      <c r="PIL440" s="1552"/>
      <c r="PIM440" s="1552"/>
      <c r="PIN440" s="1552"/>
      <c r="PIO440" s="1552"/>
      <c r="PIP440" s="1552"/>
      <c r="PIQ440" s="1552"/>
      <c r="PIR440" s="1552"/>
      <c r="PIS440" s="1552"/>
      <c r="PIT440" s="1552"/>
      <c r="PIU440" s="1552"/>
      <c r="PIV440" s="1552"/>
      <c r="PIW440" s="1552"/>
      <c r="PIX440" s="1552"/>
      <c r="PIY440" s="1552"/>
      <c r="PIZ440" s="1552"/>
      <c r="PJA440" s="1552"/>
      <c r="PJB440" s="1552"/>
      <c r="PJC440" s="1552"/>
      <c r="PJD440" s="1552"/>
      <c r="PJE440" s="1552"/>
      <c r="PJF440" s="1552"/>
      <c r="PJG440" s="1552"/>
      <c r="PJH440" s="1552"/>
      <c r="PJI440" s="1552"/>
      <c r="PJJ440" s="1552"/>
      <c r="PJK440" s="1552"/>
      <c r="PJL440" s="1552"/>
      <c r="PJM440" s="1552"/>
      <c r="PJN440" s="1552"/>
      <c r="PJO440" s="1552"/>
      <c r="PJP440" s="1552"/>
      <c r="PJQ440" s="1552"/>
      <c r="PJR440" s="1552"/>
      <c r="PJS440" s="1552"/>
      <c r="PJT440" s="1552"/>
      <c r="PJU440" s="1552"/>
      <c r="PJV440" s="1552"/>
      <c r="PJW440" s="1552"/>
      <c r="PJX440" s="1552"/>
      <c r="PJY440" s="1552"/>
      <c r="PJZ440" s="1552"/>
      <c r="PKA440" s="1552"/>
      <c r="PKB440" s="1552"/>
      <c r="PKC440" s="1552"/>
      <c r="PKD440" s="1552"/>
      <c r="PKE440" s="1552"/>
      <c r="PKF440" s="1552"/>
      <c r="PKG440" s="1552"/>
      <c r="PKH440" s="1552"/>
      <c r="PKI440" s="1552"/>
      <c r="PKJ440" s="1552"/>
      <c r="PKK440" s="1552"/>
      <c r="PKL440" s="1552"/>
      <c r="PKM440" s="1552"/>
      <c r="PKN440" s="1552"/>
      <c r="PKO440" s="1552"/>
      <c r="PKP440" s="1552"/>
      <c r="PKQ440" s="1552"/>
      <c r="PKR440" s="1552"/>
      <c r="PKS440" s="1552"/>
      <c r="PKT440" s="1552"/>
      <c r="PKU440" s="1552"/>
      <c r="PKV440" s="1552"/>
      <c r="PKW440" s="1552"/>
      <c r="PKX440" s="1552"/>
      <c r="PKY440" s="1552"/>
      <c r="PKZ440" s="1552"/>
      <c r="PLA440" s="1552"/>
      <c r="PLB440" s="1552"/>
      <c r="PLC440" s="1552"/>
      <c r="PLD440" s="1552"/>
      <c r="PLE440" s="1552"/>
      <c r="PLF440" s="1552"/>
      <c r="PLG440" s="1552"/>
      <c r="PLH440" s="1552"/>
      <c r="PLI440" s="1552"/>
      <c r="PLJ440" s="1552"/>
      <c r="PLK440" s="1552"/>
      <c r="PLL440" s="1552"/>
      <c r="PLM440" s="1552"/>
      <c r="PLN440" s="1552"/>
      <c r="PLO440" s="1552"/>
      <c r="PLP440" s="1552"/>
      <c r="PLQ440" s="1552"/>
      <c r="PLR440" s="1552"/>
      <c r="PLS440" s="1552"/>
      <c r="PLT440" s="1552"/>
      <c r="PLU440" s="1552"/>
      <c r="PLV440" s="1552"/>
      <c r="PLW440" s="1552"/>
      <c r="PLX440" s="1552"/>
      <c r="PLY440" s="1552"/>
      <c r="PLZ440" s="1552"/>
      <c r="PMA440" s="1552"/>
      <c r="PMB440" s="1552"/>
      <c r="PMC440" s="1552"/>
      <c r="PMD440" s="1552"/>
      <c r="PME440" s="1552"/>
      <c r="PMF440" s="1552"/>
      <c r="PMG440" s="1552"/>
      <c r="PMH440" s="1552"/>
      <c r="PMI440" s="1552"/>
      <c r="PMJ440" s="1552"/>
      <c r="PMK440" s="1552"/>
      <c r="PML440" s="1552"/>
      <c r="PMM440" s="1552"/>
      <c r="PMN440" s="1552"/>
      <c r="PMO440" s="1552"/>
      <c r="PMP440" s="1552"/>
      <c r="PMQ440" s="1552"/>
      <c r="PMR440" s="1552"/>
      <c r="PMS440" s="1552"/>
      <c r="PMT440" s="1552"/>
      <c r="PMU440" s="1552"/>
      <c r="PMV440" s="1552"/>
      <c r="PMW440" s="1552"/>
      <c r="PMX440" s="1552"/>
      <c r="PMY440" s="1552"/>
      <c r="PMZ440" s="1552"/>
      <c r="PNA440" s="1552"/>
      <c r="PNB440" s="1552"/>
      <c r="PNC440" s="1552"/>
      <c r="PND440" s="1552"/>
      <c r="PNE440" s="1552"/>
      <c r="PNF440" s="1552"/>
      <c r="PNG440" s="1552"/>
      <c r="PNH440" s="1552"/>
      <c r="PNI440" s="1552"/>
      <c r="PNJ440" s="1552"/>
      <c r="PNK440" s="1552"/>
      <c r="PNL440" s="1552"/>
      <c r="PNM440" s="1552"/>
      <c r="PNN440" s="1552"/>
      <c r="PNO440" s="1552"/>
      <c r="PNP440" s="1552"/>
      <c r="PNQ440" s="1552"/>
      <c r="PNR440" s="1552"/>
      <c r="PNS440" s="1552"/>
      <c r="PNT440" s="1552"/>
      <c r="PNU440" s="1552"/>
      <c r="PNV440" s="1552"/>
      <c r="PNW440" s="1552"/>
      <c r="PNX440" s="1552"/>
      <c r="PNY440" s="1552"/>
      <c r="PNZ440" s="1552"/>
      <c r="POA440" s="1552"/>
      <c r="POB440" s="1552"/>
      <c r="POC440" s="1552"/>
      <c r="POD440" s="1552"/>
      <c r="POE440" s="1552"/>
      <c r="POF440" s="1552"/>
      <c r="POG440" s="1552"/>
      <c r="POH440" s="1552"/>
      <c r="POI440" s="1552"/>
      <c r="POJ440" s="1552"/>
      <c r="POK440" s="1552"/>
      <c r="POL440" s="1552"/>
      <c r="POM440" s="1552"/>
      <c r="PON440" s="1552"/>
      <c r="POO440" s="1552"/>
      <c r="POP440" s="1552"/>
      <c r="POQ440" s="1552"/>
      <c r="POR440" s="1552"/>
      <c r="POS440" s="1552"/>
      <c r="POT440" s="1552"/>
      <c r="POU440" s="1552"/>
      <c r="POV440" s="1552"/>
      <c r="POW440" s="1552"/>
      <c r="POX440" s="1552"/>
      <c r="POY440" s="1552"/>
      <c r="POZ440" s="1552"/>
      <c r="PPA440" s="1552"/>
      <c r="PPB440" s="1552"/>
      <c r="PPC440" s="1552"/>
      <c r="PPD440" s="1552"/>
      <c r="PPE440" s="1552"/>
      <c r="PPF440" s="1552"/>
      <c r="PPG440" s="1552"/>
      <c r="PPH440" s="1552"/>
      <c r="PPI440" s="1552"/>
      <c r="PPJ440" s="1552"/>
      <c r="PPK440" s="1552"/>
      <c r="PPL440" s="1552"/>
      <c r="PPM440" s="1552"/>
      <c r="PPN440" s="1552"/>
      <c r="PPO440" s="1552"/>
      <c r="PPP440" s="1552"/>
      <c r="PPQ440" s="1552"/>
      <c r="PPR440" s="1552"/>
      <c r="PPS440" s="1552"/>
      <c r="PPT440" s="1552"/>
      <c r="PPU440" s="1552"/>
      <c r="PPV440" s="1552"/>
      <c r="PPW440" s="1552"/>
      <c r="PPX440" s="1552"/>
      <c r="PPY440" s="1552"/>
      <c r="PPZ440" s="1552"/>
      <c r="PQA440" s="1552"/>
      <c r="PQB440" s="1552"/>
      <c r="PQC440" s="1552"/>
      <c r="PQD440" s="1552"/>
      <c r="PQE440" s="1552"/>
      <c r="PQF440" s="1552"/>
      <c r="PQG440" s="1552"/>
      <c r="PQH440" s="1552"/>
      <c r="PQI440" s="1552"/>
      <c r="PQJ440" s="1552"/>
      <c r="PQK440" s="1552"/>
      <c r="PQL440" s="1552"/>
      <c r="PQM440" s="1552"/>
      <c r="PQN440" s="1552"/>
      <c r="PQO440" s="1552"/>
      <c r="PQP440" s="1552"/>
      <c r="PQQ440" s="1552"/>
      <c r="PQR440" s="1552"/>
      <c r="PQS440" s="1552"/>
      <c r="PQT440" s="1552"/>
      <c r="PQU440" s="1552"/>
      <c r="PQV440" s="1552"/>
      <c r="PQW440" s="1552"/>
      <c r="PQX440" s="1552"/>
      <c r="PQY440" s="1552"/>
      <c r="PQZ440" s="1552"/>
      <c r="PRA440" s="1552"/>
      <c r="PRB440" s="1552"/>
      <c r="PRC440" s="1552"/>
      <c r="PRD440" s="1552"/>
      <c r="PRE440" s="1552"/>
      <c r="PRF440" s="1552"/>
      <c r="PRG440" s="1552"/>
      <c r="PRH440" s="1552"/>
      <c r="PRI440" s="1552"/>
      <c r="PRJ440" s="1552"/>
      <c r="PRK440" s="1552"/>
      <c r="PRL440" s="1552"/>
      <c r="PRM440" s="1552"/>
      <c r="PRN440" s="1552"/>
      <c r="PRO440" s="1552"/>
      <c r="PRP440" s="1552"/>
      <c r="PRQ440" s="1552"/>
      <c r="PRR440" s="1552"/>
      <c r="PRS440" s="1552"/>
      <c r="PRT440" s="1552"/>
      <c r="PRU440" s="1552"/>
      <c r="PRV440" s="1552"/>
      <c r="PRW440" s="1552"/>
      <c r="PRX440" s="1552"/>
      <c r="PRY440" s="1552"/>
      <c r="PRZ440" s="1552"/>
      <c r="PSA440" s="1552"/>
      <c r="PSB440" s="1552"/>
      <c r="PSC440" s="1552"/>
      <c r="PSD440" s="1552"/>
      <c r="PSE440" s="1552"/>
      <c r="PSF440" s="1552"/>
      <c r="PSG440" s="1552"/>
      <c r="PSH440" s="1552"/>
      <c r="PSI440" s="1552"/>
      <c r="PSJ440" s="1552"/>
      <c r="PSK440" s="1552"/>
      <c r="PSL440" s="1552"/>
      <c r="PSM440" s="1552"/>
      <c r="PSN440" s="1552"/>
      <c r="PSO440" s="1552"/>
      <c r="PSP440" s="1552"/>
      <c r="PSQ440" s="1552"/>
      <c r="PSR440" s="1552"/>
      <c r="PSS440" s="1552"/>
      <c r="PST440" s="1552"/>
      <c r="PSU440" s="1552"/>
      <c r="PSV440" s="1552"/>
      <c r="PSW440" s="1552"/>
      <c r="PSX440" s="1552"/>
      <c r="PSY440" s="1552"/>
      <c r="PSZ440" s="1552"/>
      <c r="PTA440" s="1552"/>
      <c r="PTB440" s="1552"/>
      <c r="PTC440" s="1552"/>
      <c r="PTD440" s="1552"/>
      <c r="PTE440" s="1552"/>
      <c r="PTF440" s="1552"/>
      <c r="PTG440" s="1552"/>
      <c r="PTH440" s="1552"/>
      <c r="PTI440" s="1552"/>
      <c r="PTJ440" s="1552"/>
      <c r="PTK440" s="1552"/>
      <c r="PTL440" s="1552"/>
      <c r="PTM440" s="1552"/>
      <c r="PTN440" s="1552"/>
      <c r="PTO440" s="1552"/>
      <c r="PTP440" s="1552"/>
      <c r="PTQ440" s="1552"/>
      <c r="PTR440" s="1552"/>
      <c r="PTS440" s="1552"/>
      <c r="PTT440" s="1552"/>
      <c r="PTU440" s="1552"/>
      <c r="PTV440" s="1552"/>
      <c r="PTW440" s="1552"/>
      <c r="PTX440" s="1552"/>
      <c r="PTY440" s="1552"/>
      <c r="PTZ440" s="1552"/>
      <c r="PUA440" s="1552"/>
      <c r="PUB440" s="1552"/>
      <c r="PUC440" s="1552"/>
      <c r="PUD440" s="1552"/>
      <c r="PUE440" s="1552"/>
      <c r="PUF440" s="1552"/>
      <c r="PUG440" s="1552"/>
      <c r="PUH440" s="1552"/>
      <c r="PUI440" s="1552"/>
      <c r="PUJ440" s="1552"/>
      <c r="PUK440" s="1552"/>
      <c r="PUL440" s="1552"/>
      <c r="PUM440" s="1552"/>
      <c r="PUN440" s="1552"/>
      <c r="PUO440" s="1552"/>
      <c r="PUP440" s="1552"/>
      <c r="PUQ440" s="1552"/>
      <c r="PUR440" s="1552"/>
      <c r="PUS440" s="1552"/>
      <c r="PUT440" s="1552"/>
      <c r="PUU440" s="1552"/>
      <c r="PUV440" s="1552"/>
      <c r="PUW440" s="1552"/>
      <c r="PUX440" s="1552"/>
      <c r="PUY440" s="1552"/>
      <c r="PUZ440" s="1552"/>
      <c r="PVA440" s="1552"/>
      <c r="PVB440" s="1552"/>
      <c r="PVC440" s="1552"/>
      <c r="PVD440" s="1552"/>
      <c r="PVE440" s="1552"/>
      <c r="PVF440" s="1552"/>
      <c r="PVG440" s="1552"/>
      <c r="PVH440" s="1552"/>
      <c r="PVI440" s="1552"/>
      <c r="PVJ440" s="1552"/>
      <c r="PVK440" s="1552"/>
      <c r="PVL440" s="1552"/>
      <c r="PVM440" s="1552"/>
      <c r="PVN440" s="1552"/>
      <c r="PVO440" s="1552"/>
      <c r="PVP440" s="1552"/>
      <c r="PVQ440" s="1552"/>
      <c r="PVR440" s="1552"/>
      <c r="PVS440" s="1552"/>
      <c r="PVT440" s="1552"/>
      <c r="PVU440" s="1552"/>
      <c r="PVV440" s="1552"/>
      <c r="PVW440" s="1552"/>
      <c r="PVX440" s="1552"/>
      <c r="PVY440" s="1552"/>
      <c r="PVZ440" s="1552"/>
      <c r="PWA440" s="1552"/>
      <c r="PWB440" s="1552"/>
      <c r="PWC440" s="1552"/>
      <c r="PWD440" s="1552"/>
      <c r="PWE440" s="1552"/>
      <c r="PWF440" s="1552"/>
      <c r="PWG440" s="1552"/>
      <c r="PWH440" s="1552"/>
      <c r="PWI440" s="1552"/>
      <c r="PWJ440" s="1552"/>
      <c r="PWK440" s="1552"/>
      <c r="PWL440" s="1552"/>
      <c r="PWM440" s="1552"/>
      <c r="PWN440" s="1552"/>
      <c r="PWO440" s="1552"/>
      <c r="PWP440" s="1552"/>
      <c r="PWQ440" s="1552"/>
      <c r="PWR440" s="1552"/>
      <c r="PWS440" s="1552"/>
      <c r="PWT440" s="1552"/>
      <c r="PWU440" s="1552"/>
      <c r="PWV440" s="1552"/>
      <c r="PWW440" s="1552"/>
      <c r="PWX440" s="1552"/>
      <c r="PWY440" s="1552"/>
      <c r="PWZ440" s="1552"/>
      <c r="PXA440" s="1552"/>
      <c r="PXB440" s="1552"/>
      <c r="PXC440" s="1552"/>
      <c r="PXD440" s="1552"/>
      <c r="PXE440" s="1552"/>
      <c r="PXF440" s="1552"/>
      <c r="PXG440" s="1552"/>
      <c r="PXH440" s="1552"/>
      <c r="PXI440" s="1552"/>
      <c r="PXJ440" s="1552"/>
      <c r="PXK440" s="1552"/>
      <c r="PXL440" s="1552"/>
      <c r="PXM440" s="1552"/>
      <c r="PXN440" s="1552"/>
      <c r="PXO440" s="1552"/>
      <c r="PXP440" s="1552"/>
      <c r="PXQ440" s="1552"/>
      <c r="PXR440" s="1552"/>
      <c r="PXS440" s="1552"/>
      <c r="PXT440" s="1552"/>
      <c r="PXU440" s="1552"/>
      <c r="PXV440" s="1552"/>
      <c r="PXW440" s="1552"/>
      <c r="PXX440" s="1552"/>
      <c r="PXY440" s="1552"/>
      <c r="PXZ440" s="1552"/>
      <c r="PYA440" s="1552"/>
      <c r="PYB440" s="1552"/>
      <c r="PYC440" s="1552"/>
      <c r="PYD440" s="1552"/>
      <c r="PYE440" s="1552"/>
      <c r="PYF440" s="1552"/>
      <c r="PYG440" s="1552"/>
      <c r="PYH440" s="1552"/>
      <c r="PYI440" s="1552"/>
      <c r="PYJ440" s="1552"/>
      <c r="PYK440" s="1552"/>
      <c r="PYL440" s="1552"/>
      <c r="PYM440" s="1552"/>
      <c r="PYN440" s="1552"/>
      <c r="PYO440" s="1552"/>
      <c r="PYP440" s="1552"/>
      <c r="PYQ440" s="1552"/>
      <c r="PYR440" s="1552"/>
      <c r="PYS440" s="1552"/>
      <c r="PYT440" s="1552"/>
      <c r="PYU440" s="1552"/>
      <c r="PYV440" s="1552"/>
      <c r="PYW440" s="1552"/>
      <c r="PYX440" s="1552"/>
      <c r="PYY440" s="1552"/>
      <c r="PYZ440" s="1552"/>
      <c r="PZA440" s="1552"/>
      <c r="PZB440" s="1552"/>
      <c r="PZC440" s="1552"/>
      <c r="PZD440" s="1552"/>
      <c r="PZE440" s="1552"/>
      <c r="PZF440" s="1552"/>
      <c r="PZG440" s="1552"/>
      <c r="PZH440" s="1552"/>
      <c r="PZI440" s="1552"/>
      <c r="PZJ440" s="1552"/>
      <c r="PZK440" s="1552"/>
      <c r="PZL440" s="1552"/>
      <c r="PZM440" s="1552"/>
      <c r="PZN440" s="1552"/>
      <c r="PZO440" s="1552"/>
      <c r="PZP440" s="1552"/>
      <c r="PZQ440" s="1552"/>
      <c r="PZR440" s="1552"/>
      <c r="PZS440" s="1552"/>
      <c r="PZT440" s="1552"/>
      <c r="PZU440" s="1552"/>
      <c r="PZV440" s="1552"/>
      <c r="PZW440" s="1552"/>
      <c r="PZX440" s="1552"/>
      <c r="PZY440" s="1552"/>
      <c r="PZZ440" s="1552"/>
      <c r="QAA440" s="1552"/>
      <c r="QAB440" s="1552"/>
      <c r="QAC440" s="1552"/>
      <c r="QAD440" s="1552"/>
      <c r="QAE440" s="1552"/>
      <c r="QAF440" s="1552"/>
      <c r="QAG440" s="1552"/>
      <c r="QAH440" s="1552"/>
      <c r="QAI440" s="1552"/>
      <c r="QAJ440" s="1552"/>
      <c r="QAK440" s="1552"/>
      <c r="QAL440" s="1552"/>
      <c r="QAM440" s="1552"/>
      <c r="QAN440" s="1552"/>
      <c r="QAO440" s="1552"/>
      <c r="QAP440" s="1552"/>
      <c r="QAQ440" s="1552"/>
      <c r="QAR440" s="1552"/>
      <c r="QAS440" s="1552"/>
      <c r="QAT440" s="1552"/>
      <c r="QAU440" s="1552"/>
      <c r="QAV440" s="1552"/>
      <c r="QAW440" s="1552"/>
      <c r="QAX440" s="1552"/>
      <c r="QAY440" s="1552"/>
      <c r="QAZ440" s="1552"/>
      <c r="QBA440" s="1552"/>
      <c r="QBB440" s="1552"/>
      <c r="QBC440" s="1552"/>
      <c r="QBD440" s="1552"/>
      <c r="QBE440" s="1552"/>
      <c r="QBF440" s="1552"/>
      <c r="QBG440" s="1552"/>
      <c r="QBH440" s="1552"/>
      <c r="QBI440" s="1552"/>
      <c r="QBJ440" s="1552"/>
      <c r="QBK440" s="1552"/>
      <c r="QBL440" s="1552"/>
      <c r="QBM440" s="1552"/>
      <c r="QBN440" s="1552"/>
      <c r="QBO440" s="1552"/>
      <c r="QBP440" s="1552"/>
      <c r="QBQ440" s="1552"/>
      <c r="QBR440" s="1552"/>
      <c r="QBS440" s="1552"/>
      <c r="QBT440" s="1552"/>
      <c r="QBU440" s="1552"/>
      <c r="QBV440" s="1552"/>
      <c r="QBW440" s="1552"/>
      <c r="QBX440" s="1552"/>
      <c r="QBY440" s="1552"/>
      <c r="QBZ440" s="1552"/>
      <c r="QCA440" s="1552"/>
      <c r="QCB440" s="1552"/>
      <c r="QCC440" s="1552"/>
      <c r="QCD440" s="1552"/>
      <c r="QCE440" s="1552"/>
      <c r="QCF440" s="1552"/>
      <c r="QCG440" s="1552"/>
      <c r="QCH440" s="1552"/>
      <c r="QCI440" s="1552"/>
      <c r="QCJ440" s="1552"/>
      <c r="QCK440" s="1552"/>
      <c r="QCL440" s="1552"/>
      <c r="QCM440" s="1552"/>
      <c r="QCN440" s="1552"/>
      <c r="QCO440" s="1552"/>
      <c r="QCP440" s="1552"/>
      <c r="QCQ440" s="1552"/>
      <c r="QCR440" s="1552"/>
      <c r="QCS440" s="1552"/>
      <c r="QCT440" s="1552"/>
      <c r="QCU440" s="1552"/>
      <c r="QCV440" s="1552"/>
      <c r="QCW440" s="1552"/>
      <c r="QCX440" s="1552"/>
      <c r="QCY440" s="1552"/>
      <c r="QCZ440" s="1552"/>
      <c r="QDA440" s="1552"/>
      <c r="QDB440" s="1552"/>
      <c r="QDC440" s="1552"/>
      <c r="QDD440" s="1552"/>
      <c r="QDE440" s="1552"/>
      <c r="QDF440" s="1552"/>
      <c r="QDG440" s="1552"/>
      <c r="QDH440" s="1552"/>
      <c r="QDI440" s="1552"/>
      <c r="QDJ440" s="1552"/>
      <c r="QDK440" s="1552"/>
      <c r="QDL440" s="1552"/>
      <c r="QDM440" s="1552"/>
      <c r="QDN440" s="1552"/>
      <c r="QDO440" s="1552"/>
      <c r="QDP440" s="1552"/>
      <c r="QDQ440" s="1552"/>
      <c r="QDR440" s="1552"/>
      <c r="QDS440" s="1552"/>
      <c r="QDT440" s="1552"/>
      <c r="QDU440" s="1552"/>
      <c r="QDV440" s="1552"/>
      <c r="QDW440" s="1552"/>
      <c r="QDX440" s="1552"/>
      <c r="QDY440" s="1552"/>
      <c r="QDZ440" s="1552"/>
      <c r="QEA440" s="1552"/>
      <c r="QEB440" s="1552"/>
      <c r="QEC440" s="1552"/>
      <c r="QED440" s="1552"/>
      <c r="QEE440" s="1552"/>
      <c r="QEF440" s="1552"/>
      <c r="QEG440" s="1552"/>
      <c r="QEH440" s="1552"/>
      <c r="QEI440" s="1552"/>
      <c r="QEJ440" s="1552"/>
      <c r="QEK440" s="1552"/>
      <c r="QEL440" s="1552"/>
      <c r="QEM440" s="1552"/>
      <c r="QEN440" s="1552"/>
      <c r="QEO440" s="1552"/>
      <c r="QEP440" s="1552"/>
      <c r="QEQ440" s="1552"/>
      <c r="QER440" s="1552"/>
      <c r="QES440" s="1552"/>
      <c r="QET440" s="1552"/>
      <c r="QEU440" s="1552"/>
      <c r="QEV440" s="1552"/>
      <c r="QEW440" s="1552"/>
      <c r="QEX440" s="1552"/>
      <c r="QEY440" s="1552"/>
      <c r="QEZ440" s="1552"/>
      <c r="QFA440" s="1552"/>
      <c r="QFB440" s="1552"/>
      <c r="QFC440" s="1552"/>
      <c r="QFD440" s="1552"/>
      <c r="QFE440" s="1552"/>
      <c r="QFF440" s="1552"/>
      <c r="QFG440" s="1552"/>
      <c r="QFH440" s="1552"/>
      <c r="QFI440" s="1552"/>
      <c r="QFJ440" s="1552"/>
      <c r="QFK440" s="1552"/>
      <c r="QFL440" s="1552"/>
      <c r="QFM440" s="1552"/>
      <c r="QFN440" s="1552"/>
      <c r="QFO440" s="1552"/>
      <c r="QFP440" s="1552"/>
      <c r="QFQ440" s="1552"/>
      <c r="QFR440" s="1552"/>
      <c r="QFS440" s="1552"/>
      <c r="QFT440" s="1552"/>
      <c r="QFU440" s="1552"/>
      <c r="QFV440" s="1552"/>
      <c r="QFW440" s="1552"/>
      <c r="QFX440" s="1552"/>
      <c r="QFY440" s="1552"/>
      <c r="QFZ440" s="1552"/>
      <c r="QGA440" s="1552"/>
      <c r="QGB440" s="1552"/>
      <c r="QGC440" s="1552"/>
      <c r="QGD440" s="1552"/>
      <c r="QGE440" s="1552"/>
      <c r="QGF440" s="1552"/>
      <c r="QGG440" s="1552"/>
      <c r="QGH440" s="1552"/>
      <c r="QGI440" s="1552"/>
      <c r="QGJ440" s="1552"/>
      <c r="QGK440" s="1552"/>
      <c r="QGL440" s="1552"/>
      <c r="QGM440" s="1552"/>
      <c r="QGN440" s="1552"/>
      <c r="QGO440" s="1552"/>
      <c r="QGP440" s="1552"/>
      <c r="QGQ440" s="1552"/>
      <c r="QGR440" s="1552"/>
      <c r="QGS440" s="1552"/>
      <c r="QGT440" s="1552"/>
      <c r="QGU440" s="1552"/>
      <c r="QGV440" s="1552"/>
      <c r="QGW440" s="1552"/>
      <c r="QGX440" s="1552"/>
      <c r="QGY440" s="1552"/>
      <c r="QGZ440" s="1552"/>
      <c r="QHA440" s="1552"/>
      <c r="QHB440" s="1552"/>
      <c r="QHC440" s="1552"/>
      <c r="QHD440" s="1552"/>
      <c r="QHE440" s="1552"/>
      <c r="QHF440" s="1552"/>
      <c r="QHG440" s="1552"/>
      <c r="QHH440" s="1552"/>
      <c r="QHI440" s="1552"/>
      <c r="QHJ440" s="1552"/>
      <c r="QHK440" s="1552"/>
      <c r="QHL440" s="1552"/>
      <c r="QHM440" s="1552"/>
      <c r="QHN440" s="1552"/>
      <c r="QHO440" s="1552"/>
      <c r="QHP440" s="1552"/>
      <c r="QHQ440" s="1552"/>
      <c r="QHR440" s="1552"/>
      <c r="QHS440" s="1552"/>
      <c r="QHT440" s="1552"/>
      <c r="QHU440" s="1552"/>
      <c r="QHV440" s="1552"/>
      <c r="QHW440" s="1552"/>
      <c r="QHX440" s="1552"/>
      <c r="QHY440" s="1552"/>
      <c r="QHZ440" s="1552"/>
      <c r="QIA440" s="1552"/>
      <c r="QIB440" s="1552"/>
      <c r="QIC440" s="1552"/>
      <c r="QID440" s="1552"/>
      <c r="QIE440" s="1552"/>
      <c r="QIF440" s="1552"/>
      <c r="QIG440" s="1552"/>
      <c r="QIH440" s="1552"/>
      <c r="QII440" s="1552"/>
      <c r="QIJ440" s="1552"/>
      <c r="QIK440" s="1552"/>
      <c r="QIL440" s="1552"/>
      <c r="QIM440" s="1552"/>
      <c r="QIN440" s="1552"/>
      <c r="QIO440" s="1552"/>
      <c r="QIP440" s="1552"/>
      <c r="QIQ440" s="1552"/>
      <c r="QIR440" s="1552"/>
      <c r="QIS440" s="1552"/>
      <c r="QIT440" s="1552"/>
      <c r="QIU440" s="1552"/>
      <c r="QIV440" s="1552"/>
      <c r="QIW440" s="1552"/>
      <c r="QIX440" s="1552"/>
      <c r="QIY440" s="1552"/>
      <c r="QIZ440" s="1552"/>
      <c r="QJA440" s="1552"/>
      <c r="QJB440" s="1552"/>
      <c r="QJC440" s="1552"/>
      <c r="QJD440" s="1552"/>
      <c r="QJE440" s="1552"/>
      <c r="QJF440" s="1552"/>
      <c r="QJG440" s="1552"/>
      <c r="QJH440" s="1552"/>
      <c r="QJI440" s="1552"/>
      <c r="QJJ440" s="1552"/>
      <c r="QJK440" s="1552"/>
      <c r="QJL440" s="1552"/>
      <c r="QJM440" s="1552"/>
      <c r="QJN440" s="1552"/>
      <c r="QJO440" s="1552"/>
      <c r="QJP440" s="1552"/>
      <c r="QJQ440" s="1552"/>
      <c r="QJR440" s="1552"/>
      <c r="QJS440" s="1552"/>
      <c r="QJT440" s="1552"/>
      <c r="QJU440" s="1552"/>
      <c r="QJV440" s="1552"/>
      <c r="QJW440" s="1552"/>
      <c r="QJX440" s="1552"/>
      <c r="QJY440" s="1552"/>
      <c r="QJZ440" s="1552"/>
      <c r="QKA440" s="1552"/>
      <c r="QKB440" s="1552"/>
      <c r="QKC440" s="1552"/>
      <c r="QKD440" s="1552"/>
      <c r="QKE440" s="1552"/>
      <c r="QKF440" s="1552"/>
      <c r="QKG440" s="1552"/>
      <c r="QKH440" s="1552"/>
      <c r="QKI440" s="1552"/>
      <c r="QKJ440" s="1552"/>
      <c r="QKK440" s="1552"/>
      <c r="QKL440" s="1552"/>
      <c r="QKM440" s="1552"/>
      <c r="QKN440" s="1552"/>
      <c r="QKO440" s="1552"/>
      <c r="QKP440" s="1552"/>
      <c r="QKQ440" s="1552"/>
      <c r="QKR440" s="1552"/>
      <c r="QKS440" s="1552"/>
      <c r="QKT440" s="1552"/>
      <c r="QKU440" s="1552"/>
      <c r="QKV440" s="1552"/>
      <c r="QKW440" s="1552"/>
      <c r="QKX440" s="1552"/>
      <c r="QKY440" s="1552"/>
      <c r="QKZ440" s="1552"/>
      <c r="QLA440" s="1552"/>
      <c r="QLB440" s="1552"/>
      <c r="QLC440" s="1552"/>
      <c r="QLD440" s="1552"/>
      <c r="QLE440" s="1552"/>
      <c r="QLF440" s="1552"/>
      <c r="QLG440" s="1552"/>
      <c r="QLH440" s="1552"/>
      <c r="QLI440" s="1552"/>
      <c r="QLJ440" s="1552"/>
      <c r="QLK440" s="1552"/>
      <c r="QLL440" s="1552"/>
      <c r="QLM440" s="1552"/>
      <c r="QLN440" s="1552"/>
      <c r="QLO440" s="1552"/>
      <c r="QLP440" s="1552"/>
      <c r="QLQ440" s="1552"/>
      <c r="QLR440" s="1552"/>
      <c r="QLS440" s="1552"/>
      <c r="QLT440" s="1552"/>
      <c r="QLU440" s="1552"/>
      <c r="QLV440" s="1552"/>
      <c r="QLW440" s="1552"/>
      <c r="QLX440" s="1552"/>
      <c r="QLY440" s="1552"/>
      <c r="QLZ440" s="1552"/>
      <c r="QMA440" s="1552"/>
      <c r="QMB440" s="1552"/>
      <c r="QMC440" s="1552"/>
      <c r="QMD440" s="1552"/>
      <c r="QME440" s="1552"/>
      <c r="QMF440" s="1552"/>
      <c r="QMG440" s="1552"/>
      <c r="QMH440" s="1552"/>
      <c r="QMI440" s="1552"/>
      <c r="QMJ440" s="1552"/>
      <c r="QMK440" s="1552"/>
      <c r="QML440" s="1552"/>
      <c r="QMM440" s="1552"/>
      <c r="QMN440" s="1552"/>
      <c r="QMO440" s="1552"/>
      <c r="QMP440" s="1552"/>
      <c r="QMQ440" s="1552"/>
      <c r="QMR440" s="1552"/>
      <c r="QMS440" s="1552"/>
      <c r="QMT440" s="1552"/>
      <c r="QMU440" s="1552"/>
      <c r="QMV440" s="1552"/>
      <c r="QMW440" s="1552"/>
      <c r="QMX440" s="1552"/>
      <c r="QMY440" s="1552"/>
      <c r="QMZ440" s="1552"/>
      <c r="QNA440" s="1552"/>
      <c r="QNB440" s="1552"/>
      <c r="QNC440" s="1552"/>
      <c r="QND440" s="1552"/>
      <c r="QNE440" s="1552"/>
      <c r="QNF440" s="1552"/>
      <c r="QNG440" s="1552"/>
      <c r="QNH440" s="1552"/>
      <c r="QNI440" s="1552"/>
      <c r="QNJ440" s="1552"/>
      <c r="QNK440" s="1552"/>
      <c r="QNL440" s="1552"/>
      <c r="QNM440" s="1552"/>
      <c r="QNN440" s="1552"/>
      <c r="QNO440" s="1552"/>
      <c r="QNP440" s="1552"/>
      <c r="QNQ440" s="1552"/>
      <c r="QNR440" s="1552"/>
      <c r="QNS440" s="1552"/>
      <c r="QNT440" s="1552"/>
      <c r="QNU440" s="1552"/>
      <c r="QNV440" s="1552"/>
      <c r="QNW440" s="1552"/>
      <c r="QNX440" s="1552"/>
      <c r="QNY440" s="1552"/>
      <c r="QNZ440" s="1552"/>
      <c r="QOA440" s="1552"/>
      <c r="QOB440" s="1552"/>
      <c r="QOC440" s="1552"/>
      <c r="QOD440" s="1552"/>
      <c r="QOE440" s="1552"/>
      <c r="QOF440" s="1552"/>
      <c r="QOG440" s="1552"/>
      <c r="QOH440" s="1552"/>
      <c r="QOI440" s="1552"/>
      <c r="QOJ440" s="1552"/>
      <c r="QOK440" s="1552"/>
      <c r="QOL440" s="1552"/>
      <c r="QOM440" s="1552"/>
      <c r="QON440" s="1552"/>
      <c r="QOO440" s="1552"/>
      <c r="QOP440" s="1552"/>
      <c r="QOQ440" s="1552"/>
      <c r="QOR440" s="1552"/>
      <c r="QOS440" s="1552"/>
      <c r="QOT440" s="1552"/>
      <c r="QOU440" s="1552"/>
      <c r="QOV440" s="1552"/>
      <c r="QOW440" s="1552"/>
      <c r="QOX440" s="1552"/>
      <c r="QOY440" s="1552"/>
      <c r="QOZ440" s="1552"/>
      <c r="QPA440" s="1552"/>
      <c r="QPB440" s="1552"/>
      <c r="QPC440" s="1552"/>
      <c r="QPD440" s="1552"/>
      <c r="QPE440" s="1552"/>
      <c r="QPF440" s="1552"/>
      <c r="QPG440" s="1552"/>
      <c r="QPH440" s="1552"/>
      <c r="QPI440" s="1552"/>
      <c r="QPJ440" s="1552"/>
      <c r="QPK440" s="1552"/>
      <c r="QPL440" s="1552"/>
      <c r="QPM440" s="1552"/>
      <c r="QPN440" s="1552"/>
      <c r="QPO440" s="1552"/>
      <c r="QPP440" s="1552"/>
      <c r="QPQ440" s="1552"/>
      <c r="QPR440" s="1552"/>
      <c r="QPS440" s="1552"/>
      <c r="QPT440" s="1552"/>
      <c r="QPU440" s="1552"/>
      <c r="QPV440" s="1552"/>
      <c r="QPW440" s="1552"/>
      <c r="QPX440" s="1552"/>
      <c r="QPY440" s="1552"/>
      <c r="QPZ440" s="1552"/>
      <c r="QQA440" s="1552"/>
      <c r="QQB440" s="1552"/>
      <c r="QQC440" s="1552"/>
      <c r="QQD440" s="1552"/>
      <c r="QQE440" s="1552"/>
      <c r="QQF440" s="1552"/>
      <c r="QQG440" s="1552"/>
      <c r="QQH440" s="1552"/>
      <c r="QQI440" s="1552"/>
      <c r="QQJ440" s="1552"/>
      <c r="QQK440" s="1552"/>
      <c r="QQL440" s="1552"/>
      <c r="QQM440" s="1552"/>
      <c r="QQN440" s="1552"/>
      <c r="QQO440" s="1552"/>
      <c r="QQP440" s="1552"/>
      <c r="QQQ440" s="1552"/>
      <c r="QQR440" s="1552"/>
      <c r="QQS440" s="1552"/>
      <c r="QQT440" s="1552"/>
      <c r="QQU440" s="1552"/>
      <c r="QQV440" s="1552"/>
      <c r="QQW440" s="1552"/>
      <c r="QQX440" s="1552"/>
      <c r="QQY440" s="1552"/>
      <c r="QQZ440" s="1552"/>
      <c r="QRA440" s="1552"/>
      <c r="QRB440" s="1552"/>
      <c r="QRC440" s="1552"/>
      <c r="QRD440" s="1552"/>
      <c r="QRE440" s="1552"/>
      <c r="QRF440" s="1552"/>
      <c r="QRG440" s="1552"/>
      <c r="QRH440" s="1552"/>
      <c r="QRI440" s="1552"/>
      <c r="QRJ440" s="1552"/>
      <c r="QRK440" s="1552"/>
      <c r="QRL440" s="1552"/>
      <c r="QRM440" s="1552"/>
      <c r="QRN440" s="1552"/>
      <c r="QRO440" s="1552"/>
      <c r="QRP440" s="1552"/>
      <c r="QRQ440" s="1552"/>
      <c r="QRR440" s="1552"/>
      <c r="QRS440" s="1552"/>
      <c r="QRT440" s="1552"/>
      <c r="QRU440" s="1552"/>
      <c r="QRV440" s="1552"/>
      <c r="QRW440" s="1552"/>
      <c r="QRX440" s="1552"/>
      <c r="QRY440" s="1552"/>
      <c r="QRZ440" s="1552"/>
      <c r="QSA440" s="1552"/>
      <c r="QSB440" s="1552"/>
      <c r="QSC440" s="1552"/>
      <c r="QSD440" s="1552"/>
      <c r="QSE440" s="1552"/>
      <c r="QSF440" s="1552"/>
      <c r="QSG440" s="1552"/>
      <c r="QSH440" s="1552"/>
      <c r="QSI440" s="1552"/>
      <c r="QSJ440" s="1552"/>
      <c r="QSK440" s="1552"/>
      <c r="QSL440" s="1552"/>
      <c r="QSM440" s="1552"/>
      <c r="QSN440" s="1552"/>
      <c r="QSO440" s="1552"/>
      <c r="QSP440" s="1552"/>
      <c r="QSQ440" s="1552"/>
      <c r="QSR440" s="1552"/>
      <c r="QSS440" s="1552"/>
      <c r="QST440" s="1552"/>
      <c r="QSU440" s="1552"/>
      <c r="QSV440" s="1552"/>
      <c r="QSW440" s="1552"/>
      <c r="QSX440" s="1552"/>
      <c r="QSY440" s="1552"/>
      <c r="QSZ440" s="1552"/>
      <c r="QTA440" s="1552"/>
      <c r="QTB440" s="1552"/>
      <c r="QTC440" s="1552"/>
      <c r="QTD440" s="1552"/>
      <c r="QTE440" s="1552"/>
      <c r="QTF440" s="1552"/>
      <c r="QTG440" s="1552"/>
      <c r="QTH440" s="1552"/>
      <c r="QTI440" s="1552"/>
      <c r="QTJ440" s="1552"/>
      <c r="QTK440" s="1552"/>
      <c r="QTL440" s="1552"/>
      <c r="QTM440" s="1552"/>
      <c r="QTN440" s="1552"/>
      <c r="QTO440" s="1552"/>
      <c r="QTP440" s="1552"/>
      <c r="QTQ440" s="1552"/>
      <c r="QTR440" s="1552"/>
      <c r="QTS440" s="1552"/>
      <c r="QTT440" s="1552"/>
      <c r="QTU440" s="1552"/>
      <c r="QTV440" s="1552"/>
      <c r="QTW440" s="1552"/>
      <c r="QTX440" s="1552"/>
      <c r="QTY440" s="1552"/>
      <c r="QTZ440" s="1552"/>
      <c r="QUA440" s="1552"/>
      <c r="QUB440" s="1552"/>
      <c r="QUC440" s="1552"/>
      <c r="QUD440" s="1552"/>
      <c r="QUE440" s="1552"/>
      <c r="QUF440" s="1552"/>
      <c r="QUG440" s="1552"/>
      <c r="QUH440" s="1552"/>
      <c r="QUI440" s="1552"/>
      <c r="QUJ440" s="1552"/>
      <c r="QUK440" s="1552"/>
      <c r="QUL440" s="1552"/>
      <c r="QUM440" s="1552"/>
      <c r="QUN440" s="1552"/>
      <c r="QUO440" s="1552"/>
      <c r="QUP440" s="1552"/>
      <c r="QUQ440" s="1552"/>
      <c r="QUR440" s="1552"/>
      <c r="QUS440" s="1552"/>
      <c r="QUT440" s="1552"/>
      <c r="QUU440" s="1552"/>
      <c r="QUV440" s="1552"/>
      <c r="QUW440" s="1552"/>
      <c r="QUX440" s="1552"/>
      <c r="QUY440" s="1552"/>
      <c r="QUZ440" s="1552"/>
      <c r="QVA440" s="1552"/>
      <c r="QVB440" s="1552"/>
      <c r="QVC440" s="1552"/>
      <c r="QVD440" s="1552"/>
      <c r="QVE440" s="1552"/>
      <c r="QVF440" s="1552"/>
      <c r="QVG440" s="1552"/>
      <c r="QVH440" s="1552"/>
      <c r="QVI440" s="1552"/>
      <c r="QVJ440" s="1552"/>
      <c r="QVK440" s="1552"/>
      <c r="QVL440" s="1552"/>
      <c r="QVM440" s="1552"/>
      <c r="QVN440" s="1552"/>
      <c r="QVO440" s="1552"/>
      <c r="QVP440" s="1552"/>
      <c r="QVQ440" s="1552"/>
      <c r="QVR440" s="1552"/>
      <c r="QVS440" s="1552"/>
      <c r="QVT440" s="1552"/>
      <c r="QVU440" s="1552"/>
      <c r="QVV440" s="1552"/>
      <c r="QVW440" s="1552"/>
      <c r="QVX440" s="1552"/>
      <c r="QVY440" s="1552"/>
      <c r="QVZ440" s="1552"/>
      <c r="QWA440" s="1552"/>
      <c r="QWB440" s="1552"/>
      <c r="QWC440" s="1552"/>
      <c r="QWD440" s="1552"/>
      <c r="QWE440" s="1552"/>
      <c r="QWF440" s="1552"/>
      <c r="QWG440" s="1552"/>
      <c r="QWH440" s="1552"/>
      <c r="QWI440" s="1552"/>
      <c r="QWJ440" s="1552"/>
      <c r="QWK440" s="1552"/>
      <c r="QWL440" s="1552"/>
      <c r="QWM440" s="1552"/>
      <c r="QWN440" s="1552"/>
      <c r="QWO440" s="1552"/>
      <c r="QWP440" s="1552"/>
      <c r="QWQ440" s="1552"/>
      <c r="QWR440" s="1552"/>
      <c r="QWS440" s="1552"/>
      <c r="QWT440" s="1552"/>
      <c r="QWU440" s="1552"/>
      <c r="QWV440" s="1552"/>
      <c r="QWW440" s="1552"/>
      <c r="QWX440" s="1552"/>
      <c r="QWY440" s="1552"/>
      <c r="QWZ440" s="1552"/>
      <c r="QXA440" s="1552"/>
      <c r="QXB440" s="1552"/>
      <c r="QXC440" s="1552"/>
      <c r="QXD440" s="1552"/>
      <c r="QXE440" s="1552"/>
      <c r="QXF440" s="1552"/>
      <c r="QXG440" s="1552"/>
      <c r="QXH440" s="1552"/>
      <c r="QXI440" s="1552"/>
      <c r="QXJ440" s="1552"/>
      <c r="QXK440" s="1552"/>
      <c r="QXL440" s="1552"/>
      <c r="QXM440" s="1552"/>
      <c r="QXN440" s="1552"/>
      <c r="QXO440" s="1552"/>
      <c r="QXP440" s="1552"/>
      <c r="QXQ440" s="1552"/>
      <c r="QXR440" s="1552"/>
      <c r="QXS440" s="1552"/>
      <c r="QXT440" s="1552"/>
      <c r="QXU440" s="1552"/>
      <c r="QXV440" s="1552"/>
      <c r="QXW440" s="1552"/>
      <c r="QXX440" s="1552"/>
      <c r="QXY440" s="1552"/>
      <c r="QXZ440" s="1552"/>
      <c r="QYA440" s="1552"/>
      <c r="QYB440" s="1552"/>
      <c r="QYC440" s="1552"/>
      <c r="QYD440" s="1552"/>
      <c r="QYE440" s="1552"/>
      <c r="QYF440" s="1552"/>
      <c r="QYG440" s="1552"/>
      <c r="QYH440" s="1552"/>
      <c r="QYI440" s="1552"/>
      <c r="QYJ440" s="1552"/>
      <c r="QYK440" s="1552"/>
      <c r="QYL440" s="1552"/>
      <c r="QYM440" s="1552"/>
      <c r="QYN440" s="1552"/>
      <c r="QYO440" s="1552"/>
      <c r="QYP440" s="1552"/>
      <c r="QYQ440" s="1552"/>
      <c r="QYR440" s="1552"/>
      <c r="QYS440" s="1552"/>
      <c r="QYT440" s="1552"/>
      <c r="QYU440" s="1552"/>
      <c r="QYV440" s="1552"/>
      <c r="QYW440" s="1552"/>
      <c r="QYX440" s="1552"/>
      <c r="QYY440" s="1552"/>
      <c r="QYZ440" s="1552"/>
      <c r="QZA440" s="1552"/>
      <c r="QZB440" s="1552"/>
      <c r="QZC440" s="1552"/>
      <c r="QZD440" s="1552"/>
      <c r="QZE440" s="1552"/>
      <c r="QZF440" s="1552"/>
      <c r="QZG440" s="1552"/>
      <c r="QZH440" s="1552"/>
      <c r="QZI440" s="1552"/>
      <c r="QZJ440" s="1552"/>
      <c r="QZK440" s="1552"/>
      <c r="QZL440" s="1552"/>
      <c r="QZM440" s="1552"/>
      <c r="QZN440" s="1552"/>
      <c r="QZO440" s="1552"/>
      <c r="QZP440" s="1552"/>
      <c r="QZQ440" s="1552"/>
      <c r="QZR440" s="1552"/>
      <c r="QZS440" s="1552"/>
      <c r="QZT440" s="1552"/>
      <c r="QZU440" s="1552"/>
      <c r="QZV440" s="1552"/>
      <c r="QZW440" s="1552"/>
      <c r="QZX440" s="1552"/>
      <c r="QZY440" s="1552"/>
      <c r="QZZ440" s="1552"/>
      <c r="RAA440" s="1552"/>
      <c r="RAB440" s="1552"/>
      <c r="RAC440" s="1552"/>
      <c r="RAD440" s="1552"/>
      <c r="RAE440" s="1552"/>
      <c r="RAF440" s="1552"/>
      <c r="RAG440" s="1552"/>
      <c r="RAH440" s="1552"/>
      <c r="RAI440" s="1552"/>
      <c r="RAJ440" s="1552"/>
      <c r="RAK440" s="1552"/>
      <c r="RAL440" s="1552"/>
      <c r="RAM440" s="1552"/>
      <c r="RAN440" s="1552"/>
      <c r="RAO440" s="1552"/>
      <c r="RAP440" s="1552"/>
      <c r="RAQ440" s="1552"/>
      <c r="RAR440" s="1552"/>
      <c r="RAS440" s="1552"/>
      <c r="RAT440" s="1552"/>
      <c r="RAU440" s="1552"/>
      <c r="RAV440" s="1552"/>
      <c r="RAW440" s="1552"/>
      <c r="RAX440" s="1552"/>
      <c r="RAY440" s="1552"/>
      <c r="RAZ440" s="1552"/>
      <c r="RBA440" s="1552"/>
      <c r="RBB440" s="1552"/>
      <c r="RBC440" s="1552"/>
      <c r="RBD440" s="1552"/>
      <c r="RBE440" s="1552"/>
      <c r="RBF440" s="1552"/>
      <c r="RBG440" s="1552"/>
      <c r="RBH440" s="1552"/>
      <c r="RBI440" s="1552"/>
      <c r="RBJ440" s="1552"/>
      <c r="RBK440" s="1552"/>
      <c r="RBL440" s="1552"/>
      <c r="RBM440" s="1552"/>
      <c r="RBN440" s="1552"/>
      <c r="RBO440" s="1552"/>
      <c r="RBP440" s="1552"/>
      <c r="RBQ440" s="1552"/>
      <c r="RBR440" s="1552"/>
      <c r="RBS440" s="1552"/>
      <c r="RBT440" s="1552"/>
      <c r="RBU440" s="1552"/>
      <c r="RBV440" s="1552"/>
      <c r="RBW440" s="1552"/>
      <c r="RBX440" s="1552"/>
      <c r="RBY440" s="1552"/>
      <c r="RBZ440" s="1552"/>
      <c r="RCA440" s="1552"/>
      <c r="RCB440" s="1552"/>
      <c r="RCC440" s="1552"/>
      <c r="RCD440" s="1552"/>
      <c r="RCE440" s="1552"/>
      <c r="RCF440" s="1552"/>
      <c r="RCG440" s="1552"/>
      <c r="RCH440" s="1552"/>
      <c r="RCI440" s="1552"/>
      <c r="RCJ440" s="1552"/>
      <c r="RCK440" s="1552"/>
      <c r="RCL440" s="1552"/>
      <c r="RCM440" s="1552"/>
      <c r="RCN440" s="1552"/>
      <c r="RCO440" s="1552"/>
      <c r="RCP440" s="1552"/>
      <c r="RCQ440" s="1552"/>
      <c r="RCR440" s="1552"/>
      <c r="RCS440" s="1552"/>
      <c r="RCT440" s="1552"/>
      <c r="RCU440" s="1552"/>
      <c r="RCV440" s="1552"/>
      <c r="RCW440" s="1552"/>
      <c r="RCX440" s="1552"/>
      <c r="RCY440" s="1552"/>
      <c r="RCZ440" s="1552"/>
      <c r="RDA440" s="1552"/>
      <c r="RDB440" s="1552"/>
      <c r="RDC440" s="1552"/>
      <c r="RDD440" s="1552"/>
      <c r="RDE440" s="1552"/>
      <c r="RDF440" s="1552"/>
      <c r="RDG440" s="1552"/>
      <c r="RDH440" s="1552"/>
      <c r="RDI440" s="1552"/>
      <c r="RDJ440" s="1552"/>
      <c r="RDK440" s="1552"/>
      <c r="RDL440" s="1552"/>
      <c r="RDM440" s="1552"/>
      <c r="RDN440" s="1552"/>
      <c r="RDO440" s="1552"/>
      <c r="RDP440" s="1552"/>
      <c r="RDQ440" s="1552"/>
      <c r="RDR440" s="1552"/>
      <c r="RDS440" s="1552"/>
      <c r="RDT440" s="1552"/>
      <c r="RDU440" s="1552"/>
      <c r="RDV440" s="1552"/>
      <c r="RDW440" s="1552"/>
      <c r="RDX440" s="1552"/>
      <c r="RDY440" s="1552"/>
      <c r="RDZ440" s="1552"/>
      <c r="REA440" s="1552"/>
      <c r="REB440" s="1552"/>
      <c r="REC440" s="1552"/>
      <c r="RED440" s="1552"/>
      <c r="REE440" s="1552"/>
      <c r="REF440" s="1552"/>
      <c r="REG440" s="1552"/>
      <c r="REH440" s="1552"/>
      <c r="REI440" s="1552"/>
      <c r="REJ440" s="1552"/>
      <c r="REK440" s="1552"/>
      <c r="REL440" s="1552"/>
      <c r="REM440" s="1552"/>
      <c r="REN440" s="1552"/>
      <c r="REO440" s="1552"/>
      <c r="REP440" s="1552"/>
      <c r="REQ440" s="1552"/>
      <c r="RER440" s="1552"/>
      <c r="RES440" s="1552"/>
      <c r="RET440" s="1552"/>
      <c r="REU440" s="1552"/>
      <c r="REV440" s="1552"/>
      <c r="REW440" s="1552"/>
      <c r="REX440" s="1552"/>
      <c r="REY440" s="1552"/>
      <c r="REZ440" s="1552"/>
      <c r="RFA440" s="1552"/>
      <c r="RFB440" s="1552"/>
      <c r="RFC440" s="1552"/>
      <c r="RFD440" s="1552"/>
      <c r="RFE440" s="1552"/>
      <c r="RFF440" s="1552"/>
      <c r="RFG440" s="1552"/>
      <c r="RFH440" s="1552"/>
      <c r="RFI440" s="1552"/>
      <c r="RFJ440" s="1552"/>
      <c r="RFK440" s="1552"/>
      <c r="RFL440" s="1552"/>
      <c r="RFM440" s="1552"/>
      <c r="RFN440" s="1552"/>
      <c r="RFO440" s="1552"/>
      <c r="RFP440" s="1552"/>
      <c r="RFQ440" s="1552"/>
      <c r="RFR440" s="1552"/>
      <c r="RFS440" s="1552"/>
      <c r="RFT440" s="1552"/>
      <c r="RFU440" s="1552"/>
      <c r="RFV440" s="1552"/>
      <c r="RFW440" s="1552"/>
      <c r="RFX440" s="1552"/>
      <c r="RFY440" s="1552"/>
      <c r="RFZ440" s="1552"/>
      <c r="RGA440" s="1552"/>
      <c r="RGB440" s="1552"/>
      <c r="RGC440" s="1552"/>
      <c r="RGD440" s="1552"/>
      <c r="RGE440" s="1552"/>
      <c r="RGF440" s="1552"/>
      <c r="RGG440" s="1552"/>
      <c r="RGH440" s="1552"/>
      <c r="RGI440" s="1552"/>
      <c r="RGJ440" s="1552"/>
      <c r="RGK440" s="1552"/>
      <c r="RGL440" s="1552"/>
      <c r="RGM440" s="1552"/>
      <c r="RGN440" s="1552"/>
      <c r="RGO440" s="1552"/>
      <c r="RGP440" s="1552"/>
      <c r="RGQ440" s="1552"/>
      <c r="RGR440" s="1552"/>
      <c r="RGS440" s="1552"/>
      <c r="RGT440" s="1552"/>
      <c r="RGU440" s="1552"/>
      <c r="RGV440" s="1552"/>
      <c r="RGW440" s="1552"/>
      <c r="RGX440" s="1552"/>
      <c r="RGY440" s="1552"/>
      <c r="RGZ440" s="1552"/>
      <c r="RHA440" s="1552"/>
      <c r="RHB440" s="1552"/>
      <c r="RHC440" s="1552"/>
      <c r="RHD440" s="1552"/>
      <c r="RHE440" s="1552"/>
      <c r="RHF440" s="1552"/>
      <c r="RHG440" s="1552"/>
      <c r="RHH440" s="1552"/>
      <c r="RHI440" s="1552"/>
      <c r="RHJ440" s="1552"/>
      <c r="RHK440" s="1552"/>
      <c r="RHL440" s="1552"/>
      <c r="RHM440" s="1552"/>
      <c r="RHN440" s="1552"/>
      <c r="RHO440" s="1552"/>
      <c r="RHP440" s="1552"/>
      <c r="RHQ440" s="1552"/>
      <c r="RHR440" s="1552"/>
      <c r="RHS440" s="1552"/>
      <c r="RHT440" s="1552"/>
      <c r="RHU440" s="1552"/>
      <c r="RHV440" s="1552"/>
      <c r="RHW440" s="1552"/>
      <c r="RHX440" s="1552"/>
      <c r="RHY440" s="1552"/>
      <c r="RHZ440" s="1552"/>
      <c r="RIA440" s="1552"/>
      <c r="RIB440" s="1552"/>
      <c r="RIC440" s="1552"/>
      <c r="RID440" s="1552"/>
      <c r="RIE440" s="1552"/>
      <c r="RIF440" s="1552"/>
      <c r="RIG440" s="1552"/>
      <c r="RIH440" s="1552"/>
      <c r="RII440" s="1552"/>
      <c r="RIJ440" s="1552"/>
      <c r="RIK440" s="1552"/>
      <c r="RIL440" s="1552"/>
      <c r="RIM440" s="1552"/>
      <c r="RIN440" s="1552"/>
      <c r="RIO440" s="1552"/>
      <c r="RIP440" s="1552"/>
      <c r="RIQ440" s="1552"/>
      <c r="RIR440" s="1552"/>
      <c r="RIS440" s="1552"/>
      <c r="RIT440" s="1552"/>
      <c r="RIU440" s="1552"/>
      <c r="RIV440" s="1552"/>
      <c r="RIW440" s="1552"/>
      <c r="RIX440" s="1552"/>
      <c r="RIY440" s="1552"/>
      <c r="RIZ440" s="1552"/>
      <c r="RJA440" s="1552"/>
      <c r="RJB440" s="1552"/>
      <c r="RJC440" s="1552"/>
      <c r="RJD440" s="1552"/>
      <c r="RJE440" s="1552"/>
      <c r="RJF440" s="1552"/>
      <c r="RJG440" s="1552"/>
      <c r="RJH440" s="1552"/>
      <c r="RJI440" s="1552"/>
      <c r="RJJ440" s="1552"/>
      <c r="RJK440" s="1552"/>
      <c r="RJL440" s="1552"/>
      <c r="RJM440" s="1552"/>
      <c r="RJN440" s="1552"/>
      <c r="RJO440" s="1552"/>
      <c r="RJP440" s="1552"/>
      <c r="RJQ440" s="1552"/>
      <c r="RJR440" s="1552"/>
      <c r="RJS440" s="1552"/>
      <c r="RJT440" s="1552"/>
      <c r="RJU440" s="1552"/>
      <c r="RJV440" s="1552"/>
      <c r="RJW440" s="1552"/>
      <c r="RJX440" s="1552"/>
      <c r="RJY440" s="1552"/>
      <c r="RJZ440" s="1552"/>
      <c r="RKA440" s="1552"/>
      <c r="RKB440" s="1552"/>
      <c r="RKC440" s="1552"/>
      <c r="RKD440" s="1552"/>
      <c r="RKE440" s="1552"/>
      <c r="RKF440" s="1552"/>
      <c r="RKG440" s="1552"/>
      <c r="RKH440" s="1552"/>
      <c r="RKI440" s="1552"/>
      <c r="RKJ440" s="1552"/>
      <c r="RKK440" s="1552"/>
      <c r="RKL440" s="1552"/>
      <c r="RKM440" s="1552"/>
      <c r="RKN440" s="1552"/>
      <c r="RKO440" s="1552"/>
      <c r="RKP440" s="1552"/>
      <c r="RKQ440" s="1552"/>
      <c r="RKR440" s="1552"/>
      <c r="RKS440" s="1552"/>
      <c r="RKT440" s="1552"/>
      <c r="RKU440" s="1552"/>
      <c r="RKV440" s="1552"/>
      <c r="RKW440" s="1552"/>
      <c r="RKX440" s="1552"/>
      <c r="RKY440" s="1552"/>
      <c r="RKZ440" s="1552"/>
      <c r="RLA440" s="1552"/>
      <c r="RLB440" s="1552"/>
      <c r="RLC440" s="1552"/>
      <c r="RLD440" s="1552"/>
      <c r="RLE440" s="1552"/>
      <c r="RLF440" s="1552"/>
      <c r="RLG440" s="1552"/>
      <c r="RLH440" s="1552"/>
      <c r="RLI440" s="1552"/>
      <c r="RLJ440" s="1552"/>
      <c r="RLK440" s="1552"/>
      <c r="RLL440" s="1552"/>
      <c r="RLM440" s="1552"/>
      <c r="RLN440" s="1552"/>
      <c r="RLO440" s="1552"/>
      <c r="RLP440" s="1552"/>
      <c r="RLQ440" s="1552"/>
      <c r="RLR440" s="1552"/>
      <c r="RLS440" s="1552"/>
      <c r="RLT440" s="1552"/>
      <c r="RLU440" s="1552"/>
      <c r="RLV440" s="1552"/>
      <c r="RLW440" s="1552"/>
      <c r="RLX440" s="1552"/>
      <c r="RLY440" s="1552"/>
      <c r="RLZ440" s="1552"/>
      <c r="RMA440" s="1552"/>
      <c r="RMB440" s="1552"/>
      <c r="RMC440" s="1552"/>
      <c r="RMD440" s="1552"/>
      <c r="RME440" s="1552"/>
      <c r="RMF440" s="1552"/>
      <c r="RMG440" s="1552"/>
      <c r="RMH440" s="1552"/>
      <c r="RMI440" s="1552"/>
      <c r="RMJ440" s="1552"/>
      <c r="RMK440" s="1552"/>
      <c r="RML440" s="1552"/>
      <c r="RMM440" s="1552"/>
      <c r="RMN440" s="1552"/>
      <c r="RMO440" s="1552"/>
      <c r="RMP440" s="1552"/>
      <c r="RMQ440" s="1552"/>
      <c r="RMR440" s="1552"/>
      <c r="RMS440" s="1552"/>
      <c r="RMT440" s="1552"/>
      <c r="RMU440" s="1552"/>
      <c r="RMV440" s="1552"/>
      <c r="RMW440" s="1552"/>
      <c r="RMX440" s="1552"/>
      <c r="RMY440" s="1552"/>
      <c r="RMZ440" s="1552"/>
      <c r="RNA440" s="1552"/>
      <c r="RNB440" s="1552"/>
      <c r="RNC440" s="1552"/>
      <c r="RND440" s="1552"/>
      <c r="RNE440" s="1552"/>
      <c r="RNF440" s="1552"/>
      <c r="RNG440" s="1552"/>
      <c r="RNH440" s="1552"/>
      <c r="RNI440" s="1552"/>
      <c r="RNJ440" s="1552"/>
      <c r="RNK440" s="1552"/>
      <c r="RNL440" s="1552"/>
      <c r="RNM440" s="1552"/>
      <c r="RNN440" s="1552"/>
      <c r="RNO440" s="1552"/>
      <c r="RNP440" s="1552"/>
      <c r="RNQ440" s="1552"/>
      <c r="RNR440" s="1552"/>
      <c r="RNS440" s="1552"/>
      <c r="RNT440" s="1552"/>
      <c r="RNU440" s="1552"/>
      <c r="RNV440" s="1552"/>
      <c r="RNW440" s="1552"/>
      <c r="RNX440" s="1552"/>
      <c r="RNY440" s="1552"/>
      <c r="RNZ440" s="1552"/>
      <c r="ROA440" s="1552"/>
      <c r="ROB440" s="1552"/>
      <c r="ROC440" s="1552"/>
      <c r="ROD440" s="1552"/>
      <c r="ROE440" s="1552"/>
      <c r="ROF440" s="1552"/>
      <c r="ROG440" s="1552"/>
      <c r="ROH440" s="1552"/>
      <c r="ROI440" s="1552"/>
      <c r="ROJ440" s="1552"/>
      <c r="ROK440" s="1552"/>
      <c r="ROL440" s="1552"/>
      <c r="ROM440" s="1552"/>
      <c r="RON440" s="1552"/>
      <c r="ROO440" s="1552"/>
      <c r="ROP440" s="1552"/>
      <c r="ROQ440" s="1552"/>
      <c r="ROR440" s="1552"/>
      <c r="ROS440" s="1552"/>
      <c r="ROT440" s="1552"/>
      <c r="ROU440" s="1552"/>
      <c r="ROV440" s="1552"/>
      <c r="ROW440" s="1552"/>
      <c r="ROX440" s="1552"/>
      <c r="ROY440" s="1552"/>
      <c r="ROZ440" s="1552"/>
      <c r="RPA440" s="1552"/>
      <c r="RPB440" s="1552"/>
      <c r="RPC440" s="1552"/>
      <c r="RPD440" s="1552"/>
      <c r="RPE440" s="1552"/>
      <c r="RPF440" s="1552"/>
      <c r="RPG440" s="1552"/>
      <c r="RPH440" s="1552"/>
      <c r="RPI440" s="1552"/>
      <c r="RPJ440" s="1552"/>
      <c r="RPK440" s="1552"/>
      <c r="RPL440" s="1552"/>
      <c r="RPM440" s="1552"/>
      <c r="RPN440" s="1552"/>
      <c r="RPO440" s="1552"/>
      <c r="RPP440" s="1552"/>
      <c r="RPQ440" s="1552"/>
      <c r="RPR440" s="1552"/>
      <c r="RPS440" s="1552"/>
      <c r="RPT440" s="1552"/>
      <c r="RPU440" s="1552"/>
      <c r="RPV440" s="1552"/>
      <c r="RPW440" s="1552"/>
      <c r="RPX440" s="1552"/>
      <c r="RPY440" s="1552"/>
      <c r="RPZ440" s="1552"/>
      <c r="RQA440" s="1552"/>
      <c r="RQB440" s="1552"/>
      <c r="RQC440" s="1552"/>
      <c r="RQD440" s="1552"/>
      <c r="RQE440" s="1552"/>
      <c r="RQF440" s="1552"/>
      <c r="RQG440" s="1552"/>
      <c r="RQH440" s="1552"/>
      <c r="RQI440" s="1552"/>
      <c r="RQJ440" s="1552"/>
      <c r="RQK440" s="1552"/>
      <c r="RQL440" s="1552"/>
      <c r="RQM440" s="1552"/>
      <c r="RQN440" s="1552"/>
      <c r="RQO440" s="1552"/>
      <c r="RQP440" s="1552"/>
      <c r="RQQ440" s="1552"/>
      <c r="RQR440" s="1552"/>
      <c r="RQS440" s="1552"/>
      <c r="RQT440" s="1552"/>
      <c r="RQU440" s="1552"/>
      <c r="RQV440" s="1552"/>
      <c r="RQW440" s="1552"/>
      <c r="RQX440" s="1552"/>
      <c r="RQY440" s="1552"/>
      <c r="RQZ440" s="1552"/>
      <c r="RRA440" s="1552"/>
      <c r="RRB440" s="1552"/>
      <c r="RRC440" s="1552"/>
      <c r="RRD440" s="1552"/>
      <c r="RRE440" s="1552"/>
      <c r="RRF440" s="1552"/>
      <c r="RRG440" s="1552"/>
      <c r="RRH440" s="1552"/>
      <c r="RRI440" s="1552"/>
      <c r="RRJ440" s="1552"/>
      <c r="RRK440" s="1552"/>
      <c r="RRL440" s="1552"/>
      <c r="RRM440" s="1552"/>
      <c r="RRN440" s="1552"/>
      <c r="RRO440" s="1552"/>
      <c r="RRP440" s="1552"/>
      <c r="RRQ440" s="1552"/>
      <c r="RRR440" s="1552"/>
      <c r="RRS440" s="1552"/>
      <c r="RRT440" s="1552"/>
      <c r="RRU440" s="1552"/>
      <c r="RRV440" s="1552"/>
      <c r="RRW440" s="1552"/>
      <c r="RRX440" s="1552"/>
      <c r="RRY440" s="1552"/>
      <c r="RRZ440" s="1552"/>
      <c r="RSA440" s="1552"/>
      <c r="RSB440" s="1552"/>
      <c r="RSC440" s="1552"/>
      <c r="RSD440" s="1552"/>
      <c r="RSE440" s="1552"/>
      <c r="RSF440" s="1552"/>
      <c r="RSG440" s="1552"/>
      <c r="RSH440" s="1552"/>
      <c r="RSI440" s="1552"/>
      <c r="RSJ440" s="1552"/>
      <c r="RSK440" s="1552"/>
      <c r="RSL440" s="1552"/>
      <c r="RSM440" s="1552"/>
      <c r="RSN440" s="1552"/>
      <c r="RSO440" s="1552"/>
      <c r="RSP440" s="1552"/>
      <c r="RSQ440" s="1552"/>
      <c r="RSR440" s="1552"/>
      <c r="RSS440" s="1552"/>
      <c r="RST440" s="1552"/>
      <c r="RSU440" s="1552"/>
      <c r="RSV440" s="1552"/>
      <c r="RSW440" s="1552"/>
      <c r="RSX440" s="1552"/>
      <c r="RSY440" s="1552"/>
      <c r="RSZ440" s="1552"/>
      <c r="RTA440" s="1552"/>
      <c r="RTB440" s="1552"/>
      <c r="RTC440" s="1552"/>
      <c r="RTD440" s="1552"/>
      <c r="RTE440" s="1552"/>
      <c r="RTF440" s="1552"/>
      <c r="RTG440" s="1552"/>
      <c r="RTH440" s="1552"/>
      <c r="RTI440" s="1552"/>
      <c r="RTJ440" s="1552"/>
      <c r="RTK440" s="1552"/>
      <c r="RTL440" s="1552"/>
      <c r="RTM440" s="1552"/>
      <c r="RTN440" s="1552"/>
      <c r="RTO440" s="1552"/>
      <c r="RTP440" s="1552"/>
      <c r="RTQ440" s="1552"/>
      <c r="RTR440" s="1552"/>
      <c r="RTS440" s="1552"/>
      <c r="RTT440" s="1552"/>
      <c r="RTU440" s="1552"/>
      <c r="RTV440" s="1552"/>
      <c r="RTW440" s="1552"/>
      <c r="RTX440" s="1552"/>
      <c r="RTY440" s="1552"/>
      <c r="RTZ440" s="1552"/>
      <c r="RUA440" s="1552"/>
      <c r="RUB440" s="1552"/>
      <c r="RUC440" s="1552"/>
      <c r="RUD440" s="1552"/>
      <c r="RUE440" s="1552"/>
      <c r="RUF440" s="1552"/>
      <c r="RUG440" s="1552"/>
      <c r="RUH440" s="1552"/>
      <c r="RUI440" s="1552"/>
      <c r="RUJ440" s="1552"/>
      <c r="RUK440" s="1552"/>
      <c r="RUL440" s="1552"/>
      <c r="RUM440" s="1552"/>
      <c r="RUN440" s="1552"/>
      <c r="RUO440" s="1552"/>
      <c r="RUP440" s="1552"/>
      <c r="RUQ440" s="1552"/>
      <c r="RUR440" s="1552"/>
      <c r="RUS440" s="1552"/>
      <c r="RUT440" s="1552"/>
      <c r="RUU440" s="1552"/>
      <c r="RUV440" s="1552"/>
      <c r="RUW440" s="1552"/>
      <c r="RUX440" s="1552"/>
      <c r="RUY440" s="1552"/>
      <c r="RUZ440" s="1552"/>
      <c r="RVA440" s="1552"/>
      <c r="RVB440" s="1552"/>
      <c r="RVC440" s="1552"/>
      <c r="RVD440" s="1552"/>
      <c r="RVE440" s="1552"/>
      <c r="RVF440" s="1552"/>
      <c r="RVG440" s="1552"/>
      <c r="RVH440" s="1552"/>
      <c r="RVI440" s="1552"/>
      <c r="RVJ440" s="1552"/>
      <c r="RVK440" s="1552"/>
      <c r="RVL440" s="1552"/>
      <c r="RVM440" s="1552"/>
      <c r="RVN440" s="1552"/>
      <c r="RVO440" s="1552"/>
      <c r="RVP440" s="1552"/>
      <c r="RVQ440" s="1552"/>
      <c r="RVR440" s="1552"/>
      <c r="RVS440" s="1552"/>
      <c r="RVT440" s="1552"/>
      <c r="RVU440" s="1552"/>
      <c r="RVV440" s="1552"/>
      <c r="RVW440" s="1552"/>
      <c r="RVX440" s="1552"/>
      <c r="RVY440" s="1552"/>
      <c r="RVZ440" s="1552"/>
      <c r="RWA440" s="1552"/>
      <c r="RWB440" s="1552"/>
      <c r="RWC440" s="1552"/>
      <c r="RWD440" s="1552"/>
      <c r="RWE440" s="1552"/>
      <c r="RWF440" s="1552"/>
      <c r="RWG440" s="1552"/>
      <c r="RWH440" s="1552"/>
      <c r="RWI440" s="1552"/>
      <c r="RWJ440" s="1552"/>
      <c r="RWK440" s="1552"/>
      <c r="RWL440" s="1552"/>
      <c r="RWM440" s="1552"/>
      <c r="RWN440" s="1552"/>
      <c r="RWO440" s="1552"/>
      <c r="RWP440" s="1552"/>
      <c r="RWQ440" s="1552"/>
      <c r="RWR440" s="1552"/>
      <c r="RWS440" s="1552"/>
      <c r="RWT440" s="1552"/>
      <c r="RWU440" s="1552"/>
      <c r="RWV440" s="1552"/>
      <c r="RWW440" s="1552"/>
      <c r="RWX440" s="1552"/>
      <c r="RWY440" s="1552"/>
      <c r="RWZ440" s="1552"/>
      <c r="RXA440" s="1552"/>
      <c r="RXB440" s="1552"/>
      <c r="RXC440" s="1552"/>
      <c r="RXD440" s="1552"/>
      <c r="RXE440" s="1552"/>
      <c r="RXF440" s="1552"/>
      <c r="RXG440" s="1552"/>
      <c r="RXH440" s="1552"/>
      <c r="RXI440" s="1552"/>
      <c r="RXJ440" s="1552"/>
      <c r="RXK440" s="1552"/>
      <c r="RXL440" s="1552"/>
      <c r="RXM440" s="1552"/>
      <c r="RXN440" s="1552"/>
      <c r="RXO440" s="1552"/>
      <c r="RXP440" s="1552"/>
      <c r="RXQ440" s="1552"/>
      <c r="RXR440" s="1552"/>
      <c r="RXS440" s="1552"/>
      <c r="RXT440" s="1552"/>
      <c r="RXU440" s="1552"/>
      <c r="RXV440" s="1552"/>
      <c r="RXW440" s="1552"/>
      <c r="RXX440" s="1552"/>
      <c r="RXY440" s="1552"/>
      <c r="RXZ440" s="1552"/>
      <c r="RYA440" s="1552"/>
      <c r="RYB440" s="1552"/>
      <c r="RYC440" s="1552"/>
      <c r="RYD440" s="1552"/>
      <c r="RYE440" s="1552"/>
      <c r="RYF440" s="1552"/>
      <c r="RYG440" s="1552"/>
      <c r="RYH440" s="1552"/>
      <c r="RYI440" s="1552"/>
      <c r="RYJ440" s="1552"/>
      <c r="RYK440" s="1552"/>
      <c r="RYL440" s="1552"/>
      <c r="RYM440" s="1552"/>
      <c r="RYN440" s="1552"/>
      <c r="RYO440" s="1552"/>
      <c r="RYP440" s="1552"/>
      <c r="RYQ440" s="1552"/>
      <c r="RYR440" s="1552"/>
      <c r="RYS440" s="1552"/>
      <c r="RYT440" s="1552"/>
      <c r="RYU440" s="1552"/>
      <c r="RYV440" s="1552"/>
      <c r="RYW440" s="1552"/>
      <c r="RYX440" s="1552"/>
      <c r="RYY440" s="1552"/>
      <c r="RYZ440" s="1552"/>
      <c r="RZA440" s="1552"/>
      <c r="RZB440" s="1552"/>
      <c r="RZC440" s="1552"/>
      <c r="RZD440" s="1552"/>
      <c r="RZE440" s="1552"/>
      <c r="RZF440" s="1552"/>
      <c r="RZG440" s="1552"/>
      <c r="RZH440" s="1552"/>
      <c r="RZI440" s="1552"/>
      <c r="RZJ440" s="1552"/>
      <c r="RZK440" s="1552"/>
      <c r="RZL440" s="1552"/>
      <c r="RZM440" s="1552"/>
      <c r="RZN440" s="1552"/>
      <c r="RZO440" s="1552"/>
      <c r="RZP440" s="1552"/>
      <c r="RZQ440" s="1552"/>
      <c r="RZR440" s="1552"/>
      <c r="RZS440" s="1552"/>
      <c r="RZT440" s="1552"/>
      <c r="RZU440" s="1552"/>
      <c r="RZV440" s="1552"/>
      <c r="RZW440" s="1552"/>
      <c r="RZX440" s="1552"/>
      <c r="RZY440" s="1552"/>
      <c r="RZZ440" s="1552"/>
      <c r="SAA440" s="1552"/>
      <c r="SAB440" s="1552"/>
      <c r="SAC440" s="1552"/>
      <c r="SAD440" s="1552"/>
      <c r="SAE440" s="1552"/>
      <c r="SAF440" s="1552"/>
      <c r="SAG440" s="1552"/>
      <c r="SAH440" s="1552"/>
      <c r="SAI440" s="1552"/>
      <c r="SAJ440" s="1552"/>
      <c r="SAK440" s="1552"/>
      <c r="SAL440" s="1552"/>
      <c r="SAM440" s="1552"/>
      <c r="SAN440" s="1552"/>
      <c r="SAO440" s="1552"/>
      <c r="SAP440" s="1552"/>
      <c r="SAQ440" s="1552"/>
      <c r="SAR440" s="1552"/>
      <c r="SAS440" s="1552"/>
      <c r="SAT440" s="1552"/>
      <c r="SAU440" s="1552"/>
      <c r="SAV440" s="1552"/>
      <c r="SAW440" s="1552"/>
      <c r="SAX440" s="1552"/>
      <c r="SAY440" s="1552"/>
      <c r="SAZ440" s="1552"/>
      <c r="SBA440" s="1552"/>
      <c r="SBB440" s="1552"/>
      <c r="SBC440" s="1552"/>
      <c r="SBD440" s="1552"/>
      <c r="SBE440" s="1552"/>
      <c r="SBF440" s="1552"/>
      <c r="SBG440" s="1552"/>
      <c r="SBH440" s="1552"/>
      <c r="SBI440" s="1552"/>
      <c r="SBJ440" s="1552"/>
      <c r="SBK440" s="1552"/>
      <c r="SBL440" s="1552"/>
      <c r="SBM440" s="1552"/>
      <c r="SBN440" s="1552"/>
      <c r="SBO440" s="1552"/>
      <c r="SBP440" s="1552"/>
      <c r="SBQ440" s="1552"/>
      <c r="SBR440" s="1552"/>
      <c r="SBS440" s="1552"/>
      <c r="SBT440" s="1552"/>
      <c r="SBU440" s="1552"/>
      <c r="SBV440" s="1552"/>
      <c r="SBW440" s="1552"/>
      <c r="SBX440" s="1552"/>
      <c r="SBY440" s="1552"/>
      <c r="SBZ440" s="1552"/>
      <c r="SCA440" s="1552"/>
      <c r="SCB440" s="1552"/>
      <c r="SCC440" s="1552"/>
      <c r="SCD440" s="1552"/>
      <c r="SCE440" s="1552"/>
      <c r="SCF440" s="1552"/>
      <c r="SCG440" s="1552"/>
      <c r="SCH440" s="1552"/>
      <c r="SCI440" s="1552"/>
      <c r="SCJ440" s="1552"/>
      <c r="SCK440" s="1552"/>
      <c r="SCL440" s="1552"/>
      <c r="SCM440" s="1552"/>
      <c r="SCN440" s="1552"/>
      <c r="SCO440" s="1552"/>
      <c r="SCP440" s="1552"/>
      <c r="SCQ440" s="1552"/>
      <c r="SCR440" s="1552"/>
      <c r="SCS440" s="1552"/>
      <c r="SCT440" s="1552"/>
      <c r="SCU440" s="1552"/>
      <c r="SCV440" s="1552"/>
      <c r="SCW440" s="1552"/>
      <c r="SCX440" s="1552"/>
      <c r="SCY440" s="1552"/>
      <c r="SCZ440" s="1552"/>
      <c r="SDA440" s="1552"/>
      <c r="SDB440" s="1552"/>
      <c r="SDC440" s="1552"/>
      <c r="SDD440" s="1552"/>
      <c r="SDE440" s="1552"/>
      <c r="SDF440" s="1552"/>
      <c r="SDG440" s="1552"/>
      <c r="SDH440" s="1552"/>
      <c r="SDI440" s="1552"/>
      <c r="SDJ440" s="1552"/>
      <c r="SDK440" s="1552"/>
      <c r="SDL440" s="1552"/>
      <c r="SDM440" s="1552"/>
      <c r="SDN440" s="1552"/>
      <c r="SDO440" s="1552"/>
      <c r="SDP440" s="1552"/>
      <c r="SDQ440" s="1552"/>
      <c r="SDR440" s="1552"/>
      <c r="SDS440" s="1552"/>
      <c r="SDT440" s="1552"/>
      <c r="SDU440" s="1552"/>
      <c r="SDV440" s="1552"/>
      <c r="SDW440" s="1552"/>
      <c r="SDX440" s="1552"/>
      <c r="SDY440" s="1552"/>
      <c r="SDZ440" s="1552"/>
      <c r="SEA440" s="1552"/>
      <c r="SEB440" s="1552"/>
      <c r="SEC440" s="1552"/>
      <c r="SED440" s="1552"/>
      <c r="SEE440" s="1552"/>
      <c r="SEF440" s="1552"/>
      <c r="SEG440" s="1552"/>
      <c r="SEH440" s="1552"/>
      <c r="SEI440" s="1552"/>
      <c r="SEJ440" s="1552"/>
      <c r="SEK440" s="1552"/>
      <c r="SEL440" s="1552"/>
      <c r="SEM440" s="1552"/>
      <c r="SEN440" s="1552"/>
      <c r="SEO440" s="1552"/>
      <c r="SEP440" s="1552"/>
      <c r="SEQ440" s="1552"/>
      <c r="SER440" s="1552"/>
      <c r="SES440" s="1552"/>
      <c r="SET440" s="1552"/>
      <c r="SEU440" s="1552"/>
      <c r="SEV440" s="1552"/>
      <c r="SEW440" s="1552"/>
      <c r="SEX440" s="1552"/>
      <c r="SEY440" s="1552"/>
      <c r="SEZ440" s="1552"/>
      <c r="SFA440" s="1552"/>
      <c r="SFB440" s="1552"/>
      <c r="SFC440" s="1552"/>
      <c r="SFD440" s="1552"/>
      <c r="SFE440" s="1552"/>
      <c r="SFF440" s="1552"/>
      <c r="SFG440" s="1552"/>
      <c r="SFH440" s="1552"/>
      <c r="SFI440" s="1552"/>
      <c r="SFJ440" s="1552"/>
      <c r="SFK440" s="1552"/>
      <c r="SFL440" s="1552"/>
      <c r="SFM440" s="1552"/>
      <c r="SFN440" s="1552"/>
      <c r="SFO440" s="1552"/>
      <c r="SFP440" s="1552"/>
      <c r="SFQ440" s="1552"/>
      <c r="SFR440" s="1552"/>
      <c r="SFS440" s="1552"/>
      <c r="SFT440" s="1552"/>
      <c r="SFU440" s="1552"/>
      <c r="SFV440" s="1552"/>
      <c r="SFW440" s="1552"/>
      <c r="SFX440" s="1552"/>
      <c r="SFY440" s="1552"/>
      <c r="SFZ440" s="1552"/>
      <c r="SGA440" s="1552"/>
      <c r="SGB440" s="1552"/>
      <c r="SGC440" s="1552"/>
      <c r="SGD440" s="1552"/>
      <c r="SGE440" s="1552"/>
      <c r="SGF440" s="1552"/>
      <c r="SGG440" s="1552"/>
      <c r="SGH440" s="1552"/>
      <c r="SGI440" s="1552"/>
      <c r="SGJ440" s="1552"/>
      <c r="SGK440" s="1552"/>
      <c r="SGL440" s="1552"/>
      <c r="SGM440" s="1552"/>
      <c r="SGN440" s="1552"/>
      <c r="SGO440" s="1552"/>
      <c r="SGP440" s="1552"/>
      <c r="SGQ440" s="1552"/>
      <c r="SGR440" s="1552"/>
      <c r="SGS440" s="1552"/>
      <c r="SGT440" s="1552"/>
      <c r="SGU440" s="1552"/>
      <c r="SGV440" s="1552"/>
      <c r="SGW440" s="1552"/>
      <c r="SGX440" s="1552"/>
      <c r="SGY440" s="1552"/>
      <c r="SGZ440" s="1552"/>
      <c r="SHA440" s="1552"/>
      <c r="SHB440" s="1552"/>
      <c r="SHC440" s="1552"/>
      <c r="SHD440" s="1552"/>
      <c r="SHE440" s="1552"/>
      <c r="SHF440" s="1552"/>
      <c r="SHG440" s="1552"/>
      <c r="SHH440" s="1552"/>
      <c r="SHI440" s="1552"/>
      <c r="SHJ440" s="1552"/>
      <c r="SHK440" s="1552"/>
      <c r="SHL440" s="1552"/>
      <c r="SHM440" s="1552"/>
      <c r="SHN440" s="1552"/>
      <c r="SHO440" s="1552"/>
      <c r="SHP440" s="1552"/>
      <c r="SHQ440" s="1552"/>
      <c r="SHR440" s="1552"/>
      <c r="SHS440" s="1552"/>
      <c r="SHT440" s="1552"/>
      <c r="SHU440" s="1552"/>
      <c r="SHV440" s="1552"/>
      <c r="SHW440" s="1552"/>
      <c r="SHX440" s="1552"/>
      <c r="SHY440" s="1552"/>
      <c r="SHZ440" s="1552"/>
      <c r="SIA440" s="1552"/>
      <c r="SIB440" s="1552"/>
      <c r="SIC440" s="1552"/>
      <c r="SID440" s="1552"/>
      <c r="SIE440" s="1552"/>
      <c r="SIF440" s="1552"/>
      <c r="SIG440" s="1552"/>
      <c r="SIH440" s="1552"/>
      <c r="SII440" s="1552"/>
      <c r="SIJ440" s="1552"/>
      <c r="SIK440" s="1552"/>
      <c r="SIL440" s="1552"/>
      <c r="SIM440" s="1552"/>
      <c r="SIN440" s="1552"/>
      <c r="SIO440" s="1552"/>
      <c r="SIP440" s="1552"/>
      <c r="SIQ440" s="1552"/>
      <c r="SIR440" s="1552"/>
      <c r="SIS440" s="1552"/>
      <c r="SIT440" s="1552"/>
      <c r="SIU440" s="1552"/>
      <c r="SIV440" s="1552"/>
      <c r="SIW440" s="1552"/>
      <c r="SIX440" s="1552"/>
      <c r="SIY440" s="1552"/>
      <c r="SIZ440" s="1552"/>
      <c r="SJA440" s="1552"/>
      <c r="SJB440" s="1552"/>
      <c r="SJC440" s="1552"/>
      <c r="SJD440" s="1552"/>
      <c r="SJE440" s="1552"/>
      <c r="SJF440" s="1552"/>
      <c r="SJG440" s="1552"/>
      <c r="SJH440" s="1552"/>
      <c r="SJI440" s="1552"/>
      <c r="SJJ440" s="1552"/>
      <c r="SJK440" s="1552"/>
      <c r="SJL440" s="1552"/>
      <c r="SJM440" s="1552"/>
      <c r="SJN440" s="1552"/>
      <c r="SJO440" s="1552"/>
      <c r="SJP440" s="1552"/>
      <c r="SJQ440" s="1552"/>
      <c r="SJR440" s="1552"/>
      <c r="SJS440" s="1552"/>
      <c r="SJT440" s="1552"/>
      <c r="SJU440" s="1552"/>
      <c r="SJV440" s="1552"/>
      <c r="SJW440" s="1552"/>
      <c r="SJX440" s="1552"/>
      <c r="SJY440" s="1552"/>
      <c r="SJZ440" s="1552"/>
      <c r="SKA440" s="1552"/>
      <c r="SKB440" s="1552"/>
      <c r="SKC440" s="1552"/>
      <c r="SKD440" s="1552"/>
      <c r="SKE440" s="1552"/>
      <c r="SKF440" s="1552"/>
      <c r="SKG440" s="1552"/>
      <c r="SKH440" s="1552"/>
      <c r="SKI440" s="1552"/>
      <c r="SKJ440" s="1552"/>
      <c r="SKK440" s="1552"/>
      <c r="SKL440" s="1552"/>
      <c r="SKM440" s="1552"/>
      <c r="SKN440" s="1552"/>
      <c r="SKO440" s="1552"/>
      <c r="SKP440" s="1552"/>
      <c r="SKQ440" s="1552"/>
      <c r="SKR440" s="1552"/>
      <c r="SKS440" s="1552"/>
      <c r="SKT440" s="1552"/>
      <c r="SKU440" s="1552"/>
      <c r="SKV440" s="1552"/>
      <c r="SKW440" s="1552"/>
      <c r="SKX440" s="1552"/>
      <c r="SKY440" s="1552"/>
      <c r="SKZ440" s="1552"/>
      <c r="SLA440" s="1552"/>
      <c r="SLB440" s="1552"/>
      <c r="SLC440" s="1552"/>
      <c r="SLD440" s="1552"/>
      <c r="SLE440" s="1552"/>
      <c r="SLF440" s="1552"/>
      <c r="SLG440" s="1552"/>
      <c r="SLH440" s="1552"/>
      <c r="SLI440" s="1552"/>
      <c r="SLJ440" s="1552"/>
      <c r="SLK440" s="1552"/>
      <c r="SLL440" s="1552"/>
      <c r="SLM440" s="1552"/>
      <c r="SLN440" s="1552"/>
      <c r="SLO440" s="1552"/>
      <c r="SLP440" s="1552"/>
      <c r="SLQ440" s="1552"/>
      <c r="SLR440" s="1552"/>
      <c r="SLS440" s="1552"/>
      <c r="SLT440" s="1552"/>
      <c r="SLU440" s="1552"/>
      <c r="SLV440" s="1552"/>
      <c r="SLW440" s="1552"/>
      <c r="SLX440" s="1552"/>
      <c r="SLY440" s="1552"/>
      <c r="SLZ440" s="1552"/>
      <c r="SMA440" s="1552"/>
      <c r="SMB440" s="1552"/>
      <c r="SMC440" s="1552"/>
      <c r="SMD440" s="1552"/>
      <c r="SME440" s="1552"/>
      <c r="SMF440" s="1552"/>
      <c r="SMG440" s="1552"/>
      <c r="SMH440" s="1552"/>
      <c r="SMI440" s="1552"/>
      <c r="SMJ440" s="1552"/>
      <c r="SMK440" s="1552"/>
      <c r="SML440" s="1552"/>
      <c r="SMM440" s="1552"/>
      <c r="SMN440" s="1552"/>
      <c r="SMO440" s="1552"/>
      <c r="SMP440" s="1552"/>
      <c r="SMQ440" s="1552"/>
      <c r="SMR440" s="1552"/>
      <c r="SMS440" s="1552"/>
      <c r="SMT440" s="1552"/>
      <c r="SMU440" s="1552"/>
      <c r="SMV440" s="1552"/>
      <c r="SMW440" s="1552"/>
      <c r="SMX440" s="1552"/>
      <c r="SMY440" s="1552"/>
      <c r="SMZ440" s="1552"/>
      <c r="SNA440" s="1552"/>
      <c r="SNB440" s="1552"/>
      <c r="SNC440" s="1552"/>
      <c r="SND440" s="1552"/>
      <c r="SNE440" s="1552"/>
      <c r="SNF440" s="1552"/>
      <c r="SNG440" s="1552"/>
      <c r="SNH440" s="1552"/>
      <c r="SNI440" s="1552"/>
      <c r="SNJ440" s="1552"/>
      <c r="SNK440" s="1552"/>
      <c r="SNL440" s="1552"/>
      <c r="SNM440" s="1552"/>
      <c r="SNN440" s="1552"/>
      <c r="SNO440" s="1552"/>
      <c r="SNP440" s="1552"/>
      <c r="SNQ440" s="1552"/>
      <c r="SNR440" s="1552"/>
      <c r="SNS440" s="1552"/>
      <c r="SNT440" s="1552"/>
      <c r="SNU440" s="1552"/>
      <c r="SNV440" s="1552"/>
      <c r="SNW440" s="1552"/>
      <c r="SNX440" s="1552"/>
      <c r="SNY440" s="1552"/>
      <c r="SNZ440" s="1552"/>
      <c r="SOA440" s="1552"/>
      <c r="SOB440" s="1552"/>
      <c r="SOC440" s="1552"/>
      <c r="SOD440" s="1552"/>
      <c r="SOE440" s="1552"/>
      <c r="SOF440" s="1552"/>
      <c r="SOG440" s="1552"/>
      <c r="SOH440" s="1552"/>
      <c r="SOI440" s="1552"/>
      <c r="SOJ440" s="1552"/>
      <c r="SOK440" s="1552"/>
      <c r="SOL440" s="1552"/>
      <c r="SOM440" s="1552"/>
      <c r="SON440" s="1552"/>
      <c r="SOO440" s="1552"/>
      <c r="SOP440" s="1552"/>
      <c r="SOQ440" s="1552"/>
      <c r="SOR440" s="1552"/>
      <c r="SOS440" s="1552"/>
      <c r="SOT440" s="1552"/>
      <c r="SOU440" s="1552"/>
      <c r="SOV440" s="1552"/>
      <c r="SOW440" s="1552"/>
      <c r="SOX440" s="1552"/>
      <c r="SOY440" s="1552"/>
      <c r="SOZ440" s="1552"/>
      <c r="SPA440" s="1552"/>
      <c r="SPB440" s="1552"/>
      <c r="SPC440" s="1552"/>
      <c r="SPD440" s="1552"/>
      <c r="SPE440" s="1552"/>
      <c r="SPF440" s="1552"/>
      <c r="SPG440" s="1552"/>
      <c r="SPH440" s="1552"/>
      <c r="SPI440" s="1552"/>
      <c r="SPJ440" s="1552"/>
      <c r="SPK440" s="1552"/>
      <c r="SPL440" s="1552"/>
      <c r="SPM440" s="1552"/>
      <c r="SPN440" s="1552"/>
      <c r="SPO440" s="1552"/>
      <c r="SPP440" s="1552"/>
      <c r="SPQ440" s="1552"/>
      <c r="SPR440" s="1552"/>
      <c r="SPS440" s="1552"/>
      <c r="SPT440" s="1552"/>
      <c r="SPU440" s="1552"/>
      <c r="SPV440" s="1552"/>
      <c r="SPW440" s="1552"/>
      <c r="SPX440" s="1552"/>
      <c r="SPY440" s="1552"/>
      <c r="SPZ440" s="1552"/>
      <c r="SQA440" s="1552"/>
      <c r="SQB440" s="1552"/>
      <c r="SQC440" s="1552"/>
      <c r="SQD440" s="1552"/>
      <c r="SQE440" s="1552"/>
      <c r="SQF440" s="1552"/>
      <c r="SQG440" s="1552"/>
      <c r="SQH440" s="1552"/>
      <c r="SQI440" s="1552"/>
      <c r="SQJ440" s="1552"/>
      <c r="SQK440" s="1552"/>
      <c r="SQL440" s="1552"/>
      <c r="SQM440" s="1552"/>
      <c r="SQN440" s="1552"/>
      <c r="SQO440" s="1552"/>
      <c r="SQP440" s="1552"/>
      <c r="SQQ440" s="1552"/>
      <c r="SQR440" s="1552"/>
      <c r="SQS440" s="1552"/>
      <c r="SQT440" s="1552"/>
      <c r="SQU440" s="1552"/>
      <c r="SQV440" s="1552"/>
      <c r="SQW440" s="1552"/>
      <c r="SQX440" s="1552"/>
      <c r="SQY440" s="1552"/>
      <c r="SQZ440" s="1552"/>
      <c r="SRA440" s="1552"/>
      <c r="SRB440" s="1552"/>
      <c r="SRC440" s="1552"/>
      <c r="SRD440" s="1552"/>
      <c r="SRE440" s="1552"/>
      <c r="SRF440" s="1552"/>
      <c r="SRG440" s="1552"/>
      <c r="SRH440" s="1552"/>
      <c r="SRI440" s="1552"/>
      <c r="SRJ440" s="1552"/>
      <c r="SRK440" s="1552"/>
      <c r="SRL440" s="1552"/>
      <c r="SRM440" s="1552"/>
      <c r="SRN440" s="1552"/>
      <c r="SRO440" s="1552"/>
      <c r="SRP440" s="1552"/>
      <c r="SRQ440" s="1552"/>
      <c r="SRR440" s="1552"/>
      <c r="SRS440" s="1552"/>
      <c r="SRT440" s="1552"/>
      <c r="SRU440" s="1552"/>
      <c r="SRV440" s="1552"/>
      <c r="SRW440" s="1552"/>
      <c r="SRX440" s="1552"/>
      <c r="SRY440" s="1552"/>
      <c r="SRZ440" s="1552"/>
      <c r="SSA440" s="1552"/>
      <c r="SSB440" s="1552"/>
      <c r="SSC440" s="1552"/>
      <c r="SSD440" s="1552"/>
      <c r="SSE440" s="1552"/>
      <c r="SSF440" s="1552"/>
      <c r="SSG440" s="1552"/>
      <c r="SSH440" s="1552"/>
      <c r="SSI440" s="1552"/>
      <c r="SSJ440" s="1552"/>
      <c r="SSK440" s="1552"/>
      <c r="SSL440" s="1552"/>
      <c r="SSM440" s="1552"/>
      <c r="SSN440" s="1552"/>
      <c r="SSO440" s="1552"/>
      <c r="SSP440" s="1552"/>
      <c r="SSQ440" s="1552"/>
      <c r="SSR440" s="1552"/>
      <c r="SSS440" s="1552"/>
      <c r="SST440" s="1552"/>
      <c r="SSU440" s="1552"/>
      <c r="SSV440" s="1552"/>
      <c r="SSW440" s="1552"/>
      <c r="SSX440" s="1552"/>
      <c r="SSY440" s="1552"/>
      <c r="SSZ440" s="1552"/>
      <c r="STA440" s="1552"/>
      <c r="STB440" s="1552"/>
      <c r="STC440" s="1552"/>
      <c r="STD440" s="1552"/>
      <c r="STE440" s="1552"/>
      <c r="STF440" s="1552"/>
      <c r="STG440" s="1552"/>
      <c r="STH440" s="1552"/>
      <c r="STI440" s="1552"/>
      <c r="STJ440" s="1552"/>
      <c r="STK440" s="1552"/>
      <c r="STL440" s="1552"/>
      <c r="STM440" s="1552"/>
      <c r="STN440" s="1552"/>
      <c r="STO440" s="1552"/>
      <c r="STP440" s="1552"/>
      <c r="STQ440" s="1552"/>
      <c r="STR440" s="1552"/>
      <c r="STS440" s="1552"/>
      <c r="STT440" s="1552"/>
      <c r="STU440" s="1552"/>
      <c r="STV440" s="1552"/>
      <c r="STW440" s="1552"/>
      <c r="STX440" s="1552"/>
      <c r="STY440" s="1552"/>
      <c r="STZ440" s="1552"/>
      <c r="SUA440" s="1552"/>
      <c r="SUB440" s="1552"/>
      <c r="SUC440" s="1552"/>
      <c r="SUD440" s="1552"/>
      <c r="SUE440" s="1552"/>
      <c r="SUF440" s="1552"/>
      <c r="SUG440" s="1552"/>
      <c r="SUH440" s="1552"/>
      <c r="SUI440" s="1552"/>
      <c r="SUJ440" s="1552"/>
      <c r="SUK440" s="1552"/>
      <c r="SUL440" s="1552"/>
      <c r="SUM440" s="1552"/>
      <c r="SUN440" s="1552"/>
      <c r="SUO440" s="1552"/>
      <c r="SUP440" s="1552"/>
      <c r="SUQ440" s="1552"/>
      <c r="SUR440" s="1552"/>
      <c r="SUS440" s="1552"/>
      <c r="SUT440" s="1552"/>
      <c r="SUU440" s="1552"/>
      <c r="SUV440" s="1552"/>
      <c r="SUW440" s="1552"/>
      <c r="SUX440" s="1552"/>
      <c r="SUY440" s="1552"/>
      <c r="SUZ440" s="1552"/>
      <c r="SVA440" s="1552"/>
      <c r="SVB440" s="1552"/>
      <c r="SVC440" s="1552"/>
      <c r="SVD440" s="1552"/>
      <c r="SVE440" s="1552"/>
      <c r="SVF440" s="1552"/>
      <c r="SVG440" s="1552"/>
      <c r="SVH440" s="1552"/>
      <c r="SVI440" s="1552"/>
      <c r="SVJ440" s="1552"/>
      <c r="SVK440" s="1552"/>
      <c r="SVL440" s="1552"/>
      <c r="SVM440" s="1552"/>
      <c r="SVN440" s="1552"/>
      <c r="SVO440" s="1552"/>
      <c r="SVP440" s="1552"/>
      <c r="SVQ440" s="1552"/>
      <c r="SVR440" s="1552"/>
      <c r="SVS440" s="1552"/>
      <c r="SVT440" s="1552"/>
      <c r="SVU440" s="1552"/>
      <c r="SVV440" s="1552"/>
      <c r="SVW440" s="1552"/>
      <c r="SVX440" s="1552"/>
      <c r="SVY440" s="1552"/>
      <c r="SVZ440" s="1552"/>
      <c r="SWA440" s="1552"/>
      <c r="SWB440" s="1552"/>
      <c r="SWC440" s="1552"/>
      <c r="SWD440" s="1552"/>
      <c r="SWE440" s="1552"/>
      <c r="SWF440" s="1552"/>
      <c r="SWG440" s="1552"/>
      <c r="SWH440" s="1552"/>
      <c r="SWI440" s="1552"/>
      <c r="SWJ440" s="1552"/>
      <c r="SWK440" s="1552"/>
      <c r="SWL440" s="1552"/>
      <c r="SWM440" s="1552"/>
      <c r="SWN440" s="1552"/>
      <c r="SWO440" s="1552"/>
      <c r="SWP440" s="1552"/>
      <c r="SWQ440" s="1552"/>
      <c r="SWR440" s="1552"/>
      <c r="SWS440" s="1552"/>
      <c r="SWT440" s="1552"/>
      <c r="SWU440" s="1552"/>
      <c r="SWV440" s="1552"/>
      <c r="SWW440" s="1552"/>
      <c r="SWX440" s="1552"/>
      <c r="SWY440" s="1552"/>
      <c r="SWZ440" s="1552"/>
      <c r="SXA440" s="1552"/>
      <c r="SXB440" s="1552"/>
      <c r="SXC440" s="1552"/>
      <c r="SXD440" s="1552"/>
      <c r="SXE440" s="1552"/>
      <c r="SXF440" s="1552"/>
      <c r="SXG440" s="1552"/>
      <c r="SXH440" s="1552"/>
      <c r="SXI440" s="1552"/>
      <c r="SXJ440" s="1552"/>
      <c r="SXK440" s="1552"/>
      <c r="SXL440" s="1552"/>
      <c r="SXM440" s="1552"/>
      <c r="SXN440" s="1552"/>
      <c r="SXO440" s="1552"/>
      <c r="SXP440" s="1552"/>
      <c r="SXQ440" s="1552"/>
      <c r="SXR440" s="1552"/>
      <c r="SXS440" s="1552"/>
      <c r="SXT440" s="1552"/>
      <c r="SXU440" s="1552"/>
      <c r="SXV440" s="1552"/>
      <c r="SXW440" s="1552"/>
      <c r="SXX440" s="1552"/>
      <c r="SXY440" s="1552"/>
      <c r="SXZ440" s="1552"/>
      <c r="SYA440" s="1552"/>
      <c r="SYB440" s="1552"/>
      <c r="SYC440" s="1552"/>
      <c r="SYD440" s="1552"/>
      <c r="SYE440" s="1552"/>
      <c r="SYF440" s="1552"/>
      <c r="SYG440" s="1552"/>
      <c r="SYH440" s="1552"/>
      <c r="SYI440" s="1552"/>
      <c r="SYJ440" s="1552"/>
      <c r="SYK440" s="1552"/>
      <c r="SYL440" s="1552"/>
      <c r="SYM440" s="1552"/>
      <c r="SYN440" s="1552"/>
      <c r="SYO440" s="1552"/>
      <c r="SYP440" s="1552"/>
      <c r="SYQ440" s="1552"/>
      <c r="SYR440" s="1552"/>
      <c r="SYS440" s="1552"/>
      <c r="SYT440" s="1552"/>
      <c r="SYU440" s="1552"/>
      <c r="SYV440" s="1552"/>
      <c r="SYW440" s="1552"/>
      <c r="SYX440" s="1552"/>
      <c r="SYY440" s="1552"/>
      <c r="SYZ440" s="1552"/>
      <c r="SZA440" s="1552"/>
      <c r="SZB440" s="1552"/>
      <c r="SZC440" s="1552"/>
      <c r="SZD440" s="1552"/>
      <c r="SZE440" s="1552"/>
      <c r="SZF440" s="1552"/>
      <c r="SZG440" s="1552"/>
      <c r="SZH440" s="1552"/>
      <c r="SZI440" s="1552"/>
      <c r="SZJ440" s="1552"/>
      <c r="SZK440" s="1552"/>
      <c r="SZL440" s="1552"/>
      <c r="SZM440" s="1552"/>
      <c r="SZN440" s="1552"/>
      <c r="SZO440" s="1552"/>
      <c r="SZP440" s="1552"/>
      <c r="SZQ440" s="1552"/>
      <c r="SZR440" s="1552"/>
      <c r="SZS440" s="1552"/>
      <c r="SZT440" s="1552"/>
      <c r="SZU440" s="1552"/>
      <c r="SZV440" s="1552"/>
      <c r="SZW440" s="1552"/>
      <c r="SZX440" s="1552"/>
      <c r="SZY440" s="1552"/>
      <c r="SZZ440" s="1552"/>
      <c r="TAA440" s="1552"/>
      <c r="TAB440" s="1552"/>
      <c r="TAC440" s="1552"/>
      <c r="TAD440" s="1552"/>
      <c r="TAE440" s="1552"/>
      <c r="TAF440" s="1552"/>
      <c r="TAG440" s="1552"/>
      <c r="TAH440" s="1552"/>
      <c r="TAI440" s="1552"/>
      <c r="TAJ440" s="1552"/>
      <c r="TAK440" s="1552"/>
      <c r="TAL440" s="1552"/>
      <c r="TAM440" s="1552"/>
      <c r="TAN440" s="1552"/>
      <c r="TAO440" s="1552"/>
      <c r="TAP440" s="1552"/>
      <c r="TAQ440" s="1552"/>
      <c r="TAR440" s="1552"/>
      <c r="TAS440" s="1552"/>
      <c r="TAT440" s="1552"/>
      <c r="TAU440" s="1552"/>
      <c r="TAV440" s="1552"/>
      <c r="TAW440" s="1552"/>
      <c r="TAX440" s="1552"/>
      <c r="TAY440" s="1552"/>
      <c r="TAZ440" s="1552"/>
      <c r="TBA440" s="1552"/>
      <c r="TBB440" s="1552"/>
      <c r="TBC440" s="1552"/>
      <c r="TBD440" s="1552"/>
      <c r="TBE440" s="1552"/>
      <c r="TBF440" s="1552"/>
      <c r="TBG440" s="1552"/>
      <c r="TBH440" s="1552"/>
      <c r="TBI440" s="1552"/>
      <c r="TBJ440" s="1552"/>
      <c r="TBK440" s="1552"/>
      <c r="TBL440" s="1552"/>
      <c r="TBM440" s="1552"/>
      <c r="TBN440" s="1552"/>
      <c r="TBO440" s="1552"/>
      <c r="TBP440" s="1552"/>
      <c r="TBQ440" s="1552"/>
      <c r="TBR440" s="1552"/>
      <c r="TBS440" s="1552"/>
      <c r="TBT440" s="1552"/>
      <c r="TBU440" s="1552"/>
      <c r="TBV440" s="1552"/>
      <c r="TBW440" s="1552"/>
      <c r="TBX440" s="1552"/>
      <c r="TBY440" s="1552"/>
      <c r="TBZ440" s="1552"/>
      <c r="TCA440" s="1552"/>
      <c r="TCB440" s="1552"/>
      <c r="TCC440" s="1552"/>
      <c r="TCD440" s="1552"/>
      <c r="TCE440" s="1552"/>
      <c r="TCF440" s="1552"/>
      <c r="TCG440" s="1552"/>
      <c r="TCH440" s="1552"/>
      <c r="TCI440" s="1552"/>
      <c r="TCJ440" s="1552"/>
      <c r="TCK440" s="1552"/>
      <c r="TCL440" s="1552"/>
      <c r="TCM440" s="1552"/>
      <c r="TCN440" s="1552"/>
      <c r="TCO440" s="1552"/>
      <c r="TCP440" s="1552"/>
      <c r="TCQ440" s="1552"/>
      <c r="TCR440" s="1552"/>
      <c r="TCS440" s="1552"/>
      <c r="TCT440" s="1552"/>
      <c r="TCU440" s="1552"/>
      <c r="TCV440" s="1552"/>
      <c r="TCW440" s="1552"/>
      <c r="TCX440" s="1552"/>
      <c r="TCY440" s="1552"/>
      <c r="TCZ440" s="1552"/>
      <c r="TDA440" s="1552"/>
      <c r="TDB440" s="1552"/>
      <c r="TDC440" s="1552"/>
      <c r="TDD440" s="1552"/>
      <c r="TDE440" s="1552"/>
      <c r="TDF440" s="1552"/>
      <c r="TDG440" s="1552"/>
      <c r="TDH440" s="1552"/>
      <c r="TDI440" s="1552"/>
      <c r="TDJ440" s="1552"/>
      <c r="TDK440" s="1552"/>
      <c r="TDL440" s="1552"/>
      <c r="TDM440" s="1552"/>
      <c r="TDN440" s="1552"/>
      <c r="TDO440" s="1552"/>
      <c r="TDP440" s="1552"/>
      <c r="TDQ440" s="1552"/>
      <c r="TDR440" s="1552"/>
      <c r="TDS440" s="1552"/>
      <c r="TDT440" s="1552"/>
      <c r="TDU440" s="1552"/>
      <c r="TDV440" s="1552"/>
      <c r="TDW440" s="1552"/>
      <c r="TDX440" s="1552"/>
      <c r="TDY440" s="1552"/>
      <c r="TDZ440" s="1552"/>
      <c r="TEA440" s="1552"/>
      <c r="TEB440" s="1552"/>
      <c r="TEC440" s="1552"/>
      <c r="TED440" s="1552"/>
      <c r="TEE440" s="1552"/>
      <c r="TEF440" s="1552"/>
      <c r="TEG440" s="1552"/>
      <c r="TEH440" s="1552"/>
      <c r="TEI440" s="1552"/>
      <c r="TEJ440" s="1552"/>
      <c r="TEK440" s="1552"/>
      <c r="TEL440" s="1552"/>
      <c r="TEM440" s="1552"/>
      <c r="TEN440" s="1552"/>
      <c r="TEO440" s="1552"/>
      <c r="TEP440" s="1552"/>
      <c r="TEQ440" s="1552"/>
      <c r="TER440" s="1552"/>
      <c r="TES440" s="1552"/>
      <c r="TET440" s="1552"/>
      <c r="TEU440" s="1552"/>
      <c r="TEV440" s="1552"/>
      <c r="TEW440" s="1552"/>
      <c r="TEX440" s="1552"/>
      <c r="TEY440" s="1552"/>
      <c r="TEZ440" s="1552"/>
      <c r="TFA440" s="1552"/>
      <c r="TFB440" s="1552"/>
      <c r="TFC440" s="1552"/>
      <c r="TFD440" s="1552"/>
      <c r="TFE440" s="1552"/>
      <c r="TFF440" s="1552"/>
      <c r="TFG440" s="1552"/>
      <c r="TFH440" s="1552"/>
      <c r="TFI440" s="1552"/>
      <c r="TFJ440" s="1552"/>
      <c r="TFK440" s="1552"/>
      <c r="TFL440" s="1552"/>
      <c r="TFM440" s="1552"/>
      <c r="TFN440" s="1552"/>
      <c r="TFO440" s="1552"/>
      <c r="TFP440" s="1552"/>
      <c r="TFQ440" s="1552"/>
      <c r="TFR440" s="1552"/>
      <c r="TFS440" s="1552"/>
      <c r="TFT440" s="1552"/>
      <c r="TFU440" s="1552"/>
      <c r="TFV440" s="1552"/>
      <c r="TFW440" s="1552"/>
      <c r="TFX440" s="1552"/>
      <c r="TFY440" s="1552"/>
      <c r="TFZ440" s="1552"/>
      <c r="TGA440" s="1552"/>
      <c r="TGB440" s="1552"/>
      <c r="TGC440" s="1552"/>
      <c r="TGD440" s="1552"/>
      <c r="TGE440" s="1552"/>
      <c r="TGF440" s="1552"/>
      <c r="TGG440" s="1552"/>
      <c r="TGH440" s="1552"/>
      <c r="TGI440" s="1552"/>
      <c r="TGJ440" s="1552"/>
      <c r="TGK440" s="1552"/>
      <c r="TGL440" s="1552"/>
      <c r="TGM440" s="1552"/>
      <c r="TGN440" s="1552"/>
      <c r="TGO440" s="1552"/>
      <c r="TGP440" s="1552"/>
      <c r="TGQ440" s="1552"/>
      <c r="TGR440" s="1552"/>
      <c r="TGS440" s="1552"/>
      <c r="TGT440" s="1552"/>
      <c r="TGU440" s="1552"/>
      <c r="TGV440" s="1552"/>
      <c r="TGW440" s="1552"/>
      <c r="TGX440" s="1552"/>
      <c r="TGY440" s="1552"/>
      <c r="TGZ440" s="1552"/>
      <c r="THA440" s="1552"/>
      <c r="THB440" s="1552"/>
      <c r="THC440" s="1552"/>
      <c r="THD440" s="1552"/>
      <c r="THE440" s="1552"/>
      <c r="THF440" s="1552"/>
      <c r="THG440" s="1552"/>
      <c r="THH440" s="1552"/>
      <c r="THI440" s="1552"/>
      <c r="THJ440" s="1552"/>
      <c r="THK440" s="1552"/>
      <c r="THL440" s="1552"/>
      <c r="THM440" s="1552"/>
      <c r="THN440" s="1552"/>
      <c r="THO440" s="1552"/>
      <c r="THP440" s="1552"/>
      <c r="THQ440" s="1552"/>
      <c r="THR440" s="1552"/>
      <c r="THS440" s="1552"/>
      <c r="THT440" s="1552"/>
      <c r="THU440" s="1552"/>
      <c r="THV440" s="1552"/>
      <c r="THW440" s="1552"/>
      <c r="THX440" s="1552"/>
      <c r="THY440" s="1552"/>
      <c r="THZ440" s="1552"/>
      <c r="TIA440" s="1552"/>
      <c r="TIB440" s="1552"/>
      <c r="TIC440" s="1552"/>
      <c r="TID440" s="1552"/>
      <c r="TIE440" s="1552"/>
      <c r="TIF440" s="1552"/>
      <c r="TIG440" s="1552"/>
      <c r="TIH440" s="1552"/>
      <c r="TII440" s="1552"/>
      <c r="TIJ440" s="1552"/>
      <c r="TIK440" s="1552"/>
      <c r="TIL440" s="1552"/>
      <c r="TIM440" s="1552"/>
      <c r="TIN440" s="1552"/>
      <c r="TIO440" s="1552"/>
      <c r="TIP440" s="1552"/>
      <c r="TIQ440" s="1552"/>
      <c r="TIR440" s="1552"/>
      <c r="TIS440" s="1552"/>
      <c r="TIT440" s="1552"/>
      <c r="TIU440" s="1552"/>
      <c r="TIV440" s="1552"/>
      <c r="TIW440" s="1552"/>
      <c r="TIX440" s="1552"/>
      <c r="TIY440" s="1552"/>
      <c r="TIZ440" s="1552"/>
      <c r="TJA440" s="1552"/>
      <c r="TJB440" s="1552"/>
      <c r="TJC440" s="1552"/>
      <c r="TJD440" s="1552"/>
      <c r="TJE440" s="1552"/>
      <c r="TJF440" s="1552"/>
      <c r="TJG440" s="1552"/>
      <c r="TJH440" s="1552"/>
      <c r="TJI440" s="1552"/>
      <c r="TJJ440" s="1552"/>
      <c r="TJK440" s="1552"/>
      <c r="TJL440" s="1552"/>
      <c r="TJM440" s="1552"/>
      <c r="TJN440" s="1552"/>
      <c r="TJO440" s="1552"/>
      <c r="TJP440" s="1552"/>
      <c r="TJQ440" s="1552"/>
      <c r="TJR440" s="1552"/>
      <c r="TJS440" s="1552"/>
      <c r="TJT440" s="1552"/>
      <c r="TJU440" s="1552"/>
      <c r="TJV440" s="1552"/>
      <c r="TJW440" s="1552"/>
      <c r="TJX440" s="1552"/>
      <c r="TJY440" s="1552"/>
      <c r="TJZ440" s="1552"/>
      <c r="TKA440" s="1552"/>
      <c r="TKB440" s="1552"/>
      <c r="TKC440" s="1552"/>
      <c r="TKD440" s="1552"/>
      <c r="TKE440" s="1552"/>
      <c r="TKF440" s="1552"/>
      <c r="TKG440" s="1552"/>
      <c r="TKH440" s="1552"/>
      <c r="TKI440" s="1552"/>
      <c r="TKJ440" s="1552"/>
      <c r="TKK440" s="1552"/>
      <c r="TKL440" s="1552"/>
      <c r="TKM440" s="1552"/>
      <c r="TKN440" s="1552"/>
      <c r="TKO440" s="1552"/>
      <c r="TKP440" s="1552"/>
      <c r="TKQ440" s="1552"/>
      <c r="TKR440" s="1552"/>
      <c r="TKS440" s="1552"/>
      <c r="TKT440" s="1552"/>
      <c r="TKU440" s="1552"/>
      <c r="TKV440" s="1552"/>
      <c r="TKW440" s="1552"/>
      <c r="TKX440" s="1552"/>
      <c r="TKY440" s="1552"/>
      <c r="TKZ440" s="1552"/>
      <c r="TLA440" s="1552"/>
      <c r="TLB440" s="1552"/>
      <c r="TLC440" s="1552"/>
      <c r="TLD440" s="1552"/>
      <c r="TLE440" s="1552"/>
      <c r="TLF440" s="1552"/>
      <c r="TLG440" s="1552"/>
      <c r="TLH440" s="1552"/>
      <c r="TLI440" s="1552"/>
      <c r="TLJ440" s="1552"/>
      <c r="TLK440" s="1552"/>
      <c r="TLL440" s="1552"/>
      <c r="TLM440" s="1552"/>
      <c r="TLN440" s="1552"/>
      <c r="TLO440" s="1552"/>
      <c r="TLP440" s="1552"/>
      <c r="TLQ440" s="1552"/>
      <c r="TLR440" s="1552"/>
      <c r="TLS440" s="1552"/>
      <c r="TLT440" s="1552"/>
      <c r="TLU440" s="1552"/>
      <c r="TLV440" s="1552"/>
      <c r="TLW440" s="1552"/>
      <c r="TLX440" s="1552"/>
      <c r="TLY440" s="1552"/>
      <c r="TLZ440" s="1552"/>
      <c r="TMA440" s="1552"/>
      <c r="TMB440" s="1552"/>
      <c r="TMC440" s="1552"/>
      <c r="TMD440" s="1552"/>
      <c r="TME440" s="1552"/>
      <c r="TMF440" s="1552"/>
      <c r="TMG440" s="1552"/>
      <c r="TMH440" s="1552"/>
      <c r="TMI440" s="1552"/>
      <c r="TMJ440" s="1552"/>
      <c r="TMK440" s="1552"/>
      <c r="TML440" s="1552"/>
      <c r="TMM440" s="1552"/>
      <c r="TMN440" s="1552"/>
      <c r="TMO440" s="1552"/>
      <c r="TMP440" s="1552"/>
      <c r="TMQ440" s="1552"/>
      <c r="TMR440" s="1552"/>
      <c r="TMS440" s="1552"/>
      <c r="TMT440" s="1552"/>
      <c r="TMU440" s="1552"/>
      <c r="TMV440" s="1552"/>
      <c r="TMW440" s="1552"/>
      <c r="TMX440" s="1552"/>
      <c r="TMY440" s="1552"/>
      <c r="TMZ440" s="1552"/>
      <c r="TNA440" s="1552"/>
      <c r="TNB440" s="1552"/>
      <c r="TNC440" s="1552"/>
      <c r="TND440" s="1552"/>
      <c r="TNE440" s="1552"/>
      <c r="TNF440" s="1552"/>
      <c r="TNG440" s="1552"/>
      <c r="TNH440" s="1552"/>
      <c r="TNI440" s="1552"/>
      <c r="TNJ440" s="1552"/>
      <c r="TNK440" s="1552"/>
      <c r="TNL440" s="1552"/>
      <c r="TNM440" s="1552"/>
      <c r="TNN440" s="1552"/>
      <c r="TNO440" s="1552"/>
      <c r="TNP440" s="1552"/>
      <c r="TNQ440" s="1552"/>
      <c r="TNR440" s="1552"/>
      <c r="TNS440" s="1552"/>
      <c r="TNT440" s="1552"/>
      <c r="TNU440" s="1552"/>
      <c r="TNV440" s="1552"/>
      <c r="TNW440" s="1552"/>
      <c r="TNX440" s="1552"/>
      <c r="TNY440" s="1552"/>
      <c r="TNZ440" s="1552"/>
      <c r="TOA440" s="1552"/>
      <c r="TOB440" s="1552"/>
      <c r="TOC440" s="1552"/>
      <c r="TOD440" s="1552"/>
      <c r="TOE440" s="1552"/>
      <c r="TOF440" s="1552"/>
      <c r="TOG440" s="1552"/>
      <c r="TOH440" s="1552"/>
      <c r="TOI440" s="1552"/>
      <c r="TOJ440" s="1552"/>
      <c r="TOK440" s="1552"/>
      <c r="TOL440" s="1552"/>
      <c r="TOM440" s="1552"/>
      <c r="TON440" s="1552"/>
      <c r="TOO440" s="1552"/>
      <c r="TOP440" s="1552"/>
      <c r="TOQ440" s="1552"/>
      <c r="TOR440" s="1552"/>
      <c r="TOS440" s="1552"/>
      <c r="TOT440" s="1552"/>
      <c r="TOU440" s="1552"/>
      <c r="TOV440" s="1552"/>
      <c r="TOW440" s="1552"/>
      <c r="TOX440" s="1552"/>
      <c r="TOY440" s="1552"/>
      <c r="TOZ440" s="1552"/>
      <c r="TPA440" s="1552"/>
      <c r="TPB440" s="1552"/>
      <c r="TPC440" s="1552"/>
      <c r="TPD440" s="1552"/>
      <c r="TPE440" s="1552"/>
      <c r="TPF440" s="1552"/>
      <c r="TPG440" s="1552"/>
      <c r="TPH440" s="1552"/>
      <c r="TPI440" s="1552"/>
      <c r="TPJ440" s="1552"/>
      <c r="TPK440" s="1552"/>
      <c r="TPL440" s="1552"/>
      <c r="TPM440" s="1552"/>
      <c r="TPN440" s="1552"/>
      <c r="TPO440" s="1552"/>
      <c r="TPP440" s="1552"/>
      <c r="TPQ440" s="1552"/>
      <c r="TPR440" s="1552"/>
      <c r="TPS440" s="1552"/>
      <c r="TPT440" s="1552"/>
      <c r="TPU440" s="1552"/>
      <c r="TPV440" s="1552"/>
      <c r="TPW440" s="1552"/>
      <c r="TPX440" s="1552"/>
      <c r="TPY440" s="1552"/>
      <c r="TPZ440" s="1552"/>
      <c r="TQA440" s="1552"/>
      <c r="TQB440" s="1552"/>
      <c r="TQC440" s="1552"/>
      <c r="TQD440" s="1552"/>
      <c r="TQE440" s="1552"/>
      <c r="TQF440" s="1552"/>
      <c r="TQG440" s="1552"/>
      <c r="TQH440" s="1552"/>
      <c r="TQI440" s="1552"/>
      <c r="TQJ440" s="1552"/>
      <c r="TQK440" s="1552"/>
      <c r="TQL440" s="1552"/>
      <c r="TQM440" s="1552"/>
      <c r="TQN440" s="1552"/>
      <c r="TQO440" s="1552"/>
      <c r="TQP440" s="1552"/>
      <c r="TQQ440" s="1552"/>
      <c r="TQR440" s="1552"/>
      <c r="TQS440" s="1552"/>
      <c r="TQT440" s="1552"/>
      <c r="TQU440" s="1552"/>
      <c r="TQV440" s="1552"/>
      <c r="TQW440" s="1552"/>
      <c r="TQX440" s="1552"/>
      <c r="TQY440" s="1552"/>
      <c r="TQZ440" s="1552"/>
      <c r="TRA440" s="1552"/>
      <c r="TRB440" s="1552"/>
      <c r="TRC440" s="1552"/>
      <c r="TRD440" s="1552"/>
      <c r="TRE440" s="1552"/>
      <c r="TRF440" s="1552"/>
      <c r="TRG440" s="1552"/>
      <c r="TRH440" s="1552"/>
      <c r="TRI440" s="1552"/>
      <c r="TRJ440" s="1552"/>
      <c r="TRK440" s="1552"/>
      <c r="TRL440" s="1552"/>
      <c r="TRM440" s="1552"/>
      <c r="TRN440" s="1552"/>
      <c r="TRO440" s="1552"/>
      <c r="TRP440" s="1552"/>
      <c r="TRQ440" s="1552"/>
      <c r="TRR440" s="1552"/>
      <c r="TRS440" s="1552"/>
      <c r="TRT440" s="1552"/>
      <c r="TRU440" s="1552"/>
      <c r="TRV440" s="1552"/>
      <c r="TRW440" s="1552"/>
      <c r="TRX440" s="1552"/>
      <c r="TRY440" s="1552"/>
      <c r="TRZ440" s="1552"/>
      <c r="TSA440" s="1552"/>
      <c r="TSB440" s="1552"/>
      <c r="TSC440" s="1552"/>
      <c r="TSD440" s="1552"/>
      <c r="TSE440" s="1552"/>
      <c r="TSF440" s="1552"/>
      <c r="TSG440" s="1552"/>
      <c r="TSH440" s="1552"/>
      <c r="TSI440" s="1552"/>
      <c r="TSJ440" s="1552"/>
      <c r="TSK440" s="1552"/>
      <c r="TSL440" s="1552"/>
      <c r="TSM440" s="1552"/>
      <c r="TSN440" s="1552"/>
      <c r="TSO440" s="1552"/>
      <c r="TSP440" s="1552"/>
      <c r="TSQ440" s="1552"/>
      <c r="TSR440" s="1552"/>
      <c r="TSS440" s="1552"/>
      <c r="TST440" s="1552"/>
      <c r="TSU440" s="1552"/>
      <c r="TSV440" s="1552"/>
      <c r="TSW440" s="1552"/>
      <c r="TSX440" s="1552"/>
      <c r="TSY440" s="1552"/>
      <c r="TSZ440" s="1552"/>
      <c r="TTA440" s="1552"/>
      <c r="TTB440" s="1552"/>
      <c r="TTC440" s="1552"/>
      <c r="TTD440" s="1552"/>
      <c r="TTE440" s="1552"/>
      <c r="TTF440" s="1552"/>
      <c r="TTG440" s="1552"/>
      <c r="TTH440" s="1552"/>
      <c r="TTI440" s="1552"/>
      <c r="TTJ440" s="1552"/>
      <c r="TTK440" s="1552"/>
      <c r="TTL440" s="1552"/>
      <c r="TTM440" s="1552"/>
      <c r="TTN440" s="1552"/>
      <c r="TTO440" s="1552"/>
      <c r="TTP440" s="1552"/>
      <c r="TTQ440" s="1552"/>
      <c r="TTR440" s="1552"/>
      <c r="TTS440" s="1552"/>
      <c r="TTT440" s="1552"/>
      <c r="TTU440" s="1552"/>
      <c r="TTV440" s="1552"/>
      <c r="TTW440" s="1552"/>
      <c r="TTX440" s="1552"/>
      <c r="TTY440" s="1552"/>
      <c r="TTZ440" s="1552"/>
      <c r="TUA440" s="1552"/>
      <c r="TUB440" s="1552"/>
      <c r="TUC440" s="1552"/>
      <c r="TUD440" s="1552"/>
      <c r="TUE440" s="1552"/>
      <c r="TUF440" s="1552"/>
      <c r="TUG440" s="1552"/>
      <c r="TUH440" s="1552"/>
      <c r="TUI440" s="1552"/>
      <c r="TUJ440" s="1552"/>
      <c r="TUK440" s="1552"/>
      <c r="TUL440" s="1552"/>
      <c r="TUM440" s="1552"/>
      <c r="TUN440" s="1552"/>
      <c r="TUO440" s="1552"/>
      <c r="TUP440" s="1552"/>
      <c r="TUQ440" s="1552"/>
      <c r="TUR440" s="1552"/>
      <c r="TUS440" s="1552"/>
      <c r="TUT440" s="1552"/>
      <c r="TUU440" s="1552"/>
      <c r="TUV440" s="1552"/>
      <c r="TUW440" s="1552"/>
      <c r="TUX440" s="1552"/>
      <c r="TUY440" s="1552"/>
      <c r="TUZ440" s="1552"/>
      <c r="TVA440" s="1552"/>
      <c r="TVB440" s="1552"/>
      <c r="TVC440" s="1552"/>
      <c r="TVD440" s="1552"/>
      <c r="TVE440" s="1552"/>
      <c r="TVF440" s="1552"/>
      <c r="TVG440" s="1552"/>
      <c r="TVH440" s="1552"/>
      <c r="TVI440" s="1552"/>
      <c r="TVJ440" s="1552"/>
      <c r="TVK440" s="1552"/>
      <c r="TVL440" s="1552"/>
      <c r="TVM440" s="1552"/>
      <c r="TVN440" s="1552"/>
      <c r="TVO440" s="1552"/>
      <c r="TVP440" s="1552"/>
      <c r="TVQ440" s="1552"/>
      <c r="TVR440" s="1552"/>
      <c r="TVS440" s="1552"/>
      <c r="TVT440" s="1552"/>
      <c r="TVU440" s="1552"/>
      <c r="TVV440" s="1552"/>
      <c r="TVW440" s="1552"/>
      <c r="TVX440" s="1552"/>
      <c r="TVY440" s="1552"/>
      <c r="TVZ440" s="1552"/>
      <c r="TWA440" s="1552"/>
      <c r="TWB440" s="1552"/>
      <c r="TWC440" s="1552"/>
      <c r="TWD440" s="1552"/>
      <c r="TWE440" s="1552"/>
      <c r="TWF440" s="1552"/>
      <c r="TWG440" s="1552"/>
      <c r="TWH440" s="1552"/>
      <c r="TWI440" s="1552"/>
      <c r="TWJ440" s="1552"/>
      <c r="TWK440" s="1552"/>
      <c r="TWL440" s="1552"/>
      <c r="TWM440" s="1552"/>
      <c r="TWN440" s="1552"/>
      <c r="TWO440" s="1552"/>
      <c r="TWP440" s="1552"/>
      <c r="TWQ440" s="1552"/>
      <c r="TWR440" s="1552"/>
      <c r="TWS440" s="1552"/>
      <c r="TWT440" s="1552"/>
      <c r="TWU440" s="1552"/>
      <c r="TWV440" s="1552"/>
      <c r="TWW440" s="1552"/>
      <c r="TWX440" s="1552"/>
      <c r="TWY440" s="1552"/>
      <c r="TWZ440" s="1552"/>
      <c r="TXA440" s="1552"/>
      <c r="TXB440" s="1552"/>
      <c r="TXC440" s="1552"/>
      <c r="TXD440" s="1552"/>
      <c r="TXE440" s="1552"/>
      <c r="TXF440" s="1552"/>
      <c r="TXG440" s="1552"/>
      <c r="TXH440" s="1552"/>
      <c r="TXI440" s="1552"/>
      <c r="TXJ440" s="1552"/>
      <c r="TXK440" s="1552"/>
      <c r="TXL440" s="1552"/>
      <c r="TXM440" s="1552"/>
      <c r="TXN440" s="1552"/>
      <c r="TXO440" s="1552"/>
      <c r="TXP440" s="1552"/>
      <c r="TXQ440" s="1552"/>
      <c r="TXR440" s="1552"/>
      <c r="TXS440" s="1552"/>
      <c r="TXT440" s="1552"/>
      <c r="TXU440" s="1552"/>
      <c r="TXV440" s="1552"/>
      <c r="TXW440" s="1552"/>
      <c r="TXX440" s="1552"/>
      <c r="TXY440" s="1552"/>
      <c r="TXZ440" s="1552"/>
      <c r="TYA440" s="1552"/>
      <c r="TYB440" s="1552"/>
      <c r="TYC440" s="1552"/>
      <c r="TYD440" s="1552"/>
      <c r="TYE440" s="1552"/>
      <c r="TYF440" s="1552"/>
      <c r="TYG440" s="1552"/>
      <c r="TYH440" s="1552"/>
      <c r="TYI440" s="1552"/>
      <c r="TYJ440" s="1552"/>
      <c r="TYK440" s="1552"/>
      <c r="TYL440" s="1552"/>
      <c r="TYM440" s="1552"/>
      <c r="TYN440" s="1552"/>
      <c r="TYO440" s="1552"/>
      <c r="TYP440" s="1552"/>
      <c r="TYQ440" s="1552"/>
      <c r="TYR440" s="1552"/>
      <c r="TYS440" s="1552"/>
      <c r="TYT440" s="1552"/>
      <c r="TYU440" s="1552"/>
      <c r="TYV440" s="1552"/>
      <c r="TYW440" s="1552"/>
      <c r="TYX440" s="1552"/>
      <c r="TYY440" s="1552"/>
      <c r="TYZ440" s="1552"/>
      <c r="TZA440" s="1552"/>
      <c r="TZB440" s="1552"/>
      <c r="TZC440" s="1552"/>
      <c r="TZD440" s="1552"/>
      <c r="TZE440" s="1552"/>
      <c r="TZF440" s="1552"/>
      <c r="TZG440" s="1552"/>
      <c r="TZH440" s="1552"/>
      <c r="TZI440" s="1552"/>
      <c r="TZJ440" s="1552"/>
      <c r="TZK440" s="1552"/>
      <c r="TZL440" s="1552"/>
      <c r="TZM440" s="1552"/>
      <c r="TZN440" s="1552"/>
      <c r="TZO440" s="1552"/>
      <c r="TZP440" s="1552"/>
      <c r="TZQ440" s="1552"/>
      <c r="TZR440" s="1552"/>
      <c r="TZS440" s="1552"/>
      <c r="TZT440" s="1552"/>
      <c r="TZU440" s="1552"/>
      <c r="TZV440" s="1552"/>
      <c r="TZW440" s="1552"/>
      <c r="TZX440" s="1552"/>
      <c r="TZY440" s="1552"/>
      <c r="TZZ440" s="1552"/>
      <c r="UAA440" s="1552"/>
      <c r="UAB440" s="1552"/>
      <c r="UAC440" s="1552"/>
      <c r="UAD440" s="1552"/>
      <c r="UAE440" s="1552"/>
      <c r="UAF440" s="1552"/>
      <c r="UAG440" s="1552"/>
      <c r="UAH440" s="1552"/>
      <c r="UAI440" s="1552"/>
      <c r="UAJ440" s="1552"/>
      <c r="UAK440" s="1552"/>
      <c r="UAL440" s="1552"/>
      <c r="UAM440" s="1552"/>
      <c r="UAN440" s="1552"/>
      <c r="UAO440" s="1552"/>
      <c r="UAP440" s="1552"/>
      <c r="UAQ440" s="1552"/>
      <c r="UAR440" s="1552"/>
      <c r="UAS440" s="1552"/>
      <c r="UAT440" s="1552"/>
      <c r="UAU440" s="1552"/>
      <c r="UAV440" s="1552"/>
      <c r="UAW440" s="1552"/>
      <c r="UAX440" s="1552"/>
      <c r="UAY440" s="1552"/>
      <c r="UAZ440" s="1552"/>
      <c r="UBA440" s="1552"/>
      <c r="UBB440" s="1552"/>
      <c r="UBC440" s="1552"/>
      <c r="UBD440" s="1552"/>
      <c r="UBE440" s="1552"/>
      <c r="UBF440" s="1552"/>
      <c r="UBG440" s="1552"/>
      <c r="UBH440" s="1552"/>
      <c r="UBI440" s="1552"/>
      <c r="UBJ440" s="1552"/>
      <c r="UBK440" s="1552"/>
      <c r="UBL440" s="1552"/>
      <c r="UBM440" s="1552"/>
      <c r="UBN440" s="1552"/>
      <c r="UBO440" s="1552"/>
      <c r="UBP440" s="1552"/>
      <c r="UBQ440" s="1552"/>
      <c r="UBR440" s="1552"/>
      <c r="UBS440" s="1552"/>
      <c r="UBT440" s="1552"/>
      <c r="UBU440" s="1552"/>
      <c r="UBV440" s="1552"/>
      <c r="UBW440" s="1552"/>
      <c r="UBX440" s="1552"/>
      <c r="UBY440" s="1552"/>
      <c r="UBZ440" s="1552"/>
      <c r="UCA440" s="1552"/>
      <c r="UCB440" s="1552"/>
      <c r="UCC440" s="1552"/>
      <c r="UCD440" s="1552"/>
      <c r="UCE440" s="1552"/>
      <c r="UCF440" s="1552"/>
      <c r="UCG440" s="1552"/>
      <c r="UCH440" s="1552"/>
      <c r="UCI440" s="1552"/>
      <c r="UCJ440" s="1552"/>
      <c r="UCK440" s="1552"/>
      <c r="UCL440" s="1552"/>
      <c r="UCM440" s="1552"/>
      <c r="UCN440" s="1552"/>
      <c r="UCO440" s="1552"/>
      <c r="UCP440" s="1552"/>
      <c r="UCQ440" s="1552"/>
      <c r="UCR440" s="1552"/>
      <c r="UCS440" s="1552"/>
      <c r="UCT440" s="1552"/>
      <c r="UCU440" s="1552"/>
      <c r="UCV440" s="1552"/>
      <c r="UCW440" s="1552"/>
      <c r="UCX440" s="1552"/>
      <c r="UCY440" s="1552"/>
      <c r="UCZ440" s="1552"/>
      <c r="UDA440" s="1552"/>
      <c r="UDB440" s="1552"/>
      <c r="UDC440" s="1552"/>
      <c r="UDD440" s="1552"/>
      <c r="UDE440" s="1552"/>
      <c r="UDF440" s="1552"/>
      <c r="UDG440" s="1552"/>
      <c r="UDH440" s="1552"/>
      <c r="UDI440" s="1552"/>
      <c r="UDJ440" s="1552"/>
      <c r="UDK440" s="1552"/>
      <c r="UDL440" s="1552"/>
      <c r="UDM440" s="1552"/>
      <c r="UDN440" s="1552"/>
      <c r="UDO440" s="1552"/>
      <c r="UDP440" s="1552"/>
      <c r="UDQ440" s="1552"/>
      <c r="UDR440" s="1552"/>
      <c r="UDS440" s="1552"/>
      <c r="UDT440" s="1552"/>
      <c r="UDU440" s="1552"/>
      <c r="UDV440" s="1552"/>
      <c r="UDW440" s="1552"/>
      <c r="UDX440" s="1552"/>
      <c r="UDY440" s="1552"/>
      <c r="UDZ440" s="1552"/>
      <c r="UEA440" s="1552"/>
      <c r="UEB440" s="1552"/>
      <c r="UEC440" s="1552"/>
      <c r="UED440" s="1552"/>
      <c r="UEE440" s="1552"/>
      <c r="UEF440" s="1552"/>
      <c r="UEG440" s="1552"/>
      <c r="UEH440" s="1552"/>
      <c r="UEI440" s="1552"/>
      <c r="UEJ440" s="1552"/>
      <c r="UEK440" s="1552"/>
      <c r="UEL440" s="1552"/>
      <c r="UEM440" s="1552"/>
      <c r="UEN440" s="1552"/>
      <c r="UEO440" s="1552"/>
      <c r="UEP440" s="1552"/>
      <c r="UEQ440" s="1552"/>
      <c r="UER440" s="1552"/>
      <c r="UES440" s="1552"/>
      <c r="UET440" s="1552"/>
      <c r="UEU440" s="1552"/>
      <c r="UEV440" s="1552"/>
      <c r="UEW440" s="1552"/>
      <c r="UEX440" s="1552"/>
      <c r="UEY440" s="1552"/>
      <c r="UEZ440" s="1552"/>
      <c r="UFA440" s="1552"/>
      <c r="UFB440" s="1552"/>
      <c r="UFC440" s="1552"/>
      <c r="UFD440" s="1552"/>
      <c r="UFE440" s="1552"/>
      <c r="UFF440" s="1552"/>
      <c r="UFG440" s="1552"/>
      <c r="UFH440" s="1552"/>
      <c r="UFI440" s="1552"/>
      <c r="UFJ440" s="1552"/>
      <c r="UFK440" s="1552"/>
      <c r="UFL440" s="1552"/>
      <c r="UFM440" s="1552"/>
      <c r="UFN440" s="1552"/>
      <c r="UFO440" s="1552"/>
      <c r="UFP440" s="1552"/>
      <c r="UFQ440" s="1552"/>
      <c r="UFR440" s="1552"/>
      <c r="UFS440" s="1552"/>
      <c r="UFT440" s="1552"/>
      <c r="UFU440" s="1552"/>
      <c r="UFV440" s="1552"/>
      <c r="UFW440" s="1552"/>
      <c r="UFX440" s="1552"/>
      <c r="UFY440" s="1552"/>
      <c r="UFZ440" s="1552"/>
      <c r="UGA440" s="1552"/>
      <c r="UGB440" s="1552"/>
      <c r="UGC440" s="1552"/>
      <c r="UGD440" s="1552"/>
      <c r="UGE440" s="1552"/>
      <c r="UGF440" s="1552"/>
      <c r="UGG440" s="1552"/>
      <c r="UGH440" s="1552"/>
      <c r="UGI440" s="1552"/>
      <c r="UGJ440" s="1552"/>
      <c r="UGK440" s="1552"/>
      <c r="UGL440" s="1552"/>
      <c r="UGM440" s="1552"/>
      <c r="UGN440" s="1552"/>
      <c r="UGO440" s="1552"/>
      <c r="UGP440" s="1552"/>
      <c r="UGQ440" s="1552"/>
      <c r="UGR440" s="1552"/>
      <c r="UGS440" s="1552"/>
      <c r="UGT440" s="1552"/>
      <c r="UGU440" s="1552"/>
      <c r="UGV440" s="1552"/>
      <c r="UGW440" s="1552"/>
      <c r="UGX440" s="1552"/>
      <c r="UGY440" s="1552"/>
      <c r="UGZ440" s="1552"/>
      <c r="UHA440" s="1552"/>
      <c r="UHB440" s="1552"/>
      <c r="UHC440" s="1552"/>
      <c r="UHD440" s="1552"/>
      <c r="UHE440" s="1552"/>
      <c r="UHF440" s="1552"/>
      <c r="UHG440" s="1552"/>
      <c r="UHH440" s="1552"/>
      <c r="UHI440" s="1552"/>
      <c r="UHJ440" s="1552"/>
      <c r="UHK440" s="1552"/>
      <c r="UHL440" s="1552"/>
      <c r="UHM440" s="1552"/>
      <c r="UHN440" s="1552"/>
      <c r="UHO440" s="1552"/>
      <c r="UHP440" s="1552"/>
      <c r="UHQ440" s="1552"/>
      <c r="UHR440" s="1552"/>
      <c r="UHS440" s="1552"/>
      <c r="UHT440" s="1552"/>
      <c r="UHU440" s="1552"/>
      <c r="UHV440" s="1552"/>
      <c r="UHW440" s="1552"/>
      <c r="UHX440" s="1552"/>
      <c r="UHY440" s="1552"/>
      <c r="UHZ440" s="1552"/>
      <c r="UIA440" s="1552"/>
      <c r="UIB440" s="1552"/>
      <c r="UIC440" s="1552"/>
      <c r="UID440" s="1552"/>
      <c r="UIE440" s="1552"/>
      <c r="UIF440" s="1552"/>
      <c r="UIG440" s="1552"/>
      <c r="UIH440" s="1552"/>
      <c r="UII440" s="1552"/>
      <c r="UIJ440" s="1552"/>
      <c r="UIK440" s="1552"/>
      <c r="UIL440" s="1552"/>
      <c r="UIM440" s="1552"/>
      <c r="UIN440" s="1552"/>
      <c r="UIO440" s="1552"/>
      <c r="UIP440" s="1552"/>
      <c r="UIQ440" s="1552"/>
      <c r="UIR440" s="1552"/>
      <c r="UIS440" s="1552"/>
      <c r="UIT440" s="1552"/>
      <c r="UIU440" s="1552"/>
      <c r="UIV440" s="1552"/>
      <c r="UIW440" s="1552"/>
      <c r="UIX440" s="1552"/>
      <c r="UIY440" s="1552"/>
      <c r="UIZ440" s="1552"/>
      <c r="UJA440" s="1552"/>
      <c r="UJB440" s="1552"/>
      <c r="UJC440" s="1552"/>
      <c r="UJD440" s="1552"/>
      <c r="UJE440" s="1552"/>
      <c r="UJF440" s="1552"/>
      <c r="UJG440" s="1552"/>
      <c r="UJH440" s="1552"/>
      <c r="UJI440" s="1552"/>
      <c r="UJJ440" s="1552"/>
      <c r="UJK440" s="1552"/>
      <c r="UJL440" s="1552"/>
      <c r="UJM440" s="1552"/>
      <c r="UJN440" s="1552"/>
      <c r="UJO440" s="1552"/>
      <c r="UJP440" s="1552"/>
      <c r="UJQ440" s="1552"/>
      <c r="UJR440" s="1552"/>
      <c r="UJS440" s="1552"/>
      <c r="UJT440" s="1552"/>
      <c r="UJU440" s="1552"/>
      <c r="UJV440" s="1552"/>
      <c r="UJW440" s="1552"/>
      <c r="UJX440" s="1552"/>
      <c r="UJY440" s="1552"/>
      <c r="UJZ440" s="1552"/>
      <c r="UKA440" s="1552"/>
      <c r="UKB440" s="1552"/>
      <c r="UKC440" s="1552"/>
      <c r="UKD440" s="1552"/>
      <c r="UKE440" s="1552"/>
      <c r="UKF440" s="1552"/>
      <c r="UKG440" s="1552"/>
      <c r="UKH440" s="1552"/>
      <c r="UKI440" s="1552"/>
      <c r="UKJ440" s="1552"/>
      <c r="UKK440" s="1552"/>
      <c r="UKL440" s="1552"/>
      <c r="UKM440" s="1552"/>
      <c r="UKN440" s="1552"/>
      <c r="UKO440" s="1552"/>
      <c r="UKP440" s="1552"/>
      <c r="UKQ440" s="1552"/>
      <c r="UKR440" s="1552"/>
      <c r="UKS440" s="1552"/>
      <c r="UKT440" s="1552"/>
      <c r="UKU440" s="1552"/>
      <c r="UKV440" s="1552"/>
      <c r="UKW440" s="1552"/>
      <c r="UKX440" s="1552"/>
      <c r="UKY440" s="1552"/>
      <c r="UKZ440" s="1552"/>
      <c r="ULA440" s="1552"/>
      <c r="ULB440" s="1552"/>
      <c r="ULC440" s="1552"/>
      <c r="ULD440" s="1552"/>
      <c r="ULE440" s="1552"/>
      <c r="ULF440" s="1552"/>
      <c r="ULG440" s="1552"/>
      <c r="ULH440" s="1552"/>
      <c r="ULI440" s="1552"/>
      <c r="ULJ440" s="1552"/>
      <c r="ULK440" s="1552"/>
      <c r="ULL440" s="1552"/>
      <c r="ULM440" s="1552"/>
      <c r="ULN440" s="1552"/>
      <c r="ULO440" s="1552"/>
      <c r="ULP440" s="1552"/>
      <c r="ULQ440" s="1552"/>
      <c r="ULR440" s="1552"/>
      <c r="ULS440" s="1552"/>
      <c r="ULT440" s="1552"/>
      <c r="ULU440" s="1552"/>
      <c r="ULV440" s="1552"/>
      <c r="ULW440" s="1552"/>
      <c r="ULX440" s="1552"/>
      <c r="ULY440" s="1552"/>
      <c r="ULZ440" s="1552"/>
      <c r="UMA440" s="1552"/>
      <c r="UMB440" s="1552"/>
      <c r="UMC440" s="1552"/>
      <c r="UMD440" s="1552"/>
      <c r="UME440" s="1552"/>
      <c r="UMF440" s="1552"/>
      <c r="UMG440" s="1552"/>
      <c r="UMH440" s="1552"/>
      <c r="UMI440" s="1552"/>
      <c r="UMJ440" s="1552"/>
      <c r="UMK440" s="1552"/>
      <c r="UML440" s="1552"/>
      <c r="UMM440" s="1552"/>
      <c r="UMN440" s="1552"/>
      <c r="UMO440" s="1552"/>
      <c r="UMP440" s="1552"/>
      <c r="UMQ440" s="1552"/>
      <c r="UMR440" s="1552"/>
      <c r="UMS440" s="1552"/>
      <c r="UMT440" s="1552"/>
      <c r="UMU440" s="1552"/>
      <c r="UMV440" s="1552"/>
      <c r="UMW440" s="1552"/>
      <c r="UMX440" s="1552"/>
      <c r="UMY440" s="1552"/>
      <c r="UMZ440" s="1552"/>
      <c r="UNA440" s="1552"/>
      <c r="UNB440" s="1552"/>
      <c r="UNC440" s="1552"/>
      <c r="UND440" s="1552"/>
      <c r="UNE440" s="1552"/>
      <c r="UNF440" s="1552"/>
      <c r="UNG440" s="1552"/>
      <c r="UNH440" s="1552"/>
      <c r="UNI440" s="1552"/>
      <c r="UNJ440" s="1552"/>
      <c r="UNK440" s="1552"/>
      <c r="UNL440" s="1552"/>
      <c r="UNM440" s="1552"/>
      <c r="UNN440" s="1552"/>
      <c r="UNO440" s="1552"/>
      <c r="UNP440" s="1552"/>
      <c r="UNQ440" s="1552"/>
      <c r="UNR440" s="1552"/>
      <c r="UNS440" s="1552"/>
      <c r="UNT440" s="1552"/>
      <c r="UNU440" s="1552"/>
      <c r="UNV440" s="1552"/>
      <c r="UNW440" s="1552"/>
      <c r="UNX440" s="1552"/>
      <c r="UNY440" s="1552"/>
      <c r="UNZ440" s="1552"/>
      <c r="UOA440" s="1552"/>
      <c r="UOB440" s="1552"/>
      <c r="UOC440" s="1552"/>
      <c r="UOD440" s="1552"/>
      <c r="UOE440" s="1552"/>
      <c r="UOF440" s="1552"/>
      <c r="UOG440" s="1552"/>
      <c r="UOH440" s="1552"/>
      <c r="UOI440" s="1552"/>
      <c r="UOJ440" s="1552"/>
      <c r="UOK440" s="1552"/>
      <c r="UOL440" s="1552"/>
      <c r="UOM440" s="1552"/>
      <c r="UON440" s="1552"/>
      <c r="UOO440" s="1552"/>
      <c r="UOP440" s="1552"/>
      <c r="UOQ440" s="1552"/>
      <c r="UOR440" s="1552"/>
      <c r="UOS440" s="1552"/>
      <c r="UOT440" s="1552"/>
      <c r="UOU440" s="1552"/>
      <c r="UOV440" s="1552"/>
      <c r="UOW440" s="1552"/>
      <c r="UOX440" s="1552"/>
      <c r="UOY440" s="1552"/>
      <c r="UOZ440" s="1552"/>
      <c r="UPA440" s="1552"/>
      <c r="UPB440" s="1552"/>
      <c r="UPC440" s="1552"/>
      <c r="UPD440" s="1552"/>
      <c r="UPE440" s="1552"/>
      <c r="UPF440" s="1552"/>
      <c r="UPG440" s="1552"/>
      <c r="UPH440" s="1552"/>
      <c r="UPI440" s="1552"/>
      <c r="UPJ440" s="1552"/>
      <c r="UPK440" s="1552"/>
      <c r="UPL440" s="1552"/>
      <c r="UPM440" s="1552"/>
      <c r="UPN440" s="1552"/>
      <c r="UPO440" s="1552"/>
      <c r="UPP440" s="1552"/>
      <c r="UPQ440" s="1552"/>
      <c r="UPR440" s="1552"/>
      <c r="UPS440" s="1552"/>
      <c r="UPT440" s="1552"/>
      <c r="UPU440" s="1552"/>
      <c r="UPV440" s="1552"/>
      <c r="UPW440" s="1552"/>
      <c r="UPX440" s="1552"/>
      <c r="UPY440" s="1552"/>
      <c r="UPZ440" s="1552"/>
      <c r="UQA440" s="1552"/>
      <c r="UQB440" s="1552"/>
      <c r="UQC440" s="1552"/>
      <c r="UQD440" s="1552"/>
      <c r="UQE440" s="1552"/>
      <c r="UQF440" s="1552"/>
      <c r="UQG440" s="1552"/>
      <c r="UQH440" s="1552"/>
      <c r="UQI440" s="1552"/>
      <c r="UQJ440" s="1552"/>
      <c r="UQK440" s="1552"/>
      <c r="UQL440" s="1552"/>
      <c r="UQM440" s="1552"/>
      <c r="UQN440" s="1552"/>
      <c r="UQO440" s="1552"/>
      <c r="UQP440" s="1552"/>
      <c r="UQQ440" s="1552"/>
      <c r="UQR440" s="1552"/>
      <c r="UQS440" s="1552"/>
      <c r="UQT440" s="1552"/>
      <c r="UQU440" s="1552"/>
      <c r="UQV440" s="1552"/>
      <c r="UQW440" s="1552"/>
      <c r="UQX440" s="1552"/>
      <c r="UQY440" s="1552"/>
      <c r="UQZ440" s="1552"/>
      <c r="URA440" s="1552"/>
      <c r="URB440" s="1552"/>
      <c r="URC440" s="1552"/>
      <c r="URD440" s="1552"/>
      <c r="URE440" s="1552"/>
      <c r="URF440" s="1552"/>
      <c r="URG440" s="1552"/>
      <c r="URH440" s="1552"/>
      <c r="URI440" s="1552"/>
      <c r="URJ440" s="1552"/>
      <c r="URK440" s="1552"/>
      <c r="URL440" s="1552"/>
      <c r="URM440" s="1552"/>
      <c r="URN440" s="1552"/>
      <c r="URO440" s="1552"/>
      <c r="URP440" s="1552"/>
      <c r="URQ440" s="1552"/>
      <c r="URR440" s="1552"/>
      <c r="URS440" s="1552"/>
      <c r="URT440" s="1552"/>
      <c r="URU440" s="1552"/>
      <c r="URV440" s="1552"/>
      <c r="URW440" s="1552"/>
      <c r="URX440" s="1552"/>
      <c r="URY440" s="1552"/>
      <c r="URZ440" s="1552"/>
      <c r="USA440" s="1552"/>
      <c r="USB440" s="1552"/>
      <c r="USC440" s="1552"/>
      <c r="USD440" s="1552"/>
      <c r="USE440" s="1552"/>
      <c r="USF440" s="1552"/>
      <c r="USG440" s="1552"/>
      <c r="USH440" s="1552"/>
      <c r="USI440" s="1552"/>
      <c r="USJ440" s="1552"/>
      <c r="USK440" s="1552"/>
      <c r="USL440" s="1552"/>
      <c r="USM440" s="1552"/>
      <c r="USN440" s="1552"/>
      <c r="USO440" s="1552"/>
      <c r="USP440" s="1552"/>
      <c r="USQ440" s="1552"/>
      <c r="USR440" s="1552"/>
      <c r="USS440" s="1552"/>
      <c r="UST440" s="1552"/>
      <c r="USU440" s="1552"/>
      <c r="USV440" s="1552"/>
      <c r="USW440" s="1552"/>
      <c r="USX440" s="1552"/>
      <c r="USY440" s="1552"/>
      <c r="USZ440" s="1552"/>
      <c r="UTA440" s="1552"/>
      <c r="UTB440" s="1552"/>
      <c r="UTC440" s="1552"/>
      <c r="UTD440" s="1552"/>
      <c r="UTE440" s="1552"/>
      <c r="UTF440" s="1552"/>
      <c r="UTG440" s="1552"/>
      <c r="UTH440" s="1552"/>
      <c r="UTI440" s="1552"/>
      <c r="UTJ440" s="1552"/>
      <c r="UTK440" s="1552"/>
      <c r="UTL440" s="1552"/>
      <c r="UTM440" s="1552"/>
      <c r="UTN440" s="1552"/>
      <c r="UTO440" s="1552"/>
      <c r="UTP440" s="1552"/>
      <c r="UTQ440" s="1552"/>
      <c r="UTR440" s="1552"/>
      <c r="UTS440" s="1552"/>
      <c r="UTT440" s="1552"/>
      <c r="UTU440" s="1552"/>
      <c r="UTV440" s="1552"/>
      <c r="UTW440" s="1552"/>
      <c r="UTX440" s="1552"/>
      <c r="UTY440" s="1552"/>
      <c r="UTZ440" s="1552"/>
      <c r="UUA440" s="1552"/>
      <c r="UUB440" s="1552"/>
      <c r="UUC440" s="1552"/>
      <c r="UUD440" s="1552"/>
      <c r="UUE440" s="1552"/>
      <c r="UUF440" s="1552"/>
      <c r="UUG440" s="1552"/>
      <c r="UUH440" s="1552"/>
      <c r="UUI440" s="1552"/>
      <c r="UUJ440" s="1552"/>
      <c r="UUK440" s="1552"/>
      <c r="UUL440" s="1552"/>
      <c r="UUM440" s="1552"/>
      <c r="UUN440" s="1552"/>
      <c r="UUO440" s="1552"/>
      <c r="UUP440" s="1552"/>
      <c r="UUQ440" s="1552"/>
      <c r="UUR440" s="1552"/>
      <c r="UUS440" s="1552"/>
      <c r="UUT440" s="1552"/>
      <c r="UUU440" s="1552"/>
      <c r="UUV440" s="1552"/>
      <c r="UUW440" s="1552"/>
      <c r="UUX440" s="1552"/>
      <c r="UUY440" s="1552"/>
      <c r="UUZ440" s="1552"/>
      <c r="UVA440" s="1552"/>
      <c r="UVB440" s="1552"/>
      <c r="UVC440" s="1552"/>
      <c r="UVD440" s="1552"/>
      <c r="UVE440" s="1552"/>
      <c r="UVF440" s="1552"/>
      <c r="UVG440" s="1552"/>
      <c r="UVH440" s="1552"/>
      <c r="UVI440" s="1552"/>
      <c r="UVJ440" s="1552"/>
      <c r="UVK440" s="1552"/>
      <c r="UVL440" s="1552"/>
      <c r="UVM440" s="1552"/>
      <c r="UVN440" s="1552"/>
      <c r="UVO440" s="1552"/>
      <c r="UVP440" s="1552"/>
      <c r="UVQ440" s="1552"/>
      <c r="UVR440" s="1552"/>
      <c r="UVS440" s="1552"/>
      <c r="UVT440" s="1552"/>
      <c r="UVU440" s="1552"/>
      <c r="UVV440" s="1552"/>
      <c r="UVW440" s="1552"/>
      <c r="UVX440" s="1552"/>
      <c r="UVY440" s="1552"/>
      <c r="UVZ440" s="1552"/>
      <c r="UWA440" s="1552"/>
      <c r="UWB440" s="1552"/>
      <c r="UWC440" s="1552"/>
      <c r="UWD440" s="1552"/>
      <c r="UWE440" s="1552"/>
      <c r="UWF440" s="1552"/>
      <c r="UWG440" s="1552"/>
      <c r="UWH440" s="1552"/>
      <c r="UWI440" s="1552"/>
      <c r="UWJ440" s="1552"/>
      <c r="UWK440" s="1552"/>
      <c r="UWL440" s="1552"/>
      <c r="UWM440" s="1552"/>
      <c r="UWN440" s="1552"/>
      <c r="UWO440" s="1552"/>
      <c r="UWP440" s="1552"/>
      <c r="UWQ440" s="1552"/>
      <c r="UWR440" s="1552"/>
      <c r="UWS440" s="1552"/>
      <c r="UWT440" s="1552"/>
      <c r="UWU440" s="1552"/>
      <c r="UWV440" s="1552"/>
      <c r="UWW440" s="1552"/>
      <c r="UWX440" s="1552"/>
      <c r="UWY440" s="1552"/>
      <c r="UWZ440" s="1552"/>
      <c r="UXA440" s="1552"/>
      <c r="UXB440" s="1552"/>
      <c r="UXC440" s="1552"/>
      <c r="UXD440" s="1552"/>
      <c r="UXE440" s="1552"/>
      <c r="UXF440" s="1552"/>
      <c r="UXG440" s="1552"/>
      <c r="UXH440" s="1552"/>
      <c r="UXI440" s="1552"/>
      <c r="UXJ440" s="1552"/>
      <c r="UXK440" s="1552"/>
      <c r="UXL440" s="1552"/>
      <c r="UXM440" s="1552"/>
      <c r="UXN440" s="1552"/>
      <c r="UXO440" s="1552"/>
      <c r="UXP440" s="1552"/>
      <c r="UXQ440" s="1552"/>
      <c r="UXR440" s="1552"/>
      <c r="UXS440" s="1552"/>
      <c r="UXT440" s="1552"/>
      <c r="UXU440" s="1552"/>
      <c r="UXV440" s="1552"/>
      <c r="UXW440" s="1552"/>
      <c r="UXX440" s="1552"/>
      <c r="UXY440" s="1552"/>
      <c r="UXZ440" s="1552"/>
      <c r="UYA440" s="1552"/>
      <c r="UYB440" s="1552"/>
      <c r="UYC440" s="1552"/>
      <c r="UYD440" s="1552"/>
      <c r="UYE440" s="1552"/>
      <c r="UYF440" s="1552"/>
      <c r="UYG440" s="1552"/>
      <c r="UYH440" s="1552"/>
      <c r="UYI440" s="1552"/>
      <c r="UYJ440" s="1552"/>
      <c r="UYK440" s="1552"/>
      <c r="UYL440" s="1552"/>
      <c r="UYM440" s="1552"/>
      <c r="UYN440" s="1552"/>
      <c r="UYO440" s="1552"/>
      <c r="UYP440" s="1552"/>
      <c r="UYQ440" s="1552"/>
      <c r="UYR440" s="1552"/>
      <c r="UYS440" s="1552"/>
      <c r="UYT440" s="1552"/>
      <c r="UYU440" s="1552"/>
      <c r="UYV440" s="1552"/>
      <c r="UYW440" s="1552"/>
      <c r="UYX440" s="1552"/>
      <c r="UYY440" s="1552"/>
      <c r="UYZ440" s="1552"/>
      <c r="UZA440" s="1552"/>
      <c r="UZB440" s="1552"/>
      <c r="UZC440" s="1552"/>
      <c r="UZD440" s="1552"/>
      <c r="UZE440" s="1552"/>
      <c r="UZF440" s="1552"/>
      <c r="UZG440" s="1552"/>
      <c r="UZH440" s="1552"/>
      <c r="UZI440" s="1552"/>
      <c r="UZJ440" s="1552"/>
      <c r="UZK440" s="1552"/>
      <c r="UZL440" s="1552"/>
      <c r="UZM440" s="1552"/>
      <c r="UZN440" s="1552"/>
      <c r="UZO440" s="1552"/>
      <c r="UZP440" s="1552"/>
      <c r="UZQ440" s="1552"/>
      <c r="UZR440" s="1552"/>
      <c r="UZS440" s="1552"/>
      <c r="UZT440" s="1552"/>
      <c r="UZU440" s="1552"/>
      <c r="UZV440" s="1552"/>
      <c r="UZW440" s="1552"/>
      <c r="UZX440" s="1552"/>
      <c r="UZY440" s="1552"/>
      <c r="UZZ440" s="1552"/>
      <c r="VAA440" s="1552"/>
      <c r="VAB440" s="1552"/>
      <c r="VAC440" s="1552"/>
      <c r="VAD440" s="1552"/>
      <c r="VAE440" s="1552"/>
      <c r="VAF440" s="1552"/>
      <c r="VAG440" s="1552"/>
      <c r="VAH440" s="1552"/>
      <c r="VAI440" s="1552"/>
      <c r="VAJ440" s="1552"/>
      <c r="VAK440" s="1552"/>
      <c r="VAL440" s="1552"/>
      <c r="VAM440" s="1552"/>
      <c r="VAN440" s="1552"/>
      <c r="VAO440" s="1552"/>
      <c r="VAP440" s="1552"/>
      <c r="VAQ440" s="1552"/>
      <c r="VAR440" s="1552"/>
      <c r="VAS440" s="1552"/>
      <c r="VAT440" s="1552"/>
      <c r="VAU440" s="1552"/>
      <c r="VAV440" s="1552"/>
      <c r="VAW440" s="1552"/>
      <c r="VAX440" s="1552"/>
      <c r="VAY440" s="1552"/>
      <c r="VAZ440" s="1552"/>
      <c r="VBA440" s="1552"/>
      <c r="VBB440" s="1552"/>
      <c r="VBC440" s="1552"/>
      <c r="VBD440" s="1552"/>
      <c r="VBE440" s="1552"/>
      <c r="VBF440" s="1552"/>
      <c r="VBG440" s="1552"/>
      <c r="VBH440" s="1552"/>
      <c r="VBI440" s="1552"/>
      <c r="VBJ440" s="1552"/>
      <c r="VBK440" s="1552"/>
      <c r="VBL440" s="1552"/>
      <c r="VBM440" s="1552"/>
      <c r="VBN440" s="1552"/>
      <c r="VBO440" s="1552"/>
      <c r="VBP440" s="1552"/>
      <c r="VBQ440" s="1552"/>
      <c r="VBR440" s="1552"/>
      <c r="VBS440" s="1552"/>
      <c r="VBT440" s="1552"/>
      <c r="VBU440" s="1552"/>
      <c r="VBV440" s="1552"/>
      <c r="VBW440" s="1552"/>
      <c r="VBX440" s="1552"/>
      <c r="VBY440" s="1552"/>
      <c r="VBZ440" s="1552"/>
      <c r="VCA440" s="1552"/>
      <c r="VCB440" s="1552"/>
      <c r="VCC440" s="1552"/>
      <c r="VCD440" s="1552"/>
      <c r="VCE440" s="1552"/>
      <c r="VCF440" s="1552"/>
      <c r="VCG440" s="1552"/>
      <c r="VCH440" s="1552"/>
      <c r="VCI440" s="1552"/>
      <c r="VCJ440" s="1552"/>
      <c r="VCK440" s="1552"/>
      <c r="VCL440" s="1552"/>
      <c r="VCM440" s="1552"/>
      <c r="VCN440" s="1552"/>
      <c r="VCO440" s="1552"/>
      <c r="VCP440" s="1552"/>
      <c r="VCQ440" s="1552"/>
      <c r="VCR440" s="1552"/>
      <c r="VCS440" s="1552"/>
      <c r="VCT440" s="1552"/>
      <c r="VCU440" s="1552"/>
      <c r="VCV440" s="1552"/>
      <c r="VCW440" s="1552"/>
      <c r="VCX440" s="1552"/>
      <c r="VCY440" s="1552"/>
      <c r="VCZ440" s="1552"/>
      <c r="VDA440" s="1552"/>
      <c r="VDB440" s="1552"/>
      <c r="VDC440" s="1552"/>
      <c r="VDD440" s="1552"/>
      <c r="VDE440" s="1552"/>
      <c r="VDF440" s="1552"/>
      <c r="VDG440" s="1552"/>
      <c r="VDH440" s="1552"/>
      <c r="VDI440" s="1552"/>
      <c r="VDJ440" s="1552"/>
      <c r="VDK440" s="1552"/>
      <c r="VDL440" s="1552"/>
      <c r="VDM440" s="1552"/>
      <c r="VDN440" s="1552"/>
      <c r="VDO440" s="1552"/>
      <c r="VDP440" s="1552"/>
      <c r="VDQ440" s="1552"/>
      <c r="VDR440" s="1552"/>
      <c r="VDS440" s="1552"/>
      <c r="VDT440" s="1552"/>
      <c r="VDU440" s="1552"/>
      <c r="VDV440" s="1552"/>
      <c r="VDW440" s="1552"/>
      <c r="VDX440" s="1552"/>
      <c r="VDY440" s="1552"/>
      <c r="VDZ440" s="1552"/>
      <c r="VEA440" s="1552"/>
      <c r="VEB440" s="1552"/>
      <c r="VEC440" s="1552"/>
      <c r="VED440" s="1552"/>
      <c r="VEE440" s="1552"/>
      <c r="VEF440" s="1552"/>
      <c r="VEG440" s="1552"/>
      <c r="VEH440" s="1552"/>
      <c r="VEI440" s="1552"/>
      <c r="VEJ440" s="1552"/>
      <c r="VEK440" s="1552"/>
      <c r="VEL440" s="1552"/>
      <c r="VEM440" s="1552"/>
      <c r="VEN440" s="1552"/>
      <c r="VEO440" s="1552"/>
      <c r="VEP440" s="1552"/>
      <c r="VEQ440" s="1552"/>
      <c r="VER440" s="1552"/>
      <c r="VES440" s="1552"/>
      <c r="VET440" s="1552"/>
      <c r="VEU440" s="1552"/>
      <c r="VEV440" s="1552"/>
      <c r="VEW440" s="1552"/>
      <c r="VEX440" s="1552"/>
      <c r="VEY440" s="1552"/>
      <c r="VEZ440" s="1552"/>
      <c r="VFA440" s="1552"/>
      <c r="VFB440" s="1552"/>
      <c r="VFC440" s="1552"/>
      <c r="VFD440" s="1552"/>
      <c r="VFE440" s="1552"/>
      <c r="VFF440" s="1552"/>
      <c r="VFG440" s="1552"/>
      <c r="VFH440" s="1552"/>
      <c r="VFI440" s="1552"/>
      <c r="VFJ440" s="1552"/>
      <c r="VFK440" s="1552"/>
      <c r="VFL440" s="1552"/>
      <c r="VFM440" s="1552"/>
      <c r="VFN440" s="1552"/>
      <c r="VFO440" s="1552"/>
      <c r="VFP440" s="1552"/>
      <c r="VFQ440" s="1552"/>
      <c r="VFR440" s="1552"/>
      <c r="VFS440" s="1552"/>
      <c r="VFT440" s="1552"/>
      <c r="VFU440" s="1552"/>
      <c r="VFV440" s="1552"/>
      <c r="VFW440" s="1552"/>
      <c r="VFX440" s="1552"/>
      <c r="VFY440" s="1552"/>
      <c r="VFZ440" s="1552"/>
      <c r="VGA440" s="1552"/>
      <c r="VGB440" s="1552"/>
      <c r="VGC440" s="1552"/>
      <c r="VGD440" s="1552"/>
      <c r="VGE440" s="1552"/>
      <c r="VGF440" s="1552"/>
      <c r="VGG440" s="1552"/>
      <c r="VGH440" s="1552"/>
      <c r="VGI440" s="1552"/>
      <c r="VGJ440" s="1552"/>
      <c r="VGK440" s="1552"/>
      <c r="VGL440" s="1552"/>
      <c r="VGM440" s="1552"/>
      <c r="VGN440" s="1552"/>
      <c r="VGO440" s="1552"/>
      <c r="VGP440" s="1552"/>
      <c r="VGQ440" s="1552"/>
      <c r="VGR440" s="1552"/>
      <c r="VGS440" s="1552"/>
      <c r="VGT440" s="1552"/>
      <c r="VGU440" s="1552"/>
      <c r="VGV440" s="1552"/>
      <c r="VGW440" s="1552"/>
      <c r="VGX440" s="1552"/>
      <c r="VGY440" s="1552"/>
      <c r="VGZ440" s="1552"/>
      <c r="VHA440" s="1552"/>
      <c r="VHB440" s="1552"/>
      <c r="VHC440" s="1552"/>
      <c r="VHD440" s="1552"/>
      <c r="VHE440" s="1552"/>
      <c r="VHF440" s="1552"/>
      <c r="VHG440" s="1552"/>
      <c r="VHH440" s="1552"/>
      <c r="VHI440" s="1552"/>
      <c r="VHJ440" s="1552"/>
      <c r="VHK440" s="1552"/>
      <c r="VHL440" s="1552"/>
      <c r="VHM440" s="1552"/>
      <c r="VHN440" s="1552"/>
      <c r="VHO440" s="1552"/>
      <c r="VHP440" s="1552"/>
      <c r="VHQ440" s="1552"/>
      <c r="VHR440" s="1552"/>
      <c r="VHS440" s="1552"/>
      <c r="VHT440" s="1552"/>
      <c r="VHU440" s="1552"/>
      <c r="VHV440" s="1552"/>
      <c r="VHW440" s="1552"/>
      <c r="VHX440" s="1552"/>
      <c r="VHY440" s="1552"/>
      <c r="VHZ440" s="1552"/>
      <c r="VIA440" s="1552"/>
      <c r="VIB440" s="1552"/>
      <c r="VIC440" s="1552"/>
      <c r="VID440" s="1552"/>
      <c r="VIE440" s="1552"/>
      <c r="VIF440" s="1552"/>
      <c r="VIG440" s="1552"/>
      <c r="VIH440" s="1552"/>
      <c r="VII440" s="1552"/>
      <c r="VIJ440" s="1552"/>
      <c r="VIK440" s="1552"/>
      <c r="VIL440" s="1552"/>
      <c r="VIM440" s="1552"/>
      <c r="VIN440" s="1552"/>
      <c r="VIO440" s="1552"/>
      <c r="VIP440" s="1552"/>
      <c r="VIQ440" s="1552"/>
      <c r="VIR440" s="1552"/>
      <c r="VIS440" s="1552"/>
      <c r="VIT440" s="1552"/>
      <c r="VIU440" s="1552"/>
      <c r="VIV440" s="1552"/>
      <c r="VIW440" s="1552"/>
      <c r="VIX440" s="1552"/>
      <c r="VIY440" s="1552"/>
      <c r="VIZ440" s="1552"/>
      <c r="VJA440" s="1552"/>
      <c r="VJB440" s="1552"/>
      <c r="VJC440" s="1552"/>
      <c r="VJD440" s="1552"/>
      <c r="VJE440" s="1552"/>
      <c r="VJF440" s="1552"/>
      <c r="VJG440" s="1552"/>
      <c r="VJH440" s="1552"/>
      <c r="VJI440" s="1552"/>
      <c r="VJJ440" s="1552"/>
      <c r="VJK440" s="1552"/>
      <c r="VJL440" s="1552"/>
      <c r="VJM440" s="1552"/>
      <c r="VJN440" s="1552"/>
      <c r="VJO440" s="1552"/>
      <c r="VJP440" s="1552"/>
      <c r="VJQ440" s="1552"/>
      <c r="VJR440" s="1552"/>
      <c r="VJS440" s="1552"/>
      <c r="VJT440" s="1552"/>
      <c r="VJU440" s="1552"/>
      <c r="VJV440" s="1552"/>
      <c r="VJW440" s="1552"/>
      <c r="VJX440" s="1552"/>
      <c r="VJY440" s="1552"/>
      <c r="VJZ440" s="1552"/>
      <c r="VKA440" s="1552"/>
      <c r="VKB440" s="1552"/>
      <c r="VKC440" s="1552"/>
      <c r="VKD440" s="1552"/>
      <c r="VKE440" s="1552"/>
      <c r="VKF440" s="1552"/>
      <c r="VKG440" s="1552"/>
      <c r="VKH440" s="1552"/>
      <c r="VKI440" s="1552"/>
      <c r="VKJ440" s="1552"/>
      <c r="VKK440" s="1552"/>
      <c r="VKL440" s="1552"/>
      <c r="VKM440" s="1552"/>
      <c r="VKN440" s="1552"/>
      <c r="VKO440" s="1552"/>
      <c r="VKP440" s="1552"/>
      <c r="VKQ440" s="1552"/>
      <c r="VKR440" s="1552"/>
      <c r="VKS440" s="1552"/>
      <c r="VKT440" s="1552"/>
      <c r="VKU440" s="1552"/>
      <c r="VKV440" s="1552"/>
      <c r="VKW440" s="1552"/>
      <c r="VKX440" s="1552"/>
      <c r="VKY440" s="1552"/>
      <c r="VKZ440" s="1552"/>
      <c r="VLA440" s="1552"/>
      <c r="VLB440" s="1552"/>
      <c r="VLC440" s="1552"/>
      <c r="VLD440" s="1552"/>
      <c r="VLE440" s="1552"/>
      <c r="VLF440" s="1552"/>
      <c r="VLG440" s="1552"/>
      <c r="VLH440" s="1552"/>
      <c r="VLI440" s="1552"/>
      <c r="VLJ440" s="1552"/>
      <c r="VLK440" s="1552"/>
      <c r="VLL440" s="1552"/>
      <c r="VLM440" s="1552"/>
      <c r="VLN440" s="1552"/>
      <c r="VLO440" s="1552"/>
      <c r="VLP440" s="1552"/>
      <c r="VLQ440" s="1552"/>
      <c r="VLR440" s="1552"/>
      <c r="VLS440" s="1552"/>
      <c r="VLT440" s="1552"/>
      <c r="VLU440" s="1552"/>
      <c r="VLV440" s="1552"/>
      <c r="VLW440" s="1552"/>
      <c r="VLX440" s="1552"/>
      <c r="VLY440" s="1552"/>
      <c r="VLZ440" s="1552"/>
      <c r="VMA440" s="1552"/>
      <c r="VMB440" s="1552"/>
      <c r="VMC440" s="1552"/>
      <c r="VMD440" s="1552"/>
      <c r="VME440" s="1552"/>
      <c r="VMF440" s="1552"/>
      <c r="VMG440" s="1552"/>
      <c r="VMH440" s="1552"/>
      <c r="VMI440" s="1552"/>
      <c r="VMJ440" s="1552"/>
      <c r="VMK440" s="1552"/>
      <c r="VML440" s="1552"/>
      <c r="VMM440" s="1552"/>
      <c r="VMN440" s="1552"/>
      <c r="VMO440" s="1552"/>
      <c r="VMP440" s="1552"/>
      <c r="VMQ440" s="1552"/>
      <c r="VMR440" s="1552"/>
      <c r="VMS440" s="1552"/>
      <c r="VMT440" s="1552"/>
      <c r="VMU440" s="1552"/>
      <c r="VMV440" s="1552"/>
      <c r="VMW440" s="1552"/>
      <c r="VMX440" s="1552"/>
      <c r="VMY440" s="1552"/>
      <c r="VMZ440" s="1552"/>
      <c r="VNA440" s="1552"/>
      <c r="VNB440" s="1552"/>
      <c r="VNC440" s="1552"/>
      <c r="VND440" s="1552"/>
      <c r="VNE440" s="1552"/>
      <c r="VNF440" s="1552"/>
      <c r="VNG440" s="1552"/>
      <c r="VNH440" s="1552"/>
      <c r="VNI440" s="1552"/>
      <c r="VNJ440" s="1552"/>
      <c r="VNK440" s="1552"/>
      <c r="VNL440" s="1552"/>
      <c r="VNM440" s="1552"/>
      <c r="VNN440" s="1552"/>
      <c r="VNO440" s="1552"/>
      <c r="VNP440" s="1552"/>
      <c r="VNQ440" s="1552"/>
      <c r="VNR440" s="1552"/>
      <c r="VNS440" s="1552"/>
      <c r="VNT440" s="1552"/>
      <c r="VNU440" s="1552"/>
      <c r="VNV440" s="1552"/>
      <c r="VNW440" s="1552"/>
      <c r="VNX440" s="1552"/>
      <c r="VNY440" s="1552"/>
      <c r="VNZ440" s="1552"/>
      <c r="VOA440" s="1552"/>
      <c r="VOB440" s="1552"/>
      <c r="VOC440" s="1552"/>
      <c r="VOD440" s="1552"/>
      <c r="VOE440" s="1552"/>
      <c r="VOF440" s="1552"/>
      <c r="VOG440" s="1552"/>
      <c r="VOH440" s="1552"/>
      <c r="VOI440" s="1552"/>
      <c r="VOJ440" s="1552"/>
      <c r="VOK440" s="1552"/>
      <c r="VOL440" s="1552"/>
      <c r="VOM440" s="1552"/>
      <c r="VON440" s="1552"/>
      <c r="VOO440" s="1552"/>
      <c r="VOP440" s="1552"/>
      <c r="VOQ440" s="1552"/>
      <c r="VOR440" s="1552"/>
      <c r="VOS440" s="1552"/>
      <c r="VOT440" s="1552"/>
      <c r="VOU440" s="1552"/>
      <c r="VOV440" s="1552"/>
      <c r="VOW440" s="1552"/>
      <c r="VOX440" s="1552"/>
      <c r="VOY440" s="1552"/>
      <c r="VOZ440" s="1552"/>
      <c r="VPA440" s="1552"/>
      <c r="VPB440" s="1552"/>
      <c r="VPC440" s="1552"/>
      <c r="VPD440" s="1552"/>
      <c r="VPE440" s="1552"/>
      <c r="VPF440" s="1552"/>
      <c r="VPG440" s="1552"/>
      <c r="VPH440" s="1552"/>
      <c r="VPI440" s="1552"/>
      <c r="VPJ440" s="1552"/>
      <c r="VPK440" s="1552"/>
      <c r="VPL440" s="1552"/>
      <c r="VPM440" s="1552"/>
      <c r="VPN440" s="1552"/>
      <c r="VPO440" s="1552"/>
      <c r="VPP440" s="1552"/>
      <c r="VPQ440" s="1552"/>
      <c r="VPR440" s="1552"/>
      <c r="VPS440" s="1552"/>
      <c r="VPT440" s="1552"/>
      <c r="VPU440" s="1552"/>
      <c r="VPV440" s="1552"/>
      <c r="VPW440" s="1552"/>
      <c r="VPX440" s="1552"/>
      <c r="VPY440" s="1552"/>
      <c r="VPZ440" s="1552"/>
      <c r="VQA440" s="1552"/>
      <c r="VQB440" s="1552"/>
      <c r="VQC440" s="1552"/>
      <c r="VQD440" s="1552"/>
      <c r="VQE440" s="1552"/>
      <c r="VQF440" s="1552"/>
      <c r="VQG440" s="1552"/>
      <c r="VQH440" s="1552"/>
      <c r="VQI440" s="1552"/>
      <c r="VQJ440" s="1552"/>
      <c r="VQK440" s="1552"/>
      <c r="VQL440" s="1552"/>
      <c r="VQM440" s="1552"/>
      <c r="VQN440" s="1552"/>
      <c r="VQO440" s="1552"/>
      <c r="VQP440" s="1552"/>
      <c r="VQQ440" s="1552"/>
      <c r="VQR440" s="1552"/>
      <c r="VQS440" s="1552"/>
      <c r="VQT440" s="1552"/>
      <c r="VQU440" s="1552"/>
      <c r="VQV440" s="1552"/>
      <c r="VQW440" s="1552"/>
      <c r="VQX440" s="1552"/>
      <c r="VQY440" s="1552"/>
      <c r="VQZ440" s="1552"/>
      <c r="VRA440" s="1552"/>
      <c r="VRB440" s="1552"/>
      <c r="VRC440" s="1552"/>
      <c r="VRD440" s="1552"/>
      <c r="VRE440" s="1552"/>
      <c r="VRF440" s="1552"/>
      <c r="VRG440" s="1552"/>
      <c r="VRH440" s="1552"/>
      <c r="VRI440" s="1552"/>
      <c r="VRJ440" s="1552"/>
      <c r="VRK440" s="1552"/>
      <c r="VRL440" s="1552"/>
      <c r="VRM440" s="1552"/>
      <c r="VRN440" s="1552"/>
      <c r="VRO440" s="1552"/>
      <c r="VRP440" s="1552"/>
      <c r="VRQ440" s="1552"/>
      <c r="VRR440" s="1552"/>
      <c r="VRS440" s="1552"/>
      <c r="VRT440" s="1552"/>
      <c r="VRU440" s="1552"/>
      <c r="VRV440" s="1552"/>
      <c r="VRW440" s="1552"/>
      <c r="VRX440" s="1552"/>
      <c r="VRY440" s="1552"/>
      <c r="VRZ440" s="1552"/>
      <c r="VSA440" s="1552"/>
      <c r="VSB440" s="1552"/>
      <c r="VSC440" s="1552"/>
      <c r="VSD440" s="1552"/>
      <c r="VSE440" s="1552"/>
      <c r="VSF440" s="1552"/>
      <c r="VSG440" s="1552"/>
      <c r="VSH440" s="1552"/>
      <c r="VSI440" s="1552"/>
      <c r="VSJ440" s="1552"/>
      <c r="VSK440" s="1552"/>
      <c r="VSL440" s="1552"/>
      <c r="VSM440" s="1552"/>
      <c r="VSN440" s="1552"/>
      <c r="VSO440" s="1552"/>
      <c r="VSP440" s="1552"/>
      <c r="VSQ440" s="1552"/>
      <c r="VSR440" s="1552"/>
      <c r="VSS440" s="1552"/>
      <c r="VST440" s="1552"/>
      <c r="VSU440" s="1552"/>
      <c r="VSV440" s="1552"/>
      <c r="VSW440" s="1552"/>
      <c r="VSX440" s="1552"/>
      <c r="VSY440" s="1552"/>
      <c r="VSZ440" s="1552"/>
      <c r="VTA440" s="1552"/>
      <c r="VTB440" s="1552"/>
      <c r="VTC440" s="1552"/>
      <c r="VTD440" s="1552"/>
      <c r="VTE440" s="1552"/>
      <c r="VTF440" s="1552"/>
      <c r="VTG440" s="1552"/>
      <c r="VTH440" s="1552"/>
      <c r="VTI440" s="1552"/>
      <c r="VTJ440" s="1552"/>
      <c r="VTK440" s="1552"/>
      <c r="VTL440" s="1552"/>
      <c r="VTM440" s="1552"/>
      <c r="VTN440" s="1552"/>
      <c r="VTO440" s="1552"/>
      <c r="VTP440" s="1552"/>
      <c r="VTQ440" s="1552"/>
      <c r="VTR440" s="1552"/>
      <c r="VTS440" s="1552"/>
      <c r="VTT440" s="1552"/>
      <c r="VTU440" s="1552"/>
      <c r="VTV440" s="1552"/>
      <c r="VTW440" s="1552"/>
      <c r="VTX440" s="1552"/>
      <c r="VTY440" s="1552"/>
      <c r="VTZ440" s="1552"/>
      <c r="VUA440" s="1552"/>
      <c r="VUB440" s="1552"/>
      <c r="VUC440" s="1552"/>
      <c r="VUD440" s="1552"/>
      <c r="VUE440" s="1552"/>
      <c r="VUF440" s="1552"/>
      <c r="VUG440" s="1552"/>
      <c r="VUH440" s="1552"/>
      <c r="VUI440" s="1552"/>
      <c r="VUJ440" s="1552"/>
      <c r="VUK440" s="1552"/>
      <c r="VUL440" s="1552"/>
      <c r="VUM440" s="1552"/>
      <c r="VUN440" s="1552"/>
      <c r="VUO440" s="1552"/>
      <c r="VUP440" s="1552"/>
      <c r="VUQ440" s="1552"/>
      <c r="VUR440" s="1552"/>
      <c r="VUS440" s="1552"/>
      <c r="VUT440" s="1552"/>
      <c r="VUU440" s="1552"/>
      <c r="VUV440" s="1552"/>
      <c r="VUW440" s="1552"/>
      <c r="VUX440" s="1552"/>
      <c r="VUY440" s="1552"/>
      <c r="VUZ440" s="1552"/>
      <c r="VVA440" s="1552"/>
      <c r="VVB440" s="1552"/>
      <c r="VVC440" s="1552"/>
      <c r="VVD440" s="1552"/>
      <c r="VVE440" s="1552"/>
      <c r="VVF440" s="1552"/>
      <c r="VVG440" s="1552"/>
      <c r="VVH440" s="1552"/>
      <c r="VVI440" s="1552"/>
      <c r="VVJ440" s="1552"/>
      <c r="VVK440" s="1552"/>
      <c r="VVL440" s="1552"/>
      <c r="VVM440" s="1552"/>
      <c r="VVN440" s="1552"/>
      <c r="VVO440" s="1552"/>
      <c r="VVP440" s="1552"/>
      <c r="VVQ440" s="1552"/>
      <c r="VVR440" s="1552"/>
      <c r="VVS440" s="1552"/>
      <c r="VVT440" s="1552"/>
      <c r="VVU440" s="1552"/>
      <c r="VVV440" s="1552"/>
      <c r="VVW440" s="1552"/>
      <c r="VVX440" s="1552"/>
      <c r="VVY440" s="1552"/>
      <c r="VVZ440" s="1552"/>
      <c r="VWA440" s="1552"/>
      <c r="VWB440" s="1552"/>
      <c r="VWC440" s="1552"/>
      <c r="VWD440" s="1552"/>
      <c r="VWE440" s="1552"/>
      <c r="VWF440" s="1552"/>
      <c r="VWG440" s="1552"/>
      <c r="VWH440" s="1552"/>
      <c r="VWI440" s="1552"/>
      <c r="VWJ440" s="1552"/>
      <c r="VWK440" s="1552"/>
      <c r="VWL440" s="1552"/>
      <c r="VWM440" s="1552"/>
      <c r="VWN440" s="1552"/>
      <c r="VWO440" s="1552"/>
      <c r="VWP440" s="1552"/>
      <c r="VWQ440" s="1552"/>
      <c r="VWR440" s="1552"/>
      <c r="VWS440" s="1552"/>
      <c r="VWT440" s="1552"/>
      <c r="VWU440" s="1552"/>
      <c r="VWV440" s="1552"/>
      <c r="VWW440" s="1552"/>
      <c r="VWX440" s="1552"/>
      <c r="VWY440" s="1552"/>
      <c r="VWZ440" s="1552"/>
      <c r="VXA440" s="1552"/>
      <c r="VXB440" s="1552"/>
      <c r="VXC440" s="1552"/>
      <c r="VXD440" s="1552"/>
      <c r="VXE440" s="1552"/>
      <c r="VXF440" s="1552"/>
      <c r="VXG440" s="1552"/>
      <c r="VXH440" s="1552"/>
      <c r="VXI440" s="1552"/>
      <c r="VXJ440" s="1552"/>
      <c r="VXK440" s="1552"/>
      <c r="VXL440" s="1552"/>
      <c r="VXM440" s="1552"/>
      <c r="VXN440" s="1552"/>
      <c r="VXO440" s="1552"/>
      <c r="VXP440" s="1552"/>
      <c r="VXQ440" s="1552"/>
      <c r="VXR440" s="1552"/>
      <c r="VXS440" s="1552"/>
      <c r="VXT440" s="1552"/>
      <c r="VXU440" s="1552"/>
      <c r="VXV440" s="1552"/>
      <c r="VXW440" s="1552"/>
      <c r="VXX440" s="1552"/>
      <c r="VXY440" s="1552"/>
      <c r="VXZ440" s="1552"/>
      <c r="VYA440" s="1552"/>
      <c r="VYB440" s="1552"/>
      <c r="VYC440" s="1552"/>
      <c r="VYD440" s="1552"/>
      <c r="VYE440" s="1552"/>
      <c r="VYF440" s="1552"/>
      <c r="VYG440" s="1552"/>
      <c r="VYH440" s="1552"/>
      <c r="VYI440" s="1552"/>
      <c r="VYJ440" s="1552"/>
      <c r="VYK440" s="1552"/>
      <c r="VYL440" s="1552"/>
      <c r="VYM440" s="1552"/>
      <c r="VYN440" s="1552"/>
      <c r="VYO440" s="1552"/>
      <c r="VYP440" s="1552"/>
      <c r="VYQ440" s="1552"/>
      <c r="VYR440" s="1552"/>
      <c r="VYS440" s="1552"/>
      <c r="VYT440" s="1552"/>
      <c r="VYU440" s="1552"/>
      <c r="VYV440" s="1552"/>
      <c r="VYW440" s="1552"/>
      <c r="VYX440" s="1552"/>
      <c r="VYY440" s="1552"/>
      <c r="VYZ440" s="1552"/>
      <c r="VZA440" s="1552"/>
      <c r="VZB440" s="1552"/>
      <c r="VZC440" s="1552"/>
      <c r="VZD440" s="1552"/>
      <c r="VZE440" s="1552"/>
      <c r="VZF440" s="1552"/>
      <c r="VZG440" s="1552"/>
      <c r="VZH440" s="1552"/>
      <c r="VZI440" s="1552"/>
      <c r="VZJ440" s="1552"/>
      <c r="VZK440" s="1552"/>
      <c r="VZL440" s="1552"/>
      <c r="VZM440" s="1552"/>
      <c r="VZN440" s="1552"/>
      <c r="VZO440" s="1552"/>
      <c r="VZP440" s="1552"/>
      <c r="VZQ440" s="1552"/>
      <c r="VZR440" s="1552"/>
      <c r="VZS440" s="1552"/>
      <c r="VZT440" s="1552"/>
      <c r="VZU440" s="1552"/>
      <c r="VZV440" s="1552"/>
      <c r="VZW440" s="1552"/>
      <c r="VZX440" s="1552"/>
      <c r="VZY440" s="1552"/>
      <c r="VZZ440" s="1552"/>
      <c r="WAA440" s="1552"/>
      <c r="WAB440" s="1552"/>
      <c r="WAC440" s="1552"/>
      <c r="WAD440" s="1552"/>
      <c r="WAE440" s="1552"/>
      <c r="WAF440" s="1552"/>
      <c r="WAG440" s="1552"/>
      <c r="WAH440" s="1552"/>
      <c r="WAI440" s="1552"/>
      <c r="WAJ440" s="1552"/>
      <c r="WAK440" s="1552"/>
      <c r="WAL440" s="1552"/>
      <c r="WAM440" s="1552"/>
      <c r="WAN440" s="1552"/>
      <c r="WAO440" s="1552"/>
      <c r="WAP440" s="1552"/>
      <c r="WAQ440" s="1552"/>
      <c r="WAR440" s="1552"/>
      <c r="WAS440" s="1552"/>
      <c r="WAT440" s="1552"/>
      <c r="WAU440" s="1552"/>
      <c r="WAV440" s="1552"/>
      <c r="WAW440" s="1552"/>
      <c r="WAX440" s="1552"/>
      <c r="WAY440" s="1552"/>
      <c r="WAZ440" s="1552"/>
      <c r="WBA440" s="1552"/>
      <c r="WBB440" s="1552"/>
      <c r="WBC440" s="1552"/>
      <c r="WBD440" s="1552"/>
      <c r="WBE440" s="1552"/>
      <c r="WBF440" s="1552"/>
      <c r="WBG440" s="1552"/>
      <c r="WBH440" s="1552"/>
      <c r="WBI440" s="1552"/>
      <c r="WBJ440" s="1552"/>
      <c r="WBK440" s="1552"/>
      <c r="WBL440" s="1552"/>
      <c r="WBM440" s="1552"/>
      <c r="WBN440" s="1552"/>
      <c r="WBO440" s="1552"/>
      <c r="WBP440" s="1552"/>
      <c r="WBQ440" s="1552"/>
      <c r="WBR440" s="1552"/>
      <c r="WBS440" s="1552"/>
      <c r="WBT440" s="1552"/>
      <c r="WBU440" s="1552"/>
      <c r="WBV440" s="1552"/>
      <c r="WBW440" s="1552"/>
      <c r="WBX440" s="1552"/>
      <c r="WBY440" s="1552"/>
      <c r="WBZ440" s="1552"/>
      <c r="WCA440" s="1552"/>
      <c r="WCB440" s="1552"/>
      <c r="WCC440" s="1552"/>
      <c r="WCD440" s="1552"/>
      <c r="WCE440" s="1552"/>
      <c r="WCF440" s="1552"/>
      <c r="WCG440" s="1552"/>
      <c r="WCH440" s="1552"/>
      <c r="WCI440" s="1552"/>
      <c r="WCJ440" s="1552"/>
      <c r="WCK440" s="1552"/>
      <c r="WCL440" s="1552"/>
      <c r="WCM440" s="1552"/>
      <c r="WCN440" s="1552"/>
      <c r="WCO440" s="1552"/>
      <c r="WCP440" s="1552"/>
      <c r="WCQ440" s="1552"/>
      <c r="WCR440" s="1552"/>
      <c r="WCS440" s="1552"/>
      <c r="WCT440" s="1552"/>
      <c r="WCU440" s="1552"/>
      <c r="WCV440" s="1552"/>
      <c r="WCW440" s="1552"/>
      <c r="WCX440" s="1552"/>
      <c r="WCY440" s="1552"/>
      <c r="WCZ440" s="1552"/>
      <c r="WDA440" s="1552"/>
      <c r="WDB440" s="1552"/>
      <c r="WDC440" s="1552"/>
      <c r="WDD440" s="1552"/>
      <c r="WDE440" s="1552"/>
      <c r="WDF440" s="1552"/>
      <c r="WDG440" s="1552"/>
      <c r="WDH440" s="1552"/>
      <c r="WDI440" s="1552"/>
      <c r="WDJ440" s="1552"/>
      <c r="WDK440" s="1552"/>
      <c r="WDL440" s="1552"/>
      <c r="WDM440" s="1552"/>
      <c r="WDN440" s="1552"/>
      <c r="WDO440" s="1552"/>
      <c r="WDP440" s="1552"/>
      <c r="WDQ440" s="1552"/>
      <c r="WDR440" s="1552"/>
      <c r="WDS440" s="1552"/>
      <c r="WDT440" s="1552"/>
      <c r="WDU440" s="1552"/>
      <c r="WDV440" s="1552"/>
      <c r="WDW440" s="1552"/>
      <c r="WDX440" s="1552"/>
      <c r="WDY440" s="1552"/>
      <c r="WDZ440" s="1552"/>
      <c r="WEA440" s="1552"/>
      <c r="WEB440" s="1552"/>
      <c r="WEC440" s="1552"/>
      <c r="WED440" s="1552"/>
      <c r="WEE440" s="1552"/>
      <c r="WEF440" s="1552"/>
      <c r="WEG440" s="1552"/>
      <c r="WEH440" s="1552"/>
      <c r="WEI440" s="1552"/>
      <c r="WEJ440" s="1552"/>
      <c r="WEK440" s="1552"/>
      <c r="WEL440" s="1552"/>
      <c r="WEM440" s="1552"/>
      <c r="WEN440" s="1552"/>
      <c r="WEO440" s="1552"/>
      <c r="WEP440" s="1552"/>
      <c r="WEQ440" s="1552"/>
      <c r="WER440" s="1552"/>
      <c r="WES440" s="1552"/>
      <c r="WET440" s="1552"/>
      <c r="WEU440" s="1552"/>
      <c r="WEV440" s="1552"/>
      <c r="WEW440" s="1552"/>
      <c r="WEX440" s="1552"/>
      <c r="WEY440" s="1552"/>
      <c r="WEZ440" s="1552"/>
      <c r="WFA440" s="1552"/>
      <c r="WFB440" s="1552"/>
      <c r="WFC440" s="1552"/>
      <c r="WFD440" s="1552"/>
      <c r="WFE440" s="1552"/>
      <c r="WFF440" s="1552"/>
      <c r="WFG440" s="1552"/>
      <c r="WFH440" s="1552"/>
      <c r="WFI440" s="1552"/>
      <c r="WFJ440" s="1552"/>
      <c r="WFK440" s="1552"/>
      <c r="WFL440" s="1552"/>
      <c r="WFM440" s="1552"/>
      <c r="WFN440" s="1552"/>
      <c r="WFO440" s="1552"/>
      <c r="WFP440" s="1552"/>
      <c r="WFQ440" s="1552"/>
      <c r="WFR440" s="1552"/>
      <c r="WFS440" s="1552"/>
      <c r="WFT440" s="1552"/>
      <c r="WFU440" s="1552"/>
      <c r="WFV440" s="1552"/>
      <c r="WFW440" s="1552"/>
      <c r="WFX440" s="1552"/>
      <c r="WFY440" s="1552"/>
      <c r="WFZ440" s="1552"/>
      <c r="WGA440" s="1552"/>
      <c r="WGB440" s="1552"/>
      <c r="WGC440" s="1552"/>
      <c r="WGD440" s="1552"/>
      <c r="WGE440" s="1552"/>
      <c r="WGF440" s="1552"/>
      <c r="WGG440" s="1552"/>
      <c r="WGH440" s="1552"/>
      <c r="WGI440" s="1552"/>
      <c r="WGJ440" s="1552"/>
      <c r="WGK440" s="1552"/>
      <c r="WGL440" s="1552"/>
      <c r="WGM440" s="1552"/>
      <c r="WGN440" s="1552"/>
      <c r="WGO440" s="1552"/>
      <c r="WGP440" s="1552"/>
      <c r="WGQ440" s="1552"/>
      <c r="WGR440" s="1552"/>
      <c r="WGS440" s="1552"/>
      <c r="WGT440" s="1552"/>
      <c r="WGU440" s="1552"/>
      <c r="WGV440" s="1552"/>
      <c r="WGW440" s="1552"/>
      <c r="WGX440" s="1552"/>
      <c r="WGY440" s="1552"/>
      <c r="WGZ440" s="1552"/>
      <c r="WHA440" s="1552"/>
      <c r="WHB440" s="1552"/>
      <c r="WHC440" s="1552"/>
      <c r="WHD440" s="1552"/>
      <c r="WHE440" s="1552"/>
      <c r="WHF440" s="1552"/>
      <c r="WHG440" s="1552"/>
      <c r="WHH440" s="1552"/>
      <c r="WHI440" s="1552"/>
      <c r="WHJ440" s="1552"/>
      <c r="WHK440" s="1552"/>
      <c r="WHL440" s="1552"/>
      <c r="WHM440" s="1552"/>
      <c r="WHN440" s="1552"/>
      <c r="WHO440" s="1552"/>
      <c r="WHP440" s="1552"/>
      <c r="WHQ440" s="1552"/>
      <c r="WHR440" s="1552"/>
      <c r="WHS440" s="1552"/>
      <c r="WHT440" s="1552"/>
      <c r="WHU440" s="1552"/>
      <c r="WHV440" s="1552"/>
      <c r="WHW440" s="1552"/>
      <c r="WHX440" s="1552"/>
      <c r="WHY440" s="1552"/>
      <c r="WHZ440" s="1552"/>
      <c r="WIA440" s="1552"/>
      <c r="WIB440" s="1552"/>
      <c r="WIC440" s="1552"/>
      <c r="WID440" s="1552"/>
      <c r="WIE440" s="1552"/>
      <c r="WIF440" s="1552"/>
      <c r="WIG440" s="1552"/>
      <c r="WIH440" s="1552"/>
      <c r="WII440" s="1552"/>
      <c r="WIJ440" s="1552"/>
      <c r="WIK440" s="1552"/>
      <c r="WIL440" s="1552"/>
      <c r="WIM440" s="1552"/>
      <c r="WIN440" s="1552"/>
      <c r="WIO440" s="1552"/>
      <c r="WIP440" s="1552"/>
      <c r="WIQ440" s="1552"/>
      <c r="WIR440" s="1552"/>
      <c r="WIS440" s="1552"/>
      <c r="WIT440" s="1552"/>
      <c r="WIU440" s="1552"/>
      <c r="WIV440" s="1552"/>
      <c r="WIW440" s="1552"/>
      <c r="WIX440" s="1552"/>
      <c r="WIY440" s="1552"/>
      <c r="WIZ440" s="1552"/>
      <c r="WJA440" s="1552"/>
      <c r="WJB440" s="1552"/>
      <c r="WJC440" s="1552"/>
      <c r="WJD440" s="1552"/>
      <c r="WJE440" s="1552"/>
      <c r="WJF440" s="1552"/>
      <c r="WJG440" s="1552"/>
      <c r="WJH440" s="1552"/>
      <c r="WJI440" s="1552"/>
      <c r="WJJ440" s="1552"/>
      <c r="WJK440" s="1552"/>
      <c r="WJL440" s="1552"/>
      <c r="WJM440" s="1552"/>
      <c r="WJN440" s="1552"/>
      <c r="WJO440" s="1552"/>
      <c r="WJP440" s="1552"/>
      <c r="WJQ440" s="1552"/>
      <c r="WJR440" s="1552"/>
      <c r="WJS440" s="1552"/>
      <c r="WJT440" s="1552"/>
      <c r="WJU440" s="1552"/>
      <c r="WJV440" s="1552"/>
      <c r="WJW440" s="1552"/>
      <c r="WJX440" s="1552"/>
      <c r="WJY440" s="1552"/>
      <c r="WJZ440" s="1552"/>
      <c r="WKA440" s="1552"/>
      <c r="WKB440" s="1552"/>
      <c r="WKC440" s="1552"/>
      <c r="WKD440" s="1552"/>
      <c r="WKE440" s="1552"/>
      <c r="WKF440" s="1552"/>
      <c r="WKG440" s="1552"/>
      <c r="WKH440" s="1552"/>
      <c r="WKI440" s="1552"/>
      <c r="WKJ440" s="1552"/>
      <c r="WKK440" s="1552"/>
      <c r="WKL440" s="1552"/>
      <c r="WKM440" s="1552"/>
      <c r="WKN440" s="1552"/>
      <c r="WKO440" s="1552"/>
      <c r="WKP440" s="1552"/>
      <c r="WKQ440" s="1552"/>
      <c r="WKR440" s="1552"/>
      <c r="WKS440" s="1552"/>
      <c r="WKT440" s="1552"/>
      <c r="WKU440" s="1552"/>
      <c r="WKV440" s="1552"/>
      <c r="WKW440" s="1552"/>
      <c r="WKX440" s="1552"/>
      <c r="WKY440" s="1552"/>
      <c r="WKZ440" s="1552"/>
      <c r="WLA440" s="1552"/>
      <c r="WLB440" s="1552"/>
      <c r="WLC440" s="1552"/>
      <c r="WLD440" s="1552"/>
      <c r="WLE440" s="1552"/>
      <c r="WLF440" s="1552"/>
      <c r="WLG440" s="1552"/>
      <c r="WLH440" s="1552"/>
      <c r="WLI440" s="1552"/>
      <c r="WLJ440" s="1552"/>
      <c r="WLK440" s="1552"/>
      <c r="WLL440" s="1552"/>
      <c r="WLM440" s="1552"/>
      <c r="WLN440" s="1552"/>
      <c r="WLO440" s="1552"/>
      <c r="WLP440" s="1552"/>
      <c r="WLQ440" s="1552"/>
      <c r="WLR440" s="1552"/>
      <c r="WLS440" s="1552"/>
      <c r="WLT440" s="1552"/>
      <c r="WLU440" s="1552"/>
      <c r="WLV440" s="1552"/>
      <c r="WLW440" s="1552"/>
      <c r="WLX440" s="1552"/>
      <c r="WLY440" s="1552"/>
      <c r="WLZ440" s="1552"/>
      <c r="WMA440" s="1552"/>
      <c r="WMB440" s="1552"/>
      <c r="WMC440" s="1552"/>
      <c r="WMD440" s="1552"/>
      <c r="WME440" s="1552"/>
      <c r="WMF440" s="1552"/>
      <c r="WMG440" s="1552"/>
      <c r="WMH440" s="1552"/>
      <c r="WMI440" s="1552"/>
      <c r="WMJ440" s="1552"/>
      <c r="WMK440" s="1552"/>
      <c r="WML440" s="1552"/>
      <c r="WMM440" s="1552"/>
      <c r="WMN440" s="1552"/>
      <c r="WMO440" s="1552"/>
      <c r="WMP440" s="1552"/>
      <c r="WMQ440" s="1552"/>
      <c r="WMR440" s="1552"/>
      <c r="WMS440" s="1552"/>
      <c r="WMT440" s="1552"/>
      <c r="WMU440" s="1552"/>
      <c r="WMV440" s="1552"/>
      <c r="WMW440" s="1552"/>
      <c r="WMX440" s="1552"/>
      <c r="WMY440" s="1552"/>
      <c r="WMZ440" s="1552"/>
      <c r="WNA440" s="1552"/>
      <c r="WNB440" s="1552"/>
      <c r="WNC440" s="1552"/>
      <c r="WND440" s="1552"/>
      <c r="WNE440" s="1552"/>
      <c r="WNF440" s="1552"/>
      <c r="WNG440" s="1552"/>
      <c r="WNH440" s="1552"/>
      <c r="WNI440" s="1552"/>
      <c r="WNJ440" s="1552"/>
      <c r="WNK440" s="1552"/>
      <c r="WNL440" s="1552"/>
      <c r="WNM440" s="1552"/>
      <c r="WNN440" s="1552"/>
      <c r="WNO440" s="1552"/>
      <c r="WNP440" s="1552"/>
      <c r="WNQ440" s="1552"/>
      <c r="WNR440" s="1552"/>
      <c r="WNS440" s="1552"/>
      <c r="WNT440" s="1552"/>
      <c r="WNU440" s="1552"/>
      <c r="WNV440" s="1552"/>
      <c r="WNW440" s="1552"/>
      <c r="WNX440" s="1552"/>
      <c r="WNY440" s="1552"/>
      <c r="WNZ440" s="1552"/>
      <c r="WOA440" s="1552"/>
      <c r="WOB440" s="1552"/>
      <c r="WOC440" s="1552"/>
      <c r="WOD440" s="1552"/>
      <c r="WOE440" s="1552"/>
      <c r="WOF440" s="1552"/>
      <c r="WOG440" s="1552"/>
      <c r="WOH440" s="1552"/>
      <c r="WOI440" s="1552"/>
      <c r="WOJ440" s="1552"/>
      <c r="WOK440" s="1552"/>
      <c r="WOL440" s="1552"/>
      <c r="WOM440" s="1552"/>
      <c r="WON440" s="1552"/>
      <c r="WOO440" s="1552"/>
      <c r="WOP440" s="1552"/>
      <c r="WOQ440" s="1552"/>
      <c r="WOR440" s="1552"/>
      <c r="WOS440" s="1552"/>
      <c r="WOT440" s="1552"/>
      <c r="WOU440" s="1552"/>
      <c r="WOV440" s="1552"/>
      <c r="WOW440" s="1552"/>
      <c r="WOX440" s="1552"/>
      <c r="WOY440" s="1552"/>
      <c r="WOZ440" s="1552"/>
      <c r="WPA440" s="1552"/>
      <c r="WPB440" s="1552"/>
      <c r="WPC440" s="1552"/>
      <c r="WPD440" s="1552"/>
      <c r="WPE440" s="1552"/>
      <c r="WPF440" s="1552"/>
      <c r="WPG440" s="1552"/>
      <c r="WPH440" s="1552"/>
      <c r="WPI440" s="1552"/>
      <c r="WPJ440" s="1552"/>
      <c r="WPK440" s="1552"/>
      <c r="WPL440" s="1552"/>
      <c r="WPM440" s="1552"/>
      <c r="WPN440" s="1552"/>
      <c r="WPO440" s="1552"/>
      <c r="WPP440" s="1552"/>
      <c r="WPQ440" s="1552"/>
      <c r="WPR440" s="1552"/>
      <c r="WPS440" s="1552"/>
      <c r="WPT440" s="1552"/>
      <c r="WPU440" s="1552"/>
      <c r="WPV440" s="1552"/>
      <c r="WPW440" s="1552"/>
      <c r="WPX440" s="1552"/>
      <c r="WPY440" s="1552"/>
      <c r="WPZ440" s="1552"/>
      <c r="WQA440" s="1552"/>
      <c r="WQB440" s="1552"/>
      <c r="WQC440" s="1552"/>
      <c r="WQD440" s="1552"/>
      <c r="WQE440" s="1552"/>
      <c r="WQF440" s="1552"/>
      <c r="WQG440" s="1552"/>
      <c r="WQH440" s="1552"/>
      <c r="WQI440" s="1552"/>
      <c r="WQJ440" s="1552"/>
      <c r="WQK440" s="1552"/>
      <c r="WQL440" s="1552"/>
      <c r="WQM440" s="1552"/>
      <c r="WQN440" s="1552"/>
      <c r="WQO440" s="1552"/>
      <c r="WQP440" s="1552"/>
      <c r="WQQ440" s="1552"/>
      <c r="WQR440" s="1552"/>
      <c r="WQS440" s="1552"/>
      <c r="WQT440" s="1552"/>
      <c r="WQU440" s="1552"/>
      <c r="WQV440" s="1552"/>
      <c r="WQW440" s="1552"/>
      <c r="WQX440" s="1552"/>
      <c r="WQY440" s="1552"/>
      <c r="WQZ440" s="1552"/>
      <c r="WRA440" s="1552"/>
      <c r="WRB440" s="1552"/>
      <c r="WRC440" s="1552"/>
      <c r="WRD440" s="1552"/>
      <c r="WRE440" s="1552"/>
      <c r="WRF440" s="1552"/>
      <c r="WRG440" s="1552"/>
      <c r="WRH440" s="1552"/>
      <c r="WRI440" s="1552"/>
      <c r="WRJ440" s="1552"/>
      <c r="WRK440" s="1552"/>
      <c r="WRL440" s="1552"/>
      <c r="WRM440" s="1552"/>
      <c r="WRN440" s="1552"/>
      <c r="WRO440" s="1552"/>
      <c r="WRP440" s="1552"/>
      <c r="WRQ440" s="1552"/>
      <c r="WRR440" s="1552"/>
      <c r="WRS440" s="1552"/>
      <c r="WRT440" s="1552"/>
      <c r="WRU440" s="1552"/>
      <c r="WRV440" s="1552"/>
      <c r="WRW440" s="1552"/>
      <c r="WRX440" s="1552"/>
      <c r="WRY440" s="1552"/>
      <c r="WRZ440" s="1552"/>
      <c r="WSA440" s="1552"/>
      <c r="WSB440" s="1552"/>
      <c r="WSC440" s="1552"/>
      <c r="WSD440" s="1552"/>
      <c r="WSE440" s="1552"/>
      <c r="WSF440" s="1552"/>
      <c r="WSG440" s="1552"/>
      <c r="WSH440" s="1552"/>
      <c r="WSI440" s="1552"/>
      <c r="WSJ440" s="1552"/>
      <c r="WSK440" s="1552"/>
      <c r="WSL440" s="1552"/>
      <c r="WSM440" s="1552"/>
      <c r="WSN440" s="1552"/>
      <c r="WSO440" s="1552"/>
      <c r="WSP440" s="1552"/>
      <c r="WSQ440" s="1552"/>
      <c r="WSR440" s="1552"/>
      <c r="WSS440" s="1552"/>
      <c r="WST440" s="1552"/>
      <c r="WSU440" s="1552"/>
      <c r="WSV440" s="1552"/>
      <c r="WSW440" s="1552"/>
      <c r="WSX440" s="1552"/>
      <c r="WSY440" s="1552"/>
      <c r="WSZ440" s="1552"/>
      <c r="WTA440" s="1552"/>
      <c r="WTB440" s="1552"/>
      <c r="WTC440" s="1552"/>
      <c r="WTD440" s="1552"/>
      <c r="WTE440" s="1552"/>
      <c r="WTF440" s="1552"/>
      <c r="WTG440" s="1552"/>
      <c r="WTH440" s="1552"/>
      <c r="WTI440" s="1552"/>
      <c r="WTJ440" s="1552"/>
      <c r="WTK440" s="1552"/>
      <c r="WTL440" s="1552"/>
      <c r="WTM440" s="1552"/>
      <c r="WTN440" s="1552"/>
      <c r="WTO440" s="1552"/>
      <c r="WTP440" s="1552"/>
      <c r="WTQ440" s="1552"/>
      <c r="WTR440" s="1552"/>
      <c r="WTS440" s="1552"/>
      <c r="WTT440" s="1552"/>
      <c r="WTU440" s="1552"/>
      <c r="WTV440" s="1552"/>
      <c r="WTW440" s="1552"/>
      <c r="WTX440" s="1552"/>
      <c r="WTY440" s="1552"/>
      <c r="WTZ440" s="1552"/>
      <c r="WUA440" s="1552"/>
      <c r="WUB440" s="1552"/>
      <c r="WUC440" s="1552"/>
      <c r="WUD440" s="1552"/>
      <c r="WUE440" s="1552"/>
      <c r="WUF440" s="1552"/>
      <c r="WUG440" s="1552"/>
      <c r="WUH440" s="1552"/>
      <c r="WUI440" s="1552"/>
      <c r="WUJ440" s="1552"/>
      <c r="WUK440" s="1552"/>
      <c r="WUL440" s="1552"/>
      <c r="WUM440" s="1552"/>
      <c r="WUN440" s="1552"/>
      <c r="WUO440" s="1552"/>
      <c r="WUP440" s="1552"/>
      <c r="WUQ440" s="1552"/>
      <c r="WUR440" s="1552"/>
      <c r="WUS440" s="1552"/>
      <c r="WUT440" s="1552"/>
      <c r="WUU440" s="1552"/>
      <c r="WUV440" s="1552"/>
      <c r="WUW440" s="1552"/>
      <c r="WUX440" s="1552"/>
      <c r="WUY440" s="1552"/>
      <c r="WUZ440" s="1552"/>
      <c r="WVA440" s="1552"/>
      <c r="WVB440" s="1552"/>
      <c r="WVC440" s="1552"/>
      <c r="WVD440" s="1552"/>
      <c r="WVE440" s="1552"/>
      <c r="WVF440" s="1552"/>
      <c r="WVG440" s="1552"/>
      <c r="WVH440" s="1552"/>
      <c r="WVI440" s="1552"/>
      <c r="WVJ440" s="1552"/>
      <c r="WVK440" s="1552"/>
      <c r="WVL440" s="1552"/>
      <c r="WVM440" s="1552"/>
      <c r="WVN440" s="1552"/>
      <c r="WVO440" s="1552"/>
      <c r="WVP440" s="1552"/>
      <c r="WVQ440" s="1552"/>
      <c r="WVR440" s="1552"/>
      <c r="WVS440" s="1552"/>
      <c r="WVT440" s="1552"/>
      <c r="WVU440" s="1552"/>
      <c r="WVV440" s="1552"/>
      <c r="WVW440" s="1552"/>
      <c r="WVX440" s="1552"/>
      <c r="WVY440" s="1552"/>
      <c r="WVZ440" s="1552"/>
      <c r="WWA440" s="1552"/>
      <c r="WWB440" s="1552"/>
      <c r="WWC440" s="1552"/>
      <c r="WWD440" s="1552"/>
      <c r="WWE440" s="1552"/>
      <c r="WWF440" s="1552"/>
      <c r="WWG440" s="1552"/>
      <c r="WWH440" s="1552"/>
      <c r="WWI440" s="1552"/>
      <c r="WWJ440" s="1552"/>
      <c r="WWK440" s="1552"/>
      <c r="WWL440" s="1552"/>
      <c r="WWM440" s="1552"/>
      <c r="WWN440" s="1552"/>
      <c r="WWO440" s="1552"/>
      <c r="WWP440" s="1552"/>
      <c r="WWQ440" s="1552"/>
      <c r="WWR440" s="1552"/>
      <c r="WWS440" s="1552"/>
      <c r="WWT440" s="1552"/>
      <c r="WWU440" s="1552"/>
      <c r="WWV440" s="1552"/>
      <c r="WWW440" s="1552"/>
      <c r="WWX440" s="1552"/>
      <c r="WWY440" s="1552"/>
      <c r="WWZ440" s="1552"/>
      <c r="WXA440" s="1552"/>
      <c r="WXB440" s="1552"/>
      <c r="WXC440" s="1552"/>
      <c r="WXD440" s="1552"/>
      <c r="WXE440" s="1552"/>
      <c r="WXF440" s="1552"/>
      <c r="WXG440" s="1552"/>
      <c r="WXH440" s="1552"/>
      <c r="WXI440" s="1552"/>
      <c r="WXJ440" s="1552"/>
      <c r="WXK440" s="1552"/>
      <c r="WXL440" s="1552"/>
      <c r="WXM440" s="1552"/>
      <c r="WXN440" s="1552"/>
      <c r="WXO440" s="1552"/>
      <c r="WXP440" s="1552"/>
      <c r="WXQ440" s="1552"/>
      <c r="WXR440" s="1552"/>
      <c r="WXS440" s="1552"/>
      <c r="WXT440" s="1552"/>
      <c r="WXU440" s="1552"/>
      <c r="WXV440" s="1552"/>
      <c r="WXW440" s="1552"/>
      <c r="WXX440" s="1552"/>
      <c r="WXY440" s="1552"/>
      <c r="WXZ440" s="1552"/>
      <c r="WYA440" s="1552"/>
      <c r="WYB440" s="1552"/>
      <c r="WYC440" s="1552"/>
      <c r="WYD440" s="1552"/>
      <c r="WYE440" s="1552"/>
      <c r="WYF440" s="1552"/>
      <c r="WYG440" s="1552"/>
      <c r="WYH440" s="1552"/>
      <c r="WYI440" s="1552"/>
      <c r="WYJ440" s="1552"/>
      <c r="WYK440" s="1552"/>
      <c r="WYL440" s="1552"/>
      <c r="WYM440" s="1552"/>
      <c r="WYN440" s="1552"/>
      <c r="WYO440" s="1552"/>
      <c r="WYP440" s="1552"/>
      <c r="WYQ440" s="1552"/>
      <c r="WYR440" s="1552"/>
      <c r="WYS440" s="1552"/>
      <c r="WYT440" s="1552"/>
      <c r="WYU440" s="1552"/>
      <c r="WYV440" s="1552"/>
      <c r="WYW440" s="1552"/>
      <c r="WYX440" s="1552"/>
      <c r="WYY440" s="1552"/>
      <c r="WYZ440" s="1552"/>
      <c r="WZA440" s="1552"/>
      <c r="WZB440" s="1552"/>
      <c r="WZC440" s="1552"/>
      <c r="WZD440" s="1552"/>
      <c r="WZE440" s="1552"/>
      <c r="WZF440" s="1552"/>
      <c r="WZG440" s="1552"/>
      <c r="WZH440" s="1552"/>
      <c r="WZI440" s="1552"/>
      <c r="WZJ440" s="1552"/>
      <c r="WZK440" s="1552"/>
      <c r="WZL440" s="1552"/>
      <c r="WZM440" s="1552"/>
      <c r="WZN440" s="1552"/>
      <c r="WZO440" s="1552"/>
      <c r="WZP440" s="1552"/>
      <c r="WZQ440" s="1552"/>
      <c r="WZR440" s="1552"/>
      <c r="WZS440" s="1552"/>
      <c r="WZT440" s="1552"/>
      <c r="WZU440" s="1552"/>
      <c r="WZV440" s="1552"/>
      <c r="WZW440" s="1552"/>
      <c r="WZX440" s="1552"/>
      <c r="WZY440" s="1552"/>
      <c r="WZZ440" s="1552"/>
      <c r="XAA440" s="1552"/>
      <c r="XAB440" s="1552"/>
      <c r="XAC440" s="1552"/>
      <c r="XAD440" s="1552"/>
      <c r="XAE440" s="1552"/>
      <c r="XAF440" s="1552"/>
      <c r="XAG440" s="1552"/>
      <c r="XAH440" s="1552"/>
      <c r="XAI440" s="1552"/>
      <c r="XAJ440" s="1552"/>
      <c r="XAK440" s="1552"/>
      <c r="XAL440" s="1552"/>
      <c r="XAM440" s="1552"/>
      <c r="XAN440" s="1552"/>
      <c r="XAO440" s="1552"/>
      <c r="XAP440" s="1552"/>
      <c r="XAQ440" s="1552"/>
      <c r="XAR440" s="1552"/>
      <c r="XAS440" s="1552"/>
      <c r="XAT440" s="1552"/>
      <c r="XAU440" s="1552"/>
      <c r="XAV440" s="1552"/>
      <c r="XAW440" s="1552"/>
      <c r="XAX440" s="1552"/>
      <c r="XAY440" s="1552"/>
      <c r="XAZ440" s="1552"/>
      <c r="XBA440" s="1552"/>
      <c r="XBB440" s="1552"/>
      <c r="XBC440" s="1552"/>
      <c r="XBD440" s="1552"/>
      <c r="XBE440" s="1552"/>
      <c r="XBF440" s="1552"/>
      <c r="XBG440" s="1552"/>
      <c r="XBH440" s="1552"/>
      <c r="XBI440" s="1552"/>
      <c r="XBJ440" s="1552"/>
      <c r="XBK440" s="1552"/>
      <c r="XBL440" s="1552"/>
      <c r="XBM440" s="1552"/>
      <c r="XBN440" s="1552"/>
      <c r="XBO440" s="1552"/>
      <c r="XBP440" s="1552"/>
      <c r="XBQ440" s="1552"/>
      <c r="XBR440" s="1552"/>
      <c r="XBS440" s="1552"/>
      <c r="XBT440" s="1552"/>
      <c r="XBU440" s="1552"/>
      <c r="XBV440" s="1552"/>
      <c r="XBW440" s="1552"/>
      <c r="XBX440" s="1552"/>
      <c r="XBY440" s="1552"/>
      <c r="XBZ440" s="1552"/>
      <c r="XCA440" s="1552"/>
      <c r="XCB440" s="1552"/>
      <c r="XCC440" s="1552"/>
      <c r="XCD440" s="1552"/>
      <c r="XCE440" s="1552"/>
      <c r="XCF440" s="1552"/>
      <c r="XCG440" s="1552"/>
      <c r="XCH440" s="1552"/>
      <c r="XCI440" s="1552"/>
      <c r="XCJ440" s="1552"/>
      <c r="XCK440" s="1552"/>
      <c r="XCL440" s="1552"/>
      <c r="XCM440" s="1552"/>
      <c r="XCN440" s="1552"/>
      <c r="XCO440" s="1552"/>
      <c r="XCP440" s="1552"/>
      <c r="XCQ440" s="1552"/>
      <c r="XCR440" s="1552"/>
      <c r="XCS440" s="1552"/>
      <c r="XCT440" s="1552"/>
      <c r="XCU440" s="1552"/>
      <c r="XCV440" s="1552"/>
      <c r="XCW440" s="1552"/>
      <c r="XCX440" s="1552"/>
      <c r="XCY440" s="1552"/>
      <c r="XCZ440" s="1552"/>
      <c r="XDA440" s="1552"/>
      <c r="XDB440" s="1552"/>
      <c r="XDC440" s="1552"/>
      <c r="XDD440" s="1552"/>
      <c r="XDE440" s="1552"/>
      <c r="XDF440" s="1552"/>
      <c r="XDG440" s="1552"/>
      <c r="XDH440" s="1552"/>
      <c r="XDI440" s="1552"/>
      <c r="XDJ440" s="1552"/>
      <c r="XDK440" s="1552"/>
      <c r="XDL440" s="1552"/>
      <c r="XDM440" s="1552"/>
      <c r="XDN440" s="1552"/>
      <c r="XDO440" s="1552"/>
      <c r="XDP440" s="1552"/>
      <c r="XDQ440" s="1552"/>
      <c r="XDR440" s="1552"/>
      <c r="XDS440" s="1552"/>
      <c r="XDT440" s="1552"/>
      <c r="XDU440" s="1552"/>
      <c r="XDV440" s="1552"/>
      <c r="XDW440" s="1552"/>
      <c r="XDX440" s="1552"/>
      <c r="XDY440" s="1552"/>
      <c r="XDZ440" s="1552"/>
      <c r="XEA440" s="1552"/>
      <c r="XEB440" s="1552"/>
      <c r="XEC440" s="1552"/>
      <c r="XED440" s="1552"/>
      <c r="XEE440" s="1552"/>
      <c r="XEF440" s="1552"/>
      <c r="XEG440" s="1552"/>
      <c r="XEH440" s="1552"/>
      <c r="XEI440" s="1552"/>
      <c r="XEJ440" s="1552"/>
      <c r="XEK440" s="1552"/>
      <c r="XEL440" s="1552"/>
      <c r="XEM440" s="1552"/>
      <c r="XEN440" s="1552"/>
      <c r="XEO440" s="1552"/>
      <c r="XEP440" s="1552"/>
      <c r="XEQ440" s="1552"/>
      <c r="XER440" s="1552"/>
    </row>
    <row r="441" spans="1:16372" ht="19.5" customHeight="1" x14ac:dyDescent="0.25">
      <c r="A441" s="1552"/>
      <c r="B441" s="1558" t="s">
        <v>1479</v>
      </c>
      <c r="C441" s="1559">
        <v>0</v>
      </c>
      <c r="D441" s="1559">
        <v>0</v>
      </c>
      <c r="E441" s="1560">
        <v>0</v>
      </c>
      <c r="F441" s="1553"/>
      <c r="G441" s="1557"/>
      <c r="H441" s="1552"/>
      <c r="I441" s="1553"/>
      <c r="J441" s="1553"/>
      <c r="K441" s="1552"/>
      <c r="L441" s="1552"/>
      <c r="M441" s="1552"/>
      <c r="N441" s="1552"/>
      <c r="O441" s="1552"/>
      <c r="P441" s="1552"/>
      <c r="Q441" s="1552"/>
      <c r="R441" s="1552"/>
      <c r="S441" s="1552"/>
      <c r="T441" s="1552"/>
      <c r="U441" s="1552"/>
      <c r="V441" s="1552"/>
      <c r="W441" s="1552"/>
      <c r="X441" s="1552"/>
      <c r="Y441" s="1552"/>
      <c r="Z441" s="1552"/>
      <c r="AA441" s="1552"/>
      <c r="AB441" s="1552"/>
      <c r="AC441" s="1552"/>
      <c r="AD441" s="1552"/>
      <c r="AE441" s="1552"/>
      <c r="AF441" s="1552"/>
      <c r="AG441" s="1552"/>
      <c r="AH441" s="1552"/>
      <c r="AI441" s="1552"/>
      <c r="AJ441" s="1552"/>
      <c r="AK441" s="1552"/>
      <c r="AL441" s="1552"/>
      <c r="AM441" s="1552"/>
      <c r="AN441" s="1552"/>
      <c r="AO441" s="1552"/>
      <c r="AP441" s="1552"/>
      <c r="AQ441" s="1552"/>
      <c r="AR441" s="1552"/>
      <c r="AS441" s="1552"/>
      <c r="AT441" s="1552"/>
      <c r="AU441" s="1552"/>
      <c r="AV441" s="1552"/>
      <c r="AW441" s="1552"/>
      <c r="AX441" s="1552"/>
      <c r="AY441" s="1552"/>
      <c r="AZ441" s="1552"/>
      <c r="BA441" s="1552"/>
      <c r="BB441" s="1552"/>
      <c r="BC441" s="1552"/>
      <c r="BD441" s="1552"/>
      <c r="BE441" s="1552"/>
      <c r="BF441" s="1552"/>
      <c r="BG441" s="1552"/>
      <c r="BH441" s="1552"/>
      <c r="BI441" s="1552"/>
      <c r="BJ441" s="1552"/>
      <c r="BK441" s="1552"/>
      <c r="BL441" s="1552"/>
      <c r="BM441" s="1552"/>
      <c r="BN441" s="1552"/>
      <c r="BO441" s="1552"/>
      <c r="BP441" s="1552"/>
      <c r="BQ441" s="1552"/>
      <c r="BR441" s="1552"/>
      <c r="BS441" s="1552"/>
      <c r="BT441" s="1552"/>
      <c r="BU441" s="1552"/>
      <c r="BV441" s="1552"/>
      <c r="BW441" s="1552"/>
      <c r="BX441" s="1552"/>
      <c r="BY441" s="1552"/>
      <c r="BZ441" s="1552"/>
      <c r="CA441" s="1552"/>
      <c r="CB441" s="1552"/>
      <c r="CC441" s="1552"/>
      <c r="CD441" s="1552"/>
      <c r="CE441" s="1552"/>
      <c r="CF441" s="1552"/>
      <c r="CG441" s="1552"/>
      <c r="CH441" s="1552"/>
      <c r="CI441" s="1552"/>
      <c r="CJ441" s="1552"/>
      <c r="CK441" s="1552"/>
      <c r="CL441" s="1552"/>
      <c r="CM441" s="1552"/>
      <c r="CN441" s="1552"/>
      <c r="CO441" s="1552"/>
      <c r="CP441" s="1552"/>
      <c r="CQ441" s="1552"/>
      <c r="CR441" s="1552"/>
      <c r="CS441" s="1552"/>
      <c r="CT441" s="1552"/>
      <c r="CU441" s="1552"/>
      <c r="CV441" s="1552"/>
      <c r="CW441" s="1552"/>
      <c r="CX441" s="1552"/>
      <c r="CY441" s="1552"/>
      <c r="CZ441" s="1552"/>
      <c r="DA441" s="1552"/>
      <c r="DB441" s="1552"/>
      <c r="DC441" s="1552"/>
      <c r="DD441" s="1552"/>
      <c r="DE441" s="1552"/>
      <c r="DF441" s="1552"/>
      <c r="DG441" s="1552"/>
      <c r="DH441" s="1552"/>
      <c r="DI441" s="1552"/>
      <c r="DJ441" s="1552"/>
      <c r="DK441" s="1552"/>
      <c r="DL441" s="1552"/>
      <c r="DM441" s="1552"/>
      <c r="DN441" s="1552"/>
      <c r="DO441" s="1552"/>
      <c r="DP441" s="1552"/>
      <c r="DQ441" s="1552"/>
      <c r="DR441" s="1552"/>
      <c r="DS441" s="1552"/>
      <c r="DT441" s="1552"/>
      <c r="DU441" s="1552"/>
      <c r="DV441" s="1552"/>
      <c r="DW441" s="1552"/>
      <c r="DX441" s="1552"/>
      <c r="DY441" s="1552"/>
      <c r="DZ441" s="1552"/>
      <c r="EA441" s="1552"/>
      <c r="EB441" s="1552"/>
      <c r="EC441" s="1552"/>
      <c r="ED441" s="1552"/>
      <c r="EE441" s="1552"/>
      <c r="EF441" s="1552"/>
      <c r="EG441" s="1552"/>
      <c r="EH441" s="1552"/>
      <c r="EI441" s="1552"/>
      <c r="EJ441" s="1552"/>
      <c r="EK441" s="1552"/>
      <c r="EL441" s="1552"/>
      <c r="EM441" s="1552"/>
      <c r="EN441" s="1552"/>
      <c r="EO441" s="1552"/>
      <c r="EP441" s="1552"/>
      <c r="EQ441" s="1552"/>
      <c r="ER441" s="1552"/>
      <c r="ES441" s="1552"/>
      <c r="ET441" s="1552"/>
      <c r="EU441" s="1552"/>
      <c r="EV441" s="1552"/>
      <c r="EW441" s="1552"/>
      <c r="EX441" s="1552"/>
      <c r="EY441" s="1552"/>
      <c r="EZ441" s="1552"/>
      <c r="FA441" s="1552"/>
      <c r="FB441" s="1552"/>
      <c r="FC441" s="1552"/>
      <c r="FD441" s="1552"/>
      <c r="FE441" s="1552"/>
      <c r="FF441" s="1552"/>
      <c r="FG441" s="1552"/>
      <c r="FH441" s="1552"/>
      <c r="FI441" s="1552"/>
      <c r="FJ441" s="1552"/>
      <c r="FK441" s="1552"/>
      <c r="FL441" s="1552"/>
      <c r="FM441" s="1552"/>
      <c r="FN441" s="1552"/>
      <c r="FO441" s="1552"/>
      <c r="FP441" s="1552"/>
      <c r="FQ441" s="1552"/>
      <c r="FR441" s="1552"/>
      <c r="FS441" s="1552"/>
      <c r="FT441" s="1552"/>
      <c r="FU441" s="1552"/>
      <c r="FV441" s="1552"/>
      <c r="FW441" s="1552"/>
      <c r="FX441" s="1552"/>
      <c r="FY441" s="1552"/>
      <c r="FZ441" s="1552"/>
      <c r="GA441" s="1552"/>
      <c r="GB441" s="1552"/>
      <c r="GC441" s="1552"/>
      <c r="GD441" s="1552"/>
      <c r="GE441" s="1552"/>
      <c r="GF441" s="1552"/>
      <c r="GG441" s="1552"/>
      <c r="GH441" s="1552"/>
      <c r="GI441" s="1552"/>
      <c r="GJ441" s="1552"/>
      <c r="GK441" s="1552"/>
      <c r="GL441" s="1552"/>
      <c r="GM441" s="1552"/>
      <c r="GN441" s="1552"/>
      <c r="GO441" s="1552"/>
      <c r="GP441" s="1552"/>
      <c r="GQ441" s="1552"/>
      <c r="GR441" s="1552"/>
      <c r="GS441" s="1552"/>
      <c r="GT441" s="1552"/>
      <c r="GU441" s="1552"/>
      <c r="GV441" s="1552"/>
      <c r="GW441" s="1552"/>
      <c r="GX441" s="1552"/>
      <c r="GY441" s="1552"/>
      <c r="GZ441" s="1552"/>
      <c r="HA441" s="1552"/>
      <c r="HB441" s="1552"/>
      <c r="HC441" s="1552"/>
      <c r="HD441" s="1552"/>
      <c r="HE441" s="1552"/>
      <c r="HF441" s="1552"/>
      <c r="HG441" s="1552"/>
      <c r="HH441" s="1552"/>
      <c r="HI441" s="1552"/>
      <c r="HJ441" s="1552"/>
      <c r="HK441" s="1552"/>
      <c r="HL441" s="1552"/>
      <c r="HM441" s="1552"/>
      <c r="HN441" s="1552"/>
      <c r="HO441" s="1552"/>
      <c r="HP441" s="1552"/>
      <c r="HQ441" s="1552"/>
      <c r="HR441" s="1552"/>
      <c r="HS441" s="1552"/>
      <c r="HT441" s="1552"/>
      <c r="HU441" s="1552"/>
      <c r="HV441" s="1552"/>
      <c r="HW441" s="1552"/>
      <c r="HX441" s="1552"/>
      <c r="HY441" s="1552"/>
      <c r="HZ441" s="1552"/>
      <c r="IA441" s="1552"/>
      <c r="IB441" s="1552"/>
      <c r="IC441" s="1552"/>
      <c r="ID441" s="1552"/>
      <c r="IE441" s="1552"/>
      <c r="IF441" s="1552"/>
      <c r="IG441" s="1552"/>
      <c r="IH441" s="1552"/>
      <c r="II441" s="1552"/>
      <c r="IJ441" s="1552"/>
      <c r="IK441" s="1552"/>
      <c r="IL441" s="1552"/>
      <c r="IM441" s="1552"/>
      <c r="IN441" s="1552"/>
      <c r="IO441" s="1552"/>
      <c r="IP441" s="1552"/>
      <c r="IQ441" s="1552"/>
      <c r="IR441" s="1552"/>
      <c r="IS441" s="1552"/>
      <c r="IT441" s="1552"/>
      <c r="IU441" s="1552"/>
      <c r="IV441" s="1552"/>
      <c r="IW441" s="1552"/>
      <c r="IX441" s="1552"/>
      <c r="IY441" s="1552"/>
      <c r="IZ441" s="1552"/>
      <c r="JA441" s="1552"/>
      <c r="JB441" s="1552"/>
      <c r="JC441" s="1552"/>
      <c r="JD441" s="1552"/>
      <c r="JE441" s="1552"/>
      <c r="JF441" s="1552"/>
      <c r="JG441" s="1552"/>
      <c r="JH441" s="1552"/>
      <c r="JI441" s="1552"/>
      <c r="JJ441" s="1552"/>
      <c r="JK441" s="1552"/>
      <c r="JL441" s="1552"/>
      <c r="JM441" s="1552"/>
      <c r="JN441" s="1552"/>
      <c r="JO441" s="1552"/>
      <c r="JP441" s="1552"/>
      <c r="JQ441" s="1552"/>
      <c r="JR441" s="1552"/>
      <c r="JS441" s="1552"/>
      <c r="JT441" s="1552"/>
      <c r="JU441" s="1552"/>
      <c r="JV441" s="1552"/>
      <c r="JW441" s="1552"/>
      <c r="JX441" s="1552"/>
      <c r="JY441" s="1552"/>
      <c r="JZ441" s="1552"/>
      <c r="KA441" s="1552"/>
      <c r="KB441" s="1552"/>
      <c r="KC441" s="1552"/>
      <c r="KD441" s="1552"/>
      <c r="KE441" s="1552"/>
      <c r="KF441" s="1552"/>
      <c r="KG441" s="1552"/>
      <c r="KH441" s="1552"/>
      <c r="KI441" s="1552"/>
      <c r="KJ441" s="1552"/>
      <c r="KK441" s="1552"/>
      <c r="KL441" s="1552"/>
      <c r="KM441" s="1552"/>
      <c r="KN441" s="1552"/>
      <c r="KO441" s="1552"/>
      <c r="KP441" s="1552"/>
      <c r="KQ441" s="1552"/>
      <c r="KR441" s="1552"/>
      <c r="KS441" s="1552"/>
      <c r="KT441" s="1552"/>
      <c r="KU441" s="1552"/>
      <c r="KV441" s="1552"/>
      <c r="KW441" s="1552"/>
      <c r="KX441" s="1552"/>
      <c r="KY441" s="1552"/>
      <c r="KZ441" s="1552"/>
      <c r="LA441" s="1552"/>
      <c r="LB441" s="1552"/>
      <c r="LC441" s="1552"/>
      <c r="LD441" s="1552"/>
      <c r="LE441" s="1552"/>
      <c r="LF441" s="1552"/>
      <c r="LG441" s="1552"/>
      <c r="LH441" s="1552"/>
      <c r="LI441" s="1552"/>
      <c r="LJ441" s="1552"/>
      <c r="LK441" s="1552"/>
      <c r="LL441" s="1552"/>
      <c r="LM441" s="1552"/>
      <c r="LN441" s="1552"/>
      <c r="LO441" s="1552"/>
      <c r="LP441" s="1552"/>
      <c r="LQ441" s="1552"/>
      <c r="LR441" s="1552"/>
      <c r="LS441" s="1552"/>
      <c r="LT441" s="1552"/>
      <c r="LU441" s="1552"/>
      <c r="LV441" s="1552"/>
      <c r="LW441" s="1552"/>
      <c r="LX441" s="1552"/>
      <c r="LY441" s="1552"/>
      <c r="LZ441" s="1552"/>
      <c r="MA441" s="1552"/>
      <c r="MB441" s="1552"/>
      <c r="MC441" s="1552"/>
      <c r="MD441" s="1552"/>
      <c r="ME441" s="1552"/>
      <c r="MF441" s="1552"/>
      <c r="MG441" s="1552"/>
      <c r="MH441" s="1552"/>
      <c r="MI441" s="1552"/>
      <c r="MJ441" s="1552"/>
      <c r="MK441" s="1552"/>
      <c r="ML441" s="1552"/>
      <c r="MM441" s="1552"/>
      <c r="MN441" s="1552"/>
      <c r="MO441" s="1552"/>
      <c r="MP441" s="1552"/>
      <c r="MQ441" s="1552"/>
      <c r="MR441" s="1552"/>
      <c r="MS441" s="1552"/>
      <c r="MT441" s="1552"/>
      <c r="MU441" s="1552"/>
      <c r="MV441" s="1552"/>
      <c r="MW441" s="1552"/>
      <c r="MX441" s="1552"/>
      <c r="MY441" s="1552"/>
      <c r="MZ441" s="1552"/>
      <c r="NA441" s="1552"/>
      <c r="NB441" s="1552"/>
      <c r="NC441" s="1552"/>
      <c r="ND441" s="1552"/>
      <c r="NE441" s="1552"/>
      <c r="NF441" s="1552"/>
      <c r="NG441" s="1552"/>
      <c r="NH441" s="1552"/>
      <c r="NI441" s="1552"/>
      <c r="NJ441" s="1552"/>
      <c r="NK441" s="1552"/>
      <c r="NL441" s="1552"/>
      <c r="NM441" s="1552"/>
      <c r="NN441" s="1552"/>
      <c r="NO441" s="1552"/>
      <c r="NP441" s="1552"/>
      <c r="NQ441" s="1552"/>
      <c r="NR441" s="1552"/>
      <c r="NS441" s="1552"/>
      <c r="NT441" s="1552"/>
      <c r="NU441" s="1552"/>
      <c r="NV441" s="1552"/>
      <c r="NW441" s="1552"/>
      <c r="NX441" s="1552"/>
      <c r="NY441" s="1552"/>
      <c r="NZ441" s="1552"/>
      <c r="OA441" s="1552"/>
      <c r="OB441" s="1552"/>
      <c r="OC441" s="1552"/>
      <c r="OD441" s="1552"/>
      <c r="OE441" s="1552"/>
      <c r="OF441" s="1552"/>
      <c r="OG441" s="1552"/>
      <c r="OH441" s="1552"/>
      <c r="OI441" s="1552"/>
      <c r="OJ441" s="1552"/>
      <c r="OK441" s="1552"/>
      <c r="OL441" s="1552"/>
      <c r="OM441" s="1552"/>
      <c r="ON441" s="1552"/>
      <c r="OO441" s="1552"/>
      <c r="OP441" s="1552"/>
      <c r="OQ441" s="1552"/>
      <c r="OR441" s="1552"/>
      <c r="OS441" s="1552"/>
      <c r="OT441" s="1552"/>
      <c r="OU441" s="1552"/>
      <c r="OV441" s="1552"/>
      <c r="OW441" s="1552"/>
      <c r="OX441" s="1552"/>
      <c r="OY441" s="1552"/>
      <c r="OZ441" s="1552"/>
      <c r="PA441" s="1552"/>
      <c r="PB441" s="1552"/>
      <c r="PC441" s="1552"/>
      <c r="PD441" s="1552"/>
      <c r="PE441" s="1552"/>
      <c r="PF441" s="1552"/>
      <c r="PG441" s="1552"/>
      <c r="PH441" s="1552"/>
      <c r="PI441" s="1552"/>
      <c r="PJ441" s="1552"/>
      <c r="PK441" s="1552"/>
      <c r="PL441" s="1552"/>
      <c r="PM441" s="1552"/>
      <c r="PN441" s="1552"/>
      <c r="PO441" s="1552"/>
      <c r="PP441" s="1552"/>
      <c r="PQ441" s="1552"/>
      <c r="PR441" s="1552"/>
      <c r="PS441" s="1552"/>
      <c r="PT441" s="1552"/>
      <c r="PU441" s="1552"/>
      <c r="PV441" s="1552"/>
      <c r="PW441" s="1552"/>
      <c r="PX441" s="1552"/>
      <c r="PY441" s="1552"/>
      <c r="PZ441" s="1552"/>
      <c r="QA441" s="1552"/>
      <c r="QB441" s="1552"/>
      <c r="QC441" s="1552"/>
      <c r="QD441" s="1552"/>
      <c r="QE441" s="1552"/>
      <c r="QF441" s="1552"/>
      <c r="QG441" s="1552"/>
      <c r="QH441" s="1552"/>
      <c r="QI441" s="1552"/>
      <c r="QJ441" s="1552"/>
      <c r="QK441" s="1552"/>
      <c r="QL441" s="1552"/>
      <c r="QM441" s="1552"/>
      <c r="QN441" s="1552"/>
      <c r="QO441" s="1552"/>
      <c r="QP441" s="1552"/>
      <c r="QQ441" s="1552"/>
      <c r="QR441" s="1552"/>
      <c r="QS441" s="1552"/>
      <c r="QT441" s="1552"/>
      <c r="QU441" s="1552"/>
      <c r="QV441" s="1552"/>
      <c r="QW441" s="1552"/>
      <c r="QX441" s="1552"/>
      <c r="QY441" s="1552"/>
      <c r="QZ441" s="1552"/>
      <c r="RA441" s="1552"/>
      <c r="RB441" s="1552"/>
      <c r="RC441" s="1552"/>
      <c r="RD441" s="1552"/>
      <c r="RE441" s="1552"/>
      <c r="RF441" s="1552"/>
      <c r="RG441" s="1552"/>
      <c r="RH441" s="1552"/>
      <c r="RI441" s="1552"/>
      <c r="RJ441" s="1552"/>
      <c r="RK441" s="1552"/>
      <c r="RL441" s="1552"/>
      <c r="RM441" s="1552"/>
      <c r="RN441" s="1552"/>
      <c r="RO441" s="1552"/>
      <c r="RP441" s="1552"/>
      <c r="RQ441" s="1552"/>
      <c r="RR441" s="1552"/>
      <c r="RS441" s="1552"/>
      <c r="RT441" s="1552"/>
      <c r="RU441" s="1552"/>
      <c r="RV441" s="1552"/>
      <c r="RW441" s="1552"/>
      <c r="RX441" s="1552"/>
      <c r="RY441" s="1552"/>
      <c r="RZ441" s="1552"/>
      <c r="SA441" s="1552"/>
      <c r="SB441" s="1552"/>
      <c r="SC441" s="1552"/>
      <c r="SD441" s="1552"/>
      <c r="SE441" s="1552"/>
      <c r="SF441" s="1552"/>
      <c r="SG441" s="1552"/>
      <c r="SH441" s="1552"/>
      <c r="SI441" s="1552"/>
      <c r="SJ441" s="1552"/>
      <c r="SK441" s="1552"/>
      <c r="SL441" s="1552"/>
      <c r="SM441" s="1552"/>
      <c r="SN441" s="1552"/>
      <c r="SO441" s="1552"/>
      <c r="SP441" s="1552"/>
      <c r="SQ441" s="1552"/>
      <c r="SR441" s="1552"/>
      <c r="SS441" s="1552"/>
      <c r="ST441" s="1552"/>
      <c r="SU441" s="1552"/>
      <c r="SV441" s="1552"/>
      <c r="SW441" s="1552"/>
      <c r="SX441" s="1552"/>
      <c r="SY441" s="1552"/>
      <c r="SZ441" s="1552"/>
      <c r="TA441" s="1552"/>
      <c r="TB441" s="1552"/>
      <c r="TC441" s="1552"/>
      <c r="TD441" s="1552"/>
      <c r="TE441" s="1552"/>
      <c r="TF441" s="1552"/>
      <c r="TG441" s="1552"/>
      <c r="TH441" s="1552"/>
      <c r="TI441" s="1552"/>
      <c r="TJ441" s="1552"/>
      <c r="TK441" s="1552"/>
      <c r="TL441" s="1552"/>
      <c r="TM441" s="1552"/>
      <c r="TN441" s="1552"/>
      <c r="TO441" s="1552"/>
      <c r="TP441" s="1552"/>
      <c r="TQ441" s="1552"/>
      <c r="TR441" s="1552"/>
      <c r="TS441" s="1552"/>
      <c r="TT441" s="1552"/>
      <c r="TU441" s="1552"/>
      <c r="TV441" s="1552"/>
      <c r="TW441" s="1552"/>
      <c r="TX441" s="1552"/>
      <c r="TY441" s="1552"/>
      <c r="TZ441" s="1552"/>
      <c r="UA441" s="1552"/>
      <c r="UB441" s="1552"/>
      <c r="UC441" s="1552"/>
      <c r="UD441" s="1552"/>
      <c r="UE441" s="1552"/>
      <c r="UF441" s="1552"/>
      <c r="UG441" s="1552"/>
      <c r="UH441" s="1552"/>
      <c r="UI441" s="1552"/>
      <c r="UJ441" s="1552"/>
      <c r="UK441" s="1552"/>
      <c r="UL441" s="1552"/>
      <c r="UM441" s="1552"/>
      <c r="UN441" s="1552"/>
      <c r="UO441" s="1552"/>
      <c r="UP441" s="1552"/>
      <c r="UQ441" s="1552"/>
      <c r="UR441" s="1552"/>
      <c r="US441" s="1552"/>
      <c r="UT441" s="1552"/>
      <c r="UU441" s="1552"/>
      <c r="UV441" s="1552"/>
      <c r="UW441" s="1552"/>
      <c r="UX441" s="1552"/>
      <c r="UY441" s="1552"/>
      <c r="UZ441" s="1552"/>
      <c r="VA441" s="1552"/>
      <c r="VB441" s="1552"/>
      <c r="VC441" s="1552"/>
      <c r="VD441" s="1552"/>
      <c r="VE441" s="1552"/>
      <c r="VF441" s="1552"/>
      <c r="VG441" s="1552"/>
      <c r="VH441" s="1552"/>
      <c r="VI441" s="1552"/>
      <c r="VJ441" s="1552"/>
      <c r="VK441" s="1552"/>
      <c r="VL441" s="1552"/>
      <c r="VM441" s="1552"/>
      <c r="VN441" s="1552"/>
      <c r="VO441" s="1552"/>
      <c r="VP441" s="1552"/>
      <c r="VQ441" s="1552"/>
      <c r="VR441" s="1552"/>
      <c r="VS441" s="1552"/>
      <c r="VT441" s="1552"/>
      <c r="VU441" s="1552"/>
      <c r="VV441" s="1552"/>
      <c r="VW441" s="1552"/>
      <c r="VX441" s="1552"/>
      <c r="VY441" s="1552"/>
      <c r="VZ441" s="1552"/>
      <c r="WA441" s="1552"/>
      <c r="WB441" s="1552"/>
      <c r="WC441" s="1552"/>
      <c r="WD441" s="1552"/>
      <c r="WE441" s="1552"/>
      <c r="WF441" s="1552"/>
      <c r="WG441" s="1552"/>
      <c r="WH441" s="1552"/>
      <c r="WI441" s="1552"/>
      <c r="WJ441" s="1552"/>
      <c r="WK441" s="1552"/>
      <c r="WL441" s="1552"/>
      <c r="WM441" s="1552"/>
      <c r="WN441" s="1552"/>
      <c r="WO441" s="1552"/>
      <c r="WP441" s="1552"/>
      <c r="WQ441" s="1552"/>
      <c r="WR441" s="1552"/>
      <c r="WS441" s="1552"/>
      <c r="WT441" s="1552"/>
      <c r="WU441" s="1552"/>
      <c r="WV441" s="1552"/>
      <c r="WW441" s="1552"/>
      <c r="WX441" s="1552"/>
      <c r="WY441" s="1552"/>
      <c r="WZ441" s="1552"/>
      <c r="XA441" s="1552"/>
      <c r="XB441" s="1552"/>
      <c r="XC441" s="1552"/>
      <c r="XD441" s="1552"/>
      <c r="XE441" s="1552"/>
      <c r="XF441" s="1552"/>
      <c r="XG441" s="1552"/>
      <c r="XH441" s="1552"/>
      <c r="XI441" s="1552"/>
      <c r="XJ441" s="1552"/>
      <c r="XK441" s="1552"/>
      <c r="XL441" s="1552"/>
      <c r="XM441" s="1552"/>
      <c r="XN441" s="1552"/>
      <c r="XO441" s="1552"/>
      <c r="XP441" s="1552"/>
      <c r="XQ441" s="1552"/>
      <c r="XR441" s="1552"/>
      <c r="XS441" s="1552"/>
      <c r="XT441" s="1552"/>
      <c r="XU441" s="1552"/>
      <c r="XV441" s="1552"/>
      <c r="XW441" s="1552"/>
      <c r="XX441" s="1552"/>
      <c r="XY441" s="1552"/>
      <c r="XZ441" s="1552"/>
      <c r="YA441" s="1552"/>
      <c r="YB441" s="1552"/>
      <c r="YC441" s="1552"/>
      <c r="YD441" s="1552"/>
      <c r="YE441" s="1552"/>
      <c r="YF441" s="1552"/>
      <c r="YG441" s="1552"/>
      <c r="YH441" s="1552"/>
      <c r="YI441" s="1552"/>
      <c r="YJ441" s="1552"/>
      <c r="YK441" s="1552"/>
      <c r="YL441" s="1552"/>
      <c r="YM441" s="1552"/>
      <c r="YN441" s="1552"/>
      <c r="YO441" s="1552"/>
      <c r="YP441" s="1552"/>
      <c r="YQ441" s="1552"/>
      <c r="YR441" s="1552"/>
      <c r="YS441" s="1552"/>
      <c r="YT441" s="1552"/>
      <c r="YU441" s="1552"/>
      <c r="YV441" s="1552"/>
      <c r="YW441" s="1552"/>
      <c r="YX441" s="1552"/>
      <c r="YY441" s="1552"/>
      <c r="YZ441" s="1552"/>
      <c r="ZA441" s="1552"/>
      <c r="ZB441" s="1552"/>
      <c r="ZC441" s="1552"/>
      <c r="ZD441" s="1552"/>
      <c r="ZE441" s="1552"/>
      <c r="ZF441" s="1552"/>
      <c r="ZG441" s="1552"/>
      <c r="ZH441" s="1552"/>
      <c r="ZI441" s="1552"/>
      <c r="ZJ441" s="1552"/>
      <c r="ZK441" s="1552"/>
      <c r="ZL441" s="1552"/>
      <c r="ZM441" s="1552"/>
      <c r="ZN441" s="1552"/>
      <c r="ZO441" s="1552"/>
      <c r="ZP441" s="1552"/>
      <c r="ZQ441" s="1552"/>
      <c r="ZR441" s="1552"/>
      <c r="ZS441" s="1552"/>
      <c r="ZT441" s="1552"/>
      <c r="ZU441" s="1552"/>
      <c r="ZV441" s="1552"/>
      <c r="ZW441" s="1552"/>
      <c r="ZX441" s="1552"/>
      <c r="ZY441" s="1552"/>
      <c r="ZZ441" s="1552"/>
      <c r="AAA441" s="1552"/>
      <c r="AAB441" s="1552"/>
      <c r="AAC441" s="1552"/>
      <c r="AAD441" s="1552"/>
      <c r="AAE441" s="1552"/>
      <c r="AAF441" s="1552"/>
      <c r="AAG441" s="1552"/>
      <c r="AAH441" s="1552"/>
      <c r="AAI441" s="1552"/>
      <c r="AAJ441" s="1552"/>
      <c r="AAK441" s="1552"/>
      <c r="AAL441" s="1552"/>
      <c r="AAM441" s="1552"/>
      <c r="AAN441" s="1552"/>
      <c r="AAO441" s="1552"/>
      <c r="AAP441" s="1552"/>
      <c r="AAQ441" s="1552"/>
      <c r="AAR441" s="1552"/>
      <c r="AAS441" s="1552"/>
      <c r="AAT441" s="1552"/>
      <c r="AAU441" s="1552"/>
      <c r="AAV441" s="1552"/>
      <c r="AAW441" s="1552"/>
      <c r="AAX441" s="1552"/>
      <c r="AAY441" s="1552"/>
      <c r="AAZ441" s="1552"/>
      <c r="ABA441" s="1552"/>
      <c r="ABB441" s="1552"/>
      <c r="ABC441" s="1552"/>
      <c r="ABD441" s="1552"/>
      <c r="ABE441" s="1552"/>
      <c r="ABF441" s="1552"/>
      <c r="ABG441" s="1552"/>
      <c r="ABH441" s="1552"/>
      <c r="ABI441" s="1552"/>
      <c r="ABJ441" s="1552"/>
      <c r="ABK441" s="1552"/>
      <c r="ABL441" s="1552"/>
      <c r="ABM441" s="1552"/>
      <c r="ABN441" s="1552"/>
      <c r="ABO441" s="1552"/>
      <c r="ABP441" s="1552"/>
      <c r="ABQ441" s="1552"/>
      <c r="ABR441" s="1552"/>
      <c r="ABS441" s="1552"/>
      <c r="ABT441" s="1552"/>
      <c r="ABU441" s="1552"/>
      <c r="ABV441" s="1552"/>
      <c r="ABW441" s="1552"/>
      <c r="ABX441" s="1552"/>
      <c r="ABY441" s="1552"/>
      <c r="ABZ441" s="1552"/>
      <c r="ACA441" s="1552"/>
      <c r="ACB441" s="1552"/>
      <c r="ACC441" s="1552"/>
      <c r="ACD441" s="1552"/>
      <c r="ACE441" s="1552"/>
      <c r="ACF441" s="1552"/>
      <c r="ACG441" s="1552"/>
      <c r="ACH441" s="1552"/>
      <c r="ACI441" s="1552"/>
      <c r="ACJ441" s="1552"/>
      <c r="ACK441" s="1552"/>
      <c r="ACL441" s="1552"/>
      <c r="ACM441" s="1552"/>
      <c r="ACN441" s="1552"/>
      <c r="ACO441" s="1552"/>
      <c r="ACP441" s="1552"/>
      <c r="ACQ441" s="1552"/>
      <c r="ACR441" s="1552"/>
      <c r="ACS441" s="1552"/>
      <c r="ACT441" s="1552"/>
      <c r="ACU441" s="1552"/>
      <c r="ACV441" s="1552"/>
      <c r="ACW441" s="1552"/>
      <c r="ACX441" s="1552"/>
      <c r="ACY441" s="1552"/>
      <c r="ACZ441" s="1552"/>
      <c r="ADA441" s="1552"/>
      <c r="ADB441" s="1552"/>
      <c r="ADC441" s="1552"/>
      <c r="ADD441" s="1552"/>
      <c r="ADE441" s="1552"/>
      <c r="ADF441" s="1552"/>
      <c r="ADG441" s="1552"/>
      <c r="ADH441" s="1552"/>
      <c r="ADI441" s="1552"/>
      <c r="ADJ441" s="1552"/>
      <c r="ADK441" s="1552"/>
      <c r="ADL441" s="1552"/>
      <c r="ADM441" s="1552"/>
      <c r="ADN441" s="1552"/>
      <c r="ADO441" s="1552"/>
      <c r="ADP441" s="1552"/>
      <c r="ADQ441" s="1552"/>
      <c r="ADR441" s="1552"/>
      <c r="ADS441" s="1552"/>
      <c r="ADT441" s="1552"/>
      <c r="ADU441" s="1552"/>
      <c r="ADV441" s="1552"/>
      <c r="ADW441" s="1552"/>
      <c r="ADX441" s="1552"/>
      <c r="ADY441" s="1552"/>
      <c r="ADZ441" s="1552"/>
      <c r="AEA441" s="1552"/>
      <c r="AEB441" s="1552"/>
      <c r="AEC441" s="1552"/>
      <c r="AED441" s="1552"/>
      <c r="AEE441" s="1552"/>
      <c r="AEF441" s="1552"/>
      <c r="AEG441" s="1552"/>
      <c r="AEH441" s="1552"/>
      <c r="AEI441" s="1552"/>
      <c r="AEJ441" s="1552"/>
      <c r="AEK441" s="1552"/>
      <c r="AEL441" s="1552"/>
      <c r="AEM441" s="1552"/>
      <c r="AEN441" s="1552"/>
      <c r="AEO441" s="1552"/>
      <c r="AEP441" s="1552"/>
      <c r="AEQ441" s="1552"/>
      <c r="AER441" s="1552"/>
      <c r="AES441" s="1552"/>
      <c r="AET441" s="1552"/>
      <c r="AEU441" s="1552"/>
      <c r="AEV441" s="1552"/>
      <c r="AEW441" s="1552"/>
      <c r="AEX441" s="1552"/>
      <c r="AEY441" s="1552"/>
      <c r="AEZ441" s="1552"/>
      <c r="AFA441" s="1552"/>
      <c r="AFB441" s="1552"/>
      <c r="AFC441" s="1552"/>
      <c r="AFD441" s="1552"/>
      <c r="AFE441" s="1552"/>
      <c r="AFF441" s="1552"/>
      <c r="AFG441" s="1552"/>
      <c r="AFH441" s="1552"/>
      <c r="AFI441" s="1552"/>
      <c r="AFJ441" s="1552"/>
      <c r="AFK441" s="1552"/>
      <c r="AFL441" s="1552"/>
      <c r="AFM441" s="1552"/>
      <c r="AFN441" s="1552"/>
      <c r="AFO441" s="1552"/>
      <c r="AFP441" s="1552"/>
      <c r="AFQ441" s="1552"/>
      <c r="AFR441" s="1552"/>
      <c r="AFS441" s="1552"/>
      <c r="AFT441" s="1552"/>
      <c r="AFU441" s="1552"/>
      <c r="AFV441" s="1552"/>
      <c r="AFW441" s="1552"/>
      <c r="AFX441" s="1552"/>
      <c r="AFY441" s="1552"/>
      <c r="AFZ441" s="1552"/>
      <c r="AGA441" s="1552"/>
      <c r="AGB441" s="1552"/>
      <c r="AGC441" s="1552"/>
      <c r="AGD441" s="1552"/>
      <c r="AGE441" s="1552"/>
      <c r="AGF441" s="1552"/>
      <c r="AGG441" s="1552"/>
      <c r="AGH441" s="1552"/>
      <c r="AGI441" s="1552"/>
      <c r="AGJ441" s="1552"/>
      <c r="AGK441" s="1552"/>
      <c r="AGL441" s="1552"/>
      <c r="AGM441" s="1552"/>
      <c r="AGN441" s="1552"/>
      <c r="AGO441" s="1552"/>
      <c r="AGP441" s="1552"/>
      <c r="AGQ441" s="1552"/>
      <c r="AGR441" s="1552"/>
      <c r="AGS441" s="1552"/>
      <c r="AGT441" s="1552"/>
      <c r="AGU441" s="1552"/>
      <c r="AGV441" s="1552"/>
      <c r="AGW441" s="1552"/>
      <c r="AGX441" s="1552"/>
      <c r="AGY441" s="1552"/>
      <c r="AGZ441" s="1552"/>
      <c r="AHA441" s="1552"/>
      <c r="AHB441" s="1552"/>
      <c r="AHC441" s="1552"/>
      <c r="AHD441" s="1552"/>
      <c r="AHE441" s="1552"/>
      <c r="AHF441" s="1552"/>
      <c r="AHG441" s="1552"/>
      <c r="AHH441" s="1552"/>
      <c r="AHI441" s="1552"/>
      <c r="AHJ441" s="1552"/>
      <c r="AHK441" s="1552"/>
      <c r="AHL441" s="1552"/>
      <c r="AHM441" s="1552"/>
      <c r="AHN441" s="1552"/>
      <c r="AHO441" s="1552"/>
      <c r="AHP441" s="1552"/>
      <c r="AHQ441" s="1552"/>
      <c r="AHR441" s="1552"/>
      <c r="AHS441" s="1552"/>
      <c r="AHT441" s="1552"/>
      <c r="AHU441" s="1552"/>
      <c r="AHV441" s="1552"/>
      <c r="AHW441" s="1552"/>
      <c r="AHX441" s="1552"/>
      <c r="AHY441" s="1552"/>
      <c r="AHZ441" s="1552"/>
      <c r="AIA441" s="1552"/>
      <c r="AIB441" s="1552"/>
      <c r="AIC441" s="1552"/>
      <c r="AID441" s="1552"/>
      <c r="AIE441" s="1552"/>
      <c r="AIF441" s="1552"/>
      <c r="AIG441" s="1552"/>
      <c r="AIH441" s="1552"/>
      <c r="AII441" s="1552"/>
      <c r="AIJ441" s="1552"/>
      <c r="AIK441" s="1552"/>
      <c r="AIL441" s="1552"/>
      <c r="AIM441" s="1552"/>
      <c r="AIN441" s="1552"/>
      <c r="AIO441" s="1552"/>
      <c r="AIP441" s="1552"/>
      <c r="AIQ441" s="1552"/>
      <c r="AIR441" s="1552"/>
      <c r="AIS441" s="1552"/>
      <c r="AIT441" s="1552"/>
      <c r="AIU441" s="1552"/>
      <c r="AIV441" s="1552"/>
      <c r="AIW441" s="1552"/>
      <c r="AIX441" s="1552"/>
      <c r="AIY441" s="1552"/>
      <c r="AIZ441" s="1552"/>
      <c r="AJA441" s="1552"/>
      <c r="AJB441" s="1552"/>
      <c r="AJC441" s="1552"/>
      <c r="AJD441" s="1552"/>
      <c r="AJE441" s="1552"/>
      <c r="AJF441" s="1552"/>
      <c r="AJG441" s="1552"/>
      <c r="AJH441" s="1552"/>
      <c r="AJI441" s="1552"/>
      <c r="AJJ441" s="1552"/>
      <c r="AJK441" s="1552"/>
      <c r="AJL441" s="1552"/>
      <c r="AJM441" s="1552"/>
      <c r="AJN441" s="1552"/>
      <c r="AJO441" s="1552"/>
      <c r="AJP441" s="1552"/>
      <c r="AJQ441" s="1552"/>
      <c r="AJR441" s="1552"/>
      <c r="AJS441" s="1552"/>
      <c r="AJT441" s="1552"/>
      <c r="AJU441" s="1552"/>
      <c r="AJV441" s="1552"/>
      <c r="AJW441" s="1552"/>
      <c r="AJX441" s="1552"/>
      <c r="AJY441" s="1552"/>
      <c r="AJZ441" s="1552"/>
      <c r="AKA441" s="1552"/>
      <c r="AKB441" s="1552"/>
      <c r="AKC441" s="1552"/>
      <c r="AKD441" s="1552"/>
      <c r="AKE441" s="1552"/>
      <c r="AKF441" s="1552"/>
      <c r="AKG441" s="1552"/>
      <c r="AKH441" s="1552"/>
      <c r="AKI441" s="1552"/>
      <c r="AKJ441" s="1552"/>
      <c r="AKK441" s="1552"/>
      <c r="AKL441" s="1552"/>
      <c r="AKM441" s="1552"/>
      <c r="AKN441" s="1552"/>
      <c r="AKO441" s="1552"/>
      <c r="AKP441" s="1552"/>
      <c r="AKQ441" s="1552"/>
      <c r="AKR441" s="1552"/>
      <c r="AKS441" s="1552"/>
      <c r="AKT441" s="1552"/>
      <c r="AKU441" s="1552"/>
      <c r="AKV441" s="1552"/>
      <c r="AKW441" s="1552"/>
      <c r="AKX441" s="1552"/>
      <c r="AKY441" s="1552"/>
      <c r="AKZ441" s="1552"/>
      <c r="ALA441" s="1552"/>
      <c r="ALB441" s="1552"/>
      <c r="ALC441" s="1552"/>
      <c r="ALD441" s="1552"/>
      <c r="ALE441" s="1552"/>
      <c r="ALF441" s="1552"/>
      <c r="ALG441" s="1552"/>
      <c r="ALH441" s="1552"/>
      <c r="ALI441" s="1552"/>
      <c r="ALJ441" s="1552"/>
      <c r="ALK441" s="1552"/>
      <c r="ALL441" s="1552"/>
      <c r="ALM441" s="1552"/>
      <c r="ALN441" s="1552"/>
      <c r="ALO441" s="1552"/>
      <c r="ALP441" s="1552"/>
      <c r="ALQ441" s="1552"/>
      <c r="ALR441" s="1552"/>
      <c r="ALS441" s="1552"/>
      <c r="ALT441" s="1552"/>
      <c r="ALU441" s="1552"/>
      <c r="ALV441" s="1552"/>
      <c r="ALW441" s="1552"/>
      <c r="ALX441" s="1552"/>
      <c r="ALY441" s="1552"/>
      <c r="ALZ441" s="1552"/>
      <c r="AMA441" s="1552"/>
      <c r="AMB441" s="1552"/>
      <c r="AMC441" s="1552"/>
      <c r="AMD441" s="1552"/>
      <c r="AME441" s="1552"/>
      <c r="AMF441" s="1552"/>
      <c r="AMG441" s="1552"/>
      <c r="AMH441" s="1552"/>
      <c r="AMI441" s="1552"/>
      <c r="AMJ441" s="1552"/>
      <c r="AMK441" s="1552"/>
      <c r="AML441" s="1552"/>
      <c r="AMM441" s="1552"/>
      <c r="AMN441" s="1552"/>
      <c r="AMO441" s="1552"/>
      <c r="AMP441" s="1552"/>
      <c r="AMQ441" s="1552"/>
      <c r="AMR441" s="1552"/>
      <c r="AMS441" s="1552"/>
      <c r="AMT441" s="1552"/>
      <c r="AMU441" s="1552"/>
      <c r="AMV441" s="1552"/>
      <c r="AMW441" s="1552"/>
      <c r="AMX441" s="1552"/>
      <c r="AMY441" s="1552"/>
      <c r="AMZ441" s="1552"/>
      <c r="ANA441" s="1552"/>
      <c r="ANB441" s="1552"/>
      <c r="ANC441" s="1552"/>
      <c r="AND441" s="1552"/>
      <c r="ANE441" s="1552"/>
      <c r="ANF441" s="1552"/>
      <c r="ANG441" s="1552"/>
      <c r="ANH441" s="1552"/>
      <c r="ANI441" s="1552"/>
      <c r="ANJ441" s="1552"/>
      <c r="ANK441" s="1552"/>
      <c r="ANL441" s="1552"/>
      <c r="ANM441" s="1552"/>
      <c r="ANN441" s="1552"/>
      <c r="ANO441" s="1552"/>
      <c r="ANP441" s="1552"/>
      <c r="ANQ441" s="1552"/>
      <c r="ANR441" s="1552"/>
      <c r="ANS441" s="1552"/>
      <c r="ANT441" s="1552"/>
      <c r="ANU441" s="1552"/>
      <c r="ANV441" s="1552"/>
      <c r="ANW441" s="1552"/>
      <c r="ANX441" s="1552"/>
      <c r="ANY441" s="1552"/>
      <c r="ANZ441" s="1552"/>
      <c r="AOA441" s="1552"/>
      <c r="AOB441" s="1552"/>
      <c r="AOC441" s="1552"/>
      <c r="AOD441" s="1552"/>
      <c r="AOE441" s="1552"/>
      <c r="AOF441" s="1552"/>
      <c r="AOG441" s="1552"/>
      <c r="AOH441" s="1552"/>
      <c r="AOI441" s="1552"/>
      <c r="AOJ441" s="1552"/>
      <c r="AOK441" s="1552"/>
      <c r="AOL441" s="1552"/>
      <c r="AOM441" s="1552"/>
      <c r="AON441" s="1552"/>
      <c r="AOO441" s="1552"/>
      <c r="AOP441" s="1552"/>
      <c r="AOQ441" s="1552"/>
      <c r="AOR441" s="1552"/>
      <c r="AOS441" s="1552"/>
      <c r="AOT441" s="1552"/>
      <c r="AOU441" s="1552"/>
      <c r="AOV441" s="1552"/>
      <c r="AOW441" s="1552"/>
      <c r="AOX441" s="1552"/>
      <c r="AOY441" s="1552"/>
      <c r="AOZ441" s="1552"/>
      <c r="APA441" s="1552"/>
      <c r="APB441" s="1552"/>
      <c r="APC441" s="1552"/>
      <c r="APD441" s="1552"/>
      <c r="APE441" s="1552"/>
      <c r="APF441" s="1552"/>
      <c r="APG441" s="1552"/>
      <c r="APH441" s="1552"/>
      <c r="API441" s="1552"/>
      <c r="APJ441" s="1552"/>
      <c r="APK441" s="1552"/>
      <c r="APL441" s="1552"/>
      <c r="APM441" s="1552"/>
      <c r="APN441" s="1552"/>
      <c r="APO441" s="1552"/>
      <c r="APP441" s="1552"/>
      <c r="APQ441" s="1552"/>
      <c r="APR441" s="1552"/>
      <c r="APS441" s="1552"/>
      <c r="APT441" s="1552"/>
      <c r="APU441" s="1552"/>
      <c r="APV441" s="1552"/>
      <c r="APW441" s="1552"/>
      <c r="APX441" s="1552"/>
      <c r="APY441" s="1552"/>
      <c r="APZ441" s="1552"/>
      <c r="AQA441" s="1552"/>
      <c r="AQB441" s="1552"/>
      <c r="AQC441" s="1552"/>
      <c r="AQD441" s="1552"/>
      <c r="AQE441" s="1552"/>
      <c r="AQF441" s="1552"/>
      <c r="AQG441" s="1552"/>
      <c r="AQH441" s="1552"/>
      <c r="AQI441" s="1552"/>
      <c r="AQJ441" s="1552"/>
      <c r="AQK441" s="1552"/>
      <c r="AQL441" s="1552"/>
      <c r="AQM441" s="1552"/>
      <c r="AQN441" s="1552"/>
      <c r="AQO441" s="1552"/>
      <c r="AQP441" s="1552"/>
      <c r="AQQ441" s="1552"/>
      <c r="AQR441" s="1552"/>
      <c r="AQS441" s="1552"/>
      <c r="AQT441" s="1552"/>
      <c r="AQU441" s="1552"/>
      <c r="AQV441" s="1552"/>
      <c r="AQW441" s="1552"/>
      <c r="AQX441" s="1552"/>
      <c r="AQY441" s="1552"/>
      <c r="AQZ441" s="1552"/>
      <c r="ARA441" s="1552"/>
      <c r="ARB441" s="1552"/>
      <c r="ARC441" s="1552"/>
      <c r="ARD441" s="1552"/>
      <c r="ARE441" s="1552"/>
      <c r="ARF441" s="1552"/>
      <c r="ARG441" s="1552"/>
      <c r="ARH441" s="1552"/>
      <c r="ARI441" s="1552"/>
      <c r="ARJ441" s="1552"/>
      <c r="ARK441" s="1552"/>
      <c r="ARL441" s="1552"/>
      <c r="ARM441" s="1552"/>
      <c r="ARN441" s="1552"/>
      <c r="ARO441" s="1552"/>
      <c r="ARP441" s="1552"/>
      <c r="ARQ441" s="1552"/>
      <c r="ARR441" s="1552"/>
      <c r="ARS441" s="1552"/>
      <c r="ART441" s="1552"/>
      <c r="ARU441" s="1552"/>
      <c r="ARV441" s="1552"/>
      <c r="ARW441" s="1552"/>
      <c r="ARX441" s="1552"/>
      <c r="ARY441" s="1552"/>
      <c r="ARZ441" s="1552"/>
      <c r="ASA441" s="1552"/>
      <c r="ASB441" s="1552"/>
      <c r="ASC441" s="1552"/>
      <c r="ASD441" s="1552"/>
      <c r="ASE441" s="1552"/>
      <c r="ASF441" s="1552"/>
      <c r="ASG441" s="1552"/>
      <c r="ASH441" s="1552"/>
      <c r="ASI441" s="1552"/>
      <c r="ASJ441" s="1552"/>
      <c r="ASK441" s="1552"/>
      <c r="ASL441" s="1552"/>
      <c r="ASM441" s="1552"/>
      <c r="ASN441" s="1552"/>
      <c r="ASO441" s="1552"/>
      <c r="ASP441" s="1552"/>
      <c r="ASQ441" s="1552"/>
      <c r="ASR441" s="1552"/>
      <c r="ASS441" s="1552"/>
      <c r="AST441" s="1552"/>
      <c r="ASU441" s="1552"/>
      <c r="ASV441" s="1552"/>
      <c r="ASW441" s="1552"/>
      <c r="ASX441" s="1552"/>
      <c r="ASY441" s="1552"/>
      <c r="ASZ441" s="1552"/>
      <c r="ATA441" s="1552"/>
      <c r="ATB441" s="1552"/>
      <c r="ATC441" s="1552"/>
      <c r="ATD441" s="1552"/>
      <c r="ATE441" s="1552"/>
      <c r="ATF441" s="1552"/>
      <c r="ATG441" s="1552"/>
      <c r="ATH441" s="1552"/>
      <c r="ATI441" s="1552"/>
      <c r="ATJ441" s="1552"/>
      <c r="ATK441" s="1552"/>
      <c r="ATL441" s="1552"/>
      <c r="ATM441" s="1552"/>
      <c r="ATN441" s="1552"/>
      <c r="ATO441" s="1552"/>
      <c r="ATP441" s="1552"/>
      <c r="ATQ441" s="1552"/>
      <c r="ATR441" s="1552"/>
      <c r="ATS441" s="1552"/>
      <c r="ATT441" s="1552"/>
      <c r="ATU441" s="1552"/>
      <c r="ATV441" s="1552"/>
      <c r="ATW441" s="1552"/>
      <c r="ATX441" s="1552"/>
      <c r="ATY441" s="1552"/>
      <c r="ATZ441" s="1552"/>
      <c r="AUA441" s="1552"/>
      <c r="AUB441" s="1552"/>
      <c r="AUC441" s="1552"/>
      <c r="AUD441" s="1552"/>
      <c r="AUE441" s="1552"/>
      <c r="AUF441" s="1552"/>
      <c r="AUG441" s="1552"/>
      <c r="AUH441" s="1552"/>
      <c r="AUI441" s="1552"/>
      <c r="AUJ441" s="1552"/>
      <c r="AUK441" s="1552"/>
      <c r="AUL441" s="1552"/>
      <c r="AUM441" s="1552"/>
      <c r="AUN441" s="1552"/>
      <c r="AUO441" s="1552"/>
      <c r="AUP441" s="1552"/>
      <c r="AUQ441" s="1552"/>
      <c r="AUR441" s="1552"/>
      <c r="AUS441" s="1552"/>
      <c r="AUT441" s="1552"/>
      <c r="AUU441" s="1552"/>
      <c r="AUV441" s="1552"/>
      <c r="AUW441" s="1552"/>
      <c r="AUX441" s="1552"/>
      <c r="AUY441" s="1552"/>
      <c r="AUZ441" s="1552"/>
      <c r="AVA441" s="1552"/>
      <c r="AVB441" s="1552"/>
      <c r="AVC441" s="1552"/>
      <c r="AVD441" s="1552"/>
      <c r="AVE441" s="1552"/>
      <c r="AVF441" s="1552"/>
      <c r="AVG441" s="1552"/>
      <c r="AVH441" s="1552"/>
      <c r="AVI441" s="1552"/>
      <c r="AVJ441" s="1552"/>
      <c r="AVK441" s="1552"/>
      <c r="AVL441" s="1552"/>
      <c r="AVM441" s="1552"/>
      <c r="AVN441" s="1552"/>
      <c r="AVO441" s="1552"/>
      <c r="AVP441" s="1552"/>
      <c r="AVQ441" s="1552"/>
      <c r="AVR441" s="1552"/>
      <c r="AVS441" s="1552"/>
      <c r="AVT441" s="1552"/>
      <c r="AVU441" s="1552"/>
      <c r="AVV441" s="1552"/>
      <c r="AVW441" s="1552"/>
      <c r="AVX441" s="1552"/>
      <c r="AVY441" s="1552"/>
      <c r="AVZ441" s="1552"/>
      <c r="AWA441" s="1552"/>
      <c r="AWB441" s="1552"/>
      <c r="AWC441" s="1552"/>
      <c r="AWD441" s="1552"/>
      <c r="AWE441" s="1552"/>
      <c r="AWF441" s="1552"/>
      <c r="AWG441" s="1552"/>
      <c r="AWH441" s="1552"/>
      <c r="AWI441" s="1552"/>
      <c r="AWJ441" s="1552"/>
      <c r="AWK441" s="1552"/>
      <c r="AWL441" s="1552"/>
      <c r="AWM441" s="1552"/>
      <c r="AWN441" s="1552"/>
      <c r="AWO441" s="1552"/>
      <c r="AWP441" s="1552"/>
      <c r="AWQ441" s="1552"/>
      <c r="AWR441" s="1552"/>
      <c r="AWS441" s="1552"/>
      <c r="AWT441" s="1552"/>
      <c r="AWU441" s="1552"/>
      <c r="AWV441" s="1552"/>
      <c r="AWW441" s="1552"/>
      <c r="AWX441" s="1552"/>
      <c r="AWY441" s="1552"/>
      <c r="AWZ441" s="1552"/>
      <c r="AXA441" s="1552"/>
      <c r="AXB441" s="1552"/>
      <c r="AXC441" s="1552"/>
      <c r="AXD441" s="1552"/>
      <c r="AXE441" s="1552"/>
      <c r="AXF441" s="1552"/>
      <c r="AXG441" s="1552"/>
      <c r="AXH441" s="1552"/>
      <c r="AXI441" s="1552"/>
      <c r="AXJ441" s="1552"/>
      <c r="AXK441" s="1552"/>
      <c r="AXL441" s="1552"/>
      <c r="AXM441" s="1552"/>
      <c r="AXN441" s="1552"/>
      <c r="AXO441" s="1552"/>
      <c r="AXP441" s="1552"/>
      <c r="AXQ441" s="1552"/>
      <c r="AXR441" s="1552"/>
      <c r="AXS441" s="1552"/>
      <c r="AXT441" s="1552"/>
      <c r="AXU441" s="1552"/>
      <c r="AXV441" s="1552"/>
      <c r="AXW441" s="1552"/>
      <c r="AXX441" s="1552"/>
      <c r="AXY441" s="1552"/>
      <c r="AXZ441" s="1552"/>
      <c r="AYA441" s="1552"/>
      <c r="AYB441" s="1552"/>
      <c r="AYC441" s="1552"/>
      <c r="AYD441" s="1552"/>
      <c r="AYE441" s="1552"/>
      <c r="AYF441" s="1552"/>
      <c r="AYG441" s="1552"/>
      <c r="AYH441" s="1552"/>
      <c r="AYI441" s="1552"/>
      <c r="AYJ441" s="1552"/>
      <c r="AYK441" s="1552"/>
      <c r="AYL441" s="1552"/>
      <c r="AYM441" s="1552"/>
      <c r="AYN441" s="1552"/>
      <c r="AYO441" s="1552"/>
      <c r="AYP441" s="1552"/>
      <c r="AYQ441" s="1552"/>
      <c r="AYR441" s="1552"/>
      <c r="AYS441" s="1552"/>
      <c r="AYT441" s="1552"/>
      <c r="AYU441" s="1552"/>
      <c r="AYV441" s="1552"/>
      <c r="AYW441" s="1552"/>
      <c r="AYX441" s="1552"/>
      <c r="AYY441" s="1552"/>
      <c r="AYZ441" s="1552"/>
      <c r="AZA441" s="1552"/>
      <c r="AZB441" s="1552"/>
      <c r="AZC441" s="1552"/>
      <c r="AZD441" s="1552"/>
      <c r="AZE441" s="1552"/>
      <c r="AZF441" s="1552"/>
      <c r="AZG441" s="1552"/>
      <c r="AZH441" s="1552"/>
      <c r="AZI441" s="1552"/>
      <c r="AZJ441" s="1552"/>
      <c r="AZK441" s="1552"/>
      <c r="AZL441" s="1552"/>
      <c r="AZM441" s="1552"/>
      <c r="AZN441" s="1552"/>
      <c r="AZO441" s="1552"/>
      <c r="AZP441" s="1552"/>
      <c r="AZQ441" s="1552"/>
      <c r="AZR441" s="1552"/>
      <c r="AZS441" s="1552"/>
      <c r="AZT441" s="1552"/>
      <c r="AZU441" s="1552"/>
      <c r="AZV441" s="1552"/>
      <c r="AZW441" s="1552"/>
      <c r="AZX441" s="1552"/>
      <c r="AZY441" s="1552"/>
      <c r="AZZ441" s="1552"/>
      <c r="BAA441" s="1552"/>
      <c r="BAB441" s="1552"/>
      <c r="BAC441" s="1552"/>
      <c r="BAD441" s="1552"/>
      <c r="BAE441" s="1552"/>
      <c r="BAF441" s="1552"/>
      <c r="BAG441" s="1552"/>
      <c r="BAH441" s="1552"/>
      <c r="BAI441" s="1552"/>
      <c r="BAJ441" s="1552"/>
      <c r="BAK441" s="1552"/>
      <c r="BAL441" s="1552"/>
      <c r="BAM441" s="1552"/>
      <c r="BAN441" s="1552"/>
      <c r="BAO441" s="1552"/>
      <c r="BAP441" s="1552"/>
      <c r="BAQ441" s="1552"/>
      <c r="BAR441" s="1552"/>
      <c r="BAS441" s="1552"/>
      <c r="BAT441" s="1552"/>
      <c r="BAU441" s="1552"/>
      <c r="BAV441" s="1552"/>
      <c r="BAW441" s="1552"/>
      <c r="BAX441" s="1552"/>
      <c r="BAY441" s="1552"/>
      <c r="BAZ441" s="1552"/>
      <c r="BBA441" s="1552"/>
      <c r="BBB441" s="1552"/>
      <c r="BBC441" s="1552"/>
      <c r="BBD441" s="1552"/>
      <c r="BBE441" s="1552"/>
      <c r="BBF441" s="1552"/>
      <c r="BBG441" s="1552"/>
      <c r="BBH441" s="1552"/>
      <c r="BBI441" s="1552"/>
      <c r="BBJ441" s="1552"/>
      <c r="BBK441" s="1552"/>
      <c r="BBL441" s="1552"/>
      <c r="BBM441" s="1552"/>
      <c r="BBN441" s="1552"/>
      <c r="BBO441" s="1552"/>
      <c r="BBP441" s="1552"/>
      <c r="BBQ441" s="1552"/>
      <c r="BBR441" s="1552"/>
      <c r="BBS441" s="1552"/>
      <c r="BBT441" s="1552"/>
      <c r="BBU441" s="1552"/>
      <c r="BBV441" s="1552"/>
      <c r="BBW441" s="1552"/>
      <c r="BBX441" s="1552"/>
      <c r="BBY441" s="1552"/>
      <c r="BBZ441" s="1552"/>
      <c r="BCA441" s="1552"/>
      <c r="BCB441" s="1552"/>
      <c r="BCC441" s="1552"/>
      <c r="BCD441" s="1552"/>
      <c r="BCE441" s="1552"/>
      <c r="BCF441" s="1552"/>
      <c r="BCG441" s="1552"/>
      <c r="BCH441" s="1552"/>
      <c r="BCI441" s="1552"/>
      <c r="BCJ441" s="1552"/>
      <c r="BCK441" s="1552"/>
      <c r="BCL441" s="1552"/>
      <c r="BCM441" s="1552"/>
      <c r="BCN441" s="1552"/>
      <c r="BCO441" s="1552"/>
      <c r="BCP441" s="1552"/>
      <c r="BCQ441" s="1552"/>
      <c r="BCR441" s="1552"/>
      <c r="BCS441" s="1552"/>
      <c r="BCT441" s="1552"/>
      <c r="BCU441" s="1552"/>
      <c r="BCV441" s="1552"/>
      <c r="BCW441" s="1552"/>
      <c r="BCX441" s="1552"/>
      <c r="BCY441" s="1552"/>
      <c r="BCZ441" s="1552"/>
      <c r="BDA441" s="1552"/>
      <c r="BDB441" s="1552"/>
      <c r="BDC441" s="1552"/>
      <c r="BDD441" s="1552"/>
      <c r="BDE441" s="1552"/>
      <c r="BDF441" s="1552"/>
      <c r="BDG441" s="1552"/>
      <c r="BDH441" s="1552"/>
      <c r="BDI441" s="1552"/>
      <c r="BDJ441" s="1552"/>
      <c r="BDK441" s="1552"/>
      <c r="BDL441" s="1552"/>
      <c r="BDM441" s="1552"/>
      <c r="BDN441" s="1552"/>
      <c r="BDO441" s="1552"/>
      <c r="BDP441" s="1552"/>
      <c r="BDQ441" s="1552"/>
      <c r="BDR441" s="1552"/>
      <c r="BDS441" s="1552"/>
      <c r="BDT441" s="1552"/>
      <c r="BDU441" s="1552"/>
      <c r="BDV441" s="1552"/>
      <c r="BDW441" s="1552"/>
      <c r="BDX441" s="1552"/>
      <c r="BDY441" s="1552"/>
      <c r="BDZ441" s="1552"/>
      <c r="BEA441" s="1552"/>
      <c r="BEB441" s="1552"/>
      <c r="BEC441" s="1552"/>
      <c r="BED441" s="1552"/>
      <c r="BEE441" s="1552"/>
      <c r="BEF441" s="1552"/>
      <c r="BEG441" s="1552"/>
      <c r="BEH441" s="1552"/>
      <c r="BEI441" s="1552"/>
      <c r="BEJ441" s="1552"/>
      <c r="BEK441" s="1552"/>
      <c r="BEL441" s="1552"/>
      <c r="BEM441" s="1552"/>
      <c r="BEN441" s="1552"/>
      <c r="BEO441" s="1552"/>
      <c r="BEP441" s="1552"/>
      <c r="BEQ441" s="1552"/>
      <c r="BER441" s="1552"/>
      <c r="BES441" s="1552"/>
      <c r="BET441" s="1552"/>
      <c r="BEU441" s="1552"/>
      <c r="BEV441" s="1552"/>
      <c r="BEW441" s="1552"/>
      <c r="BEX441" s="1552"/>
      <c r="BEY441" s="1552"/>
      <c r="BEZ441" s="1552"/>
      <c r="BFA441" s="1552"/>
      <c r="BFB441" s="1552"/>
      <c r="BFC441" s="1552"/>
      <c r="BFD441" s="1552"/>
      <c r="BFE441" s="1552"/>
      <c r="BFF441" s="1552"/>
      <c r="BFG441" s="1552"/>
      <c r="BFH441" s="1552"/>
      <c r="BFI441" s="1552"/>
      <c r="BFJ441" s="1552"/>
      <c r="BFK441" s="1552"/>
      <c r="BFL441" s="1552"/>
      <c r="BFM441" s="1552"/>
      <c r="BFN441" s="1552"/>
      <c r="BFO441" s="1552"/>
      <c r="BFP441" s="1552"/>
      <c r="BFQ441" s="1552"/>
      <c r="BFR441" s="1552"/>
      <c r="BFS441" s="1552"/>
      <c r="BFT441" s="1552"/>
      <c r="BFU441" s="1552"/>
      <c r="BFV441" s="1552"/>
      <c r="BFW441" s="1552"/>
      <c r="BFX441" s="1552"/>
      <c r="BFY441" s="1552"/>
      <c r="BFZ441" s="1552"/>
      <c r="BGA441" s="1552"/>
      <c r="BGB441" s="1552"/>
      <c r="BGC441" s="1552"/>
      <c r="BGD441" s="1552"/>
      <c r="BGE441" s="1552"/>
      <c r="BGF441" s="1552"/>
      <c r="BGG441" s="1552"/>
      <c r="BGH441" s="1552"/>
      <c r="BGI441" s="1552"/>
      <c r="BGJ441" s="1552"/>
      <c r="BGK441" s="1552"/>
      <c r="BGL441" s="1552"/>
      <c r="BGM441" s="1552"/>
      <c r="BGN441" s="1552"/>
      <c r="BGO441" s="1552"/>
      <c r="BGP441" s="1552"/>
      <c r="BGQ441" s="1552"/>
      <c r="BGR441" s="1552"/>
      <c r="BGS441" s="1552"/>
      <c r="BGT441" s="1552"/>
      <c r="BGU441" s="1552"/>
      <c r="BGV441" s="1552"/>
      <c r="BGW441" s="1552"/>
      <c r="BGX441" s="1552"/>
      <c r="BGY441" s="1552"/>
      <c r="BGZ441" s="1552"/>
      <c r="BHA441" s="1552"/>
      <c r="BHB441" s="1552"/>
      <c r="BHC441" s="1552"/>
      <c r="BHD441" s="1552"/>
      <c r="BHE441" s="1552"/>
      <c r="BHF441" s="1552"/>
      <c r="BHG441" s="1552"/>
      <c r="BHH441" s="1552"/>
      <c r="BHI441" s="1552"/>
      <c r="BHJ441" s="1552"/>
      <c r="BHK441" s="1552"/>
      <c r="BHL441" s="1552"/>
      <c r="BHM441" s="1552"/>
      <c r="BHN441" s="1552"/>
      <c r="BHO441" s="1552"/>
      <c r="BHP441" s="1552"/>
      <c r="BHQ441" s="1552"/>
      <c r="BHR441" s="1552"/>
      <c r="BHS441" s="1552"/>
      <c r="BHT441" s="1552"/>
      <c r="BHU441" s="1552"/>
      <c r="BHV441" s="1552"/>
      <c r="BHW441" s="1552"/>
      <c r="BHX441" s="1552"/>
      <c r="BHY441" s="1552"/>
      <c r="BHZ441" s="1552"/>
      <c r="BIA441" s="1552"/>
      <c r="BIB441" s="1552"/>
      <c r="BIC441" s="1552"/>
      <c r="BID441" s="1552"/>
      <c r="BIE441" s="1552"/>
      <c r="BIF441" s="1552"/>
      <c r="BIG441" s="1552"/>
      <c r="BIH441" s="1552"/>
      <c r="BII441" s="1552"/>
      <c r="BIJ441" s="1552"/>
      <c r="BIK441" s="1552"/>
      <c r="BIL441" s="1552"/>
      <c r="BIM441" s="1552"/>
      <c r="BIN441" s="1552"/>
      <c r="BIO441" s="1552"/>
      <c r="BIP441" s="1552"/>
      <c r="BIQ441" s="1552"/>
      <c r="BIR441" s="1552"/>
      <c r="BIS441" s="1552"/>
      <c r="BIT441" s="1552"/>
      <c r="BIU441" s="1552"/>
      <c r="BIV441" s="1552"/>
      <c r="BIW441" s="1552"/>
      <c r="BIX441" s="1552"/>
      <c r="BIY441" s="1552"/>
      <c r="BIZ441" s="1552"/>
      <c r="BJA441" s="1552"/>
      <c r="BJB441" s="1552"/>
      <c r="BJC441" s="1552"/>
      <c r="BJD441" s="1552"/>
      <c r="BJE441" s="1552"/>
      <c r="BJF441" s="1552"/>
      <c r="BJG441" s="1552"/>
      <c r="BJH441" s="1552"/>
      <c r="BJI441" s="1552"/>
      <c r="BJJ441" s="1552"/>
      <c r="BJK441" s="1552"/>
      <c r="BJL441" s="1552"/>
      <c r="BJM441" s="1552"/>
      <c r="BJN441" s="1552"/>
      <c r="BJO441" s="1552"/>
      <c r="BJP441" s="1552"/>
      <c r="BJQ441" s="1552"/>
      <c r="BJR441" s="1552"/>
      <c r="BJS441" s="1552"/>
      <c r="BJT441" s="1552"/>
      <c r="BJU441" s="1552"/>
      <c r="BJV441" s="1552"/>
      <c r="BJW441" s="1552"/>
      <c r="BJX441" s="1552"/>
      <c r="BJY441" s="1552"/>
      <c r="BJZ441" s="1552"/>
      <c r="BKA441" s="1552"/>
      <c r="BKB441" s="1552"/>
      <c r="BKC441" s="1552"/>
      <c r="BKD441" s="1552"/>
      <c r="BKE441" s="1552"/>
      <c r="BKF441" s="1552"/>
      <c r="BKG441" s="1552"/>
      <c r="BKH441" s="1552"/>
      <c r="BKI441" s="1552"/>
      <c r="BKJ441" s="1552"/>
      <c r="BKK441" s="1552"/>
      <c r="BKL441" s="1552"/>
      <c r="BKM441" s="1552"/>
      <c r="BKN441" s="1552"/>
      <c r="BKO441" s="1552"/>
      <c r="BKP441" s="1552"/>
      <c r="BKQ441" s="1552"/>
      <c r="BKR441" s="1552"/>
      <c r="BKS441" s="1552"/>
      <c r="BKT441" s="1552"/>
      <c r="BKU441" s="1552"/>
      <c r="BKV441" s="1552"/>
      <c r="BKW441" s="1552"/>
      <c r="BKX441" s="1552"/>
      <c r="BKY441" s="1552"/>
      <c r="BKZ441" s="1552"/>
      <c r="BLA441" s="1552"/>
      <c r="BLB441" s="1552"/>
      <c r="BLC441" s="1552"/>
      <c r="BLD441" s="1552"/>
      <c r="BLE441" s="1552"/>
      <c r="BLF441" s="1552"/>
      <c r="BLG441" s="1552"/>
      <c r="BLH441" s="1552"/>
      <c r="BLI441" s="1552"/>
      <c r="BLJ441" s="1552"/>
      <c r="BLK441" s="1552"/>
      <c r="BLL441" s="1552"/>
      <c r="BLM441" s="1552"/>
      <c r="BLN441" s="1552"/>
      <c r="BLO441" s="1552"/>
      <c r="BLP441" s="1552"/>
      <c r="BLQ441" s="1552"/>
      <c r="BLR441" s="1552"/>
      <c r="BLS441" s="1552"/>
      <c r="BLT441" s="1552"/>
      <c r="BLU441" s="1552"/>
      <c r="BLV441" s="1552"/>
      <c r="BLW441" s="1552"/>
      <c r="BLX441" s="1552"/>
      <c r="BLY441" s="1552"/>
      <c r="BLZ441" s="1552"/>
      <c r="BMA441" s="1552"/>
      <c r="BMB441" s="1552"/>
      <c r="BMC441" s="1552"/>
      <c r="BMD441" s="1552"/>
      <c r="BME441" s="1552"/>
      <c r="BMF441" s="1552"/>
      <c r="BMG441" s="1552"/>
      <c r="BMH441" s="1552"/>
      <c r="BMI441" s="1552"/>
      <c r="BMJ441" s="1552"/>
      <c r="BMK441" s="1552"/>
      <c r="BML441" s="1552"/>
      <c r="BMM441" s="1552"/>
      <c r="BMN441" s="1552"/>
      <c r="BMO441" s="1552"/>
      <c r="BMP441" s="1552"/>
      <c r="BMQ441" s="1552"/>
      <c r="BMR441" s="1552"/>
      <c r="BMS441" s="1552"/>
      <c r="BMT441" s="1552"/>
      <c r="BMU441" s="1552"/>
      <c r="BMV441" s="1552"/>
      <c r="BMW441" s="1552"/>
      <c r="BMX441" s="1552"/>
      <c r="BMY441" s="1552"/>
      <c r="BMZ441" s="1552"/>
      <c r="BNA441" s="1552"/>
      <c r="BNB441" s="1552"/>
      <c r="BNC441" s="1552"/>
      <c r="BND441" s="1552"/>
      <c r="BNE441" s="1552"/>
      <c r="BNF441" s="1552"/>
      <c r="BNG441" s="1552"/>
      <c r="BNH441" s="1552"/>
      <c r="BNI441" s="1552"/>
      <c r="BNJ441" s="1552"/>
      <c r="BNK441" s="1552"/>
      <c r="BNL441" s="1552"/>
      <c r="BNM441" s="1552"/>
      <c r="BNN441" s="1552"/>
      <c r="BNO441" s="1552"/>
      <c r="BNP441" s="1552"/>
      <c r="BNQ441" s="1552"/>
      <c r="BNR441" s="1552"/>
      <c r="BNS441" s="1552"/>
      <c r="BNT441" s="1552"/>
      <c r="BNU441" s="1552"/>
      <c r="BNV441" s="1552"/>
      <c r="BNW441" s="1552"/>
      <c r="BNX441" s="1552"/>
      <c r="BNY441" s="1552"/>
      <c r="BNZ441" s="1552"/>
      <c r="BOA441" s="1552"/>
      <c r="BOB441" s="1552"/>
      <c r="BOC441" s="1552"/>
      <c r="BOD441" s="1552"/>
      <c r="BOE441" s="1552"/>
      <c r="BOF441" s="1552"/>
      <c r="BOG441" s="1552"/>
      <c r="BOH441" s="1552"/>
      <c r="BOI441" s="1552"/>
      <c r="BOJ441" s="1552"/>
      <c r="BOK441" s="1552"/>
      <c r="BOL441" s="1552"/>
      <c r="BOM441" s="1552"/>
      <c r="BON441" s="1552"/>
      <c r="BOO441" s="1552"/>
      <c r="BOP441" s="1552"/>
      <c r="BOQ441" s="1552"/>
      <c r="BOR441" s="1552"/>
      <c r="BOS441" s="1552"/>
      <c r="BOT441" s="1552"/>
      <c r="BOU441" s="1552"/>
      <c r="BOV441" s="1552"/>
      <c r="BOW441" s="1552"/>
      <c r="BOX441" s="1552"/>
      <c r="BOY441" s="1552"/>
      <c r="BOZ441" s="1552"/>
      <c r="BPA441" s="1552"/>
      <c r="BPB441" s="1552"/>
      <c r="BPC441" s="1552"/>
      <c r="BPD441" s="1552"/>
      <c r="BPE441" s="1552"/>
      <c r="BPF441" s="1552"/>
      <c r="BPG441" s="1552"/>
      <c r="BPH441" s="1552"/>
      <c r="BPI441" s="1552"/>
      <c r="BPJ441" s="1552"/>
      <c r="BPK441" s="1552"/>
      <c r="BPL441" s="1552"/>
      <c r="BPM441" s="1552"/>
      <c r="BPN441" s="1552"/>
      <c r="BPO441" s="1552"/>
      <c r="BPP441" s="1552"/>
      <c r="BPQ441" s="1552"/>
      <c r="BPR441" s="1552"/>
      <c r="BPS441" s="1552"/>
      <c r="BPT441" s="1552"/>
      <c r="BPU441" s="1552"/>
      <c r="BPV441" s="1552"/>
      <c r="BPW441" s="1552"/>
      <c r="BPX441" s="1552"/>
      <c r="BPY441" s="1552"/>
      <c r="BPZ441" s="1552"/>
      <c r="BQA441" s="1552"/>
      <c r="BQB441" s="1552"/>
      <c r="BQC441" s="1552"/>
      <c r="BQD441" s="1552"/>
      <c r="BQE441" s="1552"/>
      <c r="BQF441" s="1552"/>
      <c r="BQG441" s="1552"/>
      <c r="BQH441" s="1552"/>
      <c r="BQI441" s="1552"/>
      <c r="BQJ441" s="1552"/>
      <c r="BQK441" s="1552"/>
      <c r="BQL441" s="1552"/>
      <c r="BQM441" s="1552"/>
      <c r="BQN441" s="1552"/>
      <c r="BQO441" s="1552"/>
      <c r="BQP441" s="1552"/>
      <c r="BQQ441" s="1552"/>
      <c r="BQR441" s="1552"/>
      <c r="BQS441" s="1552"/>
      <c r="BQT441" s="1552"/>
      <c r="BQU441" s="1552"/>
      <c r="BQV441" s="1552"/>
      <c r="BQW441" s="1552"/>
      <c r="BQX441" s="1552"/>
      <c r="BQY441" s="1552"/>
      <c r="BQZ441" s="1552"/>
      <c r="BRA441" s="1552"/>
      <c r="BRB441" s="1552"/>
      <c r="BRC441" s="1552"/>
      <c r="BRD441" s="1552"/>
      <c r="BRE441" s="1552"/>
      <c r="BRF441" s="1552"/>
      <c r="BRG441" s="1552"/>
      <c r="BRH441" s="1552"/>
      <c r="BRI441" s="1552"/>
      <c r="BRJ441" s="1552"/>
      <c r="BRK441" s="1552"/>
      <c r="BRL441" s="1552"/>
      <c r="BRM441" s="1552"/>
      <c r="BRN441" s="1552"/>
      <c r="BRO441" s="1552"/>
      <c r="BRP441" s="1552"/>
      <c r="BRQ441" s="1552"/>
      <c r="BRR441" s="1552"/>
      <c r="BRS441" s="1552"/>
      <c r="BRT441" s="1552"/>
      <c r="BRU441" s="1552"/>
      <c r="BRV441" s="1552"/>
      <c r="BRW441" s="1552"/>
      <c r="BRX441" s="1552"/>
      <c r="BRY441" s="1552"/>
      <c r="BRZ441" s="1552"/>
      <c r="BSA441" s="1552"/>
      <c r="BSB441" s="1552"/>
      <c r="BSC441" s="1552"/>
      <c r="BSD441" s="1552"/>
      <c r="BSE441" s="1552"/>
      <c r="BSF441" s="1552"/>
      <c r="BSG441" s="1552"/>
      <c r="BSH441" s="1552"/>
      <c r="BSI441" s="1552"/>
      <c r="BSJ441" s="1552"/>
      <c r="BSK441" s="1552"/>
      <c r="BSL441" s="1552"/>
      <c r="BSM441" s="1552"/>
      <c r="BSN441" s="1552"/>
      <c r="BSO441" s="1552"/>
      <c r="BSP441" s="1552"/>
      <c r="BSQ441" s="1552"/>
      <c r="BSR441" s="1552"/>
      <c r="BSS441" s="1552"/>
      <c r="BST441" s="1552"/>
      <c r="BSU441" s="1552"/>
      <c r="BSV441" s="1552"/>
      <c r="BSW441" s="1552"/>
      <c r="BSX441" s="1552"/>
      <c r="BSY441" s="1552"/>
      <c r="BSZ441" s="1552"/>
      <c r="BTA441" s="1552"/>
      <c r="BTB441" s="1552"/>
      <c r="BTC441" s="1552"/>
      <c r="BTD441" s="1552"/>
      <c r="BTE441" s="1552"/>
      <c r="BTF441" s="1552"/>
      <c r="BTG441" s="1552"/>
      <c r="BTH441" s="1552"/>
      <c r="BTI441" s="1552"/>
      <c r="BTJ441" s="1552"/>
      <c r="BTK441" s="1552"/>
      <c r="BTL441" s="1552"/>
      <c r="BTM441" s="1552"/>
      <c r="BTN441" s="1552"/>
      <c r="BTO441" s="1552"/>
      <c r="BTP441" s="1552"/>
      <c r="BTQ441" s="1552"/>
      <c r="BTR441" s="1552"/>
      <c r="BTS441" s="1552"/>
      <c r="BTT441" s="1552"/>
      <c r="BTU441" s="1552"/>
      <c r="BTV441" s="1552"/>
      <c r="BTW441" s="1552"/>
      <c r="BTX441" s="1552"/>
      <c r="BTY441" s="1552"/>
      <c r="BTZ441" s="1552"/>
      <c r="BUA441" s="1552"/>
      <c r="BUB441" s="1552"/>
      <c r="BUC441" s="1552"/>
      <c r="BUD441" s="1552"/>
      <c r="BUE441" s="1552"/>
      <c r="BUF441" s="1552"/>
      <c r="BUG441" s="1552"/>
      <c r="BUH441" s="1552"/>
      <c r="BUI441" s="1552"/>
      <c r="BUJ441" s="1552"/>
      <c r="BUK441" s="1552"/>
      <c r="BUL441" s="1552"/>
      <c r="BUM441" s="1552"/>
      <c r="BUN441" s="1552"/>
      <c r="BUO441" s="1552"/>
      <c r="BUP441" s="1552"/>
      <c r="BUQ441" s="1552"/>
      <c r="BUR441" s="1552"/>
      <c r="BUS441" s="1552"/>
      <c r="BUT441" s="1552"/>
      <c r="BUU441" s="1552"/>
      <c r="BUV441" s="1552"/>
      <c r="BUW441" s="1552"/>
      <c r="BUX441" s="1552"/>
      <c r="BUY441" s="1552"/>
      <c r="BUZ441" s="1552"/>
      <c r="BVA441" s="1552"/>
      <c r="BVB441" s="1552"/>
      <c r="BVC441" s="1552"/>
      <c r="BVD441" s="1552"/>
      <c r="BVE441" s="1552"/>
      <c r="BVF441" s="1552"/>
      <c r="BVG441" s="1552"/>
      <c r="BVH441" s="1552"/>
      <c r="BVI441" s="1552"/>
      <c r="BVJ441" s="1552"/>
      <c r="BVK441" s="1552"/>
      <c r="BVL441" s="1552"/>
      <c r="BVM441" s="1552"/>
      <c r="BVN441" s="1552"/>
      <c r="BVO441" s="1552"/>
      <c r="BVP441" s="1552"/>
      <c r="BVQ441" s="1552"/>
      <c r="BVR441" s="1552"/>
      <c r="BVS441" s="1552"/>
      <c r="BVT441" s="1552"/>
      <c r="BVU441" s="1552"/>
      <c r="BVV441" s="1552"/>
      <c r="BVW441" s="1552"/>
      <c r="BVX441" s="1552"/>
      <c r="BVY441" s="1552"/>
      <c r="BVZ441" s="1552"/>
      <c r="BWA441" s="1552"/>
      <c r="BWB441" s="1552"/>
      <c r="BWC441" s="1552"/>
      <c r="BWD441" s="1552"/>
      <c r="BWE441" s="1552"/>
      <c r="BWF441" s="1552"/>
      <c r="BWG441" s="1552"/>
      <c r="BWH441" s="1552"/>
      <c r="BWI441" s="1552"/>
      <c r="BWJ441" s="1552"/>
      <c r="BWK441" s="1552"/>
      <c r="BWL441" s="1552"/>
      <c r="BWM441" s="1552"/>
      <c r="BWN441" s="1552"/>
      <c r="BWO441" s="1552"/>
      <c r="BWP441" s="1552"/>
      <c r="BWQ441" s="1552"/>
      <c r="BWR441" s="1552"/>
      <c r="BWS441" s="1552"/>
      <c r="BWT441" s="1552"/>
      <c r="BWU441" s="1552"/>
      <c r="BWV441" s="1552"/>
      <c r="BWW441" s="1552"/>
      <c r="BWX441" s="1552"/>
      <c r="BWY441" s="1552"/>
      <c r="BWZ441" s="1552"/>
      <c r="BXA441" s="1552"/>
      <c r="BXB441" s="1552"/>
      <c r="BXC441" s="1552"/>
      <c r="BXD441" s="1552"/>
      <c r="BXE441" s="1552"/>
      <c r="BXF441" s="1552"/>
      <c r="BXG441" s="1552"/>
      <c r="BXH441" s="1552"/>
      <c r="BXI441" s="1552"/>
      <c r="BXJ441" s="1552"/>
      <c r="BXK441" s="1552"/>
      <c r="BXL441" s="1552"/>
      <c r="BXM441" s="1552"/>
      <c r="BXN441" s="1552"/>
      <c r="BXO441" s="1552"/>
      <c r="BXP441" s="1552"/>
      <c r="BXQ441" s="1552"/>
      <c r="BXR441" s="1552"/>
      <c r="BXS441" s="1552"/>
      <c r="BXT441" s="1552"/>
      <c r="BXU441" s="1552"/>
      <c r="BXV441" s="1552"/>
      <c r="BXW441" s="1552"/>
      <c r="BXX441" s="1552"/>
      <c r="BXY441" s="1552"/>
      <c r="BXZ441" s="1552"/>
      <c r="BYA441" s="1552"/>
      <c r="BYB441" s="1552"/>
      <c r="BYC441" s="1552"/>
      <c r="BYD441" s="1552"/>
      <c r="BYE441" s="1552"/>
      <c r="BYF441" s="1552"/>
      <c r="BYG441" s="1552"/>
      <c r="BYH441" s="1552"/>
      <c r="BYI441" s="1552"/>
      <c r="BYJ441" s="1552"/>
      <c r="BYK441" s="1552"/>
      <c r="BYL441" s="1552"/>
      <c r="BYM441" s="1552"/>
      <c r="BYN441" s="1552"/>
      <c r="BYO441" s="1552"/>
      <c r="BYP441" s="1552"/>
      <c r="BYQ441" s="1552"/>
      <c r="BYR441" s="1552"/>
      <c r="BYS441" s="1552"/>
      <c r="BYT441" s="1552"/>
      <c r="BYU441" s="1552"/>
      <c r="BYV441" s="1552"/>
      <c r="BYW441" s="1552"/>
      <c r="BYX441" s="1552"/>
      <c r="BYY441" s="1552"/>
      <c r="BYZ441" s="1552"/>
      <c r="BZA441" s="1552"/>
      <c r="BZB441" s="1552"/>
      <c r="BZC441" s="1552"/>
      <c r="BZD441" s="1552"/>
      <c r="BZE441" s="1552"/>
      <c r="BZF441" s="1552"/>
      <c r="BZG441" s="1552"/>
      <c r="BZH441" s="1552"/>
      <c r="BZI441" s="1552"/>
      <c r="BZJ441" s="1552"/>
      <c r="BZK441" s="1552"/>
      <c r="BZL441" s="1552"/>
      <c r="BZM441" s="1552"/>
      <c r="BZN441" s="1552"/>
      <c r="BZO441" s="1552"/>
      <c r="BZP441" s="1552"/>
      <c r="BZQ441" s="1552"/>
      <c r="BZR441" s="1552"/>
      <c r="BZS441" s="1552"/>
      <c r="BZT441" s="1552"/>
      <c r="BZU441" s="1552"/>
      <c r="BZV441" s="1552"/>
      <c r="BZW441" s="1552"/>
      <c r="BZX441" s="1552"/>
      <c r="BZY441" s="1552"/>
      <c r="BZZ441" s="1552"/>
      <c r="CAA441" s="1552"/>
      <c r="CAB441" s="1552"/>
      <c r="CAC441" s="1552"/>
      <c r="CAD441" s="1552"/>
      <c r="CAE441" s="1552"/>
      <c r="CAF441" s="1552"/>
      <c r="CAG441" s="1552"/>
      <c r="CAH441" s="1552"/>
      <c r="CAI441" s="1552"/>
      <c r="CAJ441" s="1552"/>
      <c r="CAK441" s="1552"/>
      <c r="CAL441" s="1552"/>
      <c r="CAM441" s="1552"/>
      <c r="CAN441" s="1552"/>
      <c r="CAO441" s="1552"/>
      <c r="CAP441" s="1552"/>
      <c r="CAQ441" s="1552"/>
      <c r="CAR441" s="1552"/>
      <c r="CAS441" s="1552"/>
      <c r="CAT441" s="1552"/>
      <c r="CAU441" s="1552"/>
      <c r="CAV441" s="1552"/>
      <c r="CAW441" s="1552"/>
      <c r="CAX441" s="1552"/>
      <c r="CAY441" s="1552"/>
      <c r="CAZ441" s="1552"/>
      <c r="CBA441" s="1552"/>
      <c r="CBB441" s="1552"/>
      <c r="CBC441" s="1552"/>
      <c r="CBD441" s="1552"/>
      <c r="CBE441" s="1552"/>
      <c r="CBF441" s="1552"/>
      <c r="CBG441" s="1552"/>
      <c r="CBH441" s="1552"/>
      <c r="CBI441" s="1552"/>
      <c r="CBJ441" s="1552"/>
      <c r="CBK441" s="1552"/>
      <c r="CBL441" s="1552"/>
      <c r="CBM441" s="1552"/>
      <c r="CBN441" s="1552"/>
      <c r="CBO441" s="1552"/>
      <c r="CBP441" s="1552"/>
      <c r="CBQ441" s="1552"/>
      <c r="CBR441" s="1552"/>
      <c r="CBS441" s="1552"/>
      <c r="CBT441" s="1552"/>
      <c r="CBU441" s="1552"/>
      <c r="CBV441" s="1552"/>
      <c r="CBW441" s="1552"/>
      <c r="CBX441" s="1552"/>
      <c r="CBY441" s="1552"/>
      <c r="CBZ441" s="1552"/>
      <c r="CCA441" s="1552"/>
      <c r="CCB441" s="1552"/>
      <c r="CCC441" s="1552"/>
      <c r="CCD441" s="1552"/>
      <c r="CCE441" s="1552"/>
      <c r="CCF441" s="1552"/>
      <c r="CCG441" s="1552"/>
      <c r="CCH441" s="1552"/>
      <c r="CCI441" s="1552"/>
      <c r="CCJ441" s="1552"/>
      <c r="CCK441" s="1552"/>
      <c r="CCL441" s="1552"/>
      <c r="CCM441" s="1552"/>
      <c r="CCN441" s="1552"/>
      <c r="CCO441" s="1552"/>
      <c r="CCP441" s="1552"/>
      <c r="CCQ441" s="1552"/>
      <c r="CCR441" s="1552"/>
      <c r="CCS441" s="1552"/>
      <c r="CCT441" s="1552"/>
      <c r="CCU441" s="1552"/>
      <c r="CCV441" s="1552"/>
      <c r="CCW441" s="1552"/>
      <c r="CCX441" s="1552"/>
      <c r="CCY441" s="1552"/>
      <c r="CCZ441" s="1552"/>
      <c r="CDA441" s="1552"/>
      <c r="CDB441" s="1552"/>
      <c r="CDC441" s="1552"/>
      <c r="CDD441" s="1552"/>
      <c r="CDE441" s="1552"/>
      <c r="CDF441" s="1552"/>
      <c r="CDG441" s="1552"/>
      <c r="CDH441" s="1552"/>
      <c r="CDI441" s="1552"/>
      <c r="CDJ441" s="1552"/>
      <c r="CDK441" s="1552"/>
      <c r="CDL441" s="1552"/>
      <c r="CDM441" s="1552"/>
      <c r="CDN441" s="1552"/>
      <c r="CDO441" s="1552"/>
      <c r="CDP441" s="1552"/>
      <c r="CDQ441" s="1552"/>
      <c r="CDR441" s="1552"/>
      <c r="CDS441" s="1552"/>
      <c r="CDT441" s="1552"/>
      <c r="CDU441" s="1552"/>
      <c r="CDV441" s="1552"/>
      <c r="CDW441" s="1552"/>
      <c r="CDX441" s="1552"/>
      <c r="CDY441" s="1552"/>
      <c r="CDZ441" s="1552"/>
      <c r="CEA441" s="1552"/>
      <c r="CEB441" s="1552"/>
      <c r="CEC441" s="1552"/>
      <c r="CED441" s="1552"/>
      <c r="CEE441" s="1552"/>
      <c r="CEF441" s="1552"/>
      <c r="CEG441" s="1552"/>
      <c r="CEH441" s="1552"/>
      <c r="CEI441" s="1552"/>
      <c r="CEJ441" s="1552"/>
      <c r="CEK441" s="1552"/>
      <c r="CEL441" s="1552"/>
      <c r="CEM441" s="1552"/>
      <c r="CEN441" s="1552"/>
      <c r="CEO441" s="1552"/>
      <c r="CEP441" s="1552"/>
      <c r="CEQ441" s="1552"/>
      <c r="CER441" s="1552"/>
      <c r="CES441" s="1552"/>
      <c r="CET441" s="1552"/>
      <c r="CEU441" s="1552"/>
      <c r="CEV441" s="1552"/>
      <c r="CEW441" s="1552"/>
      <c r="CEX441" s="1552"/>
      <c r="CEY441" s="1552"/>
      <c r="CEZ441" s="1552"/>
      <c r="CFA441" s="1552"/>
      <c r="CFB441" s="1552"/>
      <c r="CFC441" s="1552"/>
      <c r="CFD441" s="1552"/>
      <c r="CFE441" s="1552"/>
      <c r="CFF441" s="1552"/>
      <c r="CFG441" s="1552"/>
      <c r="CFH441" s="1552"/>
      <c r="CFI441" s="1552"/>
      <c r="CFJ441" s="1552"/>
      <c r="CFK441" s="1552"/>
      <c r="CFL441" s="1552"/>
      <c r="CFM441" s="1552"/>
      <c r="CFN441" s="1552"/>
      <c r="CFO441" s="1552"/>
      <c r="CFP441" s="1552"/>
      <c r="CFQ441" s="1552"/>
      <c r="CFR441" s="1552"/>
      <c r="CFS441" s="1552"/>
      <c r="CFT441" s="1552"/>
      <c r="CFU441" s="1552"/>
      <c r="CFV441" s="1552"/>
      <c r="CFW441" s="1552"/>
      <c r="CFX441" s="1552"/>
      <c r="CFY441" s="1552"/>
      <c r="CFZ441" s="1552"/>
      <c r="CGA441" s="1552"/>
      <c r="CGB441" s="1552"/>
      <c r="CGC441" s="1552"/>
      <c r="CGD441" s="1552"/>
      <c r="CGE441" s="1552"/>
      <c r="CGF441" s="1552"/>
      <c r="CGG441" s="1552"/>
      <c r="CGH441" s="1552"/>
      <c r="CGI441" s="1552"/>
      <c r="CGJ441" s="1552"/>
      <c r="CGK441" s="1552"/>
      <c r="CGL441" s="1552"/>
      <c r="CGM441" s="1552"/>
      <c r="CGN441" s="1552"/>
      <c r="CGO441" s="1552"/>
      <c r="CGP441" s="1552"/>
      <c r="CGQ441" s="1552"/>
      <c r="CGR441" s="1552"/>
      <c r="CGS441" s="1552"/>
      <c r="CGT441" s="1552"/>
      <c r="CGU441" s="1552"/>
      <c r="CGV441" s="1552"/>
      <c r="CGW441" s="1552"/>
      <c r="CGX441" s="1552"/>
      <c r="CGY441" s="1552"/>
      <c r="CGZ441" s="1552"/>
      <c r="CHA441" s="1552"/>
      <c r="CHB441" s="1552"/>
      <c r="CHC441" s="1552"/>
      <c r="CHD441" s="1552"/>
      <c r="CHE441" s="1552"/>
      <c r="CHF441" s="1552"/>
      <c r="CHG441" s="1552"/>
      <c r="CHH441" s="1552"/>
      <c r="CHI441" s="1552"/>
      <c r="CHJ441" s="1552"/>
      <c r="CHK441" s="1552"/>
      <c r="CHL441" s="1552"/>
      <c r="CHM441" s="1552"/>
      <c r="CHN441" s="1552"/>
      <c r="CHO441" s="1552"/>
      <c r="CHP441" s="1552"/>
      <c r="CHQ441" s="1552"/>
      <c r="CHR441" s="1552"/>
      <c r="CHS441" s="1552"/>
      <c r="CHT441" s="1552"/>
      <c r="CHU441" s="1552"/>
      <c r="CHV441" s="1552"/>
      <c r="CHW441" s="1552"/>
      <c r="CHX441" s="1552"/>
      <c r="CHY441" s="1552"/>
      <c r="CHZ441" s="1552"/>
      <c r="CIA441" s="1552"/>
      <c r="CIB441" s="1552"/>
      <c r="CIC441" s="1552"/>
      <c r="CID441" s="1552"/>
      <c r="CIE441" s="1552"/>
      <c r="CIF441" s="1552"/>
      <c r="CIG441" s="1552"/>
      <c r="CIH441" s="1552"/>
      <c r="CII441" s="1552"/>
      <c r="CIJ441" s="1552"/>
      <c r="CIK441" s="1552"/>
      <c r="CIL441" s="1552"/>
      <c r="CIM441" s="1552"/>
      <c r="CIN441" s="1552"/>
      <c r="CIO441" s="1552"/>
      <c r="CIP441" s="1552"/>
      <c r="CIQ441" s="1552"/>
      <c r="CIR441" s="1552"/>
      <c r="CIS441" s="1552"/>
      <c r="CIT441" s="1552"/>
      <c r="CIU441" s="1552"/>
      <c r="CIV441" s="1552"/>
      <c r="CIW441" s="1552"/>
      <c r="CIX441" s="1552"/>
      <c r="CIY441" s="1552"/>
      <c r="CIZ441" s="1552"/>
      <c r="CJA441" s="1552"/>
      <c r="CJB441" s="1552"/>
      <c r="CJC441" s="1552"/>
      <c r="CJD441" s="1552"/>
      <c r="CJE441" s="1552"/>
      <c r="CJF441" s="1552"/>
      <c r="CJG441" s="1552"/>
      <c r="CJH441" s="1552"/>
      <c r="CJI441" s="1552"/>
      <c r="CJJ441" s="1552"/>
      <c r="CJK441" s="1552"/>
      <c r="CJL441" s="1552"/>
      <c r="CJM441" s="1552"/>
      <c r="CJN441" s="1552"/>
      <c r="CJO441" s="1552"/>
      <c r="CJP441" s="1552"/>
      <c r="CJQ441" s="1552"/>
      <c r="CJR441" s="1552"/>
      <c r="CJS441" s="1552"/>
      <c r="CJT441" s="1552"/>
      <c r="CJU441" s="1552"/>
      <c r="CJV441" s="1552"/>
      <c r="CJW441" s="1552"/>
      <c r="CJX441" s="1552"/>
      <c r="CJY441" s="1552"/>
      <c r="CJZ441" s="1552"/>
      <c r="CKA441" s="1552"/>
      <c r="CKB441" s="1552"/>
      <c r="CKC441" s="1552"/>
      <c r="CKD441" s="1552"/>
      <c r="CKE441" s="1552"/>
      <c r="CKF441" s="1552"/>
      <c r="CKG441" s="1552"/>
      <c r="CKH441" s="1552"/>
      <c r="CKI441" s="1552"/>
      <c r="CKJ441" s="1552"/>
      <c r="CKK441" s="1552"/>
      <c r="CKL441" s="1552"/>
      <c r="CKM441" s="1552"/>
      <c r="CKN441" s="1552"/>
      <c r="CKO441" s="1552"/>
      <c r="CKP441" s="1552"/>
      <c r="CKQ441" s="1552"/>
      <c r="CKR441" s="1552"/>
      <c r="CKS441" s="1552"/>
      <c r="CKT441" s="1552"/>
      <c r="CKU441" s="1552"/>
      <c r="CKV441" s="1552"/>
      <c r="CKW441" s="1552"/>
      <c r="CKX441" s="1552"/>
      <c r="CKY441" s="1552"/>
      <c r="CKZ441" s="1552"/>
      <c r="CLA441" s="1552"/>
      <c r="CLB441" s="1552"/>
      <c r="CLC441" s="1552"/>
      <c r="CLD441" s="1552"/>
      <c r="CLE441" s="1552"/>
      <c r="CLF441" s="1552"/>
      <c r="CLG441" s="1552"/>
      <c r="CLH441" s="1552"/>
      <c r="CLI441" s="1552"/>
      <c r="CLJ441" s="1552"/>
      <c r="CLK441" s="1552"/>
      <c r="CLL441" s="1552"/>
      <c r="CLM441" s="1552"/>
      <c r="CLN441" s="1552"/>
      <c r="CLO441" s="1552"/>
      <c r="CLP441" s="1552"/>
      <c r="CLQ441" s="1552"/>
      <c r="CLR441" s="1552"/>
      <c r="CLS441" s="1552"/>
      <c r="CLT441" s="1552"/>
      <c r="CLU441" s="1552"/>
      <c r="CLV441" s="1552"/>
      <c r="CLW441" s="1552"/>
      <c r="CLX441" s="1552"/>
      <c r="CLY441" s="1552"/>
      <c r="CLZ441" s="1552"/>
      <c r="CMA441" s="1552"/>
      <c r="CMB441" s="1552"/>
      <c r="CMC441" s="1552"/>
      <c r="CMD441" s="1552"/>
      <c r="CME441" s="1552"/>
      <c r="CMF441" s="1552"/>
      <c r="CMG441" s="1552"/>
      <c r="CMH441" s="1552"/>
      <c r="CMI441" s="1552"/>
      <c r="CMJ441" s="1552"/>
      <c r="CMK441" s="1552"/>
      <c r="CML441" s="1552"/>
      <c r="CMM441" s="1552"/>
      <c r="CMN441" s="1552"/>
      <c r="CMO441" s="1552"/>
      <c r="CMP441" s="1552"/>
      <c r="CMQ441" s="1552"/>
      <c r="CMR441" s="1552"/>
      <c r="CMS441" s="1552"/>
      <c r="CMT441" s="1552"/>
      <c r="CMU441" s="1552"/>
      <c r="CMV441" s="1552"/>
      <c r="CMW441" s="1552"/>
      <c r="CMX441" s="1552"/>
      <c r="CMY441" s="1552"/>
      <c r="CMZ441" s="1552"/>
      <c r="CNA441" s="1552"/>
      <c r="CNB441" s="1552"/>
      <c r="CNC441" s="1552"/>
      <c r="CND441" s="1552"/>
      <c r="CNE441" s="1552"/>
      <c r="CNF441" s="1552"/>
      <c r="CNG441" s="1552"/>
      <c r="CNH441" s="1552"/>
      <c r="CNI441" s="1552"/>
      <c r="CNJ441" s="1552"/>
      <c r="CNK441" s="1552"/>
      <c r="CNL441" s="1552"/>
      <c r="CNM441" s="1552"/>
      <c r="CNN441" s="1552"/>
      <c r="CNO441" s="1552"/>
      <c r="CNP441" s="1552"/>
      <c r="CNQ441" s="1552"/>
      <c r="CNR441" s="1552"/>
      <c r="CNS441" s="1552"/>
      <c r="CNT441" s="1552"/>
      <c r="CNU441" s="1552"/>
      <c r="CNV441" s="1552"/>
      <c r="CNW441" s="1552"/>
      <c r="CNX441" s="1552"/>
      <c r="CNY441" s="1552"/>
      <c r="CNZ441" s="1552"/>
      <c r="COA441" s="1552"/>
      <c r="COB441" s="1552"/>
      <c r="COC441" s="1552"/>
      <c r="COD441" s="1552"/>
      <c r="COE441" s="1552"/>
      <c r="COF441" s="1552"/>
      <c r="COG441" s="1552"/>
      <c r="COH441" s="1552"/>
      <c r="COI441" s="1552"/>
      <c r="COJ441" s="1552"/>
      <c r="COK441" s="1552"/>
      <c r="COL441" s="1552"/>
      <c r="COM441" s="1552"/>
      <c r="CON441" s="1552"/>
      <c r="COO441" s="1552"/>
      <c r="COP441" s="1552"/>
      <c r="COQ441" s="1552"/>
      <c r="COR441" s="1552"/>
      <c r="COS441" s="1552"/>
      <c r="COT441" s="1552"/>
      <c r="COU441" s="1552"/>
      <c r="COV441" s="1552"/>
      <c r="COW441" s="1552"/>
      <c r="COX441" s="1552"/>
      <c r="COY441" s="1552"/>
      <c r="COZ441" s="1552"/>
      <c r="CPA441" s="1552"/>
      <c r="CPB441" s="1552"/>
      <c r="CPC441" s="1552"/>
      <c r="CPD441" s="1552"/>
      <c r="CPE441" s="1552"/>
      <c r="CPF441" s="1552"/>
      <c r="CPG441" s="1552"/>
      <c r="CPH441" s="1552"/>
      <c r="CPI441" s="1552"/>
      <c r="CPJ441" s="1552"/>
      <c r="CPK441" s="1552"/>
      <c r="CPL441" s="1552"/>
      <c r="CPM441" s="1552"/>
      <c r="CPN441" s="1552"/>
      <c r="CPO441" s="1552"/>
      <c r="CPP441" s="1552"/>
      <c r="CPQ441" s="1552"/>
      <c r="CPR441" s="1552"/>
      <c r="CPS441" s="1552"/>
      <c r="CPT441" s="1552"/>
      <c r="CPU441" s="1552"/>
      <c r="CPV441" s="1552"/>
      <c r="CPW441" s="1552"/>
      <c r="CPX441" s="1552"/>
      <c r="CPY441" s="1552"/>
      <c r="CPZ441" s="1552"/>
      <c r="CQA441" s="1552"/>
      <c r="CQB441" s="1552"/>
      <c r="CQC441" s="1552"/>
      <c r="CQD441" s="1552"/>
      <c r="CQE441" s="1552"/>
      <c r="CQF441" s="1552"/>
      <c r="CQG441" s="1552"/>
      <c r="CQH441" s="1552"/>
      <c r="CQI441" s="1552"/>
      <c r="CQJ441" s="1552"/>
      <c r="CQK441" s="1552"/>
      <c r="CQL441" s="1552"/>
      <c r="CQM441" s="1552"/>
      <c r="CQN441" s="1552"/>
      <c r="CQO441" s="1552"/>
      <c r="CQP441" s="1552"/>
      <c r="CQQ441" s="1552"/>
      <c r="CQR441" s="1552"/>
      <c r="CQS441" s="1552"/>
      <c r="CQT441" s="1552"/>
      <c r="CQU441" s="1552"/>
      <c r="CQV441" s="1552"/>
      <c r="CQW441" s="1552"/>
      <c r="CQX441" s="1552"/>
      <c r="CQY441" s="1552"/>
      <c r="CQZ441" s="1552"/>
      <c r="CRA441" s="1552"/>
      <c r="CRB441" s="1552"/>
      <c r="CRC441" s="1552"/>
      <c r="CRD441" s="1552"/>
      <c r="CRE441" s="1552"/>
      <c r="CRF441" s="1552"/>
      <c r="CRG441" s="1552"/>
      <c r="CRH441" s="1552"/>
      <c r="CRI441" s="1552"/>
      <c r="CRJ441" s="1552"/>
      <c r="CRK441" s="1552"/>
      <c r="CRL441" s="1552"/>
      <c r="CRM441" s="1552"/>
      <c r="CRN441" s="1552"/>
      <c r="CRO441" s="1552"/>
      <c r="CRP441" s="1552"/>
      <c r="CRQ441" s="1552"/>
      <c r="CRR441" s="1552"/>
      <c r="CRS441" s="1552"/>
      <c r="CRT441" s="1552"/>
      <c r="CRU441" s="1552"/>
      <c r="CRV441" s="1552"/>
      <c r="CRW441" s="1552"/>
      <c r="CRX441" s="1552"/>
      <c r="CRY441" s="1552"/>
      <c r="CRZ441" s="1552"/>
      <c r="CSA441" s="1552"/>
      <c r="CSB441" s="1552"/>
      <c r="CSC441" s="1552"/>
      <c r="CSD441" s="1552"/>
      <c r="CSE441" s="1552"/>
      <c r="CSF441" s="1552"/>
      <c r="CSG441" s="1552"/>
      <c r="CSH441" s="1552"/>
      <c r="CSI441" s="1552"/>
      <c r="CSJ441" s="1552"/>
      <c r="CSK441" s="1552"/>
      <c r="CSL441" s="1552"/>
      <c r="CSM441" s="1552"/>
      <c r="CSN441" s="1552"/>
      <c r="CSO441" s="1552"/>
      <c r="CSP441" s="1552"/>
      <c r="CSQ441" s="1552"/>
      <c r="CSR441" s="1552"/>
      <c r="CSS441" s="1552"/>
      <c r="CST441" s="1552"/>
      <c r="CSU441" s="1552"/>
      <c r="CSV441" s="1552"/>
      <c r="CSW441" s="1552"/>
      <c r="CSX441" s="1552"/>
      <c r="CSY441" s="1552"/>
      <c r="CSZ441" s="1552"/>
      <c r="CTA441" s="1552"/>
      <c r="CTB441" s="1552"/>
      <c r="CTC441" s="1552"/>
      <c r="CTD441" s="1552"/>
      <c r="CTE441" s="1552"/>
      <c r="CTF441" s="1552"/>
      <c r="CTG441" s="1552"/>
      <c r="CTH441" s="1552"/>
      <c r="CTI441" s="1552"/>
      <c r="CTJ441" s="1552"/>
      <c r="CTK441" s="1552"/>
      <c r="CTL441" s="1552"/>
      <c r="CTM441" s="1552"/>
      <c r="CTN441" s="1552"/>
      <c r="CTO441" s="1552"/>
      <c r="CTP441" s="1552"/>
      <c r="CTQ441" s="1552"/>
      <c r="CTR441" s="1552"/>
      <c r="CTS441" s="1552"/>
      <c r="CTT441" s="1552"/>
      <c r="CTU441" s="1552"/>
      <c r="CTV441" s="1552"/>
      <c r="CTW441" s="1552"/>
      <c r="CTX441" s="1552"/>
      <c r="CTY441" s="1552"/>
      <c r="CTZ441" s="1552"/>
      <c r="CUA441" s="1552"/>
      <c r="CUB441" s="1552"/>
      <c r="CUC441" s="1552"/>
      <c r="CUD441" s="1552"/>
      <c r="CUE441" s="1552"/>
      <c r="CUF441" s="1552"/>
      <c r="CUG441" s="1552"/>
      <c r="CUH441" s="1552"/>
      <c r="CUI441" s="1552"/>
      <c r="CUJ441" s="1552"/>
      <c r="CUK441" s="1552"/>
      <c r="CUL441" s="1552"/>
      <c r="CUM441" s="1552"/>
      <c r="CUN441" s="1552"/>
      <c r="CUO441" s="1552"/>
      <c r="CUP441" s="1552"/>
      <c r="CUQ441" s="1552"/>
      <c r="CUR441" s="1552"/>
      <c r="CUS441" s="1552"/>
      <c r="CUT441" s="1552"/>
      <c r="CUU441" s="1552"/>
      <c r="CUV441" s="1552"/>
      <c r="CUW441" s="1552"/>
      <c r="CUX441" s="1552"/>
      <c r="CUY441" s="1552"/>
      <c r="CUZ441" s="1552"/>
      <c r="CVA441" s="1552"/>
      <c r="CVB441" s="1552"/>
      <c r="CVC441" s="1552"/>
      <c r="CVD441" s="1552"/>
      <c r="CVE441" s="1552"/>
      <c r="CVF441" s="1552"/>
      <c r="CVG441" s="1552"/>
      <c r="CVH441" s="1552"/>
      <c r="CVI441" s="1552"/>
      <c r="CVJ441" s="1552"/>
      <c r="CVK441" s="1552"/>
      <c r="CVL441" s="1552"/>
      <c r="CVM441" s="1552"/>
      <c r="CVN441" s="1552"/>
      <c r="CVO441" s="1552"/>
      <c r="CVP441" s="1552"/>
      <c r="CVQ441" s="1552"/>
      <c r="CVR441" s="1552"/>
      <c r="CVS441" s="1552"/>
      <c r="CVT441" s="1552"/>
      <c r="CVU441" s="1552"/>
      <c r="CVV441" s="1552"/>
      <c r="CVW441" s="1552"/>
      <c r="CVX441" s="1552"/>
      <c r="CVY441" s="1552"/>
      <c r="CVZ441" s="1552"/>
      <c r="CWA441" s="1552"/>
      <c r="CWB441" s="1552"/>
      <c r="CWC441" s="1552"/>
      <c r="CWD441" s="1552"/>
      <c r="CWE441" s="1552"/>
      <c r="CWF441" s="1552"/>
      <c r="CWG441" s="1552"/>
      <c r="CWH441" s="1552"/>
      <c r="CWI441" s="1552"/>
      <c r="CWJ441" s="1552"/>
      <c r="CWK441" s="1552"/>
      <c r="CWL441" s="1552"/>
      <c r="CWM441" s="1552"/>
      <c r="CWN441" s="1552"/>
      <c r="CWO441" s="1552"/>
      <c r="CWP441" s="1552"/>
      <c r="CWQ441" s="1552"/>
      <c r="CWR441" s="1552"/>
      <c r="CWS441" s="1552"/>
      <c r="CWT441" s="1552"/>
      <c r="CWU441" s="1552"/>
      <c r="CWV441" s="1552"/>
      <c r="CWW441" s="1552"/>
      <c r="CWX441" s="1552"/>
      <c r="CWY441" s="1552"/>
      <c r="CWZ441" s="1552"/>
      <c r="CXA441" s="1552"/>
      <c r="CXB441" s="1552"/>
      <c r="CXC441" s="1552"/>
      <c r="CXD441" s="1552"/>
      <c r="CXE441" s="1552"/>
      <c r="CXF441" s="1552"/>
      <c r="CXG441" s="1552"/>
      <c r="CXH441" s="1552"/>
      <c r="CXI441" s="1552"/>
      <c r="CXJ441" s="1552"/>
      <c r="CXK441" s="1552"/>
      <c r="CXL441" s="1552"/>
      <c r="CXM441" s="1552"/>
      <c r="CXN441" s="1552"/>
      <c r="CXO441" s="1552"/>
      <c r="CXP441" s="1552"/>
      <c r="CXQ441" s="1552"/>
      <c r="CXR441" s="1552"/>
      <c r="CXS441" s="1552"/>
      <c r="CXT441" s="1552"/>
      <c r="CXU441" s="1552"/>
      <c r="CXV441" s="1552"/>
      <c r="CXW441" s="1552"/>
      <c r="CXX441" s="1552"/>
      <c r="CXY441" s="1552"/>
      <c r="CXZ441" s="1552"/>
      <c r="CYA441" s="1552"/>
      <c r="CYB441" s="1552"/>
      <c r="CYC441" s="1552"/>
      <c r="CYD441" s="1552"/>
      <c r="CYE441" s="1552"/>
      <c r="CYF441" s="1552"/>
      <c r="CYG441" s="1552"/>
      <c r="CYH441" s="1552"/>
      <c r="CYI441" s="1552"/>
      <c r="CYJ441" s="1552"/>
      <c r="CYK441" s="1552"/>
      <c r="CYL441" s="1552"/>
      <c r="CYM441" s="1552"/>
      <c r="CYN441" s="1552"/>
      <c r="CYO441" s="1552"/>
      <c r="CYP441" s="1552"/>
      <c r="CYQ441" s="1552"/>
      <c r="CYR441" s="1552"/>
      <c r="CYS441" s="1552"/>
      <c r="CYT441" s="1552"/>
      <c r="CYU441" s="1552"/>
      <c r="CYV441" s="1552"/>
      <c r="CYW441" s="1552"/>
      <c r="CYX441" s="1552"/>
      <c r="CYY441" s="1552"/>
      <c r="CYZ441" s="1552"/>
      <c r="CZA441" s="1552"/>
      <c r="CZB441" s="1552"/>
      <c r="CZC441" s="1552"/>
      <c r="CZD441" s="1552"/>
      <c r="CZE441" s="1552"/>
      <c r="CZF441" s="1552"/>
      <c r="CZG441" s="1552"/>
      <c r="CZH441" s="1552"/>
      <c r="CZI441" s="1552"/>
      <c r="CZJ441" s="1552"/>
      <c r="CZK441" s="1552"/>
      <c r="CZL441" s="1552"/>
      <c r="CZM441" s="1552"/>
      <c r="CZN441" s="1552"/>
      <c r="CZO441" s="1552"/>
      <c r="CZP441" s="1552"/>
      <c r="CZQ441" s="1552"/>
      <c r="CZR441" s="1552"/>
      <c r="CZS441" s="1552"/>
      <c r="CZT441" s="1552"/>
      <c r="CZU441" s="1552"/>
      <c r="CZV441" s="1552"/>
      <c r="CZW441" s="1552"/>
      <c r="CZX441" s="1552"/>
      <c r="CZY441" s="1552"/>
      <c r="CZZ441" s="1552"/>
      <c r="DAA441" s="1552"/>
      <c r="DAB441" s="1552"/>
      <c r="DAC441" s="1552"/>
      <c r="DAD441" s="1552"/>
      <c r="DAE441" s="1552"/>
      <c r="DAF441" s="1552"/>
      <c r="DAG441" s="1552"/>
      <c r="DAH441" s="1552"/>
      <c r="DAI441" s="1552"/>
      <c r="DAJ441" s="1552"/>
      <c r="DAK441" s="1552"/>
      <c r="DAL441" s="1552"/>
      <c r="DAM441" s="1552"/>
      <c r="DAN441" s="1552"/>
      <c r="DAO441" s="1552"/>
      <c r="DAP441" s="1552"/>
      <c r="DAQ441" s="1552"/>
      <c r="DAR441" s="1552"/>
      <c r="DAS441" s="1552"/>
      <c r="DAT441" s="1552"/>
      <c r="DAU441" s="1552"/>
      <c r="DAV441" s="1552"/>
      <c r="DAW441" s="1552"/>
      <c r="DAX441" s="1552"/>
      <c r="DAY441" s="1552"/>
      <c r="DAZ441" s="1552"/>
      <c r="DBA441" s="1552"/>
      <c r="DBB441" s="1552"/>
      <c r="DBC441" s="1552"/>
      <c r="DBD441" s="1552"/>
      <c r="DBE441" s="1552"/>
      <c r="DBF441" s="1552"/>
      <c r="DBG441" s="1552"/>
      <c r="DBH441" s="1552"/>
      <c r="DBI441" s="1552"/>
      <c r="DBJ441" s="1552"/>
      <c r="DBK441" s="1552"/>
      <c r="DBL441" s="1552"/>
      <c r="DBM441" s="1552"/>
      <c r="DBN441" s="1552"/>
      <c r="DBO441" s="1552"/>
      <c r="DBP441" s="1552"/>
      <c r="DBQ441" s="1552"/>
      <c r="DBR441" s="1552"/>
      <c r="DBS441" s="1552"/>
      <c r="DBT441" s="1552"/>
      <c r="DBU441" s="1552"/>
      <c r="DBV441" s="1552"/>
      <c r="DBW441" s="1552"/>
      <c r="DBX441" s="1552"/>
      <c r="DBY441" s="1552"/>
      <c r="DBZ441" s="1552"/>
      <c r="DCA441" s="1552"/>
      <c r="DCB441" s="1552"/>
      <c r="DCC441" s="1552"/>
      <c r="DCD441" s="1552"/>
      <c r="DCE441" s="1552"/>
      <c r="DCF441" s="1552"/>
      <c r="DCG441" s="1552"/>
      <c r="DCH441" s="1552"/>
      <c r="DCI441" s="1552"/>
      <c r="DCJ441" s="1552"/>
      <c r="DCK441" s="1552"/>
      <c r="DCL441" s="1552"/>
      <c r="DCM441" s="1552"/>
      <c r="DCN441" s="1552"/>
      <c r="DCO441" s="1552"/>
      <c r="DCP441" s="1552"/>
      <c r="DCQ441" s="1552"/>
      <c r="DCR441" s="1552"/>
      <c r="DCS441" s="1552"/>
      <c r="DCT441" s="1552"/>
      <c r="DCU441" s="1552"/>
      <c r="DCV441" s="1552"/>
      <c r="DCW441" s="1552"/>
      <c r="DCX441" s="1552"/>
      <c r="DCY441" s="1552"/>
      <c r="DCZ441" s="1552"/>
      <c r="DDA441" s="1552"/>
      <c r="DDB441" s="1552"/>
      <c r="DDC441" s="1552"/>
      <c r="DDD441" s="1552"/>
      <c r="DDE441" s="1552"/>
      <c r="DDF441" s="1552"/>
      <c r="DDG441" s="1552"/>
      <c r="DDH441" s="1552"/>
      <c r="DDI441" s="1552"/>
      <c r="DDJ441" s="1552"/>
      <c r="DDK441" s="1552"/>
      <c r="DDL441" s="1552"/>
      <c r="DDM441" s="1552"/>
      <c r="DDN441" s="1552"/>
      <c r="DDO441" s="1552"/>
      <c r="DDP441" s="1552"/>
      <c r="DDQ441" s="1552"/>
      <c r="DDR441" s="1552"/>
      <c r="DDS441" s="1552"/>
      <c r="DDT441" s="1552"/>
      <c r="DDU441" s="1552"/>
      <c r="DDV441" s="1552"/>
      <c r="DDW441" s="1552"/>
      <c r="DDX441" s="1552"/>
      <c r="DDY441" s="1552"/>
      <c r="DDZ441" s="1552"/>
      <c r="DEA441" s="1552"/>
      <c r="DEB441" s="1552"/>
      <c r="DEC441" s="1552"/>
      <c r="DED441" s="1552"/>
      <c r="DEE441" s="1552"/>
      <c r="DEF441" s="1552"/>
      <c r="DEG441" s="1552"/>
      <c r="DEH441" s="1552"/>
      <c r="DEI441" s="1552"/>
      <c r="DEJ441" s="1552"/>
      <c r="DEK441" s="1552"/>
      <c r="DEL441" s="1552"/>
      <c r="DEM441" s="1552"/>
      <c r="DEN441" s="1552"/>
      <c r="DEO441" s="1552"/>
      <c r="DEP441" s="1552"/>
      <c r="DEQ441" s="1552"/>
      <c r="DER441" s="1552"/>
      <c r="DES441" s="1552"/>
      <c r="DET441" s="1552"/>
      <c r="DEU441" s="1552"/>
      <c r="DEV441" s="1552"/>
      <c r="DEW441" s="1552"/>
      <c r="DEX441" s="1552"/>
      <c r="DEY441" s="1552"/>
      <c r="DEZ441" s="1552"/>
      <c r="DFA441" s="1552"/>
      <c r="DFB441" s="1552"/>
      <c r="DFC441" s="1552"/>
      <c r="DFD441" s="1552"/>
      <c r="DFE441" s="1552"/>
      <c r="DFF441" s="1552"/>
      <c r="DFG441" s="1552"/>
      <c r="DFH441" s="1552"/>
      <c r="DFI441" s="1552"/>
      <c r="DFJ441" s="1552"/>
      <c r="DFK441" s="1552"/>
      <c r="DFL441" s="1552"/>
      <c r="DFM441" s="1552"/>
      <c r="DFN441" s="1552"/>
      <c r="DFO441" s="1552"/>
      <c r="DFP441" s="1552"/>
      <c r="DFQ441" s="1552"/>
      <c r="DFR441" s="1552"/>
      <c r="DFS441" s="1552"/>
      <c r="DFT441" s="1552"/>
      <c r="DFU441" s="1552"/>
      <c r="DFV441" s="1552"/>
      <c r="DFW441" s="1552"/>
      <c r="DFX441" s="1552"/>
      <c r="DFY441" s="1552"/>
      <c r="DFZ441" s="1552"/>
      <c r="DGA441" s="1552"/>
      <c r="DGB441" s="1552"/>
      <c r="DGC441" s="1552"/>
      <c r="DGD441" s="1552"/>
      <c r="DGE441" s="1552"/>
      <c r="DGF441" s="1552"/>
      <c r="DGG441" s="1552"/>
      <c r="DGH441" s="1552"/>
      <c r="DGI441" s="1552"/>
      <c r="DGJ441" s="1552"/>
      <c r="DGK441" s="1552"/>
      <c r="DGL441" s="1552"/>
      <c r="DGM441" s="1552"/>
      <c r="DGN441" s="1552"/>
      <c r="DGO441" s="1552"/>
      <c r="DGP441" s="1552"/>
      <c r="DGQ441" s="1552"/>
      <c r="DGR441" s="1552"/>
      <c r="DGS441" s="1552"/>
      <c r="DGT441" s="1552"/>
      <c r="DGU441" s="1552"/>
      <c r="DGV441" s="1552"/>
      <c r="DGW441" s="1552"/>
      <c r="DGX441" s="1552"/>
      <c r="DGY441" s="1552"/>
      <c r="DGZ441" s="1552"/>
      <c r="DHA441" s="1552"/>
      <c r="DHB441" s="1552"/>
      <c r="DHC441" s="1552"/>
      <c r="DHD441" s="1552"/>
      <c r="DHE441" s="1552"/>
      <c r="DHF441" s="1552"/>
      <c r="DHG441" s="1552"/>
      <c r="DHH441" s="1552"/>
      <c r="DHI441" s="1552"/>
      <c r="DHJ441" s="1552"/>
      <c r="DHK441" s="1552"/>
      <c r="DHL441" s="1552"/>
      <c r="DHM441" s="1552"/>
      <c r="DHN441" s="1552"/>
      <c r="DHO441" s="1552"/>
      <c r="DHP441" s="1552"/>
      <c r="DHQ441" s="1552"/>
      <c r="DHR441" s="1552"/>
      <c r="DHS441" s="1552"/>
      <c r="DHT441" s="1552"/>
      <c r="DHU441" s="1552"/>
      <c r="DHV441" s="1552"/>
      <c r="DHW441" s="1552"/>
      <c r="DHX441" s="1552"/>
      <c r="DHY441" s="1552"/>
      <c r="DHZ441" s="1552"/>
      <c r="DIA441" s="1552"/>
      <c r="DIB441" s="1552"/>
      <c r="DIC441" s="1552"/>
      <c r="DID441" s="1552"/>
      <c r="DIE441" s="1552"/>
      <c r="DIF441" s="1552"/>
      <c r="DIG441" s="1552"/>
      <c r="DIH441" s="1552"/>
      <c r="DII441" s="1552"/>
      <c r="DIJ441" s="1552"/>
      <c r="DIK441" s="1552"/>
      <c r="DIL441" s="1552"/>
      <c r="DIM441" s="1552"/>
      <c r="DIN441" s="1552"/>
      <c r="DIO441" s="1552"/>
      <c r="DIP441" s="1552"/>
      <c r="DIQ441" s="1552"/>
      <c r="DIR441" s="1552"/>
      <c r="DIS441" s="1552"/>
      <c r="DIT441" s="1552"/>
      <c r="DIU441" s="1552"/>
      <c r="DIV441" s="1552"/>
      <c r="DIW441" s="1552"/>
      <c r="DIX441" s="1552"/>
      <c r="DIY441" s="1552"/>
      <c r="DIZ441" s="1552"/>
      <c r="DJA441" s="1552"/>
      <c r="DJB441" s="1552"/>
      <c r="DJC441" s="1552"/>
      <c r="DJD441" s="1552"/>
      <c r="DJE441" s="1552"/>
      <c r="DJF441" s="1552"/>
      <c r="DJG441" s="1552"/>
      <c r="DJH441" s="1552"/>
      <c r="DJI441" s="1552"/>
      <c r="DJJ441" s="1552"/>
      <c r="DJK441" s="1552"/>
      <c r="DJL441" s="1552"/>
      <c r="DJM441" s="1552"/>
      <c r="DJN441" s="1552"/>
      <c r="DJO441" s="1552"/>
      <c r="DJP441" s="1552"/>
      <c r="DJQ441" s="1552"/>
      <c r="DJR441" s="1552"/>
      <c r="DJS441" s="1552"/>
      <c r="DJT441" s="1552"/>
      <c r="DJU441" s="1552"/>
      <c r="DJV441" s="1552"/>
      <c r="DJW441" s="1552"/>
      <c r="DJX441" s="1552"/>
      <c r="DJY441" s="1552"/>
      <c r="DJZ441" s="1552"/>
      <c r="DKA441" s="1552"/>
      <c r="DKB441" s="1552"/>
      <c r="DKC441" s="1552"/>
      <c r="DKD441" s="1552"/>
      <c r="DKE441" s="1552"/>
      <c r="DKF441" s="1552"/>
      <c r="DKG441" s="1552"/>
      <c r="DKH441" s="1552"/>
      <c r="DKI441" s="1552"/>
      <c r="DKJ441" s="1552"/>
      <c r="DKK441" s="1552"/>
      <c r="DKL441" s="1552"/>
      <c r="DKM441" s="1552"/>
      <c r="DKN441" s="1552"/>
      <c r="DKO441" s="1552"/>
      <c r="DKP441" s="1552"/>
      <c r="DKQ441" s="1552"/>
      <c r="DKR441" s="1552"/>
      <c r="DKS441" s="1552"/>
      <c r="DKT441" s="1552"/>
      <c r="DKU441" s="1552"/>
      <c r="DKV441" s="1552"/>
      <c r="DKW441" s="1552"/>
      <c r="DKX441" s="1552"/>
      <c r="DKY441" s="1552"/>
      <c r="DKZ441" s="1552"/>
      <c r="DLA441" s="1552"/>
      <c r="DLB441" s="1552"/>
      <c r="DLC441" s="1552"/>
      <c r="DLD441" s="1552"/>
      <c r="DLE441" s="1552"/>
      <c r="DLF441" s="1552"/>
      <c r="DLG441" s="1552"/>
      <c r="DLH441" s="1552"/>
      <c r="DLI441" s="1552"/>
      <c r="DLJ441" s="1552"/>
      <c r="DLK441" s="1552"/>
      <c r="DLL441" s="1552"/>
      <c r="DLM441" s="1552"/>
      <c r="DLN441" s="1552"/>
      <c r="DLO441" s="1552"/>
      <c r="DLP441" s="1552"/>
      <c r="DLQ441" s="1552"/>
      <c r="DLR441" s="1552"/>
      <c r="DLS441" s="1552"/>
      <c r="DLT441" s="1552"/>
      <c r="DLU441" s="1552"/>
      <c r="DLV441" s="1552"/>
      <c r="DLW441" s="1552"/>
      <c r="DLX441" s="1552"/>
      <c r="DLY441" s="1552"/>
      <c r="DLZ441" s="1552"/>
      <c r="DMA441" s="1552"/>
      <c r="DMB441" s="1552"/>
      <c r="DMC441" s="1552"/>
      <c r="DMD441" s="1552"/>
      <c r="DME441" s="1552"/>
      <c r="DMF441" s="1552"/>
      <c r="DMG441" s="1552"/>
      <c r="DMH441" s="1552"/>
      <c r="DMI441" s="1552"/>
      <c r="DMJ441" s="1552"/>
      <c r="DMK441" s="1552"/>
      <c r="DML441" s="1552"/>
      <c r="DMM441" s="1552"/>
      <c r="DMN441" s="1552"/>
      <c r="DMO441" s="1552"/>
      <c r="DMP441" s="1552"/>
      <c r="DMQ441" s="1552"/>
      <c r="DMR441" s="1552"/>
      <c r="DMS441" s="1552"/>
      <c r="DMT441" s="1552"/>
      <c r="DMU441" s="1552"/>
      <c r="DMV441" s="1552"/>
      <c r="DMW441" s="1552"/>
      <c r="DMX441" s="1552"/>
      <c r="DMY441" s="1552"/>
      <c r="DMZ441" s="1552"/>
      <c r="DNA441" s="1552"/>
      <c r="DNB441" s="1552"/>
      <c r="DNC441" s="1552"/>
      <c r="DND441" s="1552"/>
      <c r="DNE441" s="1552"/>
      <c r="DNF441" s="1552"/>
      <c r="DNG441" s="1552"/>
      <c r="DNH441" s="1552"/>
      <c r="DNI441" s="1552"/>
      <c r="DNJ441" s="1552"/>
      <c r="DNK441" s="1552"/>
      <c r="DNL441" s="1552"/>
      <c r="DNM441" s="1552"/>
      <c r="DNN441" s="1552"/>
      <c r="DNO441" s="1552"/>
      <c r="DNP441" s="1552"/>
      <c r="DNQ441" s="1552"/>
      <c r="DNR441" s="1552"/>
      <c r="DNS441" s="1552"/>
      <c r="DNT441" s="1552"/>
      <c r="DNU441" s="1552"/>
      <c r="DNV441" s="1552"/>
      <c r="DNW441" s="1552"/>
      <c r="DNX441" s="1552"/>
      <c r="DNY441" s="1552"/>
      <c r="DNZ441" s="1552"/>
      <c r="DOA441" s="1552"/>
      <c r="DOB441" s="1552"/>
      <c r="DOC441" s="1552"/>
      <c r="DOD441" s="1552"/>
      <c r="DOE441" s="1552"/>
      <c r="DOF441" s="1552"/>
      <c r="DOG441" s="1552"/>
      <c r="DOH441" s="1552"/>
      <c r="DOI441" s="1552"/>
      <c r="DOJ441" s="1552"/>
      <c r="DOK441" s="1552"/>
      <c r="DOL441" s="1552"/>
      <c r="DOM441" s="1552"/>
      <c r="DON441" s="1552"/>
      <c r="DOO441" s="1552"/>
      <c r="DOP441" s="1552"/>
      <c r="DOQ441" s="1552"/>
      <c r="DOR441" s="1552"/>
      <c r="DOS441" s="1552"/>
      <c r="DOT441" s="1552"/>
      <c r="DOU441" s="1552"/>
      <c r="DOV441" s="1552"/>
      <c r="DOW441" s="1552"/>
      <c r="DOX441" s="1552"/>
      <c r="DOY441" s="1552"/>
      <c r="DOZ441" s="1552"/>
      <c r="DPA441" s="1552"/>
      <c r="DPB441" s="1552"/>
      <c r="DPC441" s="1552"/>
      <c r="DPD441" s="1552"/>
      <c r="DPE441" s="1552"/>
      <c r="DPF441" s="1552"/>
      <c r="DPG441" s="1552"/>
      <c r="DPH441" s="1552"/>
      <c r="DPI441" s="1552"/>
      <c r="DPJ441" s="1552"/>
      <c r="DPK441" s="1552"/>
      <c r="DPL441" s="1552"/>
      <c r="DPM441" s="1552"/>
      <c r="DPN441" s="1552"/>
      <c r="DPO441" s="1552"/>
      <c r="DPP441" s="1552"/>
      <c r="DPQ441" s="1552"/>
      <c r="DPR441" s="1552"/>
      <c r="DPS441" s="1552"/>
      <c r="DPT441" s="1552"/>
      <c r="DPU441" s="1552"/>
      <c r="DPV441" s="1552"/>
      <c r="DPW441" s="1552"/>
      <c r="DPX441" s="1552"/>
      <c r="DPY441" s="1552"/>
      <c r="DPZ441" s="1552"/>
      <c r="DQA441" s="1552"/>
      <c r="DQB441" s="1552"/>
      <c r="DQC441" s="1552"/>
      <c r="DQD441" s="1552"/>
      <c r="DQE441" s="1552"/>
      <c r="DQF441" s="1552"/>
      <c r="DQG441" s="1552"/>
      <c r="DQH441" s="1552"/>
      <c r="DQI441" s="1552"/>
      <c r="DQJ441" s="1552"/>
      <c r="DQK441" s="1552"/>
      <c r="DQL441" s="1552"/>
      <c r="DQM441" s="1552"/>
      <c r="DQN441" s="1552"/>
      <c r="DQO441" s="1552"/>
      <c r="DQP441" s="1552"/>
      <c r="DQQ441" s="1552"/>
      <c r="DQR441" s="1552"/>
      <c r="DQS441" s="1552"/>
      <c r="DQT441" s="1552"/>
      <c r="DQU441" s="1552"/>
      <c r="DQV441" s="1552"/>
      <c r="DQW441" s="1552"/>
      <c r="DQX441" s="1552"/>
      <c r="DQY441" s="1552"/>
      <c r="DQZ441" s="1552"/>
      <c r="DRA441" s="1552"/>
      <c r="DRB441" s="1552"/>
      <c r="DRC441" s="1552"/>
      <c r="DRD441" s="1552"/>
      <c r="DRE441" s="1552"/>
      <c r="DRF441" s="1552"/>
      <c r="DRG441" s="1552"/>
      <c r="DRH441" s="1552"/>
      <c r="DRI441" s="1552"/>
      <c r="DRJ441" s="1552"/>
      <c r="DRK441" s="1552"/>
      <c r="DRL441" s="1552"/>
      <c r="DRM441" s="1552"/>
      <c r="DRN441" s="1552"/>
      <c r="DRO441" s="1552"/>
      <c r="DRP441" s="1552"/>
      <c r="DRQ441" s="1552"/>
      <c r="DRR441" s="1552"/>
      <c r="DRS441" s="1552"/>
      <c r="DRT441" s="1552"/>
      <c r="DRU441" s="1552"/>
      <c r="DRV441" s="1552"/>
      <c r="DRW441" s="1552"/>
      <c r="DRX441" s="1552"/>
      <c r="DRY441" s="1552"/>
      <c r="DRZ441" s="1552"/>
      <c r="DSA441" s="1552"/>
      <c r="DSB441" s="1552"/>
      <c r="DSC441" s="1552"/>
      <c r="DSD441" s="1552"/>
      <c r="DSE441" s="1552"/>
      <c r="DSF441" s="1552"/>
      <c r="DSG441" s="1552"/>
      <c r="DSH441" s="1552"/>
      <c r="DSI441" s="1552"/>
      <c r="DSJ441" s="1552"/>
      <c r="DSK441" s="1552"/>
      <c r="DSL441" s="1552"/>
      <c r="DSM441" s="1552"/>
      <c r="DSN441" s="1552"/>
      <c r="DSO441" s="1552"/>
      <c r="DSP441" s="1552"/>
      <c r="DSQ441" s="1552"/>
      <c r="DSR441" s="1552"/>
      <c r="DSS441" s="1552"/>
      <c r="DST441" s="1552"/>
      <c r="DSU441" s="1552"/>
      <c r="DSV441" s="1552"/>
      <c r="DSW441" s="1552"/>
      <c r="DSX441" s="1552"/>
      <c r="DSY441" s="1552"/>
      <c r="DSZ441" s="1552"/>
      <c r="DTA441" s="1552"/>
      <c r="DTB441" s="1552"/>
      <c r="DTC441" s="1552"/>
      <c r="DTD441" s="1552"/>
      <c r="DTE441" s="1552"/>
      <c r="DTF441" s="1552"/>
      <c r="DTG441" s="1552"/>
      <c r="DTH441" s="1552"/>
      <c r="DTI441" s="1552"/>
      <c r="DTJ441" s="1552"/>
      <c r="DTK441" s="1552"/>
      <c r="DTL441" s="1552"/>
      <c r="DTM441" s="1552"/>
      <c r="DTN441" s="1552"/>
      <c r="DTO441" s="1552"/>
      <c r="DTP441" s="1552"/>
      <c r="DTQ441" s="1552"/>
      <c r="DTR441" s="1552"/>
      <c r="DTS441" s="1552"/>
      <c r="DTT441" s="1552"/>
      <c r="DTU441" s="1552"/>
      <c r="DTV441" s="1552"/>
      <c r="DTW441" s="1552"/>
      <c r="DTX441" s="1552"/>
      <c r="DTY441" s="1552"/>
      <c r="DTZ441" s="1552"/>
      <c r="DUA441" s="1552"/>
      <c r="DUB441" s="1552"/>
      <c r="DUC441" s="1552"/>
      <c r="DUD441" s="1552"/>
      <c r="DUE441" s="1552"/>
      <c r="DUF441" s="1552"/>
      <c r="DUG441" s="1552"/>
      <c r="DUH441" s="1552"/>
      <c r="DUI441" s="1552"/>
      <c r="DUJ441" s="1552"/>
      <c r="DUK441" s="1552"/>
      <c r="DUL441" s="1552"/>
      <c r="DUM441" s="1552"/>
      <c r="DUN441" s="1552"/>
      <c r="DUO441" s="1552"/>
      <c r="DUP441" s="1552"/>
      <c r="DUQ441" s="1552"/>
      <c r="DUR441" s="1552"/>
      <c r="DUS441" s="1552"/>
      <c r="DUT441" s="1552"/>
      <c r="DUU441" s="1552"/>
      <c r="DUV441" s="1552"/>
      <c r="DUW441" s="1552"/>
      <c r="DUX441" s="1552"/>
      <c r="DUY441" s="1552"/>
      <c r="DUZ441" s="1552"/>
      <c r="DVA441" s="1552"/>
      <c r="DVB441" s="1552"/>
      <c r="DVC441" s="1552"/>
      <c r="DVD441" s="1552"/>
      <c r="DVE441" s="1552"/>
      <c r="DVF441" s="1552"/>
      <c r="DVG441" s="1552"/>
      <c r="DVH441" s="1552"/>
      <c r="DVI441" s="1552"/>
      <c r="DVJ441" s="1552"/>
      <c r="DVK441" s="1552"/>
      <c r="DVL441" s="1552"/>
      <c r="DVM441" s="1552"/>
      <c r="DVN441" s="1552"/>
      <c r="DVO441" s="1552"/>
      <c r="DVP441" s="1552"/>
      <c r="DVQ441" s="1552"/>
      <c r="DVR441" s="1552"/>
      <c r="DVS441" s="1552"/>
      <c r="DVT441" s="1552"/>
      <c r="DVU441" s="1552"/>
      <c r="DVV441" s="1552"/>
      <c r="DVW441" s="1552"/>
      <c r="DVX441" s="1552"/>
      <c r="DVY441" s="1552"/>
      <c r="DVZ441" s="1552"/>
      <c r="DWA441" s="1552"/>
      <c r="DWB441" s="1552"/>
      <c r="DWC441" s="1552"/>
      <c r="DWD441" s="1552"/>
      <c r="DWE441" s="1552"/>
      <c r="DWF441" s="1552"/>
      <c r="DWG441" s="1552"/>
      <c r="DWH441" s="1552"/>
      <c r="DWI441" s="1552"/>
      <c r="DWJ441" s="1552"/>
      <c r="DWK441" s="1552"/>
      <c r="DWL441" s="1552"/>
      <c r="DWM441" s="1552"/>
      <c r="DWN441" s="1552"/>
      <c r="DWO441" s="1552"/>
      <c r="DWP441" s="1552"/>
      <c r="DWQ441" s="1552"/>
      <c r="DWR441" s="1552"/>
      <c r="DWS441" s="1552"/>
      <c r="DWT441" s="1552"/>
      <c r="DWU441" s="1552"/>
      <c r="DWV441" s="1552"/>
      <c r="DWW441" s="1552"/>
      <c r="DWX441" s="1552"/>
      <c r="DWY441" s="1552"/>
      <c r="DWZ441" s="1552"/>
      <c r="DXA441" s="1552"/>
      <c r="DXB441" s="1552"/>
      <c r="DXC441" s="1552"/>
      <c r="DXD441" s="1552"/>
      <c r="DXE441" s="1552"/>
      <c r="DXF441" s="1552"/>
      <c r="DXG441" s="1552"/>
      <c r="DXH441" s="1552"/>
      <c r="DXI441" s="1552"/>
      <c r="DXJ441" s="1552"/>
      <c r="DXK441" s="1552"/>
      <c r="DXL441" s="1552"/>
      <c r="DXM441" s="1552"/>
      <c r="DXN441" s="1552"/>
      <c r="DXO441" s="1552"/>
      <c r="DXP441" s="1552"/>
      <c r="DXQ441" s="1552"/>
      <c r="DXR441" s="1552"/>
      <c r="DXS441" s="1552"/>
      <c r="DXT441" s="1552"/>
      <c r="DXU441" s="1552"/>
      <c r="DXV441" s="1552"/>
      <c r="DXW441" s="1552"/>
      <c r="DXX441" s="1552"/>
      <c r="DXY441" s="1552"/>
      <c r="DXZ441" s="1552"/>
      <c r="DYA441" s="1552"/>
      <c r="DYB441" s="1552"/>
      <c r="DYC441" s="1552"/>
      <c r="DYD441" s="1552"/>
      <c r="DYE441" s="1552"/>
      <c r="DYF441" s="1552"/>
      <c r="DYG441" s="1552"/>
      <c r="DYH441" s="1552"/>
      <c r="DYI441" s="1552"/>
      <c r="DYJ441" s="1552"/>
      <c r="DYK441" s="1552"/>
      <c r="DYL441" s="1552"/>
      <c r="DYM441" s="1552"/>
      <c r="DYN441" s="1552"/>
      <c r="DYO441" s="1552"/>
      <c r="DYP441" s="1552"/>
      <c r="DYQ441" s="1552"/>
      <c r="DYR441" s="1552"/>
      <c r="DYS441" s="1552"/>
      <c r="DYT441" s="1552"/>
      <c r="DYU441" s="1552"/>
      <c r="DYV441" s="1552"/>
      <c r="DYW441" s="1552"/>
      <c r="DYX441" s="1552"/>
      <c r="DYY441" s="1552"/>
      <c r="DYZ441" s="1552"/>
      <c r="DZA441" s="1552"/>
      <c r="DZB441" s="1552"/>
      <c r="DZC441" s="1552"/>
      <c r="DZD441" s="1552"/>
      <c r="DZE441" s="1552"/>
      <c r="DZF441" s="1552"/>
      <c r="DZG441" s="1552"/>
      <c r="DZH441" s="1552"/>
      <c r="DZI441" s="1552"/>
      <c r="DZJ441" s="1552"/>
      <c r="DZK441" s="1552"/>
      <c r="DZL441" s="1552"/>
      <c r="DZM441" s="1552"/>
      <c r="DZN441" s="1552"/>
      <c r="DZO441" s="1552"/>
      <c r="DZP441" s="1552"/>
      <c r="DZQ441" s="1552"/>
      <c r="DZR441" s="1552"/>
      <c r="DZS441" s="1552"/>
      <c r="DZT441" s="1552"/>
      <c r="DZU441" s="1552"/>
      <c r="DZV441" s="1552"/>
      <c r="DZW441" s="1552"/>
      <c r="DZX441" s="1552"/>
      <c r="DZY441" s="1552"/>
      <c r="DZZ441" s="1552"/>
      <c r="EAA441" s="1552"/>
      <c r="EAB441" s="1552"/>
      <c r="EAC441" s="1552"/>
      <c r="EAD441" s="1552"/>
      <c r="EAE441" s="1552"/>
      <c r="EAF441" s="1552"/>
      <c r="EAG441" s="1552"/>
      <c r="EAH441" s="1552"/>
      <c r="EAI441" s="1552"/>
      <c r="EAJ441" s="1552"/>
      <c r="EAK441" s="1552"/>
      <c r="EAL441" s="1552"/>
      <c r="EAM441" s="1552"/>
      <c r="EAN441" s="1552"/>
      <c r="EAO441" s="1552"/>
      <c r="EAP441" s="1552"/>
      <c r="EAQ441" s="1552"/>
      <c r="EAR441" s="1552"/>
      <c r="EAS441" s="1552"/>
      <c r="EAT441" s="1552"/>
      <c r="EAU441" s="1552"/>
      <c r="EAV441" s="1552"/>
      <c r="EAW441" s="1552"/>
      <c r="EAX441" s="1552"/>
      <c r="EAY441" s="1552"/>
      <c r="EAZ441" s="1552"/>
      <c r="EBA441" s="1552"/>
      <c r="EBB441" s="1552"/>
      <c r="EBC441" s="1552"/>
      <c r="EBD441" s="1552"/>
      <c r="EBE441" s="1552"/>
      <c r="EBF441" s="1552"/>
      <c r="EBG441" s="1552"/>
      <c r="EBH441" s="1552"/>
      <c r="EBI441" s="1552"/>
      <c r="EBJ441" s="1552"/>
      <c r="EBK441" s="1552"/>
      <c r="EBL441" s="1552"/>
      <c r="EBM441" s="1552"/>
      <c r="EBN441" s="1552"/>
      <c r="EBO441" s="1552"/>
      <c r="EBP441" s="1552"/>
      <c r="EBQ441" s="1552"/>
      <c r="EBR441" s="1552"/>
      <c r="EBS441" s="1552"/>
      <c r="EBT441" s="1552"/>
      <c r="EBU441" s="1552"/>
      <c r="EBV441" s="1552"/>
      <c r="EBW441" s="1552"/>
      <c r="EBX441" s="1552"/>
      <c r="EBY441" s="1552"/>
      <c r="EBZ441" s="1552"/>
      <c r="ECA441" s="1552"/>
      <c r="ECB441" s="1552"/>
      <c r="ECC441" s="1552"/>
      <c r="ECD441" s="1552"/>
      <c r="ECE441" s="1552"/>
      <c r="ECF441" s="1552"/>
      <c r="ECG441" s="1552"/>
      <c r="ECH441" s="1552"/>
      <c r="ECI441" s="1552"/>
      <c r="ECJ441" s="1552"/>
      <c r="ECK441" s="1552"/>
      <c r="ECL441" s="1552"/>
      <c r="ECM441" s="1552"/>
      <c r="ECN441" s="1552"/>
      <c r="ECO441" s="1552"/>
      <c r="ECP441" s="1552"/>
      <c r="ECQ441" s="1552"/>
      <c r="ECR441" s="1552"/>
      <c r="ECS441" s="1552"/>
      <c r="ECT441" s="1552"/>
      <c r="ECU441" s="1552"/>
      <c r="ECV441" s="1552"/>
      <c r="ECW441" s="1552"/>
      <c r="ECX441" s="1552"/>
      <c r="ECY441" s="1552"/>
      <c r="ECZ441" s="1552"/>
      <c r="EDA441" s="1552"/>
      <c r="EDB441" s="1552"/>
      <c r="EDC441" s="1552"/>
      <c r="EDD441" s="1552"/>
      <c r="EDE441" s="1552"/>
      <c r="EDF441" s="1552"/>
      <c r="EDG441" s="1552"/>
      <c r="EDH441" s="1552"/>
      <c r="EDI441" s="1552"/>
      <c r="EDJ441" s="1552"/>
      <c r="EDK441" s="1552"/>
      <c r="EDL441" s="1552"/>
      <c r="EDM441" s="1552"/>
      <c r="EDN441" s="1552"/>
      <c r="EDO441" s="1552"/>
      <c r="EDP441" s="1552"/>
      <c r="EDQ441" s="1552"/>
      <c r="EDR441" s="1552"/>
      <c r="EDS441" s="1552"/>
      <c r="EDT441" s="1552"/>
      <c r="EDU441" s="1552"/>
      <c r="EDV441" s="1552"/>
      <c r="EDW441" s="1552"/>
      <c r="EDX441" s="1552"/>
      <c r="EDY441" s="1552"/>
      <c r="EDZ441" s="1552"/>
      <c r="EEA441" s="1552"/>
      <c r="EEB441" s="1552"/>
      <c r="EEC441" s="1552"/>
      <c r="EED441" s="1552"/>
      <c r="EEE441" s="1552"/>
      <c r="EEF441" s="1552"/>
      <c r="EEG441" s="1552"/>
      <c r="EEH441" s="1552"/>
      <c r="EEI441" s="1552"/>
      <c r="EEJ441" s="1552"/>
      <c r="EEK441" s="1552"/>
      <c r="EEL441" s="1552"/>
      <c r="EEM441" s="1552"/>
      <c r="EEN441" s="1552"/>
      <c r="EEO441" s="1552"/>
      <c r="EEP441" s="1552"/>
      <c r="EEQ441" s="1552"/>
      <c r="EER441" s="1552"/>
      <c r="EES441" s="1552"/>
      <c r="EET441" s="1552"/>
      <c r="EEU441" s="1552"/>
      <c r="EEV441" s="1552"/>
      <c r="EEW441" s="1552"/>
      <c r="EEX441" s="1552"/>
      <c r="EEY441" s="1552"/>
      <c r="EEZ441" s="1552"/>
      <c r="EFA441" s="1552"/>
      <c r="EFB441" s="1552"/>
      <c r="EFC441" s="1552"/>
      <c r="EFD441" s="1552"/>
      <c r="EFE441" s="1552"/>
      <c r="EFF441" s="1552"/>
      <c r="EFG441" s="1552"/>
      <c r="EFH441" s="1552"/>
      <c r="EFI441" s="1552"/>
      <c r="EFJ441" s="1552"/>
      <c r="EFK441" s="1552"/>
      <c r="EFL441" s="1552"/>
      <c r="EFM441" s="1552"/>
      <c r="EFN441" s="1552"/>
      <c r="EFO441" s="1552"/>
      <c r="EFP441" s="1552"/>
      <c r="EFQ441" s="1552"/>
      <c r="EFR441" s="1552"/>
      <c r="EFS441" s="1552"/>
      <c r="EFT441" s="1552"/>
      <c r="EFU441" s="1552"/>
      <c r="EFV441" s="1552"/>
      <c r="EFW441" s="1552"/>
      <c r="EFX441" s="1552"/>
      <c r="EFY441" s="1552"/>
      <c r="EFZ441" s="1552"/>
      <c r="EGA441" s="1552"/>
      <c r="EGB441" s="1552"/>
      <c r="EGC441" s="1552"/>
      <c r="EGD441" s="1552"/>
      <c r="EGE441" s="1552"/>
      <c r="EGF441" s="1552"/>
      <c r="EGG441" s="1552"/>
      <c r="EGH441" s="1552"/>
      <c r="EGI441" s="1552"/>
      <c r="EGJ441" s="1552"/>
      <c r="EGK441" s="1552"/>
      <c r="EGL441" s="1552"/>
      <c r="EGM441" s="1552"/>
      <c r="EGN441" s="1552"/>
      <c r="EGO441" s="1552"/>
      <c r="EGP441" s="1552"/>
      <c r="EGQ441" s="1552"/>
      <c r="EGR441" s="1552"/>
      <c r="EGS441" s="1552"/>
      <c r="EGT441" s="1552"/>
      <c r="EGU441" s="1552"/>
      <c r="EGV441" s="1552"/>
      <c r="EGW441" s="1552"/>
      <c r="EGX441" s="1552"/>
      <c r="EGY441" s="1552"/>
      <c r="EGZ441" s="1552"/>
      <c r="EHA441" s="1552"/>
      <c r="EHB441" s="1552"/>
      <c r="EHC441" s="1552"/>
      <c r="EHD441" s="1552"/>
      <c r="EHE441" s="1552"/>
      <c r="EHF441" s="1552"/>
      <c r="EHG441" s="1552"/>
      <c r="EHH441" s="1552"/>
      <c r="EHI441" s="1552"/>
      <c r="EHJ441" s="1552"/>
      <c r="EHK441" s="1552"/>
      <c r="EHL441" s="1552"/>
      <c r="EHM441" s="1552"/>
      <c r="EHN441" s="1552"/>
      <c r="EHO441" s="1552"/>
      <c r="EHP441" s="1552"/>
      <c r="EHQ441" s="1552"/>
      <c r="EHR441" s="1552"/>
      <c r="EHS441" s="1552"/>
      <c r="EHT441" s="1552"/>
      <c r="EHU441" s="1552"/>
      <c r="EHV441" s="1552"/>
      <c r="EHW441" s="1552"/>
      <c r="EHX441" s="1552"/>
      <c r="EHY441" s="1552"/>
      <c r="EHZ441" s="1552"/>
      <c r="EIA441" s="1552"/>
      <c r="EIB441" s="1552"/>
      <c r="EIC441" s="1552"/>
      <c r="EID441" s="1552"/>
      <c r="EIE441" s="1552"/>
      <c r="EIF441" s="1552"/>
      <c r="EIG441" s="1552"/>
      <c r="EIH441" s="1552"/>
      <c r="EII441" s="1552"/>
      <c r="EIJ441" s="1552"/>
      <c r="EIK441" s="1552"/>
      <c r="EIL441" s="1552"/>
      <c r="EIM441" s="1552"/>
      <c r="EIN441" s="1552"/>
      <c r="EIO441" s="1552"/>
      <c r="EIP441" s="1552"/>
      <c r="EIQ441" s="1552"/>
      <c r="EIR441" s="1552"/>
      <c r="EIS441" s="1552"/>
      <c r="EIT441" s="1552"/>
      <c r="EIU441" s="1552"/>
      <c r="EIV441" s="1552"/>
      <c r="EIW441" s="1552"/>
      <c r="EIX441" s="1552"/>
      <c r="EIY441" s="1552"/>
      <c r="EIZ441" s="1552"/>
      <c r="EJA441" s="1552"/>
      <c r="EJB441" s="1552"/>
      <c r="EJC441" s="1552"/>
      <c r="EJD441" s="1552"/>
      <c r="EJE441" s="1552"/>
      <c r="EJF441" s="1552"/>
      <c r="EJG441" s="1552"/>
      <c r="EJH441" s="1552"/>
      <c r="EJI441" s="1552"/>
      <c r="EJJ441" s="1552"/>
      <c r="EJK441" s="1552"/>
      <c r="EJL441" s="1552"/>
      <c r="EJM441" s="1552"/>
      <c r="EJN441" s="1552"/>
      <c r="EJO441" s="1552"/>
      <c r="EJP441" s="1552"/>
      <c r="EJQ441" s="1552"/>
      <c r="EJR441" s="1552"/>
      <c r="EJS441" s="1552"/>
      <c r="EJT441" s="1552"/>
      <c r="EJU441" s="1552"/>
      <c r="EJV441" s="1552"/>
      <c r="EJW441" s="1552"/>
      <c r="EJX441" s="1552"/>
      <c r="EJY441" s="1552"/>
      <c r="EJZ441" s="1552"/>
      <c r="EKA441" s="1552"/>
      <c r="EKB441" s="1552"/>
      <c r="EKC441" s="1552"/>
      <c r="EKD441" s="1552"/>
      <c r="EKE441" s="1552"/>
      <c r="EKF441" s="1552"/>
      <c r="EKG441" s="1552"/>
      <c r="EKH441" s="1552"/>
      <c r="EKI441" s="1552"/>
      <c r="EKJ441" s="1552"/>
      <c r="EKK441" s="1552"/>
      <c r="EKL441" s="1552"/>
      <c r="EKM441" s="1552"/>
      <c r="EKN441" s="1552"/>
      <c r="EKO441" s="1552"/>
      <c r="EKP441" s="1552"/>
      <c r="EKQ441" s="1552"/>
      <c r="EKR441" s="1552"/>
      <c r="EKS441" s="1552"/>
      <c r="EKT441" s="1552"/>
      <c r="EKU441" s="1552"/>
      <c r="EKV441" s="1552"/>
      <c r="EKW441" s="1552"/>
      <c r="EKX441" s="1552"/>
      <c r="EKY441" s="1552"/>
      <c r="EKZ441" s="1552"/>
      <c r="ELA441" s="1552"/>
      <c r="ELB441" s="1552"/>
      <c r="ELC441" s="1552"/>
      <c r="ELD441" s="1552"/>
      <c r="ELE441" s="1552"/>
      <c r="ELF441" s="1552"/>
      <c r="ELG441" s="1552"/>
      <c r="ELH441" s="1552"/>
      <c r="ELI441" s="1552"/>
      <c r="ELJ441" s="1552"/>
      <c r="ELK441" s="1552"/>
      <c r="ELL441" s="1552"/>
      <c r="ELM441" s="1552"/>
      <c r="ELN441" s="1552"/>
      <c r="ELO441" s="1552"/>
      <c r="ELP441" s="1552"/>
      <c r="ELQ441" s="1552"/>
      <c r="ELR441" s="1552"/>
      <c r="ELS441" s="1552"/>
      <c r="ELT441" s="1552"/>
      <c r="ELU441" s="1552"/>
      <c r="ELV441" s="1552"/>
      <c r="ELW441" s="1552"/>
      <c r="ELX441" s="1552"/>
      <c r="ELY441" s="1552"/>
      <c r="ELZ441" s="1552"/>
      <c r="EMA441" s="1552"/>
      <c r="EMB441" s="1552"/>
      <c r="EMC441" s="1552"/>
      <c r="EMD441" s="1552"/>
      <c r="EME441" s="1552"/>
      <c r="EMF441" s="1552"/>
      <c r="EMG441" s="1552"/>
      <c r="EMH441" s="1552"/>
      <c r="EMI441" s="1552"/>
      <c r="EMJ441" s="1552"/>
      <c r="EMK441" s="1552"/>
      <c r="EML441" s="1552"/>
      <c r="EMM441" s="1552"/>
      <c r="EMN441" s="1552"/>
      <c r="EMO441" s="1552"/>
      <c r="EMP441" s="1552"/>
      <c r="EMQ441" s="1552"/>
      <c r="EMR441" s="1552"/>
      <c r="EMS441" s="1552"/>
      <c r="EMT441" s="1552"/>
      <c r="EMU441" s="1552"/>
      <c r="EMV441" s="1552"/>
      <c r="EMW441" s="1552"/>
      <c r="EMX441" s="1552"/>
      <c r="EMY441" s="1552"/>
      <c r="EMZ441" s="1552"/>
      <c r="ENA441" s="1552"/>
      <c r="ENB441" s="1552"/>
      <c r="ENC441" s="1552"/>
      <c r="END441" s="1552"/>
      <c r="ENE441" s="1552"/>
      <c r="ENF441" s="1552"/>
      <c r="ENG441" s="1552"/>
      <c r="ENH441" s="1552"/>
      <c r="ENI441" s="1552"/>
      <c r="ENJ441" s="1552"/>
      <c r="ENK441" s="1552"/>
      <c r="ENL441" s="1552"/>
      <c r="ENM441" s="1552"/>
      <c r="ENN441" s="1552"/>
      <c r="ENO441" s="1552"/>
      <c r="ENP441" s="1552"/>
      <c r="ENQ441" s="1552"/>
      <c r="ENR441" s="1552"/>
      <c r="ENS441" s="1552"/>
      <c r="ENT441" s="1552"/>
      <c r="ENU441" s="1552"/>
      <c r="ENV441" s="1552"/>
      <c r="ENW441" s="1552"/>
      <c r="ENX441" s="1552"/>
      <c r="ENY441" s="1552"/>
      <c r="ENZ441" s="1552"/>
      <c r="EOA441" s="1552"/>
      <c r="EOB441" s="1552"/>
      <c r="EOC441" s="1552"/>
      <c r="EOD441" s="1552"/>
      <c r="EOE441" s="1552"/>
      <c r="EOF441" s="1552"/>
      <c r="EOG441" s="1552"/>
      <c r="EOH441" s="1552"/>
      <c r="EOI441" s="1552"/>
      <c r="EOJ441" s="1552"/>
      <c r="EOK441" s="1552"/>
      <c r="EOL441" s="1552"/>
      <c r="EOM441" s="1552"/>
      <c r="EON441" s="1552"/>
      <c r="EOO441" s="1552"/>
      <c r="EOP441" s="1552"/>
      <c r="EOQ441" s="1552"/>
      <c r="EOR441" s="1552"/>
      <c r="EOS441" s="1552"/>
      <c r="EOT441" s="1552"/>
      <c r="EOU441" s="1552"/>
      <c r="EOV441" s="1552"/>
      <c r="EOW441" s="1552"/>
      <c r="EOX441" s="1552"/>
      <c r="EOY441" s="1552"/>
      <c r="EOZ441" s="1552"/>
      <c r="EPA441" s="1552"/>
      <c r="EPB441" s="1552"/>
      <c r="EPC441" s="1552"/>
      <c r="EPD441" s="1552"/>
      <c r="EPE441" s="1552"/>
      <c r="EPF441" s="1552"/>
      <c r="EPG441" s="1552"/>
      <c r="EPH441" s="1552"/>
      <c r="EPI441" s="1552"/>
      <c r="EPJ441" s="1552"/>
      <c r="EPK441" s="1552"/>
      <c r="EPL441" s="1552"/>
      <c r="EPM441" s="1552"/>
      <c r="EPN441" s="1552"/>
      <c r="EPO441" s="1552"/>
      <c r="EPP441" s="1552"/>
      <c r="EPQ441" s="1552"/>
      <c r="EPR441" s="1552"/>
      <c r="EPS441" s="1552"/>
      <c r="EPT441" s="1552"/>
      <c r="EPU441" s="1552"/>
      <c r="EPV441" s="1552"/>
      <c r="EPW441" s="1552"/>
      <c r="EPX441" s="1552"/>
      <c r="EPY441" s="1552"/>
      <c r="EPZ441" s="1552"/>
      <c r="EQA441" s="1552"/>
      <c r="EQB441" s="1552"/>
      <c r="EQC441" s="1552"/>
      <c r="EQD441" s="1552"/>
      <c r="EQE441" s="1552"/>
      <c r="EQF441" s="1552"/>
      <c r="EQG441" s="1552"/>
      <c r="EQH441" s="1552"/>
      <c r="EQI441" s="1552"/>
      <c r="EQJ441" s="1552"/>
      <c r="EQK441" s="1552"/>
      <c r="EQL441" s="1552"/>
      <c r="EQM441" s="1552"/>
      <c r="EQN441" s="1552"/>
      <c r="EQO441" s="1552"/>
      <c r="EQP441" s="1552"/>
      <c r="EQQ441" s="1552"/>
      <c r="EQR441" s="1552"/>
      <c r="EQS441" s="1552"/>
      <c r="EQT441" s="1552"/>
      <c r="EQU441" s="1552"/>
      <c r="EQV441" s="1552"/>
      <c r="EQW441" s="1552"/>
      <c r="EQX441" s="1552"/>
      <c r="EQY441" s="1552"/>
      <c r="EQZ441" s="1552"/>
      <c r="ERA441" s="1552"/>
      <c r="ERB441" s="1552"/>
      <c r="ERC441" s="1552"/>
      <c r="ERD441" s="1552"/>
      <c r="ERE441" s="1552"/>
      <c r="ERF441" s="1552"/>
      <c r="ERG441" s="1552"/>
      <c r="ERH441" s="1552"/>
      <c r="ERI441" s="1552"/>
      <c r="ERJ441" s="1552"/>
      <c r="ERK441" s="1552"/>
      <c r="ERL441" s="1552"/>
      <c r="ERM441" s="1552"/>
      <c r="ERN441" s="1552"/>
      <c r="ERO441" s="1552"/>
      <c r="ERP441" s="1552"/>
      <c r="ERQ441" s="1552"/>
      <c r="ERR441" s="1552"/>
      <c r="ERS441" s="1552"/>
      <c r="ERT441" s="1552"/>
      <c r="ERU441" s="1552"/>
      <c r="ERV441" s="1552"/>
      <c r="ERW441" s="1552"/>
      <c r="ERX441" s="1552"/>
      <c r="ERY441" s="1552"/>
      <c r="ERZ441" s="1552"/>
      <c r="ESA441" s="1552"/>
      <c r="ESB441" s="1552"/>
      <c r="ESC441" s="1552"/>
      <c r="ESD441" s="1552"/>
      <c r="ESE441" s="1552"/>
      <c r="ESF441" s="1552"/>
      <c r="ESG441" s="1552"/>
      <c r="ESH441" s="1552"/>
      <c r="ESI441" s="1552"/>
      <c r="ESJ441" s="1552"/>
      <c r="ESK441" s="1552"/>
      <c r="ESL441" s="1552"/>
      <c r="ESM441" s="1552"/>
      <c r="ESN441" s="1552"/>
      <c r="ESO441" s="1552"/>
      <c r="ESP441" s="1552"/>
      <c r="ESQ441" s="1552"/>
      <c r="ESR441" s="1552"/>
      <c r="ESS441" s="1552"/>
      <c r="EST441" s="1552"/>
      <c r="ESU441" s="1552"/>
      <c r="ESV441" s="1552"/>
      <c r="ESW441" s="1552"/>
      <c r="ESX441" s="1552"/>
      <c r="ESY441" s="1552"/>
      <c r="ESZ441" s="1552"/>
      <c r="ETA441" s="1552"/>
      <c r="ETB441" s="1552"/>
      <c r="ETC441" s="1552"/>
      <c r="ETD441" s="1552"/>
      <c r="ETE441" s="1552"/>
      <c r="ETF441" s="1552"/>
      <c r="ETG441" s="1552"/>
      <c r="ETH441" s="1552"/>
      <c r="ETI441" s="1552"/>
      <c r="ETJ441" s="1552"/>
      <c r="ETK441" s="1552"/>
      <c r="ETL441" s="1552"/>
      <c r="ETM441" s="1552"/>
      <c r="ETN441" s="1552"/>
      <c r="ETO441" s="1552"/>
      <c r="ETP441" s="1552"/>
      <c r="ETQ441" s="1552"/>
      <c r="ETR441" s="1552"/>
      <c r="ETS441" s="1552"/>
      <c r="ETT441" s="1552"/>
      <c r="ETU441" s="1552"/>
      <c r="ETV441" s="1552"/>
      <c r="ETW441" s="1552"/>
      <c r="ETX441" s="1552"/>
      <c r="ETY441" s="1552"/>
      <c r="ETZ441" s="1552"/>
      <c r="EUA441" s="1552"/>
      <c r="EUB441" s="1552"/>
      <c r="EUC441" s="1552"/>
      <c r="EUD441" s="1552"/>
      <c r="EUE441" s="1552"/>
      <c r="EUF441" s="1552"/>
      <c r="EUG441" s="1552"/>
      <c r="EUH441" s="1552"/>
      <c r="EUI441" s="1552"/>
      <c r="EUJ441" s="1552"/>
      <c r="EUK441" s="1552"/>
      <c r="EUL441" s="1552"/>
      <c r="EUM441" s="1552"/>
      <c r="EUN441" s="1552"/>
      <c r="EUO441" s="1552"/>
      <c r="EUP441" s="1552"/>
      <c r="EUQ441" s="1552"/>
      <c r="EUR441" s="1552"/>
      <c r="EUS441" s="1552"/>
      <c r="EUT441" s="1552"/>
      <c r="EUU441" s="1552"/>
      <c r="EUV441" s="1552"/>
      <c r="EUW441" s="1552"/>
      <c r="EUX441" s="1552"/>
      <c r="EUY441" s="1552"/>
      <c r="EUZ441" s="1552"/>
      <c r="EVA441" s="1552"/>
      <c r="EVB441" s="1552"/>
      <c r="EVC441" s="1552"/>
      <c r="EVD441" s="1552"/>
      <c r="EVE441" s="1552"/>
      <c r="EVF441" s="1552"/>
      <c r="EVG441" s="1552"/>
      <c r="EVH441" s="1552"/>
      <c r="EVI441" s="1552"/>
      <c r="EVJ441" s="1552"/>
      <c r="EVK441" s="1552"/>
      <c r="EVL441" s="1552"/>
      <c r="EVM441" s="1552"/>
      <c r="EVN441" s="1552"/>
      <c r="EVO441" s="1552"/>
      <c r="EVP441" s="1552"/>
      <c r="EVQ441" s="1552"/>
      <c r="EVR441" s="1552"/>
      <c r="EVS441" s="1552"/>
      <c r="EVT441" s="1552"/>
      <c r="EVU441" s="1552"/>
      <c r="EVV441" s="1552"/>
      <c r="EVW441" s="1552"/>
      <c r="EVX441" s="1552"/>
      <c r="EVY441" s="1552"/>
      <c r="EVZ441" s="1552"/>
      <c r="EWA441" s="1552"/>
      <c r="EWB441" s="1552"/>
      <c r="EWC441" s="1552"/>
      <c r="EWD441" s="1552"/>
      <c r="EWE441" s="1552"/>
      <c r="EWF441" s="1552"/>
      <c r="EWG441" s="1552"/>
      <c r="EWH441" s="1552"/>
      <c r="EWI441" s="1552"/>
      <c r="EWJ441" s="1552"/>
      <c r="EWK441" s="1552"/>
      <c r="EWL441" s="1552"/>
      <c r="EWM441" s="1552"/>
      <c r="EWN441" s="1552"/>
      <c r="EWO441" s="1552"/>
      <c r="EWP441" s="1552"/>
      <c r="EWQ441" s="1552"/>
      <c r="EWR441" s="1552"/>
      <c r="EWS441" s="1552"/>
      <c r="EWT441" s="1552"/>
      <c r="EWU441" s="1552"/>
      <c r="EWV441" s="1552"/>
      <c r="EWW441" s="1552"/>
      <c r="EWX441" s="1552"/>
      <c r="EWY441" s="1552"/>
      <c r="EWZ441" s="1552"/>
      <c r="EXA441" s="1552"/>
      <c r="EXB441" s="1552"/>
      <c r="EXC441" s="1552"/>
      <c r="EXD441" s="1552"/>
      <c r="EXE441" s="1552"/>
      <c r="EXF441" s="1552"/>
      <c r="EXG441" s="1552"/>
      <c r="EXH441" s="1552"/>
      <c r="EXI441" s="1552"/>
      <c r="EXJ441" s="1552"/>
      <c r="EXK441" s="1552"/>
      <c r="EXL441" s="1552"/>
      <c r="EXM441" s="1552"/>
      <c r="EXN441" s="1552"/>
      <c r="EXO441" s="1552"/>
      <c r="EXP441" s="1552"/>
      <c r="EXQ441" s="1552"/>
      <c r="EXR441" s="1552"/>
      <c r="EXS441" s="1552"/>
      <c r="EXT441" s="1552"/>
      <c r="EXU441" s="1552"/>
      <c r="EXV441" s="1552"/>
      <c r="EXW441" s="1552"/>
      <c r="EXX441" s="1552"/>
      <c r="EXY441" s="1552"/>
      <c r="EXZ441" s="1552"/>
      <c r="EYA441" s="1552"/>
      <c r="EYB441" s="1552"/>
      <c r="EYC441" s="1552"/>
      <c r="EYD441" s="1552"/>
      <c r="EYE441" s="1552"/>
      <c r="EYF441" s="1552"/>
      <c r="EYG441" s="1552"/>
      <c r="EYH441" s="1552"/>
      <c r="EYI441" s="1552"/>
      <c r="EYJ441" s="1552"/>
      <c r="EYK441" s="1552"/>
      <c r="EYL441" s="1552"/>
      <c r="EYM441" s="1552"/>
      <c r="EYN441" s="1552"/>
      <c r="EYO441" s="1552"/>
      <c r="EYP441" s="1552"/>
      <c r="EYQ441" s="1552"/>
      <c r="EYR441" s="1552"/>
      <c r="EYS441" s="1552"/>
      <c r="EYT441" s="1552"/>
      <c r="EYU441" s="1552"/>
      <c r="EYV441" s="1552"/>
      <c r="EYW441" s="1552"/>
      <c r="EYX441" s="1552"/>
      <c r="EYY441" s="1552"/>
      <c r="EYZ441" s="1552"/>
      <c r="EZA441" s="1552"/>
      <c r="EZB441" s="1552"/>
      <c r="EZC441" s="1552"/>
      <c r="EZD441" s="1552"/>
      <c r="EZE441" s="1552"/>
      <c r="EZF441" s="1552"/>
      <c r="EZG441" s="1552"/>
      <c r="EZH441" s="1552"/>
      <c r="EZI441" s="1552"/>
      <c r="EZJ441" s="1552"/>
      <c r="EZK441" s="1552"/>
      <c r="EZL441" s="1552"/>
      <c r="EZM441" s="1552"/>
      <c r="EZN441" s="1552"/>
      <c r="EZO441" s="1552"/>
      <c r="EZP441" s="1552"/>
      <c r="EZQ441" s="1552"/>
      <c r="EZR441" s="1552"/>
      <c r="EZS441" s="1552"/>
      <c r="EZT441" s="1552"/>
      <c r="EZU441" s="1552"/>
      <c r="EZV441" s="1552"/>
      <c r="EZW441" s="1552"/>
      <c r="EZX441" s="1552"/>
      <c r="EZY441" s="1552"/>
      <c r="EZZ441" s="1552"/>
      <c r="FAA441" s="1552"/>
      <c r="FAB441" s="1552"/>
      <c r="FAC441" s="1552"/>
      <c r="FAD441" s="1552"/>
      <c r="FAE441" s="1552"/>
      <c r="FAF441" s="1552"/>
      <c r="FAG441" s="1552"/>
      <c r="FAH441" s="1552"/>
      <c r="FAI441" s="1552"/>
      <c r="FAJ441" s="1552"/>
      <c r="FAK441" s="1552"/>
      <c r="FAL441" s="1552"/>
      <c r="FAM441" s="1552"/>
      <c r="FAN441" s="1552"/>
      <c r="FAO441" s="1552"/>
      <c r="FAP441" s="1552"/>
      <c r="FAQ441" s="1552"/>
      <c r="FAR441" s="1552"/>
      <c r="FAS441" s="1552"/>
      <c r="FAT441" s="1552"/>
      <c r="FAU441" s="1552"/>
      <c r="FAV441" s="1552"/>
      <c r="FAW441" s="1552"/>
      <c r="FAX441" s="1552"/>
      <c r="FAY441" s="1552"/>
      <c r="FAZ441" s="1552"/>
      <c r="FBA441" s="1552"/>
      <c r="FBB441" s="1552"/>
      <c r="FBC441" s="1552"/>
      <c r="FBD441" s="1552"/>
      <c r="FBE441" s="1552"/>
      <c r="FBF441" s="1552"/>
      <c r="FBG441" s="1552"/>
      <c r="FBH441" s="1552"/>
      <c r="FBI441" s="1552"/>
      <c r="FBJ441" s="1552"/>
      <c r="FBK441" s="1552"/>
      <c r="FBL441" s="1552"/>
      <c r="FBM441" s="1552"/>
      <c r="FBN441" s="1552"/>
      <c r="FBO441" s="1552"/>
      <c r="FBP441" s="1552"/>
      <c r="FBQ441" s="1552"/>
      <c r="FBR441" s="1552"/>
      <c r="FBS441" s="1552"/>
      <c r="FBT441" s="1552"/>
      <c r="FBU441" s="1552"/>
      <c r="FBV441" s="1552"/>
      <c r="FBW441" s="1552"/>
      <c r="FBX441" s="1552"/>
      <c r="FBY441" s="1552"/>
      <c r="FBZ441" s="1552"/>
      <c r="FCA441" s="1552"/>
      <c r="FCB441" s="1552"/>
      <c r="FCC441" s="1552"/>
      <c r="FCD441" s="1552"/>
      <c r="FCE441" s="1552"/>
      <c r="FCF441" s="1552"/>
      <c r="FCG441" s="1552"/>
      <c r="FCH441" s="1552"/>
      <c r="FCI441" s="1552"/>
      <c r="FCJ441" s="1552"/>
      <c r="FCK441" s="1552"/>
      <c r="FCL441" s="1552"/>
      <c r="FCM441" s="1552"/>
      <c r="FCN441" s="1552"/>
      <c r="FCO441" s="1552"/>
      <c r="FCP441" s="1552"/>
      <c r="FCQ441" s="1552"/>
      <c r="FCR441" s="1552"/>
      <c r="FCS441" s="1552"/>
      <c r="FCT441" s="1552"/>
      <c r="FCU441" s="1552"/>
      <c r="FCV441" s="1552"/>
      <c r="FCW441" s="1552"/>
      <c r="FCX441" s="1552"/>
      <c r="FCY441" s="1552"/>
      <c r="FCZ441" s="1552"/>
      <c r="FDA441" s="1552"/>
      <c r="FDB441" s="1552"/>
      <c r="FDC441" s="1552"/>
      <c r="FDD441" s="1552"/>
      <c r="FDE441" s="1552"/>
      <c r="FDF441" s="1552"/>
      <c r="FDG441" s="1552"/>
      <c r="FDH441" s="1552"/>
      <c r="FDI441" s="1552"/>
      <c r="FDJ441" s="1552"/>
      <c r="FDK441" s="1552"/>
      <c r="FDL441" s="1552"/>
      <c r="FDM441" s="1552"/>
      <c r="FDN441" s="1552"/>
      <c r="FDO441" s="1552"/>
      <c r="FDP441" s="1552"/>
      <c r="FDQ441" s="1552"/>
      <c r="FDR441" s="1552"/>
      <c r="FDS441" s="1552"/>
      <c r="FDT441" s="1552"/>
      <c r="FDU441" s="1552"/>
      <c r="FDV441" s="1552"/>
      <c r="FDW441" s="1552"/>
      <c r="FDX441" s="1552"/>
      <c r="FDY441" s="1552"/>
      <c r="FDZ441" s="1552"/>
      <c r="FEA441" s="1552"/>
      <c r="FEB441" s="1552"/>
      <c r="FEC441" s="1552"/>
      <c r="FED441" s="1552"/>
      <c r="FEE441" s="1552"/>
      <c r="FEF441" s="1552"/>
      <c r="FEG441" s="1552"/>
      <c r="FEH441" s="1552"/>
      <c r="FEI441" s="1552"/>
      <c r="FEJ441" s="1552"/>
      <c r="FEK441" s="1552"/>
      <c r="FEL441" s="1552"/>
      <c r="FEM441" s="1552"/>
      <c r="FEN441" s="1552"/>
      <c r="FEO441" s="1552"/>
      <c r="FEP441" s="1552"/>
      <c r="FEQ441" s="1552"/>
      <c r="FER441" s="1552"/>
      <c r="FES441" s="1552"/>
      <c r="FET441" s="1552"/>
      <c r="FEU441" s="1552"/>
      <c r="FEV441" s="1552"/>
      <c r="FEW441" s="1552"/>
      <c r="FEX441" s="1552"/>
      <c r="FEY441" s="1552"/>
      <c r="FEZ441" s="1552"/>
      <c r="FFA441" s="1552"/>
      <c r="FFB441" s="1552"/>
      <c r="FFC441" s="1552"/>
      <c r="FFD441" s="1552"/>
      <c r="FFE441" s="1552"/>
      <c r="FFF441" s="1552"/>
      <c r="FFG441" s="1552"/>
      <c r="FFH441" s="1552"/>
      <c r="FFI441" s="1552"/>
      <c r="FFJ441" s="1552"/>
      <c r="FFK441" s="1552"/>
      <c r="FFL441" s="1552"/>
      <c r="FFM441" s="1552"/>
      <c r="FFN441" s="1552"/>
      <c r="FFO441" s="1552"/>
      <c r="FFP441" s="1552"/>
      <c r="FFQ441" s="1552"/>
      <c r="FFR441" s="1552"/>
      <c r="FFS441" s="1552"/>
      <c r="FFT441" s="1552"/>
      <c r="FFU441" s="1552"/>
      <c r="FFV441" s="1552"/>
      <c r="FFW441" s="1552"/>
      <c r="FFX441" s="1552"/>
      <c r="FFY441" s="1552"/>
      <c r="FFZ441" s="1552"/>
      <c r="FGA441" s="1552"/>
      <c r="FGB441" s="1552"/>
      <c r="FGC441" s="1552"/>
      <c r="FGD441" s="1552"/>
      <c r="FGE441" s="1552"/>
      <c r="FGF441" s="1552"/>
      <c r="FGG441" s="1552"/>
      <c r="FGH441" s="1552"/>
      <c r="FGI441" s="1552"/>
      <c r="FGJ441" s="1552"/>
      <c r="FGK441" s="1552"/>
      <c r="FGL441" s="1552"/>
      <c r="FGM441" s="1552"/>
      <c r="FGN441" s="1552"/>
      <c r="FGO441" s="1552"/>
      <c r="FGP441" s="1552"/>
      <c r="FGQ441" s="1552"/>
      <c r="FGR441" s="1552"/>
      <c r="FGS441" s="1552"/>
      <c r="FGT441" s="1552"/>
      <c r="FGU441" s="1552"/>
      <c r="FGV441" s="1552"/>
      <c r="FGW441" s="1552"/>
      <c r="FGX441" s="1552"/>
      <c r="FGY441" s="1552"/>
      <c r="FGZ441" s="1552"/>
      <c r="FHA441" s="1552"/>
      <c r="FHB441" s="1552"/>
      <c r="FHC441" s="1552"/>
      <c r="FHD441" s="1552"/>
      <c r="FHE441" s="1552"/>
      <c r="FHF441" s="1552"/>
      <c r="FHG441" s="1552"/>
      <c r="FHH441" s="1552"/>
      <c r="FHI441" s="1552"/>
      <c r="FHJ441" s="1552"/>
      <c r="FHK441" s="1552"/>
      <c r="FHL441" s="1552"/>
      <c r="FHM441" s="1552"/>
      <c r="FHN441" s="1552"/>
      <c r="FHO441" s="1552"/>
      <c r="FHP441" s="1552"/>
      <c r="FHQ441" s="1552"/>
      <c r="FHR441" s="1552"/>
      <c r="FHS441" s="1552"/>
      <c r="FHT441" s="1552"/>
      <c r="FHU441" s="1552"/>
      <c r="FHV441" s="1552"/>
      <c r="FHW441" s="1552"/>
      <c r="FHX441" s="1552"/>
      <c r="FHY441" s="1552"/>
      <c r="FHZ441" s="1552"/>
      <c r="FIA441" s="1552"/>
      <c r="FIB441" s="1552"/>
      <c r="FIC441" s="1552"/>
      <c r="FID441" s="1552"/>
      <c r="FIE441" s="1552"/>
      <c r="FIF441" s="1552"/>
      <c r="FIG441" s="1552"/>
      <c r="FIH441" s="1552"/>
      <c r="FII441" s="1552"/>
      <c r="FIJ441" s="1552"/>
      <c r="FIK441" s="1552"/>
      <c r="FIL441" s="1552"/>
      <c r="FIM441" s="1552"/>
      <c r="FIN441" s="1552"/>
      <c r="FIO441" s="1552"/>
      <c r="FIP441" s="1552"/>
      <c r="FIQ441" s="1552"/>
      <c r="FIR441" s="1552"/>
      <c r="FIS441" s="1552"/>
      <c r="FIT441" s="1552"/>
      <c r="FIU441" s="1552"/>
      <c r="FIV441" s="1552"/>
      <c r="FIW441" s="1552"/>
      <c r="FIX441" s="1552"/>
      <c r="FIY441" s="1552"/>
      <c r="FIZ441" s="1552"/>
      <c r="FJA441" s="1552"/>
      <c r="FJB441" s="1552"/>
      <c r="FJC441" s="1552"/>
      <c r="FJD441" s="1552"/>
      <c r="FJE441" s="1552"/>
      <c r="FJF441" s="1552"/>
      <c r="FJG441" s="1552"/>
      <c r="FJH441" s="1552"/>
      <c r="FJI441" s="1552"/>
      <c r="FJJ441" s="1552"/>
      <c r="FJK441" s="1552"/>
      <c r="FJL441" s="1552"/>
      <c r="FJM441" s="1552"/>
      <c r="FJN441" s="1552"/>
      <c r="FJO441" s="1552"/>
      <c r="FJP441" s="1552"/>
      <c r="FJQ441" s="1552"/>
      <c r="FJR441" s="1552"/>
      <c r="FJS441" s="1552"/>
      <c r="FJT441" s="1552"/>
      <c r="FJU441" s="1552"/>
      <c r="FJV441" s="1552"/>
      <c r="FJW441" s="1552"/>
      <c r="FJX441" s="1552"/>
      <c r="FJY441" s="1552"/>
      <c r="FJZ441" s="1552"/>
      <c r="FKA441" s="1552"/>
      <c r="FKB441" s="1552"/>
      <c r="FKC441" s="1552"/>
      <c r="FKD441" s="1552"/>
      <c r="FKE441" s="1552"/>
      <c r="FKF441" s="1552"/>
      <c r="FKG441" s="1552"/>
      <c r="FKH441" s="1552"/>
      <c r="FKI441" s="1552"/>
      <c r="FKJ441" s="1552"/>
      <c r="FKK441" s="1552"/>
      <c r="FKL441" s="1552"/>
      <c r="FKM441" s="1552"/>
      <c r="FKN441" s="1552"/>
      <c r="FKO441" s="1552"/>
      <c r="FKP441" s="1552"/>
      <c r="FKQ441" s="1552"/>
      <c r="FKR441" s="1552"/>
      <c r="FKS441" s="1552"/>
      <c r="FKT441" s="1552"/>
      <c r="FKU441" s="1552"/>
      <c r="FKV441" s="1552"/>
      <c r="FKW441" s="1552"/>
      <c r="FKX441" s="1552"/>
      <c r="FKY441" s="1552"/>
      <c r="FKZ441" s="1552"/>
      <c r="FLA441" s="1552"/>
      <c r="FLB441" s="1552"/>
      <c r="FLC441" s="1552"/>
      <c r="FLD441" s="1552"/>
      <c r="FLE441" s="1552"/>
      <c r="FLF441" s="1552"/>
      <c r="FLG441" s="1552"/>
      <c r="FLH441" s="1552"/>
      <c r="FLI441" s="1552"/>
      <c r="FLJ441" s="1552"/>
      <c r="FLK441" s="1552"/>
      <c r="FLL441" s="1552"/>
      <c r="FLM441" s="1552"/>
      <c r="FLN441" s="1552"/>
      <c r="FLO441" s="1552"/>
      <c r="FLP441" s="1552"/>
      <c r="FLQ441" s="1552"/>
      <c r="FLR441" s="1552"/>
      <c r="FLS441" s="1552"/>
      <c r="FLT441" s="1552"/>
      <c r="FLU441" s="1552"/>
      <c r="FLV441" s="1552"/>
      <c r="FLW441" s="1552"/>
      <c r="FLX441" s="1552"/>
      <c r="FLY441" s="1552"/>
      <c r="FLZ441" s="1552"/>
      <c r="FMA441" s="1552"/>
      <c r="FMB441" s="1552"/>
      <c r="FMC441" s="1552"/>
      <c r="FMD441" s="1552"/>
      <c r="FME441" s="1552"/>
      <c r="FMF441" s="1552"/>
      <c r="FMG441" s="1552"/>
      <c r="FMH441" s="1552"/>
      <c r="FMI441" s="1552"/>
      <c r="FMJ441" s="1552"/>
      <c r="FMK441" s="1552"/>
      <c r="FML441" s="1552"/>
      <c r="FMM441" s="1552"/>
      <c r="FMN441" s="1552"/>
      <c r="FMO441" s="1552"/>
      <c r="FMP441" s="1552"/>
      <c r="FMQ441" s="1552"/>
      <c r="FMR441" s="1552"/>
      <c r="FMS441" s="1552"/>
      <c r="FMT441" s="1552"/>
      <c r="FMU441" s="1552"/>
      <c r="FMV441" s="1552"/>
      <c r="FMW441" s="1552"/>
      <c r="FMX441" s="1552"/>
      <c r="FMY441" s="1552"/>
      <c r="FMZ441" s="1552"/>
      <c r="FNA441" s="1552"/>
      <c r="FNB441" s="1552"/>
      <c r="FNC441" s="1552"/>
      <c r="FND441" s="1552"/>
      <c r="FNE441" s="1552"/>
      <c r="FNF441" s="1552"/>
      <c r="FNG441" s="1552"/>
      <c r="FNH441" s="1552"/>
      <c r="FNI441" s="1552"/>
      <c r="FNJ441" s="1552"/>
      <c r="FNK441" s="1552"/>
      <c r="FNL441" s="1552"/>
      <c r="FNM441" s="1552"/>
      <c r="FNN441" s="1552"/>
      <c r="FNO441" s="1552"/>
      <c r="FNP441" s="1552"/>
      <c r="FNQ441" s="1552"/>
      <c r="FNR441" s="1552"/>
      <c r="FNS441" s="1552"/>
      <c r="FNT441" s="1552"/>
      <c r="FNU441" s="1552"/>
      <c r="FNV441" s="1552"/>
      <c r="FNW441" s="1552"/>
      <c r="FNX441" s="1552"/>
      <c r="FNY441" s="1552"/>
      <c r="FNZ441" s="1552"/>
      <c r="FOA441" s="1552"/>
      <c r="FOB441" s="1552"/>
      <c r="FOC441" s="1552"/>
      <c r="FOD441" s="1552"/>
      <c r="FOE441" s="1552"/>
      <c r="FOF441" s="1552"/>
      <c r="FOG441" s="1552"/>
      <c r="FOH441" s="1552"/>
      <c r="FOI441" s="1552"/>
      <c r="FOJ441" s="1552"/>
      <c r="FOK441" s="1552"/>
      <c r="FOL441" s="1552"/>
      <c r="FOM441" s="1552"/>
      <c r="FON441" s="1552"/>
      <c r="FOO441" s="1552"/>
      <c r="FOP441" s="1552"/>
      <c r="FOQ441" s="1552"/>
      <c r="FOR441" s="1552"/>
      <c r="FOS441" s="1552"/>
      <c r="FOT441" s="1552"/>
      <c r="FOU441" s="1552"/>
      <c r="FOV441" s="1552"/>
      <c r="FOW441" s="1552"/>
      <c r="FOX441" s="1552"/>
      <c r="FOY441" s="1552"/>
      <c r="FOZ441" s="1552"/>
      <c r="FPA441" s="1552"/>
      <c r="FPB441" s="1552"/>
      <c r="FPC441" s="1552"/>
      <c r="FPD441" s="1552"/>
      <c r="FPE441" s="1552"/>
      <c r="FPF441" s="1552"/>
      <c r="FPG441" s="1552"/>
      <c r="FPH441" s="1552"/>
      <c r="FPI441" s="1552"/>
      <c r="FPJ441" s="1552"/>
      <c r="FPK441" s="1552"/>
      <c r="FPL441" s="1552"/>
      <c r="FPM441" s="1552"/>
      <c r="FPN441" s="1552"/>
      <c r="FPO441" s="1552"/>
      <c r="FPP441" s="1552"/>
      <c r="FPQ441" s="1552"/>
      <c r="FPR441" s="1552"/>
      <c r="FPS441" s="1552"/>
      <c r="FPT441" s="1552"/>
      <c r="FPU441" s="1552"/>
      <c r="FPV441" s="1552"/>
      <c r="FPW441" s="1552"/>
      <c r="FPX441" s="1552"/>
      <c r="FPY441" s="1552"/>
      <c r="FPZ441" s="1552"/>
      <c r="FQA441" s="1552"/>
      <c r="FQB441" s="1552"/>
      <c r="FQC441" s="1552"/>
      <c r="FQD441" s="1552"/>
      <c r="FQE441" s="1552"/>
      <c r="FQF441" s="1552"/>
      <c r="FQG441" s="1552"/>
      <c r="FQH441" s="1552"/>
      <c r="FQI441" s="1552"/>
      <c r="FQJ441" s="1552"/>
      <c r="FQK441" s="1552"/>
      <c r="FQL441" s="1552"/>
      <c r="FQM441" s="1552"/>
      <c r="FQN441" s="1552"/>
      <c r="FQO441" s="1552"/>
      <c r="FQP441" s="1552"/>
      <c r="FQQ441" s="1552"/>
      <c r="FQR441" s="1552"/>
      <c r="FQS441" s="1552"/>
      <c r="FQT441" s="1552"/>
      <c r="FQU441" s="1552"/>
      <c r="FQV441" s="1552"/>
      <c r="FQW441" s="1552"/>
      <c r="FQX441" s="1552"/>
      <c r="FQY441" s="1552"/>
      <c r="FQZ441" s="1552"/>
      <c r="FRA441" s="1552"/>
      <c r="FRB441" s="1552"/>
      <c r="FRC441" s="1552"/>
      <c r="FRD441" s="1552"/>
      <c r="FRE441" s="1552"/>
      <c r="FRF441" s="1552"/>
      <c r="FRG441" s="1552"/>
      <c r="FRH441" s="1552"/>
      <c r="FRI441" s="1552"/>
      <c r="FRJ441" s="1552"/>
      <c r="FRK441" s="1552"/>
      <c r="FRL441" s="1552"/>
      <c r="FRM441" s="1552"/>
      <c r="FRN441" s="1552"/>
      <c r="FRO441" s="1552"/>
      <c r="FRP441" s="1552"/>
      <c r="FRQ441" s="1552"/>
      <c r="FRR441" s="1552"/>
      <c r="FRS441" s="1552"/>
      <c r="FRT441" s="1552"/>
      <c r="FRU441" s="1552"/>
      <c r="FRV441" s="1552"/>
      <c r="FRW441" s="1552"/>
      <c r="FRX441" s="1552"/>
      <c r="FRY441" s="1552"/>
      <c r="FRZ441" s="1552"/>
      <c r="FSA441" s="1552"/>
      <c r="FSB441" s="1552"/>
      <c r="FSC441" s="1552"/>
      <c r="FSD441" s="1552"/>
      <c r="FSE441" s="1552"/>
      <c r="FSF441" s="1552"/>
      <c r="FSG441" s="1552"/>
      <c r="FSH441" s="1552"/>
      <c r="FSI441" s="1552"/>
      <c r="FSJ441" s="1552"/>
      <c r="FSK441" s="1552"/>
      <c r="FSL441" s="1552"/>
      <c r="FSM441" s="1552"/>
      <c r="FSN441" s="1552"/>
      <c r="FSO441" s="1552"/>
      <c r="FSP441" s="1552"/>
      <c r="FSQ441" s="1552"/>
      <c r="FSR441" s="1552"/>
      <c r="FSS441" s="1552"/>
      <c r="FST441" s="1552"/>
      <c r="FSU441" s="1552"/>
      <c r="FSV441" s="1552"/>
      <c r="FSW441" s="1552"/>
      <c r="FSX441" s="1552"/>
      <c r="FSY441" s="1552"/>
      <c r="FSZ441" s="1552"/>
      <c r="FTA441" s="1552"/>
      <c r="FTB441" s="1552"/>
      <c r="FTC441" s="1552"/>
      <c r="FTD441" s="1552"/>
      <c r="FTE441" s="1552"/>
      <c r="FTF441" s="1552"/>
      <c r="FTG441" s="1552"/>
      <c r="FTH441" s="1552"/>
      <c r="FTI441" s="1552"/>
      <c r="FTJ441" s="1552"/>
      <c r="FTK441" s="1552"/>
      <c r="FTL441" s="1552"/>
      <c r="FTM441" s="1552"/>
      <c r="FTN441" s="1552"/>
      <c r="FTO441" s="1552"/>
      <c r="FTP441" s="1552"/>
      <c r="FTQ441" s="1552"/>
      <c r="FTR441" s="1552"/>
      <c r="FTS441" s="1552"/>
      <c r="FTT441" s="1552"/>
      <c r="FTU441" s="1552"/>
      <c r="FTV441" s="1552"/>
      <c r="FTW441" s="1552"/>
      <c r="FTX441" s="1552"/>
      <c r="FTY441" s="1552"/>
      <c r="FTZ441" s="1552"/>
      <c r="FUA441" s="1552"/>
      <c r="FUB441" s="1552"/>
      <c r="FUC441" s="1552"/>
      <c r="FUD441" s="1552"/>
      <c r="FUE441" s="1552"/>
      <c r="FUF441" s="1552"/>
      <c r="FUG441" s="1552"/>
      <c r="FUH441" s="1552"/>
      <c r="FUI441" s="1552"/>
      <c r="FUJ441" s="1552"/>
      <c r="FUK441" s="1552"/>
      <c r="FUL441" s="1552"/>
      <c r="FUM441" s="1552"/>
      <c r="FUN441" s="1552"/>
      <c r="FUO441" s="1552"/>
      <c r="FUP441" s="1552"/>
      <c r="FUQ441" s="1552"/>
      <c r="FUR441" s="1552"/>
      <c r="FUS441" s="1552"/>
      <c r="FUT441" s="1552"/>
      <c r="FUU441" s="1552"/>
      <c r="FUV441" s="1552"/>
      <c r="FUW441" s="1552"/>
      <c r="FUX441" s="1552"/>
      <c r="FUY441" s="1552"/>
      <c r="FUZ441" s="1552"/>
      <c r="FVA441" s="1552"/>
      <c r="FVB441" s="1552"/>
      <c r="FVC441" s="1552"/>
      <c r="FVD441" s="1552"/>
      <c r="FVE441" s="1552"/>
      <c r="FVF441" s="1552"/>
      <c r="FVG441" s="1552"/>
      <c r="FVH441" s="1552"/>
      <c r="FVI441" s="1552"/>
      <c r="FVJ441" s="1552"/>
      <c r="FVK441" s="1552"/>
      <c r="FVL441" s="1552"/>
      <c r="FVM441" s="1552"/>
      <c r="FVN441" s="1552"/>
      <c r="FVO441" s="1552"/>
      <c r="FVP441" s="1552"/>
      <c r="FVQ441" s="1552"/>
      <c r="FVR441" s="1552"/>
      <c r="FVS441" s="1552"/>
      <c r="FVT441" s="1552"/>
      <c r="FVU441" s="1552"/>
      <c r="FVV441" s="1552"/>
      <c r="FVW441" s="1552"/>
      <c r="FVX441" s="1552"/>
      <c r="FVY441" s="1552"/>
      <c r="FVZ441" s="1552"/>
      <c r="FWA441" s="1552"/>
      <c r="FWB441" s="1552"/>
      <c r="FWC441" s="1552"/>
      <c r="FWD441" s="1552"/>
      <c r="FWE441" s="1552"/>
      <c r="FWF441" s="1552"/>
      <c r="FWG441" s="1552"/>
      <c r="FWH441" s="1552"/>
      <c r="FWI441" s="1552"/>
      <c r="FWJ441" s="1552"/>
      <c r="FWK441" s="1552"/>
      <c r="FWL441" s="1552"/>
      <c r="FWM441" s="1552"/>
      <c r="FWN441" s="1552"/>
      <c r="FWO441" s="1552"/>
      <c r="FWP441" s="1552"/>
      <c r="FWQ441" s="1552"/>
      <c r="FWR441" s="1552"/>
      <c r="FWS441" s="1552"/>
      <c r="FWT441" s="1552"/>
      <c r="FWU441" s="1552"/>
      <c r="FWV441" s="1552"/>
      <c r="FWW441" s="1552"/>
      <c r="FWX441" s="1552"/>
      <c r="FWY441" s="1552"/>
      <c r="FWZ441" s="1552"/>
      <c r="FXA441" s="1552"/>
      <c r="FXB441" s="1552"/>
      <c r="FXC441" s="1552"/>
      <c r="FXD441" s="1552"/>
      <c r="FXE441" s="1552"/>
      <c r="FXF441" s="1552"/>
      <c r="FXG441" s="1552"/>
      <c r="FXH441" s="1552"/>
      <c r="FXI441" s="1552"/>
      <c r="FXJ441" s="1552"/>
      <c r="FXK441" s="1552"/>
      <c r="FXL441" s="1552"/>
      <c r="FXM441" s="1552"/>
      <c r="FXN441" s="1552"/>
      <c r="FXO441" s="1552"/>
      <c r="FXP441" s="1552"/>
      <c r="FXQ441" s="1552"/>
      <c r="FXR441" s="1552"/>
      <c r="FXS441" s="1552"/>
      <c r="FXT441" s="1552"/>
      <c r="FXU441" s="1552"/>
      <c r="FXV441" s="1552"/>
      <c r="FXW441" s="1552"/>
      <c r="FXX441" s="1552"/>
      <c r="FXY441" s="1552"/>
      <c r="FXZ441" s="1552"/>
      <c r="FYA441" s="1552"/>
      <c r="FYB441" s="1552"/>
      <c r="FYC441" s="1552"/>
      <c r="FYD441" s="1552"/>
      <c r="FYE441" s="1552"/>
      <c r="FYF441" s="1552"/>
      <c r="FYG441" s="1552"/>
      <c r="FYH441" s="1552"/>
      <c r="FYI441" s="1552"/>
      <c r="FYJ441" s="1552"/>
      <c r="FYK441" s="1552"/>
      <c r="FYL441" s="1552"/>
      <c r="FYM441" s="1552"/>
      <c r="FYN441" s="1552"/>
      <c r="FYO441" s="1552"/>
      <c r="FYP441" s="1552"/>
      <c r="FYQ441" s="1552"/>
      <c r="FYR441" s="1552"/>
      <c r="FYS441" s="1552"/>
      <c r="FYT441" s="1552"/>
      <c r="FYU441" s="1552"/>
      <c r="FYV441" s="1552"/>
      <c r="FYW441" s="1552"/>
      <c r="FYX441" s="1552"/>
      <c r="FYY441" s="1552"/>
      <c r="FYZ441" s="1552"/>
      <c r="FZA441" s="1552"/>
      <c r="FZB441" s="1552"/>
      <c r="FZC441" s="1552"/>
      <c r="FZD441" s="1552"/>
      <c r="FZE441" s="1552"/>
      <c r="FZF441" s="1552"/>
      <c r="FZG441" s="1552"/>
      <c r="FZH441" s="1552"/>
      <c r="FZI441" s="1552"/>
      <c r="FZJ441" s="1552"/>
      <c r="FZK441" s="1552"/>
      <c r="FZL441" s="1552"/>
      <c r="FZM441" s="1552"/>
      <c r="FZN441" s="1552"/>
      <c r="FZO441" s="1552"/>
      <c r="FZP441" s="1552"/>
      <c r="FZQ441" s="1552"/>
      <c r="FZR441" s="1552"/>
      <c r="FZS441" s="1552"/>
      <c r="FZT441" s="1552"/>
      <c r="FZU441" s="1552"/>
      <c r="FZV441" s="1552"/>
      <c r="FZW441" s="1552"/>
      <c r="FZX441" s="1552"/>
      <c r="FZY441" s="1552"/>
      <c r="FZZ441" s="1552"/>
      <c r="GAA441" s="1552"/>
      <c r="GAB441" s="1552"/>
      <c r="GAC441" s="1552"/>
      <c r="GAD441" s="1552"/>
      <c r="GAE441" s="1552"/>
      <c r="GAF441" s="1552"/>
      <c r="GAG441" s="1552"/>
      <c r="GAH441" s="1552"/>
      <c r="GAI441" s="1552"/>
      <c r="GAJ441" s="1552"/>
      <c r="GAK441" s="1552"/>
      <c r="GAL441" s="1552"/>
      <c r="GAM441" s="1552"/>
      <c r="GAN441" s="1552"/>
      <c r="GAO441" s="1552"/>
      <c r="GAP441" s="1552"/>
      <c r="GAQ441" s="1552"/>
      <c r="GAR441" s="1552"/>
      <c r="GAS441" s="1552"/>
      <c r="GAT441" s="1552"/>
      <c r="GAU441" s="1552"/>
      <c r="GAV441" s="1552"/>
      <c r="GAW441" s="1552"/>
      <c r="GAX441" s="1552"/>
      <c r="GAY441" s="1552"/>
      <c r="GAZ441" s="1552"/>
      <c r="GBA441" s="1552"/>
      <c r="GBB441" s="1552"/>
      <c r="GBC441" s="1552"/>
      <c r="GBD441" s="1552"/>
      <c r="GBE441" s="1552"/>
      <c r="GBF441" s="1552"/>
      <c r="GBG441" s="1552"/>
      <c r="GBH441" s="1552"/>
      <c r="GBI441" s="1552"/>
      <c r="GBJ441" s="1552"/>
      <c r="GBK441" s="1552"/>
      <c r="GBL441" s="1552"/>
      <c r="GBM441" s="1552"/>
      <c r="GBN441" s="1552"/>
      <c r="GBO441" s="1552"/>
      <c r="GBP441" s="1552"/>
      <c r="GBQ441" s="1552"/>
      <c r="GBR441" s="1552"/>
      <c r="GBS441" s="1552"/>
      <c r="GBT441" s="1552"/>
      <c r="GBU441" s="1552"/>
      <c r="GBV441" s="1552"/>
      <c r="GBW441" s="1552"/>
      <c r="GBX441" s="1552"/>
      <c r="GBY441" s="1552"/>
      <c r="GBZ441" s="1552"/>
      <c r="GCA441" s="1552"/>
      <c r="GCB441" s="1552"/>
      <c r="GCC441" s="1552"/>
      <c r="GCD441" s="1552"/>
      <c r="GCE441" s="1552"/>
      <c r="GCF441" s="1552"/>
      <c r="GCG441" s="1552"/>
      <c r="GCH441" s="1552"/>
      <c r="GCI441" s="1552"/>
      <c r="GCJ441" s="1552"/>
      <c r="GCK441" s="1552"/>
      <c r="GCL441" s="1552"/>
      <c r="GCM441" s="1552"/>
      <c r="GCN441" s="1552"/>
      <c r="GCO441" s="1552"/>
      <c r="GCP441" s="1552"/>
      <c r="GCQ441" s="1552"/>
      <c r="GCR441" s="1552"/>
      <c r="GCS441" s="1552"/>
      <c r="GCT441" s="1552"/>
      <c r="GCU441" s="1552"/>
      <c r="GCV441" s="1552"/>
      <c r="GCW441" s="1552"/>
      <c r="GCX441" s="1552"/>
      <c r="GCY441" s="1552"/>
      <c r="GCZ441" s="1552"/>
      <c r="GDA441" s="1552"/>
      <c r="GDB441" s="1552"/>
      <c r="GDC441" s="1552"/>
      <c r="GDD441" s="1552"/>
      <c r="GDE441" s="1552"/>
      <c r="GDF441" s="1552"/>
      <c r="GDG441" s="1552"/>
      <c r="GDH441" s="1552"/>
      <c r="GDI441" s="1552"/>
      <c r="GDJ441" s="1552"/>
      <c r="GDK441" s="1552"/>
      <c r="GDL441" s="1552"/>
      <c r="GDM441" s="1552"/>
      <c r="GDN441" s="1552"/>
      <c r="GDO441" s="1552"/>
      <c r="GDP441" s="1552"/>
      <c r="GDQ441" s="1552"/>
      <c r="GDR441" s="1552"/>
      <c r="GDS441" s="1552"/>
      <c r="GDT441" s="1552"/>
      <c r="GDU441" s="1552"/>
      <c r="GDV441" s="1552"/>
      <c r="GDW441" s="1552"/>
      <c r="GDX441" s="1552"/>
      <c r="GDY441" s="1552"/>
      <c r="GDZ441" s="1552"/>
      <c r="GEA441" s="1552"/>
      <c r="GEB441" s="1552"/>
      <c r="GEC441" s="1552"/>
      <c r="GED441" s="1552"/>
      <c r="GEE441" s="1552"/>
      <c r="GEF441" s="1552"/>
      <c r="GEG441" s="1552"/>
      <c r="GEH441" s="1552"/>
      <c r="GEI441" s="1552"/>
      <c r="GEJ441" s="1552"/>
      <c r="GEK441" s="1552"/>
      <c r="GEL441" s="1552"/>
      <c r="GEM441" s="1552"/>
      <c r="GEN441" s="1552"/>
      <c r="GEO441" s="1552"/>
      <c r="GEP441" s="1552"/>
      <c r="GEQ441" s="1552"/>
      <c r="GER441" s="1552"/>
      <c r="GES441" s="1552"/>
      <c r="GET441" s="1552"/>
      <c r="GEU441" s="1552"/>
      <c r="GEV441" s="1552"/>
      <c r="GEW441" s="1552"/>
      <c r="GEX441" s="1552"/>
      <c r="GEY441" s="1552"/>
      <c r="GEZ441" s="1552"/>
      <c r="GFA441" s="1552"/>
      <c r="GFB441" s="1552"/>
      <c r="GFC441" s="1552"/>
      <c r="GFD441" s="1552"/>
      <c r="GFE441" s="1552"/>
      <c r="GFF441" s="1552"/>
      <c r="GFG441" s="1552"/>
      <c r="GFH441" s="1552"/>
      <c r="GFI441" s="1552"/>
      <c r="GFJ441" s="1552"/>
      <c r="GFK441" s="1552"/>
      <c r="GFL441" s="1552"/>
      <c r="GFM441" s="1552"/>
      <c r="GFN441" s="1552"/>
      <c r="GFO441" s="1552"/>
      <c r="GFP441" s="1552"/>
      <c r="GFQ441" s="1552"/>
      <c r="GFR441" s="1552"/>
      <c r="GFS441" s="1552"/>
      <c r="GFT441" s="1552"/>
      <c r="GFU441" s="1552"/>
      <c r="GFV441" s="1552"/>
      <c r="GFW441" s="1552"/>
      <c r="GFX441" s="1552"/>
      <c r="GFY441" s="1552"/>
      <c r="GFZ441" s="1552"/>
      <c r="GGA441" s="1552"/>
      <c r="GGB441" s="1552"/>
      <c r="GGC441" s="1552"/>
      <c r="GGD441" s="1552"/>
      <c r="GGE441" s="1552"/>
      <c r="GGF441" s="1552"/>
      <c r="GGG441" s="1552"/>
      <c r="GGH441" s="1552"/>
      <c r="GGI441" s="1552"/>
      <c r="GGJ441" s="1552"/>
      <c r="GGK441" s="1552"/>
      <c r="GGL441" s="1552"/>
      <c r="GGM441" s="1552"/>
      <c r="GGN441" s="1552"/>
      <c r="GGO441" s="1552"/>
      <c r="GGP441" s="1552"/>
      <c r="GGQ441" s="1552"/>
      <c r="GGR441" s="1552"/>
      <c r="GGS441" s="1552"/>
      <c r="GGT441" s="1552"/>
      <c r="GGU441" s="1552"/>
      <c r="GGV441" s="1552"/>
      <c r="GGW441" s="1552"/>
      <c r="GGX441" s="1552"/>
      <c r="GGY441" s="1552"/>
      <c r="GGZ441" s="1552"/>
      <c r="GHA441" s="1552"/>
      <c r="GHB441" s="1552"/>
      <c r="GHC441" s="1552"/>
      <c r="GHD441" s="1552"/>
      <c r="GHE441" s="1552"/>
      <c r="GHF441" s="1552"/>
      <c r="GHG441" s="1552"/>
      <c r="GHH441" s="1552"/>
      <c r="GHI441" s="1552"/>
      <c r="GHJ441" s="1552"/>
      <c r="GHK441" s="1552"/>
      <c r="GHL441" s="1552"/>
      <c r="GHM441" s="1552"/>
      <c r="GHN441" s="1552"/>
      <c r="GHO441" s="1552"/>
      <c r="GHP441" s="1552"/>
      <c r="GHQ441" s="1552"/>
      <c r="GHR441" s="1552"/>
      <c r="GHS441" s="1552"/>
      <c r="GHT441" s="1552"/>
      <c r="GHU441" s="1552"/>
      <c r="GHV441" s="1552"/>
      <c r="GHW441" s="1552"/>
      <c r="GHX441" s="1552"/>
      <c r="GHY441" s="1552"/>
      <c r="GHZ441" s="1552"/>
      <c r="GIA441" s="1552"/>
      <c r="GIB441" s="1552"/>
      <c r="GIC441" s="1552"/>
      <c r="GID441" s="1552"/>
      <c r="GIE441" s="1552"/>
      <c r="GIF441" s="1552"/>
      <c r="GIG441" s="1552"/>
      <c r="GIH441" s="1552"/>
      <c r="GII441" s="1552"/>
      <c r="GIJ441" s="1552"/>
      <c r="GIK441" s="1552"/>
      <c r="GIL441" s="1552"/>
      <c r="GIM441" s="1552"/>
      <c r="GIN441" s="1552"/>
      <c r="GIO441" s="1552"/>
      <c r="GIP441" s="1552"/>
      <c r="GIQ441" s="1552"/>
      <c r="GIR441" s="1552"/>
      <c r="GIS441" s="1552"/>
      <c r="GIT441" s="1552"/>
      <c r="GIU441" s="1552"/>
      <c r="GIV441" s="1552"/>
      <c r="GIW441" s="1552"/>
      <c r="GIX441" s="1552"/>
      <c r="GIY441" s="1552"/>
      <c r="GIZ441" s="1552"/>
      <c r="GJA441" s="1552"/>
      <c r="GJB441" s="1552"/>
      <c r="GJC441" s="1552"/>
      <c r="GJD441" s="1552"/>
      <c r="GJE441" s="1552"/>
      <c r="GJF441" s="1552"/>
      <c r="GJG441" s="1552"/>
      <c r="GJH441" s="1552"/>
      <c r="GJI441" s="1552"/>
      <c r="GJJ441" s="1552"/>
      <c r="GJK441" s="1552"/>
      <c r="GJL441" s="1552"/>
      <c r="GJM441" s="1552"/>
      <c r="GJN441" s="1552"/>
      <c r="GJO441" s="1552"/>
      <c r="GJP441" s="1552"/>
      <c r="GJQ441" s="1552"/>
      <c r="GJR441" s="1552"/>
      <c r="GJS441" s="1552"/>
      <c r="GJT441" s="1552"/>
      <c r="GJU441" s="1552"/>
      <c r="GJV441" s="1552"/>
      <c r="GJW441" s="1552"/>
      <c r="GJX441" s="1552"/>
      <c r="GJY441" s="1552"/>
      <c r="GJZ441" s="1552"/>
      <c r="GKA441" s="1552"/>
      <c r="GKB441" s="1552"/>
      <c r="GKC441" s="1552"/>
      <c r="GKD441" s="1552"/>
      <c r="GKE441" s="1552"/>
      <c r="GKF441" s="1552"/>
      <c r="GKG441" s="1552"/>
      <c r="GKH441" s="1552"/>
      <c r="GKI441" s="1552"/>
      <c r="GKJ441" s="1552"/>
      <c r="GKK441" s="1552"/>
      <c r="GKL441" s="1552"/>
      <c r="GKM441" s="1552"/>
      <c r="GKN441" s="1552"/>
      <c r="GKO441" s="1552"/>
      <c r="GKP441" s="1552"/>
      <c r="GKQ441" s="1552"/>
      <c r="GKR441" s="1552"/>
      <c r="GKS441" s="1552"/>
      <c r="GKT441" s="1552"/>
      <c r="GKU441" s="1552"/>
      <c r="GKV441" s="1552"/>
      <c r="GKW441" s="1552"/>
      <c r="GKX441" s="1552"/>
      <c r="GKY441" s="1552"/>
      <c r="GKZ441" s="1552"/>
      <c r="GLA441" s="1552"/>
      <c r="GLB441" s="1552"/>
      <c r="GLC441" s="1552"/>
      <c r="GLD441" s="1552"/>
      <c r="GLE441" s="1552"/>
      <c r="GLF441" s="1552"/>
      <c r="GLG441" s="1552"/>
      <c r="GLH441" s="1552"/>
      <c r="GLI441" s="1552"/>
      <c r="GLJ441" s="1552"/>
      <c r="GLK441" s="1552"/>
      <c r="GLL441" s="1552"/>
      <c r="GLM441" s="1552"/>
      <c r="GLN441" s="1552"/>
      <c r="GLO441" s="1552"/>
      <c r="GLP441" s="1552"/>
      <c r="GLQ441" s="1552"/>
      <c r="GLR441" s="1552"/>
      <c r="GLS441" s="1552"/>
      <c r="GLT441" s="1552"/>
      <c r="GLU441" s="1552"/>
      <c r="GLV441" s="1552"/>
      <c r="GLW441" s="1552"/>
      <c r="GLX441" s="1552"/>
      <c r="GLY441" s="1552"/>
      <c r="GLZ441" s="1552"/>
      <c r="GMA441" s="1552"/>
      <c r="GMB441" s="1552"/>
      <c r="GMC441" s="1552"/>
      <c r="GMD441" s="1552"/>
      <c r="GME441" s="1552"/>
      <c r="GMF441" s="1552"/>
      <c r="GMG441" s="1552"/>
      <c r="GMH441" s="1552"/>
      <c r="GMI441" s="1552"/>
      <c r="GMJ441" s="1552"/>
      <c r="GMK441" s="1552"/>
      <c r="GML441" s="1552"/>
      <c r="GMM441" s="1552"/>
      <c r="GMN441" s="1552"/>
      <c r="GMO441" s="1552"/>
      <c r="GMP441" s="1552"/>
      <c r="GMQ441" s="1552"/>
      <c r="GMR441" s="1552"/>
      <c r="GMS441" s="1552"/>
      <c r="GMT441" s="1552"/>
      <c r="GMU441" s="1552"/>
      <c r="GMV441" s="1552"/>
      <c r="GMW441" s="1552"/>
      <c r="GMX441" s="1552"/>
      <c r="GMY441" s="1552"/>
      <c r="GMZ441" s="1552"/>
      <c r="GNA441" s="1552"/>
      <c r="GNB441" s="1552"/>
      <c r="GNC441" s="1552"/>
      <c r="GND441" s="1552"/>
      <c r="GNE441" s="1552"/>
      <c r="GNF441" s="1552"/>
      <c r="GNG441" s="1552"/>
      <c r="GNH441" s="1552"/>
      <c r="GNI441" s="1552"/>
      <c r="GNJ441" s="1552"/>
      <c r="GNK441" s="1552"/>
      <c r="GNL441" s="1552"/>
      <c r="GNM441" s="1552"/>
      <c r="GNN441" s="1552"/>
      <c r="GNO441" s="1552"/>
      <c r="GNP441" s="1552"/>
      <c r="GNQ441" s="1552"/>
      <c r="GNR441" s="1552"/>
      <c r="GNS441" s="1552"/>
      <c r="GNT441" s="1552"/>
      <c r="GNU441" s="1552"/>
      <c r="GNV441" s="1552"/>
      <c r="GNW441" s="1552"/>
      <c r="GNX441" s="1552"/>
      <c r="GNY441" s="1552"/>
      <c r="GNZ441" s="1552"/>
      <c r="GOA441" s="1552"/>
      <c r="GOB441" s="1552"/>
      <c r="GOC441" s="1552"/>
      <c r="GOD441" s="1552"/>
      <c r="GOE441" s="1552"/>
      <c r="GOF441" s="1552"/>
      <c r="GOG441" s="1552"/>
      <c r="GOH441" s="1552"/>
      <c r="GOI441" s="1552"/>
      <c r="GOJ441" s="1552"/>
      <c r="GOK441" s="1552"/>
      <c r="GOL441" s="1552"/>
      <c r="GOM441" s="1552"/>
      <c r="GON441" s="1552"/>
      <c r="GOO441" s="1552"/>
      <c r="GOP441" s="1552"/>
      <c r="GOQ441" s="1552"/>
      <c r="GOR441" s="1552"/>
      <c r="GOS441" s="1552"/>
      <c r="GOT441" s="1552"/>
      <c r="GOU441" s="1552"/>
      <c r="GOV441" s="1552"/>
      <c r="GOW441" s="1552"/>
      <c r="GOX441" s="1552"/>
      <c r="GOY441" s="1552"/>
      <c r="GOZ441" s="1552"/>
      <c r="GPA441" s="1552"/>
      <c r="GPB441" s="1552"/>
      <c r="GPC441" s="1552"/>
      <c r="GPD441" s="1552"/>
      <c r="GPE441" s="1552"/>
      <c r="GPF441" s="1552"/>
      <c r="GPG441" s="1552"/>
      <c r="GPH441" s="1552"/>
      <c r="GPI441" s="1552"/>
      <c r="GPJ441" s="1552"/>
      <c r="GPK441" s="1552"/>
      <c r="GPL441" s="1552"/>
      <c r="GPM441" s="1552"/>
      <c r="GPN441" s="1552"/>
      <c r="GPO441" s="1552"/>
      <c r="GPP441" s="1552"/>
      <c r="GPQ441" s="1552"/>
      <c r="GPR441" s="1552"/>
      <c r="GPS441" s="1552"/>
      <c r="GPT441" s="1552"/>
      <c r="GPU441" s="1552"/>
      <c r="GPV441" s="1552"/>
      <c r="GPW441" s="1552"/>
      <c r="GPX441" s="1552"/>
      <c r="GPY441" s="1552"/>
      <c r="GPZ441" s="1552"/>
      <c r="GQA441" s="1552"/>
      <c r="GQB441" s="1552"/>
      <c r="GQC441" s="1552"/>
      <c r="GQD441" s="1552"/>
      <c r="GQE441" s="1552"/>
      <c r="GQF441" s="1552"/>
      <c r="GQG441" s="1552"/>
      <c r="GQH441" s="1552"/>
      <c r="GQI441" s="1552"/>
      <c r="GQJ441" s="1552"/>
      <c r="GQK441" s="1552"/>
      <c r="GQL441" s="1552"/>
      <c r="GQM441" s="1552"/>
      <c r="GQN441" s="1552"/>
      <c r="GQO441" s="1552"/>
      <c r="GQP441" s="1552"/>
      <c r="GQQ441" s="1552"/>
      <c r="GQR441" s="1552"/>
      <c r="GQS441" s="1552"/>
      <c r="GQT441" s="1552"/>
      <c r="GQU441" s="1552"/>
      <c r="GQV441" s="1552"/>
      <c r="GQW441" s="1552"/>
      <c r="GQX441" s="1552"/>
      <c r="GQY441" s="1552"/>
      <c r="GQZ441" s="1552"/>
      <c r="GRA441" s="1552"/>
      <c r="GRB441" s="1552"/>
      <c r="GRC441" s="1552"/>
      <c r="GRD441" s="1552"/>
      <c r="GRE441" s="1552"/>
      <c r="GRF441" s="1552"/>
      <c r="GRG441" s="1552"/>
      <c r="GRH441" s="1552"/>
      <c r="GRI441" s="1552"/>
      <c r="GRJ441" s="1552"/>
      <c r="GRK441" s="1552"/>
      <c r="GRL441" s="1552"/>
      <c r="GRM441" s="1552"/>
      <c r="GRN441" s="1552"/>
      <c r="GRO441" s="1552"/>
      <c r="GRP441" s="1552"/>
      <c r="GRQ441" s="1552"/>
      <c r="GRR441" s="1552"/>
      <c r="GRS441" s="1552"/>
      <c r="GRT441" s="1552"/>
      <c r="GRU441" s="1552"/>
      <c r="GRV441" s="1552"/>
      <c r="GRW441" s="1552"/>
      <c r="GRX441" s="1552"/>
      <c r="GRY441" s="1552"/>
      <c r="GRZ441" s="1552"/>
      <c r="GSA441" s="1552"/>
      <c r="GSB441" s="1552"/>
      <c r="GSC441" s="1552"/>
      <c r="GSD441" s="1552"/>
      <c r="GSE441" s="1552"/>
      <c r="GSF441" s="1552"/>
      <c r="GSG441" s="1552"/>
      <c r="GSH441" s="1552"/>
      <c r="GSI441" s="1552"/>
      <c r="GSJ441" s="1552"/>
      <c r="GSK441" s="1552"/>
      <c r="GSL441" s="1552"/>
      <c r="GSM441" s="1552"/>
      <c r="GSN441" s="1552"/>
      <c r="GSO441" s="1552"/>
      <c r="GSP441" s="1552"/>
      <c r="GSQ441" s="1552"/>
      <c r="GSR441" s="1552"/>
      <c r="GSS441" s="1552"/>
      <c r="GST441" s="1552"/>
      <c r="GSU441" s="1552"/>
      <c r="GSV441" s="1552"/>
      <c r="GSW441" s="1552"/>
      <c r="GSX441" s="1552"/>
      <c r="GSY441" s="1552"/>
      <c r="GSZ441" s="1552"/>
      <c r="GTA441" s="1552"/>
      <c r="GTB441" s="1552"/>
      <c r="GTC441" s="1552"/>
      <c r="GTD441" s="1552"/>
      <c r="GTE441" s="1552"/>
      <c r="GTF441" s="1552"/>
      <c r="GTG441" s="1552"/>
      <c r="GTH441" s="1552"/>
      <c r="GTI441" s="1552"/>
      <c r="GTJ441" s="1552"/>
      <c r="GTK441" s="1552"/>
      <c r="GTL441" s="1552"/>
      <c r="GTM441" s="1552"/>
      <c r="GTN441" s="1552"/>
      <c r="GTO441" s="1552"/>
      <c r="GTP441" s="1552"/>
      <c r="GTQ441" s="1552"/>
      <c r="GTR441" s="1552"/>
      <c r="GTS441" s="1552"/>
      <c r="GTT441" s="1552"/>
      <c r="GTU441" s="1552"/>
      <c r="GTV441" s="1552"/>
      <c r="GTW441" s="1552"/>
      <c r="GTX441" s="1552"/>
      <c r="GTY441" s="1552"/>
      <c r="GTZ441" s="1552"/>
      <c r="GUA441" s="1552"/>
      <c r="GUB441" s="1552"/>
      <c r="GUC441" s="1552"/>
      <c r="GUD441" s="1552"/>
      <c r="GUE441" s="1552"/>
      <c r="GUF441" s="1552"/>
      <c r="GUG441" s="1552"/>
      <c r="GUH441" s="1552"/>
      <c r="GUI441" s="1552"/>
      <c r="GUJ441" s="1552"/>
      <c r="GUK441" s="1552"/>
      <c r="GUL441" s="1552"/>
      <c r="GUM441" s="1552"/>
      <c r="GUN441" s="1552"/>
      <c r="GUO441" s="1552"/>
      <c r="GUP441" s="1552"/>
      <c r="GUQ441" s="1552"/>
      <c r="GUR441" s="1552"/>
      <c r="GUS441" s="1552"/>
      <c r="GUT441" s="1552"/>
      <c r="GUU441" s="1552"/>
      <c r="GUV441" s="1552"/>
      <c r="GUW441" s="1552"/>
      <c r="GUX441" s="1552"/>
      <c r="GUY441" s="1552"/>
      <c r="GUZ441" s="1552"/>
      <c r="GVA441" s="1552"/>
      <c r="GVB441" s="1552"/>
      <c r="GVC441" s="1552"/>
      <c r="GVD441" s="1552"/>
      <c r="GVE441" s="1552"/>
      <c r="GVF441" s="1552"/>
      <c r="GVG441" s="1552"/>
      <c r="GVH441" s="1552"/>
      <c r="GVI441" s="1552"/>
      <c r="GVJ441" s="1552"/>
      <c r="GVK441" s="1552"/>
      <c r="GVL441" s="1552"/>
      <c r="GVM441" s="1552"/>
      <c r="GVN441" s="1552"/>
      <c r="GVO441" s="1552"/>
      <c r="GVP441" s="1552"/>
      <c r="GVQ441" s="1552"/>
      <c r="GVR441" s="1552"/>
      <c r="GVS441" s="1552"/>
      <c r="GVT441" s="1552"/>
      <c r="GVU441" s="1552"/>
      <c r="GVV441" s="1552"/>
      <c r="GVW441" s="1552"/>
      <c r="GVX441" s="1552"/>
      <c r="GVY441" s="1552"/>
      <c r="GVZ441" s="1552"/>
      <c r="GWA441" s="1552"/>
      <c r="GWB441" s="1552"/>
      <c r="GWC441" s="1552"/>
      <c r="GWD441" s="1552"/>
      <c r="GWE441" s="1552"/>
      <c r="GWF441" s="1552"/>
      <c r="GWG441" s="1552"/>
      <c r="GWH441" s="1552"/>
      <c r="GWI441" s="1552"/>
      <c r="GWJ441" s="1552"/>
      <c r="GWK441" s="1552"/>
      <c r="GWL441" s="1552"/>
      <c r="GWM441" s="1552"/>
      <c r="GWN441" s="1552"/>
      <c r="GWO441" s="1552"/>
      <c r="GWP441" s="1552"/>
      <c r="GWQ441" s="1552"/>
      <c r="GWR441" s="1552"/>
      <c r="GWS441" s="1552"/>
      <c r="GWT441" s="1552"/>
      <c r="GWU441" s="1552"/>
      <c r="GWV441" s="1552"/>
      <c r="GWW441" s="1552"/>
      <c r="GWX441" s="1552"/>
      <c r="GWY441" s="1552"/>
      <c r="GWZ441" s="1552"/>
      <c r="GXA441" s="1552"/>
      <c r="GXB441" s="1552"/>
      <c r="GXC441" s="1552"/>
      <c r="GXD441" s="1552"/>
      <c r="GXE441" s="1552"/>
      <c r="GXF441" s="1552"/>
      <c r="GXG441" s="1552"/>
      <c r="GXH441" s="1552"/>
      <c r="GXI441" s="1552"/>
      <c r="GXJ441" s="1552"/>
      <c r="GXK441" s="1552"/>
      <c r="GXL441" s="1552"/>
      <c r="GXM441" s="1552"/>
      <c r="GXN441" s="1552"/>
      <c r="GXO441" s="1552"/>
      <c r="GXP441" s="1552"/>
      <c r="GXQ441" s="1552"/>
      <c r="GXR441" s="1552"/>
      <c r="GXS441" s="1552"/>
      <c r="GXT441" s="1552"/>
      <c r="GXU441" s="1552"/>
      <c r="GXV441" s="1552"/>
      <c r="GXW441" s="1552"/>
      <c r="GXX441" s="1552"/>
      <c r="GXY441" s="1552"/>
      <c r="GXZ441" s="1552"/>
      <c r="GYA441" s="1552"/>
      <c r="GYB441" s="1552"/>
      <c r="GYC441" s="1552"/>
      <c r="GYD441" s="1552"/>
      <c r="GYE441" s="1552"/>
      <c r="GYF441" s="1552"/>
      <c r="GYG441" s="1552"/>
      <c r="GYH441" s="1552"/>
      <c r="GYI441" s="1552"/>
      <c r="GYJ441" s="1552"/>
      <c r="GYK441" s="1552"/>
      <c r="GYL441" s="1552"/>
      <c r="GYM441" s="1552"/>
      <c r="GYN441" s="1552"/>
      <c r="GYO441" s="1552"/>
      <c r="GYP441" s="1552"/>
      <c r="GYQ441" s="1552"/>
      <c r="GYR441" s="1552"/>
      <c r="GYS441" s="1552"/>
      <c r="GYT441" s="1552"/>
      <c r="GYU441" s="1552"/>
      <c r="GYV441" s="1552"/>
      <c r="GYW441" s="1552"/>
      <c r="GYX441" s="1552"/>
      <c r="GYY441" s="1552"/>
      <c r="GYZ441" s="1552"/>
      <c r="GZA441" s="1552"/>
      <c r="GZB441" s="1552"/>
      <c r="GZC441" s="1552"/>
      <c r="GZD441" s="1552"/>
      <c r="GZE441" s="1552"/>
      <c r="GZF441" s="1552"/>
      <c r="GZG441" s="1552"/>
      <c r="GZH441" s="1552"/>
      <c r="GZI441" s="1552"/>
      <c r="GZJ441" s="1552"/>
      <c r="GZK441" s="1552"/>
      <c r="GZL441" s="1552"/>
      <c r="GZM441" s="1552"/>
      <c r="GZN441" s="1552"/>
      <c r="GZO441" s="1552"/>
      <c r="GZP441" s="1552"/>
      <c r="GZQ441" s="1552"/>
      <c r="GZR441" s="1552"/>
      <c r="GZS441" s="1552"/>
      <c r="GZT441" s="1552"/>
      <c r="GZU441" s="1552"/>
      <c r="GZV441" s="1552"/>
      <c r="GZW441" s="1552"/>
      <c r="GZX441" s="1552"/>
      <c r="GZY441" s="1552"/>
      <c r="GZZ441" s="1552"/>
      <c r="HAA441" s="1552"/>
      <c r="HAB441" s="1552"/>
      <c r="HAC441" s="1552"/>
      <c r="HAD441" s="1552"/>
      <c r="HAE441" s="1552"/>
      <c r="HAF441" s="1552"/>
      <c r="HAG441" s="1552"/>
      <c r="HAH441" s="1552"/>
      <c r="HAI441" s="1552"/>
      <c r="HAJ441" s="1552"/>
      <c r="HAK441" s="1552"/>
      <c r="HAL441" s="1552"/>
      <c r="HAM441" s="1552"/>
      <c r="HAN441" s="1552"/>
      <c r="HAO441" s="1552"/>
      <c r="HAP441" s="1552"/>
      <c r="HAQ441" s="1552"/>
      <c r="HAR441" s="1552"/>
      <c r="HAS441" s="1552"/>
      <c r="HAT441" s="1552"/>
      <c r="HAU441" s="1552"/>
      <c r="HAV441" s="1552"/>
      <c r="HAW441" s="1552"/>
      <c r="HAX441" s="1552"/>
      <c r="HAY441" s="1552"/>
      <c r="HAZ441" s="1552"/>
      <c r="HBA441" s="1552"/>
      <c r="HBB441" s="1552"/>
      <c r="HBC441" s="1552"/>
      <c r="HBD441" s="1552"/>
      <c r="HBE441" s="1552"/>
      <c r="HBF441" s="1552"/>
      <c r="HBG441" s="1552"/>
      <c r="HBH441" s="1552"/>
      <c r="HBI441" s="1552"/>
      <c r="HBJ441" s="1552"/>
      <c r="HBK441" s="1552"/>
      <c r="HBL441" s="1552"/>
      <c r="HBM441" s="1552"/>
      <c r="HBN441" s="1552"/>
      <c r="HBO441" s="1552"/>
      <c r="HBP441" s="1552"/>
      <c r="HBQ441" s="1552"/>
      <c r="HBR441" s="1552"/>
      <c r="HBS441" s="1552"/>
      <c r="HBT441" s="1552"/>
      <c r="HBU441" s="1552"/>
      <c r="HBV441" s="1552"/>
      <c r="HBW441" s="1552"/>
      <c r="HBX441" s="1552"/>
      <c r="HBY441" s="1552"/>
      <c r="HBZ441" s="1552"/>
      <c r="HCA441" s="1552"/>
      <c r="HCB441" s="1552"/>
      <c r="HCC441" s="1552"/>
      <c r="HCD441" s="1552"/>
      <c r="HCE441" s="1552"/>
      <c r="HCF441" s="1552"/>
      <c r="HCG441" s="1552"/>
      <c r="HCH441" s="1552"/>
      <c r="HCI441" s="1552"/>
      <c r="HCJ441" s="1552"/>
      <c r="HCK441" s="1552"/>
      <c r="HCL441" s="1552"/>
      <c r="HCM441" s="1552"/>
      <c r="HCN441" s="1552"/>
      <c r="HCO441" s="1552"/>
      <c r="HCP441" s="1552"/>
      <c r="HCQ441" s="1552"/>
      <c r="HCR441" s="1552"/>
      <c r="HCS441" s="1552"/>
      <c r="HCT441" s="1552"/>
      <c r="HCU441" s="1552"/>
      <c r="HCV441" s="1552"/>
      <c r="HCW441" s="1552"/>
      <c r="HCX441" s="1552"/>
      <c r="HCY441" s="1552"/>
      <c r="HCZ441" s="1552"/>
      <c r="HDA441" s="1552"/>
      <c r="HDB441" s="1552"/>
      <c r="HDC441" s="1552"/>
      <c r="HDD441" s="1552"/>
      <c r="HDE441" s="1552"/>
      <c r="HDF441" s="1552"/>
      <c r="HDG441" s="1552"/>
      <c r="HDH441" s="1552"/>
      <c r="HDI441" s="1552"/>
      <c r="HDJ441" s="1552"/>
      <c r="HDK441" s="1552"/>
      <c r="HDL441" s="1552"/>
      <c r="HDM441" s="1552"/>
      <c r="HDN441" s="1552"/>
      <c r="HDO441" s="1552"/>
      <c r="HDP441" s="1552"/>
      <c r="HDQ441" s="1552"/>
      <c r="HDR441" s="1552"/>
      <c r="HDS441" s="1552"/>
      <c r="HDT441" s="1552"/>
      <c r="HDU441" s="1552"/>
      <c r="HDV441" s="1552"/>
      <c r="HDW441" s="1552"/>
      <c r="HDX441" s="1552"/>
      <c r="HDY441" s="1552"/>
      <c r="HDZ441" s="1552"/>
      <c r="HEA441" s="1552"/>
      <c r="HEB441" s="1552"/>
      <c r="HEC441" s="1552"/>
      <c r="HED441" s="1552"/>
      <c r="HEE441" s="1552"/>
      <c r="HEF441" s="1552"/>
      <c r="HEG441" s="1552"/>
      <c r="HEH441" s="1552"/>
      <c r="HEI441" s="1552"/>
      <c r="HEJ441" s="1552"/>
      <c r="HEK441" s="1552"/>
      <c r="HEL441" s="1552"/>
      <c r="HEM441" s="1552"/>
      <c r="HEN441" s="1552"/>
      <c r="HEO441" s="1552"/>
      <c r="HEP441" s="1552"/>
      <c r="HEQ441" s="1552"/>
      <c r="HER441" s="1552"/>
      <c r="HES441" s="1552"/>
      <c r="HET441" s="1552"/>
      <c r="HEU441" s="1552"/>
      <c r="HEV441" s="1552"/>
      <c r="HEW441" s="1552"/>
      <c r="HEX441" s="1552"/>
      <c r="HEY441" s="1552"/>
      <c r="HEZ441" s="1552"/>
      <c r="HFA441" s="1552"/>
      <c r="HFB441" s="1552"/>
      <c r="HFC441" s="1552"/>
      <c r="HFD441" s="1552"/>
      <c r="HFE441" s="1552"/>
      <c r="HFF441" s="1552"/>
      <c r="HFG441" s="1552"/>
      <c r="HFH441" s="1552"/>
      <c r="HFI441" s="1552"/>
      <c r="HFJ441" s="1552"/>
      <c r="HFK441" s="1552"/>
      <c r="HFL441" s="1552"/>
      <c r="HFM441" s="1552"/>
      <c r="HFN441" s="1552"/>
      <c r="HFO441" s="1552"/>
      <c r="HFP441" s="1552"/>
      <c r="HFQ441" s="1552"/>
      <c r="HFR441" s="1552"/>
      <c r="HFS441" s="1552"/>
      <c r="HFT441" s="1552"/>
      <c r="HFU441" s="1552"/>
      <c r="HFV441" s="1552"/>
      <c r="HFW441" s="1552"/>
      <c r="HFX441" s="1552"/>
      <c r="HFY441" s="1552"/>
      <c r="HFZ441" s="1552"/>
      <c r="HGA441" s="1552"/>
      <c r="HGB441" s="1552"/>
      <c r="HGC441" s="1552"/>
      <c r="HGD441" s="1552"/>
      <c r="HGE441" s="1552"/>
      <c r="HGF441" s="1552"/>
      <c r="HGG441" s="1552"/>
      <c r="HGH441" s="1552"/>
      <c r="HGI441" s="1552"/>
      <c r="HGJ441" s="1552"/>
      <c r="HGK441" s="1552"/>
      <c r="HGL441" s="1552"/>
      <c r="HGM441" s="1552"/>
      <c r="HGN441" s="1552"/>
      <c r="HGO441" s="1552"/>
      <c r="HGP441" s="1552"/>
      <c r="HGQ441" s="1552"/>
      <c r="HGR441" s="1552"/>
      <c r="HGS441" s="1552"/>
      <c r="HGT441" s="1552"/>
      <c r="HGU441" s="1552"/>
      <c r="HGV441" s="1552"/>
      <c r="HGW441" s="1552"/>
      <c r="HGX441" s="1552"/>
      <c r="HGY441" s="1552"/>
      <c r="HGZ441" s="1552"/>
      <c r="HHA441" s="1552"/>
      <c r="HHB441" s="1552"/>
      <c r="HHC441" s="1552"/>
      <c r="HHD441" s="1552"/>
      <c r="HHE441" s="1552"/>
      <c r="HHF441" s="1552"/>
      <c r="HHG441" s="1552"/>
      <c r="HHH441" s="1552"/>
      <c r="HHI441" s="1552"/>
      <c r="HHJ441" s="1552"/>
      <c r="HHK441" s="1552"/>
      <c r="HHL441" s="1552"/>
      <c r="HHM441" s="1552"/>
      <c r="HHN441" s="1552"/>
      <c r="HHO441" s="1552"/>
      <c r="HHP441" s="1552"/>
      <c r="HHQ441" s="1552"/>
      <c r="HHR441" s="1552"/>
      <c r="HHS441" s="1552"/>
      <c r="HHT441" s="1552"/>
      <c r="HHU441" s="1552"/>
      <c r="HHV441" s="1552"/>
      <c r="HHW441" s="1552"/>
      <c r="HHX441" s="1552"/>
      <c r="HHY441" s="1552"/>
      <c r="HHZ441" s="1552"/>
      <c r="HIA441" s="1552"/>
      <c r="HIB441" s="1552"/>
      <c r="HIC441" s="1552"/>
      <c r="HID441" s="1552"/>
      <c r="HIE441" s="1552"/>
      <c r="HIF441" s="1552"/>
      <c r="HIG441" s="1552"/>
      <c r="HIH441" s="1552"/>
      <c r="HII441" s="1552"/>
      <c r="HIJ441" s="1552"/>
      <c r="HIK441" s="1552"/>
      <c r="HIL441" s="1552"/>
      <c r="HIM441" s="1552"/>
      <c r="HIN441" s="1552"/>
      <c r="HIO441" s="1552"/>
      <c r="HIP441" s="1552"/>
      <c r="HIQ441" s="1552"/>
      <c r="HIR441" s="1552"/>
      <c r="HIS441" s="1552"/>
      <c r="HIT441" s="1552"/>
      <c r="HIU441" s="1552"/>
      <c r="HIV441" s="1552"/>
      <c r="HIW441" s="1552"/>
      <c r="HIX441" s="1552"/>
      <c r="HIY441" s="1552"/>
      <c r="HIZ441" s="1552"/>
      <c r="HJA441" s="1552"/>
      <c r="HJB441" s="1552"/>
      <c r="HJC441" s="1552"/>
      <c r="HJD441" s="1552"/>
      <c r="HJE441" s="1552"/>
      <c r="HJF441" s="1552"/>
      <c r="HJG441" s="1552"/>
      <c r="HJH441" s="1552"/>
      <c r="HJI441" s="1552"/>
      <c r="HJJ441" s="1552"/>
      <c r="HJK441" s="1552"/>
      <c r="HJL441" s="1552"/>
      <c r="HJM441" s="1552"/>
      <c r="HJN441" s="1552"/>
      <c r="HJO441" s="1552"/>
      <c r="HJP441" s="1552"/>
      <c r="HJQ441" s="1552"/>
      <c r="HJR441" s="1552"/>
      <c r="HJS441" s="1552"/>
      <c r="HJT441" s="1552"/>
      <c r="HJU441" s="1552"/>
      <c r="HJV441" s="1552"/>
      <c r="HJW441" s="1552"/>
      <c r="HJX441" s="1552"/>
      <c r="HJY441" s="1552"/>
      <c r="HJZ441" s="1552"/>
      <c r="HKA441" s="1552"/>
      <c r="HKB441" s="1552"/>
      <c r="HKC441" s="1552"/>
      <c r="HKD441" s="1552"/>
      <c r="HKE441" s="1552"/>
      <c r="HKF441" s="1552"/>
      <c r="HKG441" s="1552"/>
      <c r="HKH441" s="1552"/>
      <c r="HKI441" s="1552"/>
      <c r="HKJ441" s="1552"/>
      <c r="HKK441" s="1552"/>
      <c r="HKL441" s="1552"/>
      <c r="HKM441" s="1552"/>
      <c r="HKN441" s="1552"/>
      <c r="HKO441" s="1552"/>
      <c r="HKP441" s="1552"/>
      <c r="HKQ441" s="1552"/>
      <c r="HKR441" s="1552"/>
      <c r="HKS441" s="1552"/>
      <c r="HKT441" s="1552"/>
      <c r="HKU441" s="1552"/>
      <c r="HKV441" s="1552"/>
      <c r="HKW441" s="1552"/>
      <c r="HKX441" s="1552"/>
      <c r="HKY441" s="1552"/>
      <c r="HKZ441" s="1552"/>
      <c r="HLA441" s="1552"/>
      <c r="HLB441" s="1552"/>
      <c r="HLC441" s="1552"/>
      <c r="HLD441" s="1552"/>
      <c r="HLE441" s="1552"/>
      <c r="HLF441" s="1552"/>
      <c r="HLG441" s="1552"/>
      <c r="HLH441" s="1552"/>
      <c r="HLI441" s="1552"/>
      <c r="HLJ441" s="1552"/>
      <c r="HLK441" s="1552"/>
      <c r="HLL441" s="1552"/>
      <c r="HLM441" s="1552"/>
      <c r="HLN441" s="1552"/>
      <c r="HLO441" s="1552"/>
      <c r="HLP441" s="1552"/>
      <c r="HLQ441" s="1552"/>
      <c r="HLR441" s="1552"/>
      <c r="HLS441" s="1552"/>
      <c r="HLT441" s="1552"/>
      <c r="HLU441" s="1552"/>
      <c r="HLV441" s="1552"/>
      <c r="HLW441" s="1552"/>
      <c r="HLX441" s="1552"/>
      <c r="HLY441" s="1552"/>
      <c r="HLZ441" s="1552"/>
      <c r="HMA441" s="1552"/>
      <c r="HMB441" s="1552"/>
      <c r="HMC441" s="1552"/>
      <c r="HMD441" s="1552"/>
      <c r="HME441" s="1552"/>
      <c r="HMF441" s="1552"/>
      <c r="HMG441" s="1552"/>
      <c r="HMH441" s="1552"/>
      <c r="HMI441" s="1552"/>
      <c r="HMJ441" s="1552"/>
      <c r="HMK441" s="1552"/>
      <c r="HML441" s="1552"/>
      <c r="HMM441" s="1552"/>
      <c r="HMN441" s="1552"/>
      <c r="HMO441" s="1552"/>
      <c r="HMP441" s="1552"/>
      <c r="HMQ441" s="1552"/>
      <c r="HMR441" s="1552"/>
      <c r="HMS441" s="1552"/>
      <c r="HMT441" s="1552"/>
      <c r="HMU441" s="1552"/>
      <c r="HMV441" s="1552"/>
      <c r="HMW441" s="1552"/>
      <c r="HMX441" s="1552"/>
      <c r="HMY441" s="1552"/>
      <c r="HMZ441" s="1552"/>
      <c r="HNA441" s="1552"/>
      <c r="HNB441" s="1552"/>
      <c r="HNC441" s="1552"/>
      <c r="HND441" s="1552"/>
      <c r="HNE441" s="1552"/>
      <c r="HNF441" s="1552"/>
      <c r="HNG441" s="1552"/>
      <c r="HNH441" s="1552"/>
      <c r="HNI441" s="1552"/>
      <c r="HNJ441" s="1552"/>
      <c r="HNK441" s="1552"/>
      <c r="HNL441" s="1552"/>
      <c r="HNM441" s="1552"/>
      <c r="HNN441" s="1552"/>
      <c r="HNO441" s="1552"/>
      <c r="HNP441" s="1552"/>
      <c r="HNQ441" s="1552"/>
      <c r="HNR441" s="1552"/>
      <c r="HNS441" s="1552"/>
      <c r="HNT441" s="1552"/>
      <c r="HNU441" s="1552"/>
      <c r="HNV441" s="1552"/>
      <c r="HNW441" s="1552"/>
      <c r="HNX441" s="1552"/>
      <c r="HNY441" s="1552"/>
      <c r="HNZ441" s="1552"/>
      <c r="HOA441" s="1552"/>
      <c r="HOB441" s="1552"/>
      <c r="HOC441" s="1552"/>
      <c r="HOD441" s="1552"/>
      <c r="HOE441" s="1552"/>
      <c r="HOF441" s="1552"/>
      <c r="HOG441" s="1552"/>
      <c r="HOH441" s="1552"/>
      <c r="HOI441" s="1552"/>
      <c r="HOJ441" s="1552"/>
      <c r="HOK441" s="1552"/>
      <c r="HOL441" s="1552"/>
      <c r="HOM441" s="1552"/>
      <c r="HON441" s="1552"/>
      <c r="HOO441" s="1552"/>
      <c r="HOP441" s="1552"/>
      <c r="HOQ441" s="1552"/>
      <c r="HOR441" s="1552"/>
      <c r="HOS441" s="1552"/>
      <c r="HOT441" s="1552"/>
      <c r="HOU441" s="1552"/>
      <c r="HOV441" s="1552"/>
      <c r="HOW441" s="1552"/>
      <c r="HOX441" s="1552"/>
      <c r="HOY441" s="1552"/>
      <c r="HOZ441" s="1552"/>
      <c r="HPA441" s="1552"/>
      <c r="HPB441" s="1552"/>
      <c r="HPC441" s="1552"/>
      <c r="HPD441" s="1552"/>
      <c r="HPE441" s="1552"/>
      <c r="HPF441" s="1552"/>
      <c r="HPG441" s="1552"/>
      <c r="HPH441" s="1552"/>
      <c r="HPI441" s="1552"/>
      <c r="HPJ441" s="1552"/>
      <c r="HPK441" s="1552"/>
      <c r="HPL441" s="1552"/>
      <c r="HPM441" s="1552"/>
      <c r="HPN441" s="1552"/>
      <c r="HPO441" s="1552"/>
      <c r="HPP441" s="1552"/>
      <c r="HPQ441" s="1552"/>
      <c r="HPR441" s="1552"/>
      <c r="HPS441" s="1552"/>
      <c r="HPT441" s="1552"/>
      <c r="HPU441" s="1552"/>
      <c r="HPV441" s="1552"/>
      <c r="HPW441" s="1552"/>
      <c r="HPX441" s="1552"/>
      <c r="HPY441" s="1552"/>
      <c r="HPZ441" s="1552"/>
      <c r="HQA441" s="1552"/>
      <c r="HQB441" s="1552"/>
      <c r="HQC441" s="1552"/>
      <c r="HQD441" s="1552"/>
      <c r="HQE441" s="1552"/>
      <c r="HQF441" s="1552"/>
      <c r="HQG441" s="1552"/>
      <c r="HQH441" s="1552"/>
      <c r="HQI441" s="1552"/>
      <c r="HQJ441" s="1552"/>
      <c r="HQK441" s="1552"/>
      <c r="HQL441" s="1552"/>
      <c r="HQM441" s="1552"/>
      <c r="HQN441" s="1552"/>
      <c r="HQO441" s="1552"/>
      <c r="HQP441" s="1552"/>
      <c r="HQQ441" s="1552"/>
      <c r="HQR441" s="1552"/>
      <c r="HQS441" s="1552"/>
      <c r="HQT441" s="1552"/>
      <c r="HQU441" s="1552"/>
      <c r="HQV441" s="1552"/>
      <c r="HQW441" s="1552"/>
      <c r="HQX441" s="1552"/>
      <c r="HQY441" s="1552"/>
      <c r="HQZ441" s="1552"/>
      <c r="HRA441" s="1552"/>
      <c r="HRB441" s="1552"/>
      <c r="HRC441" s="1552"/>
      <c r="HRD441" s="1552"/>
      <c r="HRE441" s="1552"/>
      <c r="HRF441" s="1552"/>
      <c r="HRG441" s="1552"/>
      <c r="HRH441" s="1552"/>
      <c r="HRI441" s="1552"/>
      <c r="HRJ441" s="1552"/>
      <c r="HRK441" s="1552"/>
      <c r="HRL441" s="1552"/>
      <c r="HRM441" s="1552"/>
      <c r="HRN441" s="1552"/>
      <c r="HRO441" s="1552"/>
      <c r="HRP441" s="1552"/>
      <c r="HRQ441" s="1552"/>
      <c r="HRR441" s="1552"/>
      <c r="HRS441" s="1552"/>
      <c r="HRT441" s="1552"/>
      <c r="HRU441" s="1552"/>
      <c r="HRV441" s="1552"/>
      <c r="HRW441" s="1552"/>
      <c r="HRX441" s="1552"/>
      <c r="HRY441" s="1552"/>
      <c r="HRZ441" s="1552"/>
      <c r="HSA441" s="1552"/>
      <c r="HSB441" s="1552"/>
      <c r="HSC441" s="1552"/>
      <c r="HSD441" s="1552"/>
      <c r="HSE441" s="1552"/>
      <c r="HSF441" s="1552"/>
      <c r="HSG441" s="1552"/>
      <c r="HSH441" s="1552"/>
      <c r="HSI441" s="1552"/>
      <c r="HSJ441" s="1552"/>
      <c r="HSK441" s="1552"/>
      <c r="HSL441" s="1552"/>
      <c r="HSM441" s="1552"/>
      <c r="HSN441" s="1552"/>
      <c r="HSO441" s="1552"/>
      <c r="HSP441" s="1552"/>
      <c r="HSQ441" s="1552"/>
      <c r="HSR441" s="1552"/>
      <c r="HSS441" s="1552"/>
      <c r="HST441" s="1552"/>
      <c r="HSU441" s="1552"/>
      <c r="HSV441" s="1552"/>
      <c r="HSW441" s="1552"/>
      <c r="HSX441" s="1552"/>
      <c r="HSY441" s="1552"/>
      <c r="HSZ441" s="1552"/>
      <c r="HTA441" s="1552"/>
      <c r="HTB441" s="1552"/>
      <c r="HTC441" s="1552"/>
      <c r="HTD441" s="1552"/>
      <c r="HTE441" s="1552"/>
      <c r="HTF441" s="1552"/>
      <c r="HTG441" s="1552"/>
      <c r="HTH441" s="1552"/>
      <c r="HTI441" s="1552"/>
      <c r="HTJ441" s="1552"/>
      <c r="HTK441" s="1552"/>
      <c r="HTL441" s="1552"/>
      <c r="HTM441" s="1552"/>
      <c r="HTN441" s="1552"/>
      <c r="HTO441" s="1552"/>
      <c r="HTP441" s="1552"/>
      <c r="HTQ441" s="1552"/>
      <c r="HTR441" s="1552"/>
      <c r="HTS441" s="1552"/>
      <c r="HTT441" s="1552"/>
      <c r="HTU441" s="1552"/>
      <c r="HTV441" s="1552"/>
      <c r="HTW441" s="1552"/>
      <c r="HTX441" s="1552"/>
      <c r="HTY441" s="1552"/>
      <c r="HTZ441" s="1552"/>
      <c r="HUA441" s="1552"/>
      <c r="HUB441" s="1552"/>
      <c r="HUC441" s="1552"/>
      <c r="HUD441" s="1552"/>
      <c r="HUE441" s="1552"/>
      <c r="HUF441" s="1552"/>
      <c r="HUG441" s="1552"/>
      <c r="HUH441" s="1552"/>
      <c r="HUI441" s="1552"/>
      <c r="HUJ441" s="1552"/>
      <c r="HUK441" s="1552"/>
      <c r="HUL441" s="1552"/>
      <c r="HUM441" s="1552"/>
      <c r="HUN441" s="1552"/>
      <c r="HUO441" s="1552"/>
      <c r="HUP441" s="1552"/>
      <c r="HUQ441" s="1552"/>
      <c r="HUR441" s="1552"/>
      <c r="HUS441" s="1552"/>
      <c r="HUT441" s="1552"/>
      <c r="HUU441" s="1552"/>
      <c r="HUV441" s="1552"/>
      <c r="HUW441" s="1552"/>
      <c r="HUX441" s="1552"/>
      <c r="HUY441" s="1552"/>
      <c r="HUZ441" s="1552"/>
      <c r="HVA441" s="1552"/>
      <c r="HVB441" s="1552"/>
      <c r="HVC441" s="1552"/>
      <c r="HVD441" s="1552"/>
      <c r="HVE441" s="1552"/>
      <c r="HVF441" s="1552"/>
      <c r="HVG441" s="1552"/>
      <c r="HVH441" s="1552"/>
      <c r="HVI441" s="1552"/>
      <c r="HVJ441" s="1552"/>
      <c r="HVK441" s="1552"/>
      <c r="HVL441" s="1552"/>
      <c r="HVM441" s="1552"/>
      <c r="HVN441" s="1552"/>
      <c r="HVO441" s="1552"/>
      <c r="HVP441" s="1552"/>
      <c r="HVQ441" s="1552"/>
      <c r="HVR441" s="1552"/>
      <c r="HVS441" s="1552"/>
      <c r="HVT441" s="1552"/>
      <c r="HVU441" s="1552"/>
      <c r="HVV441" s="1552"/>
      <c r="HVW441" s="1552"/>
      <c r="HVX441" s="1552"/>
      <c r="HVY441" s="1552"/>
      <c r="HVZ441" s="1552"/>
      <c r="HWA441" s="1552"/>
      <c r="HWB441" s="1552"/>
      <c r="HWC441" s="1552"/>
      <c r="HWD441" s="1552"/>
      <c r="HWE441" s="1552"/>
      <c r="HWF441" s="1552"/>
      <c r="HWG441" s="1552"/>
      <c r="HWH441" s="1552"/>
      <c r="HWI441" s="1552"/>
      <c r="HWJ441" s="1552"/>
      <c r="HWK441" s="1552"/>
      <c r="HWL441" s="1552"/>
      <c r="HWM441" s="1552"/>
      <c r="HWN441" s="1552"/>
      <c r="HWO441" s="1552"/>
      <c r="HWP441" s="1552"/>
      <c r="HWQ441" s="1552"/>
      <c r="HWR441" s="1552"/>
      <c r="HWS441" s="1552"/>
      <c r="HWT441" s="1552"/>
      <c r="HWU441" s="1552"/>
      <c r="HWV441" s="1552"/>
      <c r="HWW441" s="1552"/>
      <c r="HWX441" s="1552"/>
      <c r="HWY441" s="1552"/>
      <c r="HWZ441" s="1552"/>
      <c r="HXA441" s="1552"/>
      <c r="HXB441" s="1552"/>
      <c r="HXC441" s="1552"/>
      <c r="HXD441" s="1552"/>
      <c r="HXE441" s="1552"/>
      <c r="HXF441" s="1552"/>
      <c r="HXG441" s="1552"/>
      <c r="HXH441" s="1552"/>
      <c r="HXI441" s="1552"/>
      <c r="HXJ441" s="1552"/>
      <c r="HXK441" s="1552"/>
      <c r="HXL441" s="1552"/>
      <c r="HXM441" s="1552"/>
      <c r="HXN441" s="1552"/>
      <c r="HXO441" s="1552"/>
      <c r="HXP441" s="1552"/>
      <c r="HXQ441" s="1552"/>
      <c r="HXR441" s="1552"/>
      <c r="HXS441" s="1552"/>
      <c r="HXT441" s="1552"/>
      <c r="HXU441" s="1552"/>
      <c r="HXV441" s="1552"/>
      <c r="HXW441" s="1552"/>
      <c r="HXX441" s="1552"/>
      <c r="HXY441" s="1552"/>
      <c r="HXZ441" s="1552"/>
      <c r="HYA441" s="1552"/>
      <c r="HYB441" s="1552"/>
      <c r="HYC441" s="1552"/>
      <c r="HYD441" s="1552"/>
      <c r="HYE441" s="1552"/>
      <c r="HYF441" s="1552"/>
      <c r="HYG441" s="1552"/>
      <c r="HYH441" s="1552"/>
      <c r="HYI441" s="1552"/>
      <c r="HYJ441" s="1552"/>
      <c r="HYK441" s="1552"/>
      <c r="HYL441" s="1552"/>
      <c r="HYM441" s="1552"/>
      <c r="HYN441" s="1552"/>
      <c r="HYO441" s="1552"/>
      <c r="HYP441" s="1552"/>
      <c r="HYQ441" s="1552"/>
      <c r="HYR441" s="1552"/>
      <c r="HYS441" s="1552"/>
      <c r="HYT441" s="1552"/>
      <c r="HYU441" s="1552"/>
      <c r="HYV441" s="1552"/>
      <c r="HYW441" s="1552"/>
      <c r="HYX441" s="1552"/>
      <c r="HYY441" s="1552"/>
      <c r="HYZ441" s="1552"/>
      <c r="HZA441" s="1552"/>
      <c r="HZB441" s="1552"/>
      <c r="HZC441" s="1552"/>
      <c r="HZD441" s="1552"/>
      <c r="HZE441" s="1552"/>
      <c r="HZF441" s="1552"/>
      <c r="HZG441" s="1552"/>
      <c r="HZH441" s="1552"/>
      <c r="HZI441" s="1552"/>
      <c r="HZJ441" s="1552"/>
      <c r="HZK441" s="1552"/>
      <c r="HZL441" s="1552"/>
      <c r="HZM441" s="1552"/>
      <c r="HZN441" s="1552"/>
      <c r="HZO441" s="1552"/>
      <c r="HZP441" s="1552"/>
      <c r="HZQ441" s="1552"/>
      <c r="HZR441" s="1552"/>
      <c r="HZS441" s="1552"/>
      <c r="HZT441" s="1552"/>
      <c r="HZU441" s="1552"/>
      <c r="HZV441" s="1552"/>
      <c r="HZW441" s="1552"/>
      <c r="HZX441" s="1552"/>
      <c r="HZY441" s="1552"/>
      <c r="HZZ441" s="1552"/>
      <c r="IAA441" s="1552"/>
      <c r="IAB441" s="1552"/>
      <c r="IAC441" s="1552"/>
      <c r="IAD441" s="1552"/>
      <c r="IAE441" s="1552"/>
      <c r="IAF441" s="1552"/>
      <c r="IAG441" s="1552"/>
      <c r="IAH441" s="1552"/>
      <c r="IAI441" s="1552"/>
      <c r="IAJ441" s="1552"/>
      <c r="IAK441" s="1552"/>
      <c r="IAL441" s="1552"/>
      <c r="IAM441" s="1552"/>
      <c r="IAN441" s="1552"/>
      <c r="IAO441" s="1552"/>
      <c r="IAP441" s="1552"/>
      <c r="IAQ441" s="1552"/>
      <c r="IAR441" s="1552"/>
      <c r="IAS441" s="1552"/>
      <c r="IAT441" s="1552"/>
      <c r="IAU441" s="1552"/>
      <c r="IAV441" s="1552"/>
      <c r="IAW441" s="1552"/>
      <c r="IAX441" s="1552"/>
      <c r="IAY441" s="1552"/>
      <c r="IAZ441" s="1552"/>
      <c r="IBA441" s="1552"/>
      <c r="IBB441" s="1552"/>
      <c r="IBC441" s="1552"/>
      <c r="IBD441" s="1552"/>
      <c r="IBE441" s="1552"/>
      <c r="IBF441" s="1552"/>
      <c r="IBG441" s="1552"/>
      <c r="IBH441" s="1552"/>
      <c r="IBI441" s="1552"/>
      <c r="IBJ441" s="1552"/>
      <c r="IBK441" s="1552"/>
      <c r="IBL441" s="1552"/>
      <c r="IBM441" s="1552"/>
      <c r="IBN441" s="1552"/>
      <c r="IBO441" s="1552"/>
      <c r="IBP441" s="1552"/>
      <c r="IBQ441" s="1552"/>
      <c r="IBR441" s="1552"/>
      <c r="IBS441" s="1552"/>
      <c r="IBT441" s="1552"/>
      <c r="IBU441" s="1552"/>
      <c r="IBV441" s="1552"/>
      <c r="IBW441" s="1552"/>
      <c r="IBX441" s="1552"/>
      <c r="IBY441" s="1552"/>
      <c r="IBZ441" s="1552"/>
      <c r="ICA441" s="1552"/>
      <c r="ICB441" s="1552"/>
      <c r="ICC441" s="1552"/>
      <c r="ICD441" s="1552"/>
      <c r="ICE441" s="1552"/>
      <c r="ICF441" s="1552"/>
      <c r="ICG441" s="1552"/>
      <c r="ICH441" s="1552"/>
      <c r="ICI441" s="1552"/>
      <c r="ICJ441" s="1552"/>
      <c r="ICK441" s="1552"/>
      <c r="ICL441" s="1552"/>
      <c r="ICM441" s="1552"/>
      <c r="ICN441" s="1552"/>
      <c r="ICO441" s="1552"/>
      <c r="ICP441" s="1552"/>
      <c r="ICQ441" s="1552"/>
      <c r="ICR441" s="1552"/>
      <c r="ICS441" s="1552"/>
      <c r="ICT441" s="1552"/>
      <c r="ICU441" s="1552"/>
      <c r="ICV441" s="1552"/>
      <c r="ICW441" s="1552"/>
      <c r="ICX441" s="1552"/>
      <c r="ICY441" s="1552"/>
      <c r="ICZ441" s="1552"/>
      <c r="IDA441" s="1552"/>
      <c r="IDB441" s="1552"/>
      <c r="IDC441" s="1552"/>
      <c r="IDD441" s="1552"/>
      <c r="IDE441" s="1552"/>
      <c r="IDF441" s="1552"/>
      <c r="IDG441" s="1552"/>
      <c r="IDH441" s="1552"/>
      <c r="IDI441" s="1552"/>
      <c r="IDJ441" s="1552"/>
      <c r="IDK441" s="1552"/>
      <c r="IDL441" s="1552"/>
      <c r="IDM441" s="1552"/>
      <c r="IDN441" s="1552"/>
      <c r="IDO441" s="1552"/>
      <c r="IDP441" s="1552"/>
      <c r="IDQ441" s="1552"/>
      <c r="IDR441" s="1552"/>
      <c r="IDS441" s="1552"/>
      <c r="IDT441" s="1552"/>
      <c r="IDU441" s="1552"/>
      <c r="IDV441" s="1552"/>
      <c r="IDW441" s="1552"/>
      <c r="IDX441" s="1552"/>
      <c r="IDY441" s="1552"/>
      <c r="IDZ441" s="1552"/>
      <c r="IEA441" s="1552"/>
      <c r="IEB441" s="1552"/>
      <c r="IEC441" s="1552"/>
      <c r="IED441" s="1552"/>
      <c r="IEE441" s="1552"/>
      <c r="IEF441" s="1552"/>
      <c r="IEG441" s="1552"/>
      <c r="IEH441" s="1552"/>
      <c r="IEI441" s="1552"/>
      <c r="IEJ441" s="1552"/>
      <c r="IEK441" s="1552"/>
      <c r="IEL441" s="1552"/>
      <c r="IEM441" s="1552"/>
      <c r="IEN441" s="1552"/>
      <c r="IEO441" s="1552"/>
      <c r="IEP441" s="1552"/>
      <c r="IEQ441" s="1552"/>
      <c r="IER441" s="1552"/>
      <c r="IES441" s="1552"/>
      <c r="IET441" s="1552"/>
      <c r="IEU441" s="1552"/>
      <c r="IEV441" s="1552"/>
      <c r="IEW441" s="1552"/>
      <c r="IEX441" s="1552"/>
      <c r="IEY441" s="1552"/>
      <c r="IEZ441" s="1552"/>
      <c r="IFA441" s="1552"/>
      <c r="IFB441" s="1552"/>
      <c r="IFC441" s="1552"/>
      <c r="IFD441" s="1552"/>
      <c r="IFE441" s="1552"/>
      <c r="IFF441" s="1552"/>
      <c r="IFG441" s="1552"/>
      <c r="IFH441" s="1552"/>
      <c r="IFI441" s="1552"/>
      <c r="IFJ441" s="1552"/>
      <c r="IFK441" s="1552"/>
      <c r="IFL441" s="1552"/>
      <c r="IFM441" s="1552"/>
      <c r="IFN441" s="1552"/>
      <c r="IFO441" s="1552"/>
      <c r="IFP441" s="1552"/>
      <c r="IFQ441" s="1552"/>
      <c r="IFR441" s="1552"/>
      <c r="IFS441" s="1552"/>
      <c r="IFT441" s="1552"/>
      <c r="IFU441" s="1552"/>
      <c r="IFV441" s="1552"/>
      <c r="IFW441" s="1552"/>
      <c r="IFX441" s="1552"/>
      <c r="IFY441" s="1552"/>
      <c r="IFZ441" s="1552"/>
      <c r="IGA441" s="1552"/>
      <c r="IGB441" s="1552"/>
      <c r="IGC441" s="1552"/>
      <c r="IGD441" s="1552"/>
      <c r="IGE441" s="1552"/>
      <c r="IGF441" s="1552"/>
      <c r="IGG441" s="1552"/>
      <c r="IGH441" s="1552"/>
      <c r="IGI441" s="1552"/>
      <c r="IGJ441" s="1552"/>
      <c r="IGK441" s="1552"/>
      <c r="IGL441" s="1552"/>
      <c r="IGM441" s="1552"/>
      <c r="IGN441" s="1552"/>
      <c r="IGO441" s="1552"/>
      <c r="IGP441" s="1552"/>
      <c r="IGQ441" s="1552"/>
      <c r="IGR441" s="1552"/>
      <c r="IGS441" s="1552"/>
      <c r="IGT441" s="1552"/>
      <c r="IGU441" s="1552"/>
      <c r="IGV441" s="1552"/>
      <c r="IGW441" s="1552"/>
      <c r="IGX441" s="1552"/>
      <c r="IGY441" s="1552"/>
      <c r="IGZ441" s="1552"/>
      <c r="IHA441" s="1552"/>
      <c r="IHB441" s="1552"/>
      <c r="IHC441" s="1552"/>
      <c r="IHD441" s="1552"/>
      <c r="IHE441" s="1552"/>
      <c r="IHF441" s="1552"/>
      <c r="IHG441" s="1552"/>
      <c r="IHH441" s="1552"/>
      <c r="IHI441" s="1552"/>
      <c r="IHJ441" s="1552"/>
      <c r="IHK441" s="1552"/>
      <c r="IHL441" s="1552"/>
      <c r="IHM441" s="1552"/>
      <c r="IHN441" s="1552"/>
      <c r="IHO441" s="1552"/>
      <c r="IHP441" s="1552"/>
      <c r="IHQ441" s="1552"/>
      <c r="IHR441" s="1552"/>
      <c r="IHS441" s="1552"/>
      <c r="IHT441" s="1552"/>
      <c r="IHU441" s="1552"/>
      <c r="IHV441" s="1552"/>
      <c r="IHW441" s="1552"/>
      <c r="IHX441" s="1552"/>
      <c r="IHY441" s="1552"/>
      <c r="IHZ441" s="1552"/>
      <c r="IIA441" s="1552"/>
      <c r="IIB441" s="1552"/>
      <c r="IIC441" s="1552"/>
      <c r="IID441" s="1552"/>
      <c r="IIE441" s="1552"/>
      <c r="IIF441" s="1552"/>
      <c r="IIG441" s="1552"/>
      <c r="IIH441" s="1552"/>
      <c r="III441" s="1552"/>
      <c r="IIJ441" s="1552"/>
      <c r="IIK441" s="1552"/>
      <c r="IIL441" s="1552"/>
      <c r="IIM441" s="1552"/>
      <c r="IIN441" s="1552"/>
      <c r="IIO441" s="1552"/>
      <c r="IIP441" s="1552"/>
      <c r="IIQ441" s="1552"/>
      <c r="IIR441" s="1552"/>
      <c r="IIS441" s="1552"/>
      <c r="IIT441" s="1552"/>
      <c r="IIU441" s="1552"/>
      <c r="IIV441" s="1552"/>
      <c r="IIW441" s="1552"/>
      <c r="IIX441" s="1552"/>
      <c r="IIY441" s="1552"/>
      <c r="IIZ441" s="1552"/>
      <c r="IJA441" s="1552"/>
      <c r="IJB441" s="1552"/>
      <c r="IJC441" s="1552"/>
      <c r="IJD441" s="1552"/>
      <c r="IJE441" s="1552"/>
      <c r="IJF441" s="1552"/>
      <c r="IJG441" s="1552"/>
      <c r="IJH441" s="1552"/>
      <c r="IJI441" s="1552"/>
      <c r="IJJ441" s="1552"/>
      <c r="IJK441" s="1552"/>
      <c r="IJL441" s="1552"/>
      <c r="IJM441" s="1552"/>
      <c r="IJN441" s="1552"/>
      <c r="IJO441" s="1552"/>
      <c r="IJP441" s="1552"/>
      <c r="IJQ441" s="1552"/>
      <c r="IJR441" s="1552"/>
      <c r="IJS441" s="1552"/>
      <c r="IJT441" s="1552"/>
      <c r="IJU441" s="1552"/>
      <c r="IJV441" s="1552"/>
      <c r="IJW441" s="1552"/>
      <c r="IJX441" s="1552"/>
      <c r="IJY441" s="1552"/>
      <c r="IJZ441" s="1552"/>
      <c r="IKA441" s="1552"/>
      <c r="IKB441" s="1552"/>
      <c r="IKC441" s="1552"/>
      <c r="IKD441" s="1552"/>
      <c r="IKE441" s="1552"/>
      <c r="IKF441" s="1552"/>
      <c r="IKG441" s="1552"/>
      <c r="IKH441" s="1552"/>
      <c r="IKI441" s="1552"/>
      <c r="IKJ441" s="1552"/>
      <c r="IKK441" s="1552"/>
      <c r="IKL441" s="1552"/>
      <c r="IKM441" s="1552"/>
      <c r="IKN441" s="1552"/>
      <c r="IKO441" s="1552"/>
      <c r="IKP441" s="1552"/>
      <c r="IKQ441" s="1552"/>
      <c r="IKR441" s="1552"/>
      <c r="IKS441" s="1552"/>
      <c r="IKT441" s="1552"/>
      <c r="IKU441" s="1552"/>
      <c r="IKV441" s="1552"/>
      <c r="IKW441" s="1552"/>
      <c r="IKX441" s="1552"/>
      <c r="IKY441" s="1552"/>
      <c r="IKZ441" s="1552"/>
      <c r="ILA441" s="1552"/>
      <c r="ILB441" s="1552"/>
      <c r="ILC441" s="1552"/>
      <c r="ILD441" s="1552"/>
      <c r="ILE441" s="1552"/>
      <c r="ILF441" s="1552"/>
      <c r="ILG441" s="1552"/>
      <c r="ILH441" s="1552"/>
      <c r="ILI441" s="1552"/>
      <c r="ILJ441" s="1552"/>
      <c r="ILK441" s="1552"/>
      <c r="ILL441" s="1552"/>
      <c r="ILM441" s="1552"/>
      <c r="ILN441" s="1552"/>
      <c r="ILO441" s="1552"/>
      <c r="ILP441" s="1552"/>
      <c r="ILQ441" s="1552"/>
      <c r="ILR441" s="1552"/>
      <c r="ILS441" s="1552"/>
      <c r="ILT441" s="1552"/>
      <c r="ILU441" s="1552"/>
      <c r="ILV441" s="1552"/>
      <c r="ILW441" s="1552"/>
      <c r="ILX441" s="1552"/>
      <c r="ILY441" s="1552"/>
      <c r="ILZ441" s="1552"/>
      <c r="IMA441" s="1552"/>
      <c r="IMB441" s="1552"/>
      <c r="IMC441" s="1552"/>
      <c r="IMD441" s="1552"/>
      <c r="IME441" s="1552"/>
      <c r="IMF441" s="1552"/>
      <c r="IMG441" s="1552"/>
      <c r="IMH441" s="1552"/>
      <c r="IMI441" s="1552"/>
      <c r="IMJ441" s="1552"/>
      <c r="IMK441" s="1552"/>
      <c r="IML441" s="1552"/>
      <c r="IMM441" s="1552"/>
      <c r="IMN441" s="1552"/>
      <c r="IMO441" s="1552"/>
      <c r="IMP441" s="1552"/>
      <c r="IMQ441" s="1552"/>
      <c r="IMR441" s="1552"/>
      <c r="IMS441" s="1552"/>
      <c r="IMT441" s="1552"/>
      <c r="IMU441" s="1552"/>
      <c r="IMV441" s="1552"/>
      <c r="IMW441" s="1552"/>
      <c r="IMX441" s="1552"/>
      <c r="IMY441" s="1552"/>
      <c r="IMZ441" s="1552"/>
      <c r="INA441" s="1552"/>
      <c r="INB441" s="1552"/>
      <c r="INC441" s="1552"/>
      <c r="IND441" s="1552"/>
      <c r="INE441" s="1552"/>
      <c r="INF441" s="1552"/>
      <c r="ING441" s="1552"/>
      <c r="INH441" s="1552"/>
      <c r="INI441" s="1552"/>
      <c r="INJ441" s="1552"/>
      <c r="INK441" s="1552"/>
      <c r="INL441" s="1552"/>
      <c r="INM441" s="1552"/>
      <c r="INN441" s="1552"/>
      <c r="INO441" s="1552"/>
      <c r="INP441" s="1552"/>
      <c r="INQ441" s="1552"/>
      <c r="INR441" s="1552"/>
      <c r="INS441" s="1552"/>
      <c r="INT441" s="1552"/>
      <c r="INU441" s="1552"/>
      <c r="INV441" s="1552"/>
      <c r="INW441" s="1552"/>
      <c r="INX441" s="1552"/>
      <c r="INY441" s="1552"/>
      <c r="INZ441" s="1552"/>
      <c r="IOA441" s="1552"/>
      <c r="IOB441" s="1552"/>
      <c r="IOC441" s="1552"/>
      <c r="IOD441" s="1552"/>
      <c r="IOE441" s="1552"/>
      <c r="IOF441" s="1552"/>
      <c r="IOG441" s="1552"/>
      <c r="IOH441" s="1552"/>
      <c r="IOI441" s="1552"/>
      <c r="IOJ441" s="1552"/>
      <c r="IOK441" s="1552"/>
      <c r="IOL441" s="1552"/>
      <c r="IOM441" s="1552"/>
      <c r="ION441" s="1552"/>
      <c r="IOO441" s="1552"/>
      <c r="IOP441" s="1552"/>
      <c r="IOQ441" s="1552"/>
      <c r="IOR441" s="1552"/>
      <c r="IOS441" s="1552"/>
      <c r="IOT441" s="1552"/>
      <c r="IOU441" s="1552"/>
      <c r="IOV441" s="1552"/>
      <c r="IOW441" s="1552"/>
      <c r="IOX441" s="1552"/>
      <c r="IOY441" s="1552"/>
      <c r="IOZ441" s="1552"/>
      <c r="IPA441" s="1552"/>
      <c r="IPB441" s="1552"/>
      <c r="IPC441" s="1552"/>
      <c r="IPD441" s="1552"/>
      <c r="IPE441" s="1552"/>
      <c r="IPF441" s="1552"/>
      <c r="IPG441" s="1552"/>
      <c r="IPH441" s="1552"/>
      <c r="IPI441" s="1552"/>
      <c r="IPJ441" s="1552"/>
      <c r="IPK441" s="1552"/>
      <c r="IPL441" s="1552"/>
      <c r="IPM441" s="1552"/>
      <c r="IPN441" s="1552"/>
      <c r="IPO441" s="1552"/>
      <c r="IPP441" s="1552"/>
      <c r="IPQ441" s="1552"/>
      <c r="IPR441" s="1552"/>
      <c r="IPS441" s="1552"/>
      <c r="IPT441" s="1552"/>
      <c r="IPU441" s="1552"/>
      <c r="IPV441" s="1552"/>
      <c r="IPW441" s="1552"/>
      <c r="IPX441" s="1552"/>
      <c r="IPY441" s="1552"/>
      <c r="IPZ441" s="1552"/>
      <c r="IQA441" s="1552"/>
      <c r="IQB441" s="1552"/>
      <c r="IQC441" s="1552"/>
      <c r="IQD441" s="1552"/>
      <c r="IQE441" s="1552"/>
      <c r="IQF441" s="1552"/>
      <c r="IQG441" s="1552"/>
      <c r="IQH441" s="1552"/>
      <c r="IQI441" s="1552"/>
      <c r="IQJ441" s="1552"/>
      <c r="IQK441" s="1552"/>
      <c r="IQL441" s="1552"/>
      <c r="IQM441" s="1552"/>
      <c r="IQN441" s="1552"/>
      <c r="IQO441" s="1552"/>
      <c r="IQP441" s="1552"/>
      <c r="IQQ441" s="1552"/>
      <c r="IQR441" s="1552"/>
      <c r="IQS441" s="1552"/>
      <c r="IQT441" s="1552"/>
      <c r="IQU441" s="1552"/>
      <c r="IQV441" s="1552"/>
      <c r="IQW441" s="1552"/>
      <c r="IQX441" s="1552"/>
      <c r="IQY441" s="1552"/>
      <c r="IQZ441" s="1552"/>
      <c r="IRA441" s="1552"/>
      <c r="IRB441" s="1552"/>
      <c r="IRC441" s="1552"/>
      <c r="IRD441" s="1552"/>
      <c r="IRE441" s="1552"/>
      <c r="IRF441" s="1552"/>
      <c r="IRG441" s="1552"/>
      <c r="IRH441" s="1552"/>
      <c r="IRI441" s="1552"/>
      <c r="IRJ441" s="1552"/>
      <c r="IRK441" s="1552"/>
      <c r="IRL441" s="1552"/>
      <c r="IRM441" s="1552"/>
      <c r="IRN441" s="1552"/>
      <c r="IRO441" s="1552"/>
      <c r="IRP441" s="1552"/>
      <c r="IRQ441" s="1552"/>
      <c r="IRR441" s="1552"/>
      <c r="IRS441" s="1552"/>
      <c r="IRT441" s="1552"/>
      <c r="IRU441" s="1552"/>
      <c r="IRV441" s="1552"/>
      <c r="IRW441" s="1552"/>
      <c r="IRX441" s="1552"/>
      <c r="IRY441" s="1552"/>
      <c r="IRZ441" s="1552"/>
      <c r="ISA441" s="1552"/>
      <c r="ISB441" s="1552"/>
      <c r="ISC441" s="1552"/>
      <c r="ISD441" s="1552"/>
      <c r="ISE441" s="1552"/>
      <c r="ISF441" s="1552"/>
      <c r="ISG441" s="1552"/>
      <c r="ISH441" s="1552"/>
      <c r="ISI441" s="1552"/>
      <c r="ISJ441" s="1552"/>
      <c r="ISK441" s="1552"/>
      <c r="ISL441" s="1552"/>
      <c r="ISM441" s="1552"/>
      <c r="ISN441" s="1552"/>
      <c r="ISO441" s="1552"/>
      <c r="ISP441" s="1552"/>
      <c r="ISQ441" s="1552"/>
      <c r="ISR441" s="1552"/>
      <c r="ISS441" s="1552"/>
      <c r="IST441" s="1552"/>
      <c r="ISU441" s="1552"/>
      <c r="ISV441" s="1552"/>
      <c r="ISW441" s="1552"/>
      <c r="ISX441" s="1552"/>
      <c r="ISY441" s="1552"/>
      <c r="ISZ441" s="1552"/>
      <c r="ITA441" s="1552"/>
      <c r="ITB441" s="1552"/>
      <c r="ITC441" s="1552"/>
      <c r="ITD441" s="1552"/>
      <c r="ITE441" s="1552"/>
      <c r="ITF441" s="1552"/>
      <c r="ITG441" s="1552"/>
      <c r="ITH441" s="1552"/>
      <c r="ITI441" s="1552"/>
      <c r="ITJ441" s="1552"/>
      <c r="ITK441" s="1552"/>
      <c r="ITL441" s="1552"/>
      <c r="ITM441" s="1552"/>
      <c r="ITN441" s="1552"/>
      <c r="ITO441" s="1552"/>
      <c r="ITP441" s="1552"/>
      <c r="ITQ441" s="1552"/>
      <c r="ITR441" s="1552"/>
      <c r="ITS441" s="1552"/>
      <c r="ITT441" s="1552"/>
      <c r="ITU441" s="1552"/>
      <c r="ITV441" s="1552"/>
      <c r="ITW441" s="1552"/>
      <c r="ITX441" s="1552"/>
      <c r="ITY441" s="1552"/>
      <c r="ITZ441" s="1552"/>
      <c r="IUA441" s="1552"/>
      <c r="IUB441" s="1552"/>
      <c r="IUC441" s="1552"/>
      <c r="IUD441" s="1552"/>
      <c r="IUE441" s="1552"/>
      <c r="IUF441" s="1552"/>
      <c r="IUG441" s="1552"/>
      <c r="IUH441" s="1552"/>
      <c r="IUI441" s="1552"/>
      <c r="IUJ441" s="1552"/>
      <c r="IUK441" s="1552"/>
      <c r="IUL441" s="1552"/>
      <c r="IUM441" s="1552"/>
      <c r="IUN441" s="1552"/>
      <c r="IUO441" s="1552"/>
      <c r="IUP441" s="1552"/>
      <c r="IUQ441" s="1552"/>
      <c r="IUR441" s="1552"/>
      <c r="IUS441" s="1552"/>
      <c r="IUT441" s="1552"/>
      <c r="IUU441" s="1552"/>
      <c r="IUV441" s="1552"/>
      <c r="IUW441" s="1552"/>
      <c r="IUX441" s="1552"/>
      <c r="IUY441" s="1552"/>
      <c r="IUZ441" s="1552"/>
      <c r="IVA441" s="1552"/>
      <c r="IVB441" s="1552"/>
      <c r="IVC441" s="1552"/>
      <c r="IVD441" s="1552"/>
      <c r="IVE441" s="1552"/>
      <c r="IVF441" s="1552"/>
      <c r="IVG441" s="1552"/>
      <c r="IVH441" s="1552"/>
      <c r="IVI441" s="1552"/>
      <c r="IVJ441" s="1552"/>
      <c r="IVK441" s="1552"/>
      <c r="IVL441" s="1552"/>
      <c r="IVM441" s="1552"/>
      <c r="IVN441" s="1552"/>
      <c r="IVO441" s="1552"/>
      <c r="IVP441" s="1552"/>
      <c r="IVQ441" s="1552"/>
      <c r="IVR441" s="1552"/>
      <c r="IVS441" s="1552"/>
      <c r="IVT441" s="1552"/>
      <c r="IVU441" s="1552"/>
      <c r="IVV441" s="1552"/>
      <c r="IVW441" s="1552"/>
      <c r="IVX441" s="1552"/>
      <c r="IVY441" s="1552"/>
      <c r="IVZ441" s="1552"/>
      <c r="IWA441" s="1552"/>
      <c r="IWB441" s="1552"/>
      <c r="IWC441" s="1552"/>
      <c r="IWD441" s="1552"/>
      <c r="IWE441" s="1552"/>
      <c r="IWF441" s="1552"/>
      <c r="IWG441" s="1552"/>
      <c r="IWH441" s="1552"/>
      <c r="IWI441" s="1552"/>
      <c r="IWJ441" s="1552"/>
      <c r="IWK441" s="1552"/>
      <c r="IWL441" s="1552"/>
      <c r="IWM441" s="1552"/>
      <c r="IWN441" s="1552"/>
      <c r="IWO441" s="1552"/>
      <c r="IWP441" s="1552"/>
      <c r="IWQ441" s="1552"/>
      <c r="IWR441" s="1552"/>
      <c r="IWS441" s="1552"/>
      <c r="IWT441" s="1552"/>
      <c r="IWU441" s="1552"/>
      <c r="IWV441" s="1552"/>
      <c r="IWW441" s="1552"/>
      <c r="IWX441" s="1552"/>
      <c r="IWY441" s="1552"/>
      <c r="IWZ441" s="1552"/>
      <c r="IXA441" s="1552"/>
      <c r="IXB441" s="1552"/>
      <c r="IXC441" s="1552"/>
      <c r="IXD441" s="1552"/>
      <c r="IXE441" s="1552"/>
      <c r="IXF441" s="1552"/>
      <c r="IXG441" s="1552"/>
      <c r="IXH441" s="1552"/>
      <c r="IXI441" s="1552"/>
      <c r="IXJ441" s="1552"/>
      <c r="IXK441" s="1552"/>
      <c r="IXL441" s="1552"/>
      <c r="IXM441" s="1552"/>
      <c r="IXN441" s="1552"/>
      <c r="IXO441" s="1552"/>
      <c r="IXP441" s="1552"/>
      <c r="IXQ441" s="1552"/>
      <c r="IXR441" s="1552"/>
      <c r="IXS441" s="1552"/>
      <c r="IXT441" s="1552"/>
      <c r="IXU441" s="1552"/>
      <c r="IXV441" s="1552"/>
      <c r="IXW441" s="1552"/>
      <c r="IXX441" s="1552"/>
      <c r="IXY441" s="1552"/>
      <c r="IXZ441" s="1552"/>
      <c r="IYA441" s="1552"/>
      <c r="IYB441" s="1552"/>
      <c r="IYC441" s="1552"/>
      <c r="IYD441" s="1552"/>
      <c r="IYE441" s="1552"/>
      <c r="IYF441" s="1552"/>
      <c r="IYG441" s="1552"/>
      <c r="IYH441" s="1552"/>
      <c r="IYI441" s="1552"/>
      <c r="IYJ441" s="1552"/>
      <c r="IYK441" s="1552"/>
      <c r="IYL441" s="1552"/>
      <c r="IYM441" s="1552"/>
      <c r="IYN441" s="1552"/>
      <c r="IYO441" s="1552"/>
      <c r="IYP441" s="1552"/>
      <c r="IYQ441" s="1552"/>
      <c r="IYR441" s="1552"/>
      <c r="IYS441" s="1552"/>
      <c r="IYT441" s="1552"/>
      <c r="IYU441" s="1552"/>
      <c r="IYV441" s="1552"/>
      <c r="IYW441" s="1552"/>
      <c r="IYX441" s="1552"/>
      <c r="IYY441" s="1552"/>
      <c r="IYZ441" s="1552"/>
      <c r="IZA441" s="1552"/>
      <c r="IZB441" s="1552"/>
      <c r="IZC441" s="1552"/>
      <c r="IZD441" s="1552"/>
      <c r="IZE441" s="1552"/>
      <c r="IZF441" s="1552"/>
      <c r="IZG441" s="1552"/>
      <c r="IZH441" s="1552"/>
      <c r="IZI441" s="1552"/>
      <c r="IZJ441" s="1552"/>
      <c r="IZK441" s="1552"/>
      <c r="IZL441" s="1552"/>
      <c r="IZM441" s="1552"/>
      <c r="IZN441" s="1552"/>
      <c r="IZO441" s="1552"/>
      <c r="IZP441" s="1552"/>
      <c r="IZQ441" s="1552"/>
      <c r="IZR441" s="1552"/>
      <c r="IZS441" s="1552"/>
      <c r="IZT441" s="1552"/>
      <c r="IZU441" s="1552"/>
      <c r="IZV441" s="1552"/>
      <c r="IZW441" s="1552"/>
      <c r="IZX441" s="1552"/>
      <c r="IZY441" s="1552"/>
      <c r="IZZ441" s="1552"/>
      <c r="JAA441" s="1552"/>
      <c r="JAB441" s="1552"/>
      <c r="JAC441" s="1552"/>
      <c r="JAD441" s="1552"/>
      <c r="JAE441" s="1552"/>
      <c r="JAF441" s="1552"/>
      <c r="JAG441" s="1552"/>
      <c r="JAH441" s="1552"/>
      <c r="JAI441" s="1552"/>
      <c r="JAJ441" s="1552"/>
      <c r="JAK441" s="1552"/>
      <c r="JAL441" s="1552"/>
      <c r="JAM441" s="1552"/>
      <c r="JAN441" s="1552"/>
      <c r="JAO441" s="1552"/>
      <c r="JAP441" s="1552"/>
      <c r="JAQ441" s="1552"/>
      <c r="JAR441" s="1552"/>
      <c r="JAS441" s="1552"/>
      <c r="JAT441" s="1552"/>
      <c r="JAU441" s="1552"/>
      <c r="JAV441" s="1552"/>
      <c r="JAW441" s="1552"/>
      <c r="JAX441" s="1552"/>
      <c r="JAY441" s="1552"/>
      <c r="JAZ441" s="1552"/>
      <c r="JBA441" s="1552"/>
      <c r="JBB441" s="1552"/>
      <c r="JBC441" s="1552"/>
      <c r="JBD441" s="1552"/>
      <c r="JBE441" s="1552"/>
      <c r="JBF441" s="1552"/>
      <c r="JBG441" s="1552"/>
      <c r="JBH441" s="1552"/>
      <c r="JBI441" s="1552"/>
      <c r="JBJ441" s="1552"/>
      <c r="JBK441" s="1552"/>
      <c r="JBL441" s="1552"/>
      <c r="JBM441" s="1552"/>
      <c r="JBN441" s="1552"/>
      <c r="JBO441" s="1552"/>
      <c r="JBP441" s="1552"/>
      <c r="JBQ441" s="1552"/>
      <c r="JBR441" s="1552"/>
      <c r="JBS441" s="1552"/>
      <c r="JBT441" s="1552"/>
      <c r="JBU441" s="1552"/>
      <c r="JBV441" s="1552"/>
      <c r="JBW441" s="1552"/>
      <c r="JBX441" s="1552"/>
      <c r="JBY441" s="1552"/>
      <c r="JBZ441" s="1552"/>
      <c r="JCA441" s="1552"/>
      <c r="JCB441" s="1552"/>
      <c r="JCC441" s="1552"/>
      <c r="JCD441" s="1552"/>
      <c r="JCE441" s="1552"/>
      <c r="JCF441" s="1552"/>
      <c r="JCG441" s="1552"/>
      <c r="JCH441" s="1552"/>
      <c r="JCI441" s="1552"/>
      <c r="JCJ441" s="1552"/>
      <c r="JCK441" s="1552"/>
      <c r="JCL441" s="1552"/>
      <c r="JCM441" s="1552"/>
      <c r="JCN441" s="1552"/>
      <c r="JCO441" s="1552"/>
      <c r="JCP441" s="1552"/>
      <c r="JCQ441" s="1552"/>
      <c r="JCR441" s="1552"/>
      <c r="JCS441" s="1552"/>
      <c r="JCT441" s="1552"/>
      <c r="JCU441" s="1552"/>
      <c r="JCV441" s="1552"/>
      <c r="JCW441" s="1552"/>
      <c r="JCX441" s="1552"/>
      <c r="JCY441" s="1552"/>
      <c r="JCZ441" s="1552"/>
      <c r="JDA441" s="1552"/>
      <c r="JDB441" s="1552"/>
      <c r="JDC441" s="1552"/>
      <c r="JDD441" s="1552"/>
      <c r="JDE441" s="1552"/>
      <c r="JDF441" s="1552"/>
      <c r="JDG441" s="1552"/>
      <c r="JDH441" s="1552"/>
      <c r="JDI441" s="1552"/>
      <c r="JDJ441" s="1552"/>
      <c r="JDK441" s="1552"/>
      <c r="JDL441" s="1552"/>
      <c r="JDM441" s="1552"/>
      <c r="JDN441" s="1552"/>
      <c r="JDO441" s="1552"/>
      <c r="JDP441" s="1552"/>
      <c r="JDQ441" s="1552"/>
      <c r="JDR441" s="1552"/>
      <c r="JDS441" s="1552"/>
      <c r="JDT441" s="1552"/>
      <c r="JDU441" s="1552"/>
      <c r="JDV441" s="1552"/>
      <c r="JDW441" s="1552"/>
      <c r="JDX441" s="1552"/>
      <c r="JDY441" s="1552"/>
      <c r="JDZ441" s="1552"/>
      <c r="JEA441" s="1552"/>
      <c r="JEB441" s="1552"/>
      <c r="JEC441" s="1552"/>
      <c r="JED441" s="1552"/>
      <c r="JEE441" s="1552"/>
      <c r="JEF441" s="1552"/>
      <c r="JEG441" s="1552"/>
      <c r="JEH441" s="1552"/>
      <c r="JEI441" s="1552"/>
      <c r="JEJ441" s="1552"/>
      <c r="JEK441" s="1552"/>
      <c r="JEL441" s="1552"/>
      <c r="JEM441" s="1552"/>
      <c r="JEN441" s="1552"/>
      <c r="JEO441" s="1552"/>
      <c r="JEP441" s="1552"/>
      <c r="JEQ441" s="1552"/>
      <c r="JER441" s="1552"/>
      <c r="JES441" s="1552"/>
      <c r="JET441" s="1552"/>
      <c r="JEU441" s="1552"/>
      <c r="JEV441" s="1552"/>
      <c r="JEW441" s="1552"/>
      <c r="JEX441" s="1552"/>
      <c r="JEY441" s="1552"/>
      <c r="JEZ441" s="1552"/>
      <c r="JFA441" s="1552"/>
      <c r="JFB441" s="1552"/>
      <c r="JFC441" s="1552"/>
      <c r="JFD441" s="1552"/>
      <c r="JFE441" s="1552"/>
      <c r="JFF441" s="1552"/>
      <c r="JFG441" s="1552"/>
      <c r="JFH441" s="1552"/>
      <c r="JFI441" s="1552"/>
      <c r="JFJ441" s="1552"/>
      <c r="JFK441" s="1552"/>
      <c r="JFL441" s="1552"/>
      <c r="JFM441" s="1552"/>
      <c r="JFN441" s="1552"/>
      <c r="JFO441" s="1552"/>
      <c r="JFP441" s="1552"/>
      <c r="JFQ441" s="1552"/>
      <c r="JFR441" s="1552"/>
      <c r="JFS441" s="1552"/>
      <c r="JFT441" s="1552"/>
      <c r="JFU441" s="1552"/>
      <c r="JFV441" s="1552"/>
      <c r="JFW441" s="1552"/>
      <c r="JFX441" s="1552"/>
      <c r="JFY441" s="1552"/>
      <c r="JFZ441" s="1552"/>
      <c r="JGA441" s="1552"/>
      <c r="JGB441" s="1552"/>
      <c r="JGC441" s="1552"/>
      <c r="JGD441" s="1552"/>
      <c r="JGE441" s="1552"/>
      <c r="JGF441" s="1552"/>
      <c r="JGG441" s="1552"/>
      <c r="JGH441" s="1552"/>
      <c r="JGI441" s="1552"/>
      <c r="JGJ441" s="1552"/>
      <c r="JGK441" s="1552"/>
      <c r="JGL441" s="1552"/>
      <c r="JGM441" s="1552"/>
      <c r="JGN441" s="1552"/>
      <c r="JGO441" s="1552"/>
      <c r="JGP441" s="1552"/>
      <c r="JGQ441" s="1552"/>
      <c r="JGR441" s="1552"/>
      <c r="JGS441" s="1552"/>
      <c r="JGT441" s="1552"/>
      <c r="JGU441" s="1552"/>
      <c r="JGV441" s="1552"/>
      <c r="JGW441" s="1552"/>
      <c r="JGX441" s="1552"/>
      <c r="JGY441" s="1552"/>
      <c r="JGZ441" s="1552"/>
      <c r="JHA441" s="1552"/>
      <c r="JHB441" s="1552"/>
      <c r="JHC441" s="1552"/>
      <c r="JHD441" s="1552"/>
      <c r="JHE441" s="1552"/>
      <c r="JHF441" s="1552"/>
      <c r="JHG441" s="1552"/>
      <c r="JHH441" s="1552"/>
      <c r="JHI441" s="1552"/>
      <c r="JHJ441" s="1552"/>
      <c r="JHK441" s="1552"/>
      <c r="JHL441" s="1552"/>
      <c r="JHM441" s="1552"/>
      <c r="JHN441" s="1552"/>
      <c r="JHO441" s="1552"/>
      <c r="JHP441" s="1552"/>
      <c r="JHQ441" s="1552"/>
      <c r="JHR441" s="1552"/>
      <c r="JHS441" s="1552"/>
      <c r="JHT441" s="1552"/>
      <c r="JHU441" s="1552"/>
      <c r="JHV441" s="1552"/>
      <c r="JHW441" s="1552"/>
      <c r="JHX441" s="1552"/>
      <c r="JHY441" s="1552"/>
      <c r="JHZ441" s="1552"/>
      <c r="JIA441" s="1552"/>
      <c r="JIB441" s="1552"/>
      <c r="JIC441" s="1552"/>
      <c r="JID441" s="1552"/>
      <c r="JIE441" s="1552"/>
      <c r="JIF441" s="1552"/>
      <c r="JIG441" s="1552"/>
      <c r="JIH441" s="1552"/>
      <c r="JII441" s="1552"/>
      <c r="JIJ441" s="1552"/>
      <c r="JIK441" s="1552"/>
      <c r="JIL441" s="1552"/>
      <c r="JIM441" s="1552"/>
      <c r="JIN441" s="1552"/>
      <c r="JIO441" s="1552"/>
      <c r="JIP441" s="1552"/>
      <c r="JIQ441" s="1552"/>
      <c r="JIR441" s="1552"/>
      <c r="JIS441" s="1552"/>
      <c r="JIT441" s="1552"/>
      <c r="JIU441" s="1552"/>
      <c r="JIV441" s="1552"/>
      <c r="JIW441" s="1552"/>
      <c r="JIX441" s="1552"/>
      <c r="JIY441" s="1552"/>
      <c r="JIZ441" s="1552"/>
      <c r="JJA441" s="1552"/>
      <c r="JJB441" s="1552"/>
      <c r="JJC441" s="1552"/>
      <c r="JJD441" s="1552"/>
      <c r="JJE441" s="1552"/>
      <c r="JJF441" s="1552"/>
      <c r="JJG441" s="1552"/>
      <c r="JJH441" s="1552"/>
      <c r="JJI441" s="1552"/>
      <c r="JJJ441" s="1552"/>
      <c r="JJK441" s="1552"/>
      <c r="JJL441" s="1552"/>
      <c r="JJM441" s="1552"/>
      <c r="JJN441" s="1552"/>
      <c r="JJO441" s="1552"/>
      <c r="JJP441" s="1552"/>
      <c r="JJQ441" s="1552"/>
      <c r="JJR441" s="1552"/>
      <c r="JJS441" s="1552"/>
      <c r="JJT441" s="1552"/>
      <c r="JJU441" s="1552"/>
      <c r="JJV441" s="1552"/>
      <c r="JJW441" s="1552"/>
      <c r="JJX441" s="1552"/>
      <c r="JJY441" s="1552"/>
      <c r="JJZ441" s="1552"/>
      <c r="JKA441" s="1552"/>
      <c r="JKB441" s="1552"/>
      <c r="JKC441" s="1552"/>
      <c r="JKD441" s="1552"/>
      <c r="JKE441" s="1552"/>
      <c r="JKF441" s="1552"/>
      <c r="JKG441" s="1552"/>
      <c r="JKH441" s="1552"/>
      <c r="JKI441" s="1552"/>
      <c r="JKJ441" s="1552"/>
      <c r="JKK441" s="1552"/>
      <c r="JKL441" s="1552"/>
      <c r="JKM441" s="1552"/>
      <c r="JKN441" s="1552"/>
      <c r="JKO441" s="1552"/>
      <c r="JKP441" s="1552"/>
      <c r="JKQ441" s="1552"/>
      <c r="JKR441" s="1552"/>
      <c r="JKS441" s="1552"/>
      <c r="JKT441" s="1552"/>
      <c r="JKU441" s="1552"/>
      <c r="JKV441" s="1552"/>
      <c r="JKW441" s="1552"/>
      <c r="JKX441" s="1552"/>
      <c r="JKY441" s="1552"/>
      <c r="JKZ441" s="1552"/>
      <c r="JLA441" s="1552"/>
      <c r="JLB441" s="1552"/>
      <c r="JLC441" s="1552"/>
      <c r="JLD441" s="1552"/>
      <c r="JLE441" s="1552"/>
      <c r="JLF441" s="1552"/>
      <c r="JLG441" s="1552"/>
      <c r="JLH441" s="1552"/>
      <c r="JLI441" s="1552"/>
      <c r="JLJ441" s="1552"/>
      <c r="JLK441" s="1552"/>
      <c r="JLL441" s="1552"/>
      <c r="JLM441" s="1552"/>
      <c r="JLN441" s="1552"/>
      <c r="JLO441" s="1552"/>
      <c r="JLP441" s="1552"/>
      <c r="JLQ441" s="1552"/>
      <c r="JLR441" s="1552"/>
      <c r="JLS441" s="1552"/>
      <c r="JLT441" s="1552"/>
      <c r="JLU441" s="1552"/>
      <c r="JLV441" s="1552"/>
      <c r="JLW441" s="1552"/>
      <c r="JLX441" s="1552"/>
      <c r="JLY441" s="1552"/>
      <c r="JLZ441" s="1552"/>
      <c r="JMA441" s="1552"/>
      <c r="JMB441" s="1552"/>
      <c r="JMC441" s="1552"/>
      <c r="JMD441" s="1552"/>
      <c r="JME441" s="1552"/>
      <c r="JMF441" s="1552"/>
      <c r="JMG441" s="1552"/>
      <c r="JMH441" s="1552"/>
      <c r="JMI441" s="1552"/>
      <c r="JMJ441" s="1552"/>
      <c r="JMK441" s="1552"/>
      <c r="JML441" s="1552"/>
      <c r="JMM441" s="1552"/>
      <c r="JMN441" s="1552"/>
      <c r="JMO441" s="1552"/>
      <c r="JMP441" s="1552"/>
      <c r="JMQ441" s="1552"/>
      <c r="JMR441" s="1552"/>
      <c r="JMS441" s="1552"/>
      <c r="JMT441" s="1552"/>
      <c r="JMU441" s="1552"/>
      <c r="JMV441" s="1552"/>
      <c r="JMW441" s="1552"/>
      <c r="JMX441" s="1552"/>
      <c r="JMY441" s="1552"/>
      <c r="JMZ441" s="1552"/>
      <c r="JNA441" s="1552"/>
      <c r="JNB441" s="1552"/>
      <c r="JNC441" s="1552"/>
      <c r="JND441" s="1552"/>
      <c r="JNE441" s="1552"/>
      <c r="JNF441" s="1552"/>
      <c r="JNG441" s="1552"/>
      <c r="JNH441" s="1552"/>
      <c r="JNI441" s="1552"/>
      <c r="JNJ441" s="1552"/>
      <c r="JNK441" s="1552"/>
      <c r="JNL441" s="1552"/>
      <c r="JNM441" s="1552"/>
      <c r="JNN441" s="1552"/>
      <c r="JNO441" s="1552"/>
      <c r="JNP441" s="1552"/>
      <c r="JNQ441" s="1552"/>
      <c r="JNR441" s="1552"/>
      <c r="JNS441" s="1552"/>
      <c r="JNT441" s="1552"/>
      <c r="JNU441" s="1552"/>
      <c r="JNV441" s="1552"/>
      <c r="JNW441" s="1552"/>
      <c r="JNX441" s="1552"/>
      <c r="JNY441" s="1552"/>
      <c r="JNZ441" s="1552"/>
      <c r="JOA441" s="1552"/>
      <c r="JOB441" s="1552"/>
      <c r="JOC441" s="1552"/>
      <c r="JOD441" s="1552"/>
      <c r="JOE441" s="1552"/>
      <c r="JOF441" s="1552"/>
      <c r="JOG441" s="1552"/>
      <c r="JOH441" s="1552"/>
      <c r="JOI441" s="1552"/>
      <c r="JOJ441" s="1552"/>
      <c r="JOK441" s="1552"/>
      <c r="JOL441" s="1552"/>
      <c r="JOM441" s="1552"/>
      <c r="JON441" s="1552"/>
      <c r="JOO441" s="1552"/>
      <c r="JOP441" s="1552"/>
      <c r="JOQ441" s="1552"/>
      <c r="JOR441" s="1552"/>
      <c r="JOS441" s="1552"/>
      <c r="JOT441" s="1552"/>
      <c r="JOU441" s="1552"/>
      <c r="JOV441" s="1552"/>
      <c r="JOW441" s="1552"/>
      <c r="JOX441" s="1552"/>
      <c r="JOY441" s="1552"/>
      <c r="JOZ441" s="1552"/>
      <c r="JPA441" s="1552"/>
      <c r="JPB441" s="1552"/>
      <c r="JPC441" s="1552"/>
      <c r="JPD441" s="1552"/>
      <c r="JPE441" s="1552"/>
      <c r="JPF441" s="1552"/>
      <c r="JPG441" s="1552"/>
      <c r="JPH441" s="1552"/>
      <c r="JPI441" s="1552"/>
      <c r="JPJ441" s="1552"/>
      <c r="JPK441" s="1552"/>
      <c r="JPL441" s="1552"/>
      <c r="JPM441" s="1552"/>
      <c r="JPN441" s="1552"/>
      <c r="JPO441" s="1552"/>
      <c r="JPP441" s="1552"/>
      <c r="JPQ441" s="1552"/>
      <c r="JPR441" s="1552"/>
      <c r="JPS441" s="1552"/>
      <c r="JPT441" s="1552"/>
      <c r="JPU441" s="1552"/>
      <c r="JPV441" s="1552"/>
      <c r="JPW441" s="1552"/>
      <c r="JPX441" s="1552"/>
      <c r="JPY441" s="1552"/>
      <c r="JPZ441" s="1552"/>
      <c r="JQA441" s="1552"/>
      <c r="JQB441" s="1552"/>
      <c r="JQC441" s="1552"/>
      <c r="JQD441" s="1552"/>
      <c r="JQE441" s="1552"/>
      <c r="JQF441" s="1552"/>
      <c r="JQG441" s="1552"/>
      <c r="JQH441" s="1552"/>
      <c r="JQI441" s="1552"/>
      <c r="JQJ441" s="1552"/>
      <c r="JQK441" s="1552"/>
      <c r="JQL441" s="1552"/>
      <c r="JQM441" s="1552"/>
      <c r="JQN441" s="1552"/>
      <c r="JQO441" s="1552"/>
      <c r="JQP441" s="1552"/>
      <c r="JQQ441" s="1552"/>
      <c r="JQR441" s="1552"/>
      <c r="JQS441" s="1552"/>
      <c r="JQT441" s="1552"/>
      <c r="JQU441" s="1552"/>
      <c r="JQV441" s="1552"/>
      <c r="JQW441" s="1552"/>
      <c r="JQX441" s="1552"/>
      <c r="JQY441" s="1552"/>
      <c r="JQZ441" s="1552"/>
      <c r="JRA441" s="1552"/>
      <c r="JRB441" s="1552"/>
      <c r="JRC441" s="1552"/>
      <c r="JRD441" s="1552"/>
      <c r="JRE441" s="1552"/>
      <c r="JRF441" s="1552"/>
      <c r="JRG441" s="1552"/>
      <c r="JRH441" s="1552"/>
      <c r="JRI441" s="1552"/>
      <c r="JRJ441" s="1552"/>
      <c r="JRK441" s="1552"/>
      <c r="JRL441" s="1552"/>
      <c r="JRM441" s="1552"/>
      <c r="JRN441" s="1552"/>
      <c r="JRO441" s="1552"/>
      <c r="JRP441" s="1552"/>
      <c r="JRQ441" s="1552"/>
      <c r="JRR441" s="1552"/>
      <c r="JRS441" s="1552"/>
      <c r="JRT441" s="1552"/>
      <c r="JRU441" s="1552"/>
      <c r="JRV441" s="1552"/>
      <c r="JRW441" s="1552"/>
      <c r="JRX441" s="1552"/>
      <c r="JRY441" s="1552"/>
      <c r="JRZ441" s="1552"/>
      <c r="JSA441" s="1552"/>
      <c r="JSB441" s="1552"/>
      <c r="JSC441" s="1552"/>
      <c r="JSD441" s="1552"/>
      <c r="JSE441" s="1552"/>
      <c r="JSF441" s="1552"/>
      <c r="JSG441" s="1552"/>
      <c r="JSH441" s="1552"/>
      <c r="JSI441" s="1552"/>
      <c r="JSJ441" s="1552"/>
      <c r="JSK441" s="1552"/>
      <c r="JSL441" s="1552"/>
      <c r="JSM441" s="1552"/>
      <c r="JSN441" s="1552"/>
      <c r="JSO441" s="1552"/>
      <c r="JSP441" s="1552"/>
      <c r="JSQ441" s="1552"/>
      <c r="JSR441" s="1552"/>
      <c r="JSS441" s="1552"/>
      <c r="JST441" s="1552"/>
      <c r="JSU441" s="1552"/>
      <c r="JSV441" s="1552"/>
      <c r="JSW441" s="1552"/>
      <c r="JSX441" s="1552"/>
      <c r="JSY441" s="1552"/>
      <c r="JSZ441" s="1552"/>
      <c r="JTA441" s="1552"/>
      <c r="JTB441" s="1552"/>
      <c r="JTC441" s="1552"/>
      <c r="JTD441" s="1552"/>
      <c r="JTE441" s="1552"/>
      <c r="JTF441" s="1552"/>
      <c r="JTG441" s="1552"/>
      <c r="JTH441" s="1552"/>
      <c r="JTI441" s="1552"/>
      <c r="JTJ441" s="1552"/>
      <c r="JTK441" s="1552"/>
      <c r="JTL441" s="1552"/>
      <c r="JTM441" s="1552"/>
      <c r="JTN441" s="1552"/>
      <c r="JTO441" s="1552"/>
      <c r="JTP441" s="1552"/>
      <c r="JTQ441" s="1552"/>
      <c r="JTR441" s="1552"/>
      <c r="JTS441" s="1552"/>
      <c r="JTT441" s="1552"/>
      <c r="JTU441" s="1552"/>
      <c r="JTV441" s="1552"/>
      <c r="JTW441" s="1552"/>
      <c r="JTX441" s="1552"/>
      <c r="JTY441" s="1552"/>
      <c r="JTZ441" s="1552"/>
      <c r="JUA441" s="1552"/>
      <c r="JUB441" s="1552"/>
      <c r="JUC441" s="1552"/>
      <c r="JUD441" s="1552"/>
      <c r="JUE441" s="1552"/>
      <c r="JUF441" s="1552"/>
      <c r="JUG441" s="1552"/>
      <c r="JUH441" s="1552"/>
      <c r="JUI441" s="1552"/>
      <c r="JUJ441" s="1552"/>
      <c r="JUK441" s="1552"/>
      <c r="JUL441" s="1552"/>
      <c r="JUM441" s="1552"/>
      <c r="JUN441" s="1552"/>
      <c r="JUO441" s="1552"/>
      <c r="JUP441" s="1552"/>
      <c r="JUQ441" s="1552"/>
      <c r="JUR441" s="1552"/>
      <c r="JUS441" s="1552"/>
      <c r="JUT441" s="1552"/>
      <c r="JUU441" s="1552"/>
      <c r="JUV441" s="1552"/>
      <c r="JUW441" s="1552"/>
      <c r="JUX441" s="1552"/>
      <c r="JUY441" s="1552"/>
      <c r="JUZ441" s="1552"/>
      <c r="JVA441" s="1552"/>
      <c r="JVB441" s="1552"/>
      <c r="JVC441" s="1552"/>
      <c r="JVD441" s="1552"/>
      <c r="JVE441" s="1552"/>
      <c r="JVF441" s="1552"/>
      <c r="JVG441" s="1552"/>
      <c r="JVH441" s="1552"/>
      <c r="JVI441" s="1552"/>
      <c r="JVJ441" s="1552"/>
      <c r="JVK441" s="1552"/>
      <c r="JVL441" s="1552"/>
      <c r="JVM441" s="1552"/>
      <c r="JVN441" s="1552"/>
      <c r="JVO441" s="1552"/>
      <c r="JVP441" s="1552"/>
      <c r="JVQ441" s="1552"/>
      <c r="JVR441" s="1552"/>
      <c r="JVS441" s="1552"/>
      <c r="JVT441" s="1552"/>
      <c r="JVU441" s="1552"/>
      <c r="JVV441" s="1552"/>
      <c r="JVW441" s="1552"/>
      <c r="JVX441" s="1552"/>
      <c r="JVY441" s="1552"/>
      <c r="JVZ441" s="1552"/>
      <c r="JWA441" s="1552"/>
      <c r="JWB441" s="1552"/>
      <c r="JWC441" s="1552"/>
      <c r="JWD441" s="1552"/>
      <c r="JWE441" s="1552"/>
      <c r="JWF441" s="1552"/>
      <c r="JWG441" s="1552"/>
      <c r="JWH441" s="1552"/>
      <c r="JWI441" s="1552"/>
      <c r="JWJ441" s="1552"/>
      <c r="JWK441" s="1552"/>
      <c r="JWL441" s="1552"/>
      <c r="JWM441" s="1552"/>
      <c r="JWN441" s="1552"/>
      <c r="JWO441" s="1552"/>
      <c r="JWP441" s="1552"/>
      <c r="JWQ441" s="1552"/>
      <c r="JWR441" s="1552"/>
      <c r="JWS441" s="1552"/>
      <c r="JWT441" s="1552"/>
      <c r="JWU441" s="1552"/>
      <c r="JWV441" s="1552"/>
      <c r="JWW441" s="1552"/>
      <c r="JWX441" s="1552"/>
      <c r="JWY441" s="1552"/>
      <c r="JWZ441" s="1552"/>
      <c r="JXA441" s="1552"/>
      <c r="JXB441" s="1552"/>
      <c r="JXC441" s="1552"/>
      <c r="JXD441" s="1552"/>
      <c r="JXE441" s="1552"/>
      <c r="JXF441" s="1552"/>
      <c r="JXG441" s="1552"/>
      <c r="JXH441" s="1552"/>
      <c r="JXI441" s="1552"/>
      <c r="JXJ441" s="1552"/>
      <c r="JXK441" s="1552"/>
      <c r="JXL441" s="1552"/>
      <c r="JXM441" s="1552"/>
      <c r="JXN441" s="1552"/>
      <c r="JXO441" s="1552"/>
      <c r="JXP441" s="1552"/>
      <c r="JXQ441" s="1552"/>
      <c r="JXR441" s="1552"/>
      <c r="JXS441" s="1552"/>
      <c r="JXT441" s="1552"/>
      <c r="JXU441" s="1552"/>
      <c r="JXV441" s="1552"/>
      <c r="JXW441" s="1552"/>
      <c r="JXX441" s="1552"/>
      <c r="JXY441" s="1552"/>
      <c r="JXZ441" s="1552"/>
      <c r="JYA441" s="1552"/>
      <c r="JYB441" s="1552"/>
      <c r="JYC441" s="1552"/>
      <c r="JYD441" s="1552"/>
      <c r="JYE441" s="1552"/>
      <c r="JYF441" s="1552"/>
      <c r="JYG441" s="1552"/>
      <c r="JYH441" s="1552"/>
      <c r="JYI441" s="1552"/>
      <c r="JYJ441" s="1552"/>
      <c r="JYK441" s="1552"/>
      <c r="JYL441" s="1552"/>
      <c r="JYM441" s="1552"/>
      <c r="JYN441" s="1552"/>
      <c r="JYO441" s="1552"/>
      <c r="JYP441" s="1552"/>
      <c r="JYQ441" s="1552"/>
      <c r="JYR441" s="1552"/>
      <c r="JYS441" s="1552"/>
      <c r="JYT441" s="1552"/>
      <c r="JYU441" s="1552"/>
      <c r="JYV441" s="1552"/>
      <c r="JYW441" s="1552"/>
      <c r="JYX441" s="1552"/>
      <c r="JYY441" s="1552"/>
      <c r="JYZ441" s="1552"/>
      <c r="JZA441" s="1552"/>
      <c r="JZB441" s="1552"/>
      <c r="JZC441" s="1552"/>
      <c r="JZD441" s="1552"/>
      <c r="JZE441" s="1552"/>
      <c r="JZF441" s="1552"/>
      <c r="JZG441" s="1552"/>
      <c r="JZH441" s="1552"/>
      <c r="JZI441" s="1552"/>
      <c r="JZJ441" s="1552"/>
      <c r="JZK441" s="1552"/>
      <c r="JZL441" s="1552"/>
      <c r="JZM441" s="1552"/>
      <c r="JZN441" s="1552"/>
      <c r="JZO441" s="1552"/>
      <c r="JZP441" s="1552"/>
      <c r="JZQ441" s="1552"/>
      <c r="JZR441" s="1552"/>
      <c r="JZS441" s="1552"/>
      <c r="JZT441" s="1552"/>
      <c r="JZU441" s="1552"/>
      <c r="JZV441" s="1552"/>
      <c r="JZW441" s="1552"/>
      <c r="JZX441" s="1552"/>
      <c r="JZY441" s="1552"/>
      <c r="JZZ441" s="1552"/>
      <c r="KAA441" s="1552"/>
      <c r="KAB441" s="1552"/>
      <c r="KAC441" s="1552"/>
      <c r="KAD441" s="1552"/>
      <c r="KAE441" s="1552"/>
      <c r="KAF441" s="1552"/>
      <c r="KAG441" s="1552"/>
      <c r="KAH441" s="1552"/>
      <c r="KAI441" s="1552"/>
      <c r="KAJ441" s="1552"/>
      <c r="KAK441" s="1552"/>
      <c r="KAL441" s="1552"/>
      <c r="KAM441" s="1552"/>
      <c r="KAN441" s="1552"/>
      <c r="KAO441" s="1552"/>
      <c r="KAP441" s="1552"/>
      <c r="KAQ441" s="1552"/>
      <c r="KAR441" s="1552"/>
      <c r="KAS441" s="1552"/>
      <c r="KAT441" s="1552"/>
      <c r="KAU441" s="1552"/>
      <c r="KAV441" s="1552"/>
      <c r="KAW441" s="1552"/>
      <c r="KAX441" s="1552"/>
      <c r="KAY441" s="1552"/>
      <c r="KAZ441" s="1552"/>
      <c r="KBA441" s="1552"/>
      <c r="KBB441" s="1552"/>
      <c r="KBC441" s="1552"/>
      <c r="KBD441" s="1552"/>
      <c r="KBE441" s="1552"/>
      <c r="KBF441" s="1552"/>
      <c r="KBG441" s="1552"/>
      <c r="KBH441" s="1552"/>
      <c r="KBI441" s="1552"/>
      <c r="KBJ441" s="1552"/>
      <c r="KBK441" s="1552"/>
      <c r="KBL441" s="1552"/>
      <c r="KBM441" s="1552"/>
      <c r="KBN441" s="1552"/>
      <c r="KBO441" s="1552"/>
      <c r="KBP441" s="1552"/>
      <c r="KBQ441" s="1552"/>
      <c r="KBR441" s="1552"/>
      <c r="KBS441" s="1552"/>
      <c r="KBT441" s="1552"/>
      <c r="KBU441" s="1552"/>
      <c r="KBV441" s="1552"/>
      <c r="KBW441" s="1552"/>
      <c r="KBX441" s="1552"/>
      <c r="KBY441" s="1552"/>
      <c r="KBZ441" s="1552"/>
      <c r="KCA441" s="1552"/>
      <c r="KCB441" s="1552"/>
      <c r="KCC441" s="1552"/>
      <c r="KCD441" s="1552"/>
      <c r="KCE441" s="1552"/>
      <c r="KCF441" s="1552"/>
      <c r="KCG441" s="1552"/>
      <c r="KCH441" s="1552"/>
      <c r="KCI441" s="1552"/>
      <c r="KCJ441" s="1552"/>
      <c r="KCK441" s="1552"/>
      <c r="KCL441" s="1552"/>
      <c r="KCM441" s="1552"/>
      <c r="KCN441" s="1552"/>
      <c r="KCO441" s="1552"/>
      <c r="KCP441" s="1552"/>
      <c r="KCQ441" s="1552"/>
      <c r="KCR441" s="1552"/>
      <c r="KCS441" s="1552"/>
      <c r="KCT441" s="1552"/>
      <c r="KCU441" s="1552"/>
      <c r="KCV441" s="1552"/>
      <c r="KCW441" s="1552"/>
      <c r="KCX441" s="1552"/>
      <c r="KCY441" s="1552"/>
      <c r="KCZ441" s="1552"/>
      <c r="KDA441" s="1552"/>
      <c r="KDB441" s="1552"/>
      <c r="KDC441" s="1552"/>
      <c r="KDD441" s="1552"/>
      <c r="KDE441" s="1552"/>
      <c r="KDF441" s="1552"/>
      <c r="KDG441" s="1552"/>
      <c r="KDH441" s="1552"/>
      <c r="KDI441" s="1552"/>
      <c r="KDJ441" s="1552"/>
      <c r="KDK441" s="1552"/>
      <c r="KDL441" s="1552"/>
      <c r="KDM441" s="1552"/>
      <c r="KDN441" s="1552"/>
      <c r="KDO441" s="1552"/>
      <c r="KDP441" s="1552"/>
      <c r="KDQ441" s="1552"/>
      <c r="KDR441" s="1552"/>
      <c r="KDS441" s="1552"/>
      <c r="KDT441" s="1552"/>
      <c r="KDU441" s="1552"/>
      <c r="KDV441" s="1552"/>
      <c r="KDW441" s="1552"/>
      <c r="KDX441" s="1552"/>
      <c r="KDY441" s="1552"/>
      <c r="KDZ441" s="1552"/>
      <c r="KEA441" s="1552"/>
      <c r="KEB441" s="1552"/>
      <c r="KEC441" s="1552"/>
      <c r="KED441" s="1552"/>
      <c r="KEE441" s="1552"/>
      <c r="KEF441" s="1552"/>
      <c r="KEG441" s="1552"/>
      <c r="KEH441" s="1552"/>
      <c r="KEI441" s="1552"/>
      <c r="KEJ441" s="1552"/>
      <c r="KEK441" s="1552"/>
      <c r="KEL441" s="1552"/>
      <c r="KEM441" s="1552"/>
      <c r="KEN441" s="1552"/>
      <c r="KEO441" s="1552"/>
      <c r="KEP441" s="1552"/>
      <c r="KEQ441" s="1552"/>
      <c r="KER441" s="1552"/>
      <c r="KES441" s="1552"/>
      <c r="KET441" s="1552"/>
      <c r="KEU441" s="1552"/>
      <c r="KEV441" s="1552"/>
      <c r="KEW441" s="1552"/>
      <c r="KEX441" s="1552"/>
      <c r="KEY441" s="1552"/>
      <c r="KEZ441" s="1552"/>
      <c r="KFA441" s="1552"/>
      <c r="KFB441" s="1552"/>
      <c r="KFC441" s="1552"/>
      <c r="KFD441" s="1552"/>
      <c r="KFE441" s="1552"/>
      <c r="KFF441" s="1552"/>
      <c r="KFG441" s="1552"/>
      <c r="KFH441" s="1552"/>
      <c r="KFI441" s="1552"/>
      <c r="KFJ441" s="1552"/>
      <c r="KFK441" s="1552"/>
      <c r="KFL441" s="1552"/>
      <c r="KFM441" s="1552"/>
      <c r="KFN441" s="1552"/>
      <c r="KFO441" s="1552"/>
      <c r="KFP441" s="1552"/>
      <c r="KFQ441" s="1552"/>
      <c r="KFR441" s="1552"/>
      <c r="KFS441" s="1552"/>
      <c r="KFT441" s="1552"/>
      <c r="KFU441" s="1552"/>
      <c r="KFV441" s="1552"/>
      <c r="KFW441" s="1552"/>
      <c r="KFX441" s="1552"/>
      <c r="KFY441" s="1552"/>
      <c r="KFZ441" s="1552"/>
      <c r="KGA441" s="1552"/>
      <c r="KGB441" s="1552"/>
      <c r="KGC441" s="1552"/>
      <c r="KGD441" s="1552"/>
      <c r="KGE441" s="1552"/>
      <c r="KGF441" s="1552"/>
      <c r="KGG441" s="1552"/>
      <c r="KGH441" s="1552"/>
      <c r="KGI441" s="1552"/>
      <c r="KGJ441" s="1552"/>
      <c r="KGK441" s="1552"/>
      <c r="KGL441" s="1552"/>
      <c r="KGM441" s="1552"/>
      <c r="KGN441" s="1552"/>
      <c r="KGO441" s="1552"/>
      <c r="KGP441" s="1552"/>
      <c r="KGQ441" s="1552"/>
      <c r="KGR441" s="1552"/>
      <c r="KGS441" s="1552"/>
      <c r="KGT441" s="1552"/>
      <c r="KGU441" s="1552"/>
      <c r="KGV441" s="1552"/>
      <c r="KGW441" s="1552"/>
      <c r="KGX441" s="1552"/>
      <c r="KGY441" s="1552"/>
      <c r="KGZ441" s="1552"/>
      <c r="KHA441" s="1552"/>
      <c r="KHB441" s="1552"/>
      <c r="KHC441" s="1552"/>
      <c r="KHD441" s="1552"/>
      <c r="KHE441" s="1552"/>
      <c r="KHF441" s="1552"/>
      <c r="KHG441" s="1552"/>
      <c r="KHH441" s="1552"/>
      <c r="KHI441" s="1552"/>
      <c r="KHJ441" s="1552"/>
      <c r="KHK441" s="1552"/>
      <c r="KHL441" s="1552"/>
      <c r="KHM441" s="1552"/>
      <c r="KHN441" s="1552"/>
      <c r="KHO441" s="1552"/>
      <c r="KHP441" s="1552"/>
      <c r="KHQ441" s="1552"/>
      <c r="KHR441" s="1552"/>
      <c r="KHS441" s="1552"/>
      <c r="KHT441" s="1552"/>
      <c r="KHU441" s="1552"/>
      <c r="KHV441" s="1552"/>
      <c r="KHW441" s="1552"/>
      <c r="KHX441" s="1552"/>
      <c r="KHY441" s="1552"/>
      <c r="KHZ441" s="1552"/>
      <c r="KIA441" s="1552"/>
      <c r="KIB441" s="1552"/>
      <c r="KIC441" s="1552"/>
      <c r="KID441" s="1552"/>
      <c r="KIE441" s="1552"/>
      <c r="KIF441" s="1552"/>
      <c r="KIG441" s="1552"/>
      <c r="KIH441" s="1552"/>
      <c r="KII441" s="1552"/>
      <c r="KIJ441" s="1552"/>
      <c r="KIK441" s="1552"/>
      <c r="KIL441" s="1552"/>
      <c r="KIM441" s="1552"/>
      <c r="KIN441" s="1552"/>
      <c r="KIO441" s="1552"/>
      <c r="KIP441" s="1552"/>
      <c r="KIQ441" s="1552"/>
      <c r="KIR441" s="1552"/>
      <c r="KIS441" s="1552"/>
      <c r="KIT441" s="1552"/>
      <c r="KIU441" s="1552"/>
      <c r="KIV441" s="1552"/>
      <c r="KIW441" s="1552"/>
      <c r="KIX441" s="1552"/>
      <c r="KIY441" s="1552"/>
      <c r="KIZ441" s="1552"/>
      <c r="KJA441" s="1552"/>
      <c r="KJB441" s="1552"/>
      <c r="KJC441" s="1552"/>
      <c r="KJD441" s="1552"/>
      <c r="KJE441" s="1552"/>
      <c r="KJF441" s="1552"/>
      <c r="KJG441" s="1552"/>
      <c r="KJH441" s="1552"/>
      <c r="KJI441" s="1552"/>
      <c r="KJJ441" s="1552"/>
      <c r="KJK441" s="1552"/>
      <c r="KJL441" s="1552"/>
      <c r="KJM441" s="1552"/>
      <c r="KJN441" s="1552"/>
      <c r="KJO441" s="1552"/>
      <c r="KJP441" s="1552"/>
      <c r="KJQ441" s="1552"/>
      <c r="KJR441" s="1552"/>
      <c r="KJS441" s="1552"/>
      <c r="KJT441" s="1552"/>
      <c r="KJU441" s="1552"/>
      <c r="KJV441" s="1552"/>
      <c r="KJW441" s="1552"/>
      <c r="KJX441" s="1552"/>
      <c r="KJY441" s="1552"/>
      <c r="KJZ441" s="1552"/>
      <c r="KKA441" s="1552"/>
      <c r="KKB441" s="1552"/>
      <c r="KKC441" s="1552"/>
      <c r="KKD441" s="1552"/>
      <c r="KKE441" s="1552"/>
      <c r="KKF441" s="1552"/>
      <c r="KKG441" s="1552"/>
      <c r="KKH441" s="1552"/>
      <c r="KKI441" s="1552"/>
      <c r="KKJ441" s="1552"/>
      <c r="KKK441" s="1552"/>
      <c r="KKL441" s="1552"/>
      <c r="KKM441" s="1552"/>
      <c r="KKN441" s="1552"/>
      <c r="KKO441" s="1552"/>
      <c r="KKP441" s="1552"/>
      <c r="KKQ441" s="1552"/>
      <c r="KKR441" s="1552"/>
      <c r="KKS441" s="1552"/>
      <c r="KKT441" s="1552"/>
      <c r="KKU441" s="1552"/>
      <c r="KKV441" s="1552"/>
      <c r="KKW441" s="1552"/>
      <c r="KKX441" s="1552"/>
      <c r="KKY441" s="1552"/>
      <c r="KKZ441" s="1552"/>
      <c r="KLA441" s="1552"/>
      <c r="KLB441" s="1552"/>
      <c r="KLC441" s="1552"/>
      <c r="KLD441" s="1552"/>
      <c r="KLE441" s="1552"/>
      <c r="KLF441" s="1552"/>
      <c r="KLG441" s="1552"/>
      <c r="KLH441" s="1552"/>
      <c r="KLI441" s="1552"/>
      <c r="KLJ441" s="1552"/>
      <c r="KLK441" s="1552"/>
      <c r="KLL441" s="1552"/>
      <c r="KLM441" s="1552"/>
      <c r="KLN441" s="1552"/>
      <c r="KLO441" s="1552"/>
      <c r="KLP441" s="1552"/>
      <c r="KLQ441" s="1552"/>
      <c r="KLR441" s="1552"/>
      <c r="KLS441" s="1552"/>
      <c r="KLT441" s="1552"/>
      <c r="KLU441" s="1552"/>
      <c r="KLV441" s="1552"/>
      <c r="KLW441" s="1552"/>
      <c r="KLX441" s="1552"/>
      <c r="KLY441" s="1552"/>
      <c r="KLZ441" s="1552"/>
      <c r="KMA441" s="1552"/>
      <c r="KMB441" s="1552"/>
      <c r="KMC441" s="1552"/>
      <c r="KMD441" s="1552"/>
      <c r="KME441" s="1552"/>
      <c r="KMF441" s="1552"/>
      <c r="KMG441" s="1552"/>
      <c r="KMH441" s="1552"/>
      <c r="KMI441" s="1552"/>
      <c r="KMJ441" s="1552"/>
      <c r="KMK441" s="1552"/>
      <c r="KML441" s="1552"/>
      <c r="KMM441" s="1552"/>
      <c r="KMN441" s="1552"/>
      <c r="KMO441" s="1552"/>
      <c r="KMP441" s="1552"/>
      <c r="KMQ441" s="1552"/>
      <c r="KMR441" s="1552"/>
      <c r="KMS441" s="1552"/>
      <c r="KMT441" s="1552"/>
      <c r="KMU441" s="1552"/>
      <c r="KMV441" s="1552"/>
      <c r="KMW441" s="1552"/>
      <c r="KMX441" s="1552"/>
      <c r="KMY441" s="1552"/>
      <c r="KMZ441" s="1552"/>
      <c r="KNA441" s="1552"/>
      <c r="KNB441" s="1552"/>
      <c r="KNC441" s="1552"/>
      <c r="KND441" s="1552"/>
      <c r="KNE441" s="1552"/>
      <c r="KNF441" s="1552"/>
      <c r="KNG441" s="1552"/>
      <c r="KNH441" s="1552"/>
      <c r="KNI441" s="1552"/>
      <c r="KNJ441" s="1552"/>
      <c r="KNK441" s="1552"/>
      <c r="KNL441" s="1552"/>
      <c r="KNM441" s="1552"/>
      <c r="KNN441" s="1552"/>
      <c r="KNO441" s="1552"/>
      <c r="KNP441" s="1552"/>
      <c r="KNQ441" s="1552"/>
      <c r="KNR441" s="1552"/>
      <c r="KNS441" s="1552"/>
      <c r="KNT441" s="1552"/>
      <c r="KNU441" s="1552"/>
      <c r="KNV441" s="1552"/>
      <c r="KNW441" s="1552"/>
      <c r="KNX441" s="1552"/>
      <c r="KNY441" s="1552"/>
      <c r="KNZ441" s="1552"/>
      <c r="KOA441" s="1552"/>
      <c r="KOB441" s="1552"/>
      <c r="KOC441" s="1552"/>
      <c r="KOD441" s="1552"/>
      <c r="KOE441" s="1552"/>
      <c r="KOF441" s="1552"/>
      <c r="KOG441" s="1552"/>
      <c r="KOH441" s="1552"/>
      <c r="KOI441" s="1552"/>
      <c r="KOJ441" s="1552"/>
      <c r="KOK441" s="1552"/>
      <c r="KOL441" s="1552"/>
      <c r="KOM441" s="1552"/>
      <c r="KON441" s="1552"/>
      <c r="KOO441" s="1552"/>
      <c r="KOP441" s="1552"/>
      <c r="KOQ441" s="1552"/>
      <c r="KOR441" s="1552"/>
      <c r="KOS441" s="1552"/>
      <c r="KOT441" s="1552"/>
      <c r="KOU441" s="1552"/>
      <c r="KOV441" s="1552"/>
      <c r="KOW441" s="1552"/>
      <c r="KOX441" s="1552"/>
      <c r="KOY441" s="1552"/>
      <c r="KOZ441" s="1552"/>
      <c r="KPA441" s="1552"/>
      <c r="KPB441" s="1552"/>
      <c r="KPC441" s="1552"/>
      <c r="KPD441" s="1552"/>
      <c r="KPE441" s="1552"/>
      <c r="KPF441" s="1552"/>
      <c r="KPG441" s="1552"/>
      <c r="KPH441" s="1552"/>
      <c r="KPI441" s="1552"/>
      <c r="KPJ441" s="1552"/>
      <c r="KPK441" s="1552"/>
      <c r="KPL441" s="1552"/>
      <c r="KPM441" s="1552"/>
      <c r="KPN441" s="1552"/>
      <c r="KPO441" s="1552"/>
      <c r="KPP441" s="1552"/>
      <c r="KPQ441" s="1552"/>
      <c r="KPR441" s="1552"/>
      <c r="KPS441" s="1552"/>
      <c r="KPT441" s="1552"/>
      <c r="KPU441" s="1552"/>
      <c r="KPV441" s="1552"/>
      <c r="KPW441" s="1552"/>
      <c r="KPX441" s="1552"/>
      <c r="KPY441" s="1552"/>
      <c r="KPZ441" s="1552"/>
      <c r="KQA441" s="1552"/>
      <c r="KQB441" s="1552"/>
      <c r="KQC441" s="1552"/>
      <c r="KQD441" s="1552"/>
      <c r="KQE441" s="1552"/>
      <c r="KQF441" s="1552"/>
      <c r="KQG441" s="1552"/>
      <c r="KQH441" s="1552"/>
      <c r="KQI441" s="1552"/>
      <c r="KQJ441" s="1552"/>
      <c r="KQK441" s="1552"/>
      <c r="KQL441" s="1552"/>
      <c r="KQM441" s="1552"/>
      <c r="KQN441" s="1552"/>
      <c r="KQO441" s="1552"/>
      <c r="KQP441" s="1552"/>
      <c r="KQQ441" s="1552"/>
      <c r="KQR441" s="1552"/>
      <c r="KQS441" s="1552"/>
      <c r="KQT441" s="1552"/>
      <c r="KQU441" s="1552"/>
      <c r="KQV441" s="1552"/>
      <c r="KQW441" s="1552"/>
      <c r="KQX441" s="1552"/>
      <c r="KQY441" s="1552"/>
      <c r="KQZ441" s="1552"/>
      <c r="KRA441" s="1552"/>
      <c r="KRB441" s="1552"/>
      <c r="KRC441" s="1552"/>
      <c r="KRD441" s="1552"/>
      <c r="KRE441" s="1552"/>
      <c r="KRF441" s="1552"/>
      <c r="KRG441" s="1552"/>
      <c r="KRH441" s="1552"/>
      <c r="KRI441" s="1552"/>
      <c r="KRJ441" s="1552"/>
      <c r="KRK441" s="1552"/>
      <c r="KRL441" s="1552"/>
      <c r="KRM441" s="1552"/>
      <c r="KRN441" s="1552"/>
      <c r="KRO441" s="1552"/>
      <c r="KRP441" s="1552"/>
      <c r="KRQ441" s="1552"/>
      <c r="KRR441" s="1552"/>
      <c r="KRS441" s="1552"/>
      <c r="KRT441" s="1552"/>
      <c r="KRU441" s="1552"/>
      <c r="KRV441" s="1552"/>
      <c r="KRW441" s="1552"/>
      <c r="KRX441" s="1552"/>
      <c r="KRY441" s="1552"/>
      <c r="KRZ441" s="1552"/>
      <c r="KSA441" s="1552"/>
      <c r="KSB441" s="1552"/>
      <c r="KSC441" s="1552"/>
      <c r="KSD441" s="1552"/>
      <c r="KSE441" s="1552"/>
      <c r="KSF441" s="1552"/>
      <c r="KSG441" s="1552"/>
      <c r="KSH441" s="1552"/>
      <c r="KSI441" s="1552"/>
      <c r="KSJ441" s="1552"/>
      <c r="KSK441" s="1552"/>
      <c r="KSL441" s="1552"/>
      <c r="KSM441" s="1552"/>
      <c r="KSN441" s="1552"/>
      <c r="KSO441" s="1552"/>
      <c r="KSP441" s="1552"/>
      <c r="KSQ441" s="1552"/>
      <c r="KSR441" s="1552"/>
      <c r="KSS441" s="1552"/>
      <c r="KST441" s="1552"/>
      <c r="KSU441" s="1552"/>
      <c r="KSV441" s="1552"/>
      <c r="KSW441" s="1552"/>
      <c r="KSX441" s="1552"/>
      <c r="KSY441" s="1552"/>
      <c r="KSZ441" s="1552"/>
      <c r="KTA441" s="1552"/>
      <c r="KTB441" s="1552"/>
      <c r="KTC441" s="1552"/>
      <c r="KTD441" s="1552"/>
      <c r="KTE441" s="1552"/>
      <c r="KTF441" s="1552"/>
      <c r="KTG441" s="1552"/>
      <c r="KTH441" s="1552"/>
      <c r="KTI441" s="1552"/>
      <c r="KTJ441" s="1552"/>
      <c r="KTK441" s="1552"/>
      <c r="KTL441" s="1552"/>
      <c r="KTM441" s="1552"/>
      <c r="KTN441" s="1552"/>
      <c r="KTO441" s="1552"/>
      <c r="KTP441" s="1552"/>
      <c r="KTQ441" s="1552"/>
      <c r="KTR441" s="1552"/>
      <c r="KTS441" s="1552"/>
      <c r="KTT441" s="1552"/>
      <c r="KTU441" s="1552"/>
      <c r="KTV441" s="1552"/>
      <c r="KTW441" s="1552"/>
      <c r="KTX441" s="1552"/>
      <c r="KTY441" s="1552"/>
      <c r="KTZ441" s="1552"/>
      <c r="KUA441" s="1552"/>
      <c r="KUB441" s="1552"/>
      <c r="KUC441" s="1552"/>
      <c r="KUD441" s="1552"/>
      <c r="KUE441" s="1552"/>
      <c r="KUF441" s="1552"/>
      <c r="KUG441" s="1552"/>
      <c r="KUH441" s="1552"/>
      <c r="KUI441" s="1552"/>
      <c r="KUJ441" s="1552"/>
      <c r="KUK441" s="1552"/>
      <c r="KUL441" s="1552"/>
      <c r="KUM441" s="1552"/>
      <c r="KUN441" s="1552"/>
      <c r="KUO441" s="1552"/>
      <c r="KUP441" s="1552"/>
      <c r="KUQ441" s="1552"/>
      <c r="KUR441" s="1552"/>
      <c r="KUS441" s="1552"/>
      <c r="KUT441" s="1552"/>
      <c r="KUU441" s="1552"/>
      <c r="KUV441" s="1552"/>
      <c r="KUW441" s="1552"/>
      <c r="KUX441" s="1552"/>
      <c r="KUY441" s="1552"/>
      <c r="KUZ441" s="1552"/>
      <c r="KVA441" s="1552"/>
      <c r="KVB441" s="1552"/>
      <c r="KVC441" s="1552"/>
      <c r="KVD441" s="1552"/>
      <c r="KVE441" s="1552"/>
      <c r="KVF441" s="1552"/>
      <c r="KVG441" s="1552"/>
      <c r="KVH441" s="1552"/>
      <c r="KVI441" s="1552"/>
      <c r="KVJ441" s="1552"/>
      <c r="KVK441" s="1552"/>
      <c r="KVL441" s="1552"/>
      <c r="KVM441" s="1552"/>
      <c r="KVN441" s="1552"/>
      <c r="KVO441" s="1552"/>
      <c r="KVP441" s="1552"/>
      <c r="KVQ441" s="1552"/>
      <c r="KVR441" s="1552"/>
      <c r="KVS441" s="1552"/>
      <c r="KVT441" s="1552"/>
      <c r="KVU441" s="1552"/>
      <c r="KVV441" s="1552"/>
      <c r="KVW441" s="1552"/>
      <c r="KVX441" s="1552"/>
      <c r="KVY441" s="1552"/>
      <c r="KVZ441" s="1552"/>
      <c r="KWA441" s="1552"/>
      <c r="KWB441" s="1552"/>
      <c r="KWC441" s="1552"/>
      <c r="KWD441" s="1552"/>
      <c r="KWE441" s="1552"/>
      <c r="KWF441" s="1552"/>
      <c r="KWG441" s="1552"/>
      <c r="KWH441" s="1552"/>
      <c r="KWI441" s="1552"/>
      <c r="KWJ441" s="1552"/>
      <c r="KWK441" s="1552"/>
      <c r="KWL441" s="1552"/>
      <c r="KWM441" s="1552"/>
      <c r="KWN441" s="1552"/>
      <c r="KWO441" s="1552"/>
      <c r="KWP441" s="1552"/>
      <c r="KWQ441" s="1552"/>
      <c r="KWR441" s="1552"/>
      <c r="KWS441" s="1552"/>
      <c r="KWT441" s="1552"/>
      <c r="KWU441" s="1552"/>
      <c r="KWV441" s="1552"/>
      <c r="KWW441" s="1552"/>
      <c r="KWX441" s="1552"/>
      <c r="KWY441" s="1552"/>
      <c r="KWZ441" s="1552"/>
      <c r="KXA441" s="1552"/>
      <c r="KXB441" s="1552"/>
      <c r="KXC441" s="1552"/>
      <c r="KXD441" s="1552"/>
      <c r="KXE441" s="1552"/>
      <c r="KXF441" s="1552"/>
      <c r="KXG441" s="1552"/>
      <c r="KXH441" s="1552"/>
      <c r="KXI441" s="1552"/>
      <c r="KXJ441" s="1552"/>
      <c r="KXK441" s="1552"/>
      <c r="KXL441" s="1552"/>
      <c r="KXM441" s="1552"/>
      <c r="KXN441" s="1552"/>
      <c r="KXO441" s="1552"/>
      <c r="KXP441" s="1552"/>
      <c r="KXQ441" s="1552"/>
      <c r="KXR441" s="1552"/>
      <c r="KXS441" s="1552"/>
      <c r="KXT441" s="1552"/>
      <c r="KXU441" s="1552"/>
      <c r="KXV441" s="1552"/>
      <c r="KXW441" s="1552"/>
      <c r="KXX441" s="1552"/>
      <c r="KXY441" s="1552"/>
      <c r="KXZ441" s="1552"/>
      <c r="KYA441" s="1552"/>
      <c r="KYB441" s="1552"/>
      <c r="KYC441" s="1552"/>
      <c r="KYD441" s="1552"/>
      <c r="KYE441" s="1552"/>
      <c r="KYF441" s="1552"/>
      <c r="KYG441" s="1552"/>
      <c r="KYH441" s="1552"/>
      <c r="KYI441" s="1552"/>
      <c r="KYJ441" s="1552"/>
      <c r="KYK441" s="1552"/>
      <c r="KYL441" s="1552"/>
      <c r="KYM441" s="1552"/>
      <c r="KYN441" s="1552"/>
      <c r="KYO441" s="1552"/>
      <c r="KYP441" s="1552"/>
      <c r="KYQ441" s="1552"/>
      <c r="KYR441" s="1552"/>
      <c r="KYS441" s="1552"/>
      <c r="KYT441" s="1552"/>
      <c r="KYU441" s="1552"/>
      <c r="KYV441" s="1552"/>
      <c r="KYW441" s="1552"/>
      <c r="KYX441" s="1552"/>
      <c r="KYY441" s="1552"/>
      <c r="KYZ441" s="1552"/>
      <c r="KZA441" s="1552"/>
      <c r="KZB441" s="1552"/>
      <c r="KZC441" s="1552"/>
      <c r="KZD441" s="1552"/>
      <c r="KZE441" s="1552"/>
      <c r="KZF441" s="1552"/>
      <c r="KZG441" s="1552"/>
      <c r="KZH441" s="1552"/>
      <c r="KZI441" s="1552"/>
      <c r="KZJ441" s="1552"/>
      <c r="KZK441" s="1552"/>
      <c r="KZL441" s="1552"/>
      <c r="KZM441" s="1552"/>
      <c r="KZN441" s="1552"/>
      <c r="KZO441" s="1552"/>
      <c r="KZP441" s="1552"/>
      <c r="KZQ441" s="1552"/>
      <c r="KZR441" s="1552"/>
      <c r="KZS441" s="1552"/>
      <c r="KZT441" s="1552"/>
      <c r="KZU441" s="1552"/>
      <c r="KZV441" s="1552"/>
      <c r="KZW441" s="1552"/>
      <c r="KZX441" s="1552"/>
      <c r="KZY441" s="1552"/>
      <c r="KZZ441" s="1552"/>
      <c r="LAA441" s="1552"/>
      <c r="LAB441" s="1552"/>
      <c r="LAC441" s="1552"/>
      <c r="LAD441" s="1552"/>
      <c r="LAE441" s="1552"/>
      <c r="LAF441" s="1552"/>
      <c r="LAG441" s="1552"/>
      <c r="LAH441" s="1552"/>
      <c r="LAI441" s="1552"/>
      <c r="LAJ441" s="1552"/>
      <c r="LAK441" s="1552"/>
      <c r="LAL441" s="1552"/>
      <c r="LAM441" s="1552"/>
      <c r="LAN441" s="1552"/>
      <c r="LAO441" s="1552"/>
      <c r="LAP441" s="1552"/>
      <c r="LAQ441" s="1552"/>
      <c r="LAR441" s="1552"/>
      <c r="LAS441" s="1552"/>
      <c r="LAT441" s="1552"/>
      <c r="LAU441" s="1552"/>
      <c r="LAV441" s="1552"/>
      <c r="LAW441" s="1552"/>
      <c r="LAX441" s="1552"/>
      <c r="LAY441" s="1552"/>
      <c r="LAZ441" s="1552"/>
      <c r="LBA441" s="1552"/>
      <c r="LBB441" s="1552"/>
      <c r="LBC441" s="1552"/>
      <c r="LBD441" s="1552"/>
      <c r="LBE441" s="1552"/>
      <c r="LBF441" s="1552"/>
      <c r="LBG441" s="1552"/>
      <c r="LBH441" s="1552"/>
      <c r="LBI441" s="1552"/>
      <c r="LBJ441" s="1552"/>
      <c r="LBK441" s="1552"/>
      <c r="LBL441" s="1552"/>
      <c r="LBM441" s="1552"/>
      <c r="LBN441" s="1552"/>
      <c r="LBO441" s="1552"/>
      <c r="LBP441" s="1552"/>
      <c r="LBQ441" s="1552"/>
      <c r="LBR441" s="1552"/>
      <c r="LBS441" s="1552"/>
      <c r="LBT441" s="1552"/>
      <c r="LBU441" s="1552"/>
      <c r="LBV441" s="1552"/>
      <c r="LBW441" s="1552"/>
      <c r="LBX441" s="1552"/>
      <c r="LBY441" s="1552"/>
      <c r="LBZ441" s="1552"/>
      <c r="LCA441" s="1552"/>
      <c r="LCB441" s="1552"/>
      <c r="LCC441" s="1552"/>
      <c r="LCD441" s="1552"/>
      <c r="LCE441" s="1552"/>
      <c r="LCF441" s="1552"/>
      <c r="LCG441" s="1552"/>
      <c r="LCH441" s="1552"/>
      <c r="LCI441" s="1552"/>
      <c r="LCJ441" s="1552"/>
      <c r="LCK441" s="1552"/>
      <c r="LCL441" s="1552"/>
      <c r="LCM441" s="1552"/>
      <c r="LCN441" s="1552"/>
      <c r="LCO441" s="1552"/>
      <c r="LCP441" s="1552"/>
      <c r="LCQ441" s="1552"/>
      <c r="LCR441" s="1552"/>
      <c r="LCS441" s="1552"/>
      <c r="LCT441" s="1552"/>
      <c r="LCU441" s="1552"/>
      <c r="LCV441" s="1552"/>
      <c r="LCW441" s="1552"/>
      <c r="LCX441" s="1552"/>
      <c r="LCY441" s="1552"/>
      <c r="LCZ441" s="1552"/>
      <c r="LDA441" s="1552"/>
      <c r="LDB441" s="1552"/>
      <c r="LDC441" s="1552"/>
      <c r="LDD441" s="1552"/>
      <c r="LDE441" s="1552"/>
      <c r="LDF441" s="1552"/>
      <c r="LDG441" s="1552"/>
      <c r="LDH441" s="1552"/>
      <c r="LDI441" s="1552"/>
      <c r="LDJ441" s="1552"/>
      <c r="LDK441" s="1552"/>
      <c r="LDL441" s="1552"/>
      <c r="LDM441" s="1552"/>
      <c r="LDN441" s="1552"/>
      <c r="LDO441" s="1552"/>
      <c r="LDP441" s="1552"/>
      <c r="LDQ441" s="1552"/>
      <c r="LDR441" s="1552"/>
      <c r="LDS441" s="1552"/>
      <c r="LDT441" s="1552"/>
      <c r="LDU441" s="1552"/>
      <c r="LDV441" s="1552"/>
      <c r="LDW441" s="1552"/>
      <c r="LDX441" s="1552"/>
      <c r="LDY441" s="1552"/>
      <c r="LDZ441" s="1552"/>
      <c r="LEA441" s="1552"/>
      <c r="LEB441" s="1552"/>
      <c r="LEC441" s="1552"/>
      <c r="LED441" s="1552"/>
      <c r="LEE441" s="1552"/>
      <c r="LEF441" s="1552"/>
      <c r="LEG441" s="1552"/>
      <c r="LEH441" s="1552"/>
      <c r="LEI441" s="1552"/>
      <c r="LEJ441" s="1552"/>
      <c r="LEK441" s="1552"/>
      <c r="LEL441" s="1552"/>
      <c r="LEM441" s="1552"/>
      <c r="LEN441" s="1552"/>
      <c r="LEO441" s="1552"/>
      <c r="LEP441" s="1552"/>
      <c r="LEQ441" s="1552"/>
      <c r="LER441" s="1552"/>
      <c r="LES441" s="1552"/>
      <c r="LET441" s="1552"/>
      <c r="LEU441" s="1552"/>
      <c r="LEV441" s="1552"/>
      <c r="LEW441" s="1552"/>
      <c r="LEX441" s="1552"/>
      <c r="LEY441" s="1552"/>
      <c r="LEZ441" s="1552"/>
      <c r="LFA441" s="1552"/>
      <c r="LFB441" s="1552"/>
      <c r="LFC441" s="1552"/>
      <c r="LFD441" s="1552"/>
      <c r="LFE441" s="1552"/>
      <c r="LFF441" s="1552"/>
      <c r="LFG441" s="1552"/>
      <c r="LFH441" s="1552"/>
      <c r="LFI441" s="1552"/>
      <c r="LFJ441" s="1552"/>
      <c r="LFK441" s="1552"/>
      <c r="LFL441" s="1552"/>
      <c r="LFM441" s="1552"/>
      <c r="LFN441" s="1552"/>
      <c r="LFO441" s="1552"/>
      <c r="LFP441" s="1552"/>
      <c r="LFQ441" s="1552"/>
      <c r="LFR441" s="1552"/>
      <c r="LFS441" s="1552"/>
      <c r="LFT441" s="1552"/>
      <c r="LFU441" s="1552"/>
      <c r="LFV441" s="1552"/>
      <c r="LFW441" s="1552"/>
      <c r="LFX441" s="1552"/>
      <c r="LFY441" s="1552"/>
      <c r="LFZ441" s="1552"/>
      <c r="LGA441" s="1552"/>
      <c r="LGB441" s="1552"/>
      <c r="LGC441" s="1552"/>
      <c r="LGD441" s="1552"/>
      <c r="LGE441" s="1552"/>
      <c r="LGF441" s="1552"/>
      <c r="LGG441" s="1552"/>
      <c r="LGH441" s="1552"/>
      <c r="LGI441" s="1552"/>
      <c r="LGJ441" s="1552"/>
      <c r="LGK441" s="1552"/>
      <c r="LGL441" s="1552"/>
      <c r="LGM441" s="1552"/>
      <c r="LGN441" s="1552"/>
      <c r="LGO441" s="1552"/>
      <c r="LGP441" s="1552"/>
      <c r="LGQ441" s="1552"/>
      <c r="LGR441" s="1552"/>
      <c r="LGS441" s="1552"/>
      <c r="LGT441" s="1552"/>
      <c r="LGU441" s="1552"/>
      <c r="LGV441" s="1552"/>
      <c r="LGW441" s="1552"/>
      <c r="LGX441" s="1552"/>
      <c r="LGY441" s="1552"/>
      <c r="LGZ441" s="1552"/>
      <c r="LHA441" s="1552"/>
      <c r="LHB441" s="1552"/>
      <c r="LHC441" s="1552"/>
      <c r="LHD441" s="1552"/>
      <c r="LHE441" s="1552"/>
      <c r="LHF441" s="1552"/>
      <c r="LHG441" s="1552"/>
      <c r="LHH441" s="1552"/>
      <c r="LHI441" s="1552"/>
      <c r="LHJ441" s="1552"/>
      <c r="LHK441" s="1552"/>
      <c r="LHL441" s="1552"/>
      <c r="LHM441" s="1552"/>
      <c r="LHN441" s="1552"/>
      <c r="LHO441" s="1552"/>
      <c r="LHP441" s="1552"/>
      <c r="LHQ441" s="1552"/>
      <c r="LHR441" s="1552"/>
      <c r="LHS441" s="1552"/>
      <c r="LHT441" s="1552"/>
      <c r="LHU441" s="1552"/>
      <c r="LHV441" s="1552"/>
      <c r="LHW441" s="1552"/>
      <c r="LHX441" s="1552"/>
      <c r="LHY441" s="1552"/>
      <c r="LHZ441" s="1552"/>
      <c r="LIA441" s="1552"/>
      <c r="LIB441" s="1552"/>
      <c r="LIC441" s="1552"/>
      <c r="LID441" s="1552"/>
      <c r="LIE441" s="1552"/>
      <c r="LIF441" s="1552"/>
      <c r="LIG441" s="1552"/>
      <c r="LIH441" s="1552"/>
      <c r="LII441" s="1552"/>
      <c r="LIJ441" s="1552"/>
      <c r="LIK441" s="1552"/>
      <c r="LIL441" s="1552"/>
      <c r="LIM441" s="1552"/>
      <c r="LIN441" s="1552"/>
      <c r="LIO441" s="1552"/>
      <c r="LIP441" s="1552"/>
      <c r="LIQ441" s="1552"/>
      <c r="LIR441" s="1552"/>
      <c r="LIS441" s="1552"/>
      <c r="LIT441" s="1552"/>
      <c r="LIU441" s="1552"/>
      <c r="LIV441" s="1552"/>
      <c r="LIW441" s="1552"/>
      <c r="LIX441" s="1552"/>
      <c r="LIY441" s="1552"/>
      <c r="LIZ441" s="1552"/>
      <c r="LJA441" s="1552"/>
      <c r="LJB441" s="1552"/>
      <c r="LJC441" s="1552"/>
      <c r="LJD441" s="1552"/>
      <c r="LJE441" s="1552"/>
      <c r="LJF441" s="1552"/>
      <c r="LJG441" s="1552"/>
      <c r="LJH441" s="1552"/>
      <c r="LJI441" s="1552"/>
      <c r="LJJ441" s="1552"/>
      <c r="LJK441" s="1552"/>
      <c r="LJL441" s="1552"/>
      <c r="LJM441" s="1552"/>
      <c r="LJN441" s="1552"/>
      <c r="LJO441" s="1552"/>
      <c r="LJP441" s="1552"/>
      <c r="LJQ441" s="1552"/>
      <c r="LJR441" s="1552"/>
      <c r="LJS441" s="1552"/>
      <c r="LJT441" s="1552"/>
      <c r="LJU441" s="1552"/>
      <c r="LJV441" s="1552"/>
      <c r="LJW441" s="1552"/>
      <c r="LJX441" s="1552"/>
      <c r="LJY441" s="1552"/>
      <c r="LJZ441" s="1552"/>
      <c r="LKA441" s="1552"/>
      <c r="LKB441" s="1552"/>
      <c r="LKC441" s="1552"/>
      <c r="LKD441" s="1552"/>
      <c r="LKE441" s="1552"/>
      <c r="LKF441" s="1552"/>
      <c r="LKG441" s="1552"/>
      <c r="LKH441" s="1552"/>
      <c r="LKI441" s="1552"/>
      <c r="LKJ441" s="1552"/>
      <c r="LKK441" s="1552"/>
      <c r="LKL441" s="1552"/>
      <c r="LKM441" s="1552"/>
      <c r="LKN441" s="1552"/>
      <c r="LKO441" s="1552"/>
      <c r="LKP441" s="1552"/>
      <c r="LKQ441" s="1552"/>
      <c r="LKR441" s="1552"/>
      <c r="LKS441" s="1552"/>
      <c r="LKT441" s="1552"/>
      <c r="LKU441" s="1552"/>
      <c r="LKV441" s="1552"/>
      <c r="LKW441" s="1552"/>
      <c r="LKX441" s="1552"/>
      <c r="LKY441" s="1552"/>
      <c r="LKZ441" s="1552"/>
      <c r="LLA441" s="1552"/>
      <c r="LLB441" s="1552"/>
      <c r="LLC441" s="1552"/>
      <c r="LLD441" s="1552"/>
      <c r="LLE441" s="1552"/>
      <c r="LLF441" s="1552"/>
      <c r="LLG441" s="1552"/>
      <c r="LLH441" s="1552"/>
      <c r="LLI441" s="1552"/>
      <c r="LLJ441" s="1552"/>
      <c r="LLK441" s="1552"/>
      <c r="LLL441" s="1552"/>
      <c r="LLM441" s="1552"/>
      <c r="LLN441" s="1552"/>
      <c r="LLO441" s="1552"/>
      <c r="LLP441" s="1552"/>
      <c r="LLQ441" s="1552"/>
      <c r="LLR441" s="1552"/>
      <c r="LLS441" s="1552"/>
      <c r="LLT441" s="1552"/>
      <c r="LLU441" s="1552"/>
      <c r="LLV441" s="1552"/>
      <c r="LLW441" s="1552"/>
      <c r="LLX441" s="1552"/>
      <c r="LLY441" s="1552"/>
      <c r="LLZ441" s="1552"/>
      <c r="LMA441" s="1552"/>
      <c r="LMB441" s="1552"/>
      <c r="LMC441" s="1552"/>
      <c r="LMD441" s="1552"/>
      <c r="LME441" s="1552"/>
      <c r="LMF441" s="1552"/>
      <c r="LMG441" s="1552"/>
      <c r="LMH441" s="1552"/>
      <c r="LMI441" s="1552"/>
      <c r="LMJ441" s="1552"/>
      <c r="LMK441" s="1552"/>
      <c r="LML441" s="1552"/>
      <c r="LMM441" s="1552"/>
      <c r="LMN441" s="1552"/>
      <c r="LMO441" s="1552"/>
      <c r="LMP441" s="1552"/>
      <c r="LMQ441" s="1552"/>
      <c r="LMR441" s="1552"/>
      <c r="LMS441" s="1552"/>
      <c r="LMT441" s="1552"/>
      <c r="LMU441" s="1552"/>
      <c r="LMV441" s="1552"/>
      <c r="LMW441" s="1552"/>
      <c r="LMX441" s="1552"/>
      <c r="LMY441" s="1552"/>
      <c r="LMZ441" s="1552"/>
      <c r="LNA441" s="1552"/>
      <c r="LNB441" s="1552"/>
      <c r="LNC441" s="1552"/>
      <c r="LND441" s="1552"/>
      <c r="LNE441" s="1552"/>
      <c r="LNF441" s="1552"/>
      <c r="LNG441" s="1552"/>
      <c r="LNH441" s="1552"/>
      <c r="LNI441" s="1552"/>
      <c r="LNJ441" s="1552"/>
      <c r="LNK441" s="1552"/>
      <c r="LNL441" s="1552"/>
      <c r="LNM441" s="1552"/>
      <c r="LNN441" s="1552"/>
      <c r="LNO441" s="1552"/>
      <c r="LNP441" s="1552"/>
      <c r="LNQ441" s="1552"/>
      <c r="LNR441" s="1552"/>
      <c r="LNS441" s="1552"/>
      <c r="LNT441" s="1552"/>
      <c r="LNU441" s="1552"/>
      <c r="LNV441" s="1552"/>
      <c r="LNW441" s="1552"/>
      <c r="LNX441" s="1552"/>
      <c r="LNY441" s="1552"/>
      <c r="LNZ441" s="1552"/>
      <c r="LOA441" s="1552"/>
      <c r="LOB441" s="1552"/>
      <c r="LOC441" s="1552"/>
      <c r="LOD441" s="1552"/>
      <c r="LOE441" s="1552"/>
      <c r="LOF441" s="1552"/>
      <c r="LOG441" s="1552"/>
      <c r="LOH441" s="1552"/>
      <c r="LOI441" s="1552"/>
      <c r="LOJ441" s="1552"/>
      <c r="LOK441" s="1552"/>
      <c r="LOL441" s="1552"/>
      <c r="LOM441" s="1552"/>
      <c r="LON441" s="1552"/>
      <c r="LOO441" s="1552"/>
      <c r="LOP441" s="1552"/>
      <c r="LOQ441" s="1552"/>
      <c r="LOR441" s="1552"/>
      <c r="LOS441" s="1552"/>
      <c r="LOT441" s="1552"/>
      <c r="LOU441" s="1552"/>
      <c r="LOV441" s="1552"/>
      <c r="LOW441" s="1552"/>
      <c r="LOX441" s="1552"/>
      <c r="LOY441" s="1552"/>
      <c r="LOZ441" s="1552"/>
      <c r="LPA441" s="1552"/>
      <c r="LPB441" s="1552"/>
      <c r="LPC441" s="1552"/>
      <c r="LPD441" s="1552"/>
      <c r="LPE441" s="1552"/>
      <c r="LPF441" s="1552"/>
      <c r="LPG441" s="1552"/>
      <c r="LPH441" s="1552"/>
      <c r="LPI441" s="1552"/>
      <c r="LPJ441" s="1552"/>
      <c r="LPK441" s="1552"/>
      <c r="LPL441" s="1552"/>
      <c r="LPM441" s="1552"/>
      <c r="LPN441" s="1552"/>
      <c r="LPO441" s="1552"/>
      <c r="LPP441" s="1552"/>
      <c r="LPQ441" s="1552"/>
      <c r="LPR441" s="1552"/>
      <c r="LPS441" s="1552"/>
      <c r="LPT441" s="1552"/>
      <c r="LPU441" s="1552"/>
      <c r="LPV441" s="1552"/>
      <c r="LPW441" s="1552"/>
      <c r="LPX441" s="1552"/>
      <c r="LPY441" s="1552"/>
      <c r="LPZ441" s="1552"/>
      <c r="LQA441" s="1552"/>
      <c r="LQB441" s="1552"/>
      <c r="LQC441" s="1552"/>
      <c r="LQD441" s="1552"/>
      <c r="LQE441" s="1552"/>
      <c r="LQF441" s="1552"/>
      <c r="LQG441" s="1552"/>
      <c r="LQH441" s="1552"/>
      <c r="LQI441" s="1552"/>
      <c r="LQJ441" s="1552"/>
      <c r="LQK441" s="1552"/>
      <c r="LQL441" s="1552"/>
      <c r="LQM441" s="1552"/>
      <c r="LQN441" s="1552"/>
      <c r="LQO441" s="1552"/>
      <c r="LQP441" s="1552"/>
      <c r="LQQ441" s="1552"/>
      <c r="LQR441" s="1552"/>
      <c r="LQS441" s="1552"/>
      <c r="LQT441" s="1552"/>
      <c r="LQU441" s="1552"/>
      <c r="LQV441" s="1552"/>
      <c r="LQW441" s="1552"/>
      <c r="LQX441" s="1552"/>
      <c r="LQY441" s="1552"/>
      <c r="LQZ441" s="1552"/>
      <c r="LRA441" s="1552"/>
      <c r="LRB441" s="1552"/>
      <c r="LRC441" s="1552"/>
      <c r="LRD441" s="1552"/>
      <c r="LRE441" s="1552"/>
      <c r="LRF441" s="1552"/>
      <c r="LRG441" s="1552"/>
      <c r="LRH441" s="1552"/>
      <c r="LRI441" s="1552"/>
      <c r="LRJ441" s="1552"/>
      <c r="LRK441" s="1552"/>
      <c r="LRL441" s="1552"/>
      <c r="LRM441" s="1552"/>
      <c r="LRN441" s="1552"/>
      <c r="LRO441" s="1552"/>
      <c r="LRP441" s="1552"/>
      <c r="LRQ441" s="1552"/>
      <c r="LRR441" s="1552"/>
      <c r="LRS441" s="1552"/>
      <c r="LRT441" s="1552"/>
      <c r="LRU441" s="1552"/>
      <c r="LRV441" s="1552"/>
      <c r="LRW441" s="1552"/>
      <c r="LRX441" s="1552"/>
      <c r="LRY441" s="1552"/>
      <c r="LRZ441" s="1552"/>
      <c r="LSA441" s="1552"/>
      <c r="LSB441" s="1552"/>
      <c r="LSC441" s="1552"/>
      <c r="LSD441" s="1552"/>
      <c r="LSE441" s="1552"/>
      <c r="LSF441" s="1552"/>
      <c r="LSG441" s="1552"/>
      <c r="LSH441" s="1552"/>
      <c r="LSI441" s="1552"/>
      <c r="LSJ441" s="1552"/>
      <c r="LSK441" s="1552"/>
      <c r="LSL441" s="1552"/>
      <c r="LSM441" s="1552"/>
      <c r="LSN441" s="1552"/>
      <c r="LSO441" s="1552"/>
      <c r="LSP441" s="1552"/>
      <c r="LSQ441" s="1552"/>
      <c r="LSR441" s="1552"/>
      <c r="LSS441" s="1552"/>
      <c r="LST441" s="1552"/>
      <c r="LSU441" s="1552"/>
      <c r="LSV441" s="1552"/>
      <c r="LSW441" s="1552"/>
      <c r="LSX441" s="1552"/>
      <c r="LSY441" s="1552"/>
      <c r="LSZ441" s="1552"/>
      <c r="LTA441" s="1552"/>
      <c r="LTB441" s="1552"/>
      <c r="LTC441" s="1552"/>
      <c r="LTD441" s="1552"/>
      <c r="LTE441" s="1552"/>
      <c r="LTF441" s="1552"/>
      <c r="LTG441" s="1552"/>
      <c r="LTH441" s="1552"/>
      <c r="LTI441" s="1552"/>
      <c r="LTJ441" s="1552"/>
      <c r="LTK441" s="1552"/>
      <c r="LTL441" s="1552"/>
      <c r="LTM441" s="1552"/>
      <c r="LTN441" s="1552"/>
      <c r="LTO441" s="1552"/>
      <c r="LTP441" s="1552"/>
      <c r="LTQ441" s="1552"/>
      <c r="LTR441" s="1552"/>
      <c r="LTS441" s="1552"/>
      <c r="LTT441" s="1552"/>
      <c r="LTU441" s="1552"/>
      <c r="LTV441" s="1552"/>
      <c r="LTW441" s="1552"/>
      <c r="LTX441" s="1552"/>
      <c r="LTY441" s="1552"/>
      <c r="LTZ441" s="1552"/>
      <c r="LUA441" s="1552"/>
      <c r="LUB441" s="1552"/>
      <c r="LUC441" s="1552"/>
      <c r="LUD441" s="1552"/>
      <c r="LUE441" s="1552"/>
      <c r="LUF441" s="1552"/>
      <c r="LUG441" s="1552"/>
      <c r="LUH441" s="1552"/>
      <c r="LUI441" s="1552"/>
      <c r="LUJ441" s="1552"/>
      <c r="LUK441" s="1552"/>
      <c r="LUL441" s="1552"/>
      <c r="LUM441" s="1552"/>
      <c r="LUN441" s="1552"/>
      <c r="LUO441" s="1552"/>
      <c r="LUP441" s="1552"/>
      <c r="LUQ441" s="1552"/>
      <c r="LUR441" s="1552"/>
      <c r="LUS441" s="1552"/>
      <c r="LUT441" s="1552"/>
      <c r="LUU441" s="1552"/>
      <c r="LUV441" s="1552"/>
      <c r="LUW441" s="1552"/>
      <c r="LUX441" s="1552"/>
      <c r="LUY441" s="1552"/>
      <c r="LUZ441" s="1552"/>
      <c r="LVA441" s="1552"/>
      <c r="LVB441" s="1552"/>
      <c r="LVC441" s="1552"/>
      <c r="LVD441" s="1552"/>
      <c r="LVE441" s="1552"/>
      <c r="LVF441" s="1552"/>
      <c r="LVG441" s="1552"/>
      <c r="LVH441" s="1552"/>
      <c r="LVI441" s="1552"/>
      <c r="LVJ441" s="1552"/>
      <c r="LVK441" s="1552"/>
      <c r="LVL441" s="1552"/>
      <c r="LVM441" s="1552"/>
      <c r="LVN441" s="1552"/>
      <c r="LVO441" s="1552"/>
      <c r="LVP441" s="1552"/>
      <c r="LVQ441" s="1552"/>
      <c r="LVR441" s="1552"/>
      <c r="LVS441" s="1552"/>
      <c r="LVT441" s="1552"/>
      <c r="LVU441" s="1552"/>
      <c r="LVV441" s="1552"/>
      <c r="LVW441" s="1552"/>
      <c r="LVX441" s="1552"/>
      <c r="LVY441" s="1552"/>
      <c r="LVZ441" s="1552"/>
      <c r="LWA441" s="1552"/>
      <c r="LWB441" s="1552"/>
      <c r="LWC441" s="1552"/>
      <c r="LWD441" s="1552"/>
      <c r="LWE441" s="1552"/>
      <c r="LWF441" s="1552"/>
      <c r="LWG441" s="1552"/>
      <c r="LWH441" s="1552"/>
      <c r="LWI441" s="1552"/>
      <c r="LWJ441" s="1552"/>
      <c r="LWK441" s="1552"/>
      <c r="LWL441" s="1552"/>
      <c r="LWM441" s="1552"/>
      <c r="LWN441" s="1552"/>
      <c r="LWO441" s="1552"/>
      <c r="LWP441" s="1552"/>
      <c r="LWQ441" s="1552"/>
      <c r="LWR441" s="1552"/>
      <c r="LWS441" s="1552"/>
      <c r="LWT441" s="1552"/>
      <c r="LWU441" s="1552"/>
      <c r="LWV441" s="1552"/>
      <c r="LWW441" s="1552"/>
      <c r="LWX441" s="1552"/>
      <c r="LWY441" s="1552"/>
      <c r="LWZ441" s="1552"/>
      <c r="LXA441" s="1552"/>
      <c r="LXB441" s="1552"/>
      <c r="LXC441" s="1552"/>
      <c r="LXD441" s="1552"/>
      <c r="LXE441" s="1552"/>
      <c r="LXF441" s="1552"/>
      <c r="LXG441" s="1552"/>
      <c r="LXH441" s="1552"/>
      <c r="LXI441" s="1552"/>
      <c r="LXJ441" s="1552"/>
      <c r="LXK441" s="1552"/>
      <c r="LXL441" s="1552"/>
      <c r="LXM441" s="1552"/>
      <c r="LXN441" s="1552"/>
      <c r="LXO441" s="1552"/>
      <c r="LXP441" s="1552"/>
      <c r="LXQ441" s="1552"/>
      <c r="LXR441" s="1552"/>
      <c r="LXS441" s="1552"/>
      <c r="LXT441" s="1552"/>
      <c r="LXU441" s="1552"/>
      <c r="LXV441" s="1552"/>
      <c r="LXW441" s="1552"/>
      <c r="LXX441" s="1552"/>
      <c r="LXY441" s="1552"/>
      <c r="LXZ441" s="1552"/>
      <c r="LYA441" s="1552"/>
      <c r="LYB441" s="1552"/>
      <c r="LYC441" s="1552"/>
      <c r="LYD441" s="1552"/>
      <c r="LYE441" s="1552"/>
      <c r="LYF441" s="1552"/>
      <c r="LYG441" s="1552"/>
      <c r="LYH441" s="1552"/>
      <c r="LYI441" s="1552"/>
      <c r="LYJ441" s="1552"/>
      <c r="LYK441" s="1552"/>
      <c r="LYL441" s="1552"/>
      <c r="LYM441" s="1552"/>
      <c r="LYN441" s="1552"/>
      <c r="LYO441" s="1552"/>
      <c r="LYP441" s="1552"/>
      <c r="LYQ441" s="1552"/>
      <c r="LYR441" s="1552"/>
      <c r="LYS441" s="1552"/>
      <c r="LYT441" s="1552"/>
      <c r="LYU441" s="1552"/>
      <c r="LYV441" s="1552"/>
      <c r="LYW441" s="1552"/>
      <c r="LYX441" s="1552"/>
      <c r="LYY441" s="1552"/>
      <c r="LYZ441" s="1552"/>
      <c r="LZA441" s="1552"/>
      <c r="LZB441" s="1552"/>
      <c r="LZC441" s="1552"/>
      <c r="LZD441" s="1552"/>
      <c r="LZE441" s="1552"/>
      <c r="LZF441" s="1552"/>
      <c r="LZG441" s="1552"/>
      <c r="LZH441" s="1552"/>
      <c r="LZI441" s="1552"/>
      <c r="LZJ441" s="1552"/>
      <c r="LZK441" s="1552"/>
      <c r="LZL441" s="1552"/>
      <c r="LZM441" s="1552"/>
      <c r="LZN441" s="1552"/>
      <c r="LZO441" s="1552"/>
      <c r="LZP441" s="1552"/>
      <c r="LZQ441" s="1552"/>
      <c r="LZR441" s="1552"/>
      <c r="LZS441" s="1552"/>
      <c r="LZT441" s="1552"/>
      <c r="LZU441" s="1552"/>
      <c r="LZV441" s="1552"/>
      <c r="LZW441" s="1552"/>
      <c r="LZX441" s="1552"/>
      <c r="LZY441" s="1552"/>
      <c r="LZZ441" s="1552"/>
      <c r="MAA441" s="1552"/>
      <c r="MAB441" s="1552"/>
      <c r="MAC441" s="1552"/>
      <c r="MAD441" s="1552"/>
      <c r="MAE441" s="1552"/>
      <c r="MAF441" s="1552"/>
      <c r="MAG441" s="1552"/>
      <c r="MAH441" s="1552"/>
      <c r="MAI441" s="1552"/>
      <c r="MAJ441" s="1552"/>
      <c r="MAK441" s="1552"/>
      <c r="MAL441" s="1552"/>
      <c r="MAM441" s="1552"/>
      <c r="MAN441" s="1552"/>
      <c r="MAO441" s="1552"/>
      <c r="MAP441" s="1552"/>
      <c r="MAQ441" s="1552"/>
      <c r="MAR441" s="1552"/>
      <c r="MAS441" s="1552"/>
      <c r="MAT441" s="1552"/>
      <c r="MAU441" s="1552"/>
      <c r="MAV441" s="1552"/>
      <c r="MAW441" s="1552"/>
      <c r="MAX441" s="1552"/>
      <c r="MAY441" s="1552"/>
      <c r="MAZ441" s="1552"/>
      <c r="MBA441" s="1552"/>
      <c r="MBB441" s="1552"/>
      <c r="MBC441" s="1552"/>
      <c r="MBD441" s="1552"/>
      <c r="MBE441" s="1552"/>
      <c r="MBF441" s="1552"/>
      <c r="MBG441" s="1552"/>
      <c r="MBH441" s="1552"/>
      <c r="MBI441" s="1552"/>
      <c r="MBJ441" s="1552"/>
      <c r="MBK441" s="1552"/>
      <c r="MBL441" s="1552"/>
      <c r="MBM441" s="1552"/>
      <c r="MBN441" s="1552"/>
      <c r="MBO441" s="1552"/>
      <c r="MBP441" s="1552"/>
      <c r="MBQ441" s="1552"/>
      <c r="MBR441" s="1552"/>
      <c r="MBS441" s="1552"/>
      <c r="MBT441" s="1552"/>
      <c r="MBU441" s="1552"/>
      <c r="MBV441" s="1552"/>
      <c r="MBW441" s="1552"/>
      <c r="MBX441" s="1552"/>
      <c r="MBY441" s="1552"/>
      <c r="MBZ441" s="1552"/>
      <c r="MCA441" s="1552"/>
      <c r="MCB441" s="1552"/>
      <c r="MCC441" s="1552"/>
      <c r="MCD441" s="1552"/>
      <c r="MCE441" s="1552"/>
      <c r="MCF441" s="1552"/>
      <c r="MCG441" s="1552"/>
      <c r="MCH441" s="1552"/>
      <c r="MCI441" s="1552"/>
      <c r="MCJ441" s="1552"/>
      <c r="MCK441" s="1552"/>
      <c r="MCL441" s="1552"/>
      <c r="MCM441" s="1552"/>
      <c r="MCN441" s="1552"/>
      <c r="MCO441" s="1552"/>
      <c r="MCP441" s="1552"/>
      <c r="MCQ441" s="1552"/>
      <c r="MCR441" s="1552"/>
      <c r="MCS441" s="1552"/>
      <c r="MCT441" s="1552"/>
      <c r="MCU441" s="1552"/>
      <c r="MCV441" s="1552"/>
      <c r="MCW441" s="1552"/>
      <c r="MCX441" s="1552"/>
      <c r="MCY441" s="1552"/>
      <c r="MCZ441" s="1552"/>
      <c r="MDA441" s="1552"/>
      <c r="MDB441" s="1552"/>
      <c r="MDC441" s="1552"/>
      <c r="MDD441" s="1552"/>
      <c r="MDE441" s="1552"/>
      <c r="MDF441" s="1552"/>
      <c r="MDG441" s="1552"/>
      <c r="MDH441" s="1552"/>
      <c r="MDI441" s="1552"/>
      <c r="MDJ441" s="1552"/>
      <c r="MDK441" s="1552"/>
      <c r="MDL441" s="1552"/>
      <c r="MDM441" s="1552"/>
      <c r="MDN441" s="1552"/>
      <c r="MDO441" s="1552"/>
      <c r="MDP441" s="1552"/>
      <c r="MDQ441" s="1552"/>
      <c r="MDR441" s="1552"/>
      <c r="MDS441" s="1552"/>
      <c r="MDT441" s="1552"/>
      <c r="MDU441" s="1552"/>
      <c r="MDV441" s="1552"/>
      <c r="MDW441" s="1552"/>
      <c r="MDX441" s="1552"/>
      <c r="MDY441" s="1552"/>
      <c r="MDZ441" s="1552"/>
      <c r="MEA441" s="1552"/>
      <c r="MEB441" s="1552"/>
      <c r="MEC441" s="1552"/>
      <c r="MED441" s="1552"/>
      <c r="MEE441" s="1552"/>
      <c r="MEF441" s="1552"/>
      <c r="MEG441" s="1552"/>
      <c r="MEH441" s="1552"/>
      <c r="MEI441" s="1552"/>
      <c r="MEJ441" s="1552"/>
      <c r="MEK441" s="1552"/>
      <c r="MEL441" s="1552"/>
      <c r="MEM441" s="1552"/>
      <c r="MEN441" s="1552"/>
      <c r="MEO441" s="1552"/>
      <c r="MEP441" s="1552"/>
      <c r="MEQ441" s="1552"/>
      <c r="MER441" s="1552"/>
      <c r="MES441" s="1552"/>
      <c r="MET441" s="1552"/>
      <c r="MEU441" s="1552"/>
      <c r="MEV441" s="1552"/>
      <c r="MEW441" s="1552"/>
      <c r="MEX441" s="1552"/>
      <c r="MEY441" s="1552"/>
      <c r="MEZ441" s="1552"/>
      <c r="MFA441" s="1552"/>
      <c r="MFB441" s="1552"/>
      <c r="MFC441" s="1552"/>
      <c r="MFD441" s="1552"/>
      <c r="MFE441" s="1552"/>
      <c r="MFF441" s="1552"/>
      <c r="MFG441" s="1552"/>
      <c r="MFH441" s="1552"/>
      <c r="MFI441" s="1552"/>
      <c r="MFJ441" s="1552"/>
      <c r="MFK441" s="1552"/>
      <c r="MFL441" s="1552"/>
      <c r="MFM441" s="1552"/>
      <c r="MFN441" s="1552"/>
      <c r="MFO441" s="1552"/>
      <c r="MFP441" s="1552"/>
      <c r="MFQ441" s="1552"/>
      <c r="MFR441" s="1552"/>
      <c r="MFS441" s="1552"/>
      <c r="MFT441" s="1552"/>
      <c r="MFU441" s="1552"/>
      <c r="MFV441" s="1552"/>
      <c r="MFW441" s="1552"/>
      <c r="MFX441" s="1552"/>
      <c r="MFY441" s="1552"/>
      <c r="MFZ441" s="1552"/>
      <c r="MGA441" s="1552"/>
      <c r="MGB441" s="1552"/>
      <c r="MGC441" s="1552"/>
      <c r="MGD441" s="1552"/>
      <c r="MGE441" s="1552"/>
      <c r="MGF441" s="1552"/>
      <c r="MGG441" s="1552"/>
      <c r="MGH441" s="1552"/>
      <c r="MGI441" s="1552"/>
      <c r="MGJ441" s="1552"/>
      <c r="MGK441" s="1552"/>
      <c r="MGL441" s="1552"/>
      <c r="MGM441" s="1552"/>
      <c r="MGN441" s="1552"/>
      <c r="MGO441" s="1552"/>
      <c r="MGP441" s="1552"/>
      <c r="MGQ441" s="1552"/>
      <c r="MGR441" s="1552"/>
      <c r="MGS441" s="1552"/>
      <c r="MGT441" s="1552"/>
      <c r="MGU441" s="1552"/>
      <c r="MGV441" s="1552"/>
      <c r="MGW441" s="1552"/>
      <c r="MGX441" s="1552"/>
      <c r="MGY441" s="1552"/>
      <c r="MGZ441" s="1552"/>
      <c r="MHA441" s="1552"/>
      <c r="MHB441" s="1552"/>
      <c r="MHC441" s="1552"/>
      <c r="MHD441" s="1552"/>
      <c r="MHE441" s="1552"/>
      <c r="MHF441" s="1552"/>
      <c r="MHG441" s="1552"/>
      <c r="MHH441" s="1552"/>
      <c r="MHI441" s="1552"/>
      <c r="MHJ441" s="1552"/>
      <c r="MHK441" s="1552"/>
      <c r="MHL441" s="1552"/>
      <c r="MHM441" s="1552"/>
      <c r="MHN441" s="1552"/>
      <c r="MHO441" s="1552"/>
      <c r="MHP441" s="1552"/>
      <c r="MHQ441" s="1552"/>
      <c r="MHR441" s="1552"/>
      <c r="MHS441" s="1552"/>
      <c r="MHT441" s="1552"/>
      <c r="MHU441" s="1552"/>
      <c r="MHV441" s="1552"/>
      <c r="MHW441" s="1552"/>
      <c r="MHX441" s="1552"/>
      <c r="MHY441" s="1552"/>
      <c r="MHZ441" s="1552"/>
      <c r="MIA441" s="1552"/>
      <c r="MIB441" s="1552"/>
      <c r="MIC441" s="1552"/>
      <c r="MID441" s="1552"/>
      <c r="MIE441" s="1552"/>
      <c r="MIF441" s="1552"/>
      <c r="MIG441" s="1552"/>
      <c r="MIH441" s="1552"/>
      <c r="MII441" s="1552"/>
      <c r="MIJ441" s="1552"/>
      <c r="MIK441" s="1552"/>
      <c r="MIL441" s="1552"/>
      <c r="MIM441" s="1552"/>
      <c r="MIN441" s="1552"/>
      <c r="MIO441" s="1552"/>
      <c r="MIP441" s="1552"/>
      <c r="MIQ441" s="1552"/>
      <c r="MIR441" s="1552"/>
      <c r="MIS441" s="1552"/>
      <c r="MIT441" s="1552"/>
      <c r="MIU441" s="1552"/>
      <c r="MIV441" s="1552"/>
      <c r="MIW441" s="1552"/>
      <c r="MIX441" s="1552"/>
      <c r="MIY441" s="1552"/>
      <c r="MIZ441" s="1552"/>
      <c r="MJA441" s="1552"/>
      <c r="MJB441" s="1552"/>
      <c r="MJC441" s="1552"/>
      <c r="MJD441" s="1552"/>
      <c r="MJE441" s="1552"/>
      <c r="MJF441" s="1552"/>
      <c r="MJG441" s="1552"/>
      <c r="MJH441" s="1552"/>
      <c r="MJI441" s="1552"/>
      <c r="MJJ441" s="1552"/>
      <c r="MJK441" s="1552"/>
      <c r="MJL441" s="1552"/>
      <c r="MJM441" s="1552"/>
      <c r="MJN441" s="1552"/>
      <c r="MJO441" s="1552"/>
      <c r="MJP441" s="1552"/>
      <c r="MJQ441" s="1552"/>
      <c r="MJR441" s="1552"/>
      <c r="MJS441" s="1552"/>
      <c r="MJT441" s="1552"/>
      <c r="MJU441" s="1552"/>
      <c r="MJV441" s="1552"/>
      <c r="MJW441" s="1552"/>
      <c r="MJX441" s="1552"/>
      <c r="MJY441" s="1552"/>
      <c r="MJZ441" s="1552"/>
      <c r="MKA441" s="1552"/>
      <c r="MKB441" s="1552"/>
      <c r="MKC441" s="1552"/>
      <c r="MKD441" s="1552"/>
      <c r="MKE441" s="1552"/>
      <c r="MKF441" s="1552"/>
      <c r="MKG441" s="1552"/>
      <c r="MKH441" s="1552"/>
      <c r="MKI441" s="1552"/>
      <c r="MKJ441" s="1552"/>
      <c r="MKK441" s="1552"/>
      <c r="MKL441" s="1552"/>
      <c r="MKM441" s="1552"/>
      <c r="MKN441" s="1552"/>
      <c r="MKO441" s="1552"/>
      <c r="MKP441" s="1552"/>
      <c r="MKQ441" s="1552"/>
      <c r="MKR441" s="1552"/>
      <c r="MKS441" s="1552"/>
      <c r="MKT441" s="1552"/>
      <c r="MKU441" s="1552"/>
      <c r="MKV441" s="1552"/>
      <c r="MKW441" s="1552"/>
      <c r="MKX441" s="1552"/>
      <c r="MKY441" s="1552"/>
      <c r="MKZ441" s="1552"/>
      <c r="MLA441" s="1552"/>
      <c r="MLB441" s="1552"/>
      <c r="MLC441" s="1552"/>
      <c r="MLD441" s="1552"/>
      <c r="MLE441" s="1552"/>
      <c r="MLF441" s="1552"/>
      <c r="MLG441" s="1552"/>
      <c r="MLH441" s="1552"/>
      <c r="MLI441" s="1552"/>
      <c r="MLJ441" s="1552"/>
      <c r="MLK441" s="1552"/>
      <c r="MLL441" s="1552"/>
      <c r="MLM441" s="1552"/>
      <c r="MLN441" s="1552"/>
      <c r="MLO441" s="1552"/>
      <c r="MLP441" s="1552"/>
      <c r="MLQ441" s="1552"/>
      <c r="MLR441" s="1552"/>
      <c r="MLS441" s="1552"/>
      <c r="MLT441" s="1552"/>
      <c r="MLU441" s="1552"/>
      <c r="MLV441" s="1552"/>
      <c r="MLW441" s="1552"/>
      <c r="MLX441" s="1552"/>
      <c r="MLY441" s="1552"/>
      <c r="MLZ441" s="1552"/>
      <c r="MMA441" s="1552"/>
      <c r="MMB441" s="1552"/>
      <c r="MMC441" s="1552"/>
      <c r="MMD441" s="1552"/>
      <c r="MME441" s="1552"/>
      <c r="MMF441" s="1552"/>
      <c r="MMG441" s="1552"/>
      <c r="MMH441" s="1552"/>
      <c r="MMI441" s="1552"/>
      <c r="MMJ441" s="1552"/>
      <c r="MMK441" s="1552"/>
      <c r="MML441" s="1552"/>
      <c r="MMM441" s="1552"/>
      <c r="MMN441" s="1552"/>
      <c r="MMO441" s="1552"/>
      <c r="MMP441" s="1552"/>
      <c r="MMQ441" s="1552"/>
      <c r="MMR441" s="1552"/>
      <c r="MMS441" s="1552"/>
      <c r="MMT441" s="1552"/>
      <c r="MMU441" s="1552"/>
      <c r="MMV441" s="1552"/>
      <c r="MMW441" s="1552"/>
      <c r="MMX441" s="1552"/>
      <c r="MMY441" s="1552"/>
      <c r="MMZ441" s="1552"/>
      <c r="MNA441" s="1552"/>
      <c r="MNB441" s="1552"/>
      <c r="MNC441" s="1552"/>
      <c r="MND441" s="1552"/>
      <c r="MNE441" s="1552"/>
      <c r="MNF441" s="1552"/>
      <c r="MNG441" s="1552"/>
      <c r="MNH441" s="1552"/>
      <c r="MNI441" s="1552"/>
      <c r="MNJ441" s="1552"/>
      <c r="MNK441" s="1552"/>
      <c r="MNL441" s="1552"/>
      <c r="MNM441" s="1552"/>
      <c r="MNN441" s="1552"/>
      <c r="MNO441" s="1552"/>
      <c r="MNP441" s="1552"/>
      <c r="MNQ441" s="1552"/>
      <c r="MNR441" s="1552"/>
      <c r="MNS441" s="1552"/>
      <c r="MNT441" s="1552"/>
      <c r="MNU441" s="1552"/>
      <c r="MNV441" s="1552"/>
      <c r="MNW441" s="1552"/>
      <c r="MNX441" s="1552"/>
      <c r="MNY441" s="1552"/>
      <c r="MNZ441" s="1552"/>
      <c r="MOA441" s="1552"/>
      <c r="MOB441" s="1552"/>
      <c r="MOC441" s="1552"/>
      <c r="MOD441" s="1552"/>
      <c r="MOE441" s="1552"/>
      <c r="MOF441" s="1552"/>
      <c r="MOG441" s="1552"/>
      <c r="MOH441" s="1552"/>
      <c r="MOI441" s="1552"/>
      <c r="MOJ441" s="1552"/>
      <c r="MOK441" s="1552"/>
      <c r="MOL441" s="1552"/>
      <c r="MOM441" s="1552"/>
      <c r="MON441" s="1552"/>
      <c r="MOO441" s="1552"/>
      <c r="MOP441" s="1552"/>
      <c r="MOQ441" s="1552"/>
      <c r="MOR441" s="1552"/>
      <c r="MOS441" s="1552"/>
      <c r="MOT441" s="1552"/>
      <c r="MOU441" s="1552"/>
      <c r="MOV441" s="1552"/>
      <c r="MOW441" s="1552"/>
      <c r="MOX441" s="1552"/>
      <c r="MOY441" s="1552"/>
      <c r="MOZ441" s="1552"/>
      <c r="MPA441" s="1552"/>
      <c r="MPB441" s="1552"/>
      <c r="MPC441" s="1552"/>
      <c r="MPD441" s="1552"/>
      <c r="MPE441" s="1552"/>
      <c r="MPF441" s="1552"/>
      <c r="MPG441" s="1552"/>
      <c r="MPH441" s="1552"/>
      <c r="MPI441" s="1552"/>
      <c r="MPJ441" s="1552"/>
      <c r="MPK441" s="1552"/>
      <c r="MPL441" s="1552"/>
      <c r="MPM441" s="1552"/>
      <c r="MPN441" s="1552"/>
      <c r="MPO441" s="1552"/>
      <c r="MPP441" s="1552"/>
      <c r="MPQ441" s="1552"/>
      <c r="MPR441" s="1552"/>
      <c r="MPS441" s="1552"/>
      <c r="MPT441" s="1552"/>
      <c r="MPU441" s="1552"/>
      <c r="MPV441" s="1552"/>
      <c r="MPW441" s="1552"/>
      <c r="MPX441" s="1552"/>
      <c r="MPY441" s="1552"/>
      <c r="MPZ441" s="1552"/>
      <c r="MQA441" s="1552"/>
      <c r="MQB441" s="1552"/>
      <c r="MQC441" s="1552"/>
      <c r="MQD441" s="1552"/>
      <c r="MQE441" s="1552"/>
      <c r="MQF441" s="1552"/>
      <c r="MQG441" s="1552"/>
      <c r="MQH441" s="1552"/>
      <c r="MQI441" s="1552"/>
      <c r="MQJ441" s="1552"/>
      <c r="MQK441" s="1552"/>
      <c r="MQL441" s="1552"/>
      <c r="MQM441" s="1552"/>
      <c r="MQN441" s="1552"/>
      <c r="MQO441" s="1552"/>
      <c r="MQP441" s="1552"/>
      <c r="MQQ441" s="1552"/>
      <c r="MQR441" s="1552"/>
      <c r="MQS441" s="1552"/>
      <c r="MQT441" s="1552"/>
      <c r="MQU441" s="1552"/>
      <c r="MQV441" s="1552"/>
      <c r="MQW441" s="1552"/>
      <c r="MQX441" s="1552"/>
      <c r="MQY441" s="1552"/>
      <c r="MQZ441" s="1552"/>
      <c r="MRA441" s="1552"/>
      <c r="MRB441" s="1552"/>
      <c r="MRC441" s="1552"/>
      <c r="MRD441" s="1552"/>
      <c r="MRE441" s="1552"/>
      <c r="MRF441" s="1552"/>
      <c r="MRG441" s="1552"/>
      <c r="MRH441" s="1552"/>
      <c r="MRI441" s="1552"/>
      <c r="MRJ441" s="1552"/>
      <c r="MRK441" s="1552"/>
      <c r="MRL441" s="1552"/>
      <c r="MRM441" s="1552"/>
      <c r="MRN441" s="1552"/>
      <c r="MRO441" s="1552"/>
      <c r="MRP441" s="1552"/>
      <c r="MRQ441" s="1552"/>
      <c r="MRR441" s="1552"/>
      <c r="MRS441" s="1552"/>
      <c r="MRT441" s="1552"/>
      <c r="MRU441" s="1552"/>
      <c r="MRV441" s="1552"/>
      <c r="MRW441" s="1552"/>
      <c r="MRX441" s="1552"/>
      <c r="MRY441" s="1552"/>
      <c r="MRZ441" s="1552"/>
      <c r="MSA441" s="1552"/>
      <c r="MSB441" s="1552"/>
      <c r="MSC441" s="1552"/>
      <c r="MSD441" s="1552"/>
      <c r="MSE441" s="1552"/>
      <c r="MSF441" s="1552"/>
      <c r="MSG441" s="1552"/>
      <c r="MSH441" s="1552"/>
      <c r="MSI441" s="1552"/>
      <c r="MSJ441" s="1552"/>
      <c r="MSK441" s="1552"/>
      <c r="MSL441" s="1552"/>
      <c r="MSM441" s="1552"/>
      <c r="MSN441" s="1552"/>
      <c r="MSO441" s="1552"/>
      <c r="MSP441" s="1552"/>
      <c r="MSQ441" s="1552"/>
      <c r="MSR441" s="1552"/>
      <c r="MSS441" s="1552"/>
      <c r="MST441" s="1552"/>
      <c r="MSU441" s="1552"/>
      <c r="MSV441" s="1552"/>
      <c r="MSW441" s="1552"/>
      <c r="MSX441" s="1552"/>
      <c r="MSY441" s="1552"/>
      <c r="MSZ441" s="1552"/>
      <c r="MTA441" s="1552"/>
      <c r="MTB441" s="1552"/>
      <c r="MTC441" s="1552"/>
      <c r="MTD441" s="1552"/>
      <c r="MTE441" s="1552"/>
      <c r="MTF441" s="1552"/>
      <c r="MTG441" s="1552"/>
      <c r="MTH441" s="1552"/>
      <c r="MTI441" s="1552"/>
      <c r="MTJ441" s="1552"/>
      <c r="MTK441" s="1552"/>
      <c r="MTL441" s="1552"/>
      <c r="MTM441" s="1552"/>
      <c r="MTN441" s="1552"/>
      <c r="MTO441" s="1552"/>
      <c r="MTP441" s="1552"/>
      <c r="MTQ441" s="1552"/>
      <c r="MTR441" s="1552"/>
      <c r="MTS441" s="1552"/>
      <c r="MTT441" s="1552"/>
      <c r="MTU441" s="1552"/>
      <c r="MTV441" s="1552"/>
      <c r="MTW441" s="1552"/>
      <c r="MTX441" s="1552"/>
      <c r="MTY441" s="1552"/>
      <c r="MTZ441" s="1552"/>
      <c r="MUA441" s="1552"/>
      <c r="MUB441" s="1552"/>
      <c r="MUC441" s="1552"/>
      <c r="MUD441" s="1552"/>
      <c r="MUE441" s="1552"/>
      <c r="MUF441" s="1552"/>
      <c r="MUG441" s="1552"/>
      <c r="MUH441" s="1552"/>
      <c r="MUI441" s="1552"/>
      <c r="MUJ441" s="1552"/>
      <c r="MUK441" s="1552"/>
      <c r="MUL441" s="1552"/>
      <c r="MUM441" s="1552"/>
      <c r="MUN441" s="1552"/>
      <c r="MUO441" s="1552"/>
      <c r="MUP441" s="1552"/>
      <c r="MUQ441" s="1552"/>
      <c r="MUR441" s="1552"/>
      <c r="MUS441" s="1552"/>
      <c r="MUT441" s="1552"/>
      <c r="MUU441" s="1552"/>
      <c r="MUV441" s="1552"/>
      <c r="MUW441" s="1552"/>
      <c r="MUX441" s="1552"/>
      <c r="MUY441" s="1552"/>
      <c r="MUZ441" s="1552"/>
      <c r="MVA441" s="1552"/>
      <c r="MVB441" s="1552"/>
      <c r="MVC441" s="1552"/>
      <c r="MVD441" s="1552"/>
      <c r="MVE441" s="1552"/>
      <c r="MVF441" s="1552"/>
      <c r="MVG441" s="1552"/>
      <c r="MVH441" s="1552"/>
      <c r="MVI441" s="1552"/>
      <c r="MVJ441" s="1552"/>
      <c r="MVK441" s="1552"/>
      <c r="MVL441" s="1552"/>
      <c r="MVM441" s="1552"/>
      <c r="MVN441" s="1552"/>
      <c r="MVO441" s="1552"/>
      <c r="MVP441" s="1552"/>
      <c r="MVQ441" s="1552"/>
      <c r="MVR441" s="1552"/>
      <c r="MVS441" s="1552"/>
      <c r="MVT441" s="1552"/>
      <c r="MVU441" s="1552"/>
      <c r="MVV441" s="1552"/>
      <c r="MVW441" s="1552"/>
      <c r="MVX441" s="1552"/>
      <c r="MVY441" s="1552"/>
      <c r="MVZ441" s="1552"/>
      <c r="MWA441" s="1552"/>
      <c r="MWB441" s="1552"/>
      <c r="MWC441" s="1552"/>
      <c r="MWD441" s="1552"/>
      <c r="MWE441" s="1552"/>
      <c r="MWF441" s="1552"/>
      <c r="MWG441" s="1552"/>
      <c r="MWH441" s="1552"/>
      <c r="MWI441" s="1552"/>
      <c r="MWJ441" s="1552"/>
      <c r="MWK441" s="1552"/>
      <c r="MWL441" s="1552"/>
      <c r="MWM441" s="1552"/>
      <c r="MWN441" s="1552"/>
      <c r="MWO441" s="1552"/>
      <c r="MWP441" s="1552"/>
      <c r="MWQ441" s="1552"/>
      <c r="MWR441" s="1552"/>
      <c r="MWS441" s="1552"/>
      <c r="MWT441" s="1552"/>
      <c r="MWU441" s="1552"/>
      <c r="MWV441" s="1552"/>
      <c r="MWW441" s="1552"/>
      <c r="MWX441" s="1552"/>
      <c r="MWY441" s="1552"/>
      <c r="MWZ441" s="1552"/>
      <c r="MXA441" s="1552"/>
      <c r="MXB441" s="1552"/>
      <c r="MXC441" s="1552"/>
      <c r="MXD441" s="1552"/>
      <c r="MXE441" s="1552"/>
      <c r="MXF441" s="1552"/>
      <c r="MXG441" s="1552"/>
      <c r="MXH441" s="1552"/>
      <c r="MXI441" s="1552"/>
      <c r="MXJ441" s="1552"/>
      <c r="MXK441" s="1552"/>
      <c r="MXL441" s="1552"/>
      <c r="MXM441" s="1552"/>
      <c r="MXN441" s="1552"/>
      <c r="MXO441" s="1552"/>
      <c r="MXP441" s="1552"/>
      <c r="MXQ441" s="1552"/>
      <c r="MXR441" s="1552"/>
      <c r="MXS441" s="1552"/>
      <c r="MXT441" s="1552"/>
      <c r="MXU441" s="1552"/>
      <c r="MXV441" s="1552"/>
      <c r="MXW441" s="1552"/>
      <c r="MXX441" s="1552"/>
      <c r="MXY441" s="1552"/>
      <c r="MXZ441" s="1552"/>
      <c r="MYA441" s="1552"/>
      <c r="MYB441" s="1552"/>
      <c r="MYC441" s="1552"/>
      <c r="MYD441" s="1552"/>
      <c r="MYE441" s="1552"/>
      <c r="MYF441" s="1552"/>
      <c r="MYG441" s="1552"/>
      <c r="MYH441" s="1552"/>
      <c r="MYI441" s="1552"/>
      <c r="MYJ441" s="1552"/>
      <c r="MYK441" s="1552"/>
      <c r="MYL441" s="1552"/>
      <c r="MYM441" s="1552"/>
      <c r="MYN441" s="1552"/>
      <c r="MYO441" s="1552"/>
      <c r="MYP441" s="1552"/>
      <c r="MYQ441" s="1552"/>
      <c r="MYR441" s="1552"/>
      <c r="MYS441" s="1552"/>
      <c r="MYT441" s="1552"/>
      <c r="MYU441" s="1552"/>
      <c r="MYV441" s="1552"/>
      <c r="MYW441" s="1552"/>
      <c r="MYX441" s="1552"/>
      <c r="MYY441" s="1552"/>
      <c r="MYZ441" s="1552"/>
      <c r="MZA441" s="1552"/>
      <c r="MZB441" s="1552"/>
      <c r="MZC441" s="1552"/>
      <c r="MZD441" s="1552"/>
      <c r="MZE441" s="1552"/>
      <c r="MZF441" s="1552"/>
      <c r="MZG441" s="1552"/>
      <c r="MZH441" s="1552"/>
      <c r="MZI441" s="1552"/>
      <c r="MZJ441" s="1552"/>
      <c r="MZK441" s="1552"/>
      <c r="MZL441" s="1552"/>
      <c r="MZM441" s="1552"/>
      <c r="MZN441" s="1552"/>
      <c r="MZO441" s="1552"/>
      <c r="MZP441" s="1552"/>
      <c r="MZQ441" s="1552"/>
      <c r="MZR441" s="1552"/>
      <c r="MZS441" s="1552"/>
      <c r="MZT441" s="1552"/>
      <c r="MZU441" s="1552"/>
      <c r="MZV441" s="1552"/>
      <c r="MZW441" s="1552"/>
      <c r="MZX441" s="1552"/>
      <c r="MZY441" s="1552"/>
      <c r="MZZ441" s="1552"/>
      <c r="NAA441" s="1552"/>
      <c r="NAB441" s="1552"/>
      <c r="NAC441" s="1552"/>
      <c r="NAD441" s="1552"/>
      <c r="NAE441" s="1552"/>
      <c r="NAF441" s="1552"/>
      <c r="NAG441" s="1552"/>
      <c r="NAH441" s="1552"/>
      <c r="NAI441" s="1552"/>
      <c r="NAJ441" s="1552"/>
      <c r="NAK441" s="1552"/>
      <c r="NAL441" s="1552"/>
      <c r="NAM441" s="1552"/>
      <c r="NAN441" s="1552"/>
      <c r="NAO441" s="1552"/>
      <c r="NAP441" s="1552"/>
      <c r="NAQ441" s="1552"/>
      <c r="NAR441" s="1552"/>
      <c r="NAS441" s="1552"/>
      <c r="NAT441" s="1552"/>
      <c r="NAU441" s="1552"/>
      <c r="NAV441" s="1552"/>
      <c r="NAW441" s="1552"/>
      <c r="NAX441" s="1552"/>
      <c r="NAY441" s="1552"/>
      <c r="NAZ441" s="1552"/>
      <c r="NBA441" s="1552"/>
      <c r="NBB441" s="1552"/>
      <c r="NBC441" s="1552"/>
      <c r="NBD441" s="1552"/>
      <c r="NBE441" s="1552"/>
      <c r="NBF441" s="1552"/>
      <c r="NBG441" s="1552"/>
      <c r="NBH441" s="1552"/>
      <c r="NBI441" s="1552"/>
      <c r="NBJ441" s="1552"/>
      <c r="NBK441" s="1552"/>
      <c r="NBL441" s="1552"/>
      <c r="NBM441" s="1552"/>
      <c r="NBN441" s="1552"/>
      <c r="NBO441" s="1552"/>
      <c r="NBP441" s="1552"/>
      <c r="NBQ441" s="1552"/>
      <c r="NBR441" s="1552"/>
      <c r="NBS441" s="1552"/>
      <c r="NBT441" s="1552"/>
      <c r="NBU441" s="1552"/>
      <c r="NBV441" s="1552"/>
      <c r="NBW441" s="1552"/>
      <c r="NBX441" s="1552"/>
      <c r="NBY441" s="1552"/>
      <c r="NBZ441" s="1552"/>
      <c r="NCA441" s="1552"/>
      <c r="NCB441" s="1552"/>
      <c r="NCC441" s="1552"/>
      <c r="NCD441" s="1552"/>
      <c r="NCE441" s="1552"/>
      <c r="NCF441" s="1552"/>
      <c r="NCG441" s="1552"/>
      <c r="NCH441" s="1552"/>
      <c r="NCI441" s="1552"/>
      <c r="NCJ441" s="1552"/>
      <c r="NCK441" s="1552"/>
      <c r="NCL441" s="1552"/>
      <c r="NCM441" s="1552"/>
      <c r="NCN441" s="1552"/>
      <c r="NCO441" s="1552"/>
      <c r="NCP441" s="1552"/>
      <c r="NCQ441" s="1552"/>
      <c r="NCR441" s="1552"/>
      <c r="NCS441" s="1552"/>
      <c r="NCT441" s="1552"/>
      <c r="NCU441" s="1552"/>
      <c r="NCV441" s="1552"/>
      <c r="NCW441" s="1552"/>
      <c r="NCX441" s="1552"/>
      <c r="NCY441" s="1552"/>
      <c r="NCZ441" s="1552"/>
      <c r="NDA441" s="1552"/>
      <c r="NDB441" s="1552"/>
      <c r="NDC441" s="1552"/>
      <c r="NDD441" s="1552"/>
      <c r="NDE441" s="1552"/>
      <c r="NDF441" s="1552"/>
      <c r="NDG441" s="1552"/>
      <c r="NDH441" s="1552"/>
      <c r="NDI441" s="1552"/>
      <c r="NDJ441" s="1552"/>
      <c r="NDK441" s="1552"/>
      <c r="NDL441" s="1552"/>
      <c r="NDM441" s="1552"/>
      <c r="NDN441" s="1552"/>
      <c r="NDO441" s="1552"/>
      <c r="NDP441" s="1552"/>
      <c r="NDQ441" s="1552"/>
      <c r="NDR441" s="1552"/>
      <c r="NDS441" s="1552"/>
      <c r="NDT441" s="1552"/>
      <c r="NDU441" s="1552"/>
      <c r="NDV441" s="1552"/>
      <c r="NDW441" s="1552"/>
      <c r="NDX441" s="1552"/>
      <c r="NDY441" s="1552"/>
      <c r="NDZ441" s="1552"/>
      <c r="NEA441" s="1552"/>
      <c r="NEB441" s="1552"/>
      <c r="NEC441" s="1552"/>
      <c r="NED441" s="1552"/>
      <c r="NEE441" s="1552"/>
      <c r="NEF441" s="1552"/>
      <c r="NEG441" s="1552"/>
      <c r="NEH441" s="1552"/>
      <c r="NEI441" s="1552"/>
      <c r="NEJ441" s="1552"/>
      <c r="NEK441" s="1552"/>
      <c r="NEL441" s="1552"/>
      <c r="NEM441" s="1552"/>
      <c r="NEN441" s="1552"/>
      <c r="NEO441" s="1552"/>
      <c r="NEP441" s="1552"/>
      <c r="NEQ441" s="1552"/>
      <c r="NER441" s="1552"/>
      <c r="NES441" s="1552"/>
      <c r="NET441" s="1552"/>
      <c r="NEU441" s="1552"/>
      <c r="NEV441" s="1552"/>
      <c r="NEW441" s="1552"/>
      <c r="NEX441" s="1552"/>
      <c r="NEY441" s="1552"/>
      <c r="NEZ441" s="1552"/>
      <c r="NFA441" s="1552"/>
      <c r="NFB441" s="1552"/>
      <c r="NFC441" s="1552"/>
      <c r="NFD441" s="1552"/>
      <c r="NFE441" s="1552"/>
      <c r="NFF441" s="1552"/>
      <c r="NFG441" s="1552"/>
      <c r="NFH441" s="1552"/>
      <c r="NFI441" s="1552"/>
      <c r="NFJ441" s="1552"/>
      <c r="NFK441" s="1552"/>
      <c r="NFL441" s="1552"/>
      <c r="NFM441" s="1552"/>
      <c r="NFN441" s="1552"/>
      <c r="NFO441" s="1552"/>
      <c r="NFP441" s="1552"/>
      <c r="NFQ441" s="1552"/>
      <c r="NFR441" s="1552"/>
      <c r="NFS441" s="1552"/>
      <c r="NFT441" s="1552"/>
      <c r="NFU441" s="1552"/>
      <c r="NFV441" s="1552"/>
      <c r="NFW441" s="1552"/>
      <c r="NFX441" s="1552"/>
      <c r="NFY441" s="1552"/>
      <c r="NFZ441" s="1552"/>
      <c r="NGA441" s="1552"/>
      <c r="NGB441" s="1552"/>
      <c r="NGC441" s="1552"/>
      <c r="NGD441" s="1552"/>
      <c r="NGE441" s="1552"/>
      <c r="NGF441" s="1552"/>
      <c r="NGG441" s="1552"/>
      <c r="NGH441" s="1552"/>
      <c r="NGI441" s="1552"/>
      <c r="NGJ441" s="1552"/>
      <c r="NGK441" s="1552"/>
      <c r="NGL441" s="1552"/>
      <c r="NGM441" s="1552"/>
      <c r="NGN441" s="1552"/>
      <c r="NGO441" s="1552"/>
      <c r="NGP441" s="1552"/>
      <c r="NGQ441" s="1552"/>
      <c r="NGR441" s="1552"/>
      <c r="NGS441" s="1552"/>
      <c r="NGT441" s="1552"/>
      <c r="NGU441" s="1552"/>
      <c r="NGV441" s="1552"/>
      <c r="NGW441" s="1552"/>
      <c r="NGX441" s="1552"/>
      <c r="NGY441" s="1552"/>
      <c r="NGZ441" s="1552"/>
      <c r="NHA441" s="1552"/>
      <c r="NHB441" s="1552"/>
      <c r="NHC441" s="1552"/>
      <c r="NHD441" s="1552"/>
      <c r="NHE441" s="1552"/>
      <c r="NHF441" s="1552"/>
      <c r="NHG441" s="1552"/>
      <c r="NHH441" s="1552"/>
      <c r="NHI441" s="1552"/>
      <c r="NHJ441" s="1552"/>
      <c r="NHK441" s="1552"/>
      <c r="NHL441" s="1552"/>
      <c r="NHM441" s="1552"/>
      <c r="NHN441" s="1552"/>
      <c r="NHO441" s="1552"/>
      <c r="NHP441" s="1552"/>
      <c r="NHQ441" s="1552"/>
      <c r="NHR441" s="1552"/>
      <c r="NHS441" s="1552"/>
      <c r="NHT441" s="1552"/>
      <c r="NHU441" s="1552"/>
      <c r="NHV441" s="1552"/>
      <c r="NHW441" s="1552"/>
      <c r="NHX441" s="1552"/>
      <c r="NHY441" s="1552"/>
      <c r="NHZ441" s="1552"/>
      <c r="NIA441" s="1552"/>
      <c r="NIB441" s="1552"/>
      <c r="NIC441" s="1552"/>
      <c r="NID441" s="1552"/>
      <c r="NIE441" s="1552"/>
      <c r="NIF441" s="1552"/>
      <c r="NIG441" s="1552"/>
      <c r="NIH441" s="1552"/>
      <c r="NII441" s="1552"/>
      <c r="NIJ441" s="1552"/>
      <c r="NIK441" s="1552"/>
      <c r="NIL441" s="1552"/>
      <c r="NIM441" s="1552"/>
      <c r="NIN441" s="1552"/>
      <c r="NIO441" s="1552"/>
      <c r="NIP441" s="1552"/>
      <c r="NIQ441" s="1552"/>
      <c r="NIR441" s="1552"/>
      <c r="NIS441" s="1552"/>
      <c r="NIT441" s="1552"/>
      <c r="NIU441" s="1552"/>
      <c r="NIV441" s="1552"/>
      <c r="NIW441" s="1552"/>
      <c r="NIX441" s="1552"/>
      <c r="NIY441" s="1552"/>
      <c r="NIZ441" s="1552"/>
      <c r="NJA441" s="1552"/>
      <c r="NJB441" s="1552"/>
      <c r="NJC441" s="1552"/>
      <c r="NJD441" s="1552"/>
      <c r="NJE441" s="1552"/>
      <c r="NJF441" s="1552"/>
      <c r="NJG441" s="1552"/>
      <c r="NJH441" s="1552"/>
      <c r="NJI441" s="1552"/>
      <c r="NJJ441" s="1552"/>
      <c r="NJK441" s="1552"/>
      <c r="NJL441" s="1552"/>
      <c r="NJM441" s="1552"/>
      <c r="NJN441" s="1552"/>
      <c r="NJO441" s="1552"/>
      <c r="NJP441" s="1552"/>
      <c r="NJQ441" s="1552"/>
      <c r="NJR441" s="1552"/>
      <c r="NJS441" s="1552"/>
      <c r="NJT441" s="1552"/>
      <c r="NJU441" s="1552"/>
      <c r="NJV441" s="1552"/>
      <c r="NJW441" s="1552"/>
      <c r="NJX441" s="1552"/>
      <c r="NJY441" s="1552"/>
      <c r="NJZ441" s="1552"/>
      <c r="NKA441" s="1552"/>
      <c r="NKB441" s="1552"/>
      <c r="NKC441" s="1552"/>
      <c r="NKD441" s="1552"/>
      <c r="NKE441" s="1552"/>
      <c r="NKF441" s="1552"/>
      <c r="NKG441" s="1552"/>
      <c r="NKH441" s="1552"/>
      <c r="NKI441" s="1552"/>
      <c r="NKJ441" s="1552"/>
      <c r="NKK441" s="1552"/>
      <c r="NKL441" s="1552"/>
      <c r="NKM441" s="1552"/>
      <c r="NKN441" s="1552"/>
      <c r="NKO441" s="1552"/>
      <c r="NKP441" s="1552"/>
      <c r="NKQ441" s="1552"/>
      <c r="NKR441" s="1552"/>
      <c r="NKS441" s="1552"/>
      <c r="NKT441" s="1552"/>
      <c r="NKU441" s="1552"/>
      <c r="NKV441" s="1552"/>
      <c r="NKW441" s="1552"/>
      <c r="NKX441" s="1552"/>
      <c r="NKY441" s="1552"/>
      <c r="NKZ441" s="1552"/>
      <c r="NLA441" s="1552"/>
      <c r="NLB441" s="1552"/>
      <c r="NLC441" s="1552"/>
      <c r="NLD441" s="1552"/>
      <c r="NLE441" s="1552"/>
      <c r="NLF441" s="1552"/>
      <c r="NLG441" s="1552"/>
      <c r="NLH441" s="1552"/>
      <c r="NLI441" s="1552"/>
      <c r="NLJ441" s="1552"/>
      <c r="NLK441" s="1552"/>
      <c r="NLL441" s="1552"/>
      <c r="NLM441" s="1552"/>
      <c r="NLN441" s="1552"/>
      <c r="NLO441" s="1552"/>
      <c r="NLP441" s="1552"/>
      <c r="NLQ441" s="1552"/>
      <c r="NLR441" s="1552"/>
      <c r="NLS441" s="1552"/>
      <c r="NLT441" s="1552"/>
      <c r="NLU441" s="1552"/>
      <c r="NLV441" s="1552"/>
      <c r="NLW441" s="1552"/>
      <c r="NLX441" s="1552"/>
      <c r="NLY441" s="1552"/>
      <c r="NLZ441" s="1552"/>
      <c r="NMA441" s="1552"/>
      <c r="NMB441" s="1552"/>
      <c r="NMC441" s="1552"/>
      <c r="NMD441" s="1552"/>
      <c r="NME441" s="1552"/>
      <c r="NMF441" s="1552"/>
      <c r="NMG441" s="1552"/>
      <c r="NMH441" s="1552"/>
      <c r="NMI441" s="1552"/>
      <c r="NMJ441" s="1552"/>
      <c r="NMK441" s="1552"/>
      <c r="NML441" s="1552"/>
      <c r="NMM441" s="1552"/>
      <c r="NMN441" s="1552"/>
      <c r="NMO441" s="1552"/>
      <c r="NMP441" s="1552"/>
      <c r="NMQ441" s="1552"/>
      <c r="NMR441" s="1552"/>
      <c r="NMS441" s="1552"/>
      <c r="NMT441" s="1552"/>
      <c r="NMU441" s="1552"/>
      <c r="NMV441" s="1552"/>
      <c r="NMW441" s="1552"/>
      <c r="NMX441" s="1552"/>
      <c r="NMY441" s="1552"/>
      <c r="NMZ441" s="1552"/>
      <c r="NNA441" s="1552"/>
      <c r="NNB441" s="1552"/>
      <c r="NNC441" s="1552"/>
      <c r="NND441" s="1552"/>
      <c r="NNE441" s="1552"/>
      <c r="NNF441" s="1552"/>
      <c r="NNG441" s="1552"/>
      <c r="NNH441" s="1552"/>
      <c r="NNI441" s="1552"/>
      <c r="NNJ441" s="1552"/>
      <c r="NNK441" s="1552"/>
      <c r="NNL441" s="1552"/>
      <c r="NNM441" s="1552"/>
      <c r="NNN441" s="1552"/>
      <c r="NNO441" s="1552"/>
      <c r="NNP441" s="1552"/>
      <c r="NNQ441" s="1552"/>
      <c r="NNR441" s="1552"/>
      <c r="NNS441" s="1552"/>
      <c r="NNT441" s="1552"/>
      <c r="NNU441" s="1552"/>
      <c r="NNV441" s="1552"/>
      <c r="NNW441" s="1552"/>
      <c r="NNX441" s="1552"/>
      <c r="NNY441" s="1552"/>
      <c r="NNZ441" s="1552"/>
      <c r="NOA441" s="1552"/>
      <c r="NOB441" s="1552"/>
      <c r="NOC441" s="1552"/>
      <c r="NOD441" s="1552"/>
      <c r="NOE441" s="1552"/>
      <c r="NOF441" s="1552"/>
      <c r="NOG441" s="1552"/>
      <c r="NOH441" s="1552"/>
      <c r="NOI441" s="1552"/>
      <c r="NOJ441" s="1552"/>
      <c r="NOK441" s="1552"/>
      <c r="NOL441" s="1552"/>
      <c r="NOM441" s="1552"/>
      <c r="NON441" s="1552"/>
      <c r="NOO441" s="1552"/>
      <c r="NOP441" s="1552"/>
      <c r="NOQ441" s="1552"/>
      <c r="NOR441" s="1552"/>
      <c r="NOS441" s="1552"/>
      <c r="NOT441" s="1552"/>
      <c r="NOU441" s="1552"/>
      <c r="NOV441" s="1552"/>
      <c r="NOW441" s="1552"/>
      <c r="NOX441" s="1552"/>
      <c r="NOY441" s="1552"/>
      <c r="NOZ441" s="1552"/>
      <c r="NPA441" s="1552"/>
      <c r="NPB441" s="1552"/>
      <c r="NPC441" s="1552"/>
      <c r="NPD441" s="1552"/>
      <c r="NPE441" s="1552"/>
      <c r="NPF441" s="1552"/>
      <c r="NPG441" s="1552"/>
      <c r="NPH441" s="1552"/>
      <c r="NPI441" s="1552"/>
      <c r="NPJ441" s="1552"/>
      <c r="NPK441" s="1552"/>
      <c r="NPL441" s="1552"/>
      <c r="NPM441" s="1552"/>
      <c r="NPN441" s="1552"/>
      <c r="NPO441" s="1552"/>
      <c r="NPP441" s="1552"/>
      <c r="NPQ441" s="1552"/>
      <c r="NPR441" s="1552"/>
      <c r="NPS441" s="1552"/>
      <c r="NPT441" s="1552"/>
      <c r="NPU441" s="1552"/>
      <c r="NPV441" s="1552"/>
      <c r="NPW441" s="1552"/>
      <c r="NPX441" s="1552"/>
      <c r="NPY441" s="1552"/>
      <c r="NPZ441" s="1552"/>
      <c r="NQA441" s="1552"/>
      <c r="NQB441" s="1552"/>
      <c r="NQC441" s="1552"/>
      <c r="NQD441" s="1552"/>
      <c r="NQE441" s="1552"/>
      <c r="NQF441" s="1552"/>
      <c r="NQG441" s="1552"/>
      <c r="NQH441" s="1552"/>
      <c r="NQI441" s="1552"/>
      <c r="NQJ441" s="1552"/>
      <c r="NQK441" s="1552"/>
      <c r="NQL441" s="1552"/>
      <c r="NQM441" s="1552"/>
      <c r="NQN441" s="1552"/>
      <c r="NQO441" s="1552"/>
      <c r="NQP441" s="1552"/>
      <c r="NQQ441" s="1552"/>
      <c r="NQR441" s="1552"/>
      <c r="NQS441" s="1552"/>
      <c r="NQT441" s="1552"/>
      <c r="NQU441" s="1552"/>
      <c r="NQV441" s="1552"/>
      <c r="NQW441" s="1552"/>
      <c r="NQX441" s="1552"/>
      <c r="NQY441" s="1552"/>
      <c r="NQZ441" s="1552"/>
      <c r="NRA441" s="1552"/>
      <c r="NRB441" s="1552"/>
      <c r="NRC441" s="1552"/>
      <c r="NRD441" s="1552"/>
      <c r="NRE441" s="1552"/>
      <c r="NRF441" s="1552"/>
      <c r="NRG441" s="1552"/>
      <c r="NRH441" s="1552"/>
      <c r="NRI441" s="1552"/>
      <c r="NRJ441" s="1552"/>
      <c r="NRK441" s="1552"/>
      <c r="NRL441" s="1552"/>
      <c r="NRM441" s="1552"/>
      <c r="NRN441" s="1552"/>
      <c r="NRO441" s="1552"/>
      <c r="NRP441" s="1552"/>
      <c r="NRQ441" s="1552"/>
      <c r="NRR441" s="1552"/>
      <c r="NRS441" s="1552"/>
      <c r="NRT441" s="1552"/>
      <c r="NRU441" s="1552"/>
      <c r="NRV441" s="1552"/>
      <c r="NRW441" s="1552"/>
      <c r="NRX441" s="1552"/>
      <c r="NRY441" s="1552"/>
      <c r="NRZ441" s="1552"/>
      <c r="NSA441" s="1552"/>
      <c r="NSB441" s="1552"/>
      <c r="NSC441" s="1552"/>
      <c r="NSD441" s="1552"/>
      <c r="NSE441" s="1552"/>
      <c r="NSF441" s="1552"/>
      <c r="NSG441" s="1552"/>
      <c r="NSH441" s="1552"/>
      <c r="NSI441" s="1552"/>
      <c r="NSJ441" s="1552"/>
      <c r="NSK441" s="1552"/>
      <c r="NSL441" s="1552"/>
      <c r="NSM441" s="1552"/>
      <c r="NSN441" s="1552"/>
      <c r="NSO441" s="1552"/>
      <c r="NSP441" s="1552"/>
      <c r="NSQ441" s="1552"/>
      <c r="NSR441" s="1552"/>
      <c r="NSS441" s="1552"/>
      <c r="NST441" s="1552"/>
      <c r="NSU441" s="1552"/>
      <c r="NSV441" s="1552"/>
      <c r="NSW441" s="1552"/>
      <c r="NSX441" s="1552"/>
      <c r="NSY441" s="1552"/>
      <c r="NSZ441" s="1552"/>
      <c r="NTA441" s="1552"/>
      <c r="NTB441" s="1552"/>
      <c r="NTC441" s="1552"/>
      <c r="NTD441" s="1552"/>
      <c r="NTE441" s="1552"/>
      <c r="NTF441" s="1552"/>
      <c r="NTG441" s="1552"/>
      <c r="NTH441" s="1552"/>
      <c r="NTI441" s="1552"/>
      <c r="NTJ441" s="1552"/>
      <c r="NTK441" s="1552"/>
      <c r="NTL441" s="1552"/>
      <c r="NTM441" s="1552"/>
      <c r="NTN441" s="1552"/>
      <c r="NTO441" s="1552"/>
      <c r="NTP441" s="1552"/>
      <c r="NTQ441" s="1552"/>
      <c r="NTR441" s="1552"/>
      <c r="NTS441" s="1552"/>
      <c r="NTT441" s="1552"/>
      <c r="NTU441" s="1552"/>
      <c r="NTV441" s="1552"/>
      <c r="NTW441" s="1552"/>
      <c r="NTX441" s="1552"/>
      <c r="NTY441" s="1552"/>
      <c r="NTZ441" s="1552"/>
      <c r="NUA441" s="1552"/>
      <c r="NUB441" s="1552"/>
      <c r="NUC441" s="1552"/>
      <c r="NUD441" s="1552"/>
      <c r="NUE441" s="1552"/>
      <c r="NUF441" s="1552"/>
      <c r="NUG441" s="1552"/>
      <c r="NUH441" s="1552"/>
      <c r="NUI441" s="1552"/>
      <c r="NUJ441" s="1552"/>
      <c r="NUK441" s="1552"/>
      <c r="NUL441" s="1552"/>
      <c r="NUM441" s="1552"/>
      <c r="NUN441" s="1552"/>
      <c r="NUO441" s="1552"/>
      <c r="NUP441" s="1552"/>
      <c r="NUQ441" s="1552"/>
      <c r="NUR441" s="1552"/>
      <c r="NUS441" s="1552"/>
      <c r="NUT441" s="1552"/>
      <c r="NUU441" s="1552"/>
      <c r="NUV441" s="1552"/>
      <c r="NUW441" s="1552"/>
      <c r="NUX441" s="1552"/>
      <c r="NUY441" s="1552"/>
      <c r="NUZ441" s="1552"/>
      <c r="NVA441" s="1552"/>
      <c r="NVB441" s="1552"/>
      <c r="NVC441" s="1552"/>
      <c r="NVD441" s="1552"/>
      <c r="NVE441" s="1552"/>
      <c r="NVF441" s="1552"/>
      <c r="NVG441" s="1552"/>
      <c r="NVH441" s="1552"/>
      <c r="NVI441" s="1552"/>
      <c r="NVJ441" s="1552"/>
      <c r="NVK441" s="1552"/>
      <c r="NVL441" s="1552"/>
      <c r="NVM441" s="1552"/>
      <c r="NVN441" s="1552"/>
      <c r="NVO441" s="1552"/>
      <c r="NVP441" s="1552"/>
      <c r="NVQ441" s="1552"/>
      <c r="NVR441" s="1552"/>
      <c r="NVS441" s="1552"/>
      <c r="NVT441" s="1552"/>
      <c r="NVU441" s="1552"/>
      <c r="NVV441" s="1552"/>
      <c r="NVW441" s="1552"/>
      <c r="NVX441" s="1552"/>
      <c r="NVY441" s="1552"/>
      <c r="NVZ441" s="1552"/>
      <c r="NWA441" s="1552"/>
      <c r="NWB441" s="1552"/>
      <c r="NWC441" s="1552"/>
      <c r="NWD441" s="1552"/>
      <c r="NWE441" s="1552"/>
      <c r="NWF441" s="1552"/>
      <c r="NWG441" s="1552"/>
      <c r="NWH441" s="1552"/>
      <c r="NWI441" s="1552"/>
      <c r="NWJ441" s="1552"/>
      <c r="NWK441" s="1552"/>
      <c r="NWL441" s="1552"/>
      <c r="NWM441" s="1552"/>
      <c r="NWN441" s="1552"/>
      <c r="NWO441" s="1552"/>
      <c r="NWP441" s="1552"/>
      <c r="NWQ441" s="1552"/>
      <c r="NWR441" s="1552"/>
      <c r="NWS441" s="1552"/>
      <c r="NWT441" s="1552"/>
      <c r="NWU441" s="1552"/>
      <c r="NWV441" s="1552"/>
      <c r="NWW441" s="1552"/>
      <c r="NWX441" s="1552"/>
      <c r="NWY441" s="1552"/>
      <c r="NWZ441" s="1552"/>
      <c r="NXA441" s="1552"/>
      <c r="NXB441" s="1552"/>
      <c r="NXC441" s="1552"/>
      <c r="NXD441" s="1552"/>
      <c r="NXE441" s="1552"/>
      <c r="NXF441" s="1552"/>
      <c r="NXG441" s="1552"/>
      <c r="NXH441" s="1552"/>
      <c r="NXI441" s="1552"/>
      <c r="NXJ441" s="1552"/>
      <c r="NXK441" s="1552"/>
      <c r="NXL441" s="1552"/>
      <c r="NXM441" s="1552"/>
      <c r="NXN441" s="1552"/>
      <c r="NXO441" s="1552"/>
      <c r="NXP441" s="1552"/>
      <c r="NXQ441" s="1552"/>
      <c r="NXR441" s="1552"/>
      <c r="NXS441" s="1552"/>
      <c r="NXT441" s="1552"/>
      <c r="NXU441" s="1552"/>
      <c r="NXV441" s="1552"/>
      <c r="NXW441" s="1552"/>
      <c r="NXX441" s="1552"/>
      <c r="NXY441" s="1552"/>
      <c r="NXZ441" s="1552"/>
      <c r="NYA441" s="1552"/>
      <c r="NYB441" s="1552"/>
      <c r="NYC441" s="1552"/>
      <c r="NYD441" s="1552"/>
      <c r="NYE441" s="1552"/>
      <c r="NYF441" s="1552"/>
      <c r="NYG441" s="1552"/>
      <c r="NYH441" s="1552"/>
      <c r="NYI441" s="1552"/>
      <c r="NYJ441" s="1552"/>
      <c r="NYK441" s="1552"/>
      <c r="NYL441" s="1552"/>
      <c r="NYM441" s="1552"/>
      <c r="NYN441" s="1552"/>
      <c r="NYO441" s="1552"/>
      <c r="NYP441" s="1552"/>
      <c r="NYQ441" s="1552"/>
      <c r="NYR441" s="1552"/>
      <c r="NYS441" s="1552"/>
      <c r="NYT441" s="1552"/>
      <c r="NYU441" s="1552"/>
      <c r="NYV441" s="1552"/>
      <c r="NYW441" s="1552"/>
      <c r="NYX441" s="1552"/>
      <c r="NYY441" s="1552"/>
      <c r="NYZ441" s="1552"/>
      <c r="NZA441" s="1552"/>
      <c r="NZB441" s="1552"/>
      <c r="NZC441" s="1552"/>
      <c r="NZD441" s="1552"/>
      <c r="NZE441" s="1552"/>
      <c r="NZF441" s="1552"/>
      <c r="NZG441" s="1552"/>
      <c r="NZH441" s="1552"/>
      <c r="NZI441" s="1552"/>
      <c r="NZJ441" s="1552"/>
      <c r="NZK441" s="1552"/>
      <c r="NZL441" s="1552"/>
      <c r="NZM441" s="1552"/>
      <c r="NZN441" s="1552"/>
      <c r="NZO441" s="1552"/>
      <c r="NZP441" s="1552"/>
      <c r="NZQ441" s="1552"/>
      <c r="NZR441" s="1552"/>
      <c r="NZS441" s="1552"/>
      <c r="NZT441" s="1552"/>
      <c r="NZU441" s="1552"/>
      <c r="NZV441" s="1552"/>
      <c r="NZW441" s="1552"/>
      <c r="NZX441" s="1552"/>
      <c r="NZY441" s="1552"/>
      <c r="NZZ441" s="1552"/>
      <c r="OAA441" s="1552"/>
      <c r="OAB441" s="1552"/>
      <c r="OAC441" s="1552"/>
      <c r="OAD441" s="1552"/>
      <c r="OAE441" s="1552"/>
      <c r="OAF441" s="1552"/>
      <c r="OAG441" s="1552"/>
      <c r="OAH441" s="1552"/>
      <c r="OAI441" s="1552"/>
      <c r="OAJ441" s="1552"/>
      <c r="OAK441" s="1552"/>
      <c r="OAL441" s="1552"/>
      <c r="OAM441" s="1552"/>
      <c r="OAN441" s="1552"/>
      <c r="OAO441" s="1552"/>
      <c r="OAP441" s="1552"/>
      <c r="OAQ441" s="1552"/>
      <c r="OAR441" s="1552"/>
      <c r="OAS441" s="1552"/>
      <c r="OAT441" s="1552"/>
      <c r="OAU441" s="1552"/>
      <c r="OAV441" s="1552"/>
      <c r="OAW441" s="1552"/>
      <c r="OAX441" s="1552"/>
      <c r="OAY441" s="1552"/>
      <c r="OAZ441" s="1552"/>
      <c r="OBA441" s="1552"/>
      <c r="OBB441" s="1552"/>
      <c r="OBC441" s="1552"/>
      <c r="OBD441" s="1552"/>
      <c r="OBE441" s="1552"/>
      <c r="OBF441" s="1552"/>
      <c r="OBG441" s="1552"/>
      <c r="OBH441" s="1552"/>
      <c r="OBI441" s="1552"/>
      <c r="OBJ441" s="1552"/>
      <c r="OBK441" s="1552"/>
      <c r="OBL441" s="1552"/>
      <c r="OBM441" s="1552"/>
      <c r="OBN441" s="1552"/>
      <c r="OBO441" s="1552"/>
      <c r="OBP441" s="1552"/>
      <c r="OBQ441" s="1552"/>
      <c r="OBR441" s="1552"/>
      <c r="OBS441" s="1552"/>
      <c r="OBT441" s="1552"/>
      <c r="OBU441" s="1552"/>
      <c r="OBV441" s="1552"/>
      <c r="OBW441" s="1552"/>
      <c r="OBX441" s="1552"/>
      <c r="OBY441" s="1552"/>
      <c r="OBZ441" s="1552"/>
      <c r="OCA441" s="1552"/>
      <c r="OCB441" s="1552"/>
      <c r="OCC441" s="1552"/>
      <c r="OCD441" s="1552"/>
      <c r="OCE441" s="1552"/>
      <c r="OCF441" s="1552"/>
      <c r="OCG441" s="1552"/>
      <c r="OCH441" s="1552"/>
      <c r="OCI441" s="1552"/>
      <c r="OCJ441" s="1552"/>
      <c r="OCK441" s="1552"/>
      <c r="OCL441" s="1552"/>
      <c r="OCM441" s="1552"/>
      <c r="OCN441" s="1552"/>
      <c r="OCO441" s="1552"/>
      <c r="OCP441" s="1552"/>
      <c r="OCQ441" s="1552"/>
      <c r="OCR441" s="1552"/>
      <c r="OCS441" s="1552"/>
      <c r="OCT441" s="1552"/>
      <c r="OCU441" s="1552"/>
      <c r="OCV441" s="1552"/>
      <c r="OCW441" s="1552"/>
      <c r="OCX441" s="1552"/>
      <c r="OCY441" s="1552"/>
      <c r="OCZ441" s="1552"/>
      <c r="ODA441" s="1552"/>
      <c r="ODB441" s="1552"/>
      <c r="ODC441" s="1552"/>
      <c r="ODD441" s="1552"/>
      <c r="ODE441" s="1552"/>
      <c r="ODF441" s="1552"/>
      <c r="ODG441" s="1552"/>
      <c r="ODH441" s="1552"/>
      <c r="ODI441" s="1552"/>
      <c r="ODJ441" s="1552"/>
      <c r="ODK441" s="1552"/>
      <c r="ODL441" s="1552"/>
      <c r="ODM441" s="1552"/>
      <c r="ODN441" s="1552"/>
      <c r="ODO441" s="1552"/>
      <c r="ODP441" s="1552"/>
      <c r="ODQ441" s="1552"/>
      <c r="ODR441" s="1552"/>
      <c r="ODS441" s="1552"/>
      <c r="ODT441" s="1552"/>
      <c r="ODU441" s="1552"/>
      <c r="ODV441" s="1552"/>
      <c r="ODW441" s="1552"/>
      <c r="ODX441" s="1552"/>
      <c r="ODY441" s="1552"/>
      <c r="ODZ441" s="1552"/>
      <c r="OEA441" s="1552"/>
      <c r="OEB441" s="1552"/>
      <c r="OEC441" s="1552"/>
      <c r="OED441" s="1552"/>
      <c r="OEE441" s="1552"/>
      <c r="OEF441" s="1552"/>
      <c r="OEG441" s="1552"/>
      <c r="OEH441" s="1552"/>
      <c r="OEI441" s="1552"/>
      <c r="OEJ441" s="1552"/>
      <c r="OEK441" s="1552"/>
      <c r="OEL441" s="1552"/>
      <c r="OEM441" s="1552"/>
      <c r="OEN441" s="1552"/>
      <c r="OEO441" s="1552"/>
      <c r="OEP441" s="1552"/>
      <c r="OEQ441" s="1552"/>
      <c r="OER441" s="1552"/>
      <c r="OES441" s="1552"/>
      <c r="OET441" s="1552"/>
      <c r="OEU441" s="1552"/>
      <c r="OEV441" s="1552"/>
      <c r="OEW441" s="1552"/>
      <c r="OEX441" s="1552"/>
      <c r="OEY441" s="1552"/>
      <c r="OEZ441" s="1552"/>
      <c r="OFA441" s="1552"/>
      <c r="OFB441" s="1552"/>
      <c r="OFC441" s="1552"/>
      <c r="OFD441" s="1552"/>
      <c r="OFE441" s="1552"/>
      <c r="OFF441" s="1552"/>
      <c r="OFG441" s="1552"/>
      <c r="OFH441" s="1552"/>
      <c r="OFI441" s="1552"/>
      <c r="OFJ441" s="1552"/>
      <c r="OFK441" s="1552"/>
      <c r="OFL441" s="1552"/>
      <c r="OFM441" s="1552"/>
      <c r="OFN441" s="1552"/>
      <c r="OFO441" s="1552"/>
      <c r="OFP441" s="1552"/>
      <c r="OFQ441" s="1552"/>
      <c r="OFR441" s="1552"/>
      <c r="OFS441" s="1552"/>
      <c r="OFT441" s="1552"/>
      <c r="OFU441" s="1552"/>
      <c r="OFV441" s="1552"/>
      <c r="OFW441" s="1552"/>
      <c r="OFX441" s="1552"/>
      <c r="OFY441" s="1552"/>
      <c r="OFZ441" s="1552"/>
      <c r="OGA441" s="1552"/>
      <c r="OGB441" s="1552"/>
      <c r="OGC441" s="1552"/>
      <c r="OGD441" s="1552"/>
      <c r="OGE441" s="1552"/>
      <c r="OGF441" s="1552"/>
      <c r="OGG441" s="1552"/>
      <c r="OGH441" s="1552"/>
      <c r="OGI441" s="1552"/>
      <c r="OGJ441" s="1552"/>
      <c r="OGK441" s="1552"/>
      <c r="OGL441" s="1552"/>
      <c r="OGM441" s="1552"/>
      <c r="OGN441" s="1552"/>
      <c r="OGO441" s="1552"/>
      <c r="OGP441" s="1552"/>
      <c r="OGQ441" s="1552"/>
      <c r="OGR441" s="1552"/>
      <c r="OGS441" s="1552"/>
      <c r="OGT441" s="1552"/>
      <c r="OGU441" s="1552"/>
      <c r="OGV441" s="1552"/>
      <c r="OGW441" s="1552"/>
      <c r="OGX441" s="1552"/>
      <c r="OGY441" s="1552"/>
      <c r="OGZ441" s="1552"/>
      <c r="OHA441" s="1552"/>
      <c r="OHB441" s="1552"/>
      <c r="OHC441" s="1552"/>
      <c r="OHD441" s="1552"/>
      <c r="OHE441" s="1552"/>
      <c r="OHF441" s="1552"/>
      <c r="OHG441" s="1552"/>
      <c r="OHH441" s="1552"/>
      <c r="OHI441" s="1552"/>
      <c r="OHJ441" s="1552"/>
      <c r="OHK441" s="1552"/>
      <c r="OHL441" s="1552"/>
      <c r="OHM441" s="1552"/>
      <c r="OHN441" s="1552"/>
      <c r="OHO441" s="1552"/>
      <c r="OHP441" s="1552"/>
      <c r="OHQ441" s="1552"/>
      <c r="OHR441" s="1552"/>
      <c r="OHS441" s="1552"/>
      <c r="OHT441" s="1552"/>
      <c r="OHU441" s="1552"/>
      <c r="OHV441" s="1552"/>
      <c r="OHW441" s="1552"/>
      <c r="OHX441" s="1552"/>
      <c r="OHY441" s="1552"/>
      <c r="OHZ441" s="1552"/>
      <c r="OIA441" s="1552"/>
      <c r="OIB441" s="1552"/>
      <c r="OIC441" s="1552"/>
      <c r="OID441" s="1552"/>
      <c r="OIE441" s="1552"/>
      <c r="OIF441" s="1552"/>
      <c r="OIG441" s="1552"/>
      <c r="OIH441" s="1552"/>
      <c r="OII441" s="1552"/>
      <c r="OIJ441" s="1552"/>
      <c r="OIK441" s="1552"/>
      <c r="OIL441" s="1552"/>
      <c r="OIM441" s="1552"/>
      <c r="OIN441" s="1552"/>
      <c r="OIO441" s="1552"/>
      <c r="OIP441" s="1552"/>
      <c r="OIQ441" s="1552"/>
      <c r="OIR441" s="1552"/>
      <c r="OIS441" s="1552"/>
      <c r="OIT441" s="1552"/>
      <c r="OIU441" s="1552"/>
      <c r="OIV441" s="1552"/>
      <c r="OIW441" s="1552"/>
      <c r="OIX441" s="1552"/>
      <c r="OIY441" s="1552"/>
      <c r="OIZ441" s="1552"/>
      <c r="OJA441" s="1552"/>
      <c r="OJB441" s="1552"/>
      <c r="OJC441" s="1552"/>
      <c r="OJD441" s="1552"/>
      <c r="OJE441" s="1552"/>
      <c r="OJF441" s="1552"/>
      <c r="OJG441" s="1552"/>
      <c r="OJH441" s="1552"/>
      <c r="OJI441" s="1552"/>
      <c r="OJJ441" s="1552"/>
      <c r="OJK441" s="1552"/>
      <c r="OJL441" s="1552"/>
      <c r="OJM441" s="1552"/>
      <c r="OJN441" s="1552"/>
      <c r="OJO441" s="1552"/>
      <c r="OJP441" s="1552"/>
      <c r="OJQ441" s="1552"/>
      <c r="OJR441" s="1552"/>
      <c r="OJS441" s="1552"/>
      <c r="OJT441" s="1552"/>
      <c r="OJU441" s="1552"/>
      <c r="OJV441" s="1552"/>
      <c r="OJW441" s="1552"/>
      <c r="OJX441" s="1552"/>
      <c r="OJY441" s="1552"/>
      <c r="OJZ441" s="1552"/>
      <c r="OKA441" s="1552"/>
      <c r="OKB441" s="1552"/>
      <c r="OKC441" s="1552"/>
      <c r="OKD441" s="1552"/>
      <c r="OKE441" s="1552"/>
      <c r="OKF441" s="1552"/>
      <c r="OKG441" s="1552"/>
      <c r="OKH441" s="1552"/>
      <c r="OKI441" s="1552"/>
      <c r="OKJ441" s="1552"/>
      <c r="OKK441" s="1552"/>
      <c r="OKL441" s="1552"/>
      <c r="OKM441" s="1552"/>
      <c r="OKN441" s="1552"/>
      <c r="OKO441" s="1552"/>
      <c r="OKP441" s="1552"/>
      <c r="OKQ441" s="1552"/>
      <c r="OKR441" s="1552"/>
      <c r="OKS441" s="1552"/>
      <c r="OKT441" s="1552"/>
      <c r="OKU441" s="1552"/>
      <c r="OKV441" s="1552"/>
      <c r="OKW441" s="1552"/>
      <c r="OKX441" s="1552"/>
      <c r="OKY441" s="1552"/>
      <c r="OKZ441" s="1552"/>
      <c r="OLA441" s="1552"/>
      <c r="OLB441" s="1552"/>
      <c r="OLC441" s="1552"/>
      <c r="OLD441" s="1552"/>
      <c r="OLE441" s="1552"/>
      <c r="OLF441" s="1552"/>
      <c r="OLG441" s="1552"/>
      <c r="OLH441" s="1552"/>
      <c r="OLI441" s="1552"/>
      <c r="OLJ441" s="1552"/>
      <c r="OLK441" s="1552"/>
      <c r="OLL441" s="1552"/>
      <c r="OLM441" s="1552"/>
      <c r="OLN441" s="1552"/>
      <c r="OLO441" s="1552"/>
      <c r="OLP441" s="1552"/>
      <c r="OLQ441" s="1552"/>
      <c r="OLR441" s="1552"/>
      <c r="OLS441" s="1552"/>
      <c r="OLT441" s="1552"/>
      <c r="OLU441" s="1552"/>
      <c r="OLV441" s="1552"/>
      <c r="OLW441" s="1552"/>
      <c r="OLX441" s="1552"/>
      <c r="OLY441" s="1552"/>
      <c r="OLZ441" s="1552"/>
      <c r="OMA441" s="1552"/>
      <c r="OMB441" s="1552"/>
      <c r="OMC441" s="1552"/>
      <c r="OMD441" s="1552"/>
      <c r="OME441" s="1552"/>
      <c r="OMF441" s="1552"/>
      <c r="OMG441" s="1552"/>
      <c r="OMH441" s="1552"/>
      <c r="OMI441" s="1552"/>
      <c r="OMJ441" s="1552"/>
      <c r="OMK441" s="1552"/>
      <c r="OML441" s="1552"/>
      <c r="OMM441" s="1552"/>
      <c r="OMN441" s="1552"/>
      <c r="OMO441" s="1552"/>
      <c r="OMP441" s="1552"/>
      <c r="OMQ441" s="1552"/>
      <c r="OMR441" s="1552"/>
      <c r="OMS441" s="1552"/>
      <c r="OMT441" s="1552"/>
      <c r="OMU441" s="1552"/>
      <c r="OMV441" s="1552"/>
      <c r="OMW441" s="1552"/>
      <c r="OMX441" s="1552"/>
      <c r="OMY441" s="1552"/>
      <c r="OMZ441" s="1552"/>
      <c r="ONA441" s="1552"/>
      <c r="ONB441" s="1552"/>
      <c r="ONC441" s="1552"/>
      <c r="OND441" s="1552"/>
      <c r="ONE441" s="1552"/>
      <c r="ONF441" s="1552"/>
      <c r="ONG441" s="1552"/>
      <c r="ONH441" s="1552"/>
      <c r="ONI441" s="1552"/>
      <c r="ONJ441" s="1552"/>
      <c r="ONK441" s="1552"/>
      <c r="ONL441" s="1552"/>
      <c r="ONM441" s="1552"/>
      <c r="ONN441" s="1552"/>
      <c r="ONO441" s="1552"/>
      <c r="ONP441" s="1552"/>
      <c r="ONQ441" s="1552"/>
      <c r="ONR441" s="1552"/>
      <c r="ONS441" s="1552"/>
      <c r="ONT441" s="1552"/>
      <c r="ONU441" s="1552"/>
      <c r="ONV441" s="1552"/>
      <c r="ONW441" s="1552"/>
      <c r="ONX441" s="1552"/>
      <c r="ONY441" s="1552"/>
      <c r="ONZ441" s="1552"/>
      <c r="OOA441" s="1552"/>
      <c r="OOB441" s="1552"/>
      <c r="OOC441" s="1552"/>
      <c r="OOD441" s="1552"/>
      <c r="OOE441" s="1552"/>
      <c r="OOF441" s="1552"/>
      <c r="OOG441" s="1552"/>
      <c r="OOH441" s="1552"/>
      <c r="OOI441" s="1552"/>
      <c r="OOJ441" s="1552"/>
      <c r="OOK441" s="1552"/>
      <c r="OOL441" s="1552"/>
      <c r="OOM441" s="1552"/>
      <c r="OON441" s="1552"/>
      <c r="OOO441" s="1552"/>
      <c r="OOP441" s="1552"/>
      <c r="OOQ441" s="1552"/>
      <c r="OOR441" s="1552"/>
      <c r="OOS441" s="1552"/>
      <c r="OOT441" s="1552"/>
      <c r="OOU441" s="1552"/>
      <c r="OOV441" s="1552"/>
      <c r="OOW441" s="1552"/>
      <c r="OOX441" s="1552"/>
      <c r="OOY441" s="1552"/>
      <c r="OOZ441" s="1552"/>
      <c r="OPA441" s="1552"/>
      <c r="OPB441" s="1552"/>
      <c r="OPC441" s="1552"/>
      <c r="OPD441" s="1552"/>
      <c r="OPE441" s="1552"/>
      <c r="OPF441" s="1552"/>
      <c r="OPG441" s="1552"/>
      <c r="OPH441" s="1552"/>
      <c r="OPI441" s="1552"/>
      <c r="OPJ441" s="1552"/>
      <c r="OPK441" s="1552"/>
      <c r="OPL441" s="1552"/>
      <c r="OPM441" s="1552"/>
      <c r="OPN441" s="1552"/>
      <c r="OPO441" s="1552"/>
      <c r="OPP441" s="1552"/>
      <c r="OPQ441" s="1552"/>
      <c r="OPR441" s="1552"/>
      <c r="OPS441" s="1552"/>
      <c r="OPT441" s="1552"/>
      <c r="OPU441" s="1552"/>
      <c r="OPV441" s="1552"/>
      <c r="OPW441" s="1552"/>
      <c r="OPX441" s="1552"/>
      <c r="OPY441" s="1552"/>
      <c r="OPZ441" s="1552"/>
      <c r="OQA441" s="1552"/>
      <c r="OQB441" s="1552"/>
      <c r="OQC441" s="1552"/>
      <c r="OQD441" s="1552"/>
      <c r="OQE441" s="1552"/>
      <c r="OQF441" s="1552"/>
      <c r="OQG441" s="1552"/>
      <c r="OQH441" s="1552"/>
      <c r="OQI441" s="1552"/>
      <c r="OQJ441" s="1552"/>
      <c r="OQK441" s="1552"/>
      <c r="OQL441" s="1552"/>
      <c r="OQM441" s="1552"/>
      <c r="OQN441" s="1552"/>
      <c r="OQO441" s="1552"/>
      <c r="OQP441" s="1552"/>
      <c r="OQQ441" s="1552"/>
      <c r="OQR441" s="1552"/>
      <c r="OQS441" s="1552"/>
      <c r="OQT441" s="1552"/>
      <c r="OQU441" s="1552"/>
      <c r="OQV441" s="1552"/>
      <c r="OQW441" s="1552"/>
      <c r="OQX441" s="1552"/>
      <c r="OQY441" s="1552"/>
      <c r="OQZ441" s="1552"/>
      <c r="ORA441" s="1552"/>
      <c r="ORB441" s="1552"/>
      <c r="ORC441" s="1552"/>
      <c r="ORD441" s="1552"/>
      <c r="ORE441" s="1552"/>
      <c r="ORF441" s="1552"/>
      <c r="ORG441" s="1552"/>
      <c r="ORH441" s="1552"/>
      <c r="ORI441" s="1552"/>
      <c r="ORJ441" s="1552"/>
      <c r="ORK441" s="1552"/>
      <c r="ORL441" s="1552"/>
      <c r="ORM441" s="1552"/>
      <c r="ORN441" s="1552"/>
      <c r="ORO441" s="1552"/>
      <c r="ORP441" s="1552"/>
      <c r="ORQ441" s="1552"/>
      <c r="ORR441" s="1552"/>
      <c r="ORS441" s="1552"/>
      <c r="ORT441" s="1552"/>
      <c r="ORU441" s="1552"/>
      <c r="ORV441" s="1552"/>
      <c r="ORW441" s="1552"/>
      <c r="ORX441" s="1552"/>
      <c r="ORY441" s="1552"/>
      <c r="ORZ441" s="1552"/>
      <c r="OSA441" s="1552"/>
      <c r="OSB441" s="1552"/>
      <c r="OSC441" s="1552"/>
      <c r="OSD441" s="1552"/>
      <c r="OSE441" s="1552"/>
      <c r="OSF441" s="1552"/>
      <c r="OSG441" s="1552"/>
      <c r="OSH441" s="1552"/>
      <c r="OSI441" s="1552"/>
      <c r="OSJ441" s="1552"/>
      <c r="OSK441" s="1552"/>
      <c r="OSL441" s="1552"/>
      <c r="OSM441" s="1552"/>
      <c r="OSN441" s="1552"/>
      <c r="OSO441" s="1552"/>
      <c r="OSP441" s="1552"/>
      <c r="OSQ441" s="1552"/>
      <c r="OSR441" s="1552"/>
      <c r="OSS441" s="1552"/>
      <c r="OST441" s="1552"/>
      <c r="OSU441" s="1552"/>
      <c r="OSV441" s="1552"/>
      <c r="OSW441" s="1552"/>
      <c r="OSX441" s="1552"/>
      <c r="OSY441" s="1552"/>
      <c r="OSZ441" s="1552"/>
      <c r="OTA441" s="1552"/>
      <c r="OTB441" s="1552"/>
      <c r="OTC441" s="1552"/>
      <c r="OTD441" s="1552"/>
      <c r="OTE441" s="1552"/>
      <c r="OTF441" s="1552"/>
      <c r="OTG441" s="1552"/>
      <c r="OTH441" s="1552"/>
      <c r="OTI441" s="1552"/>
      <c r="OTJ441" s="1552"/>
      <c r="OTK441" s="1552"/>
      <c r="OTL441" s="1552"/>
      <c r="OTM441" s="1552"/>
      <c r="OTN441" s="1552"/>
      <c r="OTO441" s="1552"/>
      <c r="OTP441" s="1552"/>
      <c r="OTQ441" s="1552"/>
      <c r="OTR441" s="1552"/>
      <c r="OTS441" s="1552"/>
      <c r="OTT441" s="1552"/>
      <c r="OTU441" s="1552"/>
      <c r="OTV441" s="1552"/>
      <c r="OTW441" s="1552"/>
      <c r="OTX441" s="1552"/>
      <c r="OTY441" s="1552"/>
      <c r="OTZ441" s="1552"/>
      <c r="OUA441" s="1552"/>
      <c r="OUB441" s="1552"/>
      <c r="OUC441" s="1552"/>
      <c r="OUD441" s="1552"/>
      <c r="OUE441" s="1552"/>
      <c r="OUF441" s="1552"/>
      <c r="OUG441" s="1552"/>
      <c r="OUH441" s="1552"/>
      <c r="OUI441" s="1552"/>
      <c r="OUJ441" s="1552"/>
      <c r="OUK441" s="1552"/>
      <c r="OUL441" s="1552"/>
      <c r="OUM441" s="1552"/>
      <c r="OUN441" s="1552"/>
      <c r="OUO441" s="1552"/>
      <c r="OUP441" s="1552"/>
      <c r="OUQ441" s="1552"/>
      <c r="OUR441" s="1552"/>
      <c r="OUS441" s="1552"/>
      <c r="OUT441" s="1552"/>
      <c r="OUU441" s="1552"/>
      <c r="OUV441" s="1552"/>
      <c r="OUW441" s="1552"/>
      <c r="OUX441" s="1552"/>
      <c r="OUY441" s="1552"/>
      <c r="OUZ441" s="1552"/>
      <c r="OVA441" s="1552"/>
      <c r="OVB441" s="1552"/>
      <c r="OVC441" s="1552"/>
      <c r="OVD441" s="1552"/>
      <c r="OVE441" s="1552"/>
      <c r="OVF441" s="1552"/>
      <c r="OVG441" s="1552"/>
      <c r="OVH441" s="1552"/>
      <c r="OVI441" s="1552"/>
      <c r="OVJ441" s="1552"/>
      <c r="OVK441" s="1552"/>
      <c r="OVL441" s="1552"/>
      <c r="OVM441" s="1552"/>
      <c r="OVN441" s="1552"/>
      <c r="OVO441" s="1552"/>
      <c r="OVP441" s="1552"/>
      <c r="OVQ441" s="1552"/>
      <c r="OVR441" s="1552"/>
      <c r="OVS441" s="1552"/>
      <c r="OVT441" s="1552"/>
      <c r="OVU441" s="1552"/>
      <c r="OVV441" s="1552"/>
      <c r="OVW441" s="1552"/>
      <c r="OVX441" s="1552"/>
      <c r="OVY441" s="1552"/>
      <c r="OVZ441" s="1552"/>
      <c r="OWA441" s="1552"/>
      <c r="OWB441" s="1552"/>
      <c r="OWC441" s="1552"/>
      <c r="OWD441" s="1552"/>
      <c r="OWE441" s="1552"/>
      <c r="OWF441" s="1552"/>
      <c r="OWG441" s="1552"/>
      <c r="OWH441" s="1552"/>
      <c r="OWI441" s="1552"/>
      <c r="OWJ441" s="1552"/>
      <c r="OWK441" s="1552"/>
      <c r="OWL441" s="1552"/>
      <c r="OWM441" s="1552"/>
      <c r="OWN441" s="1552"/>
      <c r="OWO441" s="1552"/>
      <c r="OWP441" s="1552"/>
      <c r="OWQ441" s="1552"/>
      <c r="OWR441" s="1552"/>
      <c r="OWS441" s="1552"/>
      <c r="OWT441" s="1552"/>
      <c r="OWU441" s="1552"/>
      <c r="OWV441" s="1552"/>
      <c r="OWW441" s="1552"/>
      <c r="OWX441" s="1552"/>
      <c r="OWY441" s="1552"/>
      <c r="OWZ441" s="1552"/>
      <c r="OXA441" s="1552"/>
      <c r="OXB441" s="1552"/>
      <c r="OXC441" s="1552"/>
      <c r="OXD441" s="1552"/>
      <c r="OXE441" s="1552"/>
      <c r="OXF441" s="1552"/>
      <c r="OXG441" s="1552"/>
      <c r="OXH441" s="1552"/>
      <c r="OXI441" s="1552"/>
      <c r="OXJ441" s="1552"/>
      <c r="OXK441" s="1552"/>
      <c r="OXL441" s="1552"/>
      <c r="OXM441" s="1552"/>
      <c r="OXN441" s="1552"/>
      <c r="OXO441" s="1552"/>
      <c r="OXP441" s="1552"/>
      <c r="OXQ441" s="1552"/>
      <c r="OXR441" s="1552"/>
      <c r="OXS441" s="1552"/>
      <c r="OXT441" s="1552"/>
      <c r="OXU441" s="1552"/>
      <c r="OXV441" s="1552"/>
      <c r="OXW441" s="1552"/>
      <c r="OXX441" s="1552"/>
      <c r="OXY441" s="1552"/>
      <c r="OXZ441" s="1552"/>
      <c r="OYA441" s="1552"/>
      <c r="OYB441" s="1552"/>
      <c r="OYC441" s="1552"/>
      <c r="OYD441" s="1552"/>
      <c r="OYE441" s="1552"/>
      <c r="OYF441" s="1552"/>
      <c r="OYG441" s="1552"/>
      <c r="OYH441" s="1552"/>
      <c r="OYI441" s="1552"/>
      <c r="OYJ441" s="1552"/>
      <c r="OYK441" s="1552"/>
      <c r="OYL441" s="1552"/>
      <c r="OYM441" s="1552"/>
      <c r="OYN441" s="1552"/>
      <c r="OYO441" s="1552"/>
      <c r="OYP441" s="1552"/>
      <c r="OYQ441" s="1552"/>
      <c r="OYR441" s="1552"/>
      <c r="OYS441" s="1552"/>
      <c r="OYT441" s="1552"/>
      <c r="OYU441" s="1552"/>
      <c r="OYV441" s="1552"/>
      <c r="OYW441" s="1552"/>
      <c r="OYX441" s="1552"/>
      <c r="OYY441" s="1552"/>
      <c r="OYZ441" s="1552"/>
      <c r="OZA441" s="1552"/>
      <c r="OZB441" s="1552"/>
      <c r="OZC441" s="1552"/>
      <c r="OZD441" s="1552"/>
      <c r="OZE441" s="1552"/>
      <c r="OZF441" s="1552"/>
      <c r="OZG441" s="1552"/>
      <c r="OZH441" s="1552"/>
      <c r="OZI441" s="1552"/>
      <c r="OZJ441" s="1552"/>
      <c r="OZK441" s="1552"/>
      <c r="OZL441" s="1552"/>
      <c r="OZM441" s="1552"/>
      <c r="OZN441" s="1552"/>
      <c r="OZO441" s="1552"/>
      <c r="OZP441" s="1552"/>
      <c r="OZQ441" s="1552"/>
      <c r="OZR441" s="1552"/>
      <c r="OZS441" s="1552"/>
      <c r="OZT441" s="1552"/>
      <c r="OZU441" s="1552"/>
      <c r="OZV441" s="1552"/>
      <c r="OZW441" s="1552"/>
      <c r="OZX441" s="1552"/>
      <c r="OZY441" s="1552"/>
      <c r="OZZ441" s="1552"/>
      <c r="PAA441" s="1552"/>
      <c r="PAB441" s="1552"/>
      <c r="PAC441" s="1552"/>
      <c r="PAD441" s="1552"/>
      <c r="PAE441" s="1552"/>
      <c r="PAF441" s="1552"/>
      <c r="PAG441" s="1552"/>
      <c r="PAH441" s="1552"/>
      <c r="PAI441" s="1552"/>
      <c r="PAJ441" s="1552"/>
      <c r="PAK441" s="1552"/>
      <c r="PAL441" s="1552"/>
      <c r="PAM441" s="1552"/>
      <c r="PAN441" s="1552"/>
      <c r="PAO441" s="1552"/>
      <c r="PAP441" s="1552"/>
      <c r="PAQ441" s="1552"/>
      <c r="PAR441" s="1552"/>
      <c r="PAS441" s="1552"/>
      <c r="PAT441" s="1552"/>
      <c r="PAU441" s="1552"/>
      <c r="PAV441" s="1552"/>
      <c r="PAW441" s="1552"/>
      <c r="PAX441" s="1552"/>
      <c r="PAY441" s="1552"/>
      <c r="PAZ441" s="1552"/>
      <c r="PBA441" s="1552"/>
      <c r="PBB441" s="1552"/>
      <c r="PBC441" s="1552"/>
      <c r="PBD441" s="1552"/>
      <c r="PBE441" s="1552"/>
      <c r="PBF441" s="1552"/>
      <c r="PBG441" s="1552"/>
      <c r="PBH441" s="1552"/>
      <c r="PBI441" s="1552"/>
      <c r="PBJ441" s="1552"/>
      <c r="PBK441" s="1552"/>
      <c r="PBL441" s="1552"/>
      <c r="PBM441" s="1552"/>
      <c r="PBN441" s="1552"/>
      <c r="PBO441" s="1552"/>
      <c r="PBP441" s="1552"/>
      <c r="PBQ441" s="1552"/>
      <c r="PBR441" s="1552"/>
      <c r="PBS441" s="1552"/>
      <c r="PBT441" s="1552"/>
      <c r="PBU441" s="1552"/>
      <c r="PBV441" s="1552"/>
      <c r="PBW441" s="1552"/>
      <c r="PBX441" s="1552"/>
      <c r="PBY441" s="1552"/>
      <c r="PBZ441" s="1552"/>
      <c r="PCA441" s="1552"/>
      <c r="PCB441" s="1552"/>
      <c r="PCC441" s="1552"/>
      <c r="PCD441" s="1552"/>
      <c r="PCE441" s="1552"/>
      <c r="PCF441" s="1552"/>
      <c r="PCG441" s="1552"/>
      <c r="PCH441" s="1552"/>
      <c r="PCI441" s="1552"/>
      <c r="PCJ441" s="1552"/>
      <c r="PCK441" s="1552"/>
      <c r="PCL441" s="1552"/>
      <c r="PCM441" s="1552"/>
      <c r="PCN441" s="1552"/>
      <c r="PCO441" s="1552"/>
      <c r="PCP441" s="1552"/>
      <c r="PCQ441" s="1552"/>
      <c r="PCR441" s="1552"/>
      <c r="PCS441" s="1552"/>
      <c r="PCT441" s="1552"/>
      <c r="PCU441" s="1552"/>
      <c r="PCV441" s="1552"/>
      <c r="PCW441" s="1552"/>
      <c r="PCX441" s="1552"/>
      <c r="PCY441" s="1552"/>
      <c r="PCZ441" s="1552"/>
      <c r="PDA441" s="1552"/>
      <c r="PDB441" s="1552"/>
      <c r="PDC441" s="1552"/>
      <c r="PDD441" s="1552"/>
      <c r="PDE441" s="1552"/>
      <c r="PDF441" s="1552"/>
      <c r="PDG441" s="1552"/>
      <c r="PDH441" s="1552"/>
      <c r="PDI441" s="1552"/>
      <c r="PDJ441" s="1552"/>
      <c r="PDK441" s="1552"/>
      <c r="PDL441" s="1552"/>
      <c r="PDM441" s="1552"/>
      <c r="PDN441" s="1552"/>
      <c r="PDO441" s="1552"/>
      <c r="PDP441" s="1552"/>
      <c r="PDQ441" s="1552"/>
      <c r="PDR441" s="1552"/>
      <c r="PDS441" s="1552"/>
      <c r="PDT441" s="1552"/>
      <c r="PDU441" s="1552"/>
      <c r="PDV441" s="1552"/>
      <c r="PDW441" s="1552"/>
      <c r="PDX441" s="1552"/>
      <c r="PDY441" s="1552"/>
      <c r="PDZ441" s="1552"/>
      <c r="PEA441" s="1552"/>
      <c r="PEB441" s="1552"/>
      <c r="PEC441" s="1552"/>
      <c r="PED441" s="1552"/>
      <c r="PEE441" s="1552"/>
      <c r="PEF441" s="1552"/>
      <c r="PEG441" s="1552"/>
      <c r="PEH441" s="1552"/>
      <c r="PEI441" s="1552"/>
      <c r="PEJ441" s="1552"/>
      <c r="PEK441" s="1552"/>
      <c r="PEL441" s="1552"/>
      <c r="PEM441" s="1552"/>
      <c r="PEN441" s="1552"/>
      <c r="PEO441" s="1552"/>
      <c r="PEP441" s="1552"/>
      <c r="PEQ441" s="1552"/>
      <c r="PER441" s="1552"/>
      <c r="PES441" s="1552"/>
      <c r="PET441" s="1552"/>
      <c r="PEU441" s="1552"/>
      <c r="PEV441" s="1552"/>
      <c r="PEW441" s="1552"/>
      <c r="PEX441" s="1552"/>
      <c r="PEY441" s="1552"/>
      <c r="PEZ441" s="1552"/>
      <c r="PFA441" s="1552"/>
      <c r="PFB441" s="1552"/>
      <c r="PFC441" s="1552"/>
      <c r="PFD441" s="1552"/>
      <c r="PFE441" s="1552"/>
      <c r="PFF441" s="1552"/>
      <c r="PFG441" s="1552"/>
      <c r="PFH441" s="1552"/>
      <c r="PFI441" s="1552"/>
      <c r="PFJ441" s="1552"/>
      <c r="PFK441" s="1552"/>
      <c r="PFL441" s="1552"/>
      <c r="PFM441" s="1552"/>
      <c r="PFN441" s="1552"/>
      <c r="PFO441" s="1552"/>
      <c r="PFP441" s="1552"/>
      <c r="PFQ441" s="1552"/>
      <c r="PFR441" s="1552"/>
      <c r="PFS441" s="1552"/>
      <c r="PFT441" s="1552"/>
      <c r="PFU441" s="1552"/>
      <c r="PFV441" s="1552"/>
      <c r="PFW441" s="1552"/>
      <c r="PFX441" s="1552"/>
      <c r="PFY441" s="1552"/>
      <c r="PFZ441" s="1552"/>
      <c r="PGA441" s="1552"/>
      <c r="PGB441" s="1552"/>
      <c r="PGC441" s="1552"/>
      <c r="PGD441" s="1552"/>
      <c r="PGE441" s="1552"/>
      <c r="PGF441" s="1552"/>
      <c r="PGG441" s="1552"/>
      <c r="PGH441" s="1552"/>
      <c r="PGI441" s="1552"/>
      <c r="PGJ441" s="1552"/>
      <c r="PGK441" s="1552"/>
      <c r="PGL441" s="1552"/>
      <c r="PGM441" s="1552"/>
      <c r="PGN441" s="1552"/>
      <c r="PGO441" s="1552"/>
      <c r="PGP441" s="1552"/>
      <c r="PGQ441" s="1552"/>
      <c r="PGR441" s="1552"/>
      <c r="PGS441" s="1552"/>
      <c r="PGT441" s="1552"/>
      <c r="PGU441" s="1552"/>
      <c r="PGV441" s="1552"/>
      <c r="PGW441" s="1552"/>
      <c r="PGX441" s="1552"/>
      <c r="PGY441" s="1552"/>
      <c r="PGZ441" s="1552"/>
      <c r="PHA441" s="1552"/>
      <c r="PHB441" s="1552"/>
      <c r="PHC441" s="1552"/>
      <c r="PHD441" s="1552"/>
      <c r="PHE441" s="1552"/>
      <c r="PHF441" s="1552"/>
      <c r="PHG441" s="1552"/>
      <c r="PHH441" s="1552"/>
      <c r="PHI441" s="1552"/>
      <c r="PHJ441" s="1552"/>
      <c r="PHK441" s="1552"/>
      <c r="PHL441" s="1552"/>
      <c r="PHM441" s="1552"/>
      <c r="PHN441" s="1552"/>
      <c r="PHO441" s="1552"/>
      <c r="PHP441" s="1552"/>
      <c r="PHQ441" s="1552"/>
      <c r="PHR441" s="1552"/>
      <c r="PHS441" s="1552"/>
      <c r="PHT441" s="1552"/>
      <c r="PHU441" s="1552"/>
      <c r="PHV441" s="1552"/>
      <c r="PHW441" s="1552"/>
      <c r="PHX441" s="1552"/>
      <c r="PHY441" s="1552"/>
      <c r="PHZ441" s="1552"/>
      <c r="PIA441" s="1552"/>
      <c r="PIB441" s="1552"/>
      <c r="PIC441" s="1552"/>
      <c r="PID441" s="1552"/>
      <c r="PIE441" s="1552"/>
      <c r="PIF441" s="1552"/>
      <c r="PIG441" s="1552"/>
      <c r="PIH441" s="1552"/>
      <c r="PII441" s="1552"/>
      <c r="PIJ441" s="1552"/>
      <c r="PIK441" s="1552"/>
      <c r="PIL441" s="1552"/>
      <c r="PIM441" s="1552"/>
      <c r="PIN441" s="1552"/>
      <c r="PIO441" s="1552"/>
      <c r="PIP441" s="1552"/>
      <c r="PIQ441" s="1552"/>
      <c r="PIR441" s="1552"/>
      <c r="PIS441" s="1552"/>
      <c r="PIT441" s="1552"/>
      <c r="PIU441" s="1552"/>
      <c r="PIV441" s="1552"/>
      <c r="PIW441" s="1552"/>
      <c r="PIX441" s="1552"/>
      <c r="PIY441" s="1552"/>
      <c r="PIZ441" s="1552"/>
      <c r="PJA441" s="1552"/>
      <c r="PJB441" s="1552"/>
      <c r="PJC441" s="1552"/>
      <c r="PJD441" s="1552"/>
      <c r="PJE441" s="1552"/>
      <c r="PJF441" s="1552"/>
      <c r="PJG441" s="1552"/>
      <c r="PJH441" s="1552"/>
      <c r="PJI441" s="1552"/>
      <c r="PJJ441" s="1552"/>
      <c r="PJK441" s="1552"/>
      <c r="PJL441" s="1552"/>
      <c r="PJM441" s="1552"/>
      <c r="PJN441" s="1552"/>
      <c r="PJO441" s="1552"/>
      <c r="PJP441" s="1552"/>
      <c r="PJQ441" s="1552"/>
      <c r="PJR441" s="1552"/>
      <c r="PJS441" s="1552"/>
      <c r="PJT441" s="1552"/>
      <c r="PJU441" s="1552"/>
      <c r="PJV441" s="1552"/>
      <c r="PJW441" s="1552"/>
      <c r="PJX441" s="1552"/>
      <c r="PJY441" s="1552"/>
      <c r="PJZ441" s="1552"/>
      <c r="PKA441" s="1552"/>
      <c r="PKB441" s="1552"/>
      <c r="PKC441" s="1552"/>
      <c r="PKD441" s="1552"/>
      <c r="PKE441" s="1552"/>
      <c r="PKF441" s="1552"/>
      <c r="PKG441" s="1552"/>
      <c r="PKH441" s="1552"/>
      <c r="PKI441" s="1552"/>
      <c r="PKJ441" s="1552"/>
      <c r="PKK441" s="1552"/>
      <c r="PKL441" s="1552"/>
      <c r="PKM441" s="1552"/>
      <c r="PKN441" s="1552"/>
      <c r="PKO441" s="1552"/>
      <c r="PKP441" s="1552"/>
      <c r="PKQ441" s="1552"/>
      <c r="PKR441" s="1552"/>
      <c r="PKS441" s="1552"/>
      <c r="PKT441" s="1552"/>
      <c r="PKU441" s="1552"/>
      <c r="PKV441" s="1552"/>
      <c r="PKW441" s="1552"/>
      <c r="PKX441" s="1552"/>
      <c r="PKY441" s="1552"/>
      <c r="PKZ441" s="1552"/>
      <c r="PLA441" s="1552"/>
      <c r="PLB441" s="1552"/>
      <c r="PLC441" s="1552"/>
      <c r="PLD441" s="1552"/>
      <c r="PLE441" s="1552"/>
      <c r="PLF441" s="1552"/>
      <c r="PLG441" s="1552"/>
      <c r="PLH441" s="1552"/>
      <c r="PLI441" s="1552"/>
      <c r="PLJ441" s="1552"/>
      <c r="PLK441" s="1552"/>
      <c r="PLL441" s="1552"/>
      <c r="PLM441" s="1552"/>
      <c r="PLN441" s="1552"/>
      <c r="PLO441" s="1552"/>
      <c r="PLP441" s="1552"/>
      <c r="PLQ441" s="1552"/>
      <c r="PLR441" s="1552"/>
      <c r="PLS441" s="1552"/>
      <c r="PLT441" s="1552"/>
      <c r="PLU441" s="1552"/>
      <c r="PLV441" s="1552"/>
      <c r="PLW441" s="1552"/>
      <c r="PLX441" s="1552"/>
      <c r="PLY441" s="1552"/>
      <c r="PLZ441" s="1552"/>
      <c r="PMA441" s="1552"/>
      <c r="PMB441" s="1552"/>
      <c r="PMC441" s="1552"/>
      <c r="PMD441" s="1552"/>
      <c r="PME441" s="1552"/>
      <c r="PMF441" s="1552"/>
      <c r="PMG441" s="1552"/>
      <c r="PMH441" s="1552"/>
      <c r="PMI441" s="1552"/>
      <c r="PMJ441" s="1552"/>
      <c r="PMK441" s="1552"/>
      <c r="PML441" s="1552"/>
      <c r="PMM441" s="1552"/>
      <c r="PMN441" s="1552"/>
      <c r="PMO441" s="1552"/>
      <c r="PMP441" s="1552"/>
      <c r="PMQ441" s="1552"/>
      <c r="PMR441" s="1552"/>
      <c r="PMS441" s="1552"/>
      <c r="PMT441" s="1552"/>
      <c r="PMU441" s="1552"/>
      <c r="PMV441" s="1552"/>
      <c r="PMW441" s="1552"/>
      <c r="PMX441" s="1552"/>
      <c r="PMY441" s="1552"/>
      <c r="PMZ441" s="1552"/>
      <c r="PNA441" s="1552"/>
      <c r="PNB441" s="1552"/>
      <c r="PNC441" s="1552"/>
      <c r="PND441" s="1552"/>
      <c r="PNE441" s="1552"/>
      <c r="PNF441" s="1552"/>
      <c r="PNG441" s="1552"/>
      <c r="PNH441" s="1552"/>
      <c r="PNI441" s="1552"/>
      <c r="PNJ441" s="1552"/>
      <c r="PNK441" s="1552"/>
      <c r="PNL441" s="1552"/>
      <c r="PNM441" s="1552"/>
      <c r="PNN441" s="1552"/>
      <c r="PNO441" s="1552"/>
      <c r="PNP441" s="1552"/>
      <c r="PNQ441" s="1552"/>
      <c r="PNR441" s="1552"/>
      <c r="PNS441" s="1552"/>
      <c r="PNT441" s="1552"/>
      <c r="PNU441" s="1552"/>
      <c r="PNV441" s="1552"/>
      <c r="PNW441" s="1552"/>
      <c r="PNX441" s="1552"/>
      <c r="PNY441" s="1552"/>
      <c r="PNZ441" s="1552"/>
      <c r="POA441" s="1552"/>
      <c r="POB441" s="1552"/>
      <c r="POC441" s="1552"/>
      <c r="POD441" s="1552"/>
      <c r="POE441" s="1552"/>
      <c r="POF441" s="1552"/>
      <c r="POG441" s="1552"/>
      <c r="POH441" s="1552"/>
      <c r="POI441" s="1552"/>
      <c r="POJ441" s="1552"/>
      <c r="POK441" s="1552"/>
      <c r="POL441" s="1552"/>
      <c r="POM441" s="1552"/>
      <c r="PON441" s="1552"/>
      <c r="POO441" s="1552"/>
      <c r="POP441" s="1552"/>
      <c r="POQ441" s="1552"/>
      <c r="POR441" s="1552"/>
      <c r="POS441" s="1552"/>
      <c r="POT441" s="1552"/>
      <c r="POU441" s="1552"/>
      <c r="POV441" s="1552"/>
      <c r="POW441" s="1552"/>
      <c r="POX441" s="1552"/>
      <c r="POY441" s="1552"/>
      <c r="POZ441" s="1552"/>
      <c r="PPA441" s="1552"/>
      <c r="PPB441" s="1552"/>
      <c r="PPC441" s="1552"/>
      <c r="PPD441" s="1552"/>
      <c r="PPE441" s="1552"/>
      <c r="PPF441" s="1552"/>
      <c r="PPG441" s="1552"/>
      <c r="PPH441" s="1552"/>
      <c r="PPI441" s="1552"/>
      <c r="PPJ441" s="1552"/>
      <c r="PPK441" s="1552"/>
      <c r="PPL441" s="1552"/>
      <c r="PPM441" s="1552"/>
      <c r="PPN441" s="1552"/>
      <c r="PPO441" s="1552"/>
      <c r="PPP441" s="1552"/>
      <c r="PPQ441" s="1552"/>
      <c r="PPR441" s="1552"/>
      <c r="PPS441" s="1552"/>
      <c r="PPT441" s="1552"/>
      <c r="PPU441" s="1552"/>
      <c r="PPV441" s="1552"/>
      <c r="PPW441" s="1552"/>
      <c r="PPX441" s="1552"/>
      <c r="PPY441" s="1552"/>
      <c r="PPZ441" s="1552"/>
      <c r="PQA441" s="1552"/>
      <c r="PQB441" s="1552"/>
      <c r="PQC441" s="1552"/>
      <c r="PQD441" s="1552"/>
      <c r="PQE441" s="1552"/>
      <c r="PQF441" s="1552"/>
      <c r="PQG441" s="1552"/>
      <c r="PQH441" s="1552"/>
      <c r="PQI441" s="1552"/>
      <c r="PQJ441" s="1552"/>
      <c r="PQK441" s="1552"/>
      <c r="PQL441" s="1552"/>
      <c r="PQM441" s="1552"/>
      <c r="PQN441" s="1552"/>
      <c r="PQO441" s="1552"/>
      <c r="PQP441" s="1552"/>
      <c r="PQQ441" s="1552"/>
      <c r="PQR441" s="1552"/>
      <c r="PQS441" s="1552"/>
      <c r="PQT441" s="1552"/>
      <c r="PQU441" s="1552"/>
      <c r="PQV441" s="1552"/>
      <c r="PQW441" s="1552"/>
      <c r="PQX441" s="1552"/>
      <c r="PQY441" s="1552"/>
      <c r="PQZ441" s="1552"/>
      <c r="PRA441" s="1552"/>
      <c r="PRB441" s="1552"/>
      <c r="PRC441" s="1552"/>
      <c r="PRD441" s="1552"/>
      <c r="PRE441" s="1552"/>
      <c r="PRF441" s="1552"/>
      <c r="PRG441" s="1552"/>
      <c r="PRH441" s="1552"/>
      <c r="PRI441" s="1552"/>
      <c r="PRJ441" s="1552"/>
      <c r="PRK441" s="1552"/>
      <c r="PRL441" s="1552"/>
      <c r="PRM441" s="1552"/>
      <c r="PRN441" s="1552"/>
      <c r="PRO441" s="1552"/>
      <c r="PRP441" s="1552"/>
      <c r="PRQ441" s="1552"/>
      <c r="PRR441" s="1552"/>
      <c r="PRS441" s="1552"/>
      <c r="PRT441" s="1552"/>
      <c r="PRU441" s="1552"/>
      <c r="PRV441" s="1552"/>
      <c r="PRW441" s="1552"/>
      <c r="PRX441" s="1552"/>
      <c r="PRY441" s="1552"/>
      <c r="PRZ441" s="1552"/>
      <c r="PSA441" s="1552"/>
      <c r="PSB441" s="1552"/>
      <c r="PSC441" s="1552"/>
      <c r="PSD441" s="1552"/>
      <c r="PSE441" s="1552"/>
      <c r="PSF441" s="1552"/>
      <c r="PSG441" s="1552"/>
      <c r="PSH441" s="1552"/>
      <c r="PSI441" s="1552"/>
      <c r="PSJ441" s="1552"/>
      <c r="PSK441" s="1552"/>
      <c r="PSL441" s="1552"/>
      <c r="PSM441" s="1552"/>
      <c r="PSN441" s="1552"/>
      <c r="PSO441" s="1552"/>
      <c r="PSP441" s="1552"/>
      <c r="PSQ441" s="1552"/>
      <c r="PSR441" s="1552"/>
      <c r="PSS441" s="1552"/>
      <c r="PST441" s="1552"/>
      <c r="PSU441" s="1552"/>
      <c r="PSV441" s="1552"/>
      <c r="PSW441" s="1552"/>
      <c r="PSX441" s="1552"/>
      <c r="PSY441" s="1552"/>
      <c r="PSZ441" s="1552"/>
      <c r="PTA441" s="1552"/>
      <c r="PTB441" s="1552"/>
      <c r="PTC441" s="1552"/>
      <c r="PTD441" s="1552"/>
      <c r="PTE441" s="1552"/>
      <c r="PTF441" s="1552"/>
      <c r="PTG441" s="1552"/>
      <c r="PTH441" s="1552"/>
      <c r="PTI441" s="1552"/>
      <c r="PTJ441" s="1552"/>
      <c r="PTK441" s="1552"/>
      <c r="PTL441" s="1552"/>
      <c r="PTM441" s="1552"/>
      <c r="PTN441" s="1552"/>
      <c r="PTO441" s="1552"/>
      <c r="PTP441" s="1552"/>
      <c r="PTQ441" s="1552"/>
      <c r="PTR441" s="1552"/>
      <c r="PTS441" s="1552"/>
      <c r="PTT441" s="1552"/>
      <c r="PTU441" s="1552"/>
      <c r="PTV441" s="1552"/>
      <c r="PTW441" s="1552"/>
      <c r="PTX441" s="1552"/>
      <c r="PTY441" s="1552"/>
      <c r="PTZ441" s="1552"/>
      <c r="PUA441" s="1552"/>
      <c r="PUB441" s="1552"/>
      <c r="PUC441" s="1552"/>
      <c r="PUD441" s="1552"/>
      <c r="PUE441" s="1552"/>
      <c r="PUF441" s="1552"/>
      <c r="PUG441" s="1552"/>
      <c r="PUH441" s="1552"/>
      <c r="PUI441" s="1552"/>
      <c r="PUJ441" s="1552"/>
      <c r="PUK441" s="1552"/>
      <c r="PUL441" s="1552"/>
      <c r="PUM441" s="1552"/>
      <c r="PUN441" s="1552"/>
      <c r="PUO441" s="1552"/>
      <c r="PUP441" s="1552"/>
      <c r="PUQ441" s="1552"/>
      <c r="PUR441" s="1552"/>
      <c r="PUS441" s="1552"/>
      <c r="PUT441" s="1552"/>
      <c r="PUU441" s="1552"/>
      <c r="PUV441" s="1552"/>
      <c r="PUW441" s="1552"/>
      <c r="PUX441" s="1552"/>
      <c r="PUY441" s="1552"/>
      <c r="PUZ441" s="1552"/>
      <c r="PVA441" s="1552"/>
      <c r="PVB441" s="1552"/>
      <c r="PVC441" s="1552"/>
      <c r="PVD441" s="1552"/>
      <c r="PVE441" s="1552"/>
      <c r="PVF441" s="1552"/>
      <c r="PVG441" s="1552"/>
      <c r="PVH441" s="1552"/>
      <c r="PVI441" s="1552"/>
      <c r="PVJ441" s="1552"/>
      <c r="PVK441" s="1552"/>
      <c r="PVL441" s="1552"/>
      <c r="PVM441" s="1552"/>
      <c r="PVN441" s="1552"/>
      <c r="PVO441" s="1552"/>
      <c r="PVP441" s="1552"/>
      <c r="PVQ441" s="1552"/>
      <c r="PVR441" s="1552"/>
      <c r="PVS441" s="1552"/>
      <c r="PVT441" s="1552"/>
      <c r="PVU441" s="1552"/>
      <c r="PVV441" s="1552"/>
      <c r="PVW441" s="1552"/>
      <c r="PVX441" s="1552"/>
      <c r="PVY441" s="1552"/>
      <c r="PVZ441" s="1552"/>
      <c r="PWA441" s="1552"/>
      <c r="PWB441" s="1552"/>
      <c r="PWC441" s="1552"/>
      <c r="PWD441" s="1552"/>
      <c r="PWE441" s="1552"/>
      <c r="PWF441" s="1552"/>
      <c r="PWG441" s="1552"/>
      <c r="PWH441" s="1552"/>
      <c r="PWI441" s="1552"/>
      <c r="PWJ441" s="1552"/>
      <c r="PWK441" s="1552"/>
      <c r="PWL441" s="1552"/>
      <c r="PWM441" s="1552"/>
      <c r="PWN441" s="1552"/>
      <c r="PWO441" s="1552"/>
      <c r="PWP441" s="1552"/>
      <c r="PWQ441" s="1552"/>
      <c r="PWR441" s="1552"/>
      <c r="PWS441" s="1552"/>
      <c r="PWT441" s="1552"/>
      <c r="PWU441" s="1552"/>
      <c r="PWV441" s="1552"/>
      <c r="PWW441" s="1552"/>
      <c r="PWX441" s="1552"/>
      <c r="PWY441" s="1552"/>
      <c r="PWZ441" s="1552"/>
      <c r="PXA441" s="1552"/>
      <c r="PXB441" s="1552"/>
      <c r="PXC441" s="1552"/>
      <c r="PXD441" s="1552"/>
      <c r="PXE441" s="1552"/>
      <c r="PXF441" s="1552"/>
      <c r="PXG441" s="1552"/>
      <c r="PXH441" s="1552"/>
      <c r="PXI441" s="1552"/>
      <c r="PXJ441" s="1552"/>
      <c r="PXK441" s="1552"/>
      <c r="PXL441" s="1552"/>
      <c r="PXM441" s="1552"/>
      <c r="PXN441" s="1552"/>
      <c r="PXO441" s="1552"/>
      <c r="PXP441" s="1552"/>
      <c r="PXQ441" s="1552"/>
      <c r="PXR441" s="1552"/>
      <c r="PXS441" s="1552"/>
      <c r="PXT441" s="1552"/>
      <c r="PXU441" s="1552"/>
      <c r="PXV441" s="1552"/>
      <c r="PXW441" s="1552"/>
      <c r="PXX441" s="1552"/>
      <c r="PXY441" s="1552"/>
      <c r="PXZ441" s="1552"/>
      <c r="PYA441" s="1552"/>
      <c r="PYB441" s="1552"/>
      <c r="PYC441" s="1552"/>
      <c r="PYD441" s="1552"/>
      <c r="PYE441" s="1552"/>
      <c r="PYF441" s="1552"/>
      <c r="PYG441" s="1552"/>
      <c r="PYH441" s="1552"/>
      <c r="PYI441" s="1552"/>
      <c r="PYJ441" s="1552"/>
      <c r="PYK441" s="1552"/>
      <c r="PYL441" s="1552"/>
      <c r="PYM441" s="1552"/>
      <c r="PYN441" s="1552"/>
      <c r="PYO441" s="1552"/>
      <c r="PYP441" s="1552"/>
      <c r="PYQ441" s="1552"/>
      <c r="PYR441" s="1552"/>
      <c r="PYS441" s="1552"/>
      <c r="PYT441" s="1552"/>
      <c r="PYU441" s="1552"/>
      <c r="PYV441" s="1552"/>
      <c r="PYW441" s="1552"/>
      <c r="PYX441" s="1552"/>
      <c r="PYY441" s="1552"/>
      <c r="PYZ441" s="1552"/>
      <c r="PZA441" s="1552"/>
      <c r="PZB441" s="1552"/>
      <c r="PZC441" s="1552"/>
      <c r="PZD441" s="1552"/>
      <c r="PZE441" s="1552"/>
      <c r="PZF441" s="1552"/>
      <c r="PZG441" s="1552"/>
      <c r="PZH441" s="1552"/>
      <c r="PZI441" s="1552"/>
      <c r="PZJ441" s="1552"/>
      <c r="PZK441" s="1552"/>
      <c r="PZL441" s="1552"/>
      <c r="PZM441" s="1552"/>
      <c r="PZN441" s="1552"/>
      <c r="PZO441" s="1552"/>
      <c r="PZP441" s="1552"/>
      <c r="PZQ441" s="1552"/>
      <c r="PZR441" s="1552"/>
      <c r="PZS441" s="1552"/>
      <c r="PZT441" s="1552"/>
      <c r="PZU441" s="1552"/>
      <c r="PZV441" s="1552"/>
      <c r="PZW441" s="1552"/>
      <c r="PZX441" s="1552"/>
      <c r="PZY441" s="1552"/>
      <c r="PZZ441" s="1552"/>
      <c r="QAA441" s="1552"/>
      <c r="QAB441" s="1552"/>
      <c r="QAC441" s="1552"/>
      <c r="QAD441" s="1552"/>
      <c r="QAE441" s="1552"/>
      <c r="QAF441" s="1552"/>
      <c r="QAG441" s="1552"/>
      <c r="QAH441" s="1552"/>
      <c r="QAI441" s="1552"/>
      <c r="QAJ441" s="1552"/>
      <c r="QAK441" s="1552"/>
      <c r="QAL441" s="1552"/>
      <c r="QAM441" s="1552"/>
      <c r="QAN441" s="1552"/>
      <c r="QAO441" s="1552"/>
      <c r="QAP441" s="1552"/>
      <c r="QAQ441" s="1552"/>
      <c r="QAR441" s="1552"/>
      <c r="QAS441" s="1552"/>
      <c r="QAT441" s="1552"/>
      <c r="QAU441" s="1552"/>
      <c r="QAV441" s="1552"/>
      <c r="QAW441" s="1552"/>
      <c r="QAX441" s="1552"/>
      <c r="QAY441" s="1552"/>
      <c r="QAZ441" s="1552"/>
      <c r="QBA441" s="1552"/>
      <c r="QBB441" s="1552"/>
      <c r="QBC441" s="1552"/>
      <c r="QBD441" s="1552"/>
      <c r="QBE441" s="1552"/>
      <c r="QBF441" s="1552"/>
      <c r="QBG441" s="1552"/>
      <c r="QBH441" s="1552"/>
      <c r="QBI441" s="1552"/>
      <c r="QBJ441" s="1552"/>
      <c r="QBK441" s="1552"/>
      <c r="QBL441" s="1552"/>
      <c r="QBM441" s="1552"/>
      <c r="QBN441" s="1552"/>
      <c r="QBO441" s="1552"/>
      <c r="QBP441" s="1552"/>
      <c r="QBQ441" s="1552"/>
      <c r="QBR441" s="1552"/>
      <c r="QBS441" s="1552"/>
      <c r="QBT441" s="1552"/>
      <c r="QBU441" s="1552"/>
      <c r="QBV441" s="1552"/>
      <c r="QBW441" s="1552"/>
      <c r="QBX441" s="1552"/>
      <c r="QBY441" s="1552"/>
      <c r="QBZ441" s="1552"/>
      <c r="QCA441" s="1552"/>
      <c r="QCB441" s="1552"/>
      <c r="QCC441" s="1552"/>
      <c r="QCD441" s="1552"/>
      <c r="QCE441" s="1552"/>
      <c r="QCF441" s="1552"/>
      <c r="QCG441" s="1552"/>
      <c r="QCH441" s="1552"/>
      <c r="QCI441" s="1552"/>
      <c r="QCJ441" s="1552"/>
      <c r="QCK441" s="1552"/>
      <c r="QCL441" s="1552"/>
      <c r="QCM441" s="1552"/>
      <c r="QCN441" s="1552"/>
      <c r="QCO441" s="1552"/>
      <c r="QCP441" s="1552"/>
      <c r="QCQ441" s="1552"/>
      <c r="QCR441" s="1552"/>
      <c r="QCS441" s="1552"/>
      <c r="QCT441" s="1552"/>
      <c r="QCU441" s="1552"/>
      <c r="QCV441" s="1552"/>
      <c r="QCW441" s="1552"/>
      <c r="QCX441" s="1552"/>
      <c r="QCY441" s="1552"/>
      <c r="QCZ441" s="1552"/>
      <c r="QDA441" s="1552"/>
      <c r="QDB441" s="1552"/>
      <c r="QDC441" s="1552"/>
      <c r="QDD441" s="1552"/>
      <c r="QDE441" s="1552"/>
      <c r="QDF441" s="1552"/>
      <c r="QDG441" s="1552"/>
      <c r="QDH441" s="1552"/>
      <c r="QDI441" s="1552"/>
      <c r="QDJ441" s="1552"/>
      <c r="QDK441" s="1552"/>
      <c r="QDL441" s="1552"/>
      <c r="QDM441" s="1552"/>
      <c r="QDN441" s="1552"/>
      <c r="QDO441" s="1552"/>
      <c r="QDP441" s="1552"/>
      <c r="QDQ441" s="1552"/>
      <c r="QDR441" s="1552"/>
      <c r="QDS441" s="1552"/>
      <c r="QDT441" s="1552"/>
      <c r="QDU441" s="1552"/>
      <c r="QDV441" s="1552"/>
      <c r="QDW441" s="1552"/>
      <c r="QDX441" s="1552"/>
      <c r="QDY441" s="1552"/>
      <c r="QDZ441" s="1552"/>
      <c r="QEA441" s="1552"/>
      <c r="QEB441" s="1552"/>
      <c r="QEC441" s="1552"/>
      <c r="QED441" s="1552"/>
      <c r="QEE441" s="1552"/>
      <c r="QEF441" s="1552"/>
      <c r="QEG441" s="1552"/>
      <c r="QEH441" s="1552"/>
      <c r="QEI441" s="1552"/>
      <c r="QEJ441" s="1552"/>
      <c r="QEK441" s="1552"/>
      <c r="QEL441" s="1552"/>
      <c r="QEM441" s="1552"/>
      <c r="QEN441" s="1552"/>
      <c r="QEO441" s="1552"/>
      <c r="QEP441" s="1552"/>
      <c r="QEQ441" s="1552"/>
      <c r="QER441" s="1552"/>
      <c r="QES441" s="1552"/>
      <c r="QET441" s="1552"/>
      <c r="QEU441" s="1552"/>
      <c r="QEV441" s="1552"/>
      <c r="QEW441" s="1552"/>
      <c r="QEX441" s="1552"/>
      <c r="QEY441" s="1552"/>
      <c r="QEZ441" s="1552"/>
      <c r="QFA441" s="1552"/>
      <c r="QFB441" s="1552"/>
      <c r="QFC441" s="1552"/>
      <c r="QFD441" s="1552"/>
      <c r="QFE441" s="1552"/>
      <c r="QFF441" s="1552"/>
      <c r="QFG441" s="1552"/>
      <c r="QFH441" s="1552"/>
      <c r="QFI441" s="1552"/>
      <c r="QFJ441" s="1552"/>
      <c r="QFK441" s="1552"/>
      <c r="QFL441" s="1552"/>
      <c r="QFM441" s="1552"/>
      <c r="QFN441" s="1552"/>
      <c r="QFO441" s="1552"/>
      <c r="QFP441" s="1552"/>
      <c r="QFQ441" s="1552"/>
      <c r="QFR441" s="1552"/>
      <c r="QFS441" s="1552"/>
      <c r="QFT441" s="1552"/>
      <c r="QFU441" s="1552"/>
      <c r="QFV441" s="1552"/>
      <c r="QFW441" s="1552"/>
      <c r="QFX441" s="1552"/>
      <c r="QFY441" s="1552"/>
      <c r="QFZ441" s="1552"/>
      <c r="QGA441" s="1552"/>
      <c r="QGB441" s="1552"/>
      <c r="QGC441" s="1552"/>
      <c r="QGD441" s="1552"/>
      <c r="QGE441" s="1552"/>
      <c r="QGF441" s="1552"/>
      <c r="QGG441" s="1552"/>
      <c r="QGH441" s="1552"/>
      <c r="QGI441" s="1552"/>
      <c r="QGJ441" s="1552"/>
      <c r="QGK441" s="1552"/>
      <c r="QGL441" s="1552"/>
      <c r="QGM441" s="1552"/>
      <c r="QGN441" s="1552"/>
      <c r="QGO441" s="1552"/>
      <c r="QGP441" s="1552"/>
      <c r="QGQ441" s="1552"/>
      <c r="QGR441" s="1552"/>
      <c r="QGS441" s="1552"/>
      <c r="QGT441" s="1552"/>
      <c r="QGU441" s="1552"/>
      <c r="QGV441" s="1552"/>
      <c r="QGW441" s="1552"/>
      <c r="QGX441" s="1552"/>
      <c r="QGY441" s="1552"/>
      <c r="QGZ441" s="1552"/>
      <c r="QHA441" s="1552"/>
      <c r="QHB441" s="1552"/>
      <c r="QHC441" s="1552"/>
      <c r="QHD441" s="1552"/>
      <c r="QHE441" s="1552"/>
      <c r="QHF441" s="1552"/>
      <c r="QHG441" s="1552"/>
      <c r="QHH441" s="1552"/>
      <c r="QHI441" s="1552"/>
      <c r="QHJ441" s="1552"/>
      <c r="QHK441" s="1552"/>
      <c r="QHL441" s="1552"/>
      <c r="QHM441" s="1552"/>
      <c r="QHN441" s="1552"/>
      <c r="QHO441" s="1552"/>
      <c r="QHP441" s="1552"/>
      <c r="QHQ441" s="1552"/>
      <c r="QHR441" s="1552"/>
      <c r="QHS441" s="1552"/>
      <c r="QHT441" s="1552"/>
      <c r="QHU441" s="1552"/>
      <c r="QHV441" s="1552"/>
      <c r="QHW441" s="1552"/>
      <c r="QHX441" s="1552"/>
      <c r="QHY441" s="1552"/>
      <c r="QHZ441" s="1552"/>
      <c r="QIA441" s="1552"/>
      <c r="QIB441" s="1552"/>
      <c r="QIC441" s="1552"/>
      <c r="QID441" s="1552"/>
      <c r="QIE441" s="1552"/>
      <c r="QIF441" s="1552"/>
      <c r="QIG441" s="1552"/>
      <c r="QIH441" s="1552"/>
      <c r="QII441" s="1552"/>
      <c r="QIJ441" s="1552"/>
      <c r="QIK441" s="1552"/>
      <c r="QIL441" s="1552"/>
      <c r="QIM441" s="1552"/>
      <c r="QIN441" s="1552"/>
      <c r="QIO441" s="1552"/>
      <c r="QIP441" s="1552"/>
      <c r="QIQ441" s="1552"/>
      <c r="QIR441" s="1552"/>
      <c r="QIS441" s="1552"/>
      <c r="QIT441" s="1552"/>
      <c r="QIU441" s="1552"/>
      <c r="QIV441" s="1552"/>
      <c r="QIW441" s="1552"/>
      <c r="QIX441" s="1552"/>
      <c r="QIY441" s="1552"/>
      <c r="QIZ441" s="1552"/>
      <c r="QJA441" s="1552"/>
      <c r="QJB441" s="1552"/>
      <c r="QJC441" s="1552"/>
      <c r="QJD441" s="1552"/>
      <c r="QJE441" s="1552"/>
      <c r="QJF441" s="1552"/>
      <c r="QJG441" s="1552"/>
      <c r="QJH441" s="1552"/>
      <c r="QJI441" s="1552"/>
      <c r="QJJ441" s="1552"/>
      <c r="QJK441" s="1552"/>
      <c r="QJL441" s="1552"/>
      <c r="QJM441" s="1552"/>
      <c r="QJN441" s="1552"/>
      <c r="QJO441" s="1552"/>
      <c r="QJP441" s="1552"/>
      <c r="QJQ441" s="1552"/>
      <c r="QJR441" s="1552"/>
      <c r="QJS441" s="1552"/>
      <c r="QJT441" s="1552"/>
      <c r="QJU441" s="1552"/>
      <c r="QJV441" s="1552"/>
      <c r="QJW441" s="1552"/>
      <c r="QJX441" s="1552"/>
      <c r="QJY441" s="1552"/>
      <c r="QJZ441" s="1552"/>
      <c r="QKA441" s="1552"/>
      <c r="QKB441" s="1552"/>
      <c r="QKC441" s="1552"/>
      <c r="QKD441" s="1552"/>
      <c r="QKE441" s="1552"/>
      <c r="QKF441" s="1552"/>
      <c r="QKG441" s="1552"/>
      <c r="QKH441" s="1552"/>
      <c r="QKI441" s="1552"/>
      <c r="QKJ441" s="1552"/>
      <c r="QKK441" s="1552"/>
      <c r="QKL441" s="1552"/>
      <c r="QKM441" s="1552"/>
      <c r="QKN441" s="1552"/>
      <c r="QKO441" s="1552"/>
      <c r="QKP441" s="1552"/>
      <c r="QKQ441" s="1552"/>
      <c r="QKR441" s="1552"/>
      <c r="QKS441" s="1552"/>
      <c r="QKT441" s="1552"/>
      <c r="QKU441" s="1552"/>
      <c r="QKV441" s="1552"/>
      <c r="QKW441" s="1552"/>
      <c r="QKX441" s="1552"/>
      <c r="QKY441" s="1552"/>
      <c r="QKZ441" s="1552"/>
      <c r="QLA441" s="1552"/>
      <c r="QLB441" s="1552"/>
      <c r="QLC441" s="1552"/>
      <c r="QLD441" s="1552"/>
      <c r="QLE441" s="1552"/>
      <c r="QLF441" s="1552"/>
      <c r="QLG441" s="1552"/>
      <c r="QLH441" s="1552"/>
      <c r="QLI441" s="1552"/>
      <c r="QLJ441" s="1552"/>
      <c r="QLK441" s="1552"/>
      <c r="QLL441" s="1552"/>
      <c r="QLM441" s="1552"/>
      <c r="QLN441" s="1552"/>
      <c r="QLO441" s="1552"/>
      <c r="QLP441" s="1552"/>
      <c r="QLQ441" s="1552"/>
      <c r="QLR441" s="1552"/>
      <c r="QLS441" s="1552"/>
      <c r="QLT441" s="1552"/>
      <c r="QLU441" s="1552"/>
      <c r="QLV441" s="1552"/>
      <c r="QLW441" s="1552"/>
      <c r="QLX441" s="1552"/>
      <c r="QLY441" s="1552"/>
      <c r="QLZ441" s="1552"/>
      <c r="QMA441" s="1552"/>
      <c r="QMB441" s="1552"/>
      <c r="QMC441" s="1552"/>
      <c r="QMD441" s="1552"/>
      <c r="QME441" s="1552"/>
      <c r="QMF441" s="1552"/>
      <c r="QMG441" s="1552"/>
      <c r="QMH441" s="1552"/>
      <c r="QMI441" s="1552"/>
      <c r="QMJ441" s="1552"/>
      <c r="QMK441" s="1552"/>
      <c r="QML441" s="1552"/>
      <c r="QMM441" s="1552"/>
      <c r="QMN441" s="1552"/>
      <c r="QMO441" s="1552"/>
      <c r="QMP441" s="1552"/>
      <c r="QMQ441" s="1552"/>
      <c r="QMR441" s="1552"/>
      <c r="QMS441" s="1552"/>
      <c r="QMT441" s="1552"/>
      <c r="QMU441" s="1552"/>
      <c r="QMV441" s="1552"/>
      <c r="QMW441" s="1552"/>
      <c r="QMX441" s="1552"/>
      <c r="QMY441" s="1552"/>
      <c r="QMZ441" s="1552"/>
      <c r="QNA441" s="1552"/>
      <c r="QNB441" s="1552"/>
      <c r="QNC441" s="1552"/>
      <c r="QND441" s="1552"/>
      <c r="QNE441" s="1552"/>
      <c r="QNF441" s="1552"/>
      <c r="QNG441" s="1552"/>
      <c r="QNH441" s="1552"/>
      <c r="QNI441" s="1552"/>
      <c r="QNJ441" s="1552"/>
      <c r="QNK441" s="1552"/>
      <c r="QNL441" s="1552"/>
      <c r="QNM441" s="1552"/>
      <c r="QNN441" s="1552"/>
      <c r="QNO441" s="1552"/>
      <c r="QNP441" s="1552"/>
      <c r="QNQ441" s="1552"/>
      <c r="QNR441" s="1552"/>
      <c r="QNS441" s="1552"/>
      <c r="QNT441" s="1552"/>
      <c r="QNU441" s="1552"/>
      <c r="QNV441" s="1552"/>
      <c r="QNW441" s="1552"/>
      <c r="QNX441" s="1552"/>
      <c r="QNY441" s="1552"/>
      <c r="QNZ441" s="1552"/>
      <c r="QOA441" s="1552"/>
      <c r="QOB441" s="1552"/>
      <c r="QOC441" s="1552"/>
      <c r="QOD441" s="1552"/>
      <c r="QOE441" s="1552"/>
      <c r="QOF441" s="1552"/>
      <c r="QOG441" s="1552"/>
      <c r="QOH441" s="1552"/>
      <c r="QOI441" s="1552"/>
      <c r="QOJ441" s="1552"/>
      <c r="QOK441" s="1552"/>
      <c r="QOL441" s="1552"/>
      <c r="QOM441" s="1552"/>
      <c r="QON441" s="1552"/>
      <c r="QOO441" s="1552"/>
      <c r="QOP441" s="1552"/>
      <c r="QOQ441" s="1552"/>
      <c r="QOR441" s="1552"/>
      <c r="QOS441" s="1552"/>
      <c r="QOT441" s="1552"/>
      <c r="QOU441" s="1552"/>
      <c r="QOV441" s="1552"/>
      <c r="QOW441" s="1552"/>
      <c r="QOX441" s="1552"/>
      <c r="QOY441" s="1552"/>
      <c r="QOZ441" s="1552"/>
      <c r="QPA441" s="1552"/>
      <c r="QPB441" s="1552"/>
      <c r="QPC441" s="1552"/>
      <c r="QPD441" s="1552"/>
      <c r="QPE441" s="1552"/>
      <c r="QPF441" s="1552"/>
      <c r="QPG441" s="1552"/>
      <c r="QPH441" s="1552"/>
      <c r="QPI441" s="1552"/>
      <c r="QPJ441" s="1552"/>
      <c r="QPK441" s="1552"/>
      <c r="QPL441" s="1552"/>
      <c r="QPM441" s="1552"/>
      <c r="QPN441" s="1552"/>
      <c r="QPO441" s="1552"/>
      <c r="QPP441" s="1552"/>
      <c r="QPQ441" s="1552"/>
      <c r="QPR441" s="1552"/>
      <c r="QPS441" s="1552"/>
      <c r="QPT441" s="1552"/>
      <c r="QPU441" s="1552"/>
      <c r="QPV441" s="1552"/>
      <c r="QPW441" s="1552"/>
      <c r="QPX441" s="1552"/>
      <c r="QPY441" s="1552"/>
      <c r="QPZ441" s="1552"/>
      <c r="QQA441" s="1552"/>
      <c r="QQB441" s="1552"/>
      <c r="QQC441" s="1552"/>
      <c r="QQD441" s="1552"/>
      <c r="QQE441" s="1552"/>
      <c r="QQF441" s="1552"/>
      <c r="QQG441" s="1552"/>
      <c r="QQH441" s="1552"/>
      <c r="QQI441" s="1552"/>
      <c r="QQJ441" s="1552"/>
      <c r="QQK441" s="1552"/>
      <c r="QQL441" s="1552"/>
      <c r="QQM441" s="1552"/>
      <c r="QQN441" s="1552"/>
      <c r="QQO441" s="1552"/>
      <c r="QQP441" s="1552"/>
      <c r="QQQ441" s="1552"/>
      <c r="QQR441" s="1552"/>
      <c r="QQS441" s="1552"/>
      <c r="QQT441" s="1552"/>
      <c r="QQU441" s="1552"/>
      <c r="QQV441" s="1552"/>
      <c r="QQW441" s="1552"/>
      <c r="QQX441" s="1552"/>
      <c r="QQY441" s="1552"/>
      <c r="QQZ441" s="1552"/>
      <c r="QRA441" s="1552"/>
      <c r="QRB441" s="1552"/>
      <c r="QRC441" s="1552"/>
      <c r="QRD441" s="1552"/>
      <c r="QRE441" s="1552"/>
      <c r="QRF441" s="1552"/>
      <c r="QRG441" s="1552"/>
      <c r="QRH441" s="1552"/>
      <c r="QRI441" s="1552"/>
      <c r="QRJ441" s="1552"/>
      <c r="QRK441" s="1552"/>
      <c r="QRL441" s="1552"/>
      <c r="QRM441" s="1552"/>
      <c r="QRN441" s="1552"/>
      <c r="QRO441" s="1552"/>
      <c r="QRP441" s="1552"/>
      <c r="QRQ441" s="1552"/>
      <c r="QRR441" s="1552"/>
      <c r="QRS441" s="1552"/>
      <c r="QRT441" s="1552"/>
      <c r="QRU441" s="1552"/>
      <c r="QRV441" s="1552"/>
      <c r="QRW441" s="1552"/>
      <c r="QRX441" s="1552"/>
      <c r="QRY441" s="1552"/>
      <c r="QRZ441" s="1552"/>
      <c r="QSA441" s="1552"/>
      <c r="QSB441" s="1552"/>
      <c r="QSC441" s="1552"/>
      <c r="QSD441" s="1552"/>
      <c r="QSE441" s="1552"/>
      <c r="QSF441" s="1552"/>
      <c r="QSG441" s="1552"/>
      <c r="QSH441" s="1552"/>
      <c r="QSI441" s="1552"/>
      <c r="QSJ441" s="1552"/>
      <c r="QSK441" s="1552"/>
      <c r="QSL441" s="1552"/>
      <c r="QSM441" s="1552"/>
      <c r="QSN441" s="1552"/>
      <c r="QSO441" s="1552"/>
      <c r="QSP441" s="1552"/>
      <c r="QSQ441" s="1552"/>
      <c r="QSR441" s="1552"/>
      <c r="QSS441" s="1552"/>
      <c r="QST441" s="1552"/>
      <c r="QSU441" s="1552"/>
      <c r="QSV441" s="1552"/>
      <c r="QSW441" s="1552"/>
      <c r="QSX441" s="1552"/>
      <c r="QSY441" s="1552"/>
      <c r="QSZ441" s="1552"/>
      <c r="QTA441" s="1552"/>
      <c r="QTB441" s="1552"/>
      <c r="QTC441" s="1552"/>
      <c r="QTD441" s="1552"/>
      <c r="QTE441" s="1552"/>
      <c r="QTF441" s="1552"/>
      <c r="QTG441" s="1552"/>
      <c r="QTH441" s="1552"/>
      <c r="QTI441" s="1552"/>
      <c r="QTJ441" s="1552"/>
      <c r="QTK441" s="1552"/>
      <c r="QTL441" s="1552"/>
      <c r="QTM441" s="1552"/>
      <c r="QTN441" s="1552"/>
      <c r="QTO441" s="1552"/>
      <c r="QTP441" s="1552"/>
      <c r="QTQ441" s="1552"/>
      <c r="QTR441" s="1552"/>
      <c r="QTS441" s="1552"/>
      <c r="QTT441" s="1552"/>
      <c r="QTU441" s="1552"/>
      <c r="QTV441" s="1552"/>
      <c r="QTW441" s="1552"/>
      <c r="QTX441" s="1552"/>
      <c r="QTY441" s="1552"/>
      <c r="QTZ441" s="1552"/>
      <c r="QUA441" s="1552"/>
      <c r="QUB441" s="1552"/>
      <c r="QUC441" s="1552"/>
      <c r="QUD441" s="1552"/>
      <c r="QUE441" s="1552"/>
      <c r="QUF441" s="1552"/>
      <c r="QUG441" s="1552"/>
      <c r="QUH441" s="1552"/>
      <c r="QUI441" s="1552"/>
      <c r="QUJ441" s="1552"/>
      <c r="QUK441" s="1552"/>
      <c r="QUL441" s="1552"/>
      <c r="QUM441" s="1552"/>
      <c r="QUN441" s="1552"/>
      <c r="QUO441" s="1552"/>
      <c r="QUP441" s="1552"/>
      <c r="QUQ441" s="1552"/>
      <c r="QUR441" s="1552"/>
      <c r="QUS441" s="1552"/>
      <c r="QUT441" s="1552"/>
      <c r="QUU441" s="1552"/>
      <c r="QUV441" s="1552"/>
      <c r="QUW441" s="1552"/>
      <c r="QUX441" s="1552"/>
      <c r="QUY441" s="1552"/>
      <c r="QUZ441" s="1552"/>
      <c r="QVA441" s="1552"/>
      <c r="QVB441" s="1552"/>
      <c r="QVC441" s="1552"/>
      <c r="QVD441" s="1552"/>
      <c r="QVE441" s="1552"/>
      <c r="QVF441" s="1552"/>
      <c r="QVG441" s="1552"/>
      <c r="QVH441" s="1552"/>
      <c r="QVI441" s="1552"/>
      <c r="QVJ441" s="1552"/>
      <c r="QVK441" s="1552"/>
      <c r="QVL441" s="1552"/>
      <c r="QVM441" s="1552"/>
      <c r="QVN441" s="1552"/>
      <c r="QVO441" s="1552"/>
      <c r="QVP441" s="1552"/>
      <c r="QVQ441" s="1552"/>
      <c r="QVR441" s="1552"/>
      <c r="QVS441" s="1552"/>
      <c r="QVT441" s="1552"/>
      <c r="QVU441" s="1552"/>
      <c r="QVV441" s="1552"/>
      <c r="QVW441" s="1552"/>
      <c r="QVX441" s="1552"/>
      <c r="QVY441" s="1552"/>
      <c r="QVZ441" s="1552"/>
      <c r="QWA441" s="1552"/>
      <c r="QWB441" s="1552"/>
      <c r="QWC441" s="1552"/>
      <c r="QWD441" s="1552"/>
      <c r="QWE441" s="1552"/>
      <c r="QWF441" s="1552"/>
      <c r="QWG441" s="1552"/>
      <c r="QWH441" s="1552"/>
      <c r="QWI441" s="1552"/>
      <c r="QWJ441" s="1552"/>
      <c r="QWK441" s="1552"/>
      <c r="QWL441" s="1552"/>
      <c r="QWM441" s="1552"/>
      <c r="QWN441" s="1552"/>
      <c r="QWO441" s="1552"/>
      <c r="QWP441" s="1552"/>
      <c r="QWQ441" s="1552"/>
      <c r="QWR441" s="1552"/>
      <c r="QWS441" s="1552"/>
      <c r="QWT441" s="1552"/>
      <c r="QWU441" s="1552"/>
      <c r="QWV441" s="1552"/>
      <c r="QWW441" s="1552"/>
      <c r="QWX441" s="1552"/>
      <c r="QWY441" s="1552"/>
      <c r="QWZ441" s="1552"/>
      <c r="QXA441" s="1552"/>
      <c r="QXB441" s="1552"/>
      <c r="QXC441" s="1552"/>
      <c r="QXD441" s="1552"/>
      <c r="QXE441" s="1552"/>
      <c r="QXF441" s="1552"/>
      <c r="QXG441" s="1552"/>
      <c r="QXH441" s="1552"/>
      <c r="QXI441" s="1552"/>
      <c r="QXJ441" s="1552"/>
      <c r="QXK441" s="1552"/>
      <c r="QXL441" s="1552"/>
      <c r="QXM441" s="1552"/>
      <c r="QXN441" s="1552"/>
      <c r="QXO441" s="1552"/>
      <c r="QXP441" s="1552"/>
      <c r="QXQ441" s="1552"/>
      <c r="QXR441" s="1552"/>
      <c r="QXS441" s="1552"/>
      <c r="QXT441" s="1552"/>
      <c r="QXU441" s="1552"/>
      <c r="QXV441" s="1552"/>
      <c r="QXW441" s="1552"/>
      <c r="QXX441" s="1552"/>
      <c r="QXY441" s="1552"/>
      <c r="QXZ441" s="1552"/>
      <c r="QYA441" s="1552"/>
      <c r="QYB441" s="1552"/>
      <c r="QYC441" s="1552"/>
      <c r="QYD441" s="1552"/>
      <c r="QYE441" s="1552"/>
      <c r="QYF441" s="1552"/>
      <c r="QYG441" s="1552"/>
      <c r="QYH441" s="1552"/>
      <c r="QYI441" s="1552"/>
      <c r="QYJ441" s="1552"/>
      <c r="QYK441" s="1552"/>
      <c r="QYL441" s="1552"/>
      <c r="QYM441" s="1552"/>
      <c r="QYN441" s="1552"/>
      <c r="QYO441" s="1552"/>
      <c r="QYP441" s="1552"/>
      <c r="QYQ441" s="1552"/>
      <c r="QYR441" s="1552"/>
      <c r="QYS441" s="1552"/>
      <c r="QYT441" s="1552"/>
      <c r="QYU441" s="1552"/>
      <c r="QYV441" s="1552"/>
      <c r="QYW441" s="1552"/>
      <c r="QYX441" s="1552"/>
      <c r="QYY441" s="1552"/>
      <c r="QYZ441" s="1552"/>
      <c r="QZA441" s="1552"/>
      <c r="QZB441" s="1552"/>
      <c r="QZC441" s="1552"/>
      <c r="QZD441" s="1552"/>
      <c r="QZE441" s="1552"/>
      <c r="QZF441" s="1552"/>
      <c r="QZG441" s="1552"/>
      <c r="QZH441" s="1552"/>
      <c r="QZI441" s="1552"/>
      <c r="QZJ441" s="1552"/>
      <c r="QZK441" s="1552"/>
      <c r="QZL441" s="1552"/>
      <c r="QZM441" s="1552"/>
      <c r="QZN441" s="1552"/>
      <c r="QZO441" s="1552"/>
      <c r="QZP441" s="1552"/>
      <c r="QZQ441" s="1552"/>
      <c r="QZR441" s="1552"/>
      <c r="QZS441" s="1552"/>
      <c r="QZT441" s="1552"/>
      <c r="QZU441" s="1552"/>
      <c r="QZV441" s="1552"/>
      <c r="QZW441" s="1552"/>
      <c r="QZX441" s="1552"/>
      <c r="QZY441" s="1552"/>
      <c r="QZZ441" s="1552"/>
      <c r="RAA441" s="1552"/>
      <c r="RAB441" s="1552"/>
      <c r="RAC441" s="1552"/>
      <c r="RAD441" s="1552"/>
      <c r="RAE441" s="1552"/>
      <c r="RAF441" s="1552"/>
      <c r="RAG441" s="1552"/>
      <c r="RAH441" s="1552"/>
      <c r="RAI441" s="1552"/>
      <c r="RAJ441" s="1552"/>
      <c r="RAK441" s="1552"/>
      <c r="RAL441" s="1552"/>
      <c r="RAM441" s="1552"/>
      <c r="RAN441" s="1552"/>
      <c r="RAO441" s="1552"/>
      <c r="RAP441" s="1552"/>
      <c r="RAQ441" s="1552"/>
      <c r="RAR441" s="1552"/>
      <c r="RAS441" s="1552"/>
      <c r="RAT441" s="1552"/>
      <c r="RAU441" s="1552"/>
      <c r="RAV441" s="1552"/>
      <c r="RAW441" s="1552"/>
      <c r="RAX441" s="1552"/>
      <c r="RAY441" s="1552"/>
      <c r="RAZ441" s="1552"/>
      <c r="RBA441" s="1552"/>
      <c r="RBB441" s="1552"/>
      <c r="RBC441" s="1552"/>
      <c r="RBD441" s="1552"/>
      <c r="RBE441" s="1552"/>
      <c r="RBF441" s="1552"/>
      <c r="RBG441" s="1552"/>
      <c r="RBH441" s="1552"/>
      <c r="RBI441" s="1552"/>
      <c r="RBJ441" s="1552"/>
      <c r="RBK441" s="1552"/>
      <c r="RBL441" s="1552"/>
      <c r="RBM441" s="1552"/>
      <c r="RBN441" s="1552"/>
      <c r="RBO441" s="1552"/>
      <c r="RBP441" s="1552"/>
      <c r="RBQ441" s="1552"/>
      <c r="RBR441" s="1552"/>
      <c r="RBS441" s="1552"/>
      <c r="RBT441" s="1552"/>
      <c r="RBU441" s="1552"/>
      <c r="RBV441" s="1552"/>
      <c r="RBW441" s="1552"/>
      <c r="RBX441" s="1552"/>
      <c r="RBY441" s="1552"/>
      <c r="RBZ441" s="1552"/>
      <c r="RCA441" s="1552"/>
      <c r="RCB441" s="1552"/>
      <c r="RCC441" s="1552"/>
      <c r="RCD441" s="1552"/>
      <c r="RCE441" s="1552"/>
      <c r="RCF441" s="1552"/>
      <c r="RCG441" s="1552"/>
      <c r="RCH441" s="1552"/>
      <c r="RCI441" s="1552"/>
      <c r="RCJ441" s="1552"/>
      <c r="RCK441" s="1552"/>
      <c r="RCL441" s="1552"/>
      <c r="RCM441" s="1552"/>
      <c r="RCN441" s="1552"/>
      <c r="RCO441" s="1552"/>
      <c r="RCP441" s="1552"/>
      <c r="RCQ441" s="1552"/>
      <c r="RCR441" s="1552"/>
      <c r="RCS441" s="1552"/>
      <c r="RCT441" s="1552"/>
      <c r="RCU441" s="1552"/>
      <c r="RCV441" s="1552"/>
      <c r="RCW441" s="1552"/>
      <c r="RCX441" s="1552"/>
      <c r="RCY441" s="1552"/>
      <c r="RCZ441" s="1552"/>
      <c r="RDA441" s="1552"/>
      <c r="RDB441" s="1552"/>
      <c r="RDC441" s="1552"/>
      <c r="RDD441" s="1552"/>
      <c r="RDE441" s="1552"/>
      <c r="RDF441" s="1552"/>
      <c r="RDG441" s="1552"/>
      <c r="RDH441" s="1552"/>
      <c r="RDI441" s="1552"/>
      <c r="RDJ441" s="1552"/>
      <c r="RDK441" s="1552"/>
      <c r="RDL441" s="1552"/>
      <c r="RDM441" s="1552"/>
      <c r="RDN441" s="1552"/>
      <c r="RDO441" s="1552"/>
      <c r="RDP441" s="1552"/>
      <c r="RDQ441" s="1552"/>
      <c r="RDR441" s="1552"/>
      <c r="RDS441" s="1552"/>
      <c r="RDT441" s="1552"/>
      <c r="RDU441" s="1552"/>
      <c r="RDV441" s="1552"/>
      <c r="RDW441" s="1552"/>
      <c r="RDX441" s="1552"/>
      <c r="RDY441" s="1552"/>
      <c r="RDZ441" s="1552"/>
      <c r="REA441" s="1552"/>
      <c r="REB441" s="1552"/>
      <c r="REC441" s="1552"/>
      <c r="RED441" s="1552"/>
      <c r="REE441" s="1552"/>
      <c r="REF441" s="1552"/>
      <c r="REG441" s="1552"/>
      <c r="REH441" s="1552"/>
      <c r="REI441" s="1552"/>
      <c r="REJ441" s="1552"/>
      <c r="REK441" s="1552"/>
      <c r="REL441" s="1552"/>
      <c r="REM441" s="1552"/>
      <c r="REN441" s="1552"/>
      <c r="REO441" s="1552"/>
      <c r="REP441" s="1552"/>
      <c r="REQ441" s="1552"/>
      <c r="RER441" s="1552"/>
      <c r="RES441" s="1552"/>
      <c r="RET441" s="1552"/>
      <c r="REU441" s="1552"/>
      <c r="REV441" s="1552"/>
      <c r="REW441" s="1552"/>
      <c r="REX441" s="1552"/>
      <c r="REY441" s="1552"/>
      <c r="REZ441" s="1552"/>
      <c r="RFA441" s="1552"/>
      <c r="RFB441" s="1552"/>
      <c r="RFC441" s="1552"/>
      <c r="RFD441" s="1552"/>
      <c r="RFE441" s="1552"/>
      <c r="RFF441" s="1552"/>
      <c r="RFG441" s="1552"/>
      <c r="RFH441" s="1552"/>
      <c r="RFI441" s="1552"/>
      <c r="RFJ441" s="1552"/>
      <c r="RFK441" s="1552"/>
      <c r="RFL441" s="1552"/>
      <c r="RFM441" s="1552"/>
      <c r="RFN441" s="1552"/>
      <c r="RFO441" s="1552"/>
      <c r="RFP441" s="1552"/>
      <c r="RFQ441" s="1552"/>
      <c r="RFR441" s="1552"/>
      <c r="RFS441" s="1552"/>
      <c r="RFT441" s="1552"/>
      <c r="RFU441" s="1552"/>
      <c r="RFV441" s="1552"/>
      <c r="RFW441" s="1552"/>
      <c r="RFX441" s="1552"/>
      <c r="RFY441" s="1552"/>
      <c r="RFZ441" s="1552"/>
      <c r="RGA441" s="1552"/>
      <c r="RGB441" s="1552"/>
      <c r="RGC441" s="1552"/>
      <c r="RGD441" s="1552"/>
      <c r="RGE441" s="1552"/>
      <c r="RGF441" s="1552"/>
      <c r="RGG441" s="1552"/>
      <c r="RGH441" s="1552"/>
      <c r="RGI441" s="1552"/>
      <c r="RGJ441" s="1552"/>
      <c r="RGK441" s="1552"/>
      <c r="RGL441" s="1552"/>
      <c r="RGM441" s="1552"/>
      <c r="RGN441" s="1552"/>
      <c r="RGO441" s="1552"/>
      <c r="RGP441" s="1552"/>
      <c r="RGQ441" s="1552"/>
      <c r="RGR441" s="1552"/>
      <c r="RGS441" s="1552"/>
      <c r="RGT441" s="1552"/>
      <c r="RGU441" s="1552"/>
      <c r="RGV441" s="1552"/>
      <c r="RGW441" s="1552"/>
      <c r="RGX441" s="1552"/>
      <c r="RGY441" s="1552"/>
      <c r="RGZ441" s="1552"/>
      <c r="RHA441" s="1552"/>
      <c r="RHB441" s="1552"/>
      <c r="RHC441" s="1552"/>
      <c r="RHD441" s="1552"/>
      <c r="RHE441" s="1552"/>
      <c r="RHF441" s="1552"/>
      <c r="RHG441" s="1552"/>
      <c r="RHH441" s="1552"/>
      <c r="RHI441" s="1552"/>
      <c r="RHJ441" s="1552"/>
      <c r="RHK441" s="1552"/>
      <c r="RHL441" s="1552"/>
      <c r="RHM441" s="1552"/>
      <c r="RHN441" s="1552"/>
      <c r="RHO441" s="1552"/>
      <c r="RHP441" s="1552"/>
      <c r="RHQ441" s="1552"/>
      <c r="RHR441" s="1552"/>
      <c r="RHS441" s="1552"/>
      <c r="RHT441" s="1552"/>
      <c r="RHU441" s="1552"/>
      <c r="RHV441" s="1552"/>
      <c r="RHW441" s="1552"/>
      <c r="RHX441" s="1552"/>
      <c r="RHY441" s="1552"/>
      <c r="RHZ441" s="1552"/>
      <c r="RIA441" s="1552"/>
      <c r="RIB441" s="1552"/>
      <c r="RIC441" s="1552"/>
      <c r="RID441" s="1552"/>
      <c r="RIE441" s="1552"/>
      <c r="RIF441" s="1552"/>
      <c r="RIG441" s="1552"/>
      <c r="RIH441" s="1552"/>
      <c r="RII441" s="1552"/>
      <c r="RIJ441" s="1552"/>
      <c r="RIK441" s="1552"/>
      <c r="RIL441" s="1552"/>
      <c r="RIM441" s="1552"/>
      <c r="RIN441" s="1552"/>
      <c r="RIO441" s="1552"/>
      <c r="RIP441" s="1552"/>
      <c r="RIQ441" s="1552"/>
      <c r="RIR441" s="1552"/>
      <c r="RIS441" s="1552"/>
      <c r="RIT441" s="1552"/>
      <c r="RIU441" s="1552"/>
      <c r="RIV441" s="1552"/>
      <c r="RIW441" s="1552"/>
      <c r="RIX441" s="1552"/>
      <c r="RIY441" s="1552"/>
      <c r="RIZ441" s="1552"/>
      <c r="RJA441" s="1552"/>
      <c r="RJB441" s="1552"/>
      <c r="RJC441" s="1552"/>
      <c r="RJD441" s="1552"/>
      <c r="RJE441" s="1552"/>
      <c r="RJF441" s="1552"/>
      <c r="RJG441" s="1552"/>
      <c r="RJH441" s="1552"/>
      <c r="RJI441" s="1552"/>
      <c r="RJJ441" s="1552"/>
      <c r="RJK441" s="1552"/>
      <c r="RJL441" s="1552"/>
      <c r="RJM441" s="1552"/>
      <c r="RJN441" s="1552"/>
      <c r="RJO441" s="1552"/>
      <c r="RJP441" s="1552"/>
      <c r="RJQ441" s="1552"/>
      <c r="RJR441" s="1552"/>
      <c r="RJS441" s="1552"/>
      <c r="RJT441" s="1552"/>
      <c r="RJU441" s="1552"/>
      <c r="RJV441" s="1552"/>
      <c r="RJW441" s="1552"/>
      <c r="RJX441" s="1552"/>
      <c r="RJY441" s="1552"/>
      <c r="RJZ441" s="1552"/>
      <c r="RKA441" s="1552"/>
      <c r="RKB441" s="1552"/>
      <c r="RKC441" s="1552"/>
      <c r="RKD441" s="1552"/>
      <c r="RKE441" s="1552"/>
      <c r="RKF441" s="1552"/>
      <c r="RKG441" s="1552"/>
      <c r="RKH441" s="1552"/>
      <c r="RKI441" s="1552"/>
      <c r="RKJ441" s="1552"/>
      <c r="RKK441" s="1552"/>
      <c r="RKL441" s="1552"/>
      <c r="RKM441" s="1552"/>
      <c r="RKN441" s="1552"/>
      <c r="RKO441" s="1552"/>
      <c r="RKP441" s="1552"/>
      <c r="RKQ441" s="1552"/>
      <c r="RKR441" s="1552"/>
      <c r="RKS441" s="1552"/>
      <c r="RKT441" s="1552"/>
      <c r="RKU441" s="1552"/>
      <c r="RKV441" s="1552"/>
      <c r="RKW441" s="1552"/>
      <c r="RKX441" s="1552"/>
      <c r="RKY441" s="1552"/>
      <c r="RKZ441" s="1552"/>
      <c r="RLA441" s="1552"/>
      <c r="RLB441" s="1552"/>
      <c r="RLC441" s="1552"/>
      <c r="RLD441" s="1552"/>
      <c r="RLE441" s="1552"/>
      <c r="RLF441" s="1552"/>
      <c r="RLG441" s="1552"/>
      <c r="RLH441" s="1552"/>
      <c r="RLI441" s="1552"/>
      <c r="RLJ441" s="1552"/>
      <c r="RLK441" s="1552"/>
      <c r="RLL441" s="1552"/>
      <c r="RLM441" s="1552"/>
      <c r="RLN441" s="1552"/>
      <c r="RLO441" s="1552"/>
      <c r="RLP441" s="1552"/>
      <c r="RLQ441" s="1552"/>
      <c r="RLR441" s="1552"/>
      <c r="RLS441" s="1552"/>
      <c r="RLT441" s="1552"/>
      <c r="RLU441" s="1552"/>
      <c r="RLV441" s="1552"/>
      <c r="RLW441" s="1552"/>
      <c r="RLX441" s="1552"/>
      <c r="RLY441" s="1552"/>
      <c r="RLZ441" s="1552"/>
      <c r="RMA441" s="1552"/>
      <c r="RMB441" s="1552"/>
      <c r="RMC441" s="1552"/>
      <c r="RMD441" s="1552"/>
      <c r="RME441" s="1552"/>
      <c r="RMF441" s="1552"/>
      <c r="RMG441" s="1552"/>
      <c r="RMH441" s="1552"/>
      <c r="RMI441" s="1552"/>
      <c r="RMJ441" s="1552"/>
      <c r="RMK441" s="1552"/>
      <c r="RML441" s="1552"/>
      <c r="RMM441" s="1552"/>
      <c r="RMN441" s="1552"/>
      <c r="RMO441" s="1552"/>
      <c r="RMP441" s="1552"/>
      <c r="RMQ441" s="1552"/>
      <c r="RMR441" s="1552"/>
      <c r="RMS441" s="1552"/>
      <c r="RMT441" s="1552"/>
      <c r="RMU441" s="1552"/>
      <c r="RMV441" s="1552"/>
      <c r="RMW441" s="1552"/>
      <c r="RMX441" s="1552"/>
      <c r="RMY441" s="1552"/>
      <c r="RMZ441" s="1552"/>
      <c r="RNA441" s="1552"/>
      <c r="RNB441" s="1552"/>
      <c r="RNC441" s="1552"/>
      <c r="RND441" s="1552"/>
      <c r="RNE441" s="1552"/>
      <c r="RNF441" s="1552"/>
      <c r="RNG441" s="1552"/>
      <c r="RNH441" s="1552"/>
      <c r="RNI441" s="1552"/>
      <c r="RNJ441" s="1552"/>
      <c r="RNK441" s="1552"/>
      <c r="RNL441" s="1552"/>
      <c r="RNM441" s="1552"/>
      <c r="RNN441" s="1552"/>
      <c r="RNO441" s="1552"/>
      <c r="RNP441" s="1552"/>
      <c r="RNQ441" s="1552"/>
      <c r="RNR441" s="1552"/>
      <c r="RNS441" s="1552"/>
      <c r="RNT441" s="1552"/>
      <c r="RNU441" s="1552"/>
      <c r="RNV441" s="1552"/>
      <c r="RNW441" s="1552"/>
      <c r="RNX441" s="1552"/>
      <c r="RNY441" s="1552"/>
      <c r="RNZ441" s="1552"/>
      <c r="ROA441" s="1552"/>
      <c r="ROB441" s="1552"/>
      <c r="ROC441" s="1552"/>
      <c r="ROD441" s="1552"/>
      <c r="ROE441" s="1552"/>
      <c r="ROF441" s="1552"/>
      <c r="ROG441" s="1552"/>
      <c r="ROH441" s="1552"/>
      <c r="ROI441" s="1552"/>
      <c r="ROJ441" s="1552"/>
      <c r="ROK441" s="1552"/>
      <c r="ROL441" s="1552"/>
      <c r="ROM441" s="1552"/>
      <c r="RON441" s="1552"/>
      <c r="ROO441" s="1552"/>
      <c r="ROP441" s="1552"/>
      <c r="ROQ441" s="1552"/>
      <c r="ROR441" s="1552"/>
      <c r="ROS441" s="1552"/>
      <c r="ROT441" s="1552"/>
      <c r="ROU441" s="1552"/>
      <c r="ROV441" s="1552"/>
      <c r="ROW441" s="1552"/>
      <c r="ROX441" s="1552"/>
      <c r="ROY441" s="1552"/>
      <c r="ROZ441" s="1552"/>
      <c r="RPA441" s="1552"/>
      <c r="RPB441" s="1552"/>
      <c r="RPC441" s="1552"/>
      <c r="RPD441" s="1552"/>
      <c r="RPE441" s="1552"/>
      <c r="RPF441" s="1552"/>
      <c r="RPG441" s="1552"/>
      <c r="RPH441" s="1552"/>
      <c r="RPI441" s="1552"/>
      <c r="RPJ441" s="1552"/>
      <c r="RPK441" s="1552"/>
      <c r="RPL441" s="1552"/>
      <c r="RPM441" s="1552"/>
      <c r="RPN441" s="1552"/>
      <c r="RPO441" s="1552"/>
      <c r="RPP441" s="1552"/>
      <c r="RPQ441" s="1552"/>
      <c r="RPR441" s="1552"/>
      <c r="RPS441" s="1552"/>
      <c r="RPT441" s="1552"/>
      <c r="RPU441" s="1552"/>
      <c r="RPV441" s="1552"/>
      <c r="RPW441" s="1552"/>
      <c r="RPX441" s="1552"/>
      <c r="RPY441" s="1552"/>
      <c r="RPZ441" s="1552"/>
      <c r="RQA441" s="1552"/>
      <c r="RQB441" s="1552"/>
      <c r="RQC441" s="1552"/>
      <c r="RQD441" s="1552"/>
      <c r="RQE441" s="1552"/>
      <c r="RQF441" s="1552"/>
      <c r="RQG441" s="1552"/>
      <c r="RQH441" s="1552"/>
      <c r="RQI441" s="1552"/>
      <c r="RQJ441" s="1552"/>
      <c r="RQK441" s="1552"/>
      <c r="RQL441" s="1552"/>
      <c r="RQM441" s="1552"/>
      <c r="RQN441" s="1552"/>
      <c r="RQO441" s="1552"/>
      <c r="RQP441" s="1552"/>
      <c r="RQQ441" s="1552"/>
      <c r="RQR441" s="1552"/>
      <c r="RQS441" s="1552"/>
      <c r="RQT441" s="1552"/>
      <c r="RQU441" s="1552"/>
      <c r="RQV441" s="1552"/>
      <c r="RQW441" s="1552"/>
      <c r="RQX441" s="1552"/>
      <c r="RQY441" s="1552"/>
      <c r="RQZ441" s="1552"/>
      <c r="RRA441" s="1552"/>
      <c r="RRB441" s="1552"/>
      <c r="RRC441" s="1552"/>
      <c r="RRD441" s="1552"/>
      <c r="RRE441" s="1552"/>
      <c r="RRF441" s="1552"/>
      <c r="RRG441" s="1552"/>
      <c r="RRH441" s="1552"/>
      <c r="RRI441" s="1552"/>
      <c r="RRJ441" s="1552"/>
      <c r="RRK441" s="1552"/>
      <c r="RRL441" s="1552"/>
      <c r="RRM441" s="1552"/>
      <c r="RRN441" s="1552"/>
      <c r="RRO441" s="1552"/>
      <c r="RRP441" s="1552"/>
      <c r="RRQ441" s="1552"/>
      <c r="RRR441" s="1552"/>
      <c r="RRS441" s="1552"/>
      <c r="RRT441" s="1552"/>
      <c r="RRU441" s="1552"/>
      <c r="RRV441" s="1552"/>
      <c r="RRW441" s="1552"/>
      <c r="RRX441" s="1552"/>
      <c r="RRY441" s="1552"/>
      <c r="RRZ441" s="1552"/>
      <c r="RSA441" s="1552"/>
      <c r="RSB441" s="1552"/>
      <c r="RSC441" s="1552"/>
      <c r="RSD441" s="1552"/>
      <c r="RSE441" s="1552"/>
      <c r="RSF441" s="1552"/>
      <c r="RSG441" s="1552"/>
      <c r="RSH441" s="1552"/>
      <c r="RSI441" s="1552"/>
      <c r="RSJ441" s="1552"/>
      <c r="RSK441" s="1552"/>
      <c r="RSL441" s="1552"/>
      <c r="RSM441" s="1552"/>
      <c r="RSN441" s="1552"/>
      <c r="RSO441" s="1552"/>
      <c r="RSP441" s="1552"/>
      <c r="RSQ441" s="1552"/>
      <c r="RSR441" s="1552"/>
      <c r="RSS441" s="1552"/>
      <c r="RST441" s="1552"/>
      <c r="RSU441" s="1552"/>
      <c r="RSV441" s="1552"/>
      <c r="RSW441" s="1552"/>
      <c r="RSX441" s="1552"/>
      <c r="RSY441" s="1552"/>
      <c r="RSZ441" s="1552"/>
      <c r="RTA441" s="1552"/>
      <c r="RTB441" s="1552"/>
      <c r="RTC441" s="1552"/>
      <c r="RTD441" s="1552"/>
      <c r="RTE441" s="1552"/>
      <c r="RTF441" s="1552"/>
      <c r="RTG441" s="1552"/>
      <c r="RTH441" s="1552"/>
      <c r="RTI441" s="1552"/>
      <c r="RTJ441" s="1552"/>
      <c r="RTK441" s="1552"/>
      <c r="RTL441" s="1552"/>
      <c r="RTM441" s="1552"/>
      <c r="RTN441" s="1552"/>
      <c r="RTO441" s="1552"/>
      <c r="RTP441" s="1552"/>
      <c r="RTQ441" s="1552"/>
      <c r="RTR441" s="1552"/>
      <c r="RTS441" s="1552"/>
      <c r="RTT441" s="1552"/>
      <c r="RTU441" s="1552"/>
      <c r="RTV441" s="1552"/>
      <c r="RTW441" s="1552"/>
      <c r="RTX441" s="1552"/>
      <c r="RTY441" s="1552"/>
      <c r="RTZ441" s="1552"/>
      <c r="RUA441" s="1552"/>
      <c r="RUB441" s="1552"/>
      <c r="RUC441" s="1552"/>
      <c r="RUD441" s="1552"/>
      <c r="RUE441" s="1552"/>
      <c r="RUF441" s="1552"/>
      <c r="RUG441" s="1552"/>
      <c r="RUH441" s="1552"/>
      <c r="RUI441" s="1552"/>
      <c r="RUJ441" s="1552"/>
      <c r="RUK441" s="1552"/>
      <c r="RUL441" s="1552"/>
      <c r="RUM441" s="1552"/>
      <c r="RUN441" s="1552"/>
      <c r="RUO441" s="1552"/>
      <c r="RUP441" s="1552"/>
      <c r="RUQ441" s="1552"/>
      <c r="RUR441" s="1552"/>
      <c r="RUS441" s="1552"/>
      <c r="RUT441" s="1552"/>
      <c r="RUU441" s="1552"/>
      <c r="RUV441" s="1552"/>
      <c r="RUW441" s="1552"/>
      <c r="RUX441" s="1552"/>
      <c r="RUY441" s="1552"/>
      <c r="RUZ441" s="1552"/>
      <c r="RVA441" s="1552"/>
      <c r="RVB441" s="1552"/>
      <c r="RVC441" s="1552"/>
      <c r="RVD441" s="1552"/>
      <c r="RVE441" s="1552"/>
      <c r="RVF441" s="1552"/>
      <c r="RVG441" s="1552"/>
      <c r="RVH441" s="1552"/>
      <c r="RVI441" s="1552"/>
      <c r="RVJ441" s="1552"/>
      <c r="RVK441" s="1552"/>
      <c r="RVL441" s="1552"/>
      <c r="RVM441" s="1552"/>
      <c r="RVN441" s="1552"/>
      <c r="RVO441" s="1552"/>
      <c r="RVP441" s="1552"/>
      <c r="RVQ441" s="1552"/>
      <c r="RVR441" s="1552"/>
      <c r="RVS441" s="1552"/>
      <c r="RVT441" s="1552"/>
      <c r="RVU441" s="1552"/>
      <c r="RVV441" s="1552"/>
      <c r="RVW441" s="1552"/>
      <c r="RVX441" s="1552"/>
      <c r="RVY441" s="1552"/>
      <c r="RVZ441" s="1552"/>
      <c r="RWA441" s="1552"/>
      <c r="RWB441" s="1552"/>
      <c r="RWC441" s="1552"/>
      <c r="RWD441" s="1552"/>
      <c r="RWE441" s="1552"/>
      <c r="RWF441" s="1552"/>
      <c r="RWG441" s="1552"/>
      <c r="RWH441" s="1552"/>
      <c r="RWI441" s="1552"/>
      <c r="RWJ441" s="1552"/>
      <c r="RWK441" s="1552"/>
      <c r="RWL441" s="1552"/>
      <c r="RWM441" s="1552"/>
      <c r="RWN441" s="1552"/>
      <c r="RWO441" s="1552"/>
      <c r="RWP441" s="1552"/>
      <c r="RWQ441" s="1552"/>
      <c r="RWR441" s="1552"/>
      <c r="RWS441" s="1552"/>
      <c r="RWT441" s="1552"/>
      <c r="RWU441" s="1552"/>
      <c r="RWV441" s="1552"/>
      <c r="RWW441" s="1552"/>
      <c r="RWX441" s="1552"/>
      <c r="RWY441" s="1552"/>
      <c r="RWZ441" s="1552"/>
      <c r="RXA441" s="1552"/>
      <c r="RXB441" s="1552"/>
      <c r="RXC441" s="1552"/>
      <c r="RXD441" s="1552"/>
      <c r="RXE441" s="1552"/>
      <c r="RXF441" s="1552"/>
      <c r="RXG441" s="1552"/>
      <c r="RXH441" s="1552"/>
      <c r="RXI441" s="1552"/>
      <c r="RXJ441" s="1552"/>
      <c r="RXK441" s="1552"/>
      <c r="RXL441" s="1552"/>
      <c r="RXM441" s="1552"/>
      <c r="RXN441" s="1552"/>
      <c r="RXO441" s="1552"/>
      <c r="RXP441" s="1552"/>
      <c r="RXQ441" s="1552"/>
      <c r="RXR441" s="1552"/>
      <c r="RXS441" s="1552"/>
      <c r="RXT441" s="1552"/>
      <c r="RXU441" s="1552"/>
      <c r="RXV441" s="1552"/>
      <c r="RXW441" s="1552"/>
      <c r="RXX441" s="1552"/>
      <c r="RXY441" s="1552"/>
      <c r="RXZ441" s="1552"/>
      <c r="RYA441" s="1552"/>
      <c r="RYB441" s="1552"/>
      <c r="RYC441" s="1552"/>
      <c r="RYD441" s="1552"/>
      <c r="RYE441" s="1552"/>
      <c r="RYF441" s="1552"/>
      <c r="RYG441" s="1552"/>
      <c r="RYH441" s="1552"/>
      <c r="RYI441" s="1552"/>
      <c r="RYJ441" s="1552"/>
      <c r="RYK441" s="1552"/>
      <c r="RYL441" s="1552"/>
      <c r="RYM441" s="1552"/>
      <c r="RYN441" s="1552"/>
      <c r="RYO441" s="1552"/>
      <c r="RYP441" s="1552"/>
      <c r="RYQ441" s="1552"/>
      <c r="RYR441" s="1552"/>
      <c r="RYS441" s="1552"/>
      <c r="RYT441" s="1552"/>
      <c r="RYU441" s="1552"/>
      <c r="RYV441" s="1552"/>
      <c r="RYW441" s="1552"/>
      <c r="RYX441" s="1552"/>
      <c r="RYY441" s="1552"/>
      <c r="RYZ441" s="1552"/>
      <c r="RZA441" s="1552"/>
      <c r="RZB441" s="1552"/>
      <c r="RZC441" s="1552"/>
      <c r="RZD441" s="1552"/>
      <c r="RZE441" s="1552"/>
      <c r="RZF441" s="1552"/>
      <c r="RZG441" s="1552"/>
      <c r="RZH441" s="1552"/>
      <c r="RZI441" s="1552"/>
      <c r="RZJ441" s="1552"/>
      <c r="RZK441" s="1552"/>
      <c r="RZL441" s="1552"/>
      <c r="RZM441" s="1552"/>
      <c r="RZN441" s="1552"/>
      <c r="RZO441" s="1552"/>
      <c r="RZP441" s="1552"/>
      <c r="RZQ441" s="1552"/>
      <c r="RZR441" s="1552"/>
      <c r="RZS441" s="1552"/>
      <c r="RZT441" s="1552"/>
      <c r="RZU441" s="1552"/>
      <c r="RZV441" s="1552"/>
      <c r="RZW441" s="1552"/>
      <c r="RZX441" s="1552"/>
      <c r="RZY441" s="1552"/>
      <c r="RZZ441" s="1552"/>
      <c r="SAA441" s="1552"/>
      <c r="SAB441" s="1552"/>
      <c r="SAC441" s="1552"/>
      <c r="SAD441" s="1552"/>
      <c r="SAE441" s="1552"/>
      <c r="SAF441" s="1552"/>
      <c r="SAG441" s="1552"/>
      <c r="SAH441" s="1552"/>
      <c r="SAI441" s="1552"/>
      <c r="SAJ441" s="1552"/>
      <c r="SAK441" s="1552"/>
      <c r="SAL441" s="1552"/>
      <c r="SAM441" s="1552"/>
      <c r="SAN441" s="1552"/>
      <c r="SAO441" s="1552"/>
      <c r="SAP441" s="1552"/>
      <c r="SAQ441" s="1552"/>
      <c r="SAR441" s="1552"/>
      <c r="SAS441" s="1552"/>
      <c r="SAT441" s="1552"/>
      <c r="SAU441" s="1552"/>
      <c r="SAV441" s="1552"/>
      <c r="SAW441" s="1552"/>
      <c r="SAX441" s="1552"/>
      <c r="SAY441" s="1552"/>
      <c r="SAZ441" s="1552"/>
      <c r="SBA441" s="1552"/>
      <c r="SBB441" s="1552"/>
      <c r="SBC441" s="1552"/>
      <c r="SBD441" s="1552"/>
      <c r="SBE441" s="1552"/>
      <c r="SBF441" s="1552"/>
      <c r="SBG441" s="1552"/>
      <c r="SBH441" s="1552"/>
      <c r="SBI441" s="1552"/>
      <c r="SBJ441" s="1552"/>
      <c r="SBK441" s="1552"/>
      <c r="SBL441" s="1552"/>
      <c r="SBM441" s="1552"/>
      <c r="SBN441" s="1552"/>
      <c r="SBO441" s="1552"/>
      <c r="SBP441" s="1552"/>
      <c r="SBQ441" s="1552"/>
      <c r="SBR441" s="1552"/>
      <c r="SBS441" s="1552"/>
      <c r="SBT441" s="1552"/>
      <c r="SBU441" s="1552"/>
      <c r="SBV441" s="1552"/>
      <c r="SBW441" s="1552"/>
      <c r="SBX441" s="1552"/>
      <c r="SBY441" s="1552"/>
      <c r="SBZ441" s="1552"/>
      <c r="SCA441" s="1552"/>
      <c r="SCB441" s="1552"/>
      <c r="SCC441" s="1552"/>
      <c r="SCD441" s="1552"/>
      <c r="SCE441" s="1552"/>
      <c r="SCF441" s="1552"/>
      <c r="SCG441" s="1552"/>
      <c r="SCH441" s="1552"/>
      <c r="SCI441" s="1552"/>
      <c r="SCJ441" s="1552"/>
      <c r="SCK441" s="1552"/>
      <c r="SCL441" s="1552"/>
      <c r="SCM441" s="1552"/>
      <c r="SCN441" s="1552"/>
      <c r="SCO441" s="1552"/>
      <c r="SCP441" s="1552"/>
      <c r="SCQ441" s="1552"/>
      <c r="SCR441" s="1552"/>
      <c r="SCS441" s="1552"/>
      <c r="SCT441" s="1552"/>
      <c r="SCU441" s="1552"/>
      <c r="SCV441" s="1552"/>
      <c r="SCW441" s="1552"/>
      <c r="SCX441" s="1552"/>
      <c r="SCY441" s="1552"/>
      <c r="SCZ441" s="1552"/>
      <c r="SDA441" s="1552"/>
      <c r="SDB441" s="1552"/>
      <c r="SDC441" s="1552"/>
      <c r="SDD441" s="1552"/>
      <c r="SDE441" s="1552"/>
      <c r="SDF441" s="1552"/>
      <c r="SDG441" s="1552"/>
      <c r="SDH441" s="1552"/>
      <c r="SDI441" s="1552"/>
      <c r="SDJ441" s="1552"/>
      <c r="SDK441" s="1552"/>
      <c r="SDL441" s="1552"/>
      <c r="SDM441" s="1552"/>
      <c r="SDN441" s="1552"/>
      <c r="SDO441" s="1552"/>
      <c r="SDP441" s="1552"/>
      <c r="SDQ441" s="1552"/>
      <c r="SDR441" s="1552"/>
      <c r="SDS441" s="1552"/>
      <c r="SDT441" s="1552"/>
      <c r="SDU441" s="1552"/>
      <c r="SDV441" s="1552"/>
      <c r="SDW441" s="1552"/>
      <c r="SDX441" s="1552"/>
      <c r="SDY441" s="1552"/>
      <c r="SDZ441" s="1552"/>
      <c r="SEA441" s="1552"/>
      <c r="SEB441" s="1552"/>
      <c r="SEC441" s="1552"/>
      <c r="SED441" s="1552"/>
      <c r="SEE441" s="1552"/>
      <c r="SEF441" s="1552"/>
      <c r="SEG441" s="1552"/>
      <c r="SEH441" s="1552"/>
      <c r="SEI441" s="1552"/>
      <c r="SEJ441" s="1552"/>
      <c r="SEK441" s="1552"/>
      <c r="SEL441" s="1552"/>
      <c r="SEM441" s="1552"/>
      <c r="SEN441" s="1552"/>
      <c r="SEO441" s="1552"/>
      <c r="SEP441" s="1552"/>
      <c r="SEQ441" s="1552"/>
      <c r="SER441" s="1552"/>
      <c r="SES441" s="1552"/>
      <c r="SET441" s="1552"/>
      <c r="SEU441" s="1552"/>
      <c r="SEV441" s="1552"/>
      <c r="SEW441" s="1552"/>
      <c r="SEX441" s="1552"/>
      <c r="SEY441" s="1552"/>
      <c r="SEZ441" s="1552"/>
      <c r="SFA441" s="1552"/>
      <c r="SFB441" s="1552"/>
      <c r="SFC441" s="1552"/>
      <c r="SFD441" s="1552"/>
      <c r="SFE441" s="1552"/>
      <c r="SFF441" s="1552"/>
      <c r="SFG441" s="1552"/>
      <c r="SFH441" s="1552"/>
      <c r="SFI441" s="1552"/>
      <c r="SFJ441" s="1552"/>
      <c r="SFK441" s="1552"/>
      <c r="SFL441" s="1552"/>
      <c r="SFM441" s="1552"/>
      <c r="SFN441" s="1552"/>
      <c r="SFO441" s="1552"/>
      <c r="SFP441" s="1552"/>
      <c r="SFQ441" s="1552"/>
      <c r="SFR441" s="1552"/>
      <c r="SFS441" s="1552"/>
      <c r="SFT441" s="1552"/>
      <c r="SFU441" s="1552"/>
      <c r="SFV441" s="1552"/>
      <c r="SFW441" s="1552"/>
      <c r="SFX441" s="1552"/>
      <c r="SFY441" s="1552"/>
      <c r="SFZ441" s="1552"/>
      <c r="SGA441" s="1552"/>
      <c r="SGB441" s="1552"/>
      <c r="SGC441" s="1552"/>
      <c r="SGD441" s="1552"/>
      <c r="SGE441" s="1552"/>
      <c r="SGF441" s="1552"/>
      <c r="SGG441" s="1552"/>
      <c r="SGH441" s="1552"/>
      <c r="SGI441" s="1552"/>
      <c r="SGJ441" s="1552"/>
      <c r="SGK441" s="1552"/>
      <c r="SGL441" s="1552"/>
      <c r="SGM441" s="1552"/>
      <c r="SGN441" s="1552"/>
      <c r="SGO441" s="1552"/>
      <c r="SGP441" s="1552"/>
      <c r="SGQ441" s="1552"/>
      <c r="SGR441" s="1552"/>
      <c r="SGS441" s="1552"/>
      <c r="SGT441" s="1552"/>
      <c r="SGU441" s="1552"/>
      <c r="SGV441" s="1552"/>
      <c r="SGW441" s="1552"/>
      <c r="SGX441" s="1552"/>
      <c r="SGY441" s="1552"/>
      <c r="SGZ441" s="1552"/>
      <c r="SHA441" s="1552"/>
      <c r="SHB441" s="1552"/>
      <c r="SHC441" s="1552"/>
      <c r="SHD441" s="1552"/>
      <c r="SHE441" s="1552"/>
      <c r="SHF441" s="1552"/>
      <c r="SHG441" s="1552"/>
      <c r="SHH441" s="1552"/>
      <c r="SHI441" s="1552"/>
      <c r="SHJ441" s="1552"/>
      <c r="SHK441" s="1552"/>
      <c r="SHL441" s="1552"/>
      <c r="SHM441" s="1552"/>
      <c r="SHN441" s="1552"/>
      <c r="SHO441" s="1552"/>
      <c r="SHP441" s="1552"/>
      <c r="SHQ441" s="1552"/>
      <c r="SHR441" s="1552"/>
      <c r="SHS441" s="1552"/>
      <c r="SHT441" s="1552"/>
      <c r="SHU441" s="1552"/>
      <c r="SHV441" s="1552"/>
      <c r="SHW441" s="1552"/>
      <c r="SHX441" s="1552"/>
      <c r="SHY441" s="1552"/>
      <c r="SHZ441" s="1552"/>
      <c r="SIA441" s="1552"/>
      <c r="SIB441" s="1552"/>
      <c r="SIC441" s="1552"/>
      <c r="SID441" s="1552"/>
      <c r="SIE441" s="1552"/>
      <c r="SIF441" s="1552"/>
      <c r="SIG441" s="1552"/>
      <c r="SIH441" s="1552"/>
      <c r="SII441" s="1552"/>
      <c r="SIJ441" s="1552"/>
      <c r="SIK441" s="1552"/>
      <c r="SIL441" s="1552"/>
      <c r="SIM441" s="1552"/>
      <c r="SIN441" s="1552"/>
      <c r="SIO441" s="1552"/>
      <c r="SIP441" s="1552"/>
      <c r="SIQ441" s="1552"/>
      <c r="SIR441" s="1552"/>
      <c r="SIS441" s="1552"/>
      <c r="SIT441" s="1552"/>
      <c r="SIU441" s="1552"/>
      <c r="SIV441" s="1552"/>
      <c r="SIW441" s="1552"/>
      <c r="SIX441" s="1552"/>
      <c r="SIY441" s="1552"/>
      <c r="SIZ441" s="1552"/>
      <c r="SJA441" s="1552"/>
      <c r="SJB441" s="1552"/>
      <c r="SJC441" s="1552"/>
      <c r="SJD441" s="1552"/>
      <c r="SJE441" s="1552"/>
      <c r="SJF441" s="1552"/>
      <c r="SJG441" s="1552"/>
      <c r="SJH441" s="1552"/>
      <c r="SJI441" s="1552"/>
      <c r="SJJ441" s="1552"/>
      <c r="SJK441" s="1552"/>
      <c r="SJL441" s="1552"/>
      <c r="SJM441" s="1552"/>
      <c r="SJN441" s="1552"/>
      <c r="SJO441" s="1552"/>
      <c r="SJP441" s="1552"/>
      <c r="SJQ441" s="1552"/>
      <c r="SJR441" s="1552"/>
      <c r="SJS441" s="1552"/>
      <c r="SJT441" s="1552"/>
      <c r="SJU441" s="1552"/>
      <c r="SJV441" s="1552"/>
      <c r="SJW441" s="1552"/>
      <c r="SJX441" s="1552"/>
      <c r="SJY441" s="1552"/>
      <c r="SJZ441" s="1552"/>
      <c r="SKA441" s="1552"/>
      <c r="SKB441" s="1552"/>
      <c r="SKC441" s="1552"/>
      <c r="SKD441" s="1552"/>
      <c r="SKE441" s="1552"/>
      <c r="SKF441" s="1552"/>
      <c r="SKG441" s="1552"/>
      <c r="SKH441" s="1552"/>
      <c r="SKI441" s="1552"/>
      <c r="SKJ441" s="1552"/>
      <c r="SKK441" s="1552"/>
      <c r="SKL441" s="1552"/>
      <c r="SKM441" s="1552"/>
      <c r="SKN441" s="1552"/>
      <c r="SKO441" s="1552"/>
      <c r="SKP441" s="1552"/>
      <c r="SKQ441" s="1552"/>
      <c r="SKR441" s="1552"/>
      <c r="SKS441" s="1552"/>
      <c r="SKT441" s="1552"/>
      <c r="SKU441" s="1552"/>
      <c r="SKV441" s="1552"/>
      <c r="SKW441" s="1552"/>
      <c r="SKX441" s="1552"/>
      <c r="SKY441" s="1552"/>
      <c r="SKZ441" s="1552"/>
      <c r="SLA441" s="1552"/>
      <c r="SLB441" s="1552"/>
      <c r="SLC441" s="1552"/>
      <c r="SLD441" s="1552"/>
      <c r="SLE441" s="1552"/>
      <c r="SLF441" s="1552"/>
      <c r="SLG441" s="1552"/>
      <c r="SLH441" s="1552"/>
      <c r="SLI441" s="1552"/>
      <c r="SLJ441" s="1552"/>
      <c r="SLK441" s="1552"/>
      <c r="SLL441" s="1552"/>
      <c r="SLM441" s="1552"/>
      <c r="SLN441" s="1552"/>
      <c r="SLO441" s="1552"/>
      <c r="SLP441" s="1552"/>
      <c r="SLQ441" s="1552"/>
      <c r="SLR441" s="1552"/>
      <c r="SLS441" s="1552"/>
      <c r="SLT441" s="1552"/>
      <c r="SLU441" s="1552"/>
      <c r="SLV441" s="1552"/>
      <c r="SLW441" s="1552"/>
      <c r="SLX441" s="1552"/>
      <c r="SLY441" s="1552"/>
      <c r="SLZ441" s="1552"/>
      <c r="SMA441" s="1552"/>
      <c r="SMB441" s="1552"/>
      <c r="SMC441" s="1552"/>
      <c r="SMD441" s="1552"/>
      <c r="SME441" s="1552"/>
      <c r="SMF441" s="1552"/>
      <c r="SMG441" s="1552"/>
      <c r="SMH441" s="1552"/>
      <c r="SMI441" s="1552"/>
      <c r="SMJ441" s="1552"/>
      <c r="SMK441" s="1552"/>
      <c r="SML441" s="1552"/>
      <c r="SMM441" s="1552"/>
      <c r="SMN441" s="1552"/>
      <c r="SMO441" s="1552"/>
      <c r="SMP441" s="1552"/>
      <c r="SMQ441" s="1552"/>
      <c r="SMR441" s="1552"/>
      <c r="SMS441" s="1552"/>
      <c r="SMT441" s="1552"/>
      <c r="SMU441" s="1552"/>
      <c r="SMV441" s="1552"/>
      <c r="SMW441" s="1552"/>
      <c r="SMX441" s="1552"/>
      <c r="SMY441" s="1552"/>
      <c r="SMZ441" s="1552"/>
      <c r="SNA441" s="1552"/>
      <c r="SNB441" s="1552"/>
      <c r="SNC441" s="1552"/>
      <c r="SND441" s="1552"/>
      <c r="SNE441" s="1552"/>
      <c r="SNF441" s="1552"/>
      <c r="SNG441" s="1552"/>
      <c r="SNH441" s="1552"/>
      <c r="SNI441" s="1552"/>
      <c r="SNJ441" s="1552"/>
      <c r="SNK441" s="1552"/>
      <c r="SNL441" s="1552"/>
      <c r="SNM441" s="1552"/>
      <c r="SNN441" s="1552"/>
      <c r="SNO441" s="1552"/>
      <c r="SNP441" s="1552"/>
      <c r="SNQ441" s="1552"/>
      <c r="SNR441" s="1552"/>
      <c r="SNS441" s="1552"/>
      <c r="SNT441" s="1552"/>
      <c r="SNU441" s="1552"/>
      <c r="SNV441" s="1552"/>
      <c r="SNW441" s="1552"/>
      <c r="SNX441" s="1552"/>
      <c r="SNY441" s="1552"/>
      <c r="SNZ441" s="1552"/>
      <c r="SOA441" s="1552"/>
      <c r="SOB441" s="1552"/>
      <c r="SOC441" s="1552"/>
      <c r="SOD441" s="1552"/>
      <c r="SOE441" s="1552"/>
      <c r="SOF441" s="1552"/>
      <c r="SOG441" s="1552"/>
      <c r="SOH441" s="1552"/>
      <c r="SOI441" s="1552"/>
      <c r="SOJ441" s="1552"/>
      <c r="SOK441" s="1552"/>
      <c r="SOL441" s="1552"/>
      <c r="SOM441" s="1552"/>
      <c r="SON441" s="1552"/>
      <c r="SOO441" s="1552"/>
      <c r="SOP441" s="1552"/>
      <c r="SOQ441" s="1552"/>
      <c r="SOR441" s="1552"/>
      <c r="SOS441" s="1552"/>
      <c r="SOT441" s="1552"/>
      <c r="SOU441" s="1552"/>
      <c r="SOV441" s="1552"/>
      <c r="SOW441" s="1552"/>
      <c r="SOX441" s="1552"/>
      <c r="SOY441" s="1552"/>
      <c r="SOZ441" s="1552"/>
      <c r="SPA441" s="1552"/>
      <c r="SPB441" s="1552"/>
      <c r="SPC441" s="1552"/>
      <c r="SPD441" s="1552"/>
      <c r="SPE441" s="1552"/>
      <c r="SPF441" s="1552"/>
      <c r="SPG441" s="1552"/>
      <c r="SPH441" s="1552"/>
      <c r="SPI441" s="1552"/>
      <c r="SPJ441" s="1552"/>
      <c r="SPK441" s="1552"/>
      <c r="SPL441" s="1552"/>
      <c r="SPM441" s="1552"/>
      <c r="SPN441" s="1552"/>
      <c r="SPO441" s="1552"/>
      <c r="SPP441" s="1552"/>
      <c r="SPQ441" s="1552"/>
      <c r="SPR441" s="1552"/>
      <c r="SPS441" s="1552"/>
      <c r="SPT441" s="1552"/>
      <c r="SPU441" s="1552"/>
      <c r="SPV441" s="1552"/>
      <c r="SPW441" s="1552"/>
      <c r="SPX441" s="1552"/>
      <c r="SPY441" s="1552"/>
      <c r="SPZ441" s="1552"/>
      <c r="SQA441" s="1552"/>
      <c r="SQB441" s="1552"/>
      <c r="SQC441" s="1552"/>
      <c r="SQD441" s="1552"/>
      <c r="SQE441" s="1552"/>
      <c r="SQF441" s="1552"/>
      <c r="SQG441" s="1552"/>
      <c r="SQH441" s="1552"/>
      <c r="SQI441" s="1552"/>
      <c r="SQJ441" s="1552"/>
      <c r="SQK441" s="1552"/>
      <c r="SQL441" s="1552"/>
      <c r="SQM441" s="1552"/>
      <c r="SQN441" s="1552"/>
      <c r="SQO441" s="1552"/>
      <c r="SQP441" s="1552"/>
      <c r="SQQ441" s="1552"/>
      <c r="SQR441" s="1552"/>
      <c r="SQS441" s="1552"/>
      <c r="SQT441" s="1552"/>
      <c r="SQU441" s="1552"/>
      <c r="SQV441" s="1552"/>
      <c r="SQW441" s="1552"/>
      <c r="SQX441" s="1552"/>
      <c r="SQY441" s="1552"/>
      <c r="SQZ441" s="1552"/>
      <c r="SRA441" s="1552"/>
      <c r="SRB441" s="1552"/>
      <c r="SRC441" s="1552"/>
      <c r="SRD441" s="1552"/>
      <c r="SRE441" s="1552"/>
      <c r="SRF441" s="1552"/>
      <c r="SRG441" s="1552"/>
      <c r="SRH441" s="1552"/>
      <c r="SRI441" s="1552"/>
      <c r="SRJ441" s="1552"/>
      <c r="SRK441" s="1552"/>
      <c r="SRL441" s="1552"/>
      <c r="SRM441" s="1552"/>
      <c r="SRN441" s="1552"/>
      <c r="SRO441" s="1552"/>
      <c r="SRP441" s="1552"/>
      <c r="SRQ441" s="1552"/>
      <c r="SRR441" s="1552"/>
      <c r="SRS441" s="1552"/>
      <c r="SRT441" s="1552"/>
      <c r="SRU441" s="1552"/>
      <c r="SRV441" s="1552"/>
      <c r="SRW441" s="1552"/>
      <c r="SRX441" s="1552"/>
      <c r="SRY441" s="1552"/>
      <c r="SRZ441" s="1552"/>
      <c r="SSA441" s="1552"/>
      <c r="SSB441" s="1552"/>
      <c r="SSC441" s="1552"/>
      <c r="SSD441" s="1552"/>
      <c r="SSE441" s="1552"/>
      <c r="SSF441" s="1552"/>
      <c r="SSG441" s="1552"/>
      <c r="SSH441" s="1552"/>
      <c r="SSI441" s="1552"/>
      <c r="SSJ441" s="1552"/>
      <c r="SSK441" s="1552"/>
      <c r="SSL441" s="1552"/>
      <c r="SSM441" s="1552"/>
      <c r="SSN441" s="1552"/>
      <c r="SSO441" s="1552"/>
      <c r="SSP441" s="1552"/>
      <c r="SSQ441" s="1552"/>
      <c r="SSR441" s="1552"/>
      <c r="SSS441" s="1552"/>
      <c r="SST441" s="1552"/>
      <c r="SSU441" s="1552"/>
      <c r="SSV441" s="1552"/>
      <c r="SSW441" s="1552"/>
      <c r="SSX441" s="1552"/>
      <c r="SSY441" s="1552"/>
      <c r="SSZ441" s="1552"/>
      <c r="STA441" s="1552"/>
      <c r="STB441" s="1552"/>
      <c r="STC441" s="1552"/>
      <c r="STD441" s="1552"/>
      <c r="STE441" s="1552"/>
      <c r="STF441" s="1552"/>
      <c r="STG441" s="1552"/>
      <c r="STH441" s="1552"/>
      <c r="STI441" s="1552"/>
      <c r="STJ441" s="1552"/>
      <c r="STK441" s="1552"/>
      <c r="STL441" s="1552"/>
      <c r="STM441" s="1552"/>
      <c r="STN441" s="1552"/>
      <c r="STO441" s="1552"/>
      <c r="STP441" s="1552"/>
      <c r="STQ441" s="1552"/>
      <c r="STR441" s="1552"/>
      <c r="STS441" s="1552"/>
      <c r="STT441" s="1552"/>
      <c r="STU441" s="1552"/>
      <c r="STV441" s="1552"/>
      <c r="STW441" s="1552"/>
      <c r="STX441" s="1552"/>
      <c r="STY441" s="1552"/>
      <c r="STZ441" s="1552"/>
      <c r="SUA441" s="1552"/>
      <c r="SUB441" s="1552"/>
      <c r="SUC441" s="1552"/>
      <c r="SUD441" s="1552"/>
      <c r="SUE441" s="1552"/>
      <c r="SUF441" s="1552"/>
      <c r="SUG441" s="1552"/>
      <c r="SUH441" s="1552"/>
      <c r="SUI441" s="1552"/>
      <c r="SUJ441" s="1552"/>
      <c r="SUK441" s="1552"/>
      <c r="SUL441" s="1552"/>
      <c r="SUM441" s="1552"/>
      <c r="SUN441" s="1552"/>
      <c r="SUO441" s="1552"/>
      <c r="SUP441" s="1552"/>
      <c r="SUQ441" s="1552"/>
      <c r="SUR441" s="1552"/>
      <c r="SUS441" s="1552"/>
      <c r="SUT441" s="1552"/>
      <c r="SUU441" s="1552"/>
      <c r="SUV441" s="1552"/>
      <c r="SUW441" s="1552"/>
      <c r="SUX441" s="1552"/>
      <c r="SUY441" s="1552"/>
      <c r="SUZ441" s="1552"/>
      <c r="SVA441" s="1552"/>
      <c r="SVB441" s="1552"/>
      <c r="SVC441" s="1552"/>
      <c r="SVD441" s="1552"/>
      <c r="SVE441" s="1552"/>
      <c r="SVF441" s="1552"/>
      <c r="SVG441" s="1552"/>
      <c r="SVH441" s="1552"/>
      <c r="SVI441" s="1552"/>
      <c r="SVJ441" s="1552"/>
      <c r="SVK441" s="1552"/>
      <c r="SVL441" s="1552"/>
      <c r="SVM441" s="1552"/>
      <c r="SVN441" s="1552"/>
      <c r="SVO441" s="1552"/>
      <c r="SVP441" s="1552"/>
      <c r="SVQ441" s="1552"/>
      <c r="SVR441" s="1552"/>
      <c r="SVS441" s="1552"/>
      <c r="SVT441" s="1552"/>
      <c r="SVU441" s="1552"/>
      <c r="SVV441" s="1552"/>
      <c r="SVW441" s="1552"/>
      <c r="SVX441" s="1552"/>
      <c r="SVY441" s="1552"/>
      <c r="SVZ441" s="1552"/>
      <c r="SWA441" s="1552"/>
      <c r="SWB441" s="1552"/>
      <c r="SWC441" s="1552"/>
      <c r="SWD441" s="1552"/>
      <c r="SWE441" s="1552"/>
      <c r="SWF441" s="1552"/>
      <c r="SWG441" s="1552"/>
      <c r="SWH441" s="1552"/>
      <c r="SWI441" s="1552"/>
      <c r="SWJ441" s="1552"/>
      <c r="SWK441" s="1552"/>
      <c r="SWL441" s="1552"/>
      <c r="SWM441" s="1552"/>
      <c r="SWN441" s="1552"/>
      <c r="SWO441" s="1552"/>
      <c r="SWP441" s="1552"/>
      <c r="SWQ441" s="1552"/>
      <c r="SWR441" s="1552"/>
      <c r="SWS441" s="1552"/>
      <c r="SWT441" s="1552"/>
      <c r="SWU441" s="1552"/>
      <c r="SWV441" s="1552"/>
      <c r="SWW441" s="1552"/>
      <c r="SWX441" s="1552"/>
      <c r="SWY441" s="1552"/>
      <c r="SWZ441" s="1552"/>
      <c r="SXA441" s="1552"/>
      <c r="SXB441" s="1552"/>
      <c r="SXC441" s="1552"/>
      <c r="SXD441" s="1552"/>
      <c r="SXE441" s="1552"/>
      <c r="SXF441" s="1552"/>
      <c r="SXG441" s="1552"/>
      <c r="SXH441" s="1552"/>
      <c r="SXI441" s="1552"/>
      <c r="SXJ441" s="1552"/>
      <c r="SXK441" s="1552"/>
      <c r="SXL441" s="1552"/>
      <c r="SXM441" s="1552"/>
      <c r="SXN441" s="1552"/>
      <c r="SXO441" s="1552"/>
      <c r="SXP441" s="1552"/>
      <c r="SXQ441" s="1552"/>
      <c r="SXR441" s="1552"/>
      <c r="SXS441" s="1552"/>
      <c r="SXT441" s="1552"/>
      <c r="SXU441" s="1552"/>
      <c r="SXV441" s="1552"/>
      <c r="SXW441" s="1552"/>
      <c r="SXX441" s="1552"/>
      <c r="SXY441" s="1552"/>
      <c r="SXZ441" s="1552"/>
      <c r="SYA441" s="1552"/>
      <c r="SYB441" s="1552"/>
      <c r="SYC441" s="1552"/>
      <c r="SYD441" s="1552"/>
      <c r="SYE441" s="1552"/>
      <c r="SYF441" s="1552"/>
      <c r="SYG441" s="1552"/>
      <c r="SYH441" s="1552"/>
      <c r="SYI441" s="1552"/>
      <c r="SYJ441" s="1552"/>
      <c r="SYK441" s="1552"/>
      <c r="SYL441" s="1552"/>
      <c r="SYM441" s="1552"/>
      <c r="SYN441" s="1552"/>
      <c r="SYO441" s="1552"/>
      <c r="SYP441" s="1552"/>
      <c r="SYQ441" s="1552"/>
      <c r="SYR441" s="1552"/>
      <c r="SYS441" s="1552"/>
      <c r="SYT441" s="1552"/>
      <c r="SYU441" s="1552"/>
      <c r="SYV441" s="1552"/>
      <c r="SYW441" s="1552"/>
      <c r="SYX441" s="1552"/>
      <c r="SYY441" s="1552"/>
      <c r="SYZ441" s="1552"/>
      <c r="SZA441" s="1552"/>
      <c r="SZB441" s="1552"/>
      <c r="SZC441" s="1552"/>
      <c r="SZD441" s="1552"/>
      <c r="SZE441" s="1552"/>
      <c r="SZF441" s="1552"/>
      <c r="SZG441" s="1552"/>
      <c r="SZH441" s="1552"/>
      <c r="SZI441" s="1552"/>
      <c r="SZJ441" s="1552"/>
      <c r="SZK441" s="1552"/>
      <c r="SZL441" s="1552"/>
      <c r="SZM441" s="1552"/>
      <c r="SZN441" s="1552"/>
      <c r="SZO441" s="1552"/>
      <c r="SZP441" s="1552"/>
      <c r="SZQ441" s="1552"/>
      <c r="SZR441" s="1552"/>
      <c r="SZS441" s="1552"/>
      <c r="SZT441" s="1552"/>
      <c r="SZU441" s="1552"/>
      <c r="SZV441" s="1552"/>
      <c r="SZW441" s="1552"/>
      <c r="SZX441" s="1552"/>
      <c r="SZY441" s="1552"/>
      <c r="SZZ441" s="1552"/>
      <c r="TAA441" s="1552"/>
      <c r="TAB441" s="1552"/>
      <c r="TAC441" s="1552"/>
      <c r="TAD441" s="1552"/>
      <c r="TAE441" s="1552"/>
      <c r="TAF441" s="1552"/>
      <c r="TAG441" s="1552"/>
      <c r="TAH441" s="1552"/>
      <c r="TAI441" s="1552"/>
      <c r="TAJ441" s="1552"/>
      <c r="TAK441" s="1552"/>
      <c r="TAL441" s="1552"/>
      <c r="TAM441" s="1552"/>
      <c r="TAN441" s="1552"/>
      <c r="TAO441" s="1552"/>
      <c r="TAP441" s="1552"/>
      <c r="TAQ441" s="1552"/>
      <c r="TAR441" s="1552"/>
      <c r="TAS441" s="1552"/>
      <c r="TAT441" s="1552"/>
      <c r="TAU441" s="1552"/>
      <c r="TAV441" s="1552"/>
      <c r="TAW441" s="1552"/>
      <c r="TAX441" s="1552"/>
      <c r="TAY441" s="1552"/>
      <c r="TAZ441" s="1552"/>
      <c r="TBA441" s="1552"/>
      <c r="TBB441" s="1552"/>
      <c r="TBC441" s="1552"/>
      <c r="TBD441" s="1552"/>
      <c r="TBE441" s="1552"/>
      <c r="TBF441" s="1552"/>
      <c r="TBG441" s="1552"/>
      <c r="TBH441" s="1552"/>
      <c r="TBI441" s="1552"/>
      <c r="TBJ441" s="1552"/>
      <c r="TBK441" s="1552"/>
      <c r="TBL441" s="1552"/>
      <c r="TBM441" s="1552"/>
      <c r="TBN441" s="1552"/>
      <c r="TBO441" s="1552"/>
      <c r="TBP441" s="1552"/>
      <c r="TBQ441" s="1552"/>
      <c r="TBR441" s="1552"/>
      <c r="TBS441" s="1552"/>
      <c r="TBT441" s="1552"/>
      <c r="TBU441" s="1552"/>
      <c r="TBV441" s="1552"/>
      <c r="TBW441" s="1552"/>
      <c r="TBX441" s="1552"/>
      <c r="TBY441" s="1552"/>
      <c r="TBZ441" s="1552"/>
      <c r="TCA441" s="1552"/>
      <c r="TCB441" s="1552"/>
      <c r="TCC441" s="1552"/>
      <c r="TCD441" s="1552"/>
      <c r="TCE441" s="1552"/>
      <c r="TCF441" s="1552"/>
      <c r="TCG441" s="1552"/>
      <c r="TCH441" s="1552"/>
      <c r="TCI441" s="1552"/>
      <c r="TCJ441" s="1552"/>
      <c r="TCK441" s="1552"/>
      <c r="TCL441" s="1552"/>
      <c r="TCM441" s="1552"/>
      <c r="TCN441" s="1552"/>
      <c r="TCO441" s="1552"/>
      <c r="TCP441" s="1552"/>
      <c r="TCQ441" s="1552"/>
      <c r="TCR441" s="1552"/>
      <c r="TCS441" s="1552"/>
      <c r="TCT441" s="1552"/>
      <c r="TCU441" s="1552"/>
      <c r="TCV441" s="1552"/>
      <c r="TCW441" s="1552"/>
      <c r="TCX441" s="1552"/>
      <c r="TCY441" s="1552"/>
      <c r="TCZ441" s="1552"/>
      <c r="TDA441" s="1552"/>
      <c r="TDB441" s="1552"/>
      <c r="TDC441" s="1552"/>
      <c r="TDD441" s="1552"/>
      <c r="TDE441" s="1552"/>
      <c r="TDF441" s="1552"/>
      <c r="TDG441" s="1552"/>
      <c r="TDH441" s="1552"/>
      <c r="TDI441" s="1552"/>
      <c r="TDJ441" s="1552"/>
      <c r="TDK441" s="1552"/>
      <c r="TDL441" s="1552"/>
      <c r="TDM441" s="1552"/>
      <c r="TDN441" s="1552"/>
      <c r="TDO441" s="1552"/>
      <c r="TDP441" s="1552"/>
      <c r="TDQ441" s="1552"/>
      <c r="TDR441" s="1552"/>
      <c r="TDS441" s="1552"/>
      <c r="TDT441" s="1552"/>
      <c r="TDU441" s="1552"/>
      <c r="TDV441" s="1552"/>
      <c r="TDW441" s="1552"/>
      <c r="TDX441" s="1552"/>
      <c r="TDY441" s="1552"/>
      <c r="TDZ441" s="1552"/>
      <c r="TEA441" s="1552"/>
      <c r="TEB441" s="1552"/>
      <c r="TEC441" s="1552"/>
      <c r="TED441" s="1552"/>
      <c r="TEE441" s="1552"/>
      <c r="TEF441" s="1552"/>
      <c r="TEG441" s="1552"/>
      <c r="TEH441" s="1552"/>
      <c r="TEI441" s="1552"/>
      <c r="TEJ441" s="1552"/>
      <c r="TEK441" s="1552"/>
      <c r="TEL441" s="1552"/>
      <c r="TEM441" s="1552"/>
      <c r="TEN441" s="1552"/>
      <c r="TEO441" s="1552"/>
      <c r="TEP441" s="1552"/>
      <c r="TEQ441" s="1552"/>
      <c r="TER441" s="1552"/>
      <c r="TES441" s="1552"/>
      <c r="TET441" s="1552"/>
      <c r="TEU441" s="1552"/>
      <c r="TEV441" s="1552"/>
      <c r="TEW441" s="1552"/>
      <c r="TEX441" s="1552"/>
      <c r="TEY441" s="1552"/>
      <c r="TEZ441" s="1552"/>
      <c r="TFA441" s="1552"/>
      <c r="TFB441" s="1552"/>
      <c r="TFC441" s="1552"/>
      <c r="TFD441" s="1552"/>
      <c r="TFE441" s="1552"/>
      <c r="TFF441" s="1552"/>
      <c r="TFG441" s="1552"/>
      <c r="TFH441" s="1552"/>
      <c r="TFI441" s="1552"/>
      <c r="TFJ441" s="1552"/>
      <c r="TFK441" s="1552"/>
      <c r="TFL441" s="1552"/>
      <c r="TFM441" s="1552"/>
      <c r="TFN441" s="1552"/>
      <c r="TFO441" s="1552"/>
      <c r="TFP441" s="1552"/>
      <c r="TFQ441" s="1552"/>
      <c r="TFR441" s="1552"/>
      <c r="TFS441" s="1552"/>
      <c r="TFT441" s="1552"/>
      <c r="TFU441" s="1552"/>
      <c r="TFV441" s="1552"/>
      <c r="TFW441" s="1552"/>
      <c r="TFX441" s="1552"/>
      <c r="TFY441" s="1552"/>
      <c r="TFZ441" s="1552"/>
      <c r="TGA441" s="1552"/>
      <c r="TGB441" s="1552"/>
      <c r="TGC441" s="1552"/>
      <c r="TGD441" s="1552"/>
      <c r="TGE441" s="1552"/>
      <c r="TGF441" s="1552"/>
      <c r="TGG441" s="1552"/>
      <c r="TGH441" s="1552"/>
      <c r="TGI441" s="1552"/>
      <c r="TGJ441" s="1552"/>
      <c r="TGK441" s="1552"/>
      <c r="TGL441" s="1552"/>
      <c r="TGM441" s="1552"/>
      <c r="TGN441" s="1552"/>
      <c r="TGO441" s="1552"/>
      <c r="TGP441" s="1552"/>
      <c r="TGQ441" s="1552"/>
      <c r="TGR441" s="1552"/>
      <c r="TGS441" s="1552"/>
      <c r="TGT441" s="1552"/>
      <c r="TGU441" s="1552"/>
      <c r="TGV441" s="1552"/>
      <c r="TGW441" s="1552"/>
      <c r="TGX441" s="1552"/>
      <c r="TGY441" s="1552"/>
      <c r="TGZ441" s="1552"/>
      <c r="THA441" s="1552"/>
      <c r="THB441" s="1552"/>
      <c r="THC441" s="1552"/>
      <c r="THD441" s="1552"/>
      <c r="THE441" s="1552"/>
      <c r="THF441" s="1552"/>
      <c r="THG441" s="1552"/>
      <c r="THH441" s="1552"/>
      <c r="THI441" s="1552"/>
      <c r="THJ441" s="1552"/>
      <c r="THK441" s="1552"/>
      <c r="THL441" s="1552"/>
      <c r="THM441" s="1552"/>
      <c r="THN441" s="1552"/>
      <c r="THO441" s="1552"/>
      <c r="THP441" s="1552"/>
      <c r="THQ441" s="1552"/>
      <c r="THR441" s="1552"/>
      <c r="THS441" s="1552"/>
      <c r="THT441" s="1552"/>
      <c r="THU441" s="1552"/>
      <c r="THV441" s="1552"/>
      <c r="THW441" s="1552"/>
      <c r="THX441" s="1552"/>
      <c r="THY441" s="1552"/>
      <c r="THZ441" s="1552"/>
      <c r="TIA441" s="1552"/>
      <c r="TIB441" s="1552"/>
      <c r="TIC441" s="1552"/>
      <c r="TID441" s="1552"/>
      <c r="TIE441" s="1552"/>
      <c r="TIF441" s="1552"/>
      <c r="TIG441" s="1552"/>
      <c r="TIH441" s="1552"/>
      <c r="TII441" s="1552"/>
      <c r="TIJ441" s="1552"/>
      <c r="TIK441" s="1552"/>
      <c r="TIL441" s="1552"/>
      <c r="TIM441" s="1552"/>
      <c r="TIN441" s="1552"/>
      <c r="TIO441" s="1552"/>
      <c r="TIP441" s="1552"/>
      <c r="TIQ441" s="1552"/>
      <c r="TIR441" s="1552"/>
      <c r="TIS441" s="1552"/>
      <c r="TIT441" s="1552"/>
      <c r="TIU441" s="1552"/>
      <c r="TIV441" s="1552"/>
      <c r="TIW441" s="1552"/>
      <c r="TIX441" s="1552"/>
      <c r="TIY441" s="1552"/>
      <c r="TIZ441" s="1552"/>
      <c r="TJA441" s="1552"/>
      <c r="TJB441" s="1552"/>
      <c r="TJC441" s="1552"/>
      <c r="TJD441" s="1552"/>
      <c r="TJE441" s="1552"/>
      <c r="TJF441" s="1552"/>
      <c r="TJG441" s="1552"/>
      <c r="TJH441" s="1552"/>
      <c r="TJI441" s="1552"/>
      <c r="TJJ441" s="1552"/>
      <c r="TJK441" s="1552"/>
      <c r="TJL441" s="1552"/>
      <c r="TJM441" s="1552"/>
      <c r="TJN441" s="1552"/>
      <c r="TJO441" s="1552"/>
      <c r="TJP441" s="1552"/>
      <c r="TJQ441" s="1552"/>
      <c r="TJR441" s="1552"/>
      <c r="TJS441" s="1552"/>
      <c r="TJT441" s="1552"/>
      <c r="TJU441" s="1552"/>
      <c r="TJV441" s="1552"/>
      <c r="TJW441" s="1552"/>
      <c r="TJX441" s="1552"/>
      <c r="TJY441" s="1552"/>
      <c r="TJZ441" s="1552"/>
      <c r="TKA441" s="1552"/>
      <c r="TKB441" s="1552"/>
      <c r="TKC441" s="1552"/>
      <c r="TKD441" s="1552"/>
      <c r="TKE441" s="1552"/>
      <c r="TKF441" s="1552"/>
      <c r="TKG441" s="1552"/>
      <c r="TKH441" s="1552"/>
      <c r="TKI441" s="1552"/>
      <c r="TKJ441" s="1552"/>
      <c r="TKK441" s="1552"/>
      <c r="TKL441" s="1552"/>
      <c r="TKM441" s="1552"/>
      <c r="TKN441" s="1552"/>
      <c r="TKO441" s="1552"/>
      <c r="TKP441" s="1552"/>
      <c r="TKQ441" s="1552"/>
      <c r="TKR441" s="1552"/>
      <c r="TKS441" s="1552"/>
      <c r="TKT441" s="1552"/>
      <c r="TKU441" s="1552"/>
      <c r="TKV441" s="1552"/>
      <c r="TKW441" s="1552"/>
      <c r="TKX441" s="1552"/>
      <c r="TKY441" s="1552"/>
      <c r="TKZ441" s="1552"/>
      <c r="TLA441" s="1552"/>
      <c r="TLB441" s="1552"/>
      <c r="TLC441" s="1552"/>
      <c r="TLD441" s="1552"/>
      <c r="TLE441" s="1552"/>
      <c r="TLF441" s="1552"/>
      <c r="TLG441" s="1552"/>
      <c r="TLH441" s="1552"/>
      <c r="TLI441" s="1552"/>
      <c r="TLJ441" s="1552"/>
      <c r="TLK441" s="1552"/>
      <c r="TLL441" s="1552"/>
      <c r="TLM441" s="1552"/>
      <c r="TLN441" s="1552"/>
      <c r="TLO441" s="1552"/>
      <c r="TLP441" s="1552"/>
      <c r="TLQ441" s="1552"/>
      <c r="TLR441" s="1552"/>
      <c r="TLS441" s="1552"/>
      <c r="TLT441" s="1552"/>
      <c r="TLU441" s="1552"/>
      <c r="TLV441" s="1552"/>
      <c r="TLW441" s="1552"/>
      <c r="TLX441" s="1552"/>
      <c r="TLY441" s="1552"/>
      <c r="TLZ441" s="1552"/>
      <c r="TMA441" s="1552"/>
      <c r="TMB441" s="1552"/>
      <c r="TMC441" s="1552"/>
      <c r="TMD441" s="1552"/>
      <c r="TME441" s="1552"/>
      <c r="TMF441" s="1552"/>
      <c r="TMG441" s="1552"/>
      <c r="TMH441" s="1552"/>
      <c r="TMI441" s="1552"/>
      <c r="TMJ441" s="1552"/>
      <c r="TMK441" s="1552"/>
      <c r="TML441" s="1552"/>
      <c r="TMM441" s="1552"/>
      <c r="TMN441" s="1552"/>
      <c r="TMO441" s="1552"/>
      <c r="TMP441" s="1552"/>
      <c r="TMQ441" s="1552"/>
      <c r="TMR441" s="1552"/>
      <c r="TMS441" s="1552"/>
      <c r="TMT441" s="1552"/>
      <c r="TMU441" s="1552"/>
      <c r="TMV441" s="1552"/>
      <c r="TMW441" s="1552"/>
      <c r="TMX441" s="1552"/>
      <c r="TMY441" s="1552"/>
      <c r="TMZ441" s="1552"/>
      <c r="TNA441" s="1552"/>
      <c r="TNB441" s="1552"/>
      <c r="TNC441" s="1552"/>
      <c r="TND441" s="1552"/>
      <c r="TNE441" s="1552"/>
      <c r="TNF441" s="1552"/>
      <c r="TNG441" s="1552"/>
      <c r="TNH441" s="1552"/>
      <c r="TNI441" s="1552"/>
      <c r="TNJ441" s="1552"/>
      <c r="TNK441" s="1552"/>
      <c r="TNL441" s="1552"/>
      <c r="TNM441" s="1552"/>
      <c r="TNN441" s="1552"/>
      <c r="TNO441" s="1552"/>
      <c r="TNP441" s="1552"/>
      <c r="TNQ441" s="1552"/>
      <c r="TNR441" s="1552"/>
      <c r="TNS441" s="1552"/>
      <c r="TNT441" s="1552"/>
      <c r="TNU441" s="1552"/>
      <c r="TNV441" s="1552"/>
      <c r="TNW441" s="1552"/>
      <c r="TNX441" s="1552"/>
      <c r="TNY441" s="1552"/>
      <c r="TNZ441" s="1552"/>
      <c r="TOA441" s="1552"/>
      <c r="TOB441" s="1552"/>
      <c r="TOC441" s="1552"/>
      <c r="TOD441" s="1552"/>
      <c r="TOE441" s="1552"/>
      <c r="TOF441" s="1552"/>
      <c r="TOG441" s="1552"/>
      <c r="TOH441" s="1552"/>
      <c r="TOI441" s="1552"/>
      <c r="TOJ441" s="1552"/>
      <c r="TOK441" s="1552"/>
      <c r="TOL441" s="1552"/>
      <c r="TOM441" s="1552"/>
      <c r="TON441" s="1552"/>
      <c r="TOO441" s="1552"/>
      <c r="TOP441" s="1552"/>
      <c r="TOQ441" s="1552"/>
      <c r="TOR441" s="1552"/>
      <c r="TOS441" s="1552"/>
      <c r="TOT441" s="1552"/>
      <c r="TOU441" s="1552"/>
      <c r="TOV441" s="1552"/>
      <c r="TOW441" s="1552"/>
      <c r="TOX441" s="1552"/>
      <c r="TOY441" s="1552"/>
      <c r="TOZ441" s="1552"/>
      <c r="TPA441" s="1552"/>
      <c r="TPB441" s="1552"/>
      <c r="TPC441" s="1552"/>
      <c r="TPD441" s="1552"/>
      <c r="TPE441" s="1552"/>
      <c r="TPF441" s="1552"/>
      <c r="TPG441" s="1552"/>
      <c r="TPH441" s="1552"/>
      <c r="TPI441" s="1552"/>
      <c r="TPJ441" s="1552"/>
      <c r="TPK441" s="1552"/>
      <c r="TPL441" s="1552"/>
      <c r="TPM441" s="1552"/>
      <c r="TPN441" s="1552"/>
      <c r="TPO441" s="1552"/>
      <c r="TPP441" s="1552"/>
      <c r="TPQ441" s="1552"/>
      <c r="TPR441" s="1552"/>
      <c r="TPS441" s="1552"/>
      <c r="TPT441" s="1552"/>
      <c r="TPU441" s="1552"/>
      <c r="TPV441" s="1552"/>
      <c r="TPW441" s="1552"/>
      <c r="TPX441" s="1552"/>
      <c r="TPY441" s="1552"/>
      <c r="TPZ441" s="1552"/>
      <c r="TQA441" s="1552"/>
      <c r="TQB441" s="1552"/>
      <c r="TQC441" s="1552"/>
      <c r="TQD441" s="1552"/>
      <c r="TQE441" s="1552"/>
      <c r="TQF441" s="1552"/>
      <c r="TQG441" s="1552"/>
      <c r="TQH441" s="1552"/>
      <c r="TQI441" s="1552"/>
      <c r="TQJ441" s="1552"/>
      <c r="TQK441" s="1552"/>
      <c r="TQL441" s="1552"/>
      <c r="TQM441" s="1552"/>
      <c r="TQN441" s="1552"/>
      <c r="TQO441" s="1552"/>
      <c r="TQP441" s="1552"/>
      <c r="TQQ441" s="1552"/>
      <c r="TQR441" s="1552"/>
      <c r="TQS441" s="1552"/>
      <c r="TQT441" s="1552"/>
      <c r="TQU441" s="1552"/>
      <c r="TQV441" s="1552"/>
      <c r="TQW441" s="1552"/>
      <c r="TQX441" s="1552"/>
      <c r="TQY441" s="1552"/>
      <c r="TQZ441" s="1552"/>
      <c r="TRA441" s="1552"/>
      <c r="TRB441" s="1552"/>
      <c r="TRC441" s="1552"/>
      <c r="TRD441" s="1552"/>
      <c r="TRE441" s="1552"/>
      <c r="TRF441" s="1552"/>
      <c r="TRG441" s="1552"/>
      <c r="TRH441" s="1552"/>
      <c r="TRI441" s="1552"/>
      <c r="TRJ441" s="1552"/>
      <c r="TRK441" s="1552"/>
      <c r="TRL441" s="1552"/>
      <c r="TRM441" s="1552"/>
      <c r="TRN441" s="1552"/>
      <c r="TRO441" s="1552"/>
      <c r="TRP441" s="1552"/>
      <c r="TRQ441" s="1552"/>
      <c r="TRR441" s="1552"/>
      <c r="TRS441" s="1552"/>
      <c r="TRT441" s="1552"/>
      <c r="TRU441" s="1552"/>
      <c r="TRV441" s="1552"/>
      <c r="TRW441" s="1552"/>
      <c r="TRX441" s="1552"/>
      <c r="TRY441" s="1552"/>
      <c r="TRZ441" s="1552"/>
      <c r="TSA441" s="1552"/>
      <c r="TSB441" s="1552"/>
      <c r="TSC441" s="1552"/>
      <c r="TSD441" s="1552"/>
      <c r="TSE441" s="1552"/>
      <c r="TSF441" s="1552"/>
      <c r="TSG441" s="1552"/>
      <c r="TSH441" s="1552"/>
      <c r="TSI441" s="1552"/>
      <c r="TSJ441" s="1552"/>
      <c r="TSK441" s="1552"/>
      <c r="TSL441" s="1552"/>
      <c r="TSM441" s="1552"/>
      <c r="TSN441" s="1552"/>
      <c r="TSO441" s="1552"/>
      <c r="TSP441" s="1552"/>
      <c r="TSQ441" s="1552"/>
      <c r="TSR441" s="1552"/>
      <c r="TSS441" s="1552"/>
      <c r="TST441" s="1552"/>
      <c r="TSU441" s="1552"/>
      <c r="TSV441" s="1552"/>
      <c r="TSW441" s="1552"/>
      <c r="TSX441" s="1552"/>
      <c r="TSY441" s="1552"/>
      <c r="TSZ441" s="1552"/>
      <c r="TTA441" s="1552"/>
      <c r="TTB441" s="1552"/>
      <c r="TTC441" s="1552"/>
      <c r="TTD441" s="1552"/>
      <c r="TTE441" s="1552"/>
      <c r="TTF441" s="1552"/>
      <c r="TTG441" s="1552"/>
      <c r="TTH441" s="1552"/>
      <c r="TTI441" s="1552"/>
      <c r="TTJ441" s="1552"/>
      <c r="TTK441" s="1552"/>
      <c r="TTL441" s="1552"/>
      <c r="TTM441" s="1552"/>
      <c r="TTN441" s="1552"/>
      <c r="TTO441" s="1552"/>
      <c r="TTP441" s="1552"/>
      <c r="TTQ441" s="1552"/>
      <c r="TTR441" s="1552"/>
      <c r="TTS441" s="1552"/>
      <c r="TTT441" s="1552"/>
      <c r="TTU441" s="1552"/>
      <c r="TTV441" s="1552"/>
      <c r="TTW441" s="1552"/>
      <c r="TTX441" s="1552"/>
      <c r="TTY441" s="1552"/>
      <c r="TTZ441" s="1552"/>
      <c r="TUA441" s="1552"/>
      <c r="TUB441" s="1552"/>
      <c r="TUC441" s="1552"/>
      <c r="TUD441" s="1552"/>
      <c r="TUE441" s="1552"/>
      <c r="TUF441" s="1552"/>
      <c r="TUG441" s="1552"/>
      <c r="TUH441" s="1552"/>
      <c r="TUI441" s="1552"/>
      <c r="TUJ441" s="1552"/>
      <c r="TUK441" s="1552"/>
      <c r="TUL441" s="1552"/>
      <c r="TUM441" s="1552"/>
      <c r="TUN441" s="1552"/>
      <c r="TUO441" s="1552"/>
      <c r="TUP441" s="1552"/>
      <c r="TUQ441" s="1552"/>
      <c r="TUR441" s="1552"/>
      <c r="TUS441" s="1552"/>
      <c r="TUT441" s="1552"/>
      <c r="TUU441" s="1552"/>
      <c r="TUV441" s="1552"/>
      <c r="TUW441" s="1552"/>
      <c r="TUX441" s="1552"/>
      <c r="TUY441" s="1552"/>
      <c r="TUZ441" s="1552"/>
      <c r="TVA441" s="1552"/>
      <c r="TVB441" s="1552"/>
      <c r="TVC441" s="1552"/>
      <c r="TVD441" s="1552"/>
      <c r="TVE441" s="1552"/>
      <c r="TVF441" s="1552"/>
      <c r="TVG441" s="1552"/>
      <c r="TVH441" s="1552"/>
      <c r="TVI441" s="1552"/>
      <c r="TVJ441" s="1552"/>
      <c r="TVK441" s="1552"/>
      <c r="TVL441" s="1552"/>
      <c r="TVM441" s="1552"/>
      <c r="TVN441" s="1552"/>
      <c r="TVO441" s="1552"/>
      <c r="TVP441" s="1552"/>
      <c r="TVQ441" s="1552"/>
      <c r="TVR441" s="1552"/>
      <c r="TVS441" s="1552"/>
      <c r="TVT441" s="1552"/>
      <c r="TVU441" s="1552"/>
      <c r="TVV441" s="1552"/>
      <c r="TVW441" s="1552"/>
      <c r="TVX441" s="1552"/>
      <c r="TVY441" s="1552"/>
      <c r="TVZ441" s="1552"/>
      <c r="TWA441" s="1552"/>
      <c r="TWB441" s="1552"/>
      <c r="TWC441" s="1552"/>
      <c r="TWD441" s="1552"/>
      <c r="TWE441" s="1552"/>
      <c r="TWF441" s="1552"/>
      <c r="TWG441" s="1552"/>
      <c r="TWH441" s="1552"/>
      <c r="TWI441" s="1552"/>
      <c r="TWJ441" s="1552"/>
      <c r="TWK441" s="1552"/>
      <c r="TWL441" s="1552"/>
      <c r="TWM441" s="1552"/>
      <c r="TWN441" s="1552"/>
      <c r="TWO441" s="1552"/>
      <c r="TWP441" s="1552"/>
      <c r="TWQ441" s="1552"/>
      <c r="TWR441" s="1552"/>
      <c r="TWS441" s="1552"/>
      <c r="TWT441" s="1552"/>
      <c r="TWU441" s="1552"/>
      <c r="TWV441" s="1552"/>
      <c r="TWW441" s="1552"/>
      <c r="TWX441" s="1552"/>
      <c r="TWY441" s="1552"/>
      <c r="TWZ441" s="1552"/>
      <c r="TXA441" s="1552"/>
      <c r="TXB441" s="1552"/>
      <c r="TXC441" s="1552"/>
      <c r="TXD441" s="1552"/>
      <c r="TXE441" s="1552"/>
      <c r="TXF441" s="1552"/>
      <c r="TXG441" s="1552"/>
      <c r="TXH441" s="1552"/>
      <c r="TXI441" s="1552"/>
      <c r="TXJ441" s="1552"/>
      <c r="TXK441" s="1552"/>
      <c r="TXL441" s="1552"/>
      <c r="TXM441" s="1552"/>
      <c r="TXN441" s="1552"/>
      <c r="TXO441" s="1552"/>
      <c r="TXP441" s="1552"/>
      <c r="TXQ441" s="1552"/>
      <c r="TXR441" s="1552"/>
      <c r="TXS441" s="1552"/>
      <c r="TXT441" s="1552"/>
      <c r="TXU441" s="1552"/>
      <c r="TXV441" s="1552"/>
      <c r="TXW441" s="1552"/>
      <c r="TXX441" s="1552"/>
      <c r="TXY441" s="1552"/>
      <c r="TXZ441" s="1552"/>
      <c r="TYA441" s="1552"/>
      <c r="TYB441" s="1552"/>
      <c r="TYC441" s="1552"/>
      <c r="TYD441" s="1552"/>
      <c r="TYE441" s="1552"/>
      <c r="TYF441" s="1552"/>
      <c r="TYG441" s="1552"/>
      <c r="TYH441" s="1552"/>
      <c r="TYI441" s="1552"/>
      <c r="TYJ441" s="1552"/>
      <c r="TYK441" s="1552"/>
      <c r="TYL441" s="1552"/>
      <c r="TYM441" s="1552"/>
      <c r="TYN441" s="1552"/>
      <c r="TYO441" s="1552"/>
      <c r="TYP441" s="1552"/>
      <c r="TYQ441" s="1552"/>
      <c r="TYR441" s="1552"/>
      <c r="TYS441" s="1552"/>
      <c r="TYT441" s="1552"/>
      <c r="TYU441" s="1552"/>
      <c r="TYV441" s="1552"/>
      <c r="TYW441" s="1552"/>
      <c r="TYX441" s="1552"/>
      <c r="TYY441" s="1552"/>
      <c r="TYZ441" s="1552"/>
      <c r="TZA441" s="1552"/>
      <c r="TZB441" s="1552"/>
      <c r="TZC441" s="1552"/>
      <c r="TZD441" s="1552"/>
      <c r="TZE441" s="1552"/>
      <c r="TZF441" s="1552"/>
      <c r="TZG441" s="1552"/>
      <c r="TZH441" s="1552"/>
      <c r="TZI441" s="1552"/>
      <c r="TZJ441" s="1552"/>
      <c r="TZK441" s="1552"/>
      <c r="TZL441" s="1552"/>
      <c r="TZM441" s="1552"/>
      <c r="TZN441" s="1552"/>
      <c r="TZO441" s="1552"/>
      <c r="TZP441" s="1552"/>
      <c r="TZQ441" s="1552"/>
      <c r="TZR441" s="1552"/>
      <c r="TZS441" s="1552"/>
      <c r="TZT441" s="1552"/>
      <c r="TZU441" s="1552"/>
      <c r="TZV441" s="1552"/>
      <c r="TZW441" s="1552"/>
      <c r="TZX441" s="1552"/>
      <c r="TZY441" s="1552"/>
      <c r="TZZ441" s="1552"/>
      <c r="UAA441" s="1552"/>
      <c r="UAB441" s="1552"/>
      <c r="UAC441" s="1552"/>
      <c r="UAD441" s="1552"/>
      <c r="UAE441" s="1552"/>
      <c r="UAF441" s="1552"/>
      <c r="UAG441" s="1552"/>
      <c r="UAH441" s="1552"/>
      <c r="UAI441" s="1552"/>
      <c r="UAJ441" s="1552"/>
      <c r="UAK441" s="1552"/>
      <c r="UAL441" s="1552"/>
      <c r="UAM441" s="1552"/>
      <c r="UAN441" s="1552"/>
      <c r="UAO441" s="1552"/>
      <c r="UAP441" s="1552"/>
      <c r="UAQ441" s="1552"/>
      <c r="UAR441" s="1552"/>
      <c r="UAS441" s="1552"/>
      <c r="UAT441" s="1552"/>
      <c r="UAU441" s="1552"/>
      <c r="UAV441" s="1552"/>
      <c r="UAW441" s="1552"/>
      <c r="UAX441" s="1552"/>
      <c r="UAY441" s="1552"/>
      <c r="UAZ441" s="1552"/>
      <c r="UBA441" s="1552"/>
      <c r="UBB441" s="1552"/>
      <c r="UBC441" s="1552"/>
      <c r="UBD441" s="1552"/>
      <c r="UBE441" s="1552"/>
      <c r="UBF441" s="1552"/>
      <c r="UBG441" s="1552"/>
      <c r="UBH441" s="1552"/>
      <c r="UBI441" s="1552"/>
      <c r="UBJ441" s="1552"/>
      <c r="UBK441" s="1552"/>
      <c r="UBL441" s="1552"/>
      <c r="UBM441" s="1552"/>
      <c r="UBN441" s="1552"/>
      <c r="UBO441" s="1552"/>
      <c r="UBP441" s="1552"/>
      <c r="UBQ441" s="1552"/>
      <c r="UBR441" s="1552"/>
      <c r="UBS441" s="1552"/>
      <c r="UBT441" s="1552"/>
      <c r="UBU441" s="1552"/>
      <c r="UBV441" s="1552"/>
      <c r="UBW441" s="1552"/>
      <c r="UBX441" s="1552"/>
      <c r="UBY441" s="1552"/>
      <c r="UBZ441" s="1552"/>
      <c r="UCA441" s="1552"/>
      <c r="UCB441" s="1552"/>
      <c r="UCC441" s="1552"/>
      <c r="UCD441" s="1552"/>
      <c r="UCE441" s="1552"/>
      <c r="UCF441" s="1552"/>
      <c r="UCG441" s="1552"/>
      <c r="UCH441" s="1552"/>
      <c r="UCI441" s="1552"/>
      <c r="UCJ441" s="1552"/>
      <c r="UCK441" s="1552"/>
      <c r="UCL441" s="1552"/>
      <c r="UCM441" s="1552"/>
      <c r="UCN441" s="1552"/>
      <c r="UCO441" s="1552"/>
      <c r="UCP441" s="1552"/>
      <c r="UCQ441" s="1552"/>
      <c r="UCR441" s="1552"/>
      <c r="UCS441" s="1552"/>
      <c r="UCT441" s="1552"/>
      <c r="UCU441" s="1552"/>
      <c r="UCV441" s="1552"/>
      <c r="UCW441" s="1552"/>
      <c r="UCX441" s="1552"/>
      <c r="UCY441" s="1552"/>
      <c r="UCZ441" s="1552"/>
      <c r="UDA441" s="1552"/>
      <c r="UDB441" s="1552"/>
      <c r="UDC441" s="1552"/>
      <c r="UDD441" s="1552"/>
      <c r="UDE441" s="1552"/>
      <c r="UDF441" s="1552"/>
      <c r="UDG441" s="1552"/>
      <c r="UDH441" s="1552"/>
      <c r="UDI441" s="1552"/>
      <c r="UDJ441" s="1552"/>
      <c r="UDK441" s="1552"/>
      <c r="UDL441" s="1552"/>
      <c r="UDM441" s="1552"/>
      <c r="UDN441" s="1552"/>
      <c r="UDO441" s="1552"/>
      <c r="UDP441" s="1552"/>
      <c r="UDQ441" s="1552"/>
      <c r="UDR441" s="1552"/>
      <c r="UDS441" s="1552"/>
      <c r="UDT441" s="1552"/>
      <c r="UDU441" s="1552"/>
      <c r="UDV441" s="1552"/>
      <c r="UDW441" s="1552"/>
      <c r="UDX441" s="1552"/>
      <c r="UDY441" s="1552"/>
      <c r="UDZ441" s="1552"/>
      <c r="UEA441" s="1552"/>
      <c r="UEB441" s="1552"/>
      <c r="UEC441" s="1552"/>
      <c r="UED441" s="1552"/>
      <c r="UEE441" s="1552"/>
      <c r="UEF441" s="1552"/>
      <c r="UEG441" s="1552"/>
      <c r="UEH441" s="1552"/>
      <c r="UEI441" s="1552"/>
      <c r="UEJ441" s="1552"/>
      <c r="UEK441" s="1552"/>
      <c r="UEL441" s="1552"/>
      <c r="UEM441" s="1552"/>
      <c r="UEN441" s="1552"/>
      <c r="UEO441" s="1552"/>
      <c r="UEP441" s="1552"/>
      <c r="UEQ441" s="1552"/>
      <c r="UER441" s="1552"/>
      <c r="UES441" s="1552"/>
      <c r="UET441" s="1552"/>
      <c r="UEU441" s="1552"/>
      <c r="UEV441" s="1552"/>
      <c r="UEW441" s="1552"/>
      <c r="UEX441" s="1552"/>
      <c r="UEY441" s="1552"/>
      <c r="UEZ441" s="1552"/>
      <c r="UFA441" s="1552"/>
      <c r="UFB441" s="1552"/>
      <c r="UFC441" s="1552"/>
      <c r="UFD441" s="1552"/>
      <c r="UFE441" s="1552"/>
      <c r="UFF441" s="1552"/>
      <c r="UFG441" s="1552"/>
      <c r="UFH441" s="1552"/>
      <c r="UFI441" s="1552"/>
      <c r="UFJ441" s="1552"/>
      <c r="UFK441" s="1552"/>
      <c r="UFL441" s="1552"/>
      <c r="UFM441" s="1552"/>
      <c r="UFN441" s="1552"/>
      <c r="UFO441" s="1552"/>
      <c r="UFP441" s="1552"/>
      <c r="UFQ441" s="1552"/>
      <c r="UFR441" s="1552"/>
      <c r="UFS441" s="1552"/>
      <c r="UFT441" s="1552"/>
      <c r="UFU441" s="1552"/>
      <c r="UFV441" s="1552"/>
      <c r="UFW441" s="1552"/>
      <c r="UFX441" s="1552"/>
      <c r="UFY441" s="1552"/>
      <c r="UFZ441" s="1552"/>
      <c r="UGA441" s="1552"/>
      <c r="UGB441" s="1552"/>
      <c r="UGC441" s="1552"/>
      <c r="UGD441" s="1552"/>
      <c r="UGE441" s="1552"/>
      <c r="UGF441" s="1552"/>
      <c r="UGG441" s="1552"/>
      <c r="UGH441" s="1552"/>
      <c r="UGI441" s="1552"/>
      <c r="UGJ441" s="1552"/>
      <c r="UGK441" s="1552"/>
      <c r="UGL441" s="1552"/>
      <c r="UGM441" s="1552"/>
      <c r="UGN441" s="1552"/>
      <c r="UGO441" s="1552"/>
      <c r="UGP441" s="1552"/>
      <c r="UGQ441" s="1552"/>
      <c r="UGR441" s="1552"/>
      <c r="UGS441" s="1552"/>
      <c r="UGT441" s="1552"/>
      <c r="UGU441" s="1552"/>
      <c r="UGV441" s="1552"/>
      <c r="UGW441" s="1552"/>
      <c r="UGX441" s="1552"/>
      <c r="UGY441" s="1552"/>
      <c r="UGZ441" s="1552"/>
      <c r="UHA441" s="1552"/>
      <c r="UHB441" s="1552"/>
      <c r="UHC441" s="1552"/>
      <c r="UHD441" s="1552"/>
      <c r="UHE441" s="1552"/>
      <c r="UHF441" s="1552"/>
      <c r="UHG441" s="1552"/>
      <c r="UHH441" s="1552"/>
      <c r="UHI441" s="1552"/>
      <c r="UHJ441" s="1552"/>
      <c r="UHK441" s="1552"/>
      <c r="UHL441" s="1552"/>
      <c r="UHM441" s="1552"/>
      <c r="UHN441" s="1552"/>
      <c r="UHO441" s="1552"/>
      <c r="UHP441" s="1552"/>
      <c r="UHQ441" s="1552"/>
      <c r="UHR441" s="1552"/>
      <c r="UHS441" s="1552"/>
      <c r="UHT441" s="1552"/>
      <c r="UHU441" s="1552"/>
      <c r="UHV441" s="1552"/>
      <c r="UHW441" s="1552"/>
      <c r="UHX441" s="1552"/>
      <c r="UHY441" s="1552"/>
      <c r="UHZ441" s="1552"/>
      <c r="UIA441" s="1552"/>
      <c r="UIB441" s="1552"/>
      <c r="UIC441" s="1552"/>
      <c r="UID441" s="1552"/>
      <c r="UIE441" s="1552"/>
      <c r="UIF441" s="1552"/>
      <c r="UIG441" s="1552"/>
      <c r="UIH441" s="1552"/>
      <c r="UII441" s="1552"/>
      <c r="UIJ441" s="1552"/>
      <c r="UIK441" s="1552"/>
      <c r="UIL441" s="1552"/>
      <c r="UIM441" s="1552"/>
      <c r="UIN441" s="1552"/>
      <c r="UIO441" s="1552"/>
      <c r="UIP441" s="1552"/>
      <c r="UIQ441" s="1552"/>
      <c r="UIR441" s="1552"/>
      <c r="UIS441" s="1552"/>
      <c r="UIT441" s="1552"/>
      <c r="UIU441" s="1552"/>
      <c r="UIV441" s="1552"/>
      <c r="UIW441" s="1552"/>
      <c r="UIX441" s="1552"/>
      <c r="UIY441" s="1552"/>
      <c r="UIZ441" s="1552"/>
      <c r="UJA441" s="1552"/>
      <c r="UJB441" s="1552"/>
      <c r="UJC441" s="1552"/>
      <c r="UJD441" s="1552"/>
      <c r="UJE441" s="1552"/>
      <c r="UJF441" s="1552"/>
      <c r="UJG441" s="1552"/>
      <c r="UJH441" s="1552"/>
      <c r="UJI441" s="1552"/>
      <c r="UJJ441" s="1552"/>
      <c r="UJK441" s="1552"/>
      <c r="UJL441" s="1552"/>
      <c r="UJM441" s="1552"/>
      <c r="UJN441" s="1552"/>
      <c r="UJO441" s="1552"/>
      <c r="UJP441" s="1552"/>
      <c r="UJQ441" s="1552"/>
      <c r="UJR441" s="1552"/>
      <c r="UJS441" s="1552"/>
      <c r="UJT441" s="1552"/>
      <c r="UJU441" s="1552"/>
      <c r="UJV441" s="1552"/>
      <c r="UJW441" s="1552"/>
      <c r="UJX441" s="1552"/>
      <c r="UJY441" s="1552"/>
      <c r="UJZ441" s="1552"/>
      <c r="UKA441" s="1552"/>
      <c r="UKB441" s="1552"/>
      <c r="UKC441" s="1552"/>
      <c r="UKD441" s="1552"/>
      <c r="UKE441" s="1552"/>
      <c r="UKF441" s="1552"/>
      <c r="UKG441" s="1552"/>
      <c r="UKH441" s="1552"/>
      <c r="UKI441" s="1552"/>
      <c r="UKJ441" s="1552"/>
      <c r="UKK441" s="1552"/>
      <c r="UKL441" s="1552"/>
      <c r="UKM441" s="1552"/>
      <c r="UKN441" s="1552"/>
      <c r="UKO441" s="1552"/>
      <c r="UKP441" s="1552"/>
      <c r="UKQ441" s="1552"/>
      <c r="UKR441" s="1552"/>
      <c r="UKS441" s="1552"/>
      <c r="UKT441" s="1552"/>
      <c r="UKU441" s="1552"/>
      <c r="UKV441" s="1552"/>
      <c r="UKW441" s="1552"/>
      <c r="UKX441" s="1552"/>
      <c r="UKY441" s="1552"/>
      <c r="UKZ441" s="1552"/>
      <c r="ULA441" s="1552"/>
      <c r="ULB441" s="1552"/>
      <c r="ULC441" s="1552"/>
      <c r="ULD441" s="1552"/>
      <c r="ULE441" s="1552"/>
      <c r="ULF441" s="1552"/>
      <c r="ULG441" s="1552"/>
      <c r="ULH441" s="1552"/>
      <c r="ULI441" s="1552"/>
      <c r="ULJ441" s="1552"/>
      <c r="ULK441" s="1552"/>
      <c r="ULL441" s="1552"/>
      <c r="ULM441" s="1552"/>
      <c r="ULN441" s="1552"/>
      <c r="ULO441" s="1552"/>
      <c r="ULP441" s="1552"/>
      <c r="ULQ441" s="1552"/>
      <c r="ULR441" s="1552"/>
      <c r="ULS441" s="1552"/>
      <c r="ULT441" s="1552"/>
      <c r="ULU441" s="1552"/>
      <c r="ULV441" s="1552"/>
      <c r="ULW441" s="1552"/>
      <c r="ULX441" s="1552"/>
      <c r="ULY441" s="1552"/>
      <c r="ULZ441" s="1552"/>
      <c r="UMA441" s="1552"/>
      <c r="UMB441" s="1552"/>
      <c r="UMC441" s="1552"/>
      <c r="UMD441" s="1552"/>
      <c r="UME441" s="1552"/>
      <c r="UMF441" s="1552"/>
      <c r="UMG441" s="1552"/>
      <c r="UMH441" s="1552"/>
      <c r="UMI441" s="1552"/>
      <c r="UMJ441" s="1552"/>
      <c r="UMK441" s="1552"/>
      <c r="UML441" s="1552"/>
      <c r="UMM441" s="1552"/>
      <c r="UMN441" s="1552"/>
      <c r="UMO441" s="1552"/>
      <c r="UMP441" s="1552"/>
      <c r="UMQ441" s="1552"/>
      <c r="UMR441" s="1552"/>
      <c r="UMS441" s="1552"/>
      <c r="UMT441" s="1552"/>
      <c r="UMU441" s="1552"/>
      <c r="UMV441" s="1552"/>
      <c r="UMW441" s="1552"/>
      <c r="UMX441" s="1552"/>
      <c r="UMY441" s="1552"/>
      <c r="UMZ441" s="1552"/>
      <c r="UNA441" s="1552"/>
      <c r="UNB441" s="1552"/>
      <c r="UNC441" s="1552"/>
      <c r="UND441" s="1552"/>
      <c r="UNE441" s="1552"/>
      <c r="UNF441" s="1552"/>
      <c r="UNG441" s="1552"/>
      <c r="UNH441" s="1552"/>
      <c r="UNI441" s="1552"/>
      <c r="UNJ441" s="1552"/>
      <c r="UNK441" s="1552"/>
      <c r="UNL441" s="1552"/>
      <c r="UNM441" s="1552"/>
      <c r="UNN441" s="1552"/>
      <c r="UNO441" s="1552"/>
      <c r="UNP441" s="1552"/>
      <c r="UNQ441" s="1552"/>
      <c r="UNR441" s="1552"/>
      <c r="UNS441" s="1552"/>
      <c r="UNT441" s="1552"/>
      <c r="UNU441" s="1552"/>
      <c r="UNV441" s="1552"/>
      <c r="UNW441" s="1552"/>
      <c r="UNX441" s="1552"/>
      <c r="UNY441" s="1552"/>
      <c r="UNZ441" s="1552"/>
      <c r="UOA441" s="1552"/>
      <c r="UOB441" s="1552"/>
      <c r="UOC441" s="1552"/>
      <c r="UOD441" s="1552"/>
      <c r="UOE441" s="1552"/>
      <c r="UOF441" s="1552"/>
      <c r="UOG441" s="1552"/>
      <c r="UOH441" s="1552"/>
      <c r="UOI441" s="1552"/>
      <c r="UOJ441" s="1552"/>
      <c r="UOK441" s="1552"/>
      <c r="UOL441" s="1552"/>
      <c r="UOM441" s="1552"/>
      <c r="UON441" s="1552"/>
      <c r="UOO441" s="1552"/>
      <c r="UOP441" s="1552"/>
      <c r="UOQ441" s="1552"/>
      <c r="UOR441" s="1552"/>
      <c r="UOS441" s="1552"/>
      <c r="UOT441" s="1552"/>
      <c r="UOU441" s="1552"/>
      <c r="UOV441" s="1552"/>
      <c r="UOW441" s="1552"/>
      <c r="UOX441" s="1552"/>
      <c r="UOY441" s="1552"/>
      <c r="UOZ441" s="1552"/>
      <c r="UPA441" s="1552"/>
      <c r="UPB441" s="1552"/>
      <c r="UPC441" s="1552"/>
      <c r="UPD441" s="1552"/>
      <c r="UPE441" s="1552"/>
      <c r="UPF441" s="1552"/>
      <c r="UPG441" s="1552"/>
      <c r="UPH441" s="1552"/>
      <c r="UPI441" s="1552"/>
      <c r="UPJ441" s="1552"/>
      <c r="UPK441" s="1552"/>
      <c r="UPL441" s="1552"/>
      <c r="UPM441" s="1552"/>
      <c r="UPN441" s="1552"/>
      <c r="UPO441" s="1552"/>
      <c r="UPP441" s="1552"/>
      <c r="UPQ441" s="1552"/>
      <c r="UPR441" s="1552"/>
      <c r="UPS441" s="1552"/>
      <c r="UPT441" s="1552"/>
      <c r="UPU441" s="1552"/>
      <c r="UPV441" s="1552"/>
      <c r="UPW441" s="1552"/>
      <c r="UPX441" s="1552"/>
      <c r="UPY441" s="1552"/>
      <c r="UPZ441" s="1552"/>
      <c r="UQA441" s="1552"/>
      <c r="UQB441" s="1552"/>
      <c r="UQC441" s="1552"/>
      <c r="UQD441" s="1552"/>
      <c r="UQE441" s="1552"/>
      <c r="UQF441" s="1552"/>
      <c r="UQG441" s="1552"/>
      <c r="UQH441" s="1552"/>
      <c r="UQI441" s="1552"/>
      <c r="UQJ441" s="1552"/>
      <c r="UQK441" s="1552"/>
      <c r="UQL441" s="1552"/>
      <c r="UQM441" s="1552"/>
      <c r="UQN441" s="1552"/>
      <c r="UQO441" s="1552"/>
      <c r="UQP441" s="1552"/>
      <c r="UQQ441" s="1552"/>
      <c r="UQR441" s="1552"/>
      <c r="UQS441" s="1552"/>
      <c r="UQT441" s="1552"/>
      <c r="UQU441" s="1552"/>
      <c r="UQV441" s="1552"/>
      <c r="UQW441" s="1552"/>
      <c r="UQX441" s="1552"/>
      <c r="UQY441" s="1552"/>
      <c r="UQZ441" s="1552"/>
      <c r="URA441" s="1552"/>
      <c r="URB441" s="1552"/>
      <c r="URC441" s="1552"/>
      <c r="URD441" s="1552"/>
      <c r="URE441" s="1552"/>
      <c r="URF441" s="1552"/>
      <c r="URG441" s="1552"/>
      <c r="URH441" s="1552"/>
      <c r="URI441" s="1552"/>
      <c r="URJ441" s="1552"/>
      <c r="URK441" s="1552"/>
      <c r="URL441" s="1552"/>
      <c r="URM441" s="1552"/>
      <c r="URN441" s="1552"/>
      <c r="URO441" s="1552"/>
      <c r="URP441" s="1552"/>
      <c r="URQ441" s="1552"/>
      <c r="URR441" s="1552"/>
      <c r="URS441" s="1552"/>
      <c r="URT441" s="1552"/>
      <c r="URU441" s="1552"/>
      <c r="URV441" s="1552"/>
      <c r="URW441" s="1552"/>
      <c r="URX441" s="1552"/>
      <c r="URY441" s="1552"/>
      <c r="URZ441" s="1552"/>
      <c r="USA441" s="1552"/>
      <c r="USB441" s="1552"/>
      <c r="USC441" s="1552"/>
      <c r="USD441" s="1552"/>
      <c r="USE441" s="1552"/>
      <c r="USF441" s="1552"/>
      <c r="USG441" s="1552"/>
      <c r="USH441" s="1552"/>
      <c r="USI441" s="1552"/>
      <c r="USJ441" s="1552"/>
      <c r="USK441" s="1552"/>
      <c r="USL441" s="1552"/>
      <c r="USM441" s="1552"/>
      <c r="USN441" s="1552"/>
      <c r="USO441" s="1552"/>
      <c r="USP441" s="1552"/>
      <c r="USQ441" s="1552"/>
      <c r="USR441" s="1552"/>
      <c r="USS441" s="1552"/>
      <c r="UST441" s="1552"/>
      <c r="USU441" s="1552"/>
      <c r="USV441" s="1552"/>
      <c r="USW441" s="1552"/>
      <c r="USX441" s="1552"/>
      <c r="USY441" s="1552"/>
      <c r="USZ441" s="1552"/>
      <c r="UTA441" s="1552"/>
      <c r="UTB441" s="1552"/>
      <c r="UTC441" s="1552"/>
      <c r="UTD441" s="1552"/>
      <c r="UTE441" s="1552"/>
      <c r="UTF441" s="1552"/>
      <c r="UTG441" s="1552"/>
      <c r="UTH441" s="1552"/>
      <c r="UTI441" s="1552"/>
      <c r="UTJ441" s="1552"/>
      <c r="UTK441" s="1552"/>
      <c r="UTL441" s="1552"/>
      <c r="UTM441" s="1552"/>
      <c r="UTN441" s="1552"/>
      <c r="UTO441" s="1552"/>
      <c r="UTP441" s="1552"/>
      <c r="UTQ441" s="1552"/>
      <c r="UTR441" s="1552"/>
      <c r="UTS441" s="1552"/>
      <c r="UTT441" s="1552"/>
      <c r="UTU441" s="1552"/>
      <c r="UTV441" s="1552"/>
      <c r="UTW441" s="1552"/>
      <c r="UTX441" s="1552"/>
      <c r="UTY441" s="1552"/>
      <c r="UTZ441" s="1552"/>
      <c r="UUA441" s="1552"/>
      <c r="UUB441" s="1552"/>
      <c r="UUC441" s="1552"/>
      <c r="UUD441" s="1552"/>
      <c r="UUE441" s="1552"/>
      <c r="UUF441" s="1552"/>
      <c r="UUG441" s="1552"/>
      <c r="UUH441" s="1552"/>
      <c r="UUI441" s="1552"/>
      <c r="UUJ441" s="1552"/>
      <c r="UUK441" s="1552"/>
      <c r="UUL441" s="1552"/>
      <c r="UUM441" s="1552"/>
      <c r="UUN441" s="1552"/>
      <c r="UUO441" s="1552"/>
      <c r="UUP441" s="1552"/>
      <c r="UUQ441" s="1552"/>
      <c r="UUR441" s="1552"/>
      <c r="UUS441" s="1552"/>
      <c r="UUT441" s="1552"/>
      <c r="UUU441" s="1552"/>
      <c r="UUV441" s="1552"/>
      <c r="UUW441" s="1552"/>
      <c r="UUX441" s="1552"/>
      <c r="UUY441" s="1552"/>
      <c r="UUZ441" s="1552"/>
      <c r="UVA441" s="1552"/>
      <c r="UVB441" s="1552"/>
      <c r="UVC441" s="1552"/>
      <c r="UVD441" s="1552"/>
      <c r="UVE441" s="1552"/>
      <c r="UVF441" s="1552"/>
      <c r="UVG441" s="1552"/>
      <c r="UVH441" s="1552"/>
      <c r="UVI441" s="1552"/>
      <c r="UVJ441" s="1552"/>
      <c r="UVK441" s="1552"/>
      <c r="UVL441" s="1552"/>
      <c r="UVM441" s="1552"/>
      <c r="UVN441" s="1552"/>
      <c r="UVO441" s="1552"/>
      <c r="UVP441" s="1552"/>
      <c r="UVQ441" s="1552"/>
      <c r="UVR441" s="1552"/>
      <c r="UVS441" s="1552"/>
      <c r="UVT441" s="1552"/>
      <c r="UVU441" s="1552"/>
      <c r="UVV441" s="1552"/>
      <c r="UVW441" s="1552"/>
      <c r="UVX441" s="1552"/>
      <c r="UVY441" s="1552"/>
      <c r="UVZ441" s="1552"/>
      <c r="UWA441" s="1552"/>
      <c r="UWB441" s="1552"/>
      <c r="UWC441" s="1552"/>
      <c r="UWD441" s="1552"/>
      <c r="UWE441" s="1552"/>
      <c r="UWF441" s="1552"/>
      <c r="UWG441" s="1552"/>
      <c r="UWH441" s="1552"/>
      <c r="UWI441" s="1552"/>
      <c r="UWJ441" s="1552"/>
      <c r="UWK441" s="1552"/>
      <c r="UWL441" s="1552"/>
      <c r="UWM441" s="1552"/>
      <c r="UWN441" s="1552"/>
      <c r="UWO441" s="1552"/>
      <c r="UWP441" s="1552"/>
      <c r="UWQ441" s="1552"/>
      <c r="UWR441" s="1552"/>
      <c r="UWS441" s="1552"/>
      <c r="UWT441" s="1552"/>
      <c r="UWU441" s="1552"/>
      <c r="UWV441" s="1552"/>
      <c r="UWW441" s="1552"/>
      <c r="UWX441" s="1552"/>
      <c r="UWY441" s="1552"/>
      <c r="UWZ441" s="1552"/>
      <c r="UXA441" s="1552"/>
      <c r="UXB441" s="1552"/>
      <c r="UXC441" s="1552"/>
      <c r="UXD441" s="1552"/>
      <c r="UXE441" s="1552"/>
      <c r="UXF441" s="1552"/>
      <c r="UXG441" s="1552"/>
      <c r="UXH441" s="1552"/>
      <c r="UXI441" s="1552"/>
      <c r="UXJ441" s="1552"/>
      <c r="UXK441" s="1552"/>
      <c r="UXL441" s="1552"/>
      <c r="UXM441" s="1552"/>
      <c r="UXN441" s="1552"/>
      <c r="UXO441" s="1552"/>
      <c r="UXP441" s="1552"/>
      <c r="UXQ441" s="1552"/>
      <c r="UXR441" s="1552"/>
      <c r="UXS441" s="1552"/>
      <c r="UXT441" s="1552"/>
      <c r="UXU441" s="1552"/>
      <c r="UXV441" s="1552"/>
      <c r="UXW441" s="1552"/>
      <c r="UXX441" s="1552"/>
      <c r="UXY441" s="1552"/>
      <c r="UXZ441" s="1552"/>
      <c r="UYA441" s="1552"/>
      <c r="UYB441" s="1552"/>
      <c r="UYC441" s="1552"/>
      <c r="UYD441" s="1552"/>
      <c r="UYE441" s="1552"/>
      <c r="UYF441" s="1552"/>
      <c r="UYG441" s="1552"/>
      <c r="UYH441" s="1552"/>
      <c r="UYI441" s="1552"/>
      <c r="UYJ441" s="1552"/>
      <c r="UYK441" s="1552"/>
      <c r="UYL441" s="1552"/>
      <c r="UYM441" s="1552"/>
      <c r="UYN441" s="1552"/>
      <c r="UYO441" s="1552"/>
      <c r="UYP441" s="1552"/>
      <c r="UYQ441" s="1552"/>
      <c r="UYR441" s="1552"/>
      <c r="UYS441" s="1552"/>
      <c r="UYT441" s="1552"/>
      <c r="UYU441" s="1552"/>
      <c r="UYV441" s="1552"/>
      <c r="UYW441" s="1552"/>
      <c r="UYX441" s="1552"/>
      <c r="UYY441" s="1552"/>
      <c r="UYZ441" s="1552"/>
      <c r="UZA441" s="1552"/>
      <c r="UZB441" s="1552"/>
      <c r="UZC441" s="1552"/>
      <c r="UZD441" s="1552"/>
      <c r="UZE441" s="1552"/>
      <c r="UZF441" s="1552"/>
      <c r="UZG441" s="1552"/>
      <c r="UZH441" s="1552"/>
      <c r="UZI441" s="1552"/>
      <c r="UZJ441" s="1552"/>
      <c r="UZK441" s="1552"/>
      <c r="UZL441" s="1552"/>
      <c r="UZM441" s="1552"/>
      <c r="UZN441" s="1552"/>
      <c r="UZO441" s="1552"/>
      <c r="UZP441" s="1552"/>
      <c r="UZQ441" s="1552"/>
      <c r="UZR441" s="1552"/>
      <c r="UZS441" s="1552"/>
      <c r="UZT441" s="1552"/>
      <c r="UZU441" s="1552"/>
      <c r="UZV441" s="1552"/>
      <c r="UZW441" s="1552"/>
      <c r="UZX441" s="1552"/>
      <c r="UZY441" s="1552"/>
      <c r="UZZ441" s="1552"/>
      <c r="VAA441" s="1552"/>
      <c r="VAB441" s="1552"/>
      <c r="VAC441" s="1552"/>
      <c r="VAD441" s="1552"/>
      <c r="VAE441" s="1552"/>
      <c r="VAF441" s="1552"/>
      <c r="VAG441" s="1552"/>
      <c r="VAH441" s="1552"/>
      <c r="VAI441" s="1552"/>
      <c r="VAJ441" s="1552"/>
      <c r="VAK441" s="1552"/>
      <c r="VAL441" s="1552"/>
      <c r="VAM441" s="1552"/>
      <c r="VAN441" s="1552"/>
      <c r="VAO441" s="1552"/>
      <c r="VAP441" s="1552"/>
      <c r="VAQ441" s="1552"/>
      <c r="VAR441" s="1552"/>
      <c r="VAS441" s="1552"/>
      <c r="VAT441" s="1552"/>
      <c r="VAU441" s="1552"/>
      <c r="VAV441" s="1552"/>
      <c r="VAW441" s="1552"/>
      <c r="VAX441" s="1552"/>
      <c r="VAY441" s="1552"/>
      <c r="VAZ441" s="1552"/>
      <c r="VBA441" s="1552"/>
      <c r="VBB441" s="1552"/>
      <c r="VBC441" s="1552"/>
      <c r="VBD441" s="1552"/>
      <c r="VBE441" s="1552"/>
      <c r="VBF441" s="1552"/>
      <c r="VBG441" s="1552"/>
      <c r="VBH441" s="1552"/>
      <c r="VBI441" s="1552"/>
      <c r="VBJ441" s="1552"/>
      <c r="VBK441" s="1552"/>
      <c r="VBL441" s="1552"/>
      <c r="VBM441" s="1552"/>
      <c r="VBN441" s="1552"/>
      <c r="VBO441" s="1552"/>
      <c r="VBP441" s="1552"/>
      <c r="VBQ441" s="1552"/>
      <c r="VBR441" s="1552"/>
      <c r="VBS441" s="1552"/>
      <c r="VBT441" s="1552"/>
      <c r="VBU441" s="1552"/>
      <c r="VBV441" s="1552"/>
      <c r="VBW441" s="1552"/>
      <c r="VBX441" s="1552"/>
      <c r="VBY441" s="1552"/>
      <c r="VBZ441" s="1552"/>
      <c r="VCA441" s="1552"/>
      <c r="VCB441" s="1552"/>
      <c r="VCC441" s="1552"/>
      <c r="VCD441" s="1552"/>
      <c r="VCE441" s="1552"/>
      <c r="VCF441" s="1552"/>
      <c r="VCG441" s="1552"/>
      <c r="VCH441" s="1552"/>
      <c r="VCI441" s="1552"/>
      <c r="VCJ441" s="1552"/>
      <c r="VCK441" s="1552"/>
      <c r="VCL441" s="1552"/>
      <c r="VCM441" s="1552"/>
      <c r="VCN441" s="1552"/>
      <c r="VCO441" s="1552"/>
      <c r="VCP441" s="1552"/>
      <c r="VCQ441" s="1552"/>
      <c r="VCR441" s="1552"/>
      <c r="VCS441" s="1552"/>
      <c r="VCT441" s="1552"/>
      <c r="VCU441" s="1552"/>
      <c r="VCV441" s="1552"/>
      <c r="VCW441" s="1552"/>
      <c r="VCX441" s="1552"/>
      <c r="VCY441" s="1552"/>
      <c r="VCZ441" s="1552"/>
      <c r="VDA441" s="1552"/>
      <c r="VDB441" s="1552"/>
      <c r="VDC441" s="1552"/>
      <c r="VDD441" s="1552"/>
      <c r="VDE441" s="1552"/>
      <c r="VDF441" s="1552"/>
      <c r="VDG441" s="1552"/>
      <c r="VDH441" s="1552"/>
      <c r="VDI441" s="1552"/>
      <c r="VDJ441" s="1552"/>
      <c r="VDK441" s="1552"/>
      <c r="VDL441" s="1552"/>
      <c r="VDM441" s="1552"/>
      <c r="VDN441" s="1552"/>
      <c r="VDO441" s="1552"/>
      <c r="VDP441" s="1552"/>
      <c r="VDQ441" s="1552"/>
      <c r="VDR441" s="1552"/>
      <c r="VDS441" s="1552"/>
      <c r="VDT441" s="1552"/>
      <c r="VDU441" s="1552"/>
      <c r="VDV441" s="1552"/>
      <c r="VDW441" s="1552"/>
      <c r="VDX441" s="1552"/>
      <c r="VDY441" s="1552"/>
      <c r="VDZ441" s="1552"/>
      <c r="VEA441" s="1552"/>
      <c r="VEB441" s="1552"/>
      <c r="VEC441" s="1552"/>
      <c r="VED441" s="1552"/>
      <c r="VEE441" s="1552"/>
      <c r="VEF441" s="1552"/>
      <c r="VEG441" s="1552"/>
      <c r="VEH441" s="1552"/>
      <c r="VEI441" s="1552"/>
      <c r="VEJ441" s="1552"/>
      <c r="VEK441" s="1552"/>
      <c r="VEL441" s="1552"/>
      <c r="VEM441" s="1552"/>
      <c r="VEN441" s="1552"/>
      <c r="VEO441" s="1552"/>
      <c r="VEP441" s="1552"/>
      <c r="VEQ441" s="1552"/>
      <c r="VER441" s="1552"/>
      <c r="VES441" s="1552"/>
      <c r="VET441" s="1552"/>
      <c r="VEU441" s="1552"/>
      <c r="VEV441" s="1552"/>
      <c r="VEW441" s="1552"/>
      <c r="VEX441" s="1552"/>
      <c r="VEY441" s="1552"/>
      <c r="VEZ441" s="1552"/>
      <c r="VFA441" s="1552"/>
      <c r="VFB441" s="1552"/>
      <c r="VFC441" s="1552"/>
      <c r="VFD441" s="1552"/>
      <c r="VFE441" s="1552"/>
      <c r="VFF441" s="1552"/>
      <c r="VFG441" s="1552"/>
      <c r="VFH441" s="1552"/>
      <c r="VFI441" s="1552"/>
      <c r="VFJ441" s="1552"/>
      <c r="VFK441" s="1552"/>
      <c r="VFL441" s="1552"/>
      <c r="VFM441" s="1552"/>
      <c r="VFN441" s="1552"/>
      <c r="VFO441" s="1552"/>
      <c r="VFP441" s="1552"/>
      <c r="VFQ441" s="1552"/>
      <c r="VFR441" s="1552"/>
      <c r="VFS441" s="1552"/>
      <c r="VFT441" s="1552"/>
      <c r="VFU441" s="1552"/>
      <c r="VFV441" s="1552"/>
      <c r="VFW441" s="1552"/>
      <c r="VFX441" s="1552"/>
      <c r="VFY441" s="1552"/>
      <c r="VFZ441" s="1552"/>
      <c r="VGA441" s="1552"/>
      <c r="VGB441" s="1552"/>
      <c r="VGC441" s="1552"/>
      <c r="VGD441" s="1552"/>
      <c r="VGE441" s="1552"/>
      <c r="VGF441" s="1552"/>
      <c r="VGG441" s="1552"/>
      <c r="VGH441" s="1552"/>
      <c r="VGI441" s="1552"/>
      <c r="VGJ441" s="1552"/>
      <c r="VGK441" s="1552"/>
      <c r="VGL441" s="1552"/>
      <c r="VGM441" s="1552"/>
      <c r="VGN441" s="1552"/>
      <c r="VGO441" s="1552"/>
      <c r="VGP441" s="1552"/>
      <c r="VGQ441" s="1552"/>
      <c r="VGR441" s="1552"/>
      <c r="VGS441" s="1552"/>
      <c r="VGT441" s="1552"/>
      <c r="VGU441" s="1552"/>
      <c r="VGV441" s="1552"/>
      <c r="VGW441" s="1552"/>
      <c r="VGX441" s="1552"/>
      <c r="VGY441" s="1552"/>
      <c r="VGZ441" s="1552"/>
      <c r="VHA441" s="1552"/>
      <c r="VHB441" s="1552"/>
      <c r="VHC441" s="1552"/>
      <c r="VHD441" s="1552"/>
      <c r="VHE441" s="1552"/>
      <c r="VHF441" s="1552"/>
      <c r="VHG441" s="1552"/>
      <c r="VHH441" s="1552"/>
      <c r="VHI441" s="1552"/>
      <c r="VHJ441" s="1552"/>
      <c r="VHK441" s="1552"/>
      <c r="VHL441" s="1552"/>
      <c r="VHM441" s="1552"/>
      <c r="VHN441" s="1552"/>
      <c r="VHO441" s="1552"/>
      <c r="VHP441" s="1552"/>
      <c r="VHQ441" s="1552"/>
      <c r="VHR441" s="1552"/>
      <c r="VHS441" s="1552"/>
      <c r="VHT441" s="1552"/>
      <c r="VHU441" s="1552"/>
      <c r="VHV441" s="1552"/>
      <c r="VHW441" s="1552"/>
      <c r="VHX441" s="1552"/>
      <c r="VHY441" s="1552"/>
      <c r="VHZ441" s="1552"/>
      <c r="VIA441" s="1552"/>
      <c r="VIB441" s="1552"/>
      <c r="VIC441" s="1552"/>
      <c r="VID441" s="1552"/>
      <c r="VIE441" s="1552"/>
      <c r="VIF441" s="1552"/>
      <c r="VIG441" s="1552"/>
      <c r="VIH441" s="1552"/>
      <c r="VII441" s="1552"/>
      <c r="VIJ441" s="1552"/>
      <c r="VIK441" s="1552"/>
      <c r="VIL441" s="1552"/>
      <c r="VIM441" s="1552"/>
      <c r="VIN441" s="1552"/>
      <c r="VIO441" s="1552"/>
      <c r="VIP441" s="1552"/>
      <c r="VIQ441" s="1552"/>
      <c r="VIR441" s="1552"/>
      <c r="VIS441" s="1552"/>
      <c r="VIT441" s="1552"/>
      <c r="VIU441" s="1552"/>
      <c r="VIV441" s="1552"/>
      <c r="VIW441" s="1552"/>
      <c r="VIX441" s="1552"/>
      <c r="VIY441" s="1552"/>
      <c r="VIZ441" s="1552"/>
      <c r="VJA441" s="1552"/>
      <c r="VJB441" s="1552"/>
      <c r="VJC441" s="1552"/>
      <c r="VJD441" s="1552"/>
      <c r="VJE441" s="1552"/>
      <c r="VJF441" s="1552"/>
      <c r="VJG441" s="1552"/>
      <c r="VJH441" s="1552"/>
      <c r="VJI441" s="1552"/>
      <c r="VJJ441" s="1552"/>
      <c r="VJK441" s="1552"/>
      <c r="VJL441" s="1552"/>
      <c r="VJM441" s="1552"/>
      <c r="VJN441" s="1552"/>
      <c r="VJO441" s="1552"/>
      <c r="VJP441" s="1552"/>
      <c r="VJQ441" s="1552"/>
      <c r="VJR441" s="1552"/>
      <c r="VJS441" s="1552"/>
      <c r="VJT441" s="1552"/>
      <c r="VJU441" s="1552"/>
      <c r="VJV441" s="1552"/>
      <c r="VJW441" s="1552"/>
      <c r="VJX441" s="1552"/>
      <c r="VJY441" s="1552"/>
      <c r="VJZ441" s="1552"/>
      <c r="VKA441" s="1552"/>
      <c r="VKB441" s="1552"/>
      <c r="VKC441" s="1552"/>
      <c r="VKD441" s="1552"/>
      <c r="VKE441" s="1552"/>
      <c r="VKF441" s="1552"/>
      <c r="VKG441" s="1552"/>
      <c r="VKH441" s="1552"/>
      <c r="VKI441" s="1552"/>
      <c r="VKJ441" s="1552"/>
      <c r="VKK441" s="1552"/>
      <c r="VKL441" s="1552"/>
      <c r="VKM441" s="1552"/>
      <c r="VKN441" s="1552"/>
      <c r="VKO441" s="1552"/>
      <c r="VKP441" s="1552"/>
      <c r="VKQ441" s="1552"/>
      <c r="VKR441" s="1552"/>
      <c r="VKS441" s="1552"/>
      <c r="VKT441" s="1552"/>
      <c r="VKU441" s="1552"/>
      <c r="VKV441" s="1552"/>
      <c r="VKW441" s="1552"/>
      <c r="VKX441" s="1552"/>
      <c r="VKY441" s="1552"/>
      <c r="VKZ441" s="1552"/>
      <c r="VLA441" s="1552"/>
      <c r="VLB441" s="1552"/>
      <c r="VLC441" s="1552"/>
      <c r="VLD441" s="1552"/>
      <c r="VLE441" s="1552"/>
      <c r="VLF441" s="1552"/>
      <c r="VLG441" s="1552"/>
      <c r="VLH441" s="1552"/>
      <c r="VLI441" s="1552"/>
      <c r="VLJ441" s="1552"/>
      <c r="VLK441" s="1552"/>
      <c r="VLL441" s="1552"/>
      <c r="VLM441" s="1552"/>
      <c r="VLN441" s="1552"/>
      <c r="VLO441" s="1552"/>
      <c r="VLP441" s="1552"/>
      <c r="VLQ441" s="1552"/>
      <c r="VLR441" s="1552"/>
      <c r="VLS441" s="1552"/>
      <c r="VLT441" s="1552"/>
      <c r="VLU441" s="1552"/>
      <c r="VLV441" s="1552"/>
      <c r="VLW441" s="1552"/>
      <c r="VLX441" s="1552"/>
      <c r="VLY441" s="1552"/>
      <c r="VLZ441" s="1552"/>
      <c r="VMA441" s="1552"/>
      <c r="VMB441" s="1552"/>
      <c r="VMC441" s="1552"/>
      <c r="VMD441" s="1552"/>
      <c r="VME441" s="1552"/>
      <c r="VMF441" s="1552"/>
      <c r="VMG441" s="1552"/>
      <c r="VMH441" s="1552"/>
      <c r="VMI441" s="1552"/>
      <c r="VMJ441" s="1552"/>
      <c r="VMK441" s="1552"/>
      <c r="VML441" s="1552"/>
      <c r="VMM441" s="1552"/>
      <c r="VMN441" s="1552"/>
      <c r="VMO441" s="1552"/>
      <c r="VMP441" s="1552"/>
      <c r="VMQ441" s="1552"/>
      <c r="VMR441" s="1552"/>
      <c r="VMS441" s="1552"/>
      <c r="VMT441" s="1552"/>
      <c r="VMU441" s="1552"/>
      <c r="VMV441" s="1552"/>
      <c r="VMW441" s="1552"/>
      <c r="VMX441" s="1552"/>
      <c r="VMY441" s="1552"/>
      <c r="VMZ441" s="1552"/>
      <c r="VNA441" s="1552"/>
      <c r="VNB441" s="1552"/>
      <c r="VNC441" s="1552"/>
      <c r="VND441" s="1552"/>
      <c r="VNE441" s="1552"/>
      <c r="VNF441" s="1552"/>
      <c r="VNG441" s="1552"/>
      <c r="VNH441" s="1552"/>
      <c r="VNI441" s="1552"/>
      <c r="VNJ441" s="1552"/>
      <c r="VNK441" s="1552"/>
      <c r="VNL441" s="1552"/>
      <c r="VNM441" s="1552"/>
      <c r="VNN441" s="1552"/>
      <c r="VNO441" s="1552"/>
      <c r="VNP441" s="1552"/>
      <c r="VNQ441" s="1552"/>
      <c r="VNR441" s="1552"/>
      <c r="VNS441" s="1552"/>
      <c r="VNT441" s="1552"/>
      <c r="VNU441" s="1552"/>
      <c r="VNV441" s="1552"/>
      <c r="VNW441" s="1552"/>
      <c r="VNX441" s="1552"/>
      <c r="VNY441" s="1552"/>
      <c r="VNZ441" s="1552"/>
      <c r="VOA441" s="1552"/>
      <c r="VOB441" s="1552"/>
      <c r="VOC441" s="1552"/>
      <c r="VOD441" s="1552"/>
      <c r="VOE441" s="1552"/>
      <c r="VOF441" s="1552"/>
      <c r="VOG441" s="1552"/>
      <c r="VOH441" s="1552"/>
      <c r="VOI441" s="1552"/>
      <c r="VOJ441" s="1552"/>
      <c r="VOK441" s="1552"/>
      <c r="VOL441" s="1552"/>
      <c r="VOM441" s="1552"/>
      <c r="VON441" s="1552"/>
      <c r="VOO441" s="1552"/>
      <c r="VOP441" s="1552"/>
      <c r="VOQ441" s="1552"/>
      <c r="VOR441" s="1552"/>
      <c r="VOS441" s="1552"/>
      <c r="VOT441" s="1552"/>
      <c r="VOU441" s="1552"/>
      <c r="VOV441" s="1552"/>
      <c r="VOW441" s="1552"/>
      <c r="VOX441" s="1552"/>
      <c r="VOY441" s="1552"/>
      <c r="VOZ441" s="1552"/>
      <c r="VPA441" s="1552"/>
      <c r="VPB441" s="1552"/>
      <c r="VPC441" s="1552"/>
      <c r="VPD441" s="1552"/>
      <c r="VPE441" s="1552"/>
      <c r="VPF441" s="1552"/>
      <c r="VPG441" s="1552"/>
      <c r="VPH441" s="1552"/>
      <c r="VPI441" s="1552"/>
      <c r="VPJ441" s="1552"/>
      <c r="VPK441" s="1552"/>
      <c r="VPL441" s="1552"/>
      <c r="VPM441" s="1552"/>
      <c r="VPN441" s="1552"/>
      <c r="VPO441" s="1552"/>
      <c r="VPP441" s="1552"/>
      <c r="VPQ441" s="1552"/>
      <c r="VPR441" s="1552"/>
      <c r="VPS441" s="1552"/>
      <c r="VPT441" s="1552"/>
      <c r="VPU441" s="1552"/>
      <c r="VPV441" s="1552"/>
      <c r="VPW441" s="1552"/>
      <c r="VPX441" s="1552"/>
      <c r="VPY441" s="1552"/>
      <c r="VPZ441" s="1552"/>
      <c r="VQA441" s="1552"/>
      <c r="VQB441" s="1552"/>
      <c r="VQC441" s="1552"/>
      <c r="VQD441" s="1552"/>
      <c r="VQE441" s="1552"/>
      <c r="VQF441" s="1552"/>
      <c r="VQG441" s="1552"/>
      <c r="VQH441" s="1552"/>
      <c r="VQI441" s="1552"/>
      <c r="VQJ441" s="1552"/>
      <c r="VQK441" s="1552"/>
      <c r="VQL441" s="1552"/>
      <c r="VQM441" s="1552"/>
      <c r="VQN441" s="1552"/>
      <c r="VQO441" s="1552"/>
      <c r="VQP441" s="1552"/>
      <c r="VQQ441" s="1552"/>
      <c r="VQR441" s="1552"/>
      <c r="VQS441" s="1552"/>
      <c r="VQT441" s="1552"/>
      <c r="VQU441" s="1552"/>
      <c r="VQV441" s="1552"/>
      <c r="VQW441" s="1552"/>
      <c r="VQX441" s="1552"/>
      <c r="VQY441" s="1552"/>
      <c r="VQZ441" s="1552"/>
      <c r="VRA441" s="1552"/>
      <c r="VRB441" s="1552"/>
      <c r="VRC441" s="1552"/>
      <c r="VRD441" s="1552"/>
      <c r="VRE441" s="1552"/>
      <c r="VRF441" s="1552"/>
      <c r="VRG441" s="1552"/>
      <c r="VRH441" s="1552"/>
      <c r="VRI441" s="1552"/>
      <c r="VRJ441" s="1552"/>
      <c r="VRK441" s="1552"/>
      <c r="VRL441" s="1552"/>
      <c r="VRM441" s="1552"/>
      <c r="VRN441" s="1552"/>
      <c r="VRO441" s="1552"/>
      <c r="VRP441" s="1552"/>
      <c r="VRQ441" s="1552"/>
      <c r="VRR441" s="1552"/>
      <c r="VRS441" s="1552"/>
      <c r="VRT441" s="1552"/>
      <c r="VRU441" s="1552"/>
      <c r="VRV441" s="1552"/>
      <c r="VRW441" s="1552"/>
      <c r="VRX441" s="1552"/>
      <c r="VRY441" s="1552"/>
      <c r="VRZ441" s="1552"/>
      <c r="VSA441" s="1552"/>
      <c r="VSB441" s="1552"/>
      <c r="VSC441" s="1552"/>
      <c r="VSD441" s="1552"/>
      <c r="VSE441" s="1552"/>
      <c r="VSF441" s="1552"/>
      <c r="VSG441" s="1552"/>
      <c r="VSH441" s="1552"/>
      <c r="VSI441" s="1552"/>
      <c r="VSJ441" s="1552"/>
      <c r="VSK441" s="1552"/>
      <c r="VSL441" s="1552"/>
      <c r="VSM441" s="1552"/>
      <c r="VSN441" s="1552"/>
      <c r="VSO441" s="1552"/>
      <c r="VSP441" s="1552"/>
      <c r="VSQ441" s="1552"/>
      <c r="VSR441" s="1552"/>
      <c r="VSS441" s="1552"/>
      <c r="VST441" s="1552"/>
      <c r="VSU441" s="1552"/>
      <c r="VSV441" s="1552"/>
      <c r="VSW441" s="1552"/>
      <c r="VSX441" s="1552"/>
      <c r="VSY441" s="1552"/>
      <c r="VSZ441" s="1552"/>
      <c r="VTA441" s="1552"/>
      <c r="VTB441" s="1552"/>
      <c r="VTC441" s="1552"/>
      <c r="VTD441" s="1552"/>
      <c r="VTE441" s="1552"/>
      <c r="VTF441" s="1552"/>
      <c r="VTG441" s="1552"/>
      <c r="VTH441" s="1552"/>
      <c r="VTI441" s="1552"/>
      <c r="VTJ441" s="1552"/>
      <c r="VTK441" s="1552"/>
      <c r="VTL441" s="1552"/>
      <c r="VTM441" s="1552"/>
      <c r="VTN441" s="1552"/>
      <c r="VTO441" s="1552"/>
      <c r="VTP441" s="1552"/>
      <c r="VTQ441" s="1552"/>
      <c r="VTR441" s="1552"/>
      <c r="VTS441" s="1552"/>
      <c r="VTT441" s="1552"/>
      <c r="VTU441" s="1552"/>
      <c r="VTV441" s="1552"/>
      <c r="VTW441" s="1552"/>
      <c r="VTX441" s="1552"/>
      <c r="VTY441" s="1552"/>
      <c r="VTZ441" s="1552"/>
      <c r="VUA441" s="1552"/>
      <c r="VUB441" s="1552"/>
      <c r="VUC441" s="1552"/>
      <c r="VUD441" s="1552"/>
      <c r="VUE441" s="1552"/>
      <c r="VUF441" s="1552"/>
      <c r="VUG441" s="1552"/>
      <c r="VUH441" s="1552"/>
      <c r="VUI441" s="1552"/>
      <c r="VUJ441" s="1552"/>
      <c r="VUK441" s="1552"/>
      <c r="VUL441" s="1552"/>
      <c r="VUM441" s="1552"/>
      <c r="VUN441" s="1552"/>
      <c r="VUO441" s="1552"/>
      <c r="VUP441" s="1552"/>
      <c r="VUQ441" s="1552"/>
      <c r="VUR441" s="1552"/>
      <c r="VUS441" s="1552"/>
      <c r="VUT441" s="1552"/>
      <c r="VUU441" s="1552"/>
      <c r="VUV441" s="1552"/>
      <c r="VUW441" s="1552"/>
      <c r="VUX441" s="1552"/>
      <c r="VUY441" s="1552"/>
      <c r="VUZ441" s="1552"/>
      <c r="VVA441" s="1552"/>
      <c r="VVB441" s="1552"/>
      <c r="VVC441" s="1552"/>
      <c r="VVD441" s="1552"/>
      <c r="VVE441" s="1552"/>
      <c r="VVF441" s="1552"/>
      <c r="VVG441" s="1552"/>
      <c r="VVH441" s="1552"/>
      <c r="VVI441" s="1552"/>
      <c r="VVJ441" s="1552"/>
      <c r="VVK441" s="1552"/>
      <c r="VVL441" s="1552"/>
      <c r="VVM441" s="1552"/>
      <c r="VVN441" s="1552"/>
      <c r="VVO441" s="1552"/>
      <c r="VVP441" s="1552"/>
      <c r="VVQ441" s="1552"/>
      <c r="VVR441" s="1552"/>
      <c r="VVS441" s="1552"/>
      <c r="VVT441" s="1552"/>
      <c r="VVU441" s="1552"/>
      <c r="VVV441" s="1552"/>
      <c r="VVW441" s="1552"/>
      <c r="VVX441" s="1552"/>
      <c r="VVY441" s="1552"/>
      <c r="VVZ441" s="1552"/>
      <c r="VWA441" s="1552"/>
      <c r="VWB441" s="1552"/>
      <c r="VWC441" s="1552"/>
      <c r="VWD441" s="1552"/>
      <c r="VWE441" s="1552"/>
      <c r="VWF441" s="1552"/>
      <c r="VWG441" s="1552"/>
      <c r="VWH441" s="1552"/>
      <c r="VWI441" s="1552"/>
      <c r="VWJ441" s="1552"/>
      <c r="VWK441" s="1552"/>
      <c r="VWL441" s="1552"/>
      <c r="VWM441" s="1552"/>
      <c r="VWN441" s="1552"/>
      <c r="VWO441" s="1552"/>
      <c r="VWP441" s="1552"/>
      <c r="VWQ441" s="1552"/>
      <c r="VWR441" s="1552"/>
      <c r="VWS441" s="1552"/>
      <c r="VWT441" s="1552"/>
      <c r="VWU441" s="1552"/>
      <c r="VWV441" s="1552"/>
      <c r="VWW441" s="1552"/>
      <c r="VWX441" s="1552"/>
      <c r="VWY441" s="1552"/>
      <c r="VWZ441" s="1552"/>
      <c r="VXA441" s="1552"/>
      <c r="VXB441" s="1552"/>
      <c r="VXC441" s="1552"/>
      <c r="VXD441" s="1552"/>
      <c r="VXE441" s="1552"/>
      <c r="VXF441" s="1552"/>
      <c r="VXG441" s="1552"/>
      <c r="VXH441" s="1552"/>
      <c r="VXI441" s="1552"/>
      <c r="VXJ441" s="1552"/>
      <c r="VXK441" s="1552"/>
      <c r="VXL441" s="1552"/>
      <c r="VXM441" s="1552"/>
      <c r="VXN441" s="1552"/>
      <c r="VXO441" s="1552"/>
      <c r="VXP441" s="1552"/>
      <c r="VXQ441" s="1552"/>
      <c r="VXR441" s="1552"/>
      <c r="VXS441" s="1552"/>
      <c r="VXT441" s="1552"/>
      <c r="VXU441" s="1552"/>
      <c r="VXV441" s="1552"/>
      <c r="VXW441" s="1552"/>
      <c r="VXX441" s="1552"/>
      <c r="VXY441" s="1552"/>
      <c r="VXZ441" s="1552"/>
      <c r="VYA441" s="1552"/>
      <c r="VYB441" s="1552"/>
      <c r="VYC441" s="1552"/>
      <c r="VYD441" s="1552"/>
      <c r="VYE441" s="1552"/>
      <c r="VYF441" s="1552"/>
      <c r="VYG441" s="1552"/>
      <c r="VYH441" s="1552"/>
      <c r="VYI441" s="1552"/>
      <c r="VYJ441" s="1552"/>
      <c r="VYK441" s="1552"/>
      <c r="VYL441" s="1552"/>
      <c r="VYM441" s="1552"/>
      <c r="VYN441" s="1552"/>
      <c r="VYO441" s="1552"/>
      <c r="VYP441" s="1552"/>
      <c r="VYQ441" s="1552"/>
      <c r="VYR441" s="1552"/>
      <c r="VYS441" s="1552"/>
      <c r="VYT441" s="1552"/>
      <c r="VYU441" s="1552"/>
      <c r="VYV441" s="1552"/>
      <c r="VYW441" s="1552"/>
      <c r="VYX441" s="1552"/>
      <c r="VYY441" s="1552"/>
      <c r="VYZ441" s="1552"/>
      <c r="VZA441" s="1552"/>
      <c r="VZB441" s="1552"/>
      <c r="VZC441" s="1552"/>
      <c r="VZD441" s="1552"/>
      <c r="VZE441" s="1552"/>
      <c r="VZF441" s="1552"/>
      <c r="VZG441" s="1552"/>
      <c r="VZH441" s="1552"/>
      <c r="VZI441" s="1552"/>
      <c r="VZJ441" s="1552"/>
      <c r="VZK441" s="1552"/>
      <c r="VZL441" s="1552"/>
      <c r="VZM441" s="1552"/>
      <c r="VZN441" s="1552"/>
      <c r="VZO441" s="1552"/>
      <c r="VZP441" s="1552"/>
      <c r="VZQ441" s="1552"/>
      <c r="VZR441" s="1552"/>
      <c r="VZS441" s="1552"/>
      <c r="VZT441" s="1552"/>
      <c r="VZU441" s="1552"/>
      <c r="VZV441" s="1552"/>
      <c r="VZW441" s="1552"/>
      <c r="VZX441" s="1552"/>
      <c r="VZY441" s="1552"/>
      <c r="VZZ441" s="1552"/>
      <c r="WAA441" s="1552"/>
      <c r="WAB441" s="1552"/>
      <c r="WAC441" s="1552"/>
      <c r="WAD441" s="1552"/>
      <c r="WAE441" s="1552"/>
      <c r="WAF441" s="1552"/>
      <c r="WAG441" s="1552"/>
      <c r="WAH441" s="1552"/>
      <c r="WAI441" s="1552"/>
      <c r="WAJ441" s="1552"/>
      <c r="WAK441" s="1552"/>
      <c r="WAL441" s="1552"/>
      <c r="WAM441" s="1552"/>
      <c r="WAN441" s="1552"/>
      <c r="WAO441" s="1552"/>
      <c r="WAP441" s="1552"/>
      <c r="WAQ441" s="1552"/>
      <c r="WAR441" s="1552"/>
      <c r="WAS441" s="1552"/>
      <c r="WAT441" s="1552"/>
      <c r="WAU441" s="1552"/>
      <c r="WAV441" s="1552"/>
      <c r="WAW441" s="1552"/>
      <c r="WAX441" s="1552"/>
      <c r="WAY441" s="1552"/>
      <c r="WAZ441" s="1552"/>
      <c r="WBA441" s="1552"/>
      <c r="WBB441" s="1552"/>
      <c r="WBC441" s="1552"/>
      <c r="WBD441" s="1552"/>
      <c r="WBE441" s="1552"/>
      <c r="WBF441" s="1552"/>
      <c r="WBG441" s="1552"/>
      <c r="WBH441" s="1552"/>
      <c r="WBI441" s="1552"/>
      <c r="WBJ441" s="1552"/>
      <c r="WBK441" s="1552"/>
      <c r="WBL441" s="1552"/>
      <c r="WBM441" s="1552"/>
      <c r="WBN441" s="1552"/>
      <c r="WBO441" s="1552"/>
      <c r="WBP441" s="1552"/>
      <c r="WBQ441" s="1552"/>
      <c r="WBR441" s="1552"/>
      <c r="WBS441" s="1552"/>
      <c r="WBT441" s="1552"/>
      <c r="WBU441" s="1552"/>
      <c r="WBV441" s="1552"/>
      <c r="WBW441" s="1552"/>
      <c r="WBX441" s="1552"/>
      <c r="WBY441" s="1552"/>
      <c r="WBZ441" s="1552"/>
      <c r="WCA441" s="1552"/>
      <c r="WCB441" s="1552"/>
      <c r="WCC441" s="1552"/>
      <c r="WCD441" s="1552"/>
      <c r="WCE441" s="1552"/>
      <c r="WCF441" s="1552"/>
      <c r="WCG441" s="1552"/>
      <c r="WCH441" s="1552"/>
      <c r="WCI441" s="1552"/>
      <c r="WCJ441" s="1552"/>
      <c r="WCK441" s="1552"/>
      <c r="WCL441" s="1552"/>
      <c r="WCM441" s="1552"/>
      <c r="WCN441" s="1552"/>
      <c r="WCO441" s="1552"/>
      <c r="WCP441" s="1552"/>
      <c r="WCQ441" s="1552"/>
      <c r="WCR441" s="1552"/>
      <c r="WCS441" s="1552"/>
      <c r="WCT441" s="1552"/>
      <c r="WCU441" s="1552"/>
      <c r="WCV441" s="1552"/>
      <c r="WCW441" s="1552"/>
      <c r="WCX441" s="1552"/>
      <c r="WCY441" s="1552"/>
      <c r="WCZ441" s="1552"/>
      <c r="WDA441" s="1552"/>
      <c r="WDB441" s="1552"/>
      <c r="WDC441" s="1552"/>
      <c r="WDD441" s="1552"/>
      <c r="WDE441" s="1552"/>
      <c r="WDF441" s="1552"/>
      <c r="WDG441" s="1552"/>
      <c r="WDH441" s="1552"/>
      <c r="WDI441" s="1552"/>
      <c r="WDJ441" s="1552"/>
      <c r="WDK441" s="1552"/>
      <c r="WDL441" s="1552"/>
      <c r="WDM441" s="1552"/>
      <c r="WDN441" s="1552"/>
      <c r="WDO441" s="1552"/>
      <c r="WDP441" s="1552"/>
      <c r="WDQ441" s="1552"/>
      <c r="WDR441" s="1552"/>
      <c r="WDS441" s="1552"/>
      <c r="WDT441" s="1552"/>
      <c r="WDU441" s="1552"/>
      <c r="WDV441" s="1552"/>
      <c r="WDW441" s="1552"/>
      <c r="WDX441" s="1552"/>
      <c r="WDY441" s="1552"/>
      <c r="WDZ441" s="1552"/>
      <c r="WEA441" s="1552"/>
      <c r="WEB441" s="1552"/>
      <c r="WEC441" s="1552"/>
      <c r="WED441" s="1552"/>
      <c r="WEE441" s="1552"/>
      <c r="WEF441" s="1552"/>
      <c r="WEG441" s="1552"/>
      <c r="WEH441" s="1552"/>
      <c r="WEI441" s="1552"/>
      <c r="WEJ441" s="1552"/>
      <c r="WEK441" s="1552"/>
      <c r="WEL441" s="1552"/>
      <c r="WEM441" s="1552"/>
      <c r="WEN441" s="1552"/>
      <c r="WEO441" s="1552"/>
      <c r="WEP441" s="1552"/>
      <c r="WEQ441" s="1552"/>
      <c r="WER441" s="1552"/>
      <c r="WES441" s="1552"/>
      <c r="WET441" s="1552"/>
      <c r="WEU441" s="1552"/>
      <c r="WEV441" s="1552"/>
      <c r="WEW441" s="1552"/>
      <c r="WEX441" s="1552"/>
      <c r="WEY441" s="1552"/>
      <c r="WEZ441" s="1552"/>
      <c r="WFA441" s="1552"/>
      <c r="WFB441" s="1552"/>
      <c r="WFC441" s="1552"/>
      <c r="WFD441" s="1552"/>
      <c r="WFE441" s="1552"/>
      <c r="WFF441" s="1552"/>
      <c r="WFG441" s="1552"/>
      <c r="WFH441" s="1552"/>
      <c r="WFI441" s="1552"/>
      <c r="WFJ441" s="1552"/>
      <c r="WFK441" s="1552"/>
      <c r="WFL441" s="1552"/>
      <c r="WFM441" s="1552"/>
      <c r="WFN441" s="1552"/>
      <c r="WFO441" s="1552"/>
      <c r="WFP441" s="1552"/>
      <c r="WFQ441" s="1552"/>
      <c r="WFR441" s="1552"/>
      <c r="WFS441" s="1552"/>
      <c r="WFT441" s="1552"/>
      <c r="WFU441" s="1552"/>
      <c r="WFV441" s="1552"/>
      <c r="WFW441" s="1552"/>
      <c r="WFX441" s="1552"/>
      <c r="WFY441" s="1552"/>
      <c r="WFZ441" s="1552"/>
      <c r="WGA441" s="1552"/>
      <c r="WGB441" s="1552"/>
      <c r="WGC441" s="1552"/>
      <c r="WGD441" s="1552"/>
      <c r="WGE441" s="1552"/>
      <c r="WGF441" s="1552"/>
      <c r="WGG441" s="1552"/>
      <c r="WGH441" s="1552"/>
      <c r="WGI441" s="1552"/>
      <c r="WGJ441" s="1552"/>
      <c r="WGK441" s="1552"/>
      <c r="WGL441" s="1552"/>
      <c r="WGM441" s="1552"/>
      <c r="WGN441" s="1552"/>
      <c r="WGO441" s="1552"/>
      <c r="WGP441" s="1552"/>
      <c r="WGQ441" s="1552"/>
      <c r="WGR441" s="1552"/>
      <c r="WGS441" s="1552"/>
      <c r="WGT441" s="1552"/>
      <c r="WGU441" s="1552"/>
      <c r="WGV441" s="1552"/>
      <c r="WGW441" s="1552"/>
      <c r="WGX441" s="1552"/>
      <c r="WGY441" s="1552"/>
      <c r="WGZ441" s="1552"/>
      <c r="WHA441" s="1552"/>
      <c r="WHB441" s="1552"/>
      <c r="WHC441" s="1552"/>
      <c r="WHD441" s="1552"/>
      <c r="WHE441" s="1552"/>
      <c r="WHF441" s="1552"/>
      <c r="WHG441" s="1552"/>
      <c r="WHH441" s="1552"/>
      <c r="WHI441" s="1552"/>
      <c r="WHJ441" s="1552"/>
      <c r="WHK441" s="1552"/>
      <c r="WHL441" s="1552"/>
      <c r="WHM441" s="1552"/>
      <c r="WHN441" s="1552"/>
      <c r="WHO441" s="1552"/>
      <c r="WHP441" s="1552"/>
      <c r="WHQ441" s="1552"/>
      <c r="WHR441" s="1552"/>
      <c r="WHS441" s="1552"/>
      <c r="WHT441" s="1552"/>
      <c r="WHU441" s="1552"/>
      <c r="WHV441" s="1552"/>
      <c r="WHW441" s="1552"/>
      <c r="WHX441" s="1552"/>
      <c r="WHY441" s="1552"/>
      <c r="WHZ441" s="1552"/>
      <c r="WIA441" s="1552"/>
      <c r="WIB441" s="1552"/>
      <c r="WIC441" s="1552"/>
      <c r="WID441" s="1552"/>
      <c r="WIE441" s="1552"/>
      <c r="WIF441" s="1552"/>
      <c r="WIG441" s="1552"/>
      <c r="WIH441" s="1552"/>
      <c r="WII441" s="1552"/>
      <c r="WIJ441" s="1552"/>
      <c r="WIK441" s="1552"/>
      <c r="WIL441" s="1552"/>
      <c r="WIM441" s="1552"/>
      <c r="WIN441" s="1552"/>
      <c r="WIO441" s="1552"/>
      <c r="WIP441" s="1552"/>
      <c r="WIQ441" s="1552"/>
      <c r="WIR441" s="1552"/>
      <c r="WIS441" s="1552"/>
      <c r="WIT441" s="1552"/>
      <c r="WIU441" s="1552"/>
      <c r="WIV441" s="1552"/>
      <c r="WIW441" s="1552"/>
      <c r="WIX441" s="1552"/>
      <c r="WIY441" s="1552"/>
      <c r="WIZ441" s="1552"/>
      <c r="WJA441" s="1552"/>
      <c r="WJB441" s="1552"/>
      <c r="WJC441" s="1552"/>
      <c r="WJD441" s="1552"/>
      <c r="WJE441" s="1552"/>
      <c r="WJF441" s="1552"/>
      <c r="WJG441" s="1552"/>
      <c r="WJH441" s="1552"/>
      <c r="WJI441" s="1552"/>
      <c r="WJJ441" s="1552"/>
      <c r="WJK441" s="1552"/>
      <c r="WJL441" s="1552"/>
      <c r="WJM441" s="1552"/>
      <c r="WJN441" s="1552"/>
      <c r="WJO441" s="1552"/>
      <c r="WJP441" s="1552"/>
      <c r="WJQ441" s="1552"/>
      <c r="WJR441" s="1552"/>
      <c r="WJS441" s="1552"/>
      <c r="WJT441" s="1552"/>
      <c r="WJU441" s="1552"/>
      <c r="WJV441" s="1552"/>
      <c r="WJW441" s="1552"/>
      <c r="WJX441" s="1552"/>
      <c r="WJY441" s="1552"/>
      <c r="WJZ441" s="1552"/>
      <c r="WKA441" s="1552"/>
      <c r="WKB441" s="1552"/>
      <c r="WKC441" s="1552"/>
      <c r="WKD441" s="1552"/>
      <c r="WKE441" s="1552"/>
      <c r="WKF441" s="1552"/>
      <c r="WKG441" s="1552"/>
      <c r="WKH441" s="1552"/>
      <c r="WKI441" s="1552"/>
      <c r="WKJ441" s="1552"/>
      <c r="WKK441" s="1552"/>
      <c r="WKL441" s="1552"/>
      <c r="WKM441" s="1552"/>
      <c r="WKN441" s="1552"/>
      <c r="WKO441" s="1552"/>
      <c r="WKP441" s="1552"/>
      <c r="WKQ441" s="1552"/>
      <c r="WKR441" s="1552"/>
      <c r="WKS441" s="1552"/>
      <c r="WKT441" s="1552"/>
      <c r="WKU441" s="1552"/>
      <c r="WKV441" s="1552"/>
      <c r="WKW441" s="1552"/>
      <c r="WKX441" s="1552"/>
      <c r="WKY441" s="1552"/>
      <c r="WKZ441" s="1552"/>
      <c r="WLA441" s="1552"/>
      <c r="WLB441" s="1552"/>
      <c r="WLC441" s="1552"/>
      <c r="WLD441" s="1552"/>
      <c r="WLE441" s="1552"/>
      <c r="WLF441" s="1552"/>
      <c r="WLG441" s="1552"/>
      <c r="WLH441" s="1552"/>
      <c r="WLI441" s="1552"/>
      <c r="WLJ441" s="1552"/>
      <c r="WLK441" s="1552"/>
      <c r="WLL441" s="1552"/>
      <c r="WLM441" s="1552"/>
      <c r="WLN441" s="1552"/>
      <c r="WLO441" s="1552"/>
      <c r="WLP441" s="1552"/>
      <c r="WLQ441" s="1552"/>
      <c r="WLR441" s="1552"/>
      <c r="WLS441" s="1552"/>
      <c r="WLT441" s="1552"/>
      <c r="WLU441" s="1552"/>
      <c r="WLV441" s="1552"/>
      <c r="WLW441" s="1552"/>
      <c r="WLX441" s="1552"/>
      <c r="WLY441" s="1552"/>
      <c r="WLZ441" s="1552"/>
      <c r="WMA441" s="1552"/>
      <c r="WMB441" s="1552"/>
      <c r="WMC441" s="1552"/>
      <c r="WMD441" s="1552"/>
      <c r="WME441" s="1552"/>
      <c r="WMF441" s="1552"/>
      <c r="WMG441" s="1552"/>
      <c r="WMH441" s="1552"/>
      <c r="WMI441" s="1552"/>
      <c r="WMJ441" s="1552"/>
      <c r="WMK441" s="1552"/>
      <c r="WML441" s="1552"/>
      <c r="WMM441" s="1552"/>
      <c r="WMN441" s="1552"/>
      <c r="WMO441" s="1552"/>
      <c r="WMP441" s="1552"/>
      <c r="WMQ441" s="1552"/>
      <c r="WMR441" s="1552"/>
      <c r="WMS441" s="1552"/>
      <c r="WMT441" s="1552"/>
      <c r="WMU441" s="1552"/>
      <c r="WMV441" s="1552"/>
      <c r="WMW441" s="1552"/>
      <c r="WMX441" s="1552"/>
      <c r="WMY441" s="1552"/>
      <c r="WMZ441" s="1552"/>
      <c r="WNA441" s="1552"/>
      <c r="WNB441" s="1552"/>
      <c r="WNC441" s="1552"/>
      <c r="WND441" s="1552"/>
      <c r="WNE441" s="1552"/>
      <c r="WNF441" s="1552"/>
      <c r="WNG441" s="1552"/>
      <c r="WNH441" s="1552"/>
      <c r="WNI441" s="1552"/>
      <c r="WNJ441" s="1552"/>
      <c r="WNK441" s="1552"/>
      <c r="WNL441" s="1552"/>
      <c r="WNM441" s="1552"/>
      <c r="WNN441" s="1552"/>
      <c r="WNO441" s="1552"/>
      <c r="WNP441" s="1552"/>
      <c r="WNQ441" s="1552"/>
      <c r="WNR441" s="1552"/>
      <c r="WNS441" s="1552"/>
      <c r="WNT441" s="1552"/>
      <c r="WNU441" s="1552"/>
      <c r="WNV441" s="1552"/>
      <c r="WNW441" s="1552"/>
      <c r="WNX441" s="1552"/>
      <c r="WNY441" s="1552"/>
      <c r="WNZ441" s="1552"/>
      <c r="WOA441" s="1552"/>
      <c r="WOB441" s="1552"/>
      <c r="WOC441" s="1552"/>
      <c r="WOD441" s="1552"/>
      <c r="WOE441" s="1552"/>
      <c r="WOF441" s="1552"/>
      <c r="WOG441" s="1552"/>
      <c r="WOH441" s="1552"/>
      <c r="WOI441" s="1552"/>
      <c r="WOJ441" s="1552"/>
      <c r="WOK441" s="1552"/>
      <c r="WOL441" s="1552"/>
      <c r="WOM441" s="1552"/>
      <c r="WON441" s="1552"/>
      <c r="WOO441" s="1552"/>
      <c r="WOP441" s="1552"/>
      <c r="WOQ441" s="1552"/>
      <c r="WOR441" s="1552"/>
      <c r="WOS441" s="1552"/>
      <c r="WOT441" s="1552"/>
      <c r="WOU441" s="1552"/>
      <c r="WOV441" s="1552"/>
      <c r="WOW441" s="1552"/>
      <c r="WOX441" s="1552"/>
      <c r="WOY441" s="1552"/>
      <c r="WOZ441" s="1552"/>
      <c r="WPA441" s="1552"/>
      <c r="WPB441" s="1552"/>
      <c r="WPC441" s="1552"/>
      <c r="WPD441" s="1552"/>
      <c r="WPE441" s="1552"/>
      <c r="WPF441" s="1552"/>
      <c r="WPG441" s="1552"/>
      <c r="WPH441" s="1552"/>
      <c r="WPI441" s="1552"/>
      <c r="WPJ441" s="1552"/>
      <c r="WPK441" s="1552"/>
      <c r="WPL441" s="1552"/>
      <c r="WPM441" s="1552"/>
      <c r="WPN441" s="1552"/>
      <c r="WPO441" s="1552"/>
      <c r="WPP441" s="1552"/>
      <c r="WPQ441" s="1552"/>
      <c r="WPR441" s="1552"/>
      <c r="WPS441" s="1552"/>
      <c r="WPT441" s="1552"/>
      <c r="WPU441" s="1552"/>
      <c r="WPV441" s="1552"/>
      <c r="WPW441" s="1552"/>
      <c r="WPX441" s="1552"/>
      <c r="WPY441" s="1552"/>
      <c r="WPZ441" s="1552"/>
      <c r="WQA441" s="1552"/>
      <c r="WQB441" s="1552"/>
      <c r="WQC441" s="1552"/>
      <c r="WQD441" s="1552"/>
      <c r="WQE441" s="1552"/>
      <c r="WQF441" s="1552"/>
      <c r="WQG441" s="1552"/>
      <c r="WQH441" s="1552"/>
      <c r="WQI441" s="1552"/>
      <c r="WQJ441" s="1552"/>
      <c r="WQK441" s="1552"/>
      <c r="WQL441" s="1552"/>
      <c r="WQM441" s="1552"/>
      <c r="WQN441" s="1552"/>
      <c r="WQO441" s="1552"/>
      <c r="WQP441" s="1552"/>
      <c r="WQQ441" s="1552"/>
      <c r="WQR441" s="1552"/>
      <c r="WQS441" s="1552"/>
      <c r="WQT441" s="1552"/>
      <c r="WQU441" s="1552"/>
      <c r="WQV441" s="1552"/>
      <c r="WQW441" s="1552"/>
      <c r="WQX441" s="1552"/>
      <c r="WQY441" s="1552"/>
      <c r="WQZ441" s="1552"/>
      <c r="WRA441" s="1552"/>
      <c r="WRB441" s="1552"/>
      <c r="WRC441" s="1552"/>
      <c r="WRD441" s="1552"/>
      <c r="WRE441" s="1552"/>
      <c r="WRF441" s="1552"/>
      <c r="WRG441" s="1552"/>
      <c r="WRH441" s="1552"/>
      <c r="WRI441" s="1552"/>
      <c r="WRJ441" s="1552"/>
      <c r="WRK441" s="1552"/>
      <c r="WRL441" s="1552"/>
      <c r="WRM441" s="1552"/>
      <c r="WRN441" s="1552"/>
      <c r="WRO441" s="1552"/>
      <c r="WRP441" s="1552"/>
      <c r="WRQ441" s="1552"/>
      <c r="WRR441" s="1552"/>
      <c r="WRS441" s="1552"/>
      <c r="WRT441" s="1552"/>
      <c r="WRU441" s="1552"/>
      <c r="WRV441" s="1552"/>
      <c r="WRW441" s="1552"/>
      <c r="WRX441" s="1552"/>
      <c r="WRY441" s="1552"/>
      <c r="WRZ441" s="1552"/>
      <c r="WSA441" s="1552"/>
      <c r="WSB441" s="1552"/>
      <c r="WSC441" s="1552"/>
      <c r="WSD441" s="1552"/>
      <c r="WSE441" s="1552"/>
      <c r="WSF441" s="1552"/>
      <c r="WSG441" s="1552"/>
      <c r="WSH441" s="1552"/>
      <c r="WSI441" s="1552"/>
      <c r="WSJ441" s="1552"/>
      <c r="WSK441" s="1552"/>
      <c r="WSL441" s="1552"/>
      <c r="WSM441" s="1552"/>
      <c r="WSN441" s="1552"/>
      <c r="WSO441" s="1552"/>
      <c r="WSP441" s="1552"/>
      <c r="WSQ441" s="1552"/>
      <c r="WSR441" s="1552"/>
      <c r="WSS441" s="1552"/>
      <c r="WST441" s="1552"/>
      <c r="WSU441" s="1552"/>
      <c r="WSV441" s="1552"/>
      <c r="WSW441" s="1552"/>
      <c r="WSX441" s="1552"/>
      <c r="WSY441" s="1552"/>
      <c r="WSZ441" s="1552"/>
      <c r="WTA441" s="1552"/>
      <c r="WTB441" s="1552"/>
      <c r="WTC441" s="1552"/>
      <c r="WTD441" s="1552"/>
      <c r="WTE441" s="1552"/>
      <c r="WTF441" s="1552"/>
      <c r="WTG441" s="1552"/>
      <c r="WTH441" s="1552"/>
      <c r="WTI441" s="1552"/>
      <c r="WTJ441" s="1552"/>
      <c r="WTK441" s="1552"/>
      <c r="WTL441" s="1552"/>
      <c r="WTM441" s="1552"/>
      <c r="WTN441" s="1552"/>
      <c r="WTO441" s="1552"/>
      <c r="WTP441" s="1552"/>
      <c r="WTQ441" s="1552"/>
      <c r="WTR441" s="1552"/>
      <c r="WTS441" s="1552"/>
      <c r="WTT441" s="1552"/>
      <c r="WTU441" s="1552"/>
      <c r="WTV441" s="1552"/>
      <c r="WTW441" s="1552"/>
      <c r="WTX441" s="1552"/>
      <c r="WTY441" s="1552"/>
      <c r="WTZ441" s="1552"/>
      <c r="WUA441" s="1552"/>
      <c r="WUB441" s="1552"/>
      <c r="WUC441" s="1552"/>
      <c r="WUD441" s="1552"/>
      <c r="WUE441" s="1552"/>
      <c r="WUF441" s="1552"/>
      <c r="WUG441" s="1552"/>
      <c r="WUH441" s="1552"/>
      <c r="WUI441" s="1552"/>
      <c r="WUJ441" s="1552"/>
      <c r="WUK441" s="1552"/>
      <c r="WUL441" s="1552"/>
      <c r="WUM441" s="1552"/>
      <c r="WUN441" s="1552"/>
      <c r="WUO441" s="1552"/>
      <c r="WUP441" s="1552"/>
      <c r="WUQ441" s="1552"/>
      <c r="WUR441" s="1552"/>
      <c r="WUS441" s="1552"/>
      <c r="WUT441" s="1552"/>
      <c r="WUU441" s="1552"/>
      <c r="WUV441" s="1552"/>
      <c r="WUW441" s="1552"/>
      <c r="WUX441" s="1552"/>
      <c r="WUY441" s="1552"/>
      <c r="WUZ441" s="1552"/>
      <c r="WVA441" s="1552"/>
      <c r="WVB441" s="1552"/>
      <c r="WVC441" s="1552"/>
      <c r="WVD441" s="1552"/>
      <c r="WVE441" s="1552"/>
      <c r="WVF441" s="1552"/>
      <c r="WVG441" s="1552"/>
      <c r="WVH441" s="1552"/>
      <c r="WVI441" s="1552"/>
      <c r="WVJ441" s="1552"/>
      <c r="WVK441" s="1552"/>
      <c r="WVL441" s="1552"/>
      <c r="WVM441" s="1552"/>
      <c r="WVN441" s="1552"/>
      <c r="WVO441" s="1552"/>
      <c r="WVP441" s="1552"/>
      <c r="WVQ441" s="1552"/>
      <c r="WVR441" s="1552"/>
      <c r="WVS441" s="1552"/>
      <c r="WVT441" s="1552"/>
      <c r="WVU441" s="1552"/>
      <c r="WVV441" s="1552"/>
      <c r="WVW441" s="1552"/>
      <c r="WVX441" s="1552"/>
      <c r="WVY441" s="1552"/>
      <c r="WVZ441" s="1552"/>
      <c r="WWA441" s="1552"/>
      <c r="WWB441" s="1552"/>
      <c r="WWC441" s="1552"/>
      <c r="WWD441" s="1552"/>
      <c r="WWE441" s="1552"/>
      <c r="WWF441" s="1552"/>
      <c r="WWG441" s="1552"/>
      <c r="WWH441" s="1552"/>
      <c r="WWI441" s="1552"/>
      <c r="WWJ441" s="1552"/>
      <c r="WWK441" s="1552"/>
      <c r="WWL441" s="1552"/>
      <c r="WWM441" s="1552"/>
      <c r="WWN441" s="1552"/>
      <c r="WWO441" s="1552"/>
      <c r="WWP441" s="1552"/>
      <c r="WWQ441" s="1552"/>
      <c r="WWR441" s="1552"/>
      <c r="WWS441" s="1552"/>
      <c r="WWT441" s="1552"/>
      <c r="WWU441" s="1552"/>
      <c r="WWV441" s="1552"/>
      <c r="WWW441" s="1552"/>
      <c r="WWX441" s="1552"/>
      <c r="WWY441" s="1552"/>
      <c r="WWZ441" s="1552"/>
      <c r="WXA441" s="1552"/>
      <c r="WXB441" s="1552"/>
      <c r="WXC441" s="1552"/>
      <c r="WXD441" s="1552"/>
      <c r="WXE441" s="1552"/>
      <c r="WXF441" s="1552"/>
      <c r="WXG441" s="1552"/>
      <c r="WXH441" s="1552"/>
      <c r="WXI441" s="1552"/>
      <c r="WXJ441" s="1552"/>
      <c r="WXK441" s="1552"/>
      <c r="WXL441" s="1552"/>
      <c r="WXM441" s="1552"/>
      <c r="WXN441" s="1552"/>
      <c r="WXO441" s="1552"/>
      <c r="WXP441" s="1552"/>
      <c r="WXQ441" s="1552"/>
      <c r="WXR441" s="1552"/>
      <c r="WXS441" s="1552"/>
      <c r="WXT441" s="1552"/>
      <c r="WXU441" s="1552"/>
      <c r="WXV441" s="1552"/>
      <c r="WXW441" s="1552"/>
      <c r="WXX441" s="1552"/>
      <c r="WXY441" s="1552"/>
      <c r="WXZ441" s="1552"/>
      <c r="WYA441" s="1552"/>
      <c r="WYB441" s="1552"/>
      <c r="WYC441" s="1552"/>
      <c r="WYD441" s="1552"/>
      <c r="WYE441" s="1552"/>
      <c r="WYF441" s="1552"/>
      <c r="WYG441" s="1552"/>
      <c r="WYH441" s="1552"/>
      <c r="WYI441" s="1552"/>
      <c r="WYJ441" s="1552"/>
      <c r="WYK441" s="1552"/>
      <c r="WYL441" s="1552"/>
      <c r="WYM441" s="1552"/>
      <c r="WYN441" s="1552"/>
      <c r="WYO441" s="1552"/>
      <c r="WYP441" s="1552"/>
      <c r="WYQ441" s="1552"/>
      <c r="WYR441" s="1552"/>
      <c r="WYS441" s="1552"/>
      <c r="WYT441" s="1552"/>
      <c r="WYU441" s="1552"/>
      <c r="WYV441" s="1552"/>
      <c r="WYW441" s="1552"/>
      <c r="WYX441" s="1552"/>
      <c r="WYY441" s="1552"/>
      <c r="WYZ441" s="1552"/>
      <c r="WZA441" s="1552"/>
      <c r="WZB441" s="1552"/>
      <c r="WZC441" s="1552"/>
      <c r="WZD441" s="1552"/>
      <c r="WZE441" s="1552"/>
      <c r="WZF441" s="1552"/>
      <c r="WZG441" s="1552"/>
      <c r="WZH441" s="1552"/>
      <c r="WZI441" s="1552"/>
      <c r="WZJ441" s="1552"/>
      <c r="WZK441" s="1552"/>
      <c r="WZL441" s="1552"/>
      <c r="WZM441" s="1552"/>
      <c r="WZN441" s="1552"/>
      <c r="WZO441" s="1552"/>
      <c r="WZP441" s="1552"/>
      <c r="WZQ441" s="1552"/>
      <c r="WZR441" s="1552"/>
      <c r="WZS441" s="1552"/>
      <c r="WZT441" s="1552"/>
      <c r="WZU441" s="1552"/>
      <c r="WZV441" s="1552"/>
      <c r="WZW441" s="1552"/>
      <c r="WZX441" s="1552"/>
      <c r="WZY441" s="1552"/>
      <c r="WZZ441" s="1552"/>
      <c r="XAA441" s="1552"/>
      <c r="XAB441" s="1552"/>
      <c r="XAC441" s="1552"/>
      <c r="XAD441" s="1552"/>
      <c r="XAE441" s="1552"/>
      <c r="XAF441" s="1552"/>
      <c r="XAG441" s="1552"/>
      <c r="XAH441" s="1552"/>
      <c r="XAI441" s="1552"/>
      <c r="XAJ441" s="1552"/>
      <c r="XAK441" s="1552"/>
      <c r="XAL441" s="1552"/>
      <c r="XAM441" s="1552"/>
      <c r="XAN441" s="1552"/>
      <c r="XAO441" s="1552"/>
      <c r="XAP441" s="1552"/>
      <c r="XAQ441" s="1552"/>
      <c r="XAR441" s="1552"/>
      <c r="XAS441" s="1552"/>
      <c r="XAT441" s="1552"/>
      <c r="XAU441" s="1552"/>
      <c r="XAV441" s="1552"/>
      <c r="XAW441" s="1552"/>
      <c r="XAX441" s="1552"/>
      <c r="XAY441" s="1552"/>
      <c r="XAZ441" s="1552"/>
      <c r="XBA441" s="1552"/>
      <c r="XBB441" s="1552"/>
      <c r="XBC441" s="1552"/>
      <c r="XBD441" s="1552"/>
      <c r="XBE441" s="1552"/>
      <c r="XBF441" s="1552"/>
      <c r="XBG441" s="1552"/>
      <c r="XBH441" s="1552"/>
      <c r="XBI441" s="1552"/>
      <c r="XBJ441" s="1552"/>
      <c r="XBK441" s="1552"/>
      <c r="XBL441" s="1552"/>
      <c r="XBM441" s="1552"/>
      <c r="XBN441" s="1552"/>
      <c r="XBO441" s="1552"/>
      <c r="XBP441" s="1552"/>
      <c r="XBQ441" s="1552"/>
      <c r="XBR441" s="1552"/>
      <c r="XBS441" s="1552"/>
      <c r="XBT441" s="1552"/>
      <c r="XBU441" s="1552"/>
      <c r="XBV441" s="1552"/>
      <c r="XBW441" s="1552"/>
      <c r="XBX441" s="1552"/>
      <c r="XBY441" s="1552"/>
      <c r="XBZ441" s="1552"/>
      <c r="XCA441" s="1552"/>
      <c r="XCB441" s="1552"/>
      <c r="XCC441" s="1552"/>
      <c r="XCD441" s="1552"/>
      <c r="XCE441" s="1552"/>
      <c r="XCF441" s="1552"/>
      <c r="XCG441" s="1552"/>
      <c r="XCH441" s="1552"/>
      <c r="XCI441" s="1552"/>
      <c r="XCJ441" s="1552"/>
      <c r="XCK441" s="1552"/>
      <c r="XCL441" s="1552"/>
      <c r="XCM441" s="1552"/>
      <c r="XCN441" s="1552"/>
      <c r="XCO441" s="1552"/>
      <c r="XCP441" s="1552"/>
      <c r="XCQ441" s="1552"/>
      <c r="XCR441" s="1552"/>
      <c r="XCS441" s="1552"/>
      <c r="XCT441" s="1552"/>
      <c r="XCU441" s="1552"/>
      <c r="XCV441" s="1552"/>
      <c r="XCW441" s="1552"/>
      <c r="XCX441" s="1552"/>
      <c r="XCY441" s="1552"/>
      <c r="XCZ441" s="1552"/>
      <c r="XDA441" s="1552"/>
      <c r="XDB441" s="1552"/>
      <c r="XDC441" s="1552"/>
      <c r="XDD441" s="1552"/>
      <c r="XDE441" s="1552"/>
      <c r="XDF441" s="1552"/>
      <c r="XDG441" s="1552"/>
      <c r="XDH441" s="1552"/>
      <c r="XDI441" s="1552"/>
      <c r="XDJ441" s="1552"/>
      <c r="XDK441" s="1552"/>
      <c r="XDL441" s="1552"/>
      <c r="XDM441" s="1552"/>
      <c r="XDN441" s="1552"/>
      <c r="XDO441" s="1552"/>
      <c r="XDP441" s="1552"/>
      <c r="XDQ441" s="1552"/>
      <c r="XDR441" s="1552"/>
      <c r="XDS441" s="1552"/>
      <c r="XDT441" s="1552"/>
      <c r="XDU441" s="1552"/>
      <c r="XDV441" s="1552"/>
      <c r="XDW441" s="1552"/>
      <c r="XDX441" s="1552"/>
      <c r="XDY441" s="1552"/>
      <c r="XDZ441" s="1552"/>
      <c r="XEA441" s="1552"/>
      <c r="XEB441" s="1552"/>
      <c r="XEC441" s="1552"/>
      <c r="XED441" s="1552"/>
      <c r="XEE441" s="1552"/>
      <c r="XEF441" s="1552"/>
      <c r="XEG441" s="1552"/>
      <c r="XEH441" s="1552"/>
      <c r="XEI441" s="1552"/>
      <c r="XEJ441" s="1552"/>
      <c r="XEK441" s="1552"/>
      <c r="XEL441" s="1552"/>
      <c r="XEM441" s="1552"/>
      <c r="XEN441" s="1552"/>
      <c r="XEO441" s="1552"/>
      <c r="XEP441" s="1552"/>
      <c r="XEQ441" s="1552"/>
      <c r="XER441" s="1552"/>
    </row>
    <row r="442" spans="1:16372" ht="19.5" customHeight="1" x14ac:dyDescent="0.25">
      <c r="F442" s="61"/>
      <c r="G442" s="98"/>
    </row>
    <row r="443" spans="1:16372" ht="35" customHeight="1" x14ac:dyDescent="0.25">
      <c r="B443" s="221" t="s">
        <v>1480</v>
      </c>
      <c r="C443" s="221" t="s">
        <v>68</v>
      </c>
      <c r="D443" s="66" t="s">
        <v>42</v>
      </c>
      <c r="E443" s="66" t="s">
        <v>125</v>
      </c>
      <c r="F443" s="61"/>
      <c r="G443" s="98"/>
    </row>
    <row r="444" spans="1:16372" ht="19.5" customHeight="1" x14ac:dyDescent="0.25">
      <c r="B444" s="315" t="s">
        <v>1481</v>
      </c>
      <c r="C444" s="83">
        <v>0</v>
      </c>
      <c r="D444" s="83">
        <v>0</v>
      </c>
      <c r="E444" s="504">
        <v>0</v>
      </c>
      <c r="F444" s="61"/>
      <c r="G444" s="98"/>
    </row>
    <row r="445" spans="1:16372" ht="44.5" customHeight="1" x14ac:dyDescent="0.25">
      <c r="B445" s="1019" t="s">
        <v>1482</v>
      </c>
      <c r="C445" s="1017">
        <v>0</v>
      </c>
      <c r="D445" s="1017">
        <v>0</v>
      </c>
      <c r="E445" s="1020">
        <v>0</v>
      </c>
      <c r="F445" s="61"/>
      <c r="G445" s="98"/>
    </row>
    <row r="446" spans="1:16372" ht="19.5" customHeight="1" x14ac:dyDescent="0.25">
      <c r="F446" s="61"/>
      <c r="G446" s="98"/>
    </row>
    <row r="447" spans="1:16372" ht="25.5" customHeight="1" x14ac:dyDescent="0.25">
      <c r="A447" s="219"/>
      <c r="B447" s="1679" t="s">
        <v>1483</v>
      </c>
      <c r="C447" s="1679"/>
      <c r="D447" s="1679"/>
      <c r="E447" s="1679"/>
      <c r="F447" s="1679"/>
      <c r="G447" s="1679"/>
      <c r="H447" s="1679"/>
    </row>
    <row r="448" spans="1:16372" ht="19.5" customHeight="1" x14ac:dyDescent="0.25">
      <c r="F448" s="61"/>
      <c r="G448" s="98"/>
    </row>
    <row r="449" spans="1:8" ht="19.5" customHeight="1" x14ac:dyDescent="0.25">
      <c r="B449" s="1554" t="s">
        <v>146</v>
      </c>
      <c r="C449" s="1555">
        <v>0</v>
      </c>
      <c r="D449" s="1555">
        <v>0</v>
      </c>
      <c r="E449" s="1556">
        <v>0</v>
      </c>
      <c r="F449" s="61"/>
      <c r="G449" s="98"/>
    </row>
    <row r="450" spans="1:8" ht="19.5" customHeight="1" x14ac:dyDescent="0.25">
      <c r="B450" s="1558" t="s">
        <v>180</v>
      </c>
      <c r="C450" s="1559">
        <v>0</v>
      </c>
      <c r="D450" s="1559">
        <v>0</v>
      </c>
      <c r="E450" s="1560">
        <v>0</v>
      </c>
      <c r="F450" s="61"/>
      <c r="G450" s="98"/>
    </row>
    <row r="451" spans="1:8" ht="19.5" customHeight="1" x14ac:dyDescent="0.25">
      <c r="B451" s="1558" t="s">
        <v>1484</v>
      </c>
      <c r="C451" s="1559">
        <v>0</v>
      </c>
      <c r="D451" s="1559">
        <v>0</v>
      </c>
      <c r="E451" s="1560">
        <v>0</v>
      </c>
      <c r="F451" s="61"/>
      <c r="G451" s="98"/>
    </row>
    <row r="452" spans="1:8" ht="19.5" customHeight="1" x14ac:dyDescent="0.25">
      <c r="F452" s="61"/>
      <c r="G452" s="98"/>
    </row>
    <row r="453" spans="1:8" ht="25.5" customHeight="1" x14ac:dyDescent="0.25">
      <c r="A453" s="219"/>
      <c r="B453" s="1679" t="s">
        <v>1485</v>
      </c>
      <c r="C453" s="1679"/>
      <c r="D453" s="1679"/>
      <c r="E453" s="1679"/>
      <c r="F453" s="1679"/>
      <c r="G453" s="1679"/>
      <c r="H453" s="1679"/>
    </row>
    <row r="454" spans="1:8" ht="19.5" customHeight="1" x14ac:dyDescent="0.25">
      <c r="F454" s="61"/>
      <c r="G454" s="98"/>
    </row>
    <row r="455" spans="1:8" ht="19.5" customHeight="1" x14ac:dyDescent="0.25">
      <c r="B455" s="1561" t="s">
        <v>180</v>
      </c>
      <c r="C455" s="1555"/>
      <c r="D455" s="1555"/>
      <c r="E455" s="1556"/>
      <c r="F455" s="61"/>
      <c r="G455" s="98"/>
    </row>
    <row r="456" spans="1:8" ht="19.5" customHeight="1" x14ac:dyDescent="0.25">
      <c r="B456" s="1561" t="s">
        <v>146</v>
      </c>
      <c r="C456" s="1562">
        <v>0</v>
      </c>
      <c r="D456" s="1562">
        <v>0</v>
      </c>
      <c r="E456" s="1560">
        <v>0</v>
      </c>
      <c r="F456" s="61"/>
      <c r="G456" s="98"/>
    </row>
    <row r="457" spans="1:8" ht="19.5" customHeight="1" x14ac:dyDescent="0.25">
      <c r="B457" s="1558" t="s">
        <v>1486</v>
      </c>
      <c r="C457" s="1559">
        <v>0</v>
      </c>
      <c r="D457" s="1559">
        <v>0</v>
      </c>
      <c r="E457" s="1560">
        <v>0</v>
      </c>
      <c r="F457" s="61"/>
      <c r="G457" s="98"/>
    </row>
    <row r="458" spans="1:8" ht="34" customHeight="1" x14ac:dyDescent="0.25">
      <c r="B458" s="1558" t="s">
        <v>1487</v>
      </c>
      <c r="C458" s="1559">
        <v>0</v>
      </c>
      <c r="D458" s="1559">
        <v>0</v>
      </c>
      <c r="E458" s="1560">
        <v>0</v>
      </c>
      <c r="F458" s="61"/>
      <c r="G458" s="98"/>
    </row>
    <row r="459" spans="1:8" ht="19.5" customHeight="1" x14ac:dyDescent="0.25">
      <c r="F459" s="61"/>
      <c r="G459" s="98"/>
    </row>
    <row r="460" spans="1:8" ht="25.5" customHeight="1" x14ac:dyDescent="0.25">
      <c r="A460" s="219"/>
      <c r="B460" s="1679" t="s">
        <v>1488</v>
      </c>
      <c r="C460" s="1679"/>
      <c r="D460" s="1679"/>
      <c r="E460" s="1679"/>
      <c r="F460" s="1679"/>
      <c r="G460" s="1679"/>
      <c r="H460" s="1679"/>
    </row>
    <row r="461" spans="1:8" ht="19.5" customHeight="1" x14ac:dyDescent="0.25">
      <c r="F461" s="61"/>
      <c r="G461" s="98"/>
    </row>
    <row r="462" spans="1:8" ht="19.5" customHeight="1" x14ac:dyDescent="0.25">
      <c r="B462" s="1561" t="s">
        <v>146</v>
      </c>
      <c r="C462" s="1562">
        <v>0</v>
      </c>
      <c r="D462" s="1562">
        <v>0</v>
      </c>
      <c r="E462" s="1560">
        <v>0</v>
      </c>
      <c r="F462" s="61"/>
      <c r="G462" s="98"/>
    </row>
    <row r="463" spans="1:8" ht="19.5" customHeight="1" x14ac:dyDescent="0.25">
      <c r="B463" s="1558" t="s">
        <v>1489</v>
      </c>
      <c r="C463" s="1559">
        <v>0</v>
      </c>
      <c r="D463" s="1559">
        <v>0</v>
      </c>
      <c r="E463" s="1560">
        <v>0</v>
      </c>
      <c r="F463" s="61"/>
      <c r="G463" s="98"/>
    </row>
    <row r="464" spans="1:8" ht="19.5" customHeight="1" x14ac:dyDescent="0.25">
      <c r="F464" s="61"/>
      <c r="G464" s="98"/>
    </row>
    <row r="465" spans="1:8" ht="25.5" customHeight="1" x14ac:dyDescent="0.25">
      <c r="A465" s="219"/>
      <c r="B465" s="1679" t="s">
        <v>1490</v>
      </c>
      <c r="C465" s="1679"/>
      <c r="D465" s="1679"/>
      <c r="E465" s="1679"/>
      <c r="F465" s="1679"/>
      <c r="G465" s="1679"/>
      <c r="H465" s="1679"/>
    </row>
    <row r="466" spans="1:8" ht="19.5" customHeight="1" x14ac:dyDescent="0.25">
      <c r="F466" s="61"/>
      <c r="G466" s="98"/>
    </row>
    <row r="467" spans="1:8" ht="19.5" customHeight="1" x14ac:dyDescent="0.25">
      <c r="B467" s="1561" t="s">
        <v>146</v>
      </c>
      <c r="C467" s="1562">
        <v>0</v>
      </c>
      <c r="D467" s="1562">
        <v>0</v>
      </c>
      <c r="E467" s="1560">
        <v>0</v>
      </c>
      <c r="F467" s="61"/>
      <c r="G467" s="98"/>
    </row>
    <row r="468" spans="1:8" ht="19.5" customHeight="1" x14ac:dyDescent="0.25">
      <c r="B468" s="1558" t="s">
        <v>1491</v>
      </c>
      <c r="C468" s="1559">
        <v>0</v>
      </c>
      <c r="D468" s="1559">
        <v>0</v>
      </c>
      <c r="E468" s="1560">
        <v>0</v>
      </c>
      <c r="F468" s="61"/>
      <c r="G468" s="98"/>
    </row>
    <row r="469" spans="1:8" ht="38.5" customHeight="1" x14ac:dyDescent="0.25">
      <c r="B469" s="1558" t="s">
        <v>1487</v>
      </c>
      <c r="C469" s="1559">
        <v>0</v>
      </c>
      <c r="D469" s="1559">
        <v>0</v>
      </c>
      <c r="E469" s="1560">
        <v>0</v>
      </c>
      <c r="F469" s="61"/>
      <c r="G469" s="98"/>
    </row>
    <row r="470" spans="1:8" ht="15.75" customHeight="1" x14ac:dyDescent="0.25">
      <c r="B470" s="286"/>
      <c r="C470" s="87"/>
      <c r="D470" s="87"/>
      <c r="E470" s="88"/>
    </row>
    <row r="471" spans="1:8" ht="19.5" customHeight="1" x14ac:dyDescent="0.25">
      <c r="B471" s="240" t="s">
        <v>1246</v>
      </c>
      <c r="C471" s="620">
        <f>+C280++C363+C435+C420</f>
        <v>450</v>
      </c>
      <c r="D471" s="620">
        <f>+D280+D363+D435+D420</f>
        <v>191</v>
      </c>
      <c r="E471" s="517">
        <f>+E280+E363+E420+E435+E335</f>
        <v>12128.941323880001</v>
      </c>
      <c r="F471" s="565"/>
      <c r="G471" s="98"/>
    </row>
    <row r="472" spans="1:8" ht="19.5" customHeight="1" x14ac:dyDescent="0.25">
      <c r="F472" s="61"/>
      <c r="G472" s="98"/>
    </row>
    <row r="473" spans="1:8" ht="25.5" customHeight="1" x14ac:dyDescent="0.25">
      <c r="A473" s="219"/>
      <c r="B473" s="1679" t="s">
        <v>573</v>
      </c>
      <c r="C473" s="1679"/>
      <c r="D473" s="1679"/>
      <c r="E473" s="1679"/>
      <c r="F473" s="1679"/>
      <c r="G473" s="1679"/>
      <c r="H473" s="1679"/>
    </row>
    <row r="474" spans="1:8" ht="14.25" customHeight="1" x14ac:dyDescent="0.25">
      <c r="A474" s="219"/>
      <c r="B474" s="238"/>
      <c r="C474" s="318"/>
      <c r="E474" s="96"/>
    </row>
    <row r="475" spans="1:8" ht="34.5" customHeight="1" x14ac:dyDescent="0.25">
      <c r="A475" s="219"/>
      <c r="B475" s="221" t="s">
        <v>249</v>
      </c>
      <c r="C475" s="221" t="s">
        <v>68</v>
      </c>
      <c r="D475" s="66" t="s">
        <v>42</v>
      </c>
      <c r="E475" s="66" t="s">
        <v>125</v>
      </c>
      <c r="F475" s="66" t="s">
        <v>43</v>
      </c>
      <c r="G475" s="66" t="s">
        <v>129</v>
      </c>
      <c r="H475" s="66" t="s">
        <v>44</v>
      </c>
    </row>
    <row r="476" spans="1:8" ht="36.75" hidden="1" customHeight="1" x14ac:dyDescent="0.25">
      <c r="A476" s="219"/>
      <c r="B476" s="204" t="s">
        <v>374</v>
      </c>
      <c r="C476" s="83">
        <v>0</v>
      </c>
      <c r="D476" s="83">
        <v>0</v>
      </c>
      <c r="E476" s="504">
        <v>0</v>
      </c>
      <c r="F476" s="288"/>
      <c r="G476" s="302"/>
      <c r="H476" s="302"/>
    </row>
    <row r="477" spans="1:8" ht="36.75" hidden="1" customHeight="1" x14ac:dyDescent="0.25">
      <c r="A477" s="219"/>
      <c r="B477" s="204" t="s">
        <v>382</v>
      </c>
      <c r="C477" s="83">
        <v>0</v>
      </c>
      <c r="D477" s="83">
        <v>0</v>
      </c>
      <c r="E477" s="504">
        <v>0</v>
      </c>
      <c r="H477" s="218"/>
    </row>
    <row r="478" spans="1:8" ht="36.75" hidden="1" customHeight="1" x14ac:dyDescent="0.25">
      <c r="A478" s="219"/>
      <c r="B478" s="204" t="s">
        <v>383</v>
      </c>
      <c r="C478" s="83">
        <v>0</v>
      </c>
      <c r="D478" s="83">
        <v>0</v>
      </c>
      <c r="E478" s="504">
        <v>0</v>
      </c>
      <c r="H478" s="218"/>
    </row>
    <row r="479" spans="1:8" ht="36.75" hidden="1" customHeight="1" x14ac:dyDescent="0.25">
      <c r="A479" s="219"/>
      <c r="B479" s="204" t="s">
        <v>387</v>
      </c>
      <c r="C479" s="83">
        <v>0</v>
      </c>
      <c r="D479" s="83">
        <v>0</v>
      </c>
      <c r="E479" s="504">
        <v>0</v>
      </c>
      <c r="H479" s="218"/>
    </row>
    <row r="480" spans="1:8" ht="36.75" hidden="1" customHeight="1" x14ac:dyDescent="0.25">
      <c r="A480" s="219"/>
      <c r="B480" s="204" t="s">
        <v>427</v>
      </c>
      <c r="C480" s="83">
        <v>0</v>
      </c>
      <c r="D480" s="83">
        <v>0</v>
      </c>
      <c r="E480" s="504">
        <v>0</v>
      </c>
      <c r="H480" s="218"/>
    </row>
    <row r="481" spans="1:8" ht="36.75" hidden="1" customHeight="1" x14ac:dyDescent="0.25">
      <c r="A481" s="219"/>
      <c r="B481" s="204" t="s">
        <v>430</v>
      </c>
      <c r="C481" s="83">
        <v>0</v>
      </c>
      <c r="D481" s="83">
        <v>0</v>
      </c>
      <c r="E481" s="504">
        <v>0</v>
      </c>
      <c r="H481" s="218"/>
    </row>
    <row r="482" spans="1:8" ht="36.75" hidden="1" customHeight="1" x14ac:dyDescent="0.25">
      <c r="A482" s="219"/>
      <c r="B482" s="204" t="s">
        <v>428</v>
      </c>
      <c r="C482" s="83">
        <v>0</v>
      </c>
      <c r="D482" s="83">
        <v>0</v>
      </c>
      <c r="E482" s="504">
        <v>0</v>
      </c>
      <c r="H482" s="218"/>
    </row>
    <row r="483" spans="1:8" ht="48.75" hidden="1" customHeight="1" x14ac:dyDescent="0.25">
      <c r="A483" s="219"/>
      <c r="B483" s="204" t="s">
        <v>515</v>
      </c>
      <c r="C483" s="83">
        <v>0</v>
      </c>
      <c r="D483" s="83">
        <v>0</v>
      </c>
      <c r="E483" s="504">
        <v>0</v>
      </c>
      <c r="F483" s="559"/>
      <c r="H483" s="218"/>
    </row>
    <row r="484" spans="1:8" ht="56.25" hidden="1" customHeight="1" x14ac:dyDescent="0.25">
      <c r="A484" s="219"/>
      <c r="B484" s="240"/>
      <c r="C484" s="86"/>
      <c r="D484" s="86"/>
      <c r="E484" s="290"/>
      <c r="F484" s="1014"/>
      <c r="G484" s="1022"/>
      <c r="H484" s="1022"/>
    </row>
    <row r="485" spans="1:8" ht="15" hidden="1" customHeight="1" x14ac:dyDescent="0.25">
      <c r="B485" s="240"/>
      <c r="C485" s="1014"/>
      <c r="D485" s="1014"/>
      <c r="E485" s="1021"/>
      <c r="F485" s="1014"/>
      <c r="G485" s="1022"/>
      <c r="H485" s="1022"/>
    </row>
    <row r="486" spans="1:8" ht="15" customHeight="1" x14ac:dyDescent="0.25">
      <c r="E486" s="96"/>
    </row>
    <row r="487" spans="1:8" ht="15" customHeight="1" x14ac:dyDescent="0.25">
      <c r="B487" s="1014" t="s">
        <v>574</v>
      </c>
      <c r="C487" s="1023">
        <f>SUM(C475:C485)</f>
        <v>0</v>
      </c>
      <c r="D487" s="1023">
        <f>SUM(D475:D485)</f>
        <v>0</v>
      </c>
      <c r="E487" s="1024">
        <f>SUM(E475:E485)</f>
        <v>0</v>
      </c>
    </row>
    <row r="488" spans="1:8" ht="15" customHeight="1" x14ac:dyDescent="0.25">
      <c r="E488" s="96"/>
    </row>
    <row r="489" spans="1:8" ht="15" customHeight="1" x14ac:dyDescent="0.25">
      <c r="B489" s="1679" t="s">
        <v>575</v>
      </c>
      <c r="C489" s="1679"/>
      <c r="D489" s="1679"/>
      <c r="E489" s="1679"/>
      <c r="F489" s="1679"/>
      <c r="G489" s="1679"/>
      <c r="H489" s="1679"/>
    </row>
    <row r="490" spans="1:8" ht="15" customHeight="1" x14ac:dyDescent="0.25">
      <c r="E490" s="96"/>
    </row>
    <row r="491" spans="1:8" ht="15" customHeight="1" x14ac:dyDescent="0.25">
      <c r="E491" s="96"/>
    </row>
    <row r="492" spans="1:8" customFormat="1" ht="12.75" customHeight="1" x14ac:dyDescent="0.25">
      <c r="B492" s="563" t="s">
        <v>418</v>
      </c>
      <c r="C492" s="564">
        <v>0</v>
      </c>
      <c r="D492" s="564">
        <v>0</v>
      </c>
      <c r="E492" s="732">
        <v>0</v>
      </c>
    </row>
    <row r="493" spans="1:8" ht="15" customHeight="1" x14ac:dyDescent="0.25">
      <c r="E493" s="96"/>
    </row>
    <row r="494" spans="1:8" ht="15" customHeight="1" x14ac:dyDescent="0.25">
      <c r="B494" s="268" t="s">
        <v>419</v>
      </c>
      <c r="C494" s="269">
        <f>C491+C486</f>
        <v>0</v>
      </c>
      <c r="D494" s="269">
        <f>D491+D486</f>
        <v>0</v>
      </c>
      <c r="E494" s="1025">
        <f>E491+E486</f>
        <v>0</v>
      </c>
      <c r="G494" s="559">
        <f>E484*1000000</f>
        <v>0</v>
      </c>
    </row>
    <row r="495" spans="1:8" ht="15" customHeight="1" x14ac:dyDescent="0.25">
      <c r="E495" s="96"/>
      <c r="F495" s="619"/>
    </row>
    <row r="496" spans="1:8" ht="15" customHeight="1" x14ac:dyDescent="0.25">
      <c r="E496" s="96"/>
      <c r="G496" s="559"/>
    </row>
    <row r="497" spans="2:7" ht="46.5" customHeight="1" x14ac:dyDescent="0.25">
      <c r="C497" s="66" t="s">
        <v>68</v>
      </c>
      <c r="D497" s="66" t="s">
        <v>253</v>
      </c>
      <c r="E497" s="66" t="s">
        <v>125</v>
      </c>
    </row>
    <row r="498" spans="2:7" ht="22.5" customHeight="1" x14ac:dyDescent="0.25">
      <c r="B498" s="292" t="s">
        <v>318</v>
      </c>
      <c r="C498" s="293">
        <f>C494+C471</f>
        <v>450</v>
      </c>
      <c r="D498" s="293">
        <f>D494+D471</f>
        <v>191</v>
      </c>
      <c r="E498" s="317">
        <f>E494+E471</f>
        <v>12128.941323880001</v>
      </c>
      <c r="F498" s="98"/>
      <c r="G498" s="98"/>
    </row>
    <row r="528" spans="4:6" ht="37.5" customHeight="1" x14ac:dyDescent="0.25">
      <c r="D528" s="528">
        <f>D80+D116+D140+D183+D369+D486</f>
        <v>0</v>
      </c>
      <c r="E528" s="528">
        <f>E80+E116+E140+E183+E369+E486</f>
        <v>2114.1393271699999</v>
      </c>
      <c r="F528" s="1686"/>
    </row>
    <row r="529" spans="5:6" ht="8.25" customHeight="1" x14ac:dyDescent="0.25">
      <c r="E529" s="236"/>
      <c r="F529" s="1687"/>
    </row>
    <row r="530" spans="5:6" ht="23.25" customHeight="1" x14ac:dyDescent="0.25">
      <c r="F530" s="1687"/>
    </row>
    <row r="531" spans="5:6" ht="35.25" customHeight="1" thickBot="1" x14ac:dyDescent="0.3">
      <c r="E531" s="559">
        <f>E527*1000000</f>
        <v>0</v>
      </c>
      <c r="F531" s="1688"/>
    </row>
  </sheetData>
  <mergeCells count="28">
    <mergeCell ref="B473:H473"/>
    <mergeCell ref="B355:H355"/>
    <mergeCell ref="F528:F531"/>
    <mergeCell ref="B371:H371"/>
    <mergeCell ref="B380:H380"/>
    <mergeCell ref="B389:H389"/>
    <mergeCell ref="B422:H422"/>
    <mergeCell ref="B489:H489"/>
    <mergeCell ref="B437:H437"/>
    <mergeCell ref="B447:H447"/>
    <mergeCell ref="B453:H453"/>
    <mergeCell ref="B460:H460"/>
    <mergeCell ref="B465:H465"/>
    <mergeCell ref="A1:H1"/>
    <mergeCell ref="A2:H2"/>
    <mergeCell ref="A3:H3"/>
    <mergeCell ref="A4:H4"/>
    <mergeCell ref="B6:H6"/>
    <mergeCell ref="B8:H8"/>
    <mergeCell ref="B118:H118"/>
    <mergeCell ref="B123:H123"/>
    <mergeCell ref="B83:H83"/>
    <mergeCell ref="B366:H366"/>
    <mergeCell ref="B143:H143"/>
    <mergeCell ref="B155:H155"/>
    <mergeCell ref="B283:H283"/>
    <mergeCell ref="B192:H192"/>
    <mergeCell ref="B285:E285"/>
  </mergeCells>
  <printOptions horizontalCentered="1"/>
  <pageMargins left="0.31496062992125984" right="0.31496062992125984" top="0.35433070866141736" bottom="0.35433070866141736" header="0.31496062992125984" footer="0.31496062992125984"/>
  <pageSetup scale="48" fitToHeight="0" orientation="portrait" r:id="rId1"/>
  <headerFooter alignWithMargins="0">
    <oddFooter>Página &amp;P</oddFooter>
  </headerFooter>
  <rowBreaks count="4" manualBreakCount="4">
    <brk id="81" max="7" man="1"/>
    <brk id="190" max="7" man="1"/>
    <brk id="294" max="7" man="1"/>
    <brk id="352" max="7"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8A98-862E-46D9-9BBC-53A193618A10}">
  <sheetPr>
    <tabColor theme="0"/>
    <pageSetUpPr fitToPage="1"/>
  </sheetPr>
  <dimension ref="A1:Y211"/>
  <sheetViews>
    <sheetView showGridLines="0" zoomScale="80" zoomScaleNormal="80" zoomScalePageLayoutView="60" workbookViewId="0">
      <selection activeCell="A82" sqref="A82:XFD82"/>
    </sheetView>
  </sheetViews>
  <sheetFormatPr baseColWidth="10" defaultColWidth="11.453125" defaultRowHeight="12.5" x14ac:dyDescent="0.25"/>
  <cols>
    <col min="1" max="1" width="62.6328125" style="710" customWidth="1"/>
    <col min="2" max="2" width="19.453125" style="818" customWidth="1"/>
    <col min="3" max="3" width="12.81640625" style="710" customWidth="1"/>
    <col min="4" max="4" width="17.54296875" style="710" customWidth="1"/>
    <col min="5" max="5" width="17.81640625" style="710" customWidth="1"/>
    <col min="6" max="6" width="12.54296875" style="710" customWidth="1"/>
    <col min="7" max="7" width="13.1796875" style="710" customWidth="1"/>
    <col min="8" max="8" width="11.453125" style="710" customWidth="1"/>
    <col min="9" max="9" width="10.81640625" style="710" customWidth="1"/>
    <col min="10" max="10" width="9.54296875" style="710" customWidth="1"/>
    <col min="11" max="11" width="9.81640625" style="710" customWidth="1"/>
    <col min="12" max="12" width="11.453125" style="710"/>
    <col min="13" max="13" width="9" style="710" bestFit="1" customWidth="1"/>
    <col min="14" max="14" width="9.26953125" style="710" customWidth="1"/>
    <col min="15" max="15" width="11.453125" style="710"/>
    <col min="16" max="17" width="8.453125" style="710" customWidth="1"/>
    <col min="18" max="16384" width="11.453125" style="710"/>
  </cols>
  <sheetData>
    <row r="1" spans="1:25" s="127" customFormat="1" ht="20.5" customHeight="1" x14ac:dyDescent="0.25">
      <c r="A1" s="1698" t="s">
        <v>638</v>
      </c>
      <c r="B1" s="1699"/>
      <c r="C1" s="1699"/>
      <c r="D1" s="1699"/>
      <c r="E1" s="1699"/>
      <c r="F1" s="1699"/>
      <c r="G1" s="1699"/>
      <c r="H1" s="1699"/>
      <c r="I1" s="1699"/>
      <c r="J1" s="1699"/>
      <c r="K1" s="1699"/>
      <c r="L1" s="1699"/>
      <c r="M1" s="1699"/>
      <c r="N1" s="1699"/>
      <c r="O1" s="1699"/>
      <c r="P1" s="1699"/>
      <c r="Q1" s="1699"/>
      <c r="R1" s="1699"/>
      <c r="S1" s="1699"/>
      <c r="T1" s="635"/>
      <c r="U1" s="635"/>
      <c r="V1" s="635"/>
      <c r="W1" s="635"/>
      <c r="X1" s="635"/>
      <c r="Y1" s="635"/>
    </row>
    <row r="2" spans="1:25" s="127" customFormat="1" ht="1.5" customHeight="1" x14ac:dyDescent="0.25">
      <c r="A2" s="1698"/>
      <c r="B2" s="1699"/>
      <c r="C2" s="1699"/>
      <c r="D2" s="1699"/>
      <c r="E2" s="1699"/>
      <c r="F2" s="1699"/>
      <c r="G2" s="1699"/>
      <c r="H2" s="1699"/>
      <c r="I2" s="1699"/>
      <c r="J2" s="1699"/>
      <c r="K2" s="1699"/>
      <c r="L2" s="1699"/>
      <c r="M2" s="1699"/>
      <c r="N2" s="1699"/>
      <c r="O2" s="1699"/>
      <c r="P2" s="1699"/>
      <c r="Q2" s="1699"/>
      <c r="R2" s="1699"/>
      <c r="S2" s="1699"/>
      <c r="T2" s="635"/>
      <c r="U2" s="635"/>
      <c r="V2" s="635"/>
      <c r="W2" s="635"/>
      <c r="X2" s="635"/>
      <c r="Y2" s="635"/>
    </row>
    <row r="3" spans="1:25" s="634" customFormat="1" ht="13" customHeight="1" x14ac:dyDescent="0.25">
      <c r="A3" s="1672" t="s">
        <v>1494</v>
      </c>
      <c r="B3" s="1672"/>
      <c r="C3" s="1672"/>
      <c r="D3" s="1672"/>
      <c r="E3" s="1672"/>
      <c r="F3" s="1672"/>
      <c r="G3" s="1672"/>
      <c r="H3" s="1672"/>
      <c r="I3" s="1672"/>
      <c r="J3" s="1672"/>
      <c r="K3" s="1672"/>
      <c r="L3" s="1672"/>
      <c r="M3" s="1672"/>
      <c r="N3" s="1672"/>
      <c r="O3" s="1672"/>
      <c r="P3" s="1672"/>
      <c r="Q3" s="1672"/>
      <c r="R3" s="1672"/>
      <c r="S3" s="1672"/>
    </row>
    <row r="4" spans="1:25" s="634" customFormat="1" ht="13" customHeight="1" x14ac:dyDescent="0.25">
      <c r="A4" s="1702" t="s">
        <v>1</v>
      </c>
      <c r="B4" s="1702"/>
      <c r="C4" s="1702"/>
      <c r="D4" s="1702"/>
      <c r="E4" s="1702"/>
      <c r="F4" s="1702"/>
      <c r="G4" s="1702"/>
      <c r="H4" s="1702"/>
      <c r="I4" s="1702"/>
      <c r="J4" s="1702"/>
      <c r="K4" s="1702"/>
      <c r="L4" s="1702"/>
      <c r="M4" s="1702"/>
      <c r="N4" s="1702"/>
      <c r="O4" s="1702"/>
      <c r="P4" s="1702"/>
      <c r="Q4" s="1702"/>
      <c r="R4" s="1702"/>
      <c r="S4" s="1702"/>
    </row>
    <row r="5" spans="1:25" s="634" customFormat="1" ht="13" customHeight="1" x14ac:dyDescent="0.25">
      <c r="A5" s="1053"/>
      <c r="B5" s="1053"/>
      <c r="C5" s="1053"/>
      <c r="D5" s="1053"/>
      <c r="E5" s="1053"/>
      <c r="F5" s="1053"/>
      <c r="G5" s="1053"/>
      <c r="H5" s="1053"/>
      <c r="I5" s="1053"/>
      <c r="J5" s="1053"/>
      <c r="K5" s="1053"/>
      <c r="L5" s="1053"/>
      <c r="M5" s="1053"/>
      <c r="N5" s="1053"/>
      <c r="O5" s="1053"/>
      <c r="P5" s="1053"/>
      <c r="Q5" s="1053"/>
      <c r="R5" s="1053"/>
      <c r="S5" s="1053"/>
    </row>
    <row r="6" spans="1:25" ht="13.4" customHeight="1" x14ac:dyDescent="0.25">
      <c r="A6" s="1977" t="s">
        <v>639</v>
      </c>
      <c r="B6" s="1977"/>
      <c r="C6" s="1977"/>
      <c r="D6" s="1977"/>
      <c r="E6" s="1977"/>
      <c r="F6" s="1977"/>
      <c r="G6" s="1977"/>
      <c r="H6" s="1977"/>
      <c r="I6" s="1977"/>
      <c r="J6" s="1977"/>
      <c r="K6" s="1977"/>
      <c r="L6" s="1977"/>
      <c r="M6" s="1977"/>
      <c r="N6" s="1977"/>
      <c r="O6" s="1977"/>
      <c r="P6" s="1977"/>
      <c r="Q6" s="1977"/>
      <c r="R6" s="1977"/>
      <c r="S6" s="1977"/>
    </row>
    <row r="7" spans="1:25" ht="13.4" customHeight="1" x14ac:dyDescent="0.25">
      <c r="A7" s="1086"/>
      <c r="B7" s="1087"/>
      <c r="C7" s="1087"/>
      <c r="D7" s="1087"/>
      <c r="E7" s="1087"/>
      <c r="F7" s="1087"/>
      <c r="G7" s="1087"/>
      <c r="H7" s="1087"/>
      <c r="I7" s="1087"/>
      <c r="J7" s="1087"/>
      <c r="K7" s="1087"/>
      <c r="L7" s="1087"/>
      <c r="M7" s="1087"/>
      <c r="N7" s="1087"/>
      <c r="O7" s="1087"/>
      <c r="P7" s="1087"/>
      <c r="Q7" s="1087"/>
      <c r="R7" s="1087"/>
      <c r="S7" s="1087"/>
    </row>
    <row r="8" spans="1:25" ht="13.4" customHeight="1" x14ac:dyDescent="0.25">
      <c r="A8" s="1703" t="s">
        <v>28</v>
      </c>
      <c r="B8" s="1054">
        <v>2024</v>
      </c>
      <c r="C8" s="1239"/>
      <c r="D8" s="1239"/>
      <c r="E8" s="1239"/>
      <c r="F8" s="1239"/>
      <c r="G8" s="1239"/>
      <c r="H8" s="1054">
        <v>2025</v>
      </c>
      <c r="I8" s="1239"/>
      <c r="J8" s="1239"/>
      <c r="K8" s="1239"/>
      <c r="L8" s="1239"/>
      <c r="M8" s="1239"/>
    </row>
    <row r="9" spans="1:25" ht="25" x14ac:dyDescent="0.25">
      <c r="A9" s="1704"/>
      <c r="B9" s="1240" t="s">
        <v>608</v>
      </c>
      <c r="C9" s="1241" t="s">
        <v>609</v>
      </c>
      <c r="D9" s="1241" t="s">
        <v>610</v>
      </c>
      <c r="E9" s="1241" t="s">
        <v>611</v>
      </c>
      <c r="F9" s="1241" t="s">
        <v>612</v>
      </c>
      <c r="G9" s="1241" t="s">
        <v>943</v>
      </c>
      <c r="H9" s="1240" t="s">
        <v>608</v>
      </c>
      <c r="I9" s="1241" t="s">
        <v>609</v>
      </c>
      <c r="J9" s="1241" t="s">
        <v>610</v>
      </c>
      <c r="K9" s="1241" t="s">
        <v>611</v>
      </c>
      <c r="L9" s="1241" t="s">
        <v>612</v>
      </c>
      <c r="M9" s="1241" t="s">
        <v>1260</v>
      </c>
    </row>
    <row r="10" spans="1:25" ht="13.4" customHeight="1" x14ac:dyDescent="0.25">
      <c r="A10" s="1055" t="s">
        <v>613</v>
      </c>
      <c r="B10" s="1245">
        <v>0</v>
      </c>
      <c r="C10" s="1246">
        <v>0</v>
      </c>
      <c r="D10" s="1246">
        <v>0</v>
      </c>
      <c r="E10" s="1246">
        <v>0</v>
      </c>
      <c r="F10" s="1246">
        <v>0</v>
      </c>
      <c r="G10" s="1247">
        <v>0</v>
      </c>
      <c r="H10" s="1060">
        <v>0</v>
      </c>
      <c r="I10" s="1056">
        <v>0</v>
      </c>
      <c r="J10" s="1056">
        <v>385.23555149999999</v>
      </c>
      <c r="K10" s="1056">
        <v>0</v>
      </c>
      <c r="L10" s="1056">
        <v>0</v>
      </c>
      <c r="M10" s="1057">
        <v>385.23555149999999</v>
      </c>
    </row>
    <row r="11" spans="1:25" ht="13.4" customHeight="1" x14ac:dyDescent="0.25">
      <c r="A11" s="1058" t="s">
        <v>614</v>
      </c>
      <c r="B11" s="1245">
        <v>22115.171131999999</v>
      </c>
      <c r="C11" s="1245">
        <v>0</v>
      </c>
      <c r="D11" s="1245">
        <v>0</v>
      </c>
      <c r="E11" s="1245">
        <v>0</v>
      </c>
      <c r="F11" s="1245">
        <v>0</v>
      </c>
      <c r="G11" s="1248">
        <v>22115.171131999999</v>
      </c>
      <c r="H11" s="1060">
        <v>25099.681504330001</v>
      </c>
      <c r="I11" s="1060">
        <v>0</v>
      </c>
      <c r="J11" s="1060">
        <v>0</v>
      </c>
      <c r="K11" s="1060">
        <v>0</v>
      </c>
      <c r="L11" s="1060">
        <v>0</v>
      </c>
      <c r="M11" s="1059">
        <v>25099.681504330001</v>
      </c>
    </row>
    <row r="12" spans="1:25" ht="13.4" customHeight="1" x14ac:dyDescent="0.25">
      <c r="A12" s="1058" t="s">
        <v>615</v>
      </c>
      <c r="B12" s="1245">
        <v>11057.5855665</v>
      </c>
      <c r="C12" s="1245">
        <v>0</v>
      </c>
      <c r="D12" s="1245">
        <v>0</v>
      </c>
      <c r="E12" s="1245">
        <v>0</v>
      </c>
      <c r="F12" s="1245">
        <v>0</v>
      </c>
      <c r="G12" s="1248">
        <v>11057.5855665</v>
      </c>
      <c r="H12" s="1060">
        <v>0</v>
      </c>
      <c r="I12" s="1060">
        <v>0</v>
      </c>
      <c r="J12" s="1060">
        <v>0</v>
      </c>
      <c r="K12" s="1060">
        <v>0</v>
      </c>
      <c r="L12" s="1060">
        <v>0</v>
      </c>
      <c r="M12" s="1059">
        <v>0</v>
      </c>
    </row>
    <row r="13" spans="1:25" ht="13.4" customHeight="1" x14ac:dyDescent="0.25">
      <c r="A13" s="1058" t="s">
        <v>616</v>
      </c>
      <c r="B13" s="1245">
        <v>11057.5855665</v>
      </c>
      <c r="C13" s="1245">
        <v>0</v>
      </c>
      <c r="D13" s="1245">
        <v>0</v>
      </c>
      <c r="E13" s="1245">
        <v>0</v>
      </c>
      <c r="F13" s="1245">
        <v>0</v>
      </c>
      <c r="G13" s="1248">
        <v>11057.5855665</v>
      </c>
      <c r="H13" s="1060">
        <v>0</v>
      </c>
      <c r="I13" s="1060">
        <v>0</v>
      </c>
      <c r="J13" s="1060">
        <v>0</v>
      </c>
      <c r="K13" s="1060">
        <v>0</v>
      </c>
      <c r="L13" s="1060">
        <v>0</v>
      </c>
      <c r="M13" s="1059">
        <v>0</v>
      </c>
    </row>
    <row r="14" spans="1:25" ht="13.4" customHeight="1" x14ac:dyDescent="0.25">
      <c r="A14" s="1058" t="s">
        <v>617</v>
      </c>
      <c r="B14" s="1245">
        <v>11057.5855665</v>
      </c>
      <c r="C14" s="1245">
        <v>0</v>
      </c>
      <c r="D14" s="1245">
        <v>0</v>
      </c>
      <c r="E14" s="1245">
        <v>0</v>
      </c>
      <c r="F14" s="1245">
        <v>0</v>
      </c>
      <c r="G14" s="1248">
        <v>11057.5855665</v>
      </c>
      <c r="H14" s="1060">
        <v>0</v>
      </c>
      <c r="I14" s="1060">
        <v>0</v>
      </c>
      <c r="J14" s="1060">
        <v>0</v>
      </c>
      <c r="K14" s="1060">
        <v>0</v>
      </c>
      <c r="L14" s="1060">
        <v>0</v>
      </c>
      <c r="M14" s="1059">
        <v>0</v>
      </c>
    </row>
    <row r="15" spans="1:25" ht="13.4" customHeight="1" x14ac:dyDescent="0.25">
      <c r="A15" s="1058" t="s">
        <v>618</v>
      </c>
      <c r="B15" s="1245">
        <v>11057.5855665</v>
      </c>
      <c r="C15" s="1245">
        <v>0</v>
      </c>
      <c r="D15" s="1245">
        <v>0</v>
      </c>
      <c r="E15" s="1245">
        <v>0</v>
      </c>
      <c r="F15" s="1245">
        <v>0</v>
      </c>
      <c r="G15" s="1248">
        <v>11057.5855665</v>
      </c>
      <c r="H15" s="1060">
        <v>0</v>
      </c>
      <c r="I15" s="1060">
        <v>0</v>
      </c>
      <c r="J15" s="1060">
        <v>0</v>
      </c>
      <c r="K15" s="1060">
        <v>0</v>
      </c>
      <c r="L15" s="1060">
        <v>0</v>
      </c>
      <c r="M15" s="1059">
        <v>0</v>
      </c>
    </row>
    <row r="16" spans="1:25" ht="13.4" customHeight="1" x14ac:dyDescent="0.25">
      <c r="A16" s="1058" t="s">
        <v>619</v>
      </c>
      <c r="B16" s="1245">
        <v>11057.5855665</v>
      </c>
      <c r="C16" s="1245">
        <v>0</v>
      </c>
      <c r="D16" s="1245">
        <v>0</v>
      </c>
      <c r="E16" s="1245">
        <v>0</v>
      </c>
      <c r="F16" s="1245">
        <v>0</v>
      </c>
      <c r="G16" s="1248">
        <v>11057.5855665</v>
      </c>
      <c r="H16" s="1060">
        <v>0</v>
      </c>
      <c r="I16" s="1060">
        <v>0</v>
      </c>
      <c r="J16" s="1060">
        <v>0</v>
      </c>
      <c r="K16" s="1060">
        <v>0</v>
      </c>
      <c r="L16" s="1060">
        <v>0</v>
      </c>
      <c r="M16" s="1059">
        <v>0</v>
      </c>
    </row>
    <row r="17" spans="1:13" ht="13.4" customHeight="1" x14ac:dyDescent="0.25">
      <c r="A17" s="1058" t="s">
        <v>620</v>
      </c>
      <c r="B17" s="1245">
        <v>11057.5855665</v>
      </c>
      <c r="C17" s="1245">
        <v>0</v>
      </c>
      <c r="D17" s="1245">
        <v>0</v>
      </c>
      <c r="E17" s="1245">
        <v>0</v>
      </c>
      <c r="F17" s="1245">
        <v>0</v>
      </c>
      <c r="G17" s="1248">
        <v>11057.5855665</v>
      </c>
      <c r="H17" s="1060">
        <v>0</v>
      </c>
      <c r="I17" s="1060">
        <v>0</v>
      </c>
      <c r="J17" s="1060">
        <v>0</v>
      </c>
      <c r="K17" s="1060">
        <v>0</v>
      </c>
      <c r="L17" s="1060">
        <v>0</v>
      </c>
      <c r="M17" s="1059">
        <v>0</v>
      </c>
    </row>
    <row r="18" spans="1:13" ht="13.4" customHeight="1" x14ac:dyDescent="0.25">
      <c r="A18" s="1058" t="s">
        <v>621</v>
      </c>
      <c r="B18" s="1245">
        <v>11057.5855665</v>
      </c>
      <c r="C18" s="1245">
        <v>486.97500000000002</v>
      </c>
      <c r="D18" s="1245">
        <v>0</v>
      </c>
      <c r="E18" s="1245">
        <v>0</v>
      </c>
      <c r="F18" s="1245">
        <v>967.09340699999996</v>
      </c>
      <c r="G18" s="1248">
        <v>12511.653973500001</v>
      </c>
      <c r="H18" s="1060">
        <v>0</v>
      </c>
      <c r="I18" s="1060">
        <v>0</v>
      </c>
      <c r="J18" s="1060">
        <v>0</v>
      </c>
      <c r="K18" s="1060">
        <v>0</v>
      </c>
      <c r="L18" s="1060">
        <v>0</v>
      </c>
      <c r="M18" s="1059">
        <v>0</v>
      </c>
    </row>
    <row r="19" spans="1:13" ht="13.4" customHeight="1" x14ac:dyDescent="0.25">
      <c r="A19" s="1058" t="s">
        <v>622</v>
      </c>
      <c r="B19" s="1245">
        <v>11057.5855665</v>
      </c>
      <c r="C19" s="1245">
        <v>54.108333000000002</v>
      </c>
      <c r="D19" s="1245">
        <v>271.53169050000002</v>
      </c>
      <c r="E19" s="1245">
        <v>0</v>
      </c>
      <c r="F19" s="1245">
        <v>107.454823</v>
      </c>
      <c r="G19" s="1248">
        <v>11490.680413</v>
      </c>
      <c r="H19" s="1060">
        <v>0</v>
      </c>
      <c r="I19" s="1060">
        <v>0</v>
      </c>
      <c r="J19" s="1060">
        <v>0</v>
      </c>
      <c r="K19" s="1060">
        <v>0</v>
      </c>
      <c r="L19" s="1060">
        <v>0</v>
      </c>
      <c r="M19" s="1059">
        <v>0</v>
      </c>
    </row>
    <row r="20" spans="1:13" ht="13.4" customHeight="1" x14ac:dyDescent="0.25">
      <c r="A20" s="1058" t="s">
        <v>623</v>
      </c>
      <c r="B20" s="1245">
        <v>11057.5855665</v>
      </c>
      <c r="C20" s="1245">
        <v>54.108333000000002</v>
      </c>
      <c r="D20" s="1245">
        <v>0</v>
      </c>
      <c r="E20" s="1245">
        <v>0</v>
      </c>
      <c r="F20" s="1245">
        <v>107.454823</v>
      </c>
      <c r="G20" s="1248">
        <v>11219.1487225</v>
      </c>
      <c r="H20" s="1060">
        <v>0</v>
      </c>
      <c r="I20" s="1060">
        <v>0</v>
      </c>
      <c r="J20" s="1060">
        <v>0</v>
      </c>
      <c r="K20" s="1060">
        <v>0</v>
      </c>
      <c r="L20" s="1060">
        <v>0</v>
      </c>
      <c r="M20" s="1059">
        <v>0</v>
      </c>
    </row>
    <row r="21" spans="1:13" ht="13.4" customHeight="1" x14ac:dyDescent="0.25">
      <c r="A21" s="1061" t="s">
        <v>624</v>
      </c>
      <c r="B21" s="1245">
        <v>17271.8095885</v>
      </c>
      <c r="C21" s="1245">
        <v>54.108333999999999</v>
      </c>
      <c r="D21" s="1245">
        <v>0</v>
      </c>
      <c r="E21" s="1245">
        <v>0</v>
      </c>
      <c r="F21" s="1245">
        <v>101.163189</v>
      </c>
      <c r="G21" s="1249">
        <v>17427.0811115</v>
      </c>
      <c r="H21" s="1060">
        <v>0</v>
      </c>
      <c r="I21" s="1060">
        <v>0</v>
      </c>
      <c r="J21" s="1060">
        <v>0</v>
      </c>
      <c r="K21" s="1060">
        <v>0</v>
      </c>
      <c r="L21" s="1060">
        <v>0</v>
      </c>
      <c r="M21" s="1062">
        <v>0</v>
      </c>
    </row>
    <row r="22" spans="1:13" ht="14.5" x14ac:dyDescent="0.35">
      <c r="A22" s="1242" t="s">
        <v>6</v>
      </c>
      <c r="B22" s="1480">
        <f>SUM(B10:B21)</f>
        <v>138905.25081899998</v>
      </c>
      <c r="C22" s="1478">
        <v>649.29999999999995</v>
      </c>
      <c r="D22" s="1478">
        <f>SUM(D10:D21)</f>
        <v>271.53169050000002</v>
      </c>
      <c r="E22" s="1478">
        <v>0</v>
      </c>
      <c r="F22" s="1478">
        <f>SUM(F10:F21)</f>
        <v>1283.166242</v>
      </c>
      <c r="G22" s="1481">
        <f>SUM(G10:G21)</f>
        <v>141109.24875149998</v>
      </c>
      <c r="H22" s="1477">
        <v>25099.681504330001</v>
      </c>
      <c r="I22" s="1478">
        <v>0</v>
      </c>
      <c r="J22" s="1478">
        <v>385.23555149999999</v>
      </c>
      <c r="K22" s="1478">
        <v>0</v>
      </c>
      <c r="L22" s="1478">
        <v>0</v>
      </c>
      <c r="M22" s="1479">
        <v>25484.917055830003</v>
      </c>
    </row>
    <row r="23" spans="1:13" ht="13.4" customHeight="1" x14ac:dyDescent="0.25"/>
    <row r="24" spans="1:13" ht="13.4" customHeight="1" x14ac:dyDescent="0.25">
      <c r="A24" s="710" t="s">
        <v>625</v>
      </c>
    </row>
    <row r="25" spans="1:13" ht="14.15" customHeight="1" x14ac:dyDescent="0.35">
      <c r="A25" s="1365" t="s">
        <v>1523</v>
      </c>
    </row>
    <row r="26" spans="1:13" ht="12.75" hidden="1" customHeight="1" x14ac:dyDescent="0.25">
      <c r="A26"/>
    </row>
    <row r="27" spans="1:13" ht="12.75" hidden="1" customHeight="1" x14ac:dyDescent="0.25">
      <c r="A27"/>
    </row>
    <row r="28" spans="1:13" ht="13.5" hidden="1" customHeight="1" x14ac:dyDescent="0.25">
      <c r="A28"/>
    </row>
    <row r="29" spans="1:13" ht="13.5" customHeight="1" x14ac:dyDescent="0.25">
      <c r="A29" t="s">
        <v>1524</v>
      </c>
    </row>
    <row r="30" spans="1:13" ht="13.4" customHeight="1" x14ac:dyDescent="0.25"/>
    <row r="31" spans="1:13" ht="13.4" customHeight="1" x14ac:dyDescent="0.35">
      <c r="A31" s="1377" t="s">
        <v>640</v>
      </c>
      <c r="B31" s="1063"/>
      <c r="C31" s="1064"/>
    </row>
    <row r="32" spans="1:13" ht="13.4" customHeight="1" x14ac:dyDescent="0.35">
      <c r="A32" s="1066"/>
      <c r="B32" s="1063"/>
      <c r="C32" s="1064"/>
    </row>
    <row r="33" spans="1:7" ht="43.5" customHeight="1" x14ac:dyDescent="0.25">
      <c r="A33" s="1369" t="s">
        <v>479</v>
      </c>
      <c r="B33" s="1369" t="s">
        <v>626</v>
      </c>
      <c r="C33" s="1369" t="s">
        <v>627</v>
      </c>
    </row>
    <row r="34" spans="1:7" ht="13.4" customHeight="1" x14ac:dyDescent="0.25">
      <c r="A34" s="1366">
        <v>2017</v>
      </c>
      <c r="B34" s="1367">
        <v>146433.07681112029</v>
      </c>
      <c r="C34" s="1370"/>
    </row>
    <row r="35" spans="1:7" ht="13.4" customHeight="1" x14ac:dyDescent="0.25">
      <c r="A35" s="1366">
        <v>2018</v>
      </c>
      <c r="B35" s="1367">
        <v>145588.92271893</v>
      </c>
      <c r="C35" s="1368">
        <v>-5.7647774025750831E-3</v>
      </c>
    </row>
    <row r="36" spans="1:7" ht="13.4" customHeight="1" x14ac:dyDescent="0.25">
      <c r="A36" s="1366">
        <v>2019</v>
      </c>
      <c r="B36" s="1367">
        <v>133681.29726118999</v>
      </c>
      <c r="C36" s="1368">
        <v>-8.1789364433505374E-2</v>
      </c>
    </row>
    <row r="37" spans="1:7" ht="13.4" customHeight="1" x14ac:dyDescent="0.25">
      <c r="A37" s="1366">
        <v>2020</v>
      </c>
      <c r="B37" s="1367">
        <v>109936.03024020999</v>
      </c>
      <c r="C37" s="1368">
        <v>-0.17762594699081857</v>
      </c>
    </row>
    <row r="38" spans="1:7" ht="13.4" customHeight="1" x14ac:dyDescent="0.25">
      <c r="A38" s="1366">
        <v>2021</v>
      </c>
      <c r="B38" s="1367">
        <v>102856.86521532002</v>
      </c>
      <c r="C38" s="1368">
        <v>-6.4393493283521397E-2</v>
      </c>
    </row>
    <row r="39" spans="1:7" ht="13.4" customHeight="1" x14ac:dyDescent="0.25">
      <c r="A39" s="1366">
        <v>2022</v>
      </c>
      <c r="B39" s="1367">
        <v>104885.722788741</v>
      </c>
      <c r="C39" s="1368">
        <v>1.9725057429796022E-2</v>
      </c>
    </row>
    <row r="40" spans="1:7" ht="12.75" customHeight="1" x14ac:dyDescent="0.25">
      <c r="A40" s="1366">
        <v>2023</v>
      </c>
      <c r="B40" s="1367">
        <v>114850.94407439997</v>
      </c>
      <c r="C40" s="1368">
        <v>9.5010274236568382E-2</v>
      </c>
    </row>
    <row r="41" spans="1:7" ht="13.4" customHeight="1" x14ac:dyDescent="0.25">
      <c r="A41" s="1366">
        <v>2024</v>
      </c>
      <c r="B41" s="1367">
        <v>130851.90757143995</v>
      </c>
      <c r="C41" s="1368">
        <v>0.13931939024092488</v>
      </c>
    </row>
    <row r="42" spans="1:7" ht="13.4" customHeight="1" x14ac:dyDescent="0.25">
      <c r="A42" s="1366">
        <v>2025</v>
      </c>
      <c r="B42" s="1367">
        <v>132554.45522788001</v>
      </c>
      <c r="C42" s="1368">
        <v>1.3011255915474695E-2</v>
      </c>
    </row>
    <row r="43" spans="1:7" ht="12.75" customHeight="1" x14ac:dyDescent="0.25">
      <c r="A43"/>
      <c r="B43" s="1065"/>
      <c r="C43"/>
    </row>
    <row r="44" spans="1:7" ht="13.4" customHeight="1" x14ac:dyDescent="0.25">
      <c r="A44" t="s">
        <v>628</v>
      </c>
      <c r="B44" s="1065"/>
      <c r="C44"/>
    </row>
    <row r="45" spans="1:7" ht="78.75" customHeight="1" x14ac:dyDescent="0.25">
      <c r="A45" s="1708" t="s">
        <v>944</v>
      </c>
      <c r="B45" s="1708"/>
      <c r="C45" s="1708"/>
      <c r="D45" s="1708"/>
      <c r="E45" s="1708"/>
      <c r="F45" s="1708"/>
      <c r="G45" s="1708"/>
    </row>
    <row r="46" spans="1:7" ht="14.5" x14ac:dyDescent="0.25">
      <c r="A46" s="1708" t="s">
        <v>1248</v>
      </c>
      <c r="B46" s="1708"/>
      <c r="C46" s="1708"/>
      <c r="D46" s="1708"/>
      <c r="E46" s="1708"/>
      <c r="F46" s="1708"/>
      <c r="G46" s="1708"/>
    </row>
    <row r="47" spans="1:7" ht="66" hidden="1" customHeight="1" x14ac:dyDescent="0.25">
      <c r="A47" s="1708"/>
      <c r="B47" s="1708"/>
      <c r="C47" s="1708"/>
      <c r="D47" s="1708"/>
      <c r="E47" s="1708"/>
      <c r="F47" s="1708"/>
      <c r="G47" s="1708"/>
    </row>
    <row r="48" spans="1:7" ht="13.4" customHeight="1" x14ac:dyDescent="0.25"/>
    <row r="49" spans="1:6" ht="13.4" customHeight="1" x14ac:dyDescent="0.25">
      <c r="A49" s="1088" t="s">
        <v>1249</v>
      </c>
      <c r="B49" s="1067"/>
      <c r="C49" s="1068"/>
      <c r="D49" s="1069"/>
      <c r="E49" s="1069"/>
      <c r="F49" s="1064"/>
    </row>
    <row r="50" spans="1:6" ht="13.4" customHeight="1" x14ac:dyDescent="0.25">
      <c r="A50" s="1067"/>
      <c r="B50" s="1067"/>
      <c r="C50" s="1068"/>
      <c r="D50" s="1069"/>
      <c r="E50" s="1069"/>
      <c r="F50" s="1064"/>
    </row>
    <row r="51" spans="1:6" ht="13.4" customHeight="1" x14ac:dyDescent="0.25">
      <c r="A51" s="1070" t="s">
        <v>629</v>
      </c>
      <c r="B51" s="1071"/>
      <c r="C51" s="1072"/>
      <c r="D51" s="1073"/>
      <c r="E51" s="1073"/>
      <c r="F51" s="1054"/>
    </row>
    <row r="52" spans="1:6" ht="13.4" customHeight="1" x14ac:dyDescent="0.25">
      <c r="A52" s="847"/>
      <c r="B52" s="847"/>
      <c r="C52" s="847"/>
      <c r="D52" s="1074"/>
      <c r="E52" s="1074"/>
      <c r="F52"/>
    </row>
    <row r="53" spans="1:6" ht="13.4" customHeight="1" x14ac:dyDescent="0.25">
      <c r="A53" s="1205" t="s">
        <v>630</v>
      </c>
      <c r="B53" s="1206"/>
      <c r="C53" s="1207"/>
      <c r="D53" s="1332" t="s">
        <v>1250</v>
      </c>
      <c r="E53" s="1332" t="s">
        <v>1525</v>
      </c>
      <c r="F53" s="1332" t="s">
        <v>627</v>
      </c>
    </row>
    <row r="54" spans="1:6" ht="13.4" customHeight="1" x14ac:dyDescent="0.25">
      <c r="A54" s="1075" t="s">
        <v>631</v>
      </c>
      <c r="B54" s="1076"/>
      <c r="C54" s="1077"/>
      <c r="D54" s="1373">
        <v>31896.902999999998</v>
      </c>
      <c r="E54" s="1373">
        <v>21578.851999999999</v>
      </c>
      <c r="F54" s="1333">
        <v>-0.32348127967157192</v>
      </c>
    </row>
    <row r="55" spans="1:6" ht="13.4" customHeight="1" x14ac:dyDescent="0.25">
      <c r="A55" s="1078" t="s">
        <v>632</v>
      </c>
      <c r="B55" s="1079"/>
      <c r="C55" s="1080"/>
      <c r="D55" s="1373">
        <v>60359.208323173145</v>
      </c>
      <c r="E55" s="1373">
        <v>63995.297309069261</v>
      </c>
      <c r="F55" s="1333">
        <v>6.0240832955062995E-2</v>
      </c>
    </row>
    <row r="56" spans="1:6" ht="13.4" customHeight="1" x14ac:dyDescent="0.25">
      <c r="A56" s="1078" t="s">
        <v>633</v>
      </c>
      <c r="B56" s="1079"/>
      <c r="C56" s="1080"/>
      <c r="D56" s="1373">
        <v>14837.326957851003</v>
      </c>
      <c r="E56" s="1373">
        <v>13714.228878891001</v>
      </c>
      <c r="F56" s="1333">
        <v>-7.56940978756101E-2</v>
      </c>
    </row>
    <row r="57" spans="1:6" ht="13.4" customHeight="1" x14ac:dyDescent="0.25">
      <c r="A57" s="1078" t="s">
        <v>634</v>
      </c>
      <c r="B57" s="1079"/>
      <c r="C57" s="1080"/>
      <c r="D57" s="1373">
        <v>6421.485931713557</v>
      </c>
      <c r="E57" s="1373">
        <v>4006.1056115477359</v>
      </c>
      <c r="F57" s="1333">
        <v>-0.37614040517274527</v>
      </c>
    </row>
    <row r="58" spans="1:6" ht="13.4" customHeight="1" x14ac:dyDescent="0.25">
      <c r="A58" s="1078" t="s">
        <v>528</v>
      </c>
      <c r="B58" s="1079"/>
      <c r="C58" s="1080"/>
      <c r="D58" s="1373">
        <v>835.89489849000006</v>
      </c>
      <c r="E58" s="1373">
        <v>829.14594399999999</v>
      </c>
      <c r="F58" s="1333">
        <v>-8.0739271195358064E-3</v>
      </c>
    </row>
    <row r="59" spans="1:6" ht="13.4" hidden="1" customHeight="1" x14ac:dyDescent="0.25">
      <c r="A59" s="1081" t="s">
        <v>635</v>
      </c>
      <c r="B59" s="1082"/>
      <c r="C59" s="1083"/>
      <c r="D59" s="1334">
        <v>0</v>
      </c>
      <c r="E59" s="1335"/>
      <c r="F59" s="1333" t="e">
        <v>#REF!</v>
      </c>
    </row>
    <row r="60" spans="1:6" ht="13.4" customHeight="1" x14ac:dyDescent="0.25">
      <c r="A60" s="1482" t="s">
        <v>636</v>
      </c>
      <c r="B60" s="1208"/>
      <c r="C60" s="1209"/>
      <c r="D60" s="1371">
        <v>114350.81911122771</v>
      </c>
      <c r="E60" s="1372">
        <v>104123.62974350802</v>
      </c>
      <c r="F60" s="1336">
        <v>-8.9436957664219441E-2</v>
      </c>
    </row>
    <row r="61" spans="1:6" ht="13.4" customHeight="1" x14ac:dyDescent="0.25">
      <c r="A61" s="1084"/>
      <c r="B61" s="1084"/>
      <c r="C61" s="1085"/>
      <c r="D61" s="1171"/>
      <c r="E61" s="1171"/>
      <c r="F61"/>
    </row>
    <row r="62" spans="1:6" ht="13.4" customHeight="1" x14ac:dyDescent="0.25">
      <c r="A62" s="1484" t="s">
        <v>637</v>
      </c>
      <c r="B62" s="1484"/>
      <c r="C62" s="1485"/>
      <c r="D62" s="1486" t="s">
        <v>1250</v>
      </c>
      <c r="E62" s="1486" t="s">
        <v>1525</v>
      </c>
      <c r="F62" s="1487" t="s">
        <v>627</v>
      </c>
    </row>
    <row r="63" spans="1:6" ht="14.5" x14ac:dyDescent="0.25">
      <c r="A63" s="1692" t="s">
        <v>945</v>
      </c>
      <c r="B63" s="1692"/>
      <c r="C63" s="1692"/>
      <c r="D63" s="1692"/>
      <c r="E63" s="1692"/>
      <c r="F63" s="1692"/>
    </row>
    <row r="64" spans="1:6" ht="14.5" x14ac:dyDescent="0.25">
      <c r="A64" s="1978" t="s">
        <v>1251</v>
      </c>
      <c r="B64" s="1979"/>
      <c r="C64" s="1980"/>
      <c r="D64" s="1490">
        <v>11027.619366313302</v>
      </c>
      <c r="E64" s="1490">
        <v>11027.619366313302</v>
      </c>
      <c r="F64" s="1491">
        <v>0</v>
      </c>
    </row>
    <row r="65" spans="1:10" ht="14.5" x14ac:dyDescent="0.25">
      <c r="A65" s="1978" t="s">
        <v>947</v>
      </c>
      <c r="B65" s="1979"/>
      <c r="C65" s="1980"/>
      <c r="D65" s="1490">
        <v>2944.2958181400004</v>
      </c>
      <c r="E65" s="1490">
        <v>2944.2958181400004</v>
      </c>
      <c r="F65" s="1491">
        <v>0</v>
      </c>
    </row>
    <row r="66" spans="1:10" ht="14.5" x14ac:dyDescent="0.25">
      <c r="A66" s="1978" t="s">
        <v>1526</v>
      </c>
      <c r="B66" s="1979"/>
      <c r="C66" s="1980"/>
      <c r="D66" s="1490"/>
      <c r="E66" s="1490">
        <v>407.40242291999999</v>
      </c>
      <c r="F66" s="1491">
        <v>0</v>
      </c>
    </row>
    <row r="67" spans="1:10" ht="14.5" x14ac:dyDescent="0.25">
      <c r="A67" s="1978" t="s">
        <v>1527</v>
      </c>
      <c r="B67" s="1979"/>
      <c r="C67" s="1980"/>
      <c r="D67" s="1490"/>
      <c r="E67" s="1490">
        <v>11137.099049739802</v>
      </c>
      <c r="F67" s="1491">
        <v>0</v>
      </c>
    </row>
    <row r="68" spans="1:10" ht="14.5" x14ac:dyDescent="0.25">
      <c r="A68" s="1692" t="s">
        <v>948</v>
      </c>
      <c r="B68" s="1692"/>
      <c r="C68" s="1692"/>
      <c r="D68" s="1692"/>
      <c r="E68" s="1692"/>
      <c r="F68" s="1692"/>
    </row>
    <row r="69" spans="1:10" ht="14.5" x14ac:dyDescent="0.25">
      <c r="A69" s="1711" t="s">
        <v>949</v>
      </c>
      <c r="B69" s="1712"/>
      <c r="C69" s="1713"/>
      <c r="D69" s="1490">
        <v>614.20180602823405</v>
      </c>
      <c r="E69" s="1490">
        <v>614.20180602823405</v>
      </c>
      <c r="F69" s="1491">
        <v>0</v>
      </c>
    </row>
    <row r="70" spans="1:10" ht="14.5" x14ac:dyDescent="0.25">
      <c r="A70" s="1692" t="s">
        <v>609</v>
      </c>
      <c r="B70" s="1692"/>
      <c r="C70" s="1692"/>
      <c r="D70" s="1692"/>
      <c r="E70" s="1692"/>
      <c r="F70" s="1692"/>
    </row>
    <row r="71" spans="1:10" ht="13.4" customHeight="1" x14ac:dyDescent="0.25">
      <c r="A71" s="1711" t="s">
        <v>949</v>
      </c>
      <c r="B71" s="1712"/>
      <c r="C71" s="1713"/>
      <c r="D71" s="1490">
        <v>868.94008313885035</v>
      </c>
      <c r="E71" s="1490">
        <v>868.94008313885035</v>
      </c>
      <c r="F71" s="1491">
        <v>0</v>
      </c>
    </row>
    <row r="72" spans="1:10" ht="13.4" hidden="1" customHeight="1" x14ac:dyDescent="0.25">
      <c r="A72" s="1488" t="s">
        <v>946</v>
      </c>
      <c r="B72" s="1488"/>
      <c r="C72" s="1489"/>
      <c r="D72" s="1490">
        <v>0</v>
      </c>
      <c r="E72" s="1490">
        <v>0</v>
      </c>
      <c r="F72" s="1491">
        <v>0</v>
      </c>
    </row>
    <row r="73" spans="1:10" ht="13.4" customHeight="1" x14ac:dyDescent="0.25">
      <c r="A73" s="1692" t="s">
        <v>950</v>
      </c>
      <c r="B73" s="1692"/>
      <c r="C73" s="1692"/>
      <c r="D73" s="1692"/>
      <c r="E73" s="1692"/>
      <c r="F73" s="1692"/>
    </row>
    <row r="74" spans="1:10" ht="14.5" x14ac:dyDescent="0.25">
      <c r="A74" s="1711" t="s">
        <v>949</v>
      </c>
      <c r="B74" s="1712"/>
      <c r="C74" s="1713"/>
      <c r="D74" s="1490">
        <v>1046.031386591862</v>
      </c>
      <c r="E74" s="1492">
        <v>1431.2669380918619</v>
      </c>
      <c r="F74" s="1491">
        <v>0.36828297548045774</v>
      </c>
    </row>
    <row r="75" spans="1:10" ht="14.5" hidden="1" x14ac:dyDescent="0.25">
      <c r="A75" s="1488" t="s">
        <v>946</v>
      </c>
      <c r="B75" s="1488"/>
      <c r="C75" s="1489"/>
      <c r="D75" s="1492">
        <v>0</v>
      </c>
      <c r="E75" s="1492">
        <v>0</v>
      </c>
      <c r="F75" s="1491">
        <v>0</v>
      </c>
    </row>
    <row r="76" spans="1:10" ht="13.4" customHeight="1" x14ac:dyDescent="0.25">
      <c r="A76" s="1693"/>
      <c r="B76" s="1694"/>
      <c r="C76" s="1694"/>
      <c r="D76" s="1694"/>
      <c r="E76" s="1694"/>
      <c r="F76" s="1695"/>
    </row>
    <row r="77" spans="1:10" ht="13.4" customHeight="1" x14ac:dyDescent="0.3">
      <c r="A77" s="1707" t="s">
        <v>722</v>
      </c>
      <c r="B77" s="1707"/>
      <c r="C77" s="1707"/>
      <c r="D77" s="1493">
        <v>130851.90757143997</v>
      </c>
      <c r="E77" s="1493">
        <v>132554.45522788001</v>
      </c>
      <c r="F77" s="1494">
        <v>0.01</v>
      </c>
    </row>
    <row r="78" spans="1:10" ht="13.4" customHeight="1" x14ac:dyDescent="0.25">
      <c r="A78"/>
      <c r="B78"/>
      <c r="C78"/>
      <c r="D78"/>
      <c r="E78"/>
      <c r="F78"/>
    </row>
    <row r="79" spans="1:10" ht="13.4" customHeight="1" x14ac:dyDescent="0.25">
      <c r="A79" t="s">
        <v>628</v>
      </c>
      <c r="B79" s="1065"/>
      <c r="C79"/>
      <c r="D79"/>
      <c r="E79"/>
      <c r="F79"/>
    </row>
    <row r="80" spans="1:10" ht="53.15" customHeight="1" x14ac:dyDescent="0.25">
      <c r="A80" s="1709" t="s">
        <v>1252</v>
      </c>
      <c r="B80" s="1710"/>
      <c r="C80" s="1710"/>
      <c r="D80" s="1710"/>
      <c r="E80" s="1710"/>
      <c r="F80" s="1710"/>
      <c r="G80" s="1710"/>
      <c r="H80" s="1710"/>
      <c r="I80" s="1710"/>
      <c r="J80" s="1710"/>
    </row>
    <row r="81" spans="1:9" ht="13.4" customHeight="1" x14ac:dyDescent="0.25"/>
    <row r="82" spans="1:9" s="1416" customFormat="1" ht="13.4" customHeight="1" x14ac:dyDescent="0.25">
      <c r="A82" s="1981" t="s">
        <v>1261</v>
      </c>
      <c r="B82" s="1982"/>
    </row>
    <row r="83" spans="1:9" ht="13.4" customHeight="1" x14ac:dyDescent="0.25"/>
    <row r="84" spans="1:9" ht="41.25" customHeight="1" x14ac:dyDescent="0.25">
      <c r="A84" s="1700" t="s">
        <v>215</v>
      </c>
      <c r="B84" s="1273" t="s">
        <v>1253</v>
      </c>
      <c r="C84" s="1272"/>
      <c r="D84" s="1169" t="s">
        <v>1493</v>
      </c>
      <c r="E84" s="1272"/>
      <c r="F84" s="1169" t="s">
        <v>1254</v>
      </c>
      <c r="G84" s="1272"/>
      <c r="H84" s="1169" t="s">
        <v>270</v>
      </c>
      <c r="I84" s="1272"/>
    </row>
    <row r="85" spans="1:9" ht="25.4" customHeight="1" x14ac:dyDescent="0.25">
      <c r="A85" s="1701"/>
      <c r="B85" s="1274" t="s">
        <v>68</v>
      </c>
      <c r="C85" s="1169" t="s">
        <v>49</v>
      </c>
      <c r="D85" s="1089" t="s">
        <v>68</v>
      </c>
      <c r="E85" s="1169" t="s">
        <v>49</v>
      </c>
      <c r="F85" s="1089" t="s">
        <v>68</v>
      </c>
      <c r="G85" s="1169" t="s">
        <v>49</v>
      </c>
      <c r="H85" s="1089" t="s">
        <v>68</v>
      </c>
      <c r="I85" s="1169" t="s">
        <v>49</v>
      </c>
    </row>
    <row r="86" spans="1:9" x14ac:dyDescent="0.25">
      <c r="A86" s="1090" t="s">
        <v>569</v>
      </c>
      <c r="B86" s="1275">
        <v>1029</v>
      </c>
      <c r="C86" s="1276">
        <v>9745.9650000000001</v>
      </c>
      <c r="D86" s="1275">
        <v>374</v>
      </c>
      <c r="E86" s="1276">
        <v>3481.2330000000002</v>
      </c>
      <c r="F86" s="1277">
        <v>655</v>
      </c>
      <c r="G86" s="1203">
        <v>6264.732</v>
      </c>
      <c r="H86" s="1278">
        <v>0.36345966958211856</v>
      </c>
      <c r="I86" s="1278">
        <v>0.35719736321646961</v>
      </c>
    </row>
    <row r="87" spans="1:9" x14ac:dyDescent="0.25">
      <c r="A87" s="1090" t="s">
        <v>662</v>
      </c>
      <c r="B87" s="1275">
        <v>4</v>
      </c>
      <c r="C87" s="1276">
        <v>32.116</v>
      </c>
      <c r="D87" s="1275">
        <v>1</v>
      </c>
      <c r="E87" s="1276">
        <v>8.48</v>
      </c>
      <c r="F87" s="1277">
        <v>3</v>
      </c>
      <c r="G87" s="1203">
        <v>23.635999999999999</v>
      </c>
      <c r="H87" s="1278">
        <v>0.25</v>
      </c>
      <c r="I87" s="1278">
        <v>0.26404284468800598</v>
      </c>
    </row>
    <row r="88" spans="1:9" x14ac:dyDescent="0.25">
      <c r="A88" s="1090" t="s">
        <v>983</v>
      </c>
      <c r="B88" s="1275">
        <v>63</v>
      </c>
      <c r="C88" s="1276">
        <v>504.99200000000002</v>
      </c>
      <c r="D88" s="1275">
        <v>44</v>
      </c>
      <c r="E88" s="1276">
        <v>347.803</v>
      </c>
      <c r="F88" s="1277">
        <v>19</v>
      </c>
      <c r="G88" s="1203">
        <v>157.18900000000002</v>
      </c>
      <c r="H88" s="1278">
        <v>0.69841269841269837</v>
      </c>
      <c r="I88" s="1278">
        <v>0.68872972245104869</v>
      </c>
    </row>
    <row r="89" spans="1:9" x14ac:dyDescent="0.25">
      <c r="A89" s="1090" t="s">
        <v>1255</v>
      </c>
      <c r="B89" s="1275">
        <v>11</v>
      </c>
      <c r="C89" s="1276">
        <v>86.227999999999994</v>
      </c>
      <c r="D89" s="1275">
        <v>5</v>
      </c>
      <c r="E89" s="1276">
        <v>38.034999999999997</v>
      </c>
      <c r="F89" s="1277">
        <v>6</v>
      </c>
      <c r="G89" s="1203">
        <v>48.192999999999998</v>
      </c>
      <c r="H89" s="1278">
        <v>0.45454545454545453</v>
      </c>
      <c r="I89" s="1278">
        <v>0.44109801920489861</v>
      </c>
    </row>
    <row r="90" spans="1:9" x14ac:dyDescent="0.25">
      <c r="A90" s="1090" t="s">
        <v>121</v>
      </c>
      <c r="B90" s="1275">
        <v>99</v>
      </c>
      <c r="C90" s="1276">
        <v>855.74099999999999</v>
      </c>
      <c r="D90" s="1275">
        <v>59</v>
      </c>
      <c r="E90" s="1276">
        <v>502.911</v>
      </c>
      <c r="F90" s="1277">
        <v>40</v>
      </c>
      <c r="G90" s="1203">
        <v>352.83</v>
      </c>
      <c r="H90" s="1278">
        <v>0.59595959595959591</v>
      </c>
      <c r="I90" s="1278">
        <v>0.58769066808765735</v>
      </c>
    </row>
    <row r="91" spans="1:9" x14ac:dyDescent="0.25">
      <c r="A91" s="1090" t="s">
        <v>886</v>
      </c>
      <c r="B91" s="1275">
        <v>292</v>
      </c>
      <c r="C91" s="1276">
        <v>2748.991</v>
      </c>
      <c r="D91" s="1275">
        <v>131</v>
      </c>
      <c r="E91" s="1276">
        <v>1215.8440000000001</v>
      </c>
      <c r="F91" s="1277">
        <v>161</v>
      </c>
      <c r="G91" s="1203">
        <v>1533.1469999999999</v>
      </c>
      <c r="H91" s="1278">
        <v>0.44863013698630139</v>
      </c>
      <c r="I91" s="1278">
        <v>0.44228737016599912</v>
      </c>
    </row>
    <row r="92" spans="1:9" x14ac:dyDescent="0.25">
      <c r="A92" s="1090" t="s">
        <v>345</v>
      </c>
      <c r="B92" s="1275">
        <v>74</v>
      </c>
      <c r="C92" s="1276">
        <v>681.81500000000005</v>
      </c>
      <c r="D92" s="1275">
        <v>41</v>
      </c>
      <c r="E92" s="1276">
        <v>371.214</v>
      </c>
      <c r="F92" s="1277">
        <v>33</v>
      </c>
      <c r="G92" s="1203">
        <v>310.60100000000006</v>
      </c>
      <c r="H92" s="1278">
        <v>0.55405405405405406</v>
      </c>
      <c r="I92" s="1278">
        <v>0.54444974076545682</v>
      </c>
    </row>
    <row r="93" spans="1:9" x14ac:dyDescent="0.25">
      <c r="A93" s="1090" t="s">
        <v>667</v>
      </c>
      <c r="B93" s="1275">
        <v>199</v>
      </c>
      <c r="C93" s="1276">
        <v>1878.17</v>
      </c>
      <c r="D93" s="1275">
        <v>106</v>
      </c>
      <c r="E93" s="1276">
        <v>995.29300000000001</v>
      </c>
      <c r="F93" s="1277">
        <v>93</v>
      </c>
      <c r="G93" s="1203">
        <v>882.87700000000007</v>
      </c>
      <c r="H93" s="1278">
        <v>0.53266331658291455</v>
      </c>
      <c r="I93" s="1278">
        <v>0.52992700341289656</v>
      </c>
    </row>
    <row r="94" spans="1:9" x14ac:dyDescent="0.25">
      <c r="A94" s="1090" t="s">
        <v>182</v>
      </c>
      <c r="B94" s="1275">
        <v>113</v>
      </c>
      <c r="C94" s="1276">
        <v>1101.4190000000001</v>
      </c>
      <c r="D94" s="1275">
        <v>41</v>
      </c>
      <c r="E94" s="1276">
        <v>406.05900000000003</v>
      </c>
      <c r="F94" s="1277">
        <v>72</v>
      </c>
      <c r="G94" s="1203">
        <v>695.36000000000013</v>
      </c>
      <c r="H94" s="1278">
        <v>0.36283185840707965</v>
      </c>
      <c r="I94" s="1278">
        <v>0.36866896249292957</v>
      </c>
    </row>
    <row r="95" spans="1:9" x14ac:dyDescent="0.25">
      <c r="A95" s="1090" t="s">
        <v>1256</v>
      </c>
      <c r="B95" s="1275">
        <v>12</v>
      </c>
      <c r="C95" s="1276">
        <v>119.836</v>
      </c>
      <c r="D95" s="1275">
        <v>10</v>
      </c>
      <c r="E95" s="1276">
        <v>91.936000000000007</v>
      </c>
      <c r="F95" s="1277">
        <v>2</v>
      </c>
      <c r="G95" s="1203">
        <v>27.899999999999991</v>
      </c>
      <c r="H95" s="1278">
        <v>0.83333333333333337</v>
      </c>
      <c r="I95" s="1278">
        <v>0.76718181514736816</v>
      </c>
    </row>
    <row r="96" spans="1:9" x14ac:dyDescent="0.25">
      <c r="A96" s="1090" t="s">
        <v>666</v>
      </c>
      <c r="B96" s="1275">
        <v>653</v>
      </c>
      <c r="C96" s="1276">
        <v>5958.2950000000001</v>
      </c>
      <c r="D96" s="1275">
        <v>365</v>
      </c>
      <c r="E96" s="1276">
        <v>3298.578</v>
      </c>
      <c r="F96" s="1277">
        <v>288</v>
      </c>
      <c r="G96" s="1203">
        <v>2659.7170000000001</v>
      </c>
      <c r="H96" s="1278">
        <v>0.55895865237366005</v>
      </c>
      <c r="I96" s="1278">
        <v>0.55361105819701772</v>
      </c>
    </row>
    <row r="97" spans="1:9" x14ac:dyDescent="0.25">
      <c r="A97" s="1090" t="s">
        <v>310</v>
      </c>
      <c r="B97" s="1275">
        <v>11</v>
      </c>
      <c r="C97" s="1276">
        <v>120.26300000000001</v>
      </c>
      <c r="D97" s="1275">
        <v>4</v>
      </c>
      <c r="E97" s="1276">
        <v>41.802999999999997</v>
      </c>
      <c r="F97" s="1277">
        <v>7</v>
      </c>
      <c r="G97" s="1203">
        <v>78.460000000000008</v>
      </c>
      <c r="H97" s="1278">
        <v>0.36363636363636365</v>
      </c>
      <c r="I97" s="1278">
        <v>0.34759651763218941</v>
      </c>
    </row>
    <row r="98" spans="1:9" x14ac:dyDescent="0.25">
      <c r="A98" s="1090" t="s">
        <v>930</v>
      </c>
      <c r="B98" s="1275">
        <v>178</v>
      </c>
      <c r="C98" s="1276">
        <v>1633.2370000000001</v>
      </c>
      <c r="D98" s="1275">
        <v>44</v>
      </c>
      <c r="E98" s="1276">
        <v>406.65499999999997</v>
      </c>
      <c r="F98" s="1277">
        <v>134</v>
      </c>
      <c r="G98" s="1203">
        <v>1226.5820000000001</v>
      </c>
      <c r="H98" s="1278">
        <v>0.24719101123595505</v>
      </c>
      <c r="I98" s="1278">
        <v>0.24898713413913592</v>
      </c>
    </row>
    <row r="99" spans="1:9" x14ac:dyDescent="0.25">
      <c r="A99" s="1090" t="s">
        <v>167</v>
      </c>
      <c r="B99" s="1275">
        <v>215</v>
      </c>
      <c r="C99" s="1276">
        <v>1994.366</v>
      </c>
      <c r="D99" s="1275">
        <v>13</v>
      </c>
      <c r="E99" s="1276">
        <v>120.788</v>
      </c>
      <c r="F99" s="1277">
        <v>202</v>
      </c>
      <c r="G99" s="1203">
        <v>1873.578</v>
      </c>
      <c r="H99" s="1278">
        <v>6.0465116279069767E-2</v>
      </c>
      <c r="I99" s="1278">
        <v>6.0564610507800473E-2</v>
      </c>
    </row>
    <row r="100" spans="1:9" x14ac:dyDescent="0.25">
      <c r="A100" s="1090" t="s">
        <v>529</v>
      </c>
      <c r="B100" s="1275">
        <v>193</v>
      </c>
      <c r="C100" s="1276">
        <v>1817.019</v>
      </c>
      <c r="D100" s="1275">
        <v>40</v>
      </c>
      <c r="E100" s="1276">
        <v>372.71499999999997</v>
      </c>
      <c r="F100" s="1277">
        <v>153</v>
      </c>
      <c r="G100" s="1203">
        <v>1444.3040000000001</v>
      </c>
      <c r="H100" s="1278">
        <v>0.20725388601036268</v>
      </c>
      <c r="I100" s="1278">
        <v>0.20512443733389688</v>
      </c>
    </row>
    <row r="101" spans="1:9" x14ac:dyDescent="0.25">
      <c r="A101" s="1090" t="s">
        <v>299</v>
      </c>
      <c r="B101" s="1275">
        <v>6</v>
      </c>
      <c r="C101" s="1276">
        <v>55.000999999999998</v>
      </c>
      <c r="D101" s="1275">
        <v>1</v>
      </c>
      <c r="E101" s="1276">
        <v>9.3000000000000007</v>
      </c>
      <c r="F101" s="1277">
        <v>5</v>
      </c>
      <c r="G101" s="1203">
        <v>45.700999999999993</v>
      </c>
      <c r="H101" s="1278">
        <v>0.16666666666666666</v>
      </c>
      <c r="I101" s="1278">
        <v>0.16908783476664063</v>
      </c>
    </row>
    <row r="102" spans="1:9" x14ac:dyDescent="0.25">
      <c r="A102" s="1090" t="s">
        <v>643</v>
      </c>
      <c r="B102" s="1275">
        <v>59</v>
      </c>
      <c r="C102" s="1276">
        <v>568.06700000000001</v>
      </c>
      <c r="D102" s="1275">
        <v>25</v>
      </c>
      <c r="E102" s="1276">
        <v>239.09899999999999</v>
      </c>
      <c r="F102" s="1277">
        <v>34</v>
      </c>
      <c r="G102" s="1203">
        <v>328.96800000000002</v>
      </c>
      <c r="H102" s="1278">
        <v>0.42372881355932202</v>
      </c>
      <c r="I102" s="1278">
        <v>0.42089929532960019</v>
      </c>
    </row>
    <row r="103" spans="1:9" x14ac:dyDescent="0.25">
      <c r="A103" s="1090" t="s">
        <v>797</v>
      </c>
      <c r="B103" s="1275">
        <v>86</v>
      </c>
      <c r="C103" s="1276">
        <v>815.74</v>
      </c>
      <c r="D103" s="1275">
        <v>21</v>
      </c>
      <c r="E103" s="1276">
        <v>205.732</v>
      </c>
      <c r="F103" s="1277">
        <v>65</v>
      </c>
      <c r="G103" s="1203">
        <v>610.00800000000004</v>
      </c>
      <c r="H103" s="1278">
        <v>0.2441860465116279</v>
      </c>
      <c r="I103" s="1278">
        <v>0.25220290778924659</v>
      </c>
    </row>
    <row r="104" spans="1:9" x14ac:dyDescent="0.25">
      <c r="A104" s="1090" t="s">
        <v>648</v>
      </c>
      <c r="B104" s="1275">
        <v>5</v>
      </c>
      <c r="C104" s="1276">
        <v>43.914000000000001</v>
      </c>
      <c r="D104" s="1275">
        <v>2</v>
      </c>
      <c r="E104" s="1276">
        <v>17.78</v>
      </c>
      <c r="F104" s="1277">
        <v>3</v>
      </c>
      <c r="G104" s="1203">
        <v>26.134</v>
      </c>
      <c r="H104" s="1278">
        <v>0.4</v>
      </c>
      <c r="I104" s="1278">
        <v>0.40488226989115089</v>
      </c>
    </row>
    <row r="105" spans="1:9" x14ac:dyDescent="0.25">
      <c r="A105" s="1090" t="s">
        <v>1025</v>
      </c>
      <c r="B105" s="1275">
        <v>117</v>
      </c>
      <c r="C105" s="1276">
        <v>1135.7280000000001</v>
      </c>
      <c r="D105" s="1275">
        <v>28</v>
      </c>
      <c r="E105" s="1276">
        <v>266.26400000000001</v>
      </c>
      <c r="F105" s="1277">
        <v>89</v>
      </c>
      <c r="G105" s="1203">
        <v>869.46400000000006</v>
      </c>
      <c r="H105" s="1278">
        <v>0.23931623931623933</v>
      </c>
      <c r="I105" s="1278">
        <v>0.23444345829283067</v>
      </c>
    </row>
    <row r="106" spans="1:9" ht="13" x14ac:dyDescent="0.25">
      <c r="A106" s="1091" t="s">
        <v>239</v>
      </c>
      <c r="B106" s="1279">
        <v>3419</v>
      </c>
      <c r="C106" s="1280">
        <v>31896.903000000002</v>
      </c>
      <c r="D106" s="1279">
        <v>1355</v>
      </c>
      <c r="E106" s="1280">
        <v>12437.521999999999</v>
      </c>
      <c r="F106" s="1279">
        <v>2064</v>
      </c>
      <c r="G106" s="1280">
        <v>19459.381000000001</v>
      </c>
      <c r="H106" s="1281">
        <v>0.39631471190406553</v>
      </c>
      <c r="I106" s="1281">
        <v>0.38992882788651922</v>
      </c>
    </row>
    <row r="107" spans="1:9" x14ac:dyDescent="0.25">
      <c r="A107" s="341"/>
      <c r="C107" s="820"/>
      <c r="D107" s="341"/>
      <c r="E107" s="1164"/>
      <c r="F107" s="341"/>
      <c r="G107" s="1165"/>
      <c r="H107" s="1165"/>
      <c r="I107" s="821"/>
    </row>
    <row r="108" spans="1:9" ht="32.15" customHeight="1" x14ac:dyDescent="0.25">
      <c r="A108" s="1089" t="s">
        <v>240</v>
      </c>
      <c r="B108" s="1273" t="s">
        <v>1253</v>
      </c>
      <c r="C108" s="1272"/>
      <c r="D108" s="1169" t="s">
        <v>1493</v>
      </c>
      <c r="E108" s="1272"/>
      <c r="F108" s="1169" t="s">
        <v>1254</v>
      </c>
      <c r="G108" s="1272"/>
      <c r="H108" s="1169" t="s">
        <v>270</v>
      </c>
      <c r="I108" s="1272"/>
    </row>
    <row r="109" spans="1:9" x14ac:dyDescent="0.25">
      <c r="A109" s="1090" t="s">
        <v>569</v>
      </c>
      <c r="B109" s="1275">
        <v>0</v>
      </c>
      <c r="C109" s="1276">
        <v>1970.7771439540008</v>
      </c>
      <c r="D109" s="1275">
        <v>0</v>
      </c>
      <c r="E109" s="1276">
        <v>0</v>
      </c>
      <c r="F109" s="1277">
        <v>0</v>
      </c>
      <c r="G109" s="1203">
        <v>1970.7771439540008</v>
      </c>
      <c r="H109" s="1278" t="s">
        <v>543</v>
      </c>
      <c r="I109" s="1278">
        <v>0</v>
      </c>
    </row>
    <row r="110" spans="1:9" x14ac:dyDescent="0.25">
      <c r="A110" s="1090" t="s">
        <v>662</v>
      </c>
      <c r="B110" s="1275">
        <v>0</v>
      </c>
      <c r="C110" s="1276">
        <v>6378.2161261499996</v>
      </c>
      <c r="D110" s="1275">
        <v>0</v>
      </c>
      <c r="E110" s="1276">
        <v>0</v>
      </c>
      <c r="F110" s="1277">
        <v>0</v>
      </c>
      <c r="G110" s="1203">
        <v>6378.2161261499996</v>
      </c>
      <c r="H110" s="1278" t="s">
        <v>543</v>
      </c>
      <c r="I110" s="1278">
        <v>0</v>
      </c>
    </row>
    <row r="111" spans="1:9" x14ac:dyDescent="0.25">
      <c r="A111" s="1090" t="s">
        <v>886</v>
      </c>
      <c r="B111" s="1275">
        <v>0</v>
      </c>
      <c r="C111" s="1276">
        <v>77.238842177000265</v>
      </c>
      <c r="D111" s="1275">
        <v>0</v>
      </c>
      <c r="E111" s="1276">
        <v>23.314740479999998</v>
      </c>
      <c r="F111" s="1277">
        <v>0</v>
      </c>
      <c r="G111" s="1203">
        <v>53.924101697000268</v>
      </c>
      <c r="H111" s="1278" t="s">
        <v>543</v>
      </c>
      <c r="I111" s="1278">
        <v>0.30185253718034794</v>
      </c>
    </row>
    <row r="112" spans="1:9" x14ac:dyDescent="0.25">
      <c r="A112" s="1090" t="s">
        <v>345</v>
      </c>
      <c r="B112" s="1275">
        <v>0</v>
      </c>
      <c r="C112" s="1276">
        <v>4554.0466989400011</v>
      </c>
      <c r="D112" s="1275">
        <v>0</v>
      </c>
      <c r="E112" s="1276">
        <v>81.765992010000005</v>
      </c>
      <c r="F112" s="1277">
        <v>0</v>
      </c>
      <c r="G112" s="1203">
        <v>4472.2807069300006</v>
      </c>
      <c r="H112" s="1278" t="s">
        <v>543</v>
      </c>
      <c r="I112" s="1278">
        <v>1.7954579172196859E-2</v>
      </c>
    </row>
    <row r="113" spans="1:9" ht="24" customHeight="1" x14ac:dyDescent="0.25">
      <c r="A113" s="1483" t="s">
        <v>666</v>
      </c>
      <c r="B113" s="1275">
        <v>0</v>
      </c>
      <c r="C113" s="1276">
        <v>1857.04814663</v>
      </c>
      <c r="D113" s="1275">
        <v>0</v>
      </c>
      <c r="E113" s="1276">
        <v>318.00995697000002</v>
      </c>
      <c r="F113" s="1277">
        <v>0</v>
      </c>
      <c r="G113" s="1203">
        <v>1539.0381896599999</v>
      </c>
      <c r="H113" s="1278" t="s">
        <v>543</v>
      </c>
      <c r="I113" s="1278">
        <v>0.17124486381631795</v>
      </c>
    </row>
    <row r="114" spans="1:9" ht="13.4" hidden="1" customHeight="1" x14ac:dyDescent="0.25">
      <c r="A114" s="1090" t="s">
        <v>225</v>
      </c>
      <c r="B114" s="1275"/>
      <c r="C114" s="1276">
        <v>0</v>
      </c>
      <c r="D114" s="1282"/>
      <c r="E114" s="1276">
        <v>0</v>
      </c>
      <c r="F114" s="1282"/>
      <c r="G114" s="1203">
        <v>0</v>
      </c>
      <c r="H114" s="1278" t="s">
        <v>543</v>
      </c>
      <c r="I114" s="1203" t="e">
        <v>#DIV/0!</v>
      </c>
    </row>
    <row r="115" spans="1:9" ht="13.4" hidden="1" customHeight="1" x14ac:dyDescent="0.25">
      <c r="A115" s="1090" t="s">
        <v>182</v>
      </c>
      <c r="B115" s="1275"/>
      <c r="C115" s="1276">
        <v>0</v>
      </c>
      <c r="D115" s="1282"/>
      <c r="E115" s="1276">
        <v>0</v>
      </c>
      <c r="F115" s="1282"/>
      <c r="G115" s="1203">
        <v>0</v>
      </c>
      <c r="H115" s="1278" t="s">
        <v>543</v>
      </c>
      <c r="I115" s="1203" t="e">
        <v>#DIV/0!</v>
      </c>
    </row>
    <row r="116" spans="1:9" ht="13.4" hidden="1" customHeight="1" x14ac:dyDescent="0.25">
      <c r="A116" s="1090" t="s">
        <v>226</v>
      </c>
      <c r="B116" s="1275"/>
      <c r="C116" s="1276">
        <v>0</v>
      </c>
      <c r="D116" s="1282"/>
      <c r="E116" s="1276">
        <v>0</v>
      </c>
      <c r="F116" s="1282"/>
      <c r="G116" s="1203">
        <v>0</v>
      </c>
      <c r="H116" s="1278" t="s">
        <v>543</v>
      </c>
      <c r="I116" s="1203" t="e">
        <v>#DIV/0!</v>
      </c>
    </row>
    <row r="117" spans="1:9" ht="13.4" hidden="1" customHeight="1" x14ac:dyDescent="0.25">
      <c r="A117" s="1090" t="s">
        <v>227</v>
      </c>
      <c r="B117" s="1275"/>
      <c r="C117" s="1276">
        <v>0</v>
      </c>
      <c r="D117" s="1282"/>
      <c r="E117" s="1276">
        <v>0</v>
      </c>
      <c r="F117" s="1282"/>
      <c r="G117" s="1203">
        <v>0</v>
      </c>
      <c r="H117" s="1278" t="s">
        <v>543</v>
      </c>
      <c r="I117" s="1203" t="e">
        <v>#DIV/0!</v>
      </c>
    </row>
    <row r="118" spans="1:9" ht="13.4" hidden="1" customHeight="1" x14ac:dyDescent="0.25">
      <c r="A118" s="1090" t="s">
        <v>231</v>
      </c>
      <c r="B118" s="1275"/>
      <c r="C118" s="1276">
        <v>0</v>
      </c>
      <c r="D118" s="1282"/>
      <c r="E118" s="1276">
        <v>0</v>
      </c>
      <c r="F118" s="1282"/>
      <c r="G118" s="1203">
        <v>0</v>
      </c>
      <c r="H118" s="1278" t="s">
        <v>543</v>
      </c>
      <c r="I118" s="1203" t="e">
        <v>#DIV/0!</v>
      </c>
    </row>
    <row r="119" spans="1:9" ht="13.4" hidden="1" customHeight="1" x14ac:dyDescent="0.25">
      <c r="A119" s="1090" t="s">
        <v>232</v>
      </c>
      <c r="B119" s="1275"/>
      <c r="C119" s="1276">
        <v>0</v>
      </c>
      <c r="D119" s="1282"/>
      <c r="E119" s="1276">
        <v>0</v>
      </c>
      <c r="F119" s="1282"/>
      <c r="G119" s="1203">
        <v>0</v>
      </c>
      <c r="H119" s="1278" t="s">
        <v>543</v>
      </c>
      <c r="I119" s="1203" t="e">
        <v>#DIV/0!</v>
      </c>
    </row>
    <row r="120" spans="1:9" ht="13.4" hidden="1" customHeight="1" x14ac:dyDescent="0.25">
      <c r="A120" s="1090" t="s">
        <v>233</v>
      </c>
      <c r="B120" s="1275"/>
      <c r="C120" s="1276">
        <v>0</v>
      </c>
      <c r="D120" s="1282"/>
      <c r="E120" s="1276">
        <v>0</v>
      </c>
      <c r="F120" s="1282"/>
      <c r="G120" s="1203">
        <v>0</v>
      </c>
      <c r="H120" s="1278" t="s">
        <v>543</v>
      </c>
      <c r="I120" s="1203" t="e">
        <v>#DIV/0!</v>
      </c>
    </row>
    <row r="121" spans="1:9" ht="13.4" hidden="1" customHeight="1" x14ac:dyDescent="0.25">
      <c r="A121" s="1090" t="s">
        <v>167</v>
      </c>
      <c r="B121" s="1275"/>
      <c r="C121" s="1276">
        <v>0</v>
      </c>
      <c r="D121" s="1282"/>
      <c r="E121" s="1276">
        <v>0</v>
      </c>
      <c r="F121" s="1282"/>
      <c r="G121" s="1203">
        <v>0</v>
      </c>
      <c r="H121" s="1278" t="s">
        <v>543</v>
      </c>
      <c r="I121" s="1203" t="e">
        <v>#DIV/0!</v>
      </c>
    </row>
    <row r="122" spans="1:9" ht="13.4" hidden="1" customHeight="1" x14ac:dyDescent="0.25">
      <c r="A122" s="1090" t="s">
        <v>234</v>
      </c>
      <c r="B122" s="1275"/>
      <c r="C122" s="1276">
        <v>0</v>
      </c>
      <c r="D122" s="1282"/>
      <c r="E122" s="1276">
        <v>0</v>
      </c>
      <c r="F122" s="1282"/>
      <c r="G122" s="1203">
        <v>0</v>
      </c>
      <c r="H122" s="1278" t="s">
        <v>543</v>
      </c>
      <c r="I122" s="1203" t="e">
        <v>#DIV/0!</v>
      </c>
    </row>
    <row r="123" spans="1:9" ht="13.4" hidden="1" customHeight="1" x14ac:dyDescent="0.25">
      <c r="A123" s="1090" t="s">
        <v>235</v>
      </c>
      <c r="B123" s="1275"/>
      <c r="C123" s="1276">
        <v>0</v>
      </c>
      <c r="D123" s="1282"/>
      <c r="E123" s="1276">
        <v>0</v>
      </c>
      <c r="F123" s="1282"/>
      <c r="G123" s="1203">
        <v>0</v>
      </c>
      <c r="H123" s="1278" t="s">
        <v>543</v>
      </c>
      <c r="I123" s="1203" t="e">
        <v>#DIV/0!</v>
      </c>
    </row>
    <row r="124" spans="1:9" ht="13.4" hidden="1" customHeight="1" x14ac:dyDescent="0.25">
      <c r="A124" s="1090" t="s">
        <v>236</v>
      </c>
      <c r="B124" s="1275"/>
      <c r="C124" s="1276">
        <v>0</v>
      </c>
      <c r="D124" s="1282"/>
      <c r="E124" s="1276">
        <v>0</v>
      </c>
      <c r="F124" s="1282"/>
      <c r="G124" s="1203">
        <v>0</v>
      </c>
      <c r="H124" s="1278" t="s">
        <v>543</v>
      </c>
      <c r="I124" s="1203" t="e">
        <v>#DIV/0!</v>
      </c>
    </row>
    <row r="125" spans="1:9" ht="13.4" hidden="1" customHeight="1" x14ac:dyDescent="0.25">
      <c r="A125" s="1092" t="s">
        <v>271</v>
      </c>
      <c r="B125" s="1283"/>
      <c r="C125" s="1276">
        <v>0</v>
      </c>
      <c r="D125" s="1284"/>
      <c r="E125" s="1276">
        <v>0</v>
      </c>
      <c r="F125" s="1284"/>
      <c r="G125" s="1203">
        <v>0</v>
      </c>
      <c r="H125" s="1278" t="s">
        <v>543</v>
      </c>
      <c r="I125" s="1203" t="e">
        <v>#DIV/0!</v>
      </c>
    </row>
    <row r="126" spans="1:9" ht="13.4" hidden="1" customHeight="1" x14ac:dyDescent="0.25">
      <c r="A126" s="1092" t="s">
        <v>272</v>
      </c>
      <c r="B126" s="1283"/>
      <c r="C126" s="1276">
        <v>0</v>
      </c>
      <c r="D126" s="1284"/>
      <c r="E126" s="1276">
        <v>0</v>
      </c>
      <c r="F126" s="1284"/>
      <c r="G126" s="1203">
        <v>0</v>
      </c>
      <c r="H126" s="1278" t="s">
        <v>543</v>
      </c>
      <c r="I126" s="1203" t="e">
        <v>#DIV/0!</v>
      </c>
    </row>
    <row r="127" spans="1:9" ht="13.4" hidden="1" customHeight="1" x14ac:dyDescent="0.25">
      <c r="A127" s="1092" t="s">
        <v>166</v>
      </c>
      <c r="B127" s="1283"/>
      <c r="C127" s="1276">
        <v>0</v>
      </c>
      <c r="D127" s="1284"/>
      <c r="E127" s="1276">
        <v>0</v>
      </c>
      <c r="F127" s="1284"/>
      <c r="G127" s="1203">
        <v>0</v>
      </c>
      <c r="H127" s="1278" t="s">
        <v>543</v>
      </c>
      <c r="I127" s="1203" t="e">
        <v>#DIV/0!</v>
      </c>
    </row>
    <row r="128" spans="1:9" ht="13.4" hidden="1" customHeight="1" x14ac:dyDescent="0.25">
      <c r="A128" s="1093" t="s">
        <v>172</v>
      </c>
      <c r="B128" s="1285"/>
      <c r="C128" s="1276">
        <v>0</v>
      </c>
      <c r="D128" s="1094"/>
      <c r="E128" s="1276">
        <v>0</v>
      </c>
      <c r="F128" s="1094"/>
      <c r="G128" s="1203">
        <v>0</v>
      </c>
      <c r="H128" s="1278" t="s">
        <v>543</v>
      </c>
      <c r="I128" s="1203" t="e">
        <v>#DIV/0!</v>
      </c>
    </row>
    <row r="129" spans="1:9" ht="13.4" hidden="1" customHeight="1" x14ac:dyDescent="0.25">
      <c r="A129" s="1093" t="s">
        <v>237</v>
      </c>
      <c r="B129" s="1285"/>
      <c r="C129" s="1276">
        <v>0</v>
      </c>
      <c r="D129" s="1094"/>
      <c r="E129" s="1276">
        <v>0</v>
      </c>
      <c r="F129" s="1094"/>
      <c r="G129" s="1203">
        <v>0</v>
      </c>
      <c r="H129" s="1278" t="s">
        <v>543</v>
      </c>
      <c r="I129" s="1203" t="e">
        <v>#DIV/0!</v>
      </c>
    </row>
    <row r="130" spans="1:9" ht="8" hidden="1" customHeight="1" x14ac:dyDescent="0.25">
      <c r="A130" s="1090" t="s">
        <v>238</v>
      </c>
      <c r="B130" s="1275"/>
      <c r="C130" s="1276">
        <v>0</v>
      </c>
      <c r="D130" s="1282"/>
      <c r="E130" s="1276">
        <v>0</v>
      </c>
      <c r="F130" s="1282"/>
      <c r="G130" s="1203">
        <v>0</v>
      </c>
      <c r="H130" s="1278" t="s">
        <v>543</v>
      </c>
      <c r="I130" s="1203" t="e">
        <v>#DIV/0!</v>
      </c>
    </row>
    <row r="131" spans="1:9" ht="13" x14ac:dyDescent="0.25">
      <c r="A131" s="1095" t="s">
        <v>459</v>
      </c>
      <c r="B131" s="1286">
        <v>0</v>
      </c>
      <c r="C131" s="1096">
        <v>14837.326957851003</v>
      </c>
      <c r="D131" s="1286">
        <v>0</v>
      </c>
      <c r="E131" s="1096">
        <v>423.09068946000002</v>
      </c>
      <c r="F131" s="1286">
        <v>0</v>
      </c>
      <c r="G131" s="1097">
        <v>14414.236268391001</v>
      </c>
      <c r="H131" s="1281" t="s">
        <v>543</v>
      </c>
      <c r="I131" s="1281">
        <v>2.8515290568300537E-2</v>
      </c>
    </row>
    <row r="132" spans="1:9" x14ac:dyDescent="0.25">
      <c r="A132" s="1116"/>
      <c r="B132" s="1117"/>
      <c r="C132" s="1118"/>
      <c r="D132" s="1116"/>
      <c r="E132" s="1118"/>
      <c r="F132" s="1116"/>
      <c r="G132" s="1119"/>
      <c r="H132" s="1119"/>
      <c r="I132" s="821"/>
    </row>
    <row r="133" spans="1:9" ht="32.15" customHeight="1" x14ac:dyDescent="0.25">
      <c r="A133" s="1089" t="s">
        <v>241</v>
      </c>
      <c r="B133" s="1273" t="s">
        <v>1253</v>
      </c>
      <c r="C133" s="1272"/>
      <c r="D133" s="1169" t="s">
        <v>1493</v>
      </c>
      <c r="E133" s="1272"/>
      <c r="F133" s="1169" t="s">
        <v>1254</v>
      </c>
      <c r="G133" s="1272"/>
      <c r="H133" s="1169" t="s">
        <v>270</v>
      </c>
      <c r="I133" s="1272"/>
    </row>
    <row r="134" spans="1:9" ht="12.75" customHeight="1" x14ac:dyDescent="0.25">
      <c r="A134" s="1090" t="s">
        <v>569</v>
      </c>
      <c r="B134" s="1275">
        <v>624.97830819105832</v>
      </c>
      <c r="C134" s="1276">
        <v>12420.704965270001</v>
      </c>
      <c r="D134" s="1277">
        <v>21</v>
      </c>
      <c r="E134" s="1276">
        <v>418.75913235999997</v>
      </c>
      <c r="F134" s="1277">
        <v>603.97830819105832</v>
      </c>
      <c r="G134" s="1203">
        <v>12001.945832910002</v>
      </c>
      <c r="H134" s="1278">
        <v>3.360116619212361E-2</v>
      </c>
      <c r="I134" s="1278">
        <v>3.3714602635752808E-2</v>
      </c>
    </row>
    <row r="135" spans="1:9" ht="12.75" customHeight="1" x14ac:dyDescent="0.25">
      <c r="A135" s="1090" t="s">
        <v>662</v>
      </c>
      <c r="B135" s="1275">
        <v>75.063186500127202</v>
      </c>
      <c r="C135" s="1276">
        <v>1491.792084704</v>
      </c>
      <c r="D135" s="1277">
        <v>1</v>
      </c>
      <c r="E135" s="1276">
        <v>24.54975056</v>
      </c>
      <c r="F135" s="1277">
        <v>74.063186500127202</v>
      </c>
      <c r="G135" s="1203">
        <v>1467.2423341440001</v>
      </c>
      <c r="H135" s="1278">
        <v>1.3322109633572582E-2</v>
      </c>
      <c r="I135" s="1278">
        <v>1.6456549683913316E-2</v>
      </c>
    </row>
    <row r="136" spans="1:9" ht="12.75" customHeight="1" x14ac:dyDescent="0.25">
      <c r="A136" s="1090" t="s">
        <v>983</v>
      </c>
      <c r="B136" s="1275">
        <v>28.891193707868496</v>
      </c>
      <c r="C136" s="1276">
        <v>574.17831696999963</v>
      </c>
      <c r="D136" s="1277">
        <v>7</v>
      </c>
      <c r="E136" s="1276">
        <v>148.18943648999999</v>
      </c>
      <c r="F136" s="1277">
        <v>21.891193707868496</v>
      </c>
      <c r="G136" s="1203">
        <v>425.98888047999964</v>
      </c>
      <c r="H136" s="1278">
        <v>0.24228836201023965</v>
      </c>
      <c r="I136" s="1278">
        <v>0.25808957271673283</v>
      </c>
    </row>
    <row r="137" spans="1:9" x14ac:dyDescent="0.25">
      <c r="A137" s="1090" t="s">
        <v>121</v>
      </c>
      <c r="B137" s="1275">
        <v>26.484857483250366</v>
      </c>
      <c r="C137" s="1276">
        <v>526.35522951000019</v>
      </c>
      <c r="D137" s="1277">
        <v>4</v>
      </c>
      <c r="E137" s="1276">
        <v>87.381650550000003</v>
      </c>
      <c r="F137" s="1277">
        <v>22.484857483250366</v>
      </c>
      <c r="G137" s="1203">
        <v>438.97357896000017</v>
      </c>
      <c r="H137" s="1278">
        <v>0.1510296969704176</v>
      </c>
      <c r="I137" s="1278">
        <v>0.16601269570617963</v>
      </c>
    </row>
    <row r="138" spans="1:9" x14ac:dyDescent="0.25">
      <c r="A138" s="1090" t="s">
        <v>886</v>
      </c>
      <c r="B138" s="1275">
        <v>199.04230194269132</v>
      </c>
      <c r="C138" s="1276">
        <v>3955.7304239791015</v>
      </c>
      <c r="D138" s="1277">
        <v>18</v>
      </c>
      <c r="E138" s="1276">
        <v>363.27718962071771</v>
      </c>
      <c r="F138" s="1277">
        <v>181.04230194269132</v>
      </c>
      <c r="G138" s="1203">
        <v>3592.4532343583837</v>
      </c>
      <c r="H138" s="1278">
        <v>9.0433037722717852E-2</v>
      </c>
      <c r="I138" s="1278">
        <v>9.1835679048951527E-2</v>
      </c>
    </row>
    <row r="139" spans="1:9" x14ac:dyDescent="0.25">
      <c r="A139" s="1090" t="s">
        <v>345</v>
      </c>
      <c r="B139" s="1275">
        <v>546.63646882263902</v>
      </c>
      <c r="C139" s="1276">
        <v>10863.753531150398</v>
      </c>
      <c r="D139" s="1277">
        <v>90</v>
      </c>
      <c r="E139" s="1276">
        <v>1787.7553090699998</v>
      </c>
      <c r="F139" s="1277">
        <v>456.63646882263902</v>
      </c>
      <c r="G139" s="1203">
        <v>9075.9982220803977</v>
      </c>
      <c r="H139" s="1278">
        <v>0.16464324122729046</v>
      </c>
      <c r="I139" s="1278">
        <v>0.16456147536335802</v>
      </c>
    </row>
    <row r="140" spans="1:9" ht="12.75" customHeight="1" x14ac:dyDescent="0.25">
      <c r="A140" s="1090" t="s">
        <v>667</v>
      </c>
      <c r="B140" s="1275">
        <v>178.46858492766722</v>
      </c>
      <c r="C140" s="1276">
        <v>3546.852122550998</v>
      </c>
      <c r="D140" s="1277">
        <v>60</v>
      </c>
      <c r="E140" s="1276">
        <v>1192.1084252400001</v>
      </c>
      <c r="F140" s="1277">
        <v>118.46858492766722</v>
      </c>
      <c r="G140" s="1203">
        <v>2354.743697310998</v>
      </c>
      <c r="H140" s="1278">
        <v>0.33619362211180093</v>
      </c>
      <c r="I140" s="1278">
        <v>0.33610322168791223</v>
      </c>
    </row>
    <row r="141" spans="1:9" ht="12.75" customHeight="1" x14ac:dyDescent="0.25">
      <c r="A141" s="1090" t="s">
        <v>182</v>
      </c>
      <c r="B141" s="1275">
        <v>84.995611702305283</v>
      </c>
      <c r="C141" s="1276">
        <v>1689.1872925200003</v>
      </c>
      <c r="D141" s="1277">
        <v>10</v>
      </c>
      <c r="E141" s="1276">
        <v>195.42690628</v>
      </c>
      <c r="F141" s="1277">
        <v>74.995611702305283</v>
      </c>
      <c r="G141" s="1203">
        <v>1493.7603862400003</v>
      </c>
      <c r="H141" s="1278">
        <v>0.11765313290555184</v>
      </c>
      <c r="I141" s="1278">
        <v>0.11569285842095933</v>
      </c>
    </row>
    <row r="142" spans="1:9" ht="12.75" customHeight="1" x14ac:dyDescent="0.25">
      <c r="A142" s="1090" t="s">
        <v>226</v>
      </c>
      <c r="B142" s="1275">
        <v>22.294319205004431</v>
      </c>
      <c r="C142" s="1276">
        <v>443.07323569102181</v>
      </c>
      <c r="D142" s="1277">
        <v>0</v>
      </c>
      <c r="E142" s="1276">
        <v>0</v>
      </c>
      <c r="F142" s="1277">
        <v>22.294319205004431</v>
      </c>
      <c r="G142" s="1203">
        <v>443.07323569102181</v>
      </c>
      <c r="H142" s="1278">
        <v>0</v>
      </c>
      <c r="I142" s="1278">
        <v>0</v>
      </c>
    </row>
    <row r="143" spans="1:9" ht="12.75" customHeight="1" x14ac:dyDescent="0.25">
      <c r="A143" s="1090" t="s">
        <v>666</v>
      </c>
      <c r="B143" s="1275">
        <v>1157.9530677627938</v>
      </c>
      <c r="C143" s="1276">
        <v>23012.948177257615</v>
      </c>
      <c r="D143" s="1277">
        <v>244</v>
      </c>
      <c r="E143" s="1276">
        <v>4857.2470768180237</v>
      </c>
      <c r="F143" s="1277">
        <v>913.95306776279381</v>
      </c>
      <c r="G143" s="1203">
        <v>18155.70110043959</v>
      </c>
      <c r="H143" s="1278">
        <v>0.21071665751654048</v>
      </c>
      <c r="I143" s="1278">
        <v>0.21106583299997017</v>
      </c>
    </row>
    <row r="144" spans="1:9" ht="12.75" customHeight="1" x14ac:dyDescent="0.25">
      <c r="A144" s="1090" t="s">
        <v>310</v>
      </c>
      <c r="B144" s="1275">
        <v>5.5759255366272402</v>
      </c>
      <c r="C144" s="1276">
        <v>110.81492764000002</v>
      </c>
      <c r="D144" s="1277">
        <v>0</v>
      </c>
      <c r="E144" s="1276">
        <v>0</v>
      </c>
      <c r="F144" s="1277">
        <v>5.5759255366272402</v>
      </c>
      <c r="G144" s="1203">
        <v>110.81492764000002</v>
      </c>
      <c r="H144" s="1278">
        <v>0</v>
      </c>
      <c r="I144" s="1278">
        <v>0</v>
      </c>
    </row>
    <row r="145" spans="1:9" x14ac:dyDescent="0.25">
      <c r="A145" s="1483" t="s">
        <v>930</v>
      </c>
      <c r="B145" s="1275">
        <v>19.945353845713797</v>
      </c>
      <c r="C145" s="1276">
        <v>396.39032634999995</v>
      </c>
      <c r="D145" s="1277">
        <v>1</v>
      </c>
      <c r="E145" s="1276">
        <v>20.223909120000002</v>
      </c>
      <c r="F145" s="1277">
        <v>18.945353845713797</v>
      </c>
      <c r="G145" s="1203">
        <v>376.16641722999998</v>
      </c>
      <c r="H145" s="1278">
        <v>5.0136989683685025E-2</v>
      </c>
      <c r="I145" s="1278">
        <v>5.1020188373978981E-2</v>
      </c>
    </row>
    <row r="146" spans="1:9" x14ac:dyDescent="0.25">
      <c r="A146" s="1090" t="s">
        <v>167</v>
      </c>
      <c r="B146" s="1275">
        <v>12.664757447331699</v>
      </c>
      <c r="C146" s="1276">
        <v>251.69708076000012</v>
      </c>
      <c r="D146" s="1277">
        <v>1</v>
      </c>
      <c r="E146" s="1276">
        <v>20.223909120000002</v>
      </c>
      <c r="F146" s="1277">
        <v>11.664757447331699</v>
      </c>
      <c r="G146" s="1203">
        <v>231.47317164000012</v>
      </c>
      <c r="H146" s="1278">
        <v>7.8959269781411184E-2</v>
      </c>
      <c r="I146" s="1278">
        <v>8.0350193410800977E-2</v>
      </c>
    </row>
    <row r="147" spans="1:9" x14ac:dyDescent="0.25">
      <c r="A147" s="1090" t="s">
        <v>529</v>
      </c>
      <c r="B147" s="1275">
        <v>15.27875104013599</v>
      </c>
      <c r="C147" s="1276">
        <v>303.64711289999997</v>
      </c>
      <c r="D147" s="1277">
        <v>7</v>
      </c>
      <c r="E147" s="1276">
        <v>146.55081437000001</v>
      </c>
      <c r="F147" s="1277">
        <v>8.2787510401359903</v>
      </c>
      <c r="G147" s="1203">
        <v>157.09629852999996</v>
      </c>
      <c r="H147" s="1278">
        <v>0.45815263182256133</v>
      </c>
      <c r="I147" s="1278">
        <v>0.48263529651363279</v>
      </c>
    </row>
    <row r="148" spans="1:9" x14ac:dyDescent="0.25">
      <c r="A148" s="1090" t="s">
        <v>643</v>
      </c>
      <c r="B148" s="1275">
        <v>13.869306255107048</v>
      </c>
      <c r="C148" s="1276">
        <v>275.63606418000001</v>
      </c>
      <c r="D148" s="1277">
        <v>8</v>
      </c>
      <c r="E148" s="1276">
        <v>161.93965089</v>
      </c>
      <c r="F148" s="1277">
        <v>5.8693062551070483</v>
      </c>
      <c r="G148" s="1203">
        <v>113.69641329000001</v>
      </c>
      <c r="H148" s="1278">
        <v>0.57681327766875046</v>
      </c>
      <c r="I148" s="1278">
        <v>0.58751256433645682</v>
      </c>
    </row>
    <row r="149" spans="1:9" ht="12.75" customHeight="1" x14ac:dyDescent="0.25">
      <c r="A149" s="1090" t="s">
        <v>797</v>
      </c>
      <c r="B149" s="1275">
        <v>8.9332031230161117</v>
      </c>
      <c r="C149" s="1276">
        <v>177.53685037000002</v>
      </c>
      <c r="D149" s="1277">
        <v>8</v>
      </c>
      <c r="E149" s="1276">
        <v>163.3439971</v>
      </c>
      <c r="F149" s="1277">
        <v>0.93320312301611175</v>
      </c>
      <c r="G149" s="1203">
        <v>14.192853270000029</v>
      </c>
      <c r="H149" s="1278">
        <v>0.89553544118886719</v>
      </c>
      <c r="I149" s="1278">
        <v>0.92005686008047871</v>
      </c>
    </row>
    <row r="150" spans="1:9" x14ac:dyDescent="0.25">
      <c r="A150" s="1090" t="s">
        <v>166</v>
      </c>
      <c r="B150" s="1275">
        <v>3.5658976920966028</v>
      </c>
      <c r="C150" s="1276">
        <v>70.868000679999909</v>
      </c>
      <c r="D150" s="1277">
        <v>0</v>
      </c>
      <c r="E150" s="1276">
        <v>0</v>
      </c>
      <c r="F150" s="1277">
        <v>3.5658976920966028</v>
      </c>
      <c r="G150" s="1203">
        <v>70.868000679999909</v>
      </c>
      <c r="H150" s="1278">
        <v>0</v>
      </c>
      <c r="I150" s="1278">
        <v>0</v>
      </c>
    </row>
    <row r="151" spans="1:9" x14ac:dyDescent="0.25">
      <c r="A151" s="1090" t="s">
        <v>1025</v>
      </c>
      <c r="B151" s="1275">
        <v>12.480872291262125</v>
      </c>
      <c r="C151" s="1276">
        <v>248.04258068999994</v>
      </c>
      <c r="D151" s="1277">
        <v>6</v>
      </c>
      <c r="E151" s="1276">
        <v>127.17442210999999</v>
      </c>
      <c r="F151" s="1277">
        <v>5</v>
      </c>
      <c r="G151" s="1203">
        <v>120.86815857999994</v>
      </c>
      <c r="H151" s="1278">
        <v>0.4807356296883678</v>
      </c>
      <c r="I151" s="1278">
        <v>0.51271205837412559</v>
      </c>
    </row>
    <row r="152" spans="1:9" hidden="1" x14ac:dyDescent="0.25">
      <c r="A152" s="1090" t="s">
        <v>172</v>
      </c>
      <c r="B152" s="1275">
        <v>0</v>
      </c>
      <c r="C152" s="1276">
        <v>0</v>
      </c>
      <c r="D152" s="1277">
        <v>0</v>
      </c>
      <c r="E152" s="1276">
        <v>0</v>
      </c>
      <c r="F152" s="1277">
        <v>0</v>
      </c>
      <c r="G152" s="1203">
        <v>0</v>
      </c>
      <c r="H152" s="1278" t="e">
        <v>#DIV/0!</v>
      </c>
      <c r="I152" s="1278" t="e">
        <v>#DIV/0!</v>
      </c>
    </row>
    <row r="153" spans="1:9" hidden="1" x14ac:dyDescent="0.25">
      <c r="A153" s="1090" t="s">
        <v>290</v>
      </c>
      <c r="B153" s="1275">
        <v>0</v>
      </c>
      <c r="C153" s="1276">
        <v>0</v>
      </c>
      <c r="D153" s="1277">
        <v>0</v>
      </c>
      <c r="E153" s="1276">
        <v>0</v>
      </c>
      <c r="F153" s="1277">
        <v>0</v>
      </c>
      <c r="G153" s="1203">
        <v>0</v>
      </c>
      <c r="H153" s="1278" t="e">
        <v>#DIV/0!</v>
      </c>
      <c r="I153" s="1278" t="e">
        <v>#DIV/0!</v>
      </c>
    </row>
    <row r="154" spans="1:9" hidden="1" x14ac:dyDescent="0.25">
      <c r="A154" s="1090" t="s">
        <v>289</v>
      </c>
      <c r="B154" s="1275">
        <v>0</v>
      </c>
      <c r="C154" s="1276">
        <v>0</v>
      </c>
      <c r="D154" s="1277">
        <v>0</v>
      </c>
      <c r="E154" s="1276">
        <v>0</v>
      </c>
      <c r="F154" s="1277">
        <v>0</v>
      </c>
      <c r="G154" s="1203">
        <v>0</v>
      </c>
      <c r="H154" s="1278" t="e">
        <v>#DIV/0!</v>
      </c>
      <c r="I154" s="1278" t="e">
        <v>#DIV/0!</v>
      </c>
    </row>
    <row r="155" spans="1:9" ht="13" x14ac:dyDescent="0.25">
      <c r="A155" s="1095" t="s">
        <v>242</v>
      </c>
      <c r="B155" s="1279">
        <v>3037.1219674766967</v>
      </c>
      <c r="C155" s="1096">
        <v>60359.208323173138</v>
      </c>
      <c r="D155" s="1279">
        <v>486</v>
      </c>
      <c r="E155" s="1096">
        <v>9714.151579698746</v>
      </c>
      <c r="F155" s="1279">
        <v>2549.6410951854346</v>
      </c>
      <c r="G155" s="1096">
        <v>50645.056743474393</v>
      </c>
      <c r="H155" s="1281">
        <v>0.1600199153028348</v>
      </c>
      <c r="I155" s="1281">
        <v>0.16093901576189634</v>
      </c>
    </row>
    <row r="156" spans="1:9" x14ac:dyDescent="0.25">
      <c r="A156" s="1098"/>
      <c r="B156" s="822"/>
      <c r="C156" s="1099"/>
      <c r="D156" s="823"/>
      <c r="E156" s="823"/>
      <c r="F156" s="1098"/>
      <c r="G156" s="819"/>
      <c r="H156" s="819"/>
      <c r="I156" s="819"/>
    </row>
    <row r="157" spans="1:9" s="711" customFormat="1" ht="13" x14ac:dyDescent="0.25">
      <c r="A157" s="1234" t="s">
        <v>273</v>
      </c>
      <c r="B157" s="1287">
        <v>6456.1219674766962</v>
      </c>
      <c r="C157" s="1288">
        <v>107093.43828102414</v>
      </c>
      <c r="D157" s="1287">
        <v>1841</v>
      </c>
      <c r="E157" s="1288">
        <v>22574.764269158746</v>
      </c>
      <c r="F157" s="1287">
        <v>4613.6410951854341</v>
      </c>
      <c r="G157" s="1288">
        <v>84518.674011865398</v>
      </c>
      <c r="H157" s="1281">
        <v>0.28515570326493295</v>
      </c>
      <c r="I157" s="1281">
        <v>0.21079502751532037</v>
      </c>
    </row>
    <row r="158" spans="1:9" ht="13" thickBot="1" x14ac:dyDescent="0.3">
      <c r="A158" s="341"/>
      <c r="B158" s="1289"/>
      <c r="C158" s="820"/>
      <c r="D158" s="341"/>
      <c r="E158" s="1290"/>
      <c r="F158" s="824"/>
      <c r="G158" s="824"/>
      <c r="H158" s="824"/>
      <c r="I158" s="824"/>
    </row>
    <row r="159" spans="1:9" ht="13" hidden="1" customHeight="1" thickBot="1" x14ac:dyDescent="0.3">
      <c r="A159" s="341" t="s">
        <v>243</v>
      </c>
      <c r="B159" s="1289"/>
      <c r="C159" s="341"/>
      <c r="D159" s="341"/>
      <c r="E159" s="341"/>
      <c r="F159" s="341"/>
      <c r="G159" s="341"/>
      <c r="H159" s="341"/>
      <c r="I159" s="341"/>
    </row>
    <row r="160" spans="1:9" ht="6" hidden="1" customHeight="1" x14ac:dyDescent="0.25">
      <c r="A160" s="341"/>
      <c r="B160" s="1289"/>
      <c r="C160" s="341"/>
      <c r="D160" s="341"/>
      <c r="E160" s="341"/>
      <c r="F160" s="341"/>
      <c r="G160" s="341"/>
      <c r="H160" s="341"/>
      <c r="I160" s="341"/>
    </row>
    <row r="161" spans="1:9" ht="13" hidden="1" customHeight="1" thickBot="1" x14ac:dyDescent="0.3">
      <c r="A161" s="341" t="s">
        <v>244</v>
      </c>
      <c r="B161" s="1289"/>
      <c r="C161" s="341"/>
      <c r="D161" s="341"/>
      <c r="E161" s="341"/>
      <c r="F161" s="341"/>
      <c r="G161" s="341"/>
      <c r="H161" s="341"/>
      <c r="I161" s="341"/>
    </row>
    <row r="162" spans="1:9" ht="13" hidden="1" customHeight="1" thickBot="1" x14ac:dyDescent="0.3">
      <c r="A162" s="341"/>
      <c r="B162" s="1289"/>
      <c r="C162" s="341"/>
      <c r="D162" s="341"/>
      <c r="E162" s="341"/>
      <c r="F162" s="341"/>
      <c r="G162" s="341"/>
      <c r="H162" s="341"/>
      <c r="I162" s="341"/>
    </row>
    <row r="163" spans="1:9" ht="13" hidden="1" customHeight="1" thickBot="1" x14ac:dyDescent="0.3">
      <c r="A163" s="1100" t="s">
        <v>245</v>
      </c>
      <c r="B163" s="1291"/>
      <c r="C163" s="341"/>
      <c r="D163" s="1100"/>
      <c r="E163" s="341"/>
      <c r="F163" s="1100"/>
      <c r="G163" s="341"/>
      <c r="H163" s="341"/>
      <c r="I163" s="341"/>
    </row>
    <row r="164" spans="1:9" ht="13" hidden="1" customHeight="1" thickBot="1" x14ac:dyDescent="0.3">
      <c r="A164" s="341"/>
      <c r="B164" s="1289"/>
      <c r="C164" s="341"/>
      <c r="D164" s="341"/>
      <c r="E164" s="341"/>
      <c r="F164" s="341"/>
      <c r="G164" s="341"/>
      <c r="H164" s="341"/>
      <c r="I164" s="341"/>
    </row>
    <row r="165" spans="1:9" ht="13" hidden="1" customHeight="1" thickBot="1" x14ac:dyDescent="0.3">
      <c r="A165" s="341"/>
      <c r="B165" s="1289"/>
      <c r="C165" s="341"/>
      <c r="D165" s="341"/>
      <c r="E165" s="341"/>
      <c r="F165" s="341"/>
      <c r="G165" s="341"/>
      <c r="H165" s="341"/>
      <c r="I165" s="341"/>
    </row>
    <row r="166" spans="1:9" ht="13" hidden="1" customHeight="1" thickBot="1" x14ac:dyDescent="0.3">
      <c r="A166" s="341"/>
      <c r="B166" s="1289"/>
      <c r="C166" s="341"/>
      <c r="D166" s="341"/>
      <c r="E166" s="341"/>
      <c r="F166" s="341"/>
      <c r="G166" s="341"/>
      <c r="H166" s="341"/>
      <c r="I166" s="341"/>
    </row>
    <row r="167" spans="1:9" ht="13" hidden="1" customHeight="1" thickBot="1" x14ac:dyDescent="0.3">
      <c r="A167" s="341"/>
      <c r="B167" s="1289"/>
      <c r="C167" s="341"/>
      <c r="D167" s="341"/>
      <c r="E167" s="341"/>
      <c r="F167" s="341"/>
      <c r="G167" s="341"/>
      <c r="H167" s="341"/>
      <c r="I167" s="341"/>
    </row>
    <row r="168" spans="1:9" ht="13" hidden="1" customHeight="1" thickBot="1" x14ac:dyDescent="0.3">
      <c r="A168" s="1100" t="s">
        <v>245</v>
      </c>
      <c r="B168" s="1291"/>
      <c r="C168" s="341"/>
      <c r="D168" s="1100"/>
      <c r="E168" s="341"/>
      <c r="F168" s="1100"/>
      <c r="G168" s="341"/>
      <c r="H168" s="341"/>
      <c r="I168" s="341"/>
    </row>
    <row r="169" spans="1:9" ht="13" hidden="1" customHeight="1" thickBot="1" x14ac:dyDescent="0.3">
      <c r="A169" s="341"/>
      <c r="B169" s="1289"/>
      <c r="C169" s="341"/>
      <c r="D169" s="341"/>
      <c r="E169" s="341"/>
      <c r="F169" s="341"/>
      <c r="G169" s="341"/>
      <c r="H169" s="341"/>
      <c r="I169" s="341"/>
    </row>
    <row r="170" spans="1:9" ht="13" hidden="1" customHeight="1" thickBot="1" x14ac:dyDescent="0.3">
      <c r="A170" s="341"/>
      <c r="B170" s="1289"/>
      <c r="C170" s="341"/>
      <c r="D170" s="341"/>
      <c r="E170" s="341"/>
      <c r="F170" s="341"/>
      <c r="G170" s="341"/>
      <c r="H170" s="341"/>
      <c r="I170" s="341"/>
    </row>
    <row r="171" spans="1:9" ht="13" hidden="1" customHeight="1" thickBot="1" x14ac:dyDescent="0.3">
      <c r="A171" s="341"/>
      <c r="B171" s="1289"/>
      <c r="C171" s="341"/>
      <c r="D171" s="341"/>
      <c r="E171" s="341"/>
      <c r="F171" s="341"/>
      <c r="G171" s="341"/>
      <c r="H171" s="341"/>
      <c r="I171" s="341"/>
    </row>
    <row r="172" spans="1:9" ht="13" hidden="1" customHeight="1" thickBot="1" x14ac:dyDescent="0.3">
      <c r="A172" s="341"/>
      <c r="B172" s="1289"/>
      <c r="C172" s="341"/>
      <c r="D172" s="341"/>
      <c r="E172" s="341"/>
      <c r="F172" s="341"/>
      <c r="G172" s="341"/>
      <c r="H172" s="341"/>
      <c r="I172" s="341"/>
    </row>
    <row r="173" spans="1:9" ht="13" hidden="1" customHeight="1" thickBot="1" x14ac:dyDescent="0.3">
      <c r="A173" s="341" t="s">
        <v>246</v>
      </c>
      <c r="B173" s="1289"/>
      <c r="C173" s="341"/>
      <c r="D173" s="341"/>
      <c r="E173" s="341"/>
      <c r="F173" s="341"/>
      <c r="G173" s="341"/>
      <c r="H173" s="341"/>
      <c r="I173" s="341"/>
    </row>
    <row r="174" spans="1:9" ht="13" hidden="1" customHeight="1" thickBot="1" x14ac:dyDescent="0.3">
      <c r="A174" s="341" t="s">
        <v>452</v>
      </c>
      <c r="B174" s="1289"/>
      <c r="C174" s="341"/>
      <c r="D174" s="341"/>
      <c r="E174" s="341"/>
      <c r="F174" s="341"/>
      <c r="G174" s="341"/>
      <c r="H174" s="341"/>
      <c r="I174" s="341"/>
    </row>
    <row r="175" spans="1:9" ht="13.5" thickBot="1" x14ac:dyDescent="0.3">
      <c r="A175" s="1101" t="s">
        <v>783</v>
      </c>
      <c r="B175" s="1292"/>
      <c r="C175" s="1102">
        <v>2137.7484004725916</v>
      </c>
      <c r="D175" s="1103"/>
      <c r="E175" s="1386">
        <v>544.51960463233593</v>
      </c>
      <c r="F175" s="1103"/>
      <c r="G175" s="1102">
        <v>1593.2287958402558</v>
      </c>
      <c r="H175" s="1104" t="s">
        <v>543</v>
      </c>
      <c r="I175" s="1293">
        <v>0.25471641307833937</v>
      </c>
    </row>
    <row r="176" spans="1:9" ht="13" thickBot="1" x14ac:dyDescent="0.3">
      <c r="A176" s="341"/>
      <c r="B176" s="1289"/>
      <c r="C176" s="1105"/>
      <c r="D176" s="341"/>
      <c r="E176" s="1294"/>
      <c r="F176" s="341"/>
      <c r="G176" s="824"/>
      <c r="H176" s="1263"/>
      <c r="I176" s="824"/>
    </row>
    <row r="177" spans="1:9" ht="13.5" thickBot="1" x14ac:dyDescent="0.3">
      <c r="A177" s="1101" t="s">
        <v>276</v>
      </c>
      <c r="B177" s="1292"/>
      <c r="C177" s="1102">
        <v>4283.7375312409658</v>
      </c>
      <c r="D177" s="1103"/>
      <c r="E177" s="1386">
        <v>564.63433593462105</v>
      </c>
      <c r="F177" s="1103"/>
      <c r="G177" s="1102">
        <v>3719.1031953063448</v>
      </c>
      <c r="H177" s="1104" t="s">
        <v>543</v>
      </c>
      <c r="I177" s="1293">
        <v>0.13180880756974175</v>
      </c>
    </row>
    <row r="178" spans="1:9" ht="13" thickBot="1" x14ac:dyDescent="0.3">
      <c r="A178" s="341"/>
      <c r="B178" s="1289"/>
      <c r="C178" s="341"/>
      <c r="D178" s="341"/>
      <c r="E178" s="341"/>
      <c r="F178" s="341"/>
      <c r="G178" s="824"/>
      <c r="H178" s="1263"/>
      <c r="I178" s="824"/>
    </row>
    <row r="179" spans="1:9" ht="13.5" thickBot="1" x14ac:dyDescent="0.3">
      <c r="A179" s="1106" t="s">
        <v>273</v>
      </c>
      <c r="B179" s="1292"/>
      <c r="C179" s="1102">
        <v>113514.92421273769</v>
      </c>
      <c r="D179" s="1103"/>
      <c r="E179" s="1102">
        <v>23683.918209725703</v>
      </c>
      <c r="F179" s="1103"/>
      <c r="G179" s="1102">
        <v>89831.006003012008</v>
      </c>
      <c r="H179" s="1104" t="s">
        <v>543</v>
      </c>
      <c r="I179" s="1293">
        <v>0.20864144846134772</v>
      </c>
    </row>
    <row r="180" spans="1:9" s="1036" customFormat="1" x14ac:dyDescent="0.25">
      <c r="B180" s="1037"/>
      <c r="C180" s="1235"/>
      <c r="E180" s="1038"/>
      <c r="G180" s="1039"/>
      <c r="H180" s="1040"/>
      <c r="I180" s="1041"/>
    </row>
    <row r="181" spans="1:9" s="1036" customFormat="1" ht="32.15" customHeight="1" x14ac:dyDescent="0.25">
      <c r="A181" s="1047" t="s">
        <v>580</v>
      </c>
      <c r="B181" s="1295" t="s">
        <v>68</v>
      </c>
      <c r="C181" s="1170" t="s">
        <v>49</v>
      </c>
      <c r="D181" s="1047" t="s">
        <v>68</v>
      </c>
      <c r="E181" s="1170" t="s">
        <v>49</v>
      </c>
      <c r="F181" s="1047" t="s">
        <v>68</v>
      </c>
      <c r="G181" s="1170" t="s">
        <v>49</v>
      </c>
      <c r="H181" s="1047" t="s">
        <v>68</v>
      </c>
      <c r="I181" s="1170" t="s">
        <v>49</v>
      </c>
    </row>
    <row r="182" spans="1:9" s="1036" customFormat="1" x14ac:dyDescent="0.25">
      <c r="A182" s="1048" t="s">
        <v>528</v>
      </c>
      <c r="B182" s="1296"/>
      <c r="C182" s="1297">
        <v>835.89489849000006</v>
      </c>
      <c r="D182" s="1298"/>
      <c r="E182" s="1297">
        <v>61.263446530000003</v>
      </c>
      <c r="F182" s="1298"/>
      <c r="G182" s="1210">
        <v>774.63145196000005</v>
      </c>
      <c r="H182" s="1299" t="s">
        <v>543</v>
      </c>
      <c r="I182" s="1299">
        <v>7.3290848694816987E-2</v>
      </c>
    </row>
    <row r="183" spans="1:9" s="1036" customFormat="1" ht="12.65" hidden="1" customHeight="1" x14ac:dyDescent="0.25">
      <c r="A183" s="1048" t="s">
        <v>581</v>
      </c>
      <c r="B183" s="1296"/>
      <c r="C183" s="1297">
        <v>0</v>
      </c>
      <c r="D183" s="1298"/>
      <c r="E183" s="1297"/>
      <c r="F183" s="1298"/>
      <c r="G183" s="1210">
        <v>0</v>
      </c>
      <c r="H183" s="1299" t="s">
        <v>543</v>
      </c>
      <c r="I183" s="1299" t="e">
        <v>#DIV/0!</v>
      </c>
    </row>
    <row r="184" spans="1:9" s="1036" customFormat="1" hidden="1" x14ac:dyDescent="0.25">
      <c r="A184" s="1048" t="s">
        <v>582</v>
      </c>
      <c r="B184" s="1296"/>
      <c r="C184" s="1297">
        <v>0</v>
      </c>
      <c r="D184" s="1298"/>
      <c r="E184" s="1297">
        <v>0</v>
      </c>
      <c r="F184" s="1298"/>
      <c r="G184" s="1210">
        <v>0</v>
      </c>
      <c r="H184" s="1299" t="s">
        <v>543</v>
      </c>
      <c r="I184" s="1299" t="e">
        <v>#DIV/0!</v>
      </c>
    </row>
    <row r="185" spans="1:9" s="1036" customFormat="1" ht="13" x14ac:dyDescent="0.25">
      <c r="A185" s="1042" t="s">
        <v>583</v>
      </c>
      <c r="B185" s="1300">
        <v>0</v>
      </c>
      <c r="C185" s="1043">
        <v>835.89489849000006</v>
      </c>
      <c r="D185" s="1300">
        <v>0</v>
      </c>
      <c r="E185" s="1043">
        <v>61.263446530000003</v>
      </c>
      <c r="F185" s="1300">
        <v>0</v>
      </c>
      <c r="G185" s="1043">
        <v>774.63145196000005</v>
      </c>
      <c r="H185" s="1301" t="s">
        <v>543</v>
      </c>
      <c r="I185" s="1301">
        <v>7.3290848694816987E-2</v>
      </c>
    </row>
    <row r="186" spans="1:9" s="1036" customFormat="1" ht="13" thickBot="1" x14ac:dyDescent="0.3">
      <c r="B186" s="1074"/>
      <c r="E186" s="820"/>
      <c r="G186" s="1302"/>
      <c r="H186" s="1303"/>
      <c r="I186" s="1302"/>
    </row>
    <row r="187" spans="1:9" s="1036" customFormat="1" ht="13.5" thickBot="1" x14ac:dyDescent="0.3">
      <c r="A187" s="1236" t="s">
        <v>584</v>
      </c>
      <c r="B187" s="1304">
        <v>0</v>
      </c>
      <c r="C187" s="1044">
        <v>114350.8191112277</v>
      </c>
      <c r="D187" s="1045"/>
      <c r="E187" s="1044">
        <v>23745.181656255703</v>
      </c>
      <c r="F187" s="1045"/>
      <c r="G187" s="1044">
        <v>90605.637454972006</v>
      </c>
      <c r="H187" s="1046" t="s">
        <v>543</v>
      </c>
      <c r="I187" s="1305">
        <v>0.20765204692726374</v>
      </c>
    </row>
    <row r="188" spans="1:9" x14ac:dyDescent="0.25">
      <c r="A188" s="341"/>
      <c r="C188" s="820"/>
      <c r="D188" s="341"/>
      <c r="E188" s="1107"/>
      <c r="F188" s="341"/>
      <c r="G188" s="1051"/>
      <c r="H188" s="819"/>
      <c r="I188" s="712"/>
    </row>
    <row r="189" spans="1:9" x14ac:dyDescent="0.25">
      <c r="A189" s="327" t="s">
        <v>274</v>
      </c>
      <c r="B189" s="1237"/>
      <c r="C189" s="1105"/>
      <c r="D189" s="327"/>
      <c r="E189" s="819"/>
      <c r="F189" s="327"/>
      <c r="G189" s="1105"/>
      <c r="H189" s="1105"/>
      <c r="I189" s="1105"/>
    </row>
    <row r="190" spans="1:9" x14ac:dyDescent="0.25">
      <c r="A190" s="341"/>
      <c r="C190" s="341"/>
      <c r="D190" s="341"/>
      <c r="E190" s="1105"/>
      <c r="F190" s="341"/>
      <c r="G190" s="341"/>
      <c r="H190" s="341"/>
      <c r="I190" s="341"/>
    </row>
    <row r="191" spans="1:9" ht="13" x14ac:dyDescent="0.25">
      <c r="A191" s="1374" t="s">
        <v>945</v>
      </c>
      <c r="B191" s="1375"/>
      <c r="C191" s="1375"/>
      <c r="D191" s="1375"/>
      <c r="E191" s="1375"/>
      <c r="F191" s="1375"/>
      <c r="G191" s="1375"/>
      <c r="H191" s="1375"/>
      <c r="I191" s="1376"/>
    </row>
    <row r="192" spans="1:9" x14ac:dyDescent="0.25">
      <c r="A192" s="1238" t="s">
        <v>1257</v>
      </c>
      <c r="B192" s="1306"/>
      <c r="C192" s="1297">
        <v>13971.915184453301</v>
      </c>
      <c r="D192" s="1108"/>
      <c r="E192" s="1276">
        <v>0</v>
      </c>
      <c r="F192" s="1108"/>
      <c r="G192" s="1204">
        <v>13971.915184453301</v>
      </c>
      <c r="H192" s="1278" t="s">
        <v>543</v>
      </c>
      <c r="I192" s="1278">
        <v>0</v>
      </c>
    </row>
    <row r="193" spans="1:9" hidden="1" x14ac:dyDescent="0.25">
      <c r="A193" s="1238" t="s">
        <v>946</v>
      </c>
      <c r="B193" s="1306"/>
      <c r="C193" s="1297">
        <v>0</v>
      </c>
      <c r="D193" s="1108"/>
      <c r="E193" s="1276">
        <v>0</v>
      </c>
      <c r="F193" s="1108"/>
      <c r="G193" s="1204">
        <v>0</v>
      </c>
      <c r="H193" s="1278" t="s">
        <v>543</v>
      </c>
      <c r="I193" s="1278">
        <v>0</v>
      </c>
    </row>
    <row r="194" spans="1:9" ht="13" x14ac:dyDescent="0.25">
      <c r="A194" s="1689" t="s">
        <v>948</v>
      </c>
      <c r="B194" s="1690"/>
      <c r="C194" s="1690"/>
      <c r="D194" s="1690"/>
      <c r="E194" s="1690"/>
      <c r="F194" s="1690"/>
      <c r="G194" s="1690"/>
      <c r="H194" s="1690"/>
      <c r="I194" s="1691"/>
    </row>
    <row r="195" spans="1:9" x14ac:dyDescent="0.25">
      <c r="A195" s="1238" t="s">
        <v>949</v>
      </c>
      <c r="B195" s="1306"/>
      <c r="C195" s="1297">
        <v>614.20180602823405</v>
      </c>
      <c r="D195" s="1108"/>
      <c r="E195" s="1276">
        <v>0</v>
      </c>
      <c r="F195" s="1108"/>
      <c r="G195" s="1204">
        <v>614.20180602823405</v>
      </c>
      <c r="H195" s="1278" t="s">
        <v>543</v>
      </c>
      <c r="I195" s="1278">
        <v>0</v>
      </c>
    </row>
    <row r="196" spans="1:9" ht="13" x14ac:dyDescent="0.25">
      <c r="A196" s="1689" t="s">
        <v>609</v>
      </c>
      <c r="B196" s="1690"/>
      <c r="C196" s="1690"/>
      <c r="D196" s="1690"/>
      <c r="E196" s="1690"/>
      <c r="F196" s="1690"/>
      <c r="G196" s="1690"/>
      <c r="H196" s="1690"/>
      <c r="I196" s="1691"/>
    </row>
    <row r="197" spans="1:9" x14ac:dyDescent="0.25">
      <c r="A197" s="1238" t="s">
        <v>1258</v>
      </c>
      <c r="B197" s="1289"/>
      <c r="C197" s="1297">
        <v>868.94008313885001</v>
      </c>
      <c r="D197" s="1108"/>
      <c r="E197" s="1276">
        <v>0</v>
      </c>
      <c r="F197" s="1108"/>
      <c r="G197" s="1204">
        <v>868.94008313885001</v>
      </c>
      <c r="H197" s="1278" t="s">
        <v>543</v>
      </c>
      <c r="I197" s="1278">
        <v>0</v>
      </c>
    </row>
    <row r="198" spans="1:9" hidden="1" x14ac:dyDescent="0.25">
      <c r="A198" s="1048" t="s">
        <v>946</v>
      </c>
      <c r="B198" s="1296"/>
      <c r="C198" s="1297">
        <v>0</v>
      </c>
      <c r="D198" s="1307"/>
      <c r="E198" s="1276">
        <v>0</v>
      </c>
      <c r="F198" s="1307"/>
      <c r="G198" s="1204">
        <v>0</v>
      </c>
      <c r="H198" s="1278" t="s">
        <v>543</v>
      </c>
      <c r="I198" s="1278">
        <v>0</v>
      </c>
    </row>
    <row r="199" spans="1:9" ht="13" x14ac:dyDescent="0.25">
      <c r="A199" s="1689" t="s">
        <v>950</v>
      </c>
      <c r="B199" s="1690"/>
      <c r="C199" s="1690"/>
      <c r="D199" s="1690"/>
      <c r="E199" s="1690"/>
      <c r="F199" s="1690"/>
      <c r="G199" s="1690"/>
      <c r="H199" s="1690"/>
      <c r="I199" s="1691"/>
    </row>
    <row r="200" spans="1:9" x14ac:dyDescent="0.25">
      <c r="A200" s="1048" t="s">
        <v>1258</v>
      </c>
      <c r="B200" s="1296"/>
      <c r="C200" s="1297">
        <v>1046.0313865918599</v>
      </c>
      <c r="D200" s="1108"/>
      <c r="E200" s="1276">
        <v>0</v>
      </c>
      <c r="F200" s="1307"/>
      <c r="G200" s="1204">
        <v>1046.0313865918599</v>
      </c>
      <c r="H200" s="1278" t="s">
        <v>543</v>
      </c>
      <c r="I200" s="1278">
        <v>0</v>
      </c>
    </row>
    <row r="201" spans="1:9" hidden="1" x14ac:dyDescent="0.25">
      <c r="A201" s="1048" t="s">
        <v>946</v>
      </c>
      <c r="B201" s="1296"/>
      <c r="C201" s="1297">
        <v>0</v>
      </c>
      <c r="D201" s="1108"/>
      <c r="E201" s="1276">
        <v>0</v>
      </c>
      <c r="F201" s="1108"/>
      <c r="G201" s="1204">
        <v>0</v>
      </c>
      <c r="H201" s="1278" t="s">
        <v>543</v>
      </c>
      <c r="I201" s="1278">
        <v>0</v>
      </c>
    </row>
    <row r="202" spans="1:9" hidden="1" x14ac:dyDescent="0.25">
      <c r="A202" s="1238" t="s">
        <v>704</v>
      </c>
      <c r="B202" s="1306"/>
      <c r="C202" s="1297">
        <v>364.876405362546</v>
      </c>
      <c r="D202" s="1108"/>
      <c r="E202" s="1276">
        <v>0</v>
      </c>
      <c r="F202" s="1108"/>
      <c r="G202" s="1204">
        <v>364.876405362546</v>
      </c>
      <c r="H202" s="1278" t="s">
        <v>543</v>
      </c>
      <c r="I202" s="1278">
        <v>0</v>
      </c>
    </row>
    <row r="203" spans="1:9" hidden="1" x14ac:dyDescent="0.25">
      <c r="A203" s="1238" t="s">
        <v>705</v>
      </c>
      <c r="B203" s="1306"/>
      <c r="C203" s="1297">
        <v>1597.6041643706758</v>
      </c>
      <c r="D203" s="1108"/>
      <c r="E203" s="1276">
        <v>0</v>
      </c>
      <c r="F203" s="1108"/>
      <c r="G203" s="1204">
        <v>1597.6041643706758</v>
      </c>
      <c r="H203" s="1278" t="s">
        <v>543</v>
      </c>
      <c r="I203" s="1278">
        <v>0</v>
      </c>
    </row>
    <row r="204" spans="1:9" hidden="1" x14ac:dyDescent="0.25">
      <c r="A204" s="1048" t="s">
        <v>706</v>
      </c>
      <c r="B204" s="1296"/>
      <c r="C204" s="1297">
        <v>272.29569063839995</v>
      </c>
      <c r="D204" s="1108"/>
      <c r="E204" s="1276">
        <v>0</v>
      </c>
      <c r="F204" s="1108"/>
      <c r="G204" s="1204">
        <v>272.29569063839995</v>
      </c>
      <c r="H204" s="1278" t="s">
        <v>543</v>
      </c>
      <c r="I204" s="1278">
        <v>0</v>
      </c>
    </row>
    <row r="205" spans="1:9" hidden="1" x14ac:dyDescent="0.25">
      <c r="A205" s="1238" t="s">
        <v>707</v>
      </c>
      <c r="B205" s="1306"/>
      <c r="C205" s="1297">
        <v>-1.3132106512145996</v>
      </c>
      <c r="D205" s="1108"/>
      <c r="E205" s="1276">
        <v>0</v>
      </c>
      <c r="F205" s="1108"/>
      <c r="G205" s="1204">
        <v>-1.3132106512145996</v>
      </c>
      <c r="H205" s="1278" t="s">
        <v>543</v>
      </c>
      <c r="I205" s="1278">
        <v>0</v>
      </c>
    </row>
    <row r="206" spans="1:9" ht="13" thickBot="1" x14ac:dyDescent="0.3">
      <c r="A206" s="341"/>
      <c r="B206" s="1289"/>
      <c r="C206" s="341"/>
      <c r="D206" s="1105"/>
      <c r="E206" s="824"/>
      <c r="F206" s="341"/>
      <c r="G206" s="1105"/>
      <c r="H206" s="341"/>
      <c r="I206" s="341"/>
    </row>
    <row r="207" spans="1:9" ht="13.5" thickBot="1" x14ac:dyDescent="0.3">
      <c r="A207" s="1106" t="s">
        <v>29</v>
      </c>
      <c r="B207" s="1292"/>
      <c r="C207" s="1102">
        <v>130851.90757143994</v>
      </c>
      <c r="D207" s="1103"/>
      <c r="E207" s="1102">
        <v>23745.181656255703</v>
      </c>
      <c r="F207" s="1103"/>
      <c r="G207" s="1102">
        <v>107106.72591518424</v>
      </c>
      <c r="H207" s="1104" t="s">
        <v>543</v>
      </c>
      <c r="I207" s="1293">
        <v>0.18146607181321966</v>
      </c>
    </row>
    <row r="208" spans="1:9" ht="30" customHeight="1" x14ac:dyDescent="0.25">
      <c r="A208" s="1705" t="s">
        <v>652</v>
      </c>
      <c r="B208" s="1706"/>
      <c r="C208" s="1706"/>
      <c r="D208" s="1706"/>
      <c r="E208" s="1706"/>
      <c r="F208" s="1706"/>
      <c r="G208" s="1706"/>
      <c r="H208" s="1706"/>
      <c r="I208" s="1706"/>
    </row>
    <row r="209" spans="1:9" ht="25" customHeight="1" x14ac:dyDescent="0.25">
      <c r="A209" s="1696" t="s">
        <v>342</v>
      </c>
      <c r="B209" s="1697"/>
      <c r="C209" s="1697"/>
      <c r="D209" s="1697"/>
      <c r="E209" s="1697"/>
      <c r="F209" s="1697"/>
      <c r="G209" s="1697"/>
      <c r="H209" s="1697"/>
      <c r="I209" s="1697"/>
    </row>
    <row r="210" spans="1:9" x14ac:dyDescent="0.25">
      <c r="A210" s="1696" t="s">
        <v>1259</v>
      </c>
      <c r="B210" s="1697"/>
      <c r="C210" s="1697"/>
      <c r="D210" s="1697"/>
      <c r="E210" s="1697"/>
      <c r="F210" s="1697"/>
      <c r="G210" s="1697"/>
      <c r="H210" s="1697"/>
      <c r="I210" s="1697"/>
    </row>
    <row r="211" spans="1:9" x14ac:dyDescent="0.25">
      <c r="A211" s="710" t="s">
        <v>585</v>
      </c>
    </row>
  </sheetData>
  <mergeCells count="29">
    <mergeCell ref="A64:C64"/>
    <mergeCell ref="A67:C67"/>
    <mergeCell ref="A69:C69"/>
    <mergeCell ref="A71:C71"/>
    <mergeCell ref="A74:C74"/>
    <mergeCell ref="A65:C65"/>
    <mergeCell ref="A66:C66"/>
    <mergeCell ref="A210:I210"/>
    <mergeCell ref="A1:S2"/>
    <mergeCell ref="A84:A85"/>
    <mergeCell ref="A3:S3"/>
    <mergeCell ref="A4:S4"/>
    <mergeCell ref="A6:S6"/>
    <mergeCell ref="A8:A9"/>
    <mergeCell ref="A208:I208"/>
    <mergeCell ref="A209:I209"/>
    <mergeCell ref="A77:C77"/>
    <mergeCell ref="A45:G45"/>
    <mergeCell ref="A46:G46"/>
    <mergeCell ref="A47:G47"/>
    <mergeCell ref="A80:J80"/>
    <mergeCell ref="A63:F63"/>
    <mergeCell ref="A196:I196"/>
    <mergeCell ref="A199:I199"/>
    <mergeCell ref="A68:F68"/>
    <mergeCell ref="A70:F70"/>
    <mergeCell ref="A73:F73"/>
    <mergeCell ref="A194:I194"/>
    <mergeCell ref="A76:F76"/>
  </mergeCells>
  <printOptions horizontalCentered="1"/>
  <pageMargins left="0.39370078740157483" right="0.39370078740157483" top="0.98425196850393704" bottom="0.19685039370078741" header="0" footer="0.19685039370078741"/>
  <pageSetup scale="2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6443A-83F2-4F84-B01D-ACB0116D64DD}">
  <sheetPr>
    <tabColor theme="0"/>
  </sheetPr>
  <dimension ref="A1:J165"/>
  <sheetViews>
    <sheetView showGridLines="0" zoomScale="80" zoomScaleNormal="80" workbookViewId="0">
      <selection activeCell="B175" sqref="B175"/>
    </sheetView>
  </sheetViews>
  <sheetFormatPr baseColWidth="10" defaultColWidth="11.453125" defaultRowHeight="12.5" x14ac:dyDescent="0.25"/>
  <cols>
    <col min="1" max="1" width="38" style="710" customWidth="1"/>
    <col min="2" max="2" width="19.54296875" style="710" customWidth="1"/>
    <col min="3" max="3" width="20" style="710" customWidth="1"/>
    <col min="4" max="4" width="19.81640625" style="710" customWidth="1"/>
    <col min="5" max="5" width="19.54296875" style="710" customWidth="1"/>
    <col min="6" max="6" width="22.1796875" style="710" customWidth="1"/>
    <col min="7" max="7" width="19.81640625" style="710" customWidth="1"/>
    <col min="8" max="8" width="23.26953125" style="710" customWidth="1"/>
    <col min="9" max="9" width="21" style="710" customWidth="1"/>
    <col min="10" max="10" width="23.26953125" style="710" customWidth="1"/>
    <col min="11" max="109" width="11.453125" style="710"/>
    <col min="110" max="110" width="3.7265625" style="710" customWidth="1"/>
    <col min="111" max="111" width="7.26953125" style="710" customWidth="1"/>
    <col min="112" max="112" width="38" style="710" customWidth="1"/>
    <col min="113" max="155" width="0" style="710" hidden="1" customWidth="1"/>
    <col min="156" max="156" width="18.26953125" style="710" customWidth="1"/>
    <col min="157" max="157" width="0" style="710" hidden="1" customWidth="1"/>
    <col min="158" max="158" width="20" style="710" customWidth="1"/>
    <col min="159" max="159" width="19.81640625" style="710" customWidth="1"/>
    <col min="160" max="160" width="19.54296875" style="710" customWidth="1"/>
    <col min="161" max="161" width="22.1796875" style="710" customWidth="1"/>
    <col min="162" max="162" width="19.81640625" style="710" customWidth="1"/>
    <col min="163" max="163" width="17.7265625" style="710" customWidth="1"/>
    <col min="164" max="164" width="21" style="710" customWidth="1"/>
    <col min="165" max="165" width="18.26953125" style="710" customWidth="1"/>
    <col min="166" max="166" width="19.26953125" style="710" customWidth="1"/>
    <col min="167" max="181" width="0" style="710" hidden="1" customWidth="1"/>
    <col min="182" max="182" width="18.26953125" style="710" customWidth="1"/>
    <col min="183" max="183" width="17.26953125" style="710" customWidth="1"/>
    <col min="184" max="184" width="18.7265625" style="710" customWidth="1"/>
    <col min="185" max="185" width="18.26953125" style="710" customWidth="1"/>
    <col min="186" max="186" width="16.54296875" style="710" customWidth="1"/>
    <col min="187" max="187" width="16.453125" style="710" customWidth="1"/>
    <col min="188" max="188" width="17.26953125" style="710" customWidth="1"/>
    <col min="189" max="189" width="15.7265625" style="710" customWidth="1"/>
    <col min="190" max="190" width="11.453125" style="710"/>
    <col min="191" max="191" width="11.54296875" style="710" customWidth="1"/>
    <col min="192" max="192" width="18.7265625" style="710" customWidth="1"/>
    <col min="193" max="193" width="17.26953125" style="710" customWidth="1"/>
    <col min="194" max="194" width="11.453125" style="710"/>
    <col min="195" max="195" width="15.26953125" style="710" customWidth="1"/>
    <col min="196" max="197" width="11.453125" style="710"/>
    <col min="198" max="198" width="14" style="710" bestFit="1" customWidth="1"/>
    <col min="199" max="199" width="14.26953125" style="710" customWidth="1"/>
    <col min="200" max="201" width="15" style="710" bestFit="1" customWidth="1"/>
    <col min="202" max="202" width="14.7265625" style="710" bestFit="1" customWidth="1"/>
    <col min="203" max="204" width="11.453125" style="710"/>
    <col min="205" max="205" width="17.7265625" style="710" customWidth="1"/>
    <col min="206" max="206" width="15.453125" style="710" customWidth="1"/>
    <col min="207" max="365" width="11.453125" style="710"/>
    <col min="366" max="366" width="3.7265625" style="710" customWidth="1"/>
    <col min="367" max="367" width="7.26953125" style="710" customWidth="1"/>
    <col min="368" max="368" width="38" style="710" customWidth="1"/>
    <col min="369" max="411" width="0" style="710" hidden="1" customWidth="1"/>
    <col min="412" max="412" width="18.26953125" style="710" customWidth="1"/>
    <col min="413" max="413" width="0" style="710" hidden="1" customWidth="1"/>
    <col min="414" max="414" width="20" style="710" customWidth="1"/>
    <col min="415" max="415" width="19.81640625" style="710" customWidth="1"/>
    <col min="416" max="416" width="19.54296875" style="710" customWidth="1"/>
    <col min="417" max="417" width="22.1796875" style="710" customWidth="1"/>
    <col min="418" max="418" width="19.81640625" style="710" customWidth="1"/>
    <col min="419" max="419" width="17.7265625" style="710" customWidth="1"/>
    <col min="420" max="420" width="21" style="710" customWidth="1"/>
    <col min="421" max="421" width="18.26953125" style="710" customWidth="1"/>
    <col min="422" max="422" width="19.26953125" style="710" customWidth="1"/>
    <col min="423" max="437" width="0" style="710" hidden="1" customWidth="1"/>
    <col min="438" max="438" width="18.26953125" style="710" customWidth="1"/>
    <col min="439" max="439" width="17.26953125" style="710" customWidth="1"/>
    <col min="440" max="440" width="18.7265625" style="710" customWidth="1"/>
    <col min="441" max="441" width="18.26953125" style="710" customWidth="1"/>
    <col min="442" max="442" width="16.54296875" style="710" customWidth="1"/>
    <col min="443" max="443" width="16.453125" style="710" customWidth="1"/>
    <col min="444" max="444" width="17.26953125" style="710" customWidth="1"/>
    <col min="445" max="445" width="15.7265625" style="710" customWidth="1"/>
    <col min="446" max="446" width="11.453125" style="710"/>
    <col min="447" max="447" width="11.54296875" style="710" customWidth="1"/>
    <col min="448" max="448" width="18.7265625" style="710" customWidth="1"/>
    <col min="449" max="449" width="17.26953125" style="710" customWidth="1"/>
    <col min="450" max="450" width="11.453125" style="710"/>
    <col min="451" max="451" width="15.26953125" style="710" customWidth="1"/>
    <col min="452" max="453" width="11.453125" style="710"/>
    <col min="454" max="454" width="14" style="710" bestFit="1" customWidth="1"/>
    <col min="455" max="455" width="14.26953125" style="710" customWidth="1"/>
    <col min="456" max="457" width="15" style="710" bestFit="1" customWidth="1"/>
    <col min="458" max="458" width="14.7265625" style="710" bestFit="1" customWidth="1"/>
    <col min="459" max="460" width="11.453125" style="710"/>
    <col min="461" max="461" width="17.7265625" style="710" customWidth="1"/>
    <col min="462" max="462" width="15.453125" style="710" customWidth="1"/>
    <col min="463" max="621" width="11.453125" style="710"/>
    <col min="622" max="622" width="3.7265625" style="710" customWidth="1"/>
    <col min="623" max="623" width="7.26953125" style="710" customWidth="1"/>
    <col min="624" max="624" width="38" style="710" customWidth="1"/>
    <col min="625" max="667" width="0" style="710" hidden="1" customWidth="1"/>
    <col min="668" max="668" width="18.26953125" style="710" customWidth="1"/>
    <col min="669" max="669" width="0" style="710" hidden="1" customWidth="1"/>
    <col min="670" max="670" width="20" style="710" customWidth="1"/>
    <col min="671" max="671" width="19.81640625" style="710" customWidth="1"/>
    <col min="672" max="672" width="19.54296875" style="710" customWidth="1"/>
    <col min="673" max="673" width="22.1796875" style="710" customWidth="1"/>
    <col min="674" max="674" width="19.81640625" style="710" customWidth="1"/>
    <col min="675" max="675" width="17.7265625" style="710" customWidth="1"/>
    <col min="676" max="676" width="21" style="710" customWidth="1"/>
    <col min="677" max="677" width="18.26953125" style="710" customWidth="1"/>
    <col min="678" max="678" width="19.26953125" style="710" customWidth="1"/>
    <col min="679" max="693" width="0" style="710" hidden="1" customWidth="1"/>
    <col min="694" max="694" width="18.26953125" style="710" customWidth="1"/>
    <col min="695" max="695" width="17.26953125" style="710" customWidth="1"/>
    <col min="696" max="696" width="18.7265625" style="710" customWidth="1"/>
    <col min="697" max="697" width="18.26953125" style="710" customWidth="1"/>
    <col min="698" max="698" width="16.54296875" style="710" customWidth="1"/>
    <col min="699" max="699" width="16.453125" style="710" customWidth="1"/>
    <col min="700" max="700" width="17.26953125" style="710" customWidth="1"/>
    <col min="701" max="701" width="15.7265625" style="710" customWidth="1"/>
    <col min="702" max="702" width="11.453125" style="710"/>
    <col min="703" max="703" width="11.54296875" style="710" customWidth="1"/>
    <col min="704" max="704" width="18.7265625" style="710" customWidth="1"/>
    <col min="705" max="705" width="17.26953125" style="710" customWidth="1"/>
    <col min="706" max="706" width="11.453125" style="710"/>
    <col min="707" max="707" width="15.26953125" style="710" customWidth="1"/>
    <col min="708" max="709" width="11.453125" style="710"/>
    <col min="710" max="710" width="14" style="710" bestFit="1" customWidth="1"/>
    <col min="711" max="711" width="14.26953125" style="710" customWidth="1"/>
    <col min="712" max="713" width="15" style="710" bestFit="1" customWidth="1"/>
    <col min="714" max="714" width="14.7265625" style="710" bestFit="1" customWidth="1"/>
    <col min="715" max="716" width="11.453125" style="710"/>
    <col min="717" max="717" width="17.7265625" style="710" customWidth="1"/>
    <col min="718" max="718" width="15.453125" style="710" customWidth="1"/>
    <col min="719" max="877" width="11.453125" style="710"/>
    <col min="878" max="878" width="3.7265625" style="710" customWidth="1"/>
    <col min="879" max="879" width="7.26953125" style="710" customWidth="1"/>
    <col min="880" max="880" width="38" style="710" customWidth="1"/>
    <col min="881" max="923" width="0" style="710" hidden="1" customWidth="1"/>
    <col min="924" max="924" width="18.26953125" style="710" customWidth="1"/>
    <col min="925" max="925" width="0" style="710" hidden="1" customWidth="1"/>
    <col min="926" max="926" width="20" style="710" customWidth="1"/>
    <col min="927" max="927" width="19.81640625" style="710" customWidth="1"/>
    <col min="928" max="928" width="19.54296875" style="710" customWidth="1"/>
    <col min="929" max="929" width="22.1796875" style="710" customWidth="1"/>
    <col min="930" max="930" width="19.81640625" style="710" customWidth="1"/>
    <col min="931" max="931" width="17.7265625" style="710" customWidth="1"/>
    <col min="932" max="932" width="21" style="710" customWidth="1"/>
    <col min="933" max="933" width="18.26953125" style="710" customWidth="1"/>
    <col min="934" max="934" width="19.26953125" style="710" customWidth="1"/>
    <col min="935" max="949" width="0" style="710" hidden="1" customWidth="1"/>
    <col min="950" max="950" width="18.26953125" style="710" customWidth="1"/>
    <col min="951" max="951" width="17.26953125" style="710" customWidth="1"/>
    <col min="952" max="952" width="18.7265625" style="710" customWidth="1"/>
    <col min="953" max="953" width="18.26953125" style="710" customWidth="1"/>
    <col min="954" max="954" width="16.54296875" style="710" customWidth="1"/>
    <col min="955" max="955" width="16.453125" style="710" customWidth="1"/>
    <col min="956" max="956" width="17.26953125" style="710" customWidth="1"/>
    <col min="957" max="957" width="15.7265625" style="710" customWidth="1"/>
    <col min="958" max="958" width="11.453125" style="710"/>
    <col min="959" max="959" width="11.54296875" style="710" customWidth="1"/>
    <col min="960" max="960" width="18.7265625" style="710" customWidth="1"/>
    <col min="961" max="961" width="17.26953125" style="710" customWidth="1"/>
    <col min="962" max="962" width="11.453125" style="710"/>
    <col min="963" max="963" width="15.26953125" style="710" customWidth="1"/>
    <col min="964" max="965" width="11.453125" style="710"/>
    <col min="966" max="966" width="14" style="710" bestFit="1" customWidth="1"/>
    <col min="967" max="967" width="14.26953125" style="710" customWidth="1"/>
    <col min="968" max="969" width="15" style="710" bestFit="1" customWidth="1"/>
    <col min="970" max="970" width="14.7265625" style="710" bestFit="1" customWidth="1"/>
    <col min="971" max="972" width="11.453125" style="710"/>
    <col min="973" max="973" width="17.7265625" style="710" customWidth="1"/>
    <col min="974" max="974" width="15.453125" style="710" customWidth="1"/>
    <col min="975" max="1133" width="11.453125" style="710"/>
    <col min="1134" max="1134" width="3.7265625" style="710" customWidth="1"/>
    <col min="1135" max="1135" width="7.26953125" style="710" customWidth="1"/>
    <col min="1136" max="1136" width="38" style="710" customWidth="1"/>
    <col min="1137" max="1179" width="0" style="710" hidden="1" customWidth="1"/>
    <col min="1180" max="1180" width="18.26953125" style="710" customWidth="1"/>
    <col min="1181" max="1181" width="0" style="710" hidden="1" customWidth="1"/>
    <col min="1182" max="1182" width="20" style="710" customWidth="1"/>
    <col min="1183" max="1183" width="19.81640625" style="710" customWidth="1"/>
    <col min="1184" max="1184" width="19.54296875" style="710" customWidth="1"/>
    <col min="1185" max="1185" width="22.1796875" style="710" customWidth="1"/>
    <col min="1186" max="1186" width="19.81640625" style="710" customWidth="1"/>
    <col min="1187" max="1187" width="17.7265625" style="710" customWidth="1"/>
    <col min="1188" max="1188" width="21" style="710" customWidth="1"/>
    <col min="1189" max="1189" width="18.26953125" style="710" customWidth="1"/>
    <col min="1190" max="1190" width="19.26953125" style="710" customWidth="1"/>
    <col min="1191" max="1205" width="0" style="710" hidden="1" customWidth="1"/>
    <col min="1206" max="1206" width="18.26953125" style="710" customWidth="1"/>
    <col min="1207" max="1207" width="17.26953125" style="710" customWidth="1"/>
    <col min="1208" max="1208" width="18.7265625" style="710" customWidth="1"/>
    <col min="1209" max="1209" width="18.26953125" style="710" customWidth="1"/>
    <col min="1210" max="1210" width="16.54296875" style="710" customWidth="1"/>
    <col min="1211" max="1211" width="16.453125" style="710" customWidth="1"/>
    <col min="1212" max="1212" width="17.26953125" style="710" customWidth="1"/>
    <col min="1213" max="1213" width="15.7265625" style="710" customWidth="1"/>
    <col min="1214" max="1214" width="11.453125" style="710"/>
    <col min="1215" max="1215" width="11.54296875" style="710" customWidth="1"/>
    <col min="1216" max="1216" width="18.7265625" style="710" customWidth="1"/>
    <col min="1217" max="1217" width="17.26953125" style="710" customWidth="1"/>
    <col min="1218" max="1218" width="11.453125" style="710"/>
    <col min="1219" max="1219" width="15.26953125" style="710" customWidth="1"/>
    <col min="1220" max="1221" width="11.453125" style="710"/>
    <col min="1222" max="1222" width="14" style="710" bestFit="1" customWidth="1"/>
    <col min="1223" max="1223" width="14.26953125" style="710" customWidth="1"/>
    <col min="1224" max="1225" width="15" style="710" bestFit="1" customWidth="1"/>
    <col min="1226" max="1226" width="14.7265625" style="710" bestFit="1" customWidth="1"/>
    <col min="1227" max="1228" width="11.453125" style="710"/>
    <col min="1229" max="1229" width="17.7265625" style="710" customWidth="1"/>
    <col min="1230" max="1230" width="15.453125" style="710" customWidth="1"/>
    <col min="1231" max="1389" width="11.453125" style="710"/>
    <col min="1390" max="1390" width="3.7265625" style="710" customWidth="1"/>
    <col min="1391" max="1391" width="7.26953125" style="710" customWidth="1"/>
    <col min="1392" max="1392" width="38" style="710" customWidth="1"/>
    <col min="1393" max="1435" width="0" style="710" hidden="1" customWidth="1"/>
    <col min="1436" max="1436" width="18.26953125" style="710" customWidth="1"/>
    <col min="1437" max="1437" width="0" style="710" hidden="1" customWidth="1"/>
    <col min="1438" max="1438" width="20" style="710" customWidth="1"/>
    <col min="1439" max="1439" width="19.81640625" style="710" customWidth="1"/>
    <col min="1440" max="1440" width="19.54296875" style="710" customWidth="1"/>
    <col min="1441" max="1441" width="22.1796875" style="710" customWidth="1"/>
    <col min="1442" max="1442" width="19.81640625" style="710" customWidth="1"/>
    <col min="1443" max="1443" width="17.7265625" style="710" customWidth="1"/>
    <col min="1444" max="1444" width="21" style="710" customWidth="1"/>
    <col min="1445" max="1445" width="18.26953125" style="710" customWidth="1"/>
    <col min="1446" max="1446" width="19.26953125" style="710" customWidth="1"/>
    <col min="1447" max="1461" width="0" style="710" hidden="1" customWidth="1"/>
    <col min="1462" max="1462" width="18.26953125" style="710" customWidth="1"/>
    <col min="1463" max="1463" width="17.26953125" style="710" customWidth="1"/>
    <col min="1464" max="1464" width="18.7265625" style="710" customWidth="1"/>
    <col min="1465" max="1465" width="18.26953125" style="710" customWidth="1"/>
    <col min="1466" max="1466" width="16.54296875" style="710" customWidth="1"/>
    <col min="1467" max="1467" width="16.453125" style="710" customWidth="1"/>
    <col min="1468" max="1468" width="17.26953125" style="710" customWidth="1"/>
    <col min="1469" max="1469" width="15.7265625" style="710" customWidth="1"/>
    <col min="1470" max="1470" width="11.453125" style="710"/>
    <col min="1471" max="1471" width="11.54296875" style="710" customWidth="1"/>
    <col min="1472" max="1472" width="18.7265625" style="710" customWidth="1"/>
    <col min="1473" max="1473" width="17.26953125" style="710" customWidth="1"/>
    <col min="1474" max="1474" width="11.453125" style="710"/>
    <col min="1475" max="1475" width="15.26953125" style="710" customWidth="1"/>
    <col min="1476" max="1477" width="11.453125" style="710"/>
    <col min="1478" max="1478" width="14" style="710" bestFit="1" customWidth="1"/>
    <col min="1479" max="1479" width="14.26953125" style="710" customWidth="1"/>
    <col min="1480" max="1481" width="15" style="710" bestFit="1" customWidth="1"/>
    <col min="1482" max="1482" width="14.7265625" style="710" bestFit="1" customWidth="1"/>
    <col min="1483" max="1484" width="11.453125" style="710"/>
    <col min="1485" max="1485" width="17.7265625" style="710" customWidth="1"/>
    <col min="1486" max="1486" width="15.453125" style="710" customWidth="1"/>
    <col min="1487" max="1645" width="11.453125" style="710"/>
    <col min="1646" max="1646" width="3.7265625" style="710" customWidth="1"/>
    <col min="1647" max="1647" width="7.26953125" style="710" customWidth="1"/>
    <col min="1648" max="1648" width="38" style="710" customWidth="1"/>
    <col min="1649" max="1691" width="0" style="710" hidden="1" customWidth="1"/>
    <col min="1692" max="1692" width="18.26953125" style="710" customWidth="1"/>
    <col min="1693" max="1693" width="0" style="710" hidden="1" customWidth="1"/>
    <col min="1694" max="1694" width="20" style="710" customWidth="1"/>
    <col min="1695" max="1695" width="19.81640625" style="710" customWidth="1"/>
    <col min="1696" max="1696" width="19.54296875" style="710" customWidth="1"/>
    <col min="1697" max="1697" width="22.1796875" style="710" customWidth="1"/>
    <col min="1698" max="1698" width="19.81640625" style="710" customWidth="1"/>
    <col min="1699" max="1699" width="17.7265625" style="710" customWidth="1"/>
    <col min="1700" max="1700" width="21" style="710" customWidth="1"/>
    <col min="1701" max="1701" width="18.26953125" style="710" customWidth="1"/>
    <col min="1702" max="1702" width="19.26953125" style="710" customWidth="1"/>
    <col min="1703" max="1717" width="0" style="710" hidden="1" customWidth="1"/>
    <col min="1718" max="1718" width="18.26953125" style="710" customWidth="1"/>
    <col min="1719" max="1719" width="17.26953125" style="710" customWidth="1"/>
    <col min="1720" max="1720" width="18.7265625" style="710" customWidth="1"/>
    <col min="1721" max="1721" width="18.26953125" style="710" customWidth="1"/>
    <col min="1722" max="1722" width="16.54296875" style="710" customWidth="1"/>
    <col min="1723" max="1723" width="16.453125" style="710" customWidth="1"/>
    <col min="1724" max="1724" width="17.26953125" style="710" customWidth="1"/>
    <col min="1725" max="1725" width="15.7265625" style="710" customWidth="1"/>
    <col min="1726" max="1726" width="11.453125" style="710"/>
    <col min="1727" max="1727" width="11.54296875" style="710" customWidth="1"/>
    <col min="1728" max="1728" width="18.7265625" style="710" customWidth="1"/>
    <col min="1729" max="1729" width="17.26953125" style="710" customWidth="1"/>
    <col min="1730" max="1730" width="11.453125" style="710"/>
    <col min="1731" max="1731" width="15.26953125" style="710" customWidth="1"/>
    <col min="1732" max="1733" width="11.453125" style="710"/>
    <col min="1734" max="1734" width="14" style="710" bestFit="1" customWidth="1"/>
    <col min="1735" max="1735" width="14.26953125" style="710" customWidth="1"/>
    <col min="1736" max="1737" width="15" style="710" bestFit="1" customWidth="1"/>
    <col min="1738" max="1738" width="14.7265625" style="710" bestFit="1" customWidth="1"/>
    <col min="1739" max="1740" width="11.453125" style="710"/>
    <col min="1741" max="1741" width="17.7265625" style="710" customWidth="1"/>
    <col min="1742" max="1742" width="15.453125" style="710" customWidth="1"/>
    <col min="1743" max="1901" width="11.453125" style="710"/>
    <col min="1902" max="1902" width="3.7265625" style="710" customWidth="1"/>
    <col min="1903" max="1903" width="7.26953125" style="710" customWidth="1"/>
    <col min="1904" max="1904" width="38" style="710" customWidth="1"/>
    <col min="1905" max="1947" width="0" style="710" hidden="1" customWidth="1"/>
    <col min="1948" max="1948" width="18.26953125" style="710" customWidth="1"/>
    <col min="1949" max="1949" width="0" style="710" hidden="1" customWidth="1"/>
    <col min="1950" max="1950" width="20" style="710" customWidth="1"/>
    <col min="1951" max="1951" width="19.81640625" style="710" customWidth="1"/>
    <col min="1952" max="1952" width="19.54296875" style="710" customWidth="1"/>
    <col min="1953" max="1953" width="22.1796875" style="710" customWidth="1"/>
    <col min="1954" max="1954" width="19.81640625" style="710" customWidth="1"/>
    <col min="1955" max="1955" width="17.7265625" style="710" customWidth="1"/>
    <col min="1956" max="1956" width="21" style="710" customWidth="1"/>
    <col min="1957" max="1957" width="18.26953125" style="710" customWidth="1"/>
    <col min="1958" max="1958" width="19.26953125" style="710" customWidth="1"/>
    <col min="1959" max="1973" width="0" style="710" hidden="1" customWidth="1"/>
    <col min="1974" max="1974" width="18.26953125" style="710" customWidth="1"/>
    <col min="1975" max="1975" width="17.26953125" style="710" customWidth="1"/>
    <col min="1976" max="1976" width="18.7265625" style="710" customWidth="1"/>
    <col min="1977" max="1977" width="18.26953125" style="710" customWidth="1"/>
    <col min="1978" max="1978" width="16.54296875" style="710" customWidth="1"/>
    <col min="1979" max="1979" width="16.453125" style="710" customWidth="1"/>
    <col min="1980" max="1980" width="17.26953125" style="710" customWidth="1"/>
    <col min="1981" max="1981" width="15.7265625" style="710" customWidth="1"/>
    <col min="1982" max="1982" width="11.453125" style="710"/>
    <col min="1983" max="1983" width="11.54296875" style="710" customWidth="1"/>
    <col min="1984" max="1984" width="18.7265625" style="710" customWidth="1"/>
    <col min="1985" max="1985" width="17.26953125" style="710" customWidth="1"/>
    <col min="1986" max="1986" width="11.453125" style="710"/>
    <col min="1987" max="1987" width="15.26953125" style="710" customWidth="1"/>
    <col min="1988" max="1989" width="11.453125" style="710"/>
    <col min="1990" max="1990" width="14" style="710" bestFit="1" customWidth="1"/>
    <col min="1991" max="1991" width="14.26953125" style="710" customWidth="1"/>
    <col min="1992" max="1993" width="15" style="710" bestFit="1" customWidth="1"/>
    <col min="1994" max="1994" width="14.7265625" style="710" bestFit="1" customWidth="1"/>
    <col min="1995" max="1996" width="11.453125" style="710"/>
    <col min="1997" max="1997" width="17.7265625" style="710" customWidth="1"/>
    <col min="1998" max="1998" width="15.453125" style="710" customWidth="1"/>
    <col min="1999" max="2157" width="11.453125" style="710"/>
    <col min="2158" max="2158" width="3.7265625" style="710" customWidth="1"/>
    <col min="2159" max="2159" width="7.26953125" style="710" customWidth="1"/>
    <col min="2160" max="2160" width="38" style="710" customWidth="1"/>
    <col min="2161" max="2203" width="0" style="710" hidden="1" customWidth="1"/>
    <col min="2204" max="2204" width="18.26953125" style="710" customWidth="1"/>
    <col min="2205" max="2205" width="0" style="710" hidden="1" customWidth="1"/>
    <col min="2206" max="2206" width="20" style="710" customWidth="1"/>
    <col min="2207" max="2207" width="19.81640625" style="710" customWidth="1"/>
    <col min="2208" max="2208" width="19.54296875" style="710" customWidth="1"/>
    <col min="2209" max="2209" width="22.1796875" style="710" customWidth="1"/>
    <col min="2210" max="2210" width="19.81640625" style="710" customWidth="1"/>
    <col min="2211" max="2211" width="17.7265625" style="710" customWidth="1"/>
    <col min="2212" max="2212" width="21" style="710" customWidth="1"/>
    <col min="2213" max="2213" width="18.26953125" style="710" customWidth="1"/>
    <col min="2214" max="2214" width="19.26953125" style="710" customWidth="1"/>
    <col min="2215" max="2229" width="0" style="710" hidden="1" customWidth="1"/>
    <col min="2230" max="2230" width="18.26953125" style="710" customWidth="1"/>
    <col min="2231" max="2231" width="17.26953125" style="710" customWidth="1"/>
    <col min="2232" max="2232" width="18.7265625" style="710" customWidth="1"/>
    <col min="2233" max="2233" width="18.26953125" style="710" customWidth="1"/>
    <col min="2234" max="2234" width="16.54296875" style="710" customWidth="1"/>
    <col min="2235" max="2235" width="16.453125" style="710" customWidth="1"/>
    <col min="2236" max="2236" width="17.26953125" style="710" customWidth="1"/>
    <col min="2237" max="2237" width="15.7265625" style="710" customWidth="1"/>
    <col min="2238" max="2238" width="11.453125" style="710"/>
    <col min="2239" max="2239" width="11.54296875" style="710" customWidth="1"/>
    <col min="2240" max="2240" width="18.7265625" style="710" customWidth="1"/>
    <col min="2241" max="2241" width="17.26953125" style="710" customWidth="1"/>
    <col min="2242" max="2242" width="11.453125" style="710"/>
    <col min="2243" max="2243" width="15.26953125" style="710" customWidth="1"/>
    <col min="2244" max="2245" width="11.453125" style="710"/>
    <col min="2246" max="2246" width="14" style="710" bestFit="1" customWidth="1"/>
    <col min="2247" max="2247" width="14.26953125" style="710" customWidth="1"/>
    <col min="2248" max="2249" width="15" style="710" bestFit="1" customWidth="1"/>
    <col min="2250" max="2250" width="14.7265625" style="710" bestFit="1" customWidth="1"/>
    <col min="2251" max="2252" width="11.453125" style="710"/>
    <col min="2253" max="2253" width="17.7265625" style="710" customWidth="1"/>
    <col min="2254" max="2254" width="15.453125" style="710" customWidth="1"/>
    <col min="2255" max="2413" width="11.453125" style="710"/>
    <col min="2414" max="2414" width="3.7265625" style="710" customWidth="1"/>
    <col min="2415" max="2415" width="7.26953125" style="710" customWidth="1"/>
    <col min="2416" max="2416" width="38" style="710" customWidth="1"/>
    <col min="2417" max="2459" width="0" style="710" hidden="1" customWidth="1"/>
    <col min="2460" max="2460" width="18.26953125" style="710" customWidth="1"/>
    <col min="2461" max="2461" width="0" style="710" hidden="1" customWidth="1"/>
    <col min="2462" max="2462" width="20" style="710" customWidth="1"/>
    <col min="2463" max="2463" width="19.81640625" style="710" customWidth="1"/>
    <col min="2464" max="2464" width="19.54296875" style="710" customWidth="1"/>
    <col min="2465" max="2465" width="22.1796875" style="710" customWidth="1"/>
    <col min="2466" max="2466" width="19.81640625" style="710" customWidth="1"/>
    <col min="2467" max="2467" width="17.7265625" style="710" customWidth="1"/>
    <col min="2468" max="2468" width="21" style="710" customWidth="1"/>
    <col min="2469" max="2469" width="18.26953125" style="710" customWidth="1"/>
    <col min="2470" max="2470" width="19.26953125" style="710" customWidth="1"/>
    <col min="2471" max="2485" width="0" style="710" hidden="1" customWidth="1"/>
    <col min="2486" max="2486" width="18.26953125" style="710" customWidth="1"/>
    <col min="2487" max="2487" width="17.26953125" style="710" customWidth="1"/>
    <col min="2488" max="2488" width="18.7265625" style="710" customWidth="1"/>
    <col min="2489" max="2489" width="18.26953125" style="710" customWidth="1"/>
    <col min="2490" max="2490" width="16.54296875" style="710" customWidth="1"/>
    <col min="2491" max="2491" width="16.453125" style="710" customWidth="1"/>
    <col min="2492" max="2492" width="17.26953125" style="710" customWidth="1"/>
    <col min="2493" max="2493" width="15.7265625" style="710" customWidth="1"/>
    <col min="2494" max="2494" width="11.453125" style="710"/>
    <col min="2495" max="2495" width="11.54296875" style="710" customWidth="1"/>
    <col min="2496" max="2496" width="18.7265625" style="710" customWidth="1"/>
    <col min="2497" max="2497" width="17.26953125" style="710" customWidth="1"/>
    <col min="2498" max="2498" width="11.453125" style="710"/>
    <col min="2499" max="2499" width="15.26953125" style="710" customWidth="1"/>
    <col min="2500" max="2501" width="11.453125" style="710"/>
    <col min="2502" max="2502" width="14" style="710" bestFit="1" customWidth="1"/>
    <col min="2503" max="2503" width="14.26953125" style="710" customWidth="1"/>
    <col min="2504" max="2505" width="15" style="710" bestFit="1" customWidth="1"/>
    <col min="2506" max="2506" width="14.7265625" style="710" bestFit="1" customWidth="1"/>
    <col min="2507" max="2508" width="11.453125" style="710"/>
    <col min="2509" max="2509" width="17.7265625" style="710" customWidth="1"/>
    <col min="2510" max="2510" width="15.453125" style="710" customWidth="1"/>
    <col min="2511" max="2669" width="11.453125" style="710"/>
    <col min="2670" max="2670" width="3.7265625" style="710" customWidth="1"/>
    <col min="2671" max="2671" width="7.26953125" style="710" customWidth="1"/>
    <col min="2672" max="2672" width="38" style="710" customWidth="1"/>
    <col min="2673" max="2715" width="0" style="710" hidden="1" customWidth="1"/>
    <col min="2716" max="2716" width="18.26953125" style="710" customWidth="1"/>
    <col min="2717" max="2717" width="0" style="710" hidden="1" customWidth="1"/>
    <col min="2718" max="2718" width="20" style="710" customWidth="1"/>
    <col min="2719" max="2719" width="19.81640625" style="710" customWidth="1"/>
    <col min="2720" max="2720" width="19.54296875" style="710" customWidth="1"/>
    <col min="2721" max="2721" width="22.1796875" style="710" customWidth="1"/>
    <col min="2722" max="2722" width="19.81640625" style="710" customWidth="1"/>
    <col min="2723" max="2723" width="17.7265625" style="710" customWidth="1"/>
    <col min="2724" max="2724" width="21" style="710" customWidth="1"/>
    <col min="2725" max="2725" width="18.26953125" style="710" customWidth="1"/>
    <col min="2726" max="2726" width="19.26953125" style="710" customWidth="1"/>
    <col min="2727" max="2741" width="0" style="710" hidden="1" customWidth="1"/>
    <col min="2742" max="2742" width="18.26953125" style="710" customWidth="1"/>
    <col min="2743" max="2743" width="17.26953125" style="710" customWidth="1"/>
    <col min="2744" max="2744" width="18.7265625" style="710" customWidth="1"/>
    <col min="2745" max="2745" width="18.26953125" style="710" customWidth="1"/>
    <col min="2746" max="2746" width="16.54296875" style="710" customWidth="1"/>
    <col min="2747" max="2747" width="16.453125" style="710" customWidth="1"/>
    <col min="2748" max="2748" width="17.26953125" style="710" customWidth="1"/>
    <col min="2749" max="2749" width="15.7265625" style="710" customWidth="1"/>
    <col min="2750" max="2750" width="11.453125" style="710"/>
    <col min="2751" max="2751" width="11.54296875" style="710" customWidth="1"/>
    <col min="2752" max="2752" width="18.7265625" style="710" customWidth="1"/>
    <col min="2753" max="2753" width="17.26953125" style="710" customWidth="1"/>
    <col min="2754" max="2754" width="11.453125" style="710"/>
    <col min="2755" max="2755" width="15.26953125" style="710" customWidth="1"/>
    <col min="2756" max="2757" width="11.453125" style="710"/>
    <col min="2758" max="2758" width="14" style="710" bestFit="1" customWidth="1"/>
    <col min="2759" max="2759" width="14.26953125" style="710" customWidth="1"/>
    <col min="2760" max="2761" width="15" style="710" bestFit="1" customWidth="1"/>
    <col min="2762" max="2762" width="14.7265625" style="710" bestFit="1" customWidth="1"/>
    <col min="2763" max="2764" width="11.453125" style="710"/>
    <col min="2765" max="2765" width="17.7265625" style="710" customWidth="1"/>
    <col min="2766" max="2766" width="15.453125" style="710" customWidth="1"/>
    <col min="2767" max="2925" width="11.453125" style="710"/>
    <col min="2926" max="2926" width="3.7265625" style="710" customWidth="1"/>
    <col min="2927" max="2927" width="7.26953125" style="710" customWidth="1"/>
    <col min="2928" max="2928" width="38" style="710" customWidth="1"/>
    <col min="2929" max="2971" width="0" style="710" hidden="1" customWidth="1"/>
    <col min="2972" max="2972" width="18.26953125" style="710" customWidth="1"/>
    <col min="2973" max="2973" width="0" style="710" hidden="1" customWidth="1"/>
    <col min="2974" max="2974" width="20" style="710" customWidth="1"/>
    <col min="2975" max="2975" width="19.81640625" style="710" customWidth="1"/>
    <col min="2976" max="2976" width="19.54296875" style="710" customWidth="1"/>
    <col min="2977" max="2977" width="22.1796875" style="710" customWidth="1"/>
    <col min="2978" max="2978" width="19.81640625" style="710" customWidth="1"/>
    <col min="2979" max="2979" width="17.7265625" style="710" customWidth="1"/>
    <col min="2980" max="2980" width="21" style="710" customWidth="1"/>
    <col min="2981" max="2981" width="18.26953125" style="710" customWidth="1"/>
    <col min="2982" max="2982" width="19.26953125" style="710" customWidth="1"/>
    <col min="2983" max="2997" width="0" style="710" hidden="1" customWidth="1"/>
    <col min="2998" max="2998" width="18.26953125" style="710" customWidth="1"/>
    <col min="2999" max="2999" width="17.26953125" style="710" customWidth="1"/>
    <col min="3000" max="3000" width="18.7265625" style="710" customWidth="1"/>
    <col min="3001" max="3001" width="18.26953125" style="710" customWidth="1"/>
    <col min="3002" max="3002" width="16.54296875" style="710" customWidth="1"/>
    <col min="3003" max="3003" width="16.453125" style="710" customWidth="1"/>
    <col min="3004" max="3004" width="17.26953125" style="710" customWidth="1"/>
    <col min="3005" max="3005" width="15.7265625" style="710" customWidth="1"/>
    <col min="3006" max="3006" width="11.453125" style="710"/>
    <col min="3007" max="3007" width="11.54296875" style="710" customWidth="1"/>
    <col min="3008" max="3008" width="18.7265625" style="710" customWidth="1"/>
    <col min="3009" max="3009" width="17.26953125" style="710" customWidth="1"/>
    <col min="3010" max="3010" width="11.453125" style="710"/>
    <col min="3011" max="3011" width="15.26953125" style="710" customWidth="1"/>
    <col min="3012" max="3013" width="11.453125" style="710"/>
    <col min="3014" max="3014" width="14" style="710" bestFit="1" customWidth="1"/>
    <col min="3015" max="3015" width="14.26953125" style="710" customWidth="1"/>
    <col min="3016" max="3017" width="15" style="710" bestFit="1" customWidth="1"/>
    <col min="3018" max="3018" width="14.7265625" style="710" bestFit="1" customWidth="1"/>
    <col min="3019" max="3020" width="11.453125" style="710"/>
    <col min="3021" max="3021" width="17.7265625" style="710" customWidth="1"/>
    <col min="3022" max="3022" width="15.453125" style="710" customWidth="1"/>
    <col min="3023" max="3181" width="11.453125" style="710"/>
    <col min="3182" max="3182" width="3.7265625" style="710" customWidth="1"/>
    <col min="3183" max="3183" width="7.26953125" style="710" customWidth="1"/>
    <col min="3184" max="3184" width="38" style="710" customWidth="1"/>
    <col min="3185" max="3227" width="0" style="710" hidden="1" customWidth="1"/>
    <col min="3228" max="3228" width="18.26953125" style="710" customWidth="1"/>
    <col min="3229" max="3229" width="0" style="710" hidden="1" customWidth="1"/>
    <col min="3230" max="3230" width="20" style="710" customWidth="1"/>
    <col min="3231" max="3231" width="19.81640625" style="710" customWidth="1"/>
    <col min="3232" max="3232" width="19.54296875" style="710" customWidth="1"/>
    <col min="3233" max="3233" width="22.1796875" style="710" customWidth="1"/>
    <col min="3234" max="3234" width="19.81640625" style="710" customWidth="1"/>
    <col min="3235" max="3235" width="17.7265625" style="710" customWidth="1"/>
    <col min="3236" max="3236" width="21" style="710" customWidth="1"/>
    <col min="3237" max="3237" width="18.26953125" style="710" customWidth="1"/>
    <col min="3238" max="3238" width="19.26953125" style="710" customWidth="1"/>
    <col min="3239" max="3253" width="0" style="710" hidden="1" customWidth="1"/>
    <col min="3254" max="3254" width="18.26953125" style="710" customWidth="1"/>
    <col min="3255" max="3255" width="17.26953125" style="710" customWidth="1"/>
    <col min="3256" max="3256" width="18.7265625" style="710" customWidth="1"/>
    <col min="3257" max="3257" width="18.26953125" style="710" customWidth="1"/>
    <col min="3258" max="3258" width="16.54296875" style="710" customWidth="1"/>
    <col min="3259" max="3259" width="16.453125" style="710" customWidth="1"/>
    <col min="3260" max="3260" width="17.26953125" style="710" customWidth="1"/>
    <col min="3261" max="3261" width="15.7265625" style="710" customWidth="1"/>
    <col min="3262" max="3262" width="11.453125" style="710"/>
    <col min="3263" max="3263" width="11.54296875" style="710" customWidth="1"/>
    <col min="3264" max="3264" width="18.7265625" style="710" customWidth="1"/>
    <col min="3265" max="3265" width="17.26953125" style="710" customWidth="1"/>
    <col min="3266" max="3266" width="11.453125" style="710"/>
    <col min="3267" max="3267" width="15.26953125" style="710" customWidth="1"/>
    <col min="3268" max="3269" width="11.453125" style="710"/>
    <col min="3270" max="3270" width="14" style="710" bestFit="1" customWidth="1"/>
    <col min="3271" max="3271" width="14.26953125" style="710" customWidth="1"/>
    <col min="3272" max="3273" width="15" style="710" bestFit="1" customWidth="1"/>
    <col min="3274" max="3274" width="14.7265625" style="710" bestFit="1" customWidth="1"/>
    <col min="3275" max="3276" width="11.453125" style="710"/>
    <col min="3277" max="3277" width="17.7265625" style="710" customWidth="1"/>
    <col min="3278" max="3278" width="15.453125" style="710" customWidth="1"/>
    <col min="3279" max="3437" width="11.453125" style="710"/>
    <col min="3438" max="3438" width="3.7265625" style="710" customWidth="1"/>
    <col min="3439" max="3439" width="7.26953125" style="710" customWidth="1"/>
    <col min="3440" max="3440" width="38" style="710" customWidth="1"/>
    <col min="3441" max="3483" width="0" style="710" hidden="1" customWidth="1"/>
    <col min="3484" max="3484" width="18.26953125" style="710" customWidth="1"/>
    <col min="3485" max="3485" width="0" style="710" hidden="1" customWidth="1"/>
    <col min="3486" max="3486" width="20" style="710" customWidth="1"/>
    <col min="3487" max="3487" width="19.81640625" style="710" customWidth="1"/>
    <col min="3488" max="3488" width="19.54296875" style="710" customWidth="1"/>
    <col min="3489" max="3489" width="22.1796875" style="710" customWidth="1"/>
    <col min="3490" max="3490" width="19.81640625" style="710" customWidth="1"/>
    <col min="3491" max="3491" width="17.7265625" style="710" customWidth="1"/>
    <col min="3492" max="3492" width="21" style="710" customWidth="1"/>
    <col min="3493" max="3493" width="18.26953125" style="710" customWidth="1"/>
    <col min="3494" max="3494" width="19.26953125" style="710" customWidth="1"/>
    <col min="3495" max="3509" width="0" style="710" hidden="1" customWidth="1"/>
    <col min="3510" max="3510" width="18.26953125" style="710" customWidth="1"/>
    <col min="3511" max="3511" width="17.26953125" style="710" customWidth="1"/>
    <col min="3512" max="3512" width="18.7265625" style="710" customWidth="1"/>
    <col min="3513" max="3513" width="18.26953125" style="710" customWidth="1"/>
    <col min="3514" max="3514" width="16.54296875" style="710" customWidth="1"/>
    <col min="3515" max="3515" width="16.453125" style="710" customWidth="1"/>
    <col min="3516" max="3516" width="17.26953125" style="710" customWidth="1"/>
    <col min="3517" max="3517" width="15.7265625" style="710" customWidth="1"/>
    <col min="3518" max="3518" width="11.453125" style="710"/>
    <col min="3519" max="3519" width="11.54296875" style="710" customWidth="1"/>
    <col min="3520" max="3520" width="18.7265625" style="710" customWidth="1"/>
    <col min="3521" max="3521" width="17.26953125" style="710" customWidth="1"/>
    <col min="3522" max="3522" width="11.453125" style="710"/>
    <col min="3523" max="3523" width="15.26953125" style="710" customWidth="1"/>
    <col min="3524" max="3525" width="11.453125" style="710"/>
    <col min="3526" max="3526" width="14" style="710" bestFit="1" customWidth="1"/>
    <col min="3527" max="3527" width="14.26953125" style="710" customWidth="1"/>
    <col min="3528" max="3529" width="15" style="710" bestFit="1" customWidth="1"/>
    <col min="3530" max="3530" width="14.7265625" style="710" bestFit="1" customWidth="1"/>
    <col min="3531" max="3532" width="11.453125" style="710"/>
    <col min="3533" max="3533" width="17.7265625" style="710" customWidth="1"/>
    <col min="3534" max="3534" width="15.453125" style="710" customWidth="1"/>
    <col min="3535" max="3693" width="11.453125" style="710"/>
    <col min="3694" max="3694" width="3.7265625" style="710" customWidth="1"/>
    <col min="3695" max="3695" width="7.26953125" style="710" customWidth="1"/>
    <col min="3696" max="3696" width="38" style="710" customWidth="1"/>
    <col min="3697" max="3739" width="0" style="710" hidden="1" customWidth="1"/>
    <col min="3740" max="3740" width="18.26953125" style="710" customWidth="1"/>
    <col min="3741" max="3741" width="0" style="710" hidden="1" customWidth="1"/>
    <col min="3742" max="3742" width="20" style="710" customWidth="1"/>
    <col min="3743" max="3743" width="19.81640625" style="710" customWidth="1"/>
    <col min="3744" max="3744" width="19.54296875" style="710" customWidth="1"/>
    <col min="3745" max="3745" width="22.1796875" style="710" customWidth="1"/>
    <col min="3746" max="3746" width="19.81640625" style="710" customWidth="1"/>
    <col min="3747" max="3747" width="17.7265625" style="710" customWidth="1"/>
    <col min="3748" max="3748" width="21" style="710" customWidth="1"/>
    <col min="3749" max="3749" width="18.26953125" style="710" customWidth="1"/>
    <col min="3750" max="3750" width="19.26953125" style="710" customWidth="1"/>
    <col min="3751" max="3765" width="0" style="710" hidden="1" customWidth="1"/>
    <col min="3766" max="3766" width="18.26953125" style="710" customWidth="1"/>
    <col min="3767" max="3767" width="17.26953125" style="710" customWidth="1"/>
    <col min="3768" max="3768" width="18.7265625" style="710" customWidth="1"/>
    <col min="3769" max="3769" width="18.26953125" style="710" customWidth="1"/>
    <col min="3770" max="3770" width="16.54296875" style="710" customWidth="1"/>
    <col min="3771" max="3771" width="16.453125" style="710" customWidth="1"/>
    <col min="3772" max="3772" width="17.26953125" style="710" customWidth="1"/>
    <col min="3773" max="3773" width="15.7265625" style="710" customWidth="1"/>
    <col min="3774" max="3774" width="11.453125" style="710"/>
    <col min="3775" max="3775" width="11.54296875" style="710" customWidth="1"/>
    <col min="3776" max="3776" width="18.7265625" style="710" customWidth="1"/>
    <col min="3777" max="3777" width="17.26953125" style="710" customWidth="1"/>
    <col min="3778" max="3778" width="11.453125" style="710"/>
    <col min="3779" max="3779" width="15.26953125" style="710" customWidth="1"/>
    <col min="3780" max="3781" width="11.453125" style="710"/>
    <col min="3782" max="3782" width="14" style="710" bestFit="1" customWidth="1"/>
    <col min="3783" max="3783" width="14.26953125" style="710" customWidth="1"/>
    <col min="3784" max="3785" width="15" style="710" bestFit="1" customWidth="1"/>
    <col min="3786" max="3786" width="14.7265625" style="710" bestFit="1" customWidth="1"/>
    <col min="3787" max="3788" width="11.453125" style="710"/>
    <col min="3789" max="3789" width="17.7265625" style="710" customWidth="1"/>
    <col min="3790" max="3790" width="15.453125" style="710" customWidth="1"/>
    <col min="3791" max="3949" width="11.453125" style="710"/>
    <col min="3950" max="3950" width="3.7265625" style="710" customWidth="1"/>
    <col min="3951" max="3951" width="7.26953125" style="710" customWidth="1"/>
    <col min="3952" max="3952" width="38" style="710" customWidth="1"/>
    <col min="3953" max="3995" width="0" style="710" hidden="1" customWidth="1"/>
    <col min="3996" max="3996" width="18.26953125" style="710" customWidth="1"/>
    <col min="3997" max="3997" width="0" style="710" hidden="1" customWidth="1"/>
    <col min="3998" max="3998" width="20" style="710" customWidth="1"/>
    <col min="3999" max="3999" width="19.81640625" style="710" customWidth="1"/>
    <col min="4000" max="4000" width="19.54296875" style="710" customWidth="1"/>
    <col min="4001" max="4001" width="22.1796875" style="710" customWidth="1"/>
    <col min="4002" max="4002" width="19.81640625" style="710" customWidth="1"/>
    <col min="4003" max="4003" width="17.7265625" style="710" customWidth="1"/>
    <col min="4004" max="4004" width="21" style="710" customWidth="1"/>
    <col min="4005" max="4005" width="18.26953125" style="710" customWidth="1"/>
    <col min="4006" max="4006" width="19.26953125" style="710" customWidth="1"/>
    <col min="4007" max="4021" width="0" style="710" hidden="1" customWidth="1"/>
    <col min="4022" max="4022" width="18.26953125" style="710" customWidth="1"/>
    <col min="4023" max="4023" width="17.26953125" style="710" customWidth="1"/>
    <col min="4024" max="4024" width="18.7265625" style="710" customWidth="1"/>
    <col min="4025" max="4025" width="18.26953125" style="710" customWidth="1"/>
    <col min="4026" max="4026" width="16.54296875" style="710" customWidth="1"/>
    <col min="4027" max="4027" width="16.453125" style="710" customWidth="1"/>
    <col min="4028" max="4028" width="17.26953125" style="710" customWidth="1"/>
    <col min="4029" max="4029" width="15.7265625" style="710" customWidth="1"/>
    <col min="4030" max="4030" width="11.453125" style="710"/>
    <col min="4031" max="4031" width="11.54296875" style="710" customWidth="1"/>
    <col min="4032" max="4032" width="18.7265625" style="710" customWidth="1"/>
    <col min="4033" max="4033" width="17.26953125" style="710" customWidth="1"/>
    <col min="4034" max="4034" width="11.453125" style="710"/>
    <col min="4035" max="4035" width="15.26953125" style="710" customWidth="1"/>
    <col min="4036" max="4037" width="11.453125" style="710"/>
    <col min="4038" max="4038" width="14" style="710" bestFit="1" customWidth="1"/>
    <col min="4039" max="4039" width="14.26953125" style="710" customWidth="1"/>
    <col min="4040" max="4041" width="15" style="710" bestFit="1" customWidth="1"/>
    <col min="4042" max="4042" width="14.7265625" style="710" bestFit="1" customWidth="1"/>
    <col min="4043" max="4044" width="11.453125" style="710"/>
    <col min="4045" max="4045" width="17.7265625" style="710" customWidth="1"/>
    <col min="4046" max="4046" width="15.453125" style="710" customWidth="1"/>
    <col min="4047" max="4205" width="11.453125" style="710"/>
    <col min="4206" max="4206" width="3.7265625" style="710" customWidth="1"/>
    <col min="4207" max="4207" width="7.26953125" style="710" customWidth="1"/>
    <col min="4208" max="4208" width="38" style="710" customWidth="1"/>
    <col min="4209" max="4251" width="0" style="710" hidden="1" customWidth="1"/>
    <col min="4252" max="4252" width="18.26953125" style="710" customWidth="1"/>
    <col min="4253" max="4253" width="0" style="710" hidden="1" customWidth="1"/>
    <col min="4254" max="4254" width="20" style="710" customWidth="1"/>
    <col min="4255" max="4255" width="19.81640625" style="710" customWidth="1"/>
    <col min="4256" max="4256" width="19.54296875" style="710" customWidth="1"/>
    <col min="4257" max="4257" width="22.1796875" style="710" customWidth="1"/>
    <col min="4258" max="4258" width="19.81640625" style="710" customWidth="1"/>
    <col min="4259" max="4259" width="17.7265625" style="710" customWidth="1"/>
    <col min="4260" max="4260" width="21" style="710" customWidth="1"/>
    <col min="4261" max="4261" width="18.26953125" style="710" customWidth="1"/>
    <col min="4262" max="4262" width="19.26953125" style="710" customWidth="1"/>
    <col min="4263" max="4277" width="0" style="710" hidden="1" customWidth="1"/>
    <col min="4278" max="4278" width="18.26953125" style="710" customWidth="1"/>
    <col min="4279" max="4279" width="17.26953125" style="710" customWidth="1"/>
    <col min="4280" max="4280" width="18.7265625" style="710" customWidth="1"/>
    <col min="4281" max="4281" width="18.26953125" style="710" customWidth="1"/>
    <col min="4282" max="4282" width="16.54296875" style="710" customWidth="1"/>
    <col min="4283" max="4283" width="16.453125" style="710" customWidth="1"/>
    <col min="4284" max="4284" width="17.26953125" style="710" customWidth="1"/>
    <col min="4285" max="4285" width="15.7265625" style="710" customWidth="1"/>
    <col min="4286" max="4286" width="11.453125" style="710"/>
    <col min="4287" max="4287" width="11.54296875" style="710" customWidth="1"/>
    <col min="4288" max="4288" width="18.7265625" style="710" customWidth="1"/>
    <col min="4289" max="4289" width="17.26953125" style="710" customWidth="1"/>
    <col min="4290" max="4290" width="11.453125" style="710"/>
    <col min="4291" max="4291" width="15.26953125" style="710" customWidth="1"/>
    <col min="4292" max="4293" width="11.453125" style="710"/>
    <col min="4294" max="4294" width="14" style="710" bestFit="1" customWidth="1"/>
    <col min="4295" max="4295" width="14.26953125" style="710" customWidth="1"/>
    <col min="4296" max="4297" width="15" style="710" bestFit="1" customWidth="1"/>
    <col min="4298" max="4298" width="14.7265625" style="710" bestFit="1" customWidth="1"/>
    <col min="4299" max="4300" width="11.453125" style="710"/>
    <col min="4301" max="4301" width="17.7265625" style="710" customWidth="1"/>
    <col min="4302" max="4302" width="15.453125" style="710" customWidth="1"/>
    <col min="4303" max="4461" width="11.453125" style="710"/>
    <col min="4462" max="4462" width="3.7265625" style="710" customWidth="1"/>
    <col min="4463" max="4463" width="7.26953125" style="710" customWidth="1"/>
    <col min="4464" max="4464" width="38" style="710" customWidth="1"/>
    <col min="4465" max="4507" width="0" style="710" hidden="1" customWidth="1"/>
    <col min="4508" max="4508" width="18.26953125" style="710" customWidth="1"/>
    <col min="4509" max="4509" width="0" style="710" hidden="1" customWidth="1"/>
    <col min="4510" max="4510" width="20" style="710" customWidth="1"/>
    <col min="4511" max="4511" width="19.81640625" style="710" customWidth="1"/>
    <col min="4512" max="4512" width="19.54296875" style="710" customWidth="1"/>
    <col min="4513" max="4513" width="22.1796875" style="710" customWidth="1"/>
    <col min="4514" max="4514" width="19.81640625" style="710" customWidth="1"/>
    <col min="4515" max="4515" width="17.7265625" style="710" customWidth="1"/>
    <col min="4516" max="4516" width="21" style="710" customWidth="1"/>
    <col min="4517" max="4517" width="18.26953125" style="710" customWidth="1"/>
    <col min="4518" max="4518" width="19.26953125" style="710" customWidth="1"/>
    <col min="4519" max="4533" width="0" style="710" hidden="1" customWidth="1"/>
    <col min="4534" max="4534" width="18.26953125" style="710" customWidth="1"/>
    <col min="4535" max="4535" width="17.26953125" style="710" customWidth="1"/>
    <col min="4536" max="4536" width="18.7265625" style="710" customWidth="1"/>
    <col min="4537" max="4537" width="18.26953125" style="710" customWidth="1"/>
    <col min="4538" max="4538" width="16.54296875" style="710" customWidth="1"/>
    <col min="4539" max="4539" width="16.453125" style="710" customWidth="1"/>
    <col min="4540" max="4540" width="17.26953125" style="710" customWidth="1"/>
    <col min="4541" max="4541" width="15.7265625" style="710" customWidth="1"/>
    <col min="4542" max="4542" width="11.453125" style="710"/>
    <col min="4543" max="4543" width="11.54296875" style="710" customWidth="1"/>
    <col min="4544" max="4544" width="18.7265625" style="710" customWidth="1"/>
    <col min="4545" max="4545" width="17.26953125" style="710" customWidth="1"/>
    <col min="4546" max="4546" width="11.453125" style="710"/>
    <col min="4547" max="4547" width="15.26953125" style="710" customWidth="1"/>
    <col min="4548" max="4549" width="11.453125" style="710"/>
    <col min="4550" max="4550" width="14" style="710" bestFit="1" customWidth="1"/>
    <col min="4551" max="4551" width="14.26953125" style="710" customWidth="1"/>
    <col min="4552" max="4553" width="15" style="710" bestFit="1" customWidth="1"/>
    <col min="4554" max="4554" width="14.7265625" style="710" bestFit="1" customWidth="1"/>
    <col min="4555" max="4556" width="11.453125" style="710"/>
    <col min="4557" max="4557" width="17.7265625" style="710" customWidth="1"/>
    <col min="4558" max="4558" width="15.453125" style="710" customWidth="1"/>
    <col min="4559" max="4717" width="11.453125" style="710"/>
    <col min="4718" max="4718" width="3.7265625" style="710" customWidth="1"/>
    <col min="4719" max="4719" width="7.26953125" style="710" customWidth="1"/>
    <col min="4720" max="4720" width="38" style="710" customWidth="1"/>
    <col min="4721" max="4763" width="0" style="710" hidden="1" customWidth="1"/>
    <col min="4764" max="4764" width="18.26953125" style="710" customWidth="1"/>
    <col min="4765" max="4765" width="0" style="710" hidden="1" customWidth="1"/>
    <col min="4766" max="4766" width="20" style="710" customWidth="1"/>
    <col min="4767" max="4767" width="19.81640625" style="710" customWidth="1"/>
    <col min="4768" max="4768" width="19.54296875" style="710" customWidth="1"/>
    <col min="4769" max="4769" width="22.1796875" style="710" customWidth="1"/>
    <col min="4770" max="4770" width="19.81640625" style="710" customWidth="1"/>
    <col min="4771" max="4771" width="17.7265625" style="710" customWidth="1"/>
    <col min="4772" max="4772" width="21" style="710" customWidth="1"/>
    <col min="4773" max="4773" width="18.26953125" style="710" customWidth="1"/>
    <col min="4774" max="4774" width="19.26953125" style="710" customWidth="1"/>
    <col min="4775" max="4789" width="0" style="710" hidden="1" customWidth="1"/>
    <col min="4790" max="4790" width="18.26953125" style="710" customWidth="1"/>
    <col min="4791" max="4791" width="17.26953125" style="710" customWidth="1"/>
    <col min="4792" max="4792" width="18.7265625" style="710" customWidth="1"/>
    <col min="4793" max="4793" width="18.26953125" style="710" customWidth="1"/>
    <col min="4794" max="4794" width="16.54296875" style="710" customWidth="1"/>
    <col min="4795" max="4795" width="16.453125" style="710" customWidth="1"/>
    <col min="4796" max="4796" width="17.26953125" style="710" customWidth="1"/>
    <col min="4797" max="4797" width="15.7265625" style="710" customWidth="1"/>
    <col min="4798" max="4798" width="11.453125" style="710"/>
    <col min="4799" max="4799" width="11.54296875" style="710" customWidth="1"/>
    <col min="4800" max="4800" width="18.7265625" style="710" customWidth="1"/>
    <col min="4801" max="4801" width="17.26953125" style="710" customWidth="1"/>
    <col min="4802" max="4802" width="11.453125" style="710"/>
    <col min="4803" max="4803" width="15.26953125" style="710" customWidth="1"/>
    <col min="4804" max="4805" width="11.453125" style="710"/>
    <col min="4806" max="4806" width="14" style="710" bestFit="1" customWidth="1"/>
    <col min="4807" max="4807" width="14.26953125" style="710" customWidth="1"/>
    <col min="4808" max="4809" width="15" style="710" bestFit="1" customWidth="1"/>
    <col min="4810" max="4810" width="14.7265625" style="710" bestFit="1" customWidth="1"/>
    <col min="4811" max="4812" width="11.453125" style="710"/>
    <col min="4813" max="4813" width="17.7265625" style="710" customWidth="1"/>
    <col min="4814" max="4814" width="15.453125" style="710" customWidth="1"/>
    <col min="4815" max="4973" width="11.453125" style="710"/>
    <col min="4974" max="4974" width="3.7265625" style="710" customWidth="1"/>
    <col min="4975" max="4975" width="7.26953125" style="710" customWidth="1"/>
    <col min="4976" max="4976" width="38" style="710" customWidth="1"/>
    <col min="4977" max="5019" width="0" style="710" hidden="1" customWidth="1"/>
    <col min="5020" max="5020" width="18.26953125" style="710" customWidth="1"/>
    <col min="5021" max="5021" width="0" style="710" hidden="1" customWidth="1"/>
    <col min="5022" max="5022" width="20" style="710" customWidth="1"/>
    <col min="5023" max="5023" width="19.81640625" style="710" customWidth="1"/>
    <col min="5024" max="5024" width="19.54296875" style="710" customWidth="1"/>
    <col min="5025" max="5025" width="22.1796875" style="710" customWidth="1"/>
    <col min="5026" max="5026" width="19.81640625" style="710" customWidth="1"/>
    <col min="5027" max="5027" width="17.7265625" style="710" customWidth="1"/>
    <col min="5028" max="5028" width="21" style="710" customWidth="1"/>
    <col min="5029" max="5029" width="18.26953125" style="710" customWidth="1"/>
    <col min="5030" max="5030" width="19.26953125" style="710" customWidth="1"/>
    <col min="5031" max="5045" width="0" style="710" hidden="1" customWidth="1"/>
    <col min="5046" max="5046" width="18.26953125" style="710" customWidth="1"/>
    <col min="5047" max="5047" width="17.26953125" style="710" customWidth="1"/>
    <col min="5048" max="5048" width="18.7265625" style="710" customWidth="1"/>
    <col min="5049" max="5049" width="18.26953125" style="710" customWidth="1"/>
    <col min="5050" max="5050" width="16.54296875" style="710" customWidth="1"/>
    <col min="5051" max="5051" width="16.453125" style="710" customWidth="1"/>
    <col min="5052" max="5052" width="17.26953125" style="710" customWidth="1"/>
    <col min="5053" max="5053" width="15.7265625" style="710" customWidth="1"/>
    <col min="5054" max="5054" width="11.453125" style="710"/>
    <col min="5055" max="5055" width="11.54296875" style="710" customWidth="1"/>
    <col min="5056" max="5056" width="18.7265625" style="710" customWidth="1"/>
    <col min="5057" max="5057" width="17.26953125" style="710" customWidth="1"/>
    <col min="5058" max="5058" width="11.453125" style="710"/>
    <col min="5059" max="5059" width="15.26953125" style="710" customWidth="1"/>
    <col min="5060" max="5061" width="11.453125" style="710"/>
    <col min="5062" max="5062" width="14" style="710" bestFit="1" customWidth="1"/>
    <col min="5063" max="5063" width="14.26953125" style="710" customWidth="1"/>
    <col min="5064" max="5065" width="15" style="710" bestFit="1" customWidth="1"/>
    <col min="5066" max="5066" width="14.7265625" style="710" bestFit="1" customWidth="1"/>
    <col min="5067" max="5068" width="11.453125" style="710"/>
    <col min="5069" max="5069" width="17.7265625" style="710" customWidth="1"/>
    <col min="5070" max="5070" width="15.453125" style="710" customWidth="1"/>
    <col min="5071" max="5229" width="11.453125" style="710"/>
    <col min="5230" max="5230" width="3.7265625" style="710" customWidth="1"/>
    <col min="5231" max="5231" width="7.26953125" style="710" customWidth="1"/>
    <col min="5232" max="5232" width="38" style="710" customWidth="1"/>
    <col min="5233" max="5275" width="0" style="710" hidden="1" customWidth="1"/>
    <col min="5276" max="5276" width="18.26953125" style="710" customWidth="1"/>
    <col min="5277" max="5277" width="0" style="710" hidden="1" customWidth="1"/>
    <col min="5278" max="5278" width="20" style="710" customWidth="1"/>
    <col min="5279" max="5279" width="19.81640625" style="710" customWidth="1"/>
    <col min="5280" max="5280" width="19.54296875" style="710" customWidth="1"/>
    <col min="5281" max="5281" width="22.1796875" style="710" customWidth="1"/>
    <col min="5282" max="5282" width="19.81640625" style="710" customWidth="1"/>
    <col min="5283" max="5283" width="17.7265625" style="710" customWidth="1"/>
    <col min="5284" max="5284" width="21" style="710" customWidth="1"/>
    <col min="5285" max="5285" width="18.26953125" style="710" customWidth="1"/>
    <col min="5286" max="5286" width="19.26953125" style="710" customWidth="1"/>
    <col min="5287" max="5301" width="0" style="710" hidden="1" customWidth="1"/>
    <col min="5302" max="5302" width="18.26953125" style="710" customWidth="1"/>
    <col min="5303" max="5303" width="17.26953125" style="710" customWidth="1"/>
    <col min="5304" max="5304" width="18.7265625" style="710" customWidth="1"/>
    <col min="5305" max="5305" width="18.26953125" style="710" customWidth="1"/>
    <col min="5306" max="5306" width="16.54296875" style="710" customWidth="1"/>
    <col min="5307" max="5307" width="16.453125" style="710" customWidth="1"/>
    <col min="5308" max="5308" width="17.26953125" style="710" customWidth="1"/>
    <col min="5309" max="5309" width="15.7265625" style="710" customWidth="1"/>
    <col min="5310" max="5310" width="11.453125" style="710"/>
    <col min="5311" max="5311" width="11.54296875" style="710" customWidth="1"/>
    <col min="5312" max="5312" width="18.7265625" style="710" customWidth="1"/>
    <col min="5313" max="5313" width="17.26953125" style="710" customWidth="1"/>
    <col min="5314" max="5314" width="11.453125" style="710"/>
    <col min="5315" max="5315" width="15.26953125" style="710" customWidth="1"/>
    <col min="5316" max="5317" width="11.453125" style="710"/>
    <col min="5318" max="5318" width="14" style="710" bestFit="1" customWidth="1"/>
    <col min="5319" max="5319" width="14.26953125" style="710" customWidth="1"/>
    <col min="5320" max="5321" width="15" style="710" bestFit="1" customWidth="1"/>
    <col min="5322" max="5322" width="14.7265625" style="710" bestFit="1" customWidth="1"/>
    <col min="5323" max="5324" width="11.453125" style="710"/>
    <col min="5325" max="5325" width="17.7265625" style="710" customWidth="1"/>
    <col min="5326" max="5326" width="15.453125" style="710" customWidth="1"/>
    <col min="5327" max="5485" width="11.453125" style="710"/>
    <col min="5486" max="5486" width="3.7265625" style="710" customWidth="1"/>
    <col min="5487" max="5487" width="7.26953125" style="710" customWidth="1"/>
    <col min="5488" max="5488" width="38" style="710" customWidth="1"/>
    <col min="5489" max="5531" width="0" style="710" hidden="1" customWidth="1"/>
    <col min="5532" max="5532" width="18.26953125" style="710" customWidth="1"/>
    <col min="5533" max="5533" width="0" style="710" hidden="1" customWidth="1"/>
    <col min="5534" max="5534" width="20" style="710" customWidth="1"/>
    <col min="5535" max="5535" width="19.81640625" style="710" customWidth="1"/>
    <col min="5536" max="5536" width="19.54296875" style="710" customWidth="1"/>
    <col min="5537" max="5537" width="22.1796875" style="710" customWidth="1"/>
    <col min="5538" max="5538" width="19.81640625" style="710" customWidth="1"/>
    <col min="5539" max="5539" width="17.7265625" style="710" customWidth="1"/>
    <col min="5540" max="5540" width="21" style="710" customWidth="1"/>
    <col min="5541" max="5541" width="18.26953125" style="710" customWidth="1"/>
    <col min="5542" max="5542" width="19.26953125" style="710" customWidth="1"/>
    <col min="5543" max="5557" width="0" style="710" hidden="1" customWidth="1"/>
    <col min="5558" max="5558" width="18.26953125" style="710" customWidth="1"/>
    <col min="5559" max="5559" width="17.26953125" style="710" customWidth="1"/>
    <col min="5560" max="5560" width="18.7265625" style="710" customWidth="1"/>
    <col min="5561" max="5561" width="18.26953125" style="710" customWidth="1"/>
    <col min="5562" max="5562" width="16.54296875" style="710" customWidth="1"/>
    <col min="5563" max="5563" width="16.453125" style="710" customWidth="1"/>
    <col min="5564" max="5564" width="17.26953125" style="710" customWidth="1"/>
    <col min="5565" max="5565" width="15.7265625" style="710" customWidth="1"/>
    <col min="5566" max="5566" width="11.453125" style="710"/>
    <col min="5567" max="5567" width="11.54296875" style="710" customWidth="1"/>
    <col min="5568" max="5568" width="18.7265625" style="710" customWidth="1"/>
    <col min="5569" max="5569" width="17.26953125" style="710" customWidth="1"/>
    <col min="5570" max="5570" width="11.453125" style="710"/>
    <col min="5571" max="5571" width="15.26953125" style="710" customWidth="1"/>
    <col min="5572" max="5573" width="11.453125" style="710"/>
    <col min="5574" max="5574" width="14" style="710" bestFit="1" customWidth="1"/>
    <col min="5575" max="5575" width="14.26953125" style="710" customWidth="1"/>
    <col min="5576" max="5577" width="15" style="710" bestFit="1" customWidth="1"/>
    <col min="5578" max="5578" width="14.7265625" style="710" bestFit="1" customWidth="1"/>
    <col min="5579" max="5580" width="11.453125" style="710"/>
    <col min="5581" max="5581" width="17.7265625" style="710" customWidth="1"/>
    <col min="5582" max="5582" width="15.453125" style="710" customWidth="1"/>
    <col min="5583" max="5741" width="11.453125" style="710"/>
    <col min="5742" max="5742" width="3.7265625" style="710" customWidth="1"/>
    <col min="5743" max="5743" width="7.26953125" style="710" customWidth="1"/>
    <col min="5744" max="5744" width="38" style="710" customWidth="1"/>
    <col min="5745" max="5787" width="0" style="710" hidden="1" customWidth="1"/>
    <col min="5788" max="5788" width="18.26953125" style="710" customWidth="1"/>
    <col min="5789" max="5789" width="0" style="710" hidden="1" customWidth="1"/>
    <col min="5790" max="5790" width="20" style="710" customWidth="1"/>
    <col min="5791" max="5791" width="19.81640625" style="710" customWidth="1"/>
    <col min="5792" max="5792" width="19.54296875" style="710" customWidth="1"/>
    <col min="5793" max="5793" width="22.1796875" style="710" customWidth="1"/>
    <col min="5794" max="5794" width="19.81640625" style="710" customWidth="1"/>
    <col min="5795" max="5795" width="17.7265625" style="710" customWidth="1"/>
    <col min="5796" max="5796" width="21" style="710" customWidth="1"/>
    <col min="5797" max="5797" width="18.26953125" style="710" customWidth="1"/>
    <col min="5798" max="5798" width="19.26953125" style="710" customWidth="1"/>
    <col min="5799" max="5813" width="0" style="710" hidden="1" customWidth="1"/>
    <col min="5814" max="5814" width="18.26953125" style="710" customWidth="1"/>
    <col min="5815" max="5815" width="17.26953125" style="710" customWidth="1"/>
    <col min="5816" max="5816" width="18.7265625" style="710" customWidth="1"/>
    <col min="5817" max="5817" width="18.26953125" style="710" customWidth="1"/>
    <col min="5818" max="5818" width="16.54296875" style="710" customWidth="1"/>
    <col min="5819" max="5819" width="16.453125" style="710" customWidth="1"/>
    <col min="5820" max="5820" width="17.26953125" style="710" customWidth="1"/>
    <col min="5821" max="5821" width="15.7265625" style="710" customWidth="1"/>
    <col min="5822" max="5822" width="11.453125" style="710"/>
    <col min="5823" max="5823" width="11.54296875" style="710" customWidth="1"/>
    <col min="5824" max="5824" width="18.7265625" style="710" customWidth="1"/>
    <col min="5825" max="5825" width="17.26953125" style="710" customWidth="1"/>
    <col min="5826" max="5826" width="11.453125" style="710"/>
    <col min="5827" max="5827" width="15.26953125" style="710" customWidth="1"/>
    <col min="5828" max="5829" width="11.453125" style="710"/>
    <col min="5830" max="5830" width="14" style="710" bestFit="1" customWidth="1"/>
    <col min="5831" max="5831" width="14.26953125" style="710" customWidth="1"/>
    <col min="5832" max="5833" width="15" style="710" bestFit="1" customWidth="1"/>
    <col min="5834" max="5834" width="14.7265625" style="710" bestFit="1" customWidth="1"/>
    <col min="5835" max="5836" width="11.453125" style="710"/>
    <col min="5837" max="5837" width="17.7265625" style="710" customWidth="1"/>
    <col min="5838" max="5838" width="15.453125" style="710" customWidth="1"/>
    <col min="5839" max="5997" width="11.453125" style="710"/>
    <col min="5998" max="5998" width="3.7265625" style="710" customWidth="1"/>
    <col min="5999" max="5999" width="7.26953125" style="710" customWidth="1"/>
    <col min="6000" max="6000" width="38" style="710" customWidth="1"/>
    <col min="6001" max="6043" width="0" style="710" hidden="1" customWidth="1"/>
    <col min="6044" max="6044" width="18.26953125" style="710" customWidth="1"/>
    <col min="6045" max="6045" width="0" style="710" hidden="1" customWidth="1"/>
    <col min="6046" max="6046" width="20" style="710" customWidth="1"/>
    <col min="6047" max="6047" width="19.81640625" style="710" customWidth="1"/>
    <col min="6048" max="6048" width="19.54296875" style="710" customWidth="1"/>
    <col min="6049" max="6049" width="22.1796875" style="710" customWidth="1"/>
    <col min="6050" max="6050" width="19.81640625" style="710" customWidth="1"/>
    <col min="6051" max="6051" width="17.7265625" style="710" customWidth="1"/>
    <col min="6052" max="6052" width="21" style="710" customWidth="1"/>
    <col min="6053" max="6053" width="18.26953125" style="710" customWidth="1"/>
    <col min="6054" max="6054" width="19.26953125" style="710" customWidth="1"/>
    <col min="6055" max="6069" width="0" style="710" hidden="1" customWidth="1"/>
    <col min="6070" max="6070" width="18.26953125" style="710" customWidth="1"/>
    <col min="6071" max="6071" width="17.26953125" style="710" customWidth="1"/>
    <col min="6072" max="6072" width="18.7265625" style="710" customWidth="1"/>
    <col min="6073" max="6073" width="18.26953125" style="710" customWidth="1"/>
    <col min="6074" max="6074" width="16.54296875" style="710" customWidth="1"/>
    <col min="6075" max="6075" width="16.453125" style="710" customWidth="1"/>
    <col min="6076" max="6076" width="17.26953125" style="710" customWidth="1"/>
    <col min="6077" max="6077" width="15.7265625" style="710" customWidth="1"/>
    <col min="6078" max="6078" width="11.453125" style="710"/>
    <col min="6079" max="6079" width="11.54296875" style="710" customWidth="1"/>
    <col min="6080" max="6080" width="18.7265625" style="710" customWidth="1"/>
    <col min="6081" max="6081" width="17.26953125" style="710" customWidth="1"/>
    <col min="6082" max="6082" width="11.453125" style="710"/>
    <col min="6083" max="6083" width="15.26953125" style="710" customWidth="1"/>
    <col min="6084" max="6085" width="11.453125" style="710"/>
    <col min="6086" max="6086" width="14" style="710" bestFit="1" customWidth="1"/>
    <col min="6087" max="6087" width="14.26953125" style="710" customWidth="1"/>
    <col min="6088" max="6089" width="15" style="710" bestFit="1" customWidth="1"/>
    <col min="6090" max="6090" width="14.7265625" style="710" bestFit="1" customWidth="1"/>
    <col min="6091" max="6092" width="11.453125" style="710"/>
    <col min="6093" max="6093" width="17.7265625" style="710" customWidth="1"/>
    <col min="6094" max="6094" width="15.453125" style="710" customWidth="1"/>
    <col min="6095" max="6253" width="11.453125" style="710"/>
    <col min="6254" max="6254" width="3.7265625" style="710" customWidth="1"/>
    <col min="6255" max="6255" width="7.26953125" style="710" customWidth="1"/>
    <col min="6256" max="6256" width="38" style="710" customWidth="1"/>
    <col min="6257" max="6299" width="0" style="710" hidden="1" customWidth="1"/>
    <col min="6300" max="6300" width="18.26953125" style="710" customWidth="1"/>
    <col min="6301" max="6301" width="0" style="710" hidden="1" customWidth="1"/>
    <col min="6302" max="6302" width="20" style="710" customWidth="1"/>
    <col min="6303" max="6303" width="19.81640625" style="710" customWidth="1"/>
    <col min="6304" max="6304" width="19.54296875" style="710" customWidth="1"/>
    <col min="6305" max="6305" width="22.1796875" style="710" customWidth="1"/>
    <col min="6306" max="6306" width="19.81640625" style="710" customWidth="1"/>
    <col min="6307" max="6307" width="17.7265625" style="710" customWidth="1"/>
    <col min="6308" max="6308" width="21" style="710" customWidth="1"/>
    <col min="6309" max="6309" width="18.26953125" style="710" customWidth="1"/>
    <col min="6310" max="6310" width="19.26953125" style="710" customWidth="1"/>
    <col min="6311" max="6325" width="0" style="710" hidden="1" customWidth="1"/>
    <col min="6326" max="6326" width="18.26953125" style="710" customWidth="1"/>
    <col min="6327" max="6327" width="17.26953125" style="710" customWidth="1"/>
    <col min="6328" max="6328" width="18.7265625" style="710" customWidth="1"/>
    <col min="6329" max="6329" width="18.26953125" style="710" customWidth="1"/>
    <col min="6330" max="6330" width="16.54296875" style="710" customWidth="1"/>
    <col min="6331" max="6331" width="16.453125" style="710" customWidth="1"/>
    <col min="6332" max="6332" width="17.26953125" style="710" customWidth="1"/>
    <col min="6333" max="6333" width="15.7265625" style="710" customWidth="1"/>
    <col min="6334" max="6334" width="11.453125" style="710"/>
    <col min="6335" max="6335" width="11.54296875" style="710" customWidth="1"/>
    <col min="6336" max="6336" width="18.7265625" style="710" customWidth="1"/>
    <col min="6337" max="6337" width="17.26953125" style="710" customWidth="1"/>
    <col min="6338" max="6338" width="11.453125" style="710"/>
    <col min="6339" max="6339" width="15.26953125" style="710" customWidth="1"/>
    <col min="6340" max="6341" width="11.453125" style="710"/>
    <col min="6342" max="6342" width="14" style="710" bestFit="1" customWidth="1"/>
    <col min="6343" max="6343" width="14.26953125" style="710" customWidth="1"/>
    <col min="6344" max="6345" width="15" style="710" bestFit="1" customWidth="1"/>
    <col min="6346" max="6346" width="14.7265625" style="710" bestFit="1" customWidth="1"/>
    <col min="6347" max="6348" width="11.453125" style="710"/>
    <col min="6349" max="6349" width="17.7265625" style="710" customWidth="1"/>
    <col min="6350" max="6350" width="15.453125" style="710" customWidth="1"/>
    <col min="6351" max="6509" width="11.453125" style="710"/>
    <col min="6510" max="6510" width="3.7265625" style="710" customWidth="1"/>
    <col min="6511" max="6511" width="7.26953125" style="710" customWidth="1"/>
    <col min="6512" max="6512" width="38" style="710" customWidth="1"/>
    <col min="6513" max="6555" width="0" style="710" hidden="1" customWidth="1"/>
    <col min="6556" max="6556" width="18.26953125" style="710" customWidth="1"/>
    <col min="6557" max="6557" width="0" style="710" hidden="1" customWidth="1"/>
    <col min="6558" max="6558" width="20" style="710" customWidth="1"/>
    <col min="6559" max="6559" width="19.81640625" style="710" customWidth="1"/>
    <col min="6560" max="6560" width="19.54296875" style="710" customWidth="1"/>
    <col min="6561" max="6561" width="22.1796875" style="710" customWidth="1"/>
    <col min="6562" max="6562" width="19.81640625" style="710" customWidth="1"/>
    <col min="6563" max="6563" width="17.7265625" style="710" customWidth="1"/>
    <col min="6564" max="6564" width="21" style="710" customWidth="1"/>
    <col min="6565" max="6565" width="18.26953125" style="710" customWidth="1"/>
    <col min="6566" max="6566" width="19.26953125" style="710" customWidth="1"/>
    <col min="6567" max="6581" width="0" style="710" hidden="1" customWidth="1"/>
    <col min="6582" max="6582" width="18.26953125" style="710" customWidth="1"/>
    <col min="6583" max="6583" width="17.26953125" style="710" customWidth="1"/>
    <col min="6584" max="6584" width="18.7265625" style="710" customWidth="1"/>
    <col min="6585" max="6585" width="18.26953125" style="710" customWidth="1"/>
    <col min="6586" max="6586" width="16.54296875" style="710" customWidth="1"/>
    <col min="6587" max="6587" width="16.453125" style="710" customWidth="1"/>
    <col min="6588" max="6588" width="17.26953125" style="710" customWidth="1"/>
    <col min="6589" max="6589" width="15.7265625" style="710" customWidth="1"/>
    <col min="6590" max="6590" width="11.453125" style="710"/>
    <col min="6591" max="6591" width="11.54296875" style="710" customWidth="1"/>
    <col min="6592" max="6592" width="18.7265625" style="710" customWidth="1"/>
    <col min="6593" max="6593" width="17.26953125" style="710" customWidth="1"/>
    <col min="6594" max="6594" width="11.453125" style="710"/>
    <col min="6595" max="6595" width="15.26953125" style="710" customWidth="1"/>
    <col min="6596" max="6597" width="11.453125" style="710"/>
    <col min="6598" max="6598" width="14" style="710" bestFit="1" customWidth="1"/>
    <col min="6599" max="6599" width="14.26953125" style="710" customWidth="1"/>
    <col min="6600" max="6601" width="15" style="710" bestFit="1" customWidth="1"/>
    <col min="6602" max="6602" width="14.7265625" style="710" bestFit="1" customWidth="1"/>
    <col min="6603" max="6604" width="11.453125" style="710"/>
    <col min="6605" max="6605" width="17.7265625" style="710" customWidth="1"/>
    <col min="6606" max="6606" width="15.453125" style="710" customWidth="1"/>
    <col min="6607" max="6765" width="11.453125" style="710"/>
    <col min="6766" max="6766" width="3.7265625" style="710" customWidth="1"/>
    <col min="6767" max="6767" width="7.26953125" style="710" customWidth="1"/>
    <col min="6768" max="6768" width="38" style="710" customWidth="1"/>
    <col min="6769" max="6811" width="0" style="710" hidden="1" customWidth="1"/>
    <col min="6812" max="6812" width="18.26953125" style="710" customWidth="1"/>
    <col min="6813" max="6813" width="0" style="710" hidden="1" customWidth="1"/>
    <col min="6814" max="6814" width="20" style="710" customWidth="1"/>
    <col min="6815" max="6815" width="19.81640625" style="710" customWidth="1"/>
    <col min="6816" max="6816" width="19.54296875" style="710" customWidth="1"/>
    <col min="6817" max="6817" width="22.1796875" style="710" customWidth="1"/>
    <col min="6818" max="6818" width="19.81640625" style="710" customWidth="1"/>
    <col min="6819" max="6819" width="17.7265625" style="710" customWidth="1"/>
    <col min="6820" max="6820" width="21" style="710" customWidth="1"/>
    <col min="6821" max="6821" width="18.26953125" style="710" customWidth="1"/>
    <col min="6822" max="6822" width="19.26953125" style="710" customWidth="1"/>
    <col min="6823" max="6837" width="0" style="710" hidden="1" customWidth="1"/>
    <col min="6838" max="6838" width="18.26953125" style="710" customWidth="1"/>
    <col min="6839" max="6839" width="17.26953125" style="710" customWidth="1"/>
    <col min="6840" max="6840" width="18.7265625" style="710" customWidth="1"/>
    <col min="6841" max="6841" width="18.26953125" style="710" customWidth="1"/>
    <col min="6842" max="6842" width="16.54296875" style="710" customWidth="1"/>
    <col min="6843" max="6843" width="16.453125" style="710" customWidth="1"/>
    <col min="6844" max="6844" width="17.26953125" style="710" customWidth="1"/>
    <col min="6845" max="6845" width="15.7265625" style="710" customWidth="1"/>
    <col min="6846" max="6846" width="11.453125" style="710"/>
    <col min="6847" max="6847" width="11.54296875" style="710" customWidth="1"/>
    <col min="6848" max="6848" width="18.7265625" style="710" customWidth="1"/>
    <col min="6849" max="6849" width="17.26953125" style="710" customWidth="1"/>
    <col min="6850" max="6850" width="11.453125" style="710"/>
    <col min="6851" max="6851" width="15.26953125" style="710" customWidth="1"/>
    <col min="6852" max="6853" width="11.453125" style="710"/>
    <col min="6854" max="6854" width="14" style="710" bestFit="1" customWidth="1"/>
    <col min="6855" max="6855" width="14.26953125" style="710" customWidth="1"/>
    <col min="6856" max="6857" width="15" style="710" bestFit="1" customWidth="1"/>
    <col min="6858" max="6858" width="14.7265625" style="710" bestFit="1" customWidth="1"/>
    <col min="6859" max="6860" width="11.453125" style="710"/>
    <col min="6861" max="6861" width="17.7265625" style="710" customWidth="1"/>
    <col min="6862" max="6862" width="15.453125" style="710" customWidth="1"/>
    <col min="6863" max="7021" width="11.453125" style="710"/>
    <col min="7022" max="7022" width="3.7265625" style="710" customWidth="1"/>
    <col min="7023" max="7023" width="7.26953125" style="710" customWidth="1"/>
    <col min="7024" max="7024" width="38" style="710" customWidth="1"/>
    <col min="7025" max="7067" width="0" style="710" hidden="1" customWidth="1"/>
    <col min="7068" max="7068" width="18.26953125" style="710" customWidth="1"/>
    <col min="7069" max="7069" width="0" style="710" hidden="1" customWidth="1"/>
    <col min="7070" max="7070" width="20" style="710" customWidth="1"/>
    <col min="7071" max="7071" width="19.81640625" style="710" customWidth="1"/>
    <col min="7072" max="7072" width="19.54296875" style="710" customWidth="1"/>
    <col min="7073" max="7073" width="22.1796875" style="710" customWidth="1"/>
    <col min="7074" max="7074" width="19.81640625" style="710" customWidth="1"/>
    <col min="7075" max="7075" width="17.7265625" style="710" customWidth="1"/>
    <col min="7076" max="7076" width="21" style="710" customWidth="1"/>
    <col min="7077" max="7077" width="18.26953125" style="710" customWidth="1"/>
    <col min="7078" max="7078" width="19.26953125" style="710" customWidth="1"/>
    <col min="7079" max="7093" width="0" style="710" hidden="1" customWidth="1"/>
    <col min="7094" max="7094" width="18.26953125" style="710" customWidth="1"/>
    <col min="7095" max="7095" width="17.26953125" style="710" customWidth="1"/>
    <col min="7096" max="7096" width="18.7265625" style="710" customWidth="1"/>
    <col min="7097" max="7097" width="18.26953125" style="710" customWidth="1"/>
    <col min="7098" max="7098" width="16.54296875" style="710" customWidth="1"/>
    <col min="7099" max="7099" width="16.453125" style="710" customWidth="1"/>
    <col min="7100" max="7100" width="17.26953125" style="710" customWidth="1"/>
    <col min="7101" max="7101" width="15.7265625" style="710" customWidth="1"/>
    <col min="7102" max="7102" width="11.453125" style="710"/>
    <col min="7103" max="7103" width="11.54296875" style="710" customWidth="1"/>
    <col min="7104" max="7104" width="18.7265625" style="710" customWidth="1"/>
    <col min="7105" max="7105" width="17.26953125" style="710" customWidth="1"/>
    <col min="7106" max="7106" width="11.453125" style="710"/>
    <col min="7107" max="7107" width="15.26953125" style="710" customWidth="1"/>
    <col min="7108" max="7109" width="11.453125" style="710"/>
    <col min="7110" max="7110" width="14" style="710" bestFit="1" customWidth="1"/>
    <col min="7111" max="7111" width="14.26953125" style="710" customWidth="1"/>
    <col min="7112" max="7113" width="15" style="710" bestFit="1" customWidth="1"/>
    <col min="7114" max="7114" width="14.7265625" style="710" bestFit="1" customWidth="1"/>
    <col min="7115" max="7116" width="11.453125" style="710"/>
    <col min="7117" max="7117" width="17.7265625" style="710" customWidth="1"/>
    <col min="7118" max="7118" width="15.453125" style="710" customWidth="1"/>
    <col min="7119" max="7277" width="11.453125" style="710"/>
    <col min="7278" max="7278" width="3.7265625" style="710" customWidth="1"/>
    <col min="7279" max="7279" width="7.26953125" style="710" customWidth="1"/>
    <col min="7280" max="7280" width="38" style="710" customWidth="1"/>
    <col min="7281" max="7323" width="0" style="710" hidden="1" customWidth="1"/>
    <col min="7324" max="7324" width="18.26953125" style="710" customWidth="1"/>
    <col min="7325" max="7325" width="0" style="710" hidden="1" customWidth="1"/>
    <col min="7326" max="7326" width="20" style="710" customWidth="1"/>
    <col min="7327" max="7327" width="19.81640625" style="710" customWidth="1"/>
    <col min="7328" max="7328" width="19.54296875" style="710" customWidth="1"/>
    <col min="7329" max="7329" width="22.1796875" style="710" customWidth="1"/>
    <col min="7330" max="7330" width="19.81640625" style="710" customWidth="1"/>
    <col min="7331" max="7331" width="17.7265625" style="710" customWidth="1"/>
    <col min="7332" max="7332" width="21" style="710" customWidth="1"/>
    <col min="7333" max="7333" width="18.26953125" style="710" customWidth="1"/>
    <col min="7334" max="7334" width="19.26953125" style="710" customWidth="1"/>
    <col min="7335" max="7349" width="0" style="710" hidden="1" customWidth="1"/>
    <col min="7350" max="7350" width="18.26953125" style="710" customWidth="1"/>
    <col min="7351" max="7351" width="17.26953125" style="710" customWidth="1"/>
    <col min="7352" max="7352" width="18.7265625" style="710" customWidth="1"/>
    <col min="7353" max="7353" width="18.26953125" style="710" customWidth="1"/>
    <col min="7354" max="7354" width="16.54296875" style="710" customWidth="1"/>
    <col min="7355" max="7355" width="16.453125" style="710" customWidth="1"/>
    <col min="7356" max="7356" width="17.26953125" style="710" customWidth="1"/>
    <col min="7357" max="7357" width="15.7265625" style="710" customWidth="1"/>
    <col min="7358" max="7358" width="11.453125" style="710"/>
    <col min="7359" max="7359" width="11.54296875" style="710" customWidth="1"/>
    <col min="7360" max="7360" width="18.7265625" style="710" customWidth="1"/>
    <col min="7361" max="7361" width="17.26953125" style="710" customWidth="1"/>
    <col min="7362" max="7362" width="11.453125" style="710"/>
    <col min="7363" max="7363" width="15.26953125" style="710" customWidth="1"/>
    <col min="7364" max="7365" width="11.453125" style="710"/>
    <col min="7366" max="7366" width="14" style="710" bestFit="1" customWidth="1"/>
    <col min="7367" max="7367" width="14.26953125" style="710" customWidth="1"/>
    <col min="7368" max="7369" width="15" style="710" bestFit="1" customWidth="1"/>
    <col min="7370" max="7370" width="14.7265625" style="710" bestFit="1" customWidth="1"/>
    <col min="7371" max="7372" width="11.453125" style="710"/>
    <col min="7373" max="7373" width="17.7265625" style="710" customWidth="1"/>
    <col min="7374" max="7374" width="15.453125" style="710" customWidth="1"/>
    <col min="7375" max="7533" width="11.453125" style="710"/>
    <col min="7534" max="7534" width="3.7265625" style="710" customWidth="1"/>
    <col min="7535" max="7535" width="7.26953125" style="710" customWidth="1"/>
    <col min="7536" max="7536" width="38" style="710" customWidth="1"/>
    <col min="7537" max="7579" width="0" style="710" hidden="1" customWidth="1"/>
    <col min="7580" max="7580" width="18.26953125" style="710" customWidth="1"/>
    <col min="7581" max="7581" width="0" style="710" hidden="1" customWidth="1"/>
    <col min="7582" max="7582" width="20" style="710" customWidth="1"/>
    <col min="7583" max="7583" width="19.81640625" style="710" customWidth="1"/>
    <col min="7584" max="7584" width="19.54296875" style="710" customWidth="1"/>
    <col min="7585" max="7585" width="22.1796875" style="710" customWidth="1"/>
    <col min="7586" max="7586" width="19.81640625" style="710" customWidth="1"/>
    <col min="7587" max="7587" width="17.7265625" style="710" customWidth="1"/>
    <col min="7588" max="7588" width="21" style="710" customWidth="1"/>
    <col min="7589" max="7589" width="18.26953125" style="710" customWidth="1"/>
    <col min="7590" max="7590" width="19.26953125" style="710" customWidth="1"/>
    <col min="7591" max="7605" width="0" style="710" hidden="1" customWidth="1"/>
    <col min="7606" max="7606" width="18.26953125" style="710" customWidth="1"/>
    <col min="7607" max="7607" width="17.26953125" style="710" customWidth="1"/>
    <col min="7608" max="7608" width="18.7265625" style="710" customWidth="1"/>
    <col min="7609" max="7609" width="18.26953125" style="710" customWidth="1"/>
    <col min="7610" max="7610" width="16.54296875" style="710" customWidth="1"/>
    <col min="7611" max="7611" width="16.453125" style="710" customWidth="1"/>
    <col min="7612" max="7612" width="17.26953125" style="710" customWidth="1"/>
    <col min="7613" max="7613" width="15.7265625" style="710" customWidth="1"/>
    <col min="7614" max="7614" width="11.453125" style="710"/>
    <col min="7615" max="7615" width="11.54296875" style="710" customWidth="1"/>
    <col min="7616" max="7616" width="18.7265625" style="710" customWidth="1"/>
    <col min="7617" max="7617" width="17.26953125" style="710" customWidth="1"/>
    <col min="7618" max="7618" width="11.453125" style="710"/>
    <col min="7619" max="7619" width="15.26953125" style="710" customWidth="1"/>
    <col min="7620" max="7621" width="11.453125" style="710"/>
    <col min="7622" max="7622" width="14" style="710" bestFit="1" customWidth="1"/>
    <col min="7623" max="7623" width="14.26953125" style="710" customWidth="1"/>
    <col min="7624" max="7625" width="15" style="710" bestFit="1" customWidth="1"/>
    <col min="7626" max="7626" width="14.7265625" style="710" bestFit="1" customWidth="1"/>
    <col min="7627" max="7628" width="11.453125" style="710"/>
    <col min="7629" max="7629" width="17.7265625" style="710" customWidth="1"/>
    <col min="7630" max="7630" width="15.453125" style="710" customWidth="1"/>
    <col min="7631" max="7789" width="11.453125" style="710"/>
    <col min="7790" max="7790" width="3.7265625" style="710" customWidth="1"/>
    <col min="7791" max="7791" width="7.26953125" style="710" customWidth="1"/>
    <col min="7792" max="7792" width="38" style="710" customWidth="1"/>
    <col min="7793" max="7835" width="0" style="710" hidden="1" customWidth="1"/>
    <col min="7836" max="7836" width="18.26953125" style="710" customWidth="1"/>
    <col min="7837" max="7837" width="0" style="710" hidden="1" customWidth="1"/>
    <col min="7838" max="7838" width="20" style="710" customWidth="1"/>
    <col min="7839" max="7839" width="19.81640625" style="710" customWidth="1"/>
    <col min="7840" max="7840" width="19.54296875" style="710" customWidth="1"/>
    <col min="7841" max="7841" width="22.1796875" style="710" customWidth="1"/>
    <col min="7842" max="7842" width="19.81640625" style="710" customWidth="1"/>
    <col min="7843" max="7843" width="17.7265625" style="710" customWidth="1"/>
    <col min="7844" max="7844" width="21" style="710" customWidth="1"/>
    <col min="7845" max="7845" width="18.26953125" style="710" customWidth="1"/>
    <col min="7846" max="7846" width="19.26953125" style="710" customWidth="1"/>
    <col min="7847" max="7861" width="0" style="710" hidden="1" customWidth="1"/>
    <col min="7862" max="7862" width="18.26953125" style="710" customWidth="1"/>
    <col min="7863" max="7863" width="17.26953125" style="710" customWidth="1"/>
    <col min="7864" max="7864" width="18.7265625" style="710" customWidth="1"/>
    <col min="7865" max="7865" width="18.26953125" style="710" customWidth="1"/>
    <col min="7866" max="7866" width="16.54296875" style="710" customWidth="1"/>
    <col min="7867" max="7867" width="16.453125" style="710" customWidth="1"/>
    <col min="7868" max="7868" width="17.26953125" style="710" customWidth="1"/>
    <col min="7869" max="7869" width="15.7265625" style="710" customWidth="1"/>
    <col min="7870" max="7870" width="11.453125" style="710"/>
    <col min="7871" max="7871" width="11.54296875" style="710" customWidth="1"/>
    <col min="7872" max="7872" width="18.7265625" style="710" customWidth="1"/>
    <col min="7873" max="7873" width="17.26953125" style="710" customWidth="1"/>
    <col min="7874" max="7874" width="11.453125" style="710"/>
    <col min="7875" max="7875" width="15.26953125" style="710" customWidth="1"/>
    <col min="7876" max="7877" width="11.453125" style="710"/>
    <col min="7878" max="7878" width="14" style="710" bestFit="1" customWidth="1"/>
    <col min="7879" max="7879" width="14.26953125" style="710" customWidth="1"/>
    <col min="7880" max="7881" width="15" style="710" bestFit="1" customWidth="1"/>
    <col min="7882" max="7882" width="14.7265625" style="710" bestFit="1" customWidth="1"/>
    <col min="7883" max="7884" width="11.453125" style="710"/>
    <col min="7885" max="7885" width="17.7265625" style="710" customWidth="1"/>
    <col min="7886" max="7886" width="15.453125" style="710" customWidth="1"/>
    <col min="7887" max="8045" width="11.453125" style="710"/>
    <col min="8046" max="8046" width="3.7265625" style="710" customWidth="1"/>
    <col min="8047" max="8047" width="7.26953125" style="710" customWidth="1"/>
    <col min="8048" max="8048" width="38" style="710" customWidth="1"/>
    <col min="8049" max="8091" width="0" style="710" hidden="1" customWidth="1"/>
    <col min="8092" max="8092" width="18.26953125" style="710" customWidth="1"/>
    <col min="8093" max="8093" width="0" style="710" hidden="1" customWidth="1"/>
    <col min="8094" max="8094" width="20" style="710" customWidth="1"/>
    <col min="8095" max="8095" width="19.81640625" style="710" customWidth="1"/>
    <col min="8096" max="8096" width="19.54296875" style="710" customWidth="1"/>
    <col min="8097" max="8097" width="22.1796875" style="710" customWidth="1"/>
    <col min="8098" max="8098" width="19.81640625" style="710" customWidth="1"/>
    <col min="8099" max="8099" width="17.7265625" style="710" customWidth="1"/>
    <col min="8100" max="8100" width="21" style="710" customWidth="1"/>
    <col min="8101" max="8101" width="18.26953125" style="710" customWidth="1"/>
    <col min="8102" max="8102" width="19.26953125" style="710" customWidth="1"/>
    <col min="8103" max="8117" width="0" style="710" hidden="1" customWidth="1"/>
    <col min="8118" max="8118" width="18.26953125" style="710" customWidth="1"/>
    <col min="8119" max="8119" width="17.26953125" style="710" customWidth="1"/>
    <col min="8120" max="8120" width="18.7265625" style="710" customWidth="1"/>
    <col min="8121" max="8121" width="18.26953125" style="710" customWidth="1"/>
    <col min="8122" max="8122" width="16.54296875" style="710" customWidth="1"/>
    <col min="8123" max="8123" width="16.453125" style="710" customWidth="1"/>
    <col min="8124" max="8124" width="17.26953125" style="710" customWidth="1"/>
    <col min="8125" max="8125" width="15.7265625" style="710" customWidth="1"/>
    <col min="8126" max="8126" width="11.453125" style="710"/>
    <col min="8127" max="8127" width="11.54296875" style="710" customWidth="1"/>
    <col min="8128" max="8128" width="18.7265625" style="710" customWidth="1"/>
    <col min="8129" max="8129" width="17.26953125" style="710" customWidth="1"/>
    <col min="8130" max="8130" width="11.453125" style="710"/>
    <col min="8131" max="8131" width="15.26953125" style="710" customWidth="1"/>
    <col min="8132" max="8133" width="11.453125" style="710"/>
    <col min="8134" max="8134" width="14" style="710" bestFit="1" customWidth="1"/>
    <col min="8135" max="8135" width="14.26953125" style="710" customWidth="1"/>
    <col min="8136" max="8137" width="15" style="710" bestFit="1" customWidth="1"/>
    <col min="8138" max="8138" width="14.7265625" style="710" bestFit="1" customWidth="1"/>
    <col min="8139" max="8140" width="11.453125" style="710"/>
    <col min="8141" max="8141" width="17.7265625" style="710" customWidth="1"/>
    <col min="8142" max="8142" width="15.453125" style="710" customWidth="1"/>
    <col min="8143" max="8301" width="11.453125" style="710"/>
    <col min="8302" max="8302" width="3.7265625" style="710" customWidth="1"/>
    <col min="8303" max="8303" width="7.26953125" style="710" customWidth="1"/>
    <col min="8304" max="8304" width="38" style="710" customWidth="1"/>
    <col min="8305" max="8347" width="0" style="710" hidden="1" customWidth="1"/>
    <col min="8348" max="8348" width="18.26953125" style="710" customWidth="1"/>
    <col min="8349" max="8349" width="0" style="710" hidden="1" customWidth="1"/>
    <col min="8350" max="8350" width="20" style="710" customWidth="1"/>
    <col min="8351" max="8351" width="19.81640625" style="710" customWidth="1"/>
    <col min="8352" max="8352" width="19.54296875" style="710" customWidth="1"/>
    <col min="8353" max="8353" width="22.1796875" style="710" customWidth="1"/>
    <col min="8354" max="8354" width="19.81640625" style="710" customWidth="1"/>
    <col min="8355" max="8355" width="17.7265625" style="710" customWidth="1"/>
    <col min="8356" max="8356" width="21" style="710" customWidth="1"/>
    <col min="8357" max="8357" width="18.26953125" style="710" customWidth="1"/>
    <col min="8358" max="8358" width="19.26953125" style="710" customWidth="1"/>
    <col min="8359" max="8373" width="0" style="710" hidden="1" customWidth="1"/>
    <col min="8374" max="8374" width="18.26953125" style="710" customWidth="1"/>
    <col min="8375" max="8375" width="17.26953125" style="710" customWidth="1"/>
    <col min="8376" max="8376" width="18.7265625" style="710" customWidth="1"/>
    <col min="8377" max="8377" width="18.26953125" style="710" customWidth="1"/>
    <col min="8378" max="8378" width="16.54296875" style="710" customWidth="1"/>
    <col min="8379" max="8379" width="16.453125" style="710" customWidth="1"/>
    <col min="8380" max="8380" width="17.26953125" style="710" customWidth="1"/>
    <col min="8381" max="8381" width="15.7265625" style="710" customWidth="1"/>
    <col min="8382" max="8382" width="11.453125" style="710"/>
    <col min="8383" max="8383" width="11.54296875" style="710" customWidth="1"/>
    <col min="8384" max="8384" width="18.7265625" style="710" customWidth="1"/>
    <col min="8385" max="8385" width="17.26953125" style="710" customWidth="1"/>
    <col min="8386" max="8386" width="11.453125" style="710"/>
    <col min="8387" max="8387" width="15.26953125" style="710" customWidth="1"/>
    <col min="8388" max="8389" width="11.453125" style="710"/>
    <col min="8390" max="8390" width="14" style="710" bestFit="1" customWidth="1"/>
    <col min="8391" max="8391" width="14.26953125" style="710" customWidth="1"/>
    <col min="8392" max="8393" width="15" style="710" bestFit="1" customWidth="1"/>
    <col min="8394" max="8394" width="14.7265625" style="710" bestFit="1" customWidth="1"/>
    <col min="8395" max="8396" width="11.453125" style="710"/>
    <col min="8397" max="8397" width="17.7265625" style="710" customWidth="1"/>
    <col min="8398" max="8398" width="15.453125" style="710" customWidth="1"/>
    <col min="8399" max="8557" width="11.453125" style="710"/>
    <col min="8558" max="8558" width="3.7265625" style="710" customWidth="1"/>
    <col min="8559" max="8559" width="7.26953125" style="710" customWidth="1"/>
    <col min="8560" max="8560" width="38" style="710" customWidth="1"/>
    <col min="8561" max="8603" width="0" style="710" hidden="1" customWidth="1"/>
    <col min="8604" max="8604" width="18.26953125" style="710" customWidth="1"/>
    <col min="8605" max="8605" width="0" style="710" hidden="1" customWidth="1"/>
    <col min="8606" max="8606" width="20" style="710" customWidth="1"/>
    <col min="8607" max="8607" width="19.81640625" style="710" customWidth="1"/>
    <col min="8608" max="8608" width="19.54296875" style="710" customWidth="1"/>
    <col min="8609" max="8609" width="22.1796875" style="710" customWidth="1"/>
    <col min="8610" max="8610" width="19.81640625" style="710" customWidth="1"/>
    <col min="8611" max="8611" width="17.7265625" style="710" customWidth="1"/>
    <col min="8612" max="8612" width="21" style="710" customWidth="1"/>
    <col min="8613" max="8613" width="18.26953125" style="710" customWidth="1"/>
    <col min="8614" max="8614" width="19.26953125" style="710" customWidth="1"/>
    <col min="8615" max="8629" width="0" style="710" hidden="1" customWidth="1"/>
    <col min="8630" max="8630" width="18.26953125" style="710" customWidth="1"/>
    <col min="8631" max="8631" width="17.26953125" style="710" customWidth="1"/>
    <col min="8632" max="8632" width="18.7265625" style="710" customWidth="1"/>
    <col min="8633" max="8633" width="18.26953125" style="710" customWidth="1"/>
    <col min="8634" max="8634" width="16.54296875" style="710" customWidth="1"/>
    <col min="8635" max="8635" width="16.453125" style="710" customWidth="1"/>
    <col min="8636" max="8636" width="17.26953125" style="710" customWidth="1"/>
    <col min="8637" max="8637" width="15.7265625" style="710" customWidth="1"/>
    <col min="8638" max="8638" width="11.453125" style="710"/>
    <col min="8639" max="8639" width="11.54296875" style="710" customWidth="1"/>
    <col min="8640" max="8640" width="18.7265625" style="710" customWidth="1"/>
    <col min="8641" max="8641" width="17.26953125" style="710" customWidth="1"/>
    <col min="8642" max="8642" width="11.453125" style="710"/>
    <col min="8643" max="8643" width="15.26953125" style="710" customWidth="1"/>
    <col min="8644" max="8645" width="11.453125" style="710"/>
    <col min="8646" max="8646" width="14" style="710" bestFit="1" customWidth="1"/>
    <col min="8647" max="8647" width="14.26953125" style="710" customWidth="1"/>
    <col min="8648" max="8649" width="15" style="710" bestFit="1" customWidth="1"/>
    <col min="8650" max="8650" width="14.7265625" style="710" bestFit="1" customWidth="1"/>
    <col min="8651" max="8652" width="11.453125" style="710"/>
    <col min="8653" max="8653" width="17.7265625" style="710" customWidth="1"/>
    <col min="8654" max="8654" width="15.453125" style="710" customWidth="1"/>
    <col min="8655" max="8813" width="11.453125" style="710"/>
    <col min="8814" max="8814" width="3.7265625" style="710" customWidth="1"/>
    <col min="8815" max="8815" width="7.26953125" style="710" customWidth="1"/>
    <col min="8816" max="8816" width="38" style="710" customWidth="1"/>
    <col min="8817" max="8859" width="0" style="710" hidden="1" customWidth="1"/>
    <col min="8860" max="8860" width="18.26953125" style="710" customWidth="1"/>
    <col min="8861" max="8861" width="0" style="710" hidden="1" customWidth="1"/>
    <col min="8862" max="8862" width="20" style="710" customWidth="1"/>
    <col min="8863" max="8863" width="19.81640625" style="710" customWidth="1"/>
    <col min="8864" max="8864" width="19.54296875" style="710" customWidth="1"/>
    <col min="8865" max="8865" width="22.1796875" style="710" customWidth="1"/>
    <col min="8866" max="8866" width="19.81640625" style="710" customWidth="1"/>
    <col min="8867" max="8867" width="17.7265625" style="710" customWidth="1"/>
    <col min="8868" max="8868" width="21" style="710" customWidth="1"/>
    <col min="8869" max="8869" width="18.26953125" style="710" customWidth="1"/>
    <col min="8870" max="8870" width="19.26953125" style="710" customWidth="1"/>
    <col min="8871" max="8885" width="0" style="710" hidden="1" customWidth="1"/>
    <col min="8886" max="8886" width="18.26953125" style="710" customWidth="1"/>
    <col min="8887" max="8887" width="17.26953125" style="710" customWidth="1"/>
    <col min="8888" max="8888" width="18.7265625" style="710" customWidth="1"/>
    <col min="8889" max="8889" width="18.26953125" style="710" customWidth="1"/>
    <col min="8890" max="8890" width="16.54296875" style="710" customWidth="1"/>
    <col min="8891" max="8891" width="16.453125" style="710" customWidth="1"/>
    <col min="8892" max="8892" width="17.26953125" style="710" customWidth="1"/>
    <col min="8893" max="8893" width="15.7265625" style="710" customWidth="1"/>
    <col min="8894" max="8894" width="11.453125" style="710"/>
    <col min="8895" max="8895" width="11.54296875" style="710" customWidth="1"/>
    <col min="8896" max="8896" width="18.7265625" style="710" customWidth="1"/>
    <col min="8897" max="8897" width="17.26953125" style="710" customWidth="1"/>
    <col min="8898" max="8898" width="11.453125" style="710"/>
    <col min="8899" max="8899" width="15.26953125" style="710" customWidth="1"/>
    <col min="8900" max="8901" width="11.453125" style="710"/>
    <col min="8902" max="8902" width="14" style="710" bestFit="1" customWidth="1"/>
    <col min="8903" max="8903" width="14.26953125" style="710" customWidth="1"/>
    <col min="8904" max="8905" width="15" style="710" bestFit="1" customWidth="1"/>
    <col min="8906" max="8906" width="14.7265625" style="710" bestFit="1" customWidth="1"/>
    <col min="8907" max="8908" width="11.453125" style="710"/>
    <col min="8909" max="8909" width="17.7265625" style="710" customWidth="1"/>
    <col min="8910" max="8910" width="15.453125" style="710" customWidth="1"/>
    <col min="8911" max="9069" width="11.453125" style="710"/>
    <col min="9070" max="9070" width="3.7265625" style="710" customWidth="1"/>
    <col min="9071" max="9071" width="7.26953125" style="710" customWidth="1"/>
    <col min="9072" max="9072" width="38" style="710" customWidth="1"/>
    <col min="9073" max="9115" width="0" style="710" hidden="1" customWidth="1"/>
    <col min="9116" max="9116" width="18.26953125" style="710" customWidth="1"/>
    <col min="9117" max="9117" width="0" style="710" hidden="1" customWidth="1"/>
    <col min="9118" max="9118" width="20" style="710" customWidth="1"/>
    <col min="9119" max="9119" width="19.81640625" style="710" customWidth="1"/>
    <col min="9120" max="9120" width="19.54296875" style="710" customWidth="1"/>
    <col min="9121" max="9121" width="22.1796875" style="710" customWidth="1"/>
    <col min="9122" max="9122" width="19.81640625" style="710" customWidth="1"/>
    <col min="9123" max="9123" width="17.7265625" style="710" customWidth="1"/>
    <col min="9124" max="9124" width="21" style="710" customWidth="1"/>
    <col min="9125" max="9125" width="18.26953125" style="710" customWidth="1"/>
    <col min="9126" max="9126" width="19.26953125" style="710" customWidth="1"/>
    <col min="9127" max="9141" width="0" style="710" hidden="1" customWidth="1"/>
    <col min="9142" max="9142" width="18.26953125" style="710" customWidth="1"/>
    <col min="9143" max="9143" width="17.26953125" style="710" customWidth="1"/>
    <col min="9144" max="9144" width="18.7265625" style="710" customWidth="1"/>
    <col min="9145" max="9145" width="18.26953125" style="710" customWidth="1"/>
    <col min="9146" max="9146" width="16.54296875" style="710" customWidth="1"/>
    <col min="9147" max="9147" width="16.453125" style="710" customWidth="1"/>
    <col min="9148" max="9148" width="17.26953125" style="710" customWidth="1"/>
    <col min="9149" max="9149" width="15.7265625" style="710" customWidth="1"/>
    <col min="9150" max="9150" width="11.453125" style="710"/>
    <col min="9151" max="9151" width="11.54296875" style="710" customWidth="1"/>
    <col min="9152" max="9152" width="18.7265625" style="710" customWidth="1"/>
    <col min="9153" max="9153" width="17.26953125" style="710" customWidth="1"/>
    <col min="9154" max="9154" width="11.453125" style="710"/>
    <col min="9155" max="9155" width="15.26953125" style="710" customWidth="1"/>
    <col min="9156" max="9157" width="11.453125" style="710"/>
    <col min="9158" max="9158" width="14" style="710" bestFit="1" customWidth="1"/>
    <col min="9159" max="9159" width="14.26953125" style="710" customWidth="1"/>
    <col min="9160" max="9161" width="15" style="710" bestFit="1" customWidth="1"/>
    <col min="9162" max="9162" width="14.7265625" style="710" bestFit="1" customWidth="1"/>
    <col min="9163" max="9164" width="11.453125" style="710"/>
    <col min="9165" max="9165" width="17.7265625" style="710" customWidth="1"/>
    <col min="9166" max="9166" width="15.453125" style="710" customWidth="1"/>
    <col min="9167" max="9325" width="11.453125" style="710"/>
    <col min="9326" max="9326" width="3.7265625" style="710" customWidth="1"/>
    <col min="9327" max="9327" width="7.26953125" style="710" customWidth="1"/>
    <col min="9328" max="9328" width="38" style="710" customWidth="1"/>
    <col min="9329" max="9371" width="0" style="710" hidden="1" customWidth="1"/>
    <col min="9372" max="9372" width="18.26953125" style="710" customWidth="1"/>
    <col min="9373" max="9373" width="0" style="710" hidden="1" customWidth="1"/>
    <col min="9374" max="9374" width="20" style="710" customWidth="1"/>
    <col min="9375" max="9375" width="19.81640625" style="710" customWidth="1"/>
    <col min="9376" max="9376" width="19.54296875" style="710" customWidth="1"/>
    <col min="9377" max="9377" width="22.1796875" style="710" customWidth="1"/>
    <col min="9378" max="9378" width="19.81640625" style="710" customWidth="1"/>
    <col min="9379" max="9379" width="17.7265625" style="710" customWidth="1"/>
    <col min="9380" max="9380" width="21" style="710" customWidth="1"/>
    <col min="9381" max="9381" width="18.26953125" style="710" customWidth="1"/>
    <col min="9382" max="9382" width="19.26953125" style="710" customWidth="1"/>
    <col min="9383" max="9397" width="0" style="710" hidden="1" customWidth="1"/>
    <col min="9398" max="9398" width="18.26953125" style="710" customWidth="1"/>
    <col min="9399" max="9399" width="17.26953125" style="710" customWidth="1"/>
    <col min="9400" max="9400" width="18.7265625" style="710" customWidth="1"/>
    <col min="9401" max="9401" width="18.26953125" style="710" customWidth="1"/>
    <col min="9402" max="9402" width="16.54296875" style="710" customWidth="1"/>
    <col min="9403" max="9403" width="16.453125" style="710" customWidth="1"/>
    <col min="9404" max="9404" width="17.26953125" style="710" customWidth="1"/>
    <col min="9405" max="9405" width="15.7265625" style="710" customWidth="1"/>
    <col min="9406" max="9406" width="11.453125" style="710"/>
    <col min="9407" max="9407" width="11.54296875" style="710" customWidth="1"/>
    <col min="9408" max="9408" width="18.7265625" style="710" customWidth="1"/>
    <col min="9409" max="9409" width="17.26953125" style="710" customWidth="1"/>
    <col min="9410" max="9410" width="11.453125" style="710"/>
    <col min="9411" max="9411" width="15.26953125" style="710" customWidth="1"/>
    <col min="9412" max="9413" width="11.453125" style="710"/>
    <col min="9414" max="9414" width="14" style="710" bestFit="1" customWidth="1"/>
    <col min="9415" max="9415" width="14.26953125" style="710" customWidth="1"/>
    <col min="9416" max="9417" width="15" style="710" bestFit="1" customWidth="1"/>
    <col min="9418" max="9418" width="14.7265625" style="710" bestFit="1" customWidth="1"/>
    <col min="9419" max="9420" width="11.453125" style="710"/>
    <col min="9421" max="9421" width="17.7265625" style="710" customWidth="1"/>
    <col min="9422" max="9422" width="15.453125" style="710" customWidth="1"/>
    <col min="9423" max="9581" width="11.453125" style="710"/>
    <col min="9582" max="9582" width="3.7265625" style="710" customWidth="1"/>
    <col min="9583" max="9583" width="7.26953125" style="710" customWidth="1"/>
    <col min="9584" max="9584" width="38" style="710" customWidth="1"/>
    <col min="9585" max="9627" width="0" style="710" hidden="1" customWidth="1"/>
    <col min="9628" max="9628" width="18.26953125" style="710" customWidth="1"/>
    <col min="9629" max="9629" width="0" style="710" hidden="1" customWidth="1"/>
    <col min="9630" max="9630" width="20" style="710" customWidth="1"/>
    <col min="9631" max="9631" width="19.81640625" style="710" customWidth="1"/>
    <col min="9632" max="9632" width="19.54296875" style="710" customWidth="1"/>
    <col min="9633" max="9633" width="22.1796875" style="710" customWidth="1"/>
    <col min="9634" max="9634" width="19.81640625" style="710" customWidth="1"/>
    <col min="9635" max="9635" width="17.7265625" style="710" customWidth="1"/>
    <col min="9636" max="9636" width="21" style="710" customWidth="1"/>
    <col min="9637" max="9637" width="18.26953125" style="710" customWidth="1"/>
    <col min="9638" max="9638" width="19.26953125" style="710" customWidth="1"/>
    <col min="9639" max="9653" width="0" style="710" hidden="1" customWidth="1"/>
    <col min="9654" max="9654" width="18.26953125" style="710" customWidth="1"/>
    <col min="9655" max="9655" width="17.26953125" style="710" customWidth="1"/>
    <col min="9656" max="9656" width="18.7265625" style="710" customWidth="1"/>
    <col min="9657" max="9657" width="18.26953125" style="710" customWidth="1"/>
    <col min="9658" max="9658" width="16.54296875" style="710" customWidth="1"/>
    <col min="9659" max="9659" width="16.453125" style="710" customWidth="1"/>
    <col min="9660" max="9660" width="17.26953125" style="710" customWidth="1"/>
    <col min="9661" max="9661" width="15.7265625" style="710" customWidth="1"/>
    <col min="9662" max="9662" width="11.453125" style="710"/>
    <col min="9663" max="9663" width="11.54296875" style="710" customWidth="1"/>
    <col min="9664" max="9664" width="18.7265625" style="710" customWidth="1"/>
    <col min="9665" max="9665" width="17.26953125" style="710" customWidth="1"/>
    <col min="9666" max="9666" width="11.453125" style="710"/>
    <col min="9667" max="9667" width="15.26953125" style="710" customWidth="1"/>
    <col min="9668" max="9669" width="11.453125" style="710"/>
    <col min="9670" max="9670" width="14" style="710" bestFit="1" customWidth="1"/>
    <col min="9671" max="9671" width="14.26953125" style="710" customWidth="1"/>
    <col min="9672" max="9673" width="15" style="710" bestFit="1" customWidth="1"/>
    <col min="9674" max="9674" width="14.7265625" style="710" bestFit="1" customWidth="1"/>
    <col min="9675" max="9676" width="11.453125" style="710"/>
    <col min="9677" max="9677" width="17.7265625" style="710" customWidth="1"/>
    <col min="9678" max="9678" width="15.453125" style="710" customWidth="1"/>
    <col min="9679" max="9837" width="11.453125" style="710"/>
    <col min="9838" max="9838" width="3.7265625" style="710" customWidth="1"/>
    <col min="9839" max="9839" width="7.26953125" style="710" customWidth="1"/>
    <col min="9840" max="9840" width="38" style="710" customWidth="1"/>
    <col min="9841" max="9883" width="0" style="710" hidden="1" customWidth="1"/>
    <col min="9884" max="9884" width="18.26953125" style="710" customWidth="1"/>
    <col min="9885" max="9885" width="0" style="710" hidden="1" customWidth="1"/>
    <col min="9886" max="9886" width="20" style="710" customWidth="1"/>
    <col min="9887" max="9887" width="19.81640625" style="710" customWidth="1"/>
    <col min="9888" max="9888" width="19.54296875" style="710" customWidth="1"/>
    <col min="9889" max="9889" width="22.1796875" style="710" customWidth="1"/>
    <col min="9890" max="9890" width="19.81640625" style="710" customWidth="1"/>
    <col min="9891" max="9891" width="17.7265625" style="710" customWidth="1"/>
    <col min="9892" max="9892" width="21" style="710" customWidth="1"/>
    <col min="9893" max="9893" width="18.26953125" style="710" customWidth="1"/>
    <col min="9894" max="9894" width="19.26953125" style="710" customWidth="1"/>
    <col min="9895" max="9909" width="0" style="710" hidden="1" customWidth="1"/>
    <col min="9910" max="9910" width="18.26953125" style="710" customWidth="1"/>
    <col min="9911" max="9911" width="17.26953125" style="710" customWidth="1"/>
    <col min="9912" max="9912" width="18.7265625" style="710" customWidth="1"/>
    <col min="9913" max="9913" width="18.26953125" style="710" customWidth="1"/>
    <col min="9914" max="9914" width="16.54296875" style="710" customWidth="1"/>
    <col min="9915" max="9915" width="16.453125" style="710" customWidth="1"/>
    <col min="9916" max="9916" width="17.26953125" style="710" customWidth="1"/>
    <col min="9917" max="9917" width="15.7265625" style="710" customWidth="1"/>
    <col min="9918" max="9918" width="11.453125" style="710"/>
    <col min="9919" max="9919" width="11.54296875" style="710" customWidth="1"/>
    <col min="9920" max="9920" width="18.7265625" style="710" customWidth="1"/>
    <col min="9921" max="9921" width="17.26953125" style="710" customWidth="1"/>
    <col min="9922" max="9922" width="11.453125" style="710"/>
    <col min="9923" max="9923" width="15.26953125" style="710" customWidth="1"/>
    <col min="9924" max="9925" width="11.453125" style="710"/>
    <col min="9926" max="9926" width="14" style="710" bestFit="1" customWidth="1"/>
    <col min="9927" max="9927" width="14.26953125" style="710" customWidth="1"/>
    <col min="9928" max="9929" width="15" style="710" bestFit="1" customWidth="1"/>
    <col min="9930" max="9930" width="14.7265625" style="710" bestFit="1" customWidth="1"/>
    <col min="9931" max="9932" width="11.453125" style="710"/>
    <col min="9933" max="9933" width="17.7265625" style="710" customWidth="1"/>
    <col min="9934" max="9934" width="15.453125" style="710" customWidth="1"/>
    <col min="9935" max="10093" width="11.453125" style="710"/>
    <col min="10094" max="10094" width="3.7265625" style="710" customWidth="1"/>
    <col min="10095" max="10095" width="7.26953125" style="710" customWidth="1"/>
    <col min="10096" max="10096" width="38" style="710" customWidth="1"/>
    <col min="10097" max="10139" width="0" style="710" hidden="1" customWidth="1"/>
    <col min="10140" max="10140" width="18.26953125" style="710" customWidth="1"/>
    <col min="10141" max="10141" width="0" style="710" hidden="1" customWidth="1"/>
    <col min="10142" max="10142" width="20" style="710" customWidth="1"/>
    <col min="10143" max="10143" width="19.81640625" style="710" customWidth="1"/>
    <col min="10144" max="10144" width="19.54296875" style="710" customWidth="1"/>
    <col min="10145" max="10145" width="22.1796875" style="710" customWidth="1"/>
    <col min="10146" max="10146" width="19.81640625" style="710" customWidth="1"/>
    <col min="10147" max="10147" width="17.7265625" style="710" customWidth="1"/>
    <col min="10148" max="10148" width="21" style="710" customWidth="1"/>
    <col min="10149" max="10149" width="18.26953125" style="710" customWidth="1"/>
    <col min="10150" max="10150" width="19.26953125" style="710" customWidth="1"/>
    <col min="10151" max="10165" width="0" style="710" hidden="1" customWidth="1"/>
    <col min="10166" max="10166" width="18.26953125" style="710" customWidth="1"/>
    <col min="10167" max="10167" width="17.26953125" style="710" customWidth="1"/>
    <col min="10168" max="10168" width="18.7265625" style="710" customWidth="1"/>
    <col min="10169" max="10169" width="18.26953125" style="710" customWidth="1"/>
    <col min="10170" max="10170" width="16.54296875" style="710" customWidth="1"/>
    <col min="10171" max="10171" width="16.453125" style="710" customWidth="1"/>
    <col min="10172" max="10172" width="17.26953125" style="710" customWidth="1"/>
    <col min="10173" max="10173" width="15.7265625" style="710" customWidth="1"/>
    <col min="10174" max="10174" width="11.453125" style="710"/>
    <col min="10175" max="10175" width="11.54296875" style="710" customWidth="1"/>
    <col min="10176" max="10176" width="18.7265625" style="710" customWidth="1"/>
    <col min="10177" max="10177" width="17.26953125" style="710" customWidth="1"/>
    <col min="10178" max="10178" width="11.453125" style="710"/>
    <col min="10179" max="10179" width="15.26953125" style="710" customWidth="1"/>
    <col min="10180" max="10181" width="11.453125" style="710"/>
    <col min="10182" max="10182" width="14" style="710" bestFit="1" customWidth="1"/>
    <col min="10183" max="10183" width="14.26953125" style="710" customWidth="1"/>
    <col min="10184" max="10185" width="15" style="710" bestFit="1" customWidth="1"/>
    <col min="10186" max="10186" width="14.7265625" style="710" bestFit="1" customWidth="1"/>
    <col min="10187" max="10188" width="11.453125" style="710"/>
    <col min="10189" max="10189" width="17.7265625" style="710" customWidth="1"/>
    <col min="10190" max="10190" width="15.453125" style="710" customWidth="1"/>
    <col min="10191" max="10349" width="11.453125" style="710"/>
    <col min="10350" max="10350" width="3.7265625" style="710" customWidth="1"/>
    <col min="10351" max="10351" width="7.26953125" style="710" customWidth="1"/>
    <col min="10352" max="10352" width="38" style="710" customWidth="1"/>
    <col min="10353" max="10395" width="0" style="710" hidden="1" customWidth="1"/>
    <col min="10396" max="10396" width="18.26953125" style="710" customWidth="1"/>
    <col min="10397" max="10397" width="0" style="710" hidden="1" customWidth="1"/>
    <col min="10398" max="10398" width="20" style="710" customWidth="1"/>
    <col min="10399" max="10399" width="19.81640625" style="710" customWidth="1"/>
    <col min="10400" max="10400" width="19.54296875" style="710" customWidth="1"/>
    <col min="10401" max="10401" width="22.1796875" style="710" customWidth="1"/>
    <col min="10402" max="10402" width="19.81640625" style="710" customWidth="1"/>
    <col min="10403" max="10403" width="17.7265625" style="710" customWidth="1"/>
    <col min="10404" max="10404" width="21" style="710" customWidth="1"/>
    <col min="10405" max="10405" width="18.26953125" style="710" customWidth="1"/>
    <col min="10406" max="10406" width="19.26953125" style="710" customWidth="1"/>
    <col min="10407" max="10421" width="0" style="710" hidden="1" customWidth="1"/>
    <col min="10422" max="10422" width="18.26953125" style="710" customWidth="1"/>
    <col min="10423" max="10423" width="17.26953125" style="710" customWidth="1"/>
    <col min="10424" max="10424" width="18.7265625" style="710" customWidth="1"/>
    <col min="10425" max="10425" width="18.26953125" style="710" customWidth="1"/>
    <col min="10426" max="10426" width="16.54296875" style="710" customWidth="1"/>
    <col min="10427" max="10427" width="16.453125" style="710" customWidth="1"/>
    <col min="10428" max="10428" width="17.26953125" style="710" customWidth="1"/>
    <col min="10429" max="10429" width="15.7265625" style="710" customWidth="1"/>
    <col min="10430" max="10430" width="11.453125" style="710"/>
    <col min="10431" max="10431" width="11.54296875" style="710" customWidth="1"/>
    <col min="10432" max="10432" width="18.7265625" style="710" customWidth="1"/>
    <col min="10433" max="10433" width="17.26953125" style="710" customWidth="1"/>
    <col min="10434" max="10434" width="11.453125" style="710"/>
    <col min="10435" max="10435" width="15.26953125" style="710" customWidth="1"/>
    <col min="10436" max="10437" width="11.453125" style="710"/>
    <col min="10438" max="10438" width="14" style="710" bestFit="1" customWidth="1"/>
    <col min="10439" max="10439" width="14.26953125" style="710" customWidth="1"/>
    <col min="10440" max="10441" width="15" style="710" bestFit="1" customWidth="1"/>
    <col min="10442" max="10442" width="14.7265625" style="710" bestFit="1" customWidth="1"/>
    <col min="10443" max="10444" width="11.453125" style="710"/>
    <col min="10445" max="10445" width="17.7265625" style="710" customWidth="1"/>
    <col min="10446" max="10446" width="15.453125" style="710" customWidth="1"/>
    <col min="10447" max="10605" width="11.453125" style="710"/>
    <col min="10606" max="10606" width="3.7265625" style="710" customWidth="1"/>
    <col min="10607" max="10607" width="7.26953125" style="710" customWidth="1"/>
    <col min="10608" max="10608" width="38" style="710" customWidth="1"/>
    <col min="10609" max="10651" width="0" style="710" hidden="1" customWidth="1"/>
    <col min="10652" max="10652" width="18.26953125" style="710" customWidth="1"/>
    <col min="10653" max="10653" width="0" style="710" hidden="1" customWidth="1"/>
    <col min="10654" max="10654" width="20" style="710" customWidth="1"/>
    <col min="10655" max="10655" width="19.81640625" style="710" customWidth="1"/>
    <col min="10656" max="10656" width="19.54296875" style="710" customWidth="1"/>
    <col min="10657" max="10657" width="22.1796875" style="710" customWidth="1"/>
    <col min="10658" max="10658" width="19.81640625" style="710" customWidth="1"/>
    <col min="10659" max="10659" width="17.7265625" style="710" customWidth="1"/>
    <col min="10660" max="10660" width="21" style="710" customWidth="1"/>
    <col min="10661" max="10661" width="18.26953125" style="710" customWidth="1"/>
    <col min="10662" max="10662" width="19.26953125" style="710" customWidth="1"/>
    <col min="10663" max="10677" width="0" style="710" hidden="1" customWidth="1"/>
    <col min="10678" max="10678" width="18.26953125" style="710" customWidth="1"/>
    <col min="10679" max="10679" width="17.26953125" style="710" customWidth="1"/>
    <col min="10680" max="10680" width="18.7265625" style="710" customWidth="1"/>
    <col min="10681" max="10681" width="18.26953125" style="710" customWidth="1"/>
    <col min="10682" max="10682" width="16.54296875" style="710" customWidth="1"/>
    <col min="10683" max="10683" width="16.453125" style="710" customWidth="1"/>
    <col min="10684" max="10684" width="17.26953125" style="710" customWidth="1"/>
    <col min="10685" max="10685" width="15.7265625" style="710" customWidth="1"/>
    <col min="10686" max="10686" width="11.453125" style="710"/>
    <col min="10687" max="10687" width="11.54296875" style="710" customWidth="1"/>
    <col min="10688" max="10688" width="18.7265625" style="710" customWidth="1"/>
    <col min="10689" max="10689" width="17.26953125" style="710" customWidth="1"/>
    <col min="10690" max="10690" width="11.453125" style="710"/>
    <col min="10691" max="10691" width="15.26953125" style="710" customWidth="1"/>
    <col min="10692" max="10693" width="11.453125" style="710"/>
    <col min="10694" max="10694" width="14" style="710" bestFit="1" customWidth="1"/>
    <col min="10695" max="10695" width="14.26953125" style="710" customWidth="1"/>
    <col min="10696" max="10697" width="15" style="710" bestFit="1" customWidth="1"/>
    <col min="10698" max="10698" width="14.7265625" style="710" bestFit="1" customWidth="1"/>
    <col min="10699" max="10700" width="11.453125" style="710"/>
    <col min="10701" max="10701" width="17.7265625" style="710" customWidth="1"/>
    <col min="10702" max="10702" width="15.453125" style="710" customWidth="1"/>
    <col min="10703" max="10861" width="11.453125" style="710"/>
    <col min="10862" max="10862" width="3.7265625" style="710" customWidth="1"/>
    <col min="10863" max="10863" width="7.26953125" style="710" customWidth="1"/>
    <col min="10864" max="10864" width="38" style="710" customWidth="1"/>
    <col min="10865" max="10907" width="0" style="710" hidden="1" customWidth="1"/>
    <col min="10908" max="10908" width="18.26953125" style="710" customWidth="1"/>
    <col min="10909" max="10909" width="0" style="710" hidden="1" customWidth="1"/>
    <col min="10910" max="10910" width="20" style="710" customWidth="1"/>
    <col min="10911" max="10911" width="19.81640625" style="710" customWidth="1"/>
    <col min="10912" max="10912" width="19.54296875" style="710" customWidth="1"/>
    <col min="10913" max="10913" width="22.1796875" style="710" customWidth="1"/>
    <col min="10914" max="10914" width="19.81640625" style="710" customWidth="1"/>
    <col min="10915" max="10915" width="17.7265625" style="710" customWidth="1"/>
    <col min="10916" max="10916" width="21" style="710" customWidth="1"/>
    <col min="10917" max="10917" width="18.26953125" style="710" customWidth="1"/>
    <col min="10918" max="10918" width="19.26953125" style="710" customWidth="1"/>
    <col min="10919" max="10933" width="0" style="710" hidden="1" customWidth="1"/>
    <col min="10934" max="10934" width="18.26953125" style="710" customWidth="1"/>
    <col min="10935" max="10935" width="17.26953125" style="710" customWidth="1"/>
    <col min="10936" max="10936" width="18.7265625" style="710" customWidth="1"/>
    <col min="10937" max="10937" width="18.26953125" style="710" customWidth="1"/>
    <col min="10938" max="10938" width="16.54296875" style="710" customWidth="1"/>
    <col min="10939" max="10939" width="16.453125" style="710" customWidth="1"/>
    <col min="10940" max="10940" width="17.26953125" style="710" customWidth="1"/>
    <col min="10941" max="10941" width="15.7265625" style="710" customWidth="1"/>
    <col min="10942" max="10942" width="11.453125" style="710"/>
    <col min="10943" max="10943" width="11.54296875" style="710" customWidth="1"/>
    <col min="10944" max="10944" width="18.7265625" style="710" customWidth="1"/>
    <col min="10945" max="10945" width="17.26953125" style="710" customWidth="1"/>
    <col min="10946" max="10946" width="11.453125" style="710"/>
    <col min="10947" max="10947" width="15.26953125" style="710" customWidth="1"/>
    <col min="10948" max="10949" width="11.453125" style="710"/>
    <col min="10950" max="10950" width="14" style="710" bestFit="1" customWidth="1"/>
    <col min="10951" max="10951" width="14.26953125" style="710" customWidth="1"/>
    <col min="10952" max="10953" width="15" style="710" bestFit="1" customWidth="1"/>
    <col min="10954" max="10954" width="14.7265625" style="710" bestFit="1" customWidth="1"/>
    <col min="10955" max="10956" width="11.453125" style="710"/>
    <col min="10957" max="10957" width="17.7265625" style="710" customWidth="1"/>
    <col min="10958" max="10958" width="15.453125" style="710" customWidth="1"/>
    <col min="10959" max="11117" width="11.453125" style="710"/>
    <col min="11118" max="11118" width="3.7265625" style="710" customWidth="1"/>
    <col min="11119" max="11119" width="7.26953125" style="710" customWidth="1"/>
    <col min="11120" max="11120" width="38" style="710" customWidth="1"/>
    <col min="11121" max="11163" width="0" style="710" hidden="1" customWidth="1"/>
    <col min="11164" max="11164" width="18.26953125" style="710" customWidth="1"/>
    <col min="11165" max="11165" width="0" style="710" hidden="1" customWidth="1"/>
    <col min="11166" max="11166" width="20" style="710" customWidth="1"/>
    <col min="11167" max="11167" width="19.81640625" style="710" customWidth="1"/>
    <col min="11168" max="11168" width="19.54296875" style="710" customWidth="1"/>
    <col min="11169" max="11169" width="22.1796875" style="710" customWidth="1"/>
    <col min="11170" max="11170" width="19.81640625" style="710" customWidth="1"/>
    <col min="11171" max="11171" width="17.7265625" style="710" customWidth="1"/>
    <col min="11172" max="11172" width="21" style="710" customWidth="1"/>
    <col min="11173" max="11173" width="18.26953125" style="710" customWidth="1"/>
    <col min="11174" max="11174" width="19.26953125" style="710" customWidth="1"/>
    <col min="11175" max="11189" width="0" style="710" hidden="1" customWidth="1"/>
    <col min="11190" max="11190" width="18.26953125" style="710" customWidth="1"/>
    <col min="11191" max="11191" width="17.26953125" style="710" customWidth="1"/>
    <col min="11192" max="11192" width="18.7265625" style="710" customWidth="1"/>
    <col min="11193" max="11193" width="18.26953125" style="710" customWidth="1"/>
    <col min="11194" max="11194" width="16.54296875" style="710" customWidth="1"/>
    <col min="11195" max="11195" width="16.453125" style="710" customWidth="1"/>
    <col min="11196" max="11196" width="17.26953125" style="710" customWidth="1"/>
    <col min="11197" max="11197" width="15.7265625" style="710" customWidth="1"/>
    <col min="11198" max="11198" width="11.453125" style="710"/>
    <col min="11199" max="11199" width="11.54296875" style="710" customWidth="1"/>
    <col min="11200" max="11200" width="18.7265625" style="710" customWidth="1"/>
    <col min="11201" max="11201" width="17.26953125" style="710" customWidth="1"/>
    <col min="11202" max="11202" width="11.453125" style="710"/>
    <col min="11203" max="11203" width="15.26953125" style="710" customWidth="1"/>
    <col min="11204" max="11205" width="11.453125" style="710"/>
    <col min="11206" max="11206" width="14" style="710" bestFit="1" customWidth="1"/>
    <col min="11207" max="11207" width="14.26953125" style="710" customWidth="1"/>
    <col min="11208" max="11209" width="15" style="710" bestFit="1" customWidth="1"/>
    <col min="11210" max="11210" width="14.7265625" style="710" bestFit="1" customWidth="1"/>
    <col min="11211" max="11212" width="11.453125" style="710"/>
    <col min="11213" max="11213" width="17.7265625" style="710" customWidth="1"/>
    <col min="11214" max="11214" width="15.453125" style="710" customWidth="1"/>
    <col min="11215" max="11373" width="11.453125" style="710"/>
    <col min="11374" max="11374" width="3.7265625" style="710" customWidth="1"/>
    <col min="11375" max="11375" width="7.26953125" style="710" customWidth="1"/>
    <col min="11376" max="11376" width="38" style="710" customWidth="1"/>
    <col min="11377" max="11419" width="0" style="710" hidden="1" customWidth="1"/>
    <col min="11420" max="11420" width="18.26953125" style="710" customWidth="1"/>
    <col min="11421" max="11421" width="0" style="710" hidden="1" customWidth="1"/>
    <col min="11422" max="11422" width="20" style="710" customWidth="1"/>
    <col min="11423" max="11423" width="19.81640625" style="710" customWidth="1"/>
    <col min="11424" max="11424" width="19.54296875" style="710" customWidth="1"/>
    <col min="11425" max="11425" width="22.1796875" style="710" customWidth="1"/>
    <col min="11426" max="11426" width="19.81640625" style="710" customWidth="1"/>
    <col min="11427" max="11427" width="17.7265625" style="710" customWidth="1"/>
    <col min="11428" max="11428" width="21" style="710" customWidth="1"/>
    <col min="11429" max="11429" width="18.26953125" style="710" customWidth="1"/>
    <col min="11430" max="11430" width="19.26953125" style="710" customWidth="1"/>
    <col min="11431" max="11445" width="0" style="710" hidden="1" customWidth="1"/>
    <col min="11446" max="11446" width="18.26953125" style="710" customWidth="1"/>
    <col min="11447" max="11447" width="17.26953125" style="710" customWidth="1"/>
    <col min="11448" max="11448" width="18.7265625" style="710" customWidth="1"/>
    <col min="11449" max="11449" width="18.26953125" style="710" customWidth="1"/>
    <col min="11450" max="11450" width="16.54296875" style="710" customWidth="1"/>
    <col min="11451" max="11451" width="16.453125" style="710" customWidth="1"/>
    <col min="11452" max="11452" width="17.26953125" style="710" customWidth="1"/>
    <col min="11453" max="11453" width="15.7265625" style="710" customWidth="1"/>
    <col min="11454" max="11454" width="11.453125" style="710"/>
    <col min="11455" max="11455" width="11.54296875" style="710" customWidth="1"/>
    <col min="11456" max="11456" width="18.7265625" style="710" customWidth="1"/>
    <col min="11457" max="11457" width="17.26953125" style="710" customWidth="1"/>
    <col min="11458" max="11458" width="11.453125" style="710"/>
    <col min="11459" max="11459" width="15.26953125" style="710" customWidth="1"/>
    <col min="11460" max="11461" width="11.453125" style="710"/>
    <col min="11462" max="11462" width="14" style="710" bestFit="1" customWidth="1"/>
    <col min="11463" max="11463" width="14.26953125" style="710" customWidth="1"/>
    <col min="11464" max="11465" width="15" style="710" bestFit="1" customWidth="1"/>
    <col min="11466" max="11466" width="14.7265625" style="710" bestFit="1" customWidth="1"/>
    <col min="11467" max="11468" width="11.453125" style="710"/>
    <col min="11469" max="11469" width="17.7265625" style="710" customWidth="1"/>
    <col min="11470" max="11470" width="15.453125" style="710" customWidth="1"/>
    <col min="11471" max="11629" width="11.453125" style="710"/>
    <col min="11630" max="11630" width="3.7265625" style="710" customWidth="1"/>
    <col min="11631" max="11631" width="7.26953125" style="710" customWidth="1"/>
    <col min="11632" max="11632" width="38" style="710" customWidth="1"/>
    <col min="11633" max="11675" width="0" style="710" hidden="1" customWidth="1"/>
    <col min="11676" max="11676" width="18.26953125" style="710" customWidth="1"/>
    <col min="11677" max="11677" width="0" style="710" hidden="1" customWidth="1"/>
    <col min="11678" max="11678" width="20" style="710" customWidth="1"/>
    <col min="11679" max="11679" width="19.81640625" style="710" customWidth="1"/>
    <col min="11680" max="11680" width="19.54296875" style="710" customWidth="1"/>
    <col min="11681" max="11681" width="22.1796875" style="710" customWidth="1"/>
    <col min="11682" max="11682" width="19.81640625" style="710" customWidth="1"/>
    <col min="11683" max="11683" width="17.7265625" style="710" customWidth="1"/>
    <col min="11684" max="11684" width="21" style="710" customWidth="1"/>
    <col min="11685" max="11685" width="18.26953125" style="710" customWidth="1"/>
    <col min="11686" max="11686" width="19.26953125" style="710" customWidth="1"/>
    <col min="11687" max="11701" width="0" style="710" hidden="1" customWidth="1"/>
    <col min="11702" max="11702" width="18.26953125" style="710" customWidth="1"/>
    <col min="11703" max="11703" width="17.26953125" style="710" customWidth="1"/>
    <col min="11704" max="11704" width="18.7265625" style="710" customWidth="1"/>
    <col min="11705" max="11705" width="18.26953125" style="710" customWidth="1"/>
    <col min="11706" max="11706" width="16.54296875" style="710" customWidth="1"/>
    <col min="11707" max="11707" width="16.453125" style="710" customWidth="1"/>
    <col min="11708" max="11708" width="17.26953125" style="710" customWidth="1"/>
    <col min="11709" max="11709" width="15.7265625" style="710" customWidth="1"/>
    <col min="11710" max="11710" width="11.453125" style="710"/>
    <col min="11711" max="11711" width="11.54296875" style="710" customWidth="1"/>
    <col min="11712" max="11712" width="18.7265625" style="710" customWidth="1"/>
    <col min="11713" max="11713" width="17.26953125" style="710" customWidth="1"/>
    <col min="11714" max="11714" width="11.453125" style="710"/>
    <col min="11715" max="11715" width="15.26953125" style="710" customWidth="1"/>
    <col min="11716" max="11717" width="11.453125" style="710"/>
    <col min="11718" max="11718" width="14" style="710" bestFit="1" customWidth="1"/>
    <col min="11719" max="11719" width="14.26953125" style="710" customWidth="1"/>
    <col min="11720" max="11721" width="15" style="710" bestFit="1" customWidth="1"/>
    <col min="11722" max="11722" width="14.7265625" style="710" bestFit="1" customWidth="1"/>
    <col min="11723" max="11724" width="11.453125" style="710"/>
    <col min="11725" max="11725" width="17.7265625" style="710" customWidth="1"/>
    <col min="11726" max="11726" width="15.453125" style="710" customWidth="1"/>
    <col min="11727" max="11885" width="11.453125" style="710"/>
    <col min="11886" max="11886" width="3.7265625" style="710" customWidth="1"/>
    <col min="11887" max="11887" width="7.26953125" style="710" customWidth="1"/>
    <col min="11888" max="11888" width="38" style="710" customWidth="1"/>
    <col min="11889" max="11931" width="0" style="710" hidden="1" customWidth="1"/>
    <col min="11932" max="11932" width="18.26953125" style="710" customWidth="1"/>
    <col min="11933" max="11933" width="0" style="710" hidden="1" customWidth="1"/>
    <col min="11934" max="11934" width="20" style="710" customWidth="1"/>
    <col min="11935" max="11935" width="19.81640625" style="710" customWidth="1"/>
    <col min="11936" max="11936" width="19.54296875" style="710" customWidth="1"/>
    <col min="11937" max="11937" width="22.1796875" style="710" customWidth="1"/>
    <col min="11938" max="11938" width="19.81640625" style="710" customWidth="1"/>
    <col min="11939" max="11939" width="17.7265625" style="710" customWidth="1"/>
    <col min="11940" max="11940" width="21" style="710" customWidth="1"/>
    <col min="11941" max="11941" width="18.26953125" style="710" customWidth="1"/>
    <col min="11942" max="11942" width="19.26953125" style="710" customWidth="1"/>
    <col min="11943" max="11957" width="0" style="710" hidden="1" customWidth="1"/>
    <col min="11958" max="11958" width="18.26953125" style="710" customWidth="1"/>
    <col min="11959" max="11959" width="17.26953125" style="710" customWidth="1"/>
    <col min="11960" max="11960" width="18.7265625" style="710" customWidth="1"/>
    <col min="11961" max="11961" width="18.26953125" style="710" customWidth="1"/>
    <col min="11962" max="11962" width="16.54296875" style="710" customWidth="1"/>
    <col min="11963" max="11963" width="16.453125" style="710" customWidth="1"/>
    <col min="11964" max="11964" width="17.26953125" style="710" customWidth="1"/>
    <col min="11965" max="11965" width="15.7265625" style="710" customWidth="1"/>
    <col min="11966" max="11966" width="11.453125" style="710"/>
    <col min="11967" max="11967" width="11.54296875" style="710" customWidth="1"/>
    <col min="11968" max="11968" width="18.7265625" style="710" customWidth="1"/>
    <col min="11969" max="11969" width="17.26953125" style="710" customWidth="1"/>
    <col min="11970" max="11970" width="11.453125" style="710"/>
    <col min="11971" max="11971" width="15.26953125" style="710" customWidth="1"/>
    <col min="11972" max="11973" width="11.453125" style="710"/>
    <col min="11974" max="11974" width="14" style="710" bestFit="1" customWidth="1"/>
    <col min="11975" max="11975" width="14.26953125" style="710" customWidth="1"/>
    <col min="11976" max="11977" width="15" style="710" bestFit="1" customWidth="1"/>
    <col min="11978" max="11978" width="14.7265625" style="710" bestFit="1" customWidth="1"/>
    <col min="11979" max="11980" width="11.453125" style="710"/>
    <col min="11981" max="11981" width="17.7265625" style="710" customWidth="1"/>
    <col min="11982" max="11982" width="15.453125" style="710" customWidth="1"/>
    <col min="11983" max="12141" width="11.453125" style="710"/>
    <col min="12142" max="12142" width="3.7265625" style="710" customWidth="1"/>
    <col min="12143" max="12143" width="7.26953125" style="710" customWidth="1"/>
    <col min="12144" max="12144" width="38" style="710" customWidth="1"/>
    <col min="12145" max="12187" width="0" style="710" hidden="1" customWidth="1"/>
    <col min="12188" max="12188" width="18.26953125" style="710" customWidth="1"/>
    <col min="12189" max="12189" width="0" style="710" hidden="1" customWidth="1"/>
    <col min="12190" max="12190" width="20" style="710" customWidth="1"/>
    <col min="12191" max="12191" width="19.81640625" style="710" customWidth="1"/>
    <col min="12192" max="12192" width="19.54296875" style="710" customWidth="1"/>
    <col min="12193" max="12193" width="22.1796875" style="710" customWidth="1"/>
    <col min="12194" max="12194" width="19.81640625" style="710" customWidth="1"/>
    <col min="12195" max="12195" width="17.7265625" style="710" customWidth="1"/>
    <col min="12196" max="12196" width="21" style="710" customWidth="1"/>
    <col min="12197" max="12197" width="18.26953125" style="710" customWidth="1"/>
    <col min="12198" max="12198" width="19.26953125" style="710" customWidth="1"/>
    <col min="12199" max="12213" width="0" style="710" hidden="1" customWidth="1"/>
    <col min="12214" max="12214" width="18.26953125" style="710" customWidth="1"/>
    <col min="12215" max="12215" width="17.26953125" style="710" customWidth="1"/>
    <col min="12216" max="12216" width="18.7265625" style="710" customWidth="1"/>
    <col min="12217" max="12217" width="18.26953125" style="710" customWidth="1"/>
    <col min="12218" max="12218" width="16.54296875" style="710" customWidth="1"/>
    <col min="12219" max="12219" width="16.453125" style="710" customWidth="1"/>
    <col min="12220" max="12220" width="17.26953125" style="710" customWidth="1"/>
    <col min="12221" max="12221" width="15.7265625" style="710" customWidth="1"/>
    <col min="12222" max="12222" width="11.453125" style="710"/>
    <col min="12223" max="12223" width="11.54296875" style="710" customWidth="1"/>
    <col min="12224" max="12224" width="18.7265625" style="710" customWidth="1"/>
    <col min="12225" max="12225" width="17.26953125" style="710" customWidth="1"/>
    <col min="12226" max="12226" width="11.453125" style="710"/>
    <col min="12227" max="12227" width="15.26953125" style="710" customWidth="1"/>
    <col min="12228" max="12229" width="11.453125" style="710"/>
    <col min="12230" max="12230" width="14" style="710" bestFit="1" customWidth="1"/>
    <col min="12231" max="12231" width="14.26953125" style="710" customWidth="1"/>
    <col min="12232" max="12233" width="15" style="710" bestFit="1" customWidth="1"/>
    <col min="12234" max="12234" width="14.7265625" style="710" bestFit="1" customWidth="1"/>
    <col min="12235" max="12236" width="11.453125" style="710"/>
    <col min="12237" max="12237" width="17.7265625" style="710" customWidth="1"/>
    <col min="12238" max="12238" width="15.453125" style="710" customWidth="1"/>
    <col min="12239" max="12397" width="11.453125" style="710"/>
    <col min="12398" max="12398" width="3.7265625" style="710" customWidth="1"/>
    <col min="12399" max="12399" width="7.26953125" style="710" customWidth="1"/>
    <col min="12400" max="12400" width="38" style="710" customWidth="1"/>
    <col min="12401" max="12443" width="0" style="710" hidden="1" customWidth="1"/>
    <col min="12444" max="12444" width="18.26953125" style="710" customWidth="1"/>
    <col min="12445" max="12445" width="0" style="710" hidden="1" customWidth="1"/>
    <col min="12446" max="12446" width="20" style="710" customWidth="1"/>
    <col min="12447" max="12447" width="19.81640625" style="710" customWidth="1"/>
    <col min="12448" max="12448" width="19.54296875" style="710" customWidth="1"/>
    <col min="12449" max="12449" width="22.1796875" style="710" customWidth="1"/>
    <col min="12450" max="12450" width="19.81640625" style="710" customWidth="1"/>
    <col min="12451" max="12451" width="17.7265625" style="710" customWidth="1"/>
    <col min="12452" max="12452" width="21" style="710" customWidth="1"/>
    <col min="12453" max="12453" width="18.26953125" style="710" customWidth="1"/>
    <col min="12454" max="12454" width="19.26953125" style="710" customWidth="1"/>
    <col min="12455" max="12469" width="0" style="710" hidden="1" customWidth="1"/>
    <col min="12470" max="12470" width="18.26953125" style="710" customWidth="1"/>
    <col min="12471" max="12471" width="17.26953125" style="710" customWidth="1"/>
    <col min="12472" max="12472" width="18.7265625" style="710" customWidth="1"/>
    <col min="12473" max="12473" width="18.26953125" style="710" customWidth="1"/>
    <col min="12474" max="12474" width="16.54296875" style="710" customWidth="1"/>
    <col min="12475" max="12475" width="16.453125" style="710" customWidth="1"/>
    <col min="12476" max="12476" width="17.26953125" style="710" customWidth="1"/>
    <col min="12477" max="12477" width="15.7265625" style="710" customWidth="1"/>
    <col min="12478" max="12478" width="11.453125" style="710"/>
    <col min="12479" max="12479" width="11.54296875" style="710" customWidth="1"/>
    <col min="12480" max="12480" width="18.7265625" style="710" customWidth="1"/>
    <col min="12481" max="12481" width="17.26953125" style="710" customWidth="1"/>
    <col min="12482" max="12482" width="11.453125" style="710"/>
    <col min="12483" max="12483" width="15.26953125" style="710" customWidth="1"/>
    <col min="12484" max="12485" width="11.453125" style="710"/>
    <col min="12486" max="12486" width="14" style="710" bestFit="1" customWidth="1"/>
    <col min="12487" max="12487" width="14.26953125" style="710" customWidth="1"/>
    <col min="12488" max="12489" width="15" style="710" bestFit="1" customWidth="1"/>
    <col min="12490" max="12490" width="14.7265625" style="710" bestFit="1" customWidth="1"/>
    <col min="12491" max="12492" width="11.453125" style="710"/>
    <col min="12493" max="12493" width="17.7265625" style="710" customWidth="1"/>
    <col min="12494" max="12494" width="15.453125" style="710" customWidth="1"/>
    <col min="12495" max="12653" width="11.453125" style="710"/>
    <col min="12654" max="12654" width="3.7265625" style="710" customWidth="1"/>
    <col min="12655" max="12655" width="7.26953125" style="710" customWidth="1"/>
    <col min="12656" max="12656" width="38" style="710" customWidth="1"/>
    <col min="12657" max="12699" width="0" style="710" hidden="1" customWidth="1"/>
    <col min="12700" max="12700" width="18.26953125" style="710" customWidth="1"/>
    <col min="12701" max="12701" width="0" style="710" hidden="1" customWidth="1"/>
    <col min="12702" max="12702" width="20" style="710" customWidth="1"/>
    <col min="12703" max="12703" width="19.81640625" style="710" customWidth="1"/>
    <col min="12704" max="12704" width="19.54296875" style="710" customWidth="1"/>
    <col min="12705" max="12705" width="22.1796875" style="710" customWidth="1"/>
    <col min="12706" max="12706" width="19.81640625" style="710" customWidth="1"/>
    <col min="12707" max="12707" width="17.7265625" style="710" customWidth="1"/>
    <col min="12708" max="12708" width="21" style="710" customWidth="1"/>
    <col min="12709" max="12709" width="18.26953125" style="710" customWidth="1"/>
    <col min="12710" max="12710" width="19.26953125" style="710" customWidth="1"/>
    <col min="12711" max="12725" width="0" style="710" hidden="1" customWidth="1"/>
    <col min="12726" max="12726" width="18.26953125" style="710" customWidth="1"/>
    <col min="12727" max="12727" width="17.26953125" style="710" customWidth="1"/>
    <col min="12728" max="12728" width="18.7265625" style="710" customWidth="1"/>
    <col min="12729" max="12729" width="18.26953125" style="710" customWidth="1"/>
    <col min="12730" max="12730" width="16.54296875" style="710" customWidth="1"/>
    <col min="12731" max="12731" width="16.453125" style="710" customWidth="1"/>
    <col min="12732" max="12732" width="17.26953125" style="710" customWidth="1"/>
    <col min="12733" max="12733" width="15.7265625" style="710" customWidth="1"/>
    <col min="12734" max="12734" width="11.453125" style="710"/>
    <col min="12735" max="12735" width="11.54296875" style="710" customWidth="1"/>
    <col min="12736" max="12736" width="18.7265625" style="710" customWidth="1"/>
    <col min="12737" max="12737" width="17.26953125" style="710" customWidth="1"/>
    <col min="12738" max="12738" width="11.453125" style="710"/>
    <col min="12739" max="12739" width="15.26953125" style="710" customWidth="1"/>
    <col min="12740" max="12741" width="11.453125" style="710"/>
    <col min="12742" max="12742" width="14" style="710" bestFit="1" customWidth="1"/>
    <col min="12743" max="12743" width="14.26953125" style="710" customWidth="1"/>
    <col min="12744" max="12745" width="15" style="710" bestFit="1" customWidth="1"/>
    <col min="12746" max="12746" width="14.7265625" style="710" bestFit="1" customWidth="1"/>
    <col min="12747" max="12748" width="11.453125" style="710"/>
    <col min="12749" max="12749" width="17.7265625" style="710" customWidth="1"/>
    <col min="12750" max="12750" width="15.453125" style="710" customWidth="1"/>
    <col min="12751" max="12909" width="11.453125" style="710"/>
    <col min="12910" max="12910" width="3.7265625" style="710" customWidth="1"/>
    <col min="12911" max="12911" width="7.26953125" style="710" customWidth="1"/>
    <col min="12912" max="12912" width="38" style="710" customWidth="1"/>
    <col min="12913" max="12955" width="0" style="710" hidden="1" customWidth="1"/>
    <col min="12956" max="12956" width="18.26953125" style="710" customWidth="1"/>
    <col min="12957" max="12957" width="0" style="710" hidden="1" customWidth="1"/>
    <col min="12958" max="12958" width="20" style="710" customWidth="1"/>
    <col min="12959" max="12959" width="19.81640625" style="710" customWidth="1"/>
    <col min="12960" max="12960" width="19.54296875" style="710" customWidth="1"/>
    <col min="12961" max="12961" width="22.1796875" style="710" customWidth="1"/>
    <col min="12962" max="12962" width="19.81640625" style="710" customWidth="1"/>
    <col min="12963" max="12963" width="17.7265625" style="710" customWidth="1"/>
    <col min="12964" max="12964" width="21" style="710" customWidth="1"/>
    <col min="12965" max="12965" width="18.26953125" style="710" customWidth="1"/>
    <col min="12966" max="12966" width="19.26953125" style="710" customWidth="1"/>
    <col min="12967" max="12981" width="0" style="710" hidden="1" customWidth="1"/>
    <col min="12982" max="12982" width="18.26953125" style="710" customWidth="1"/>
    <col min="12983" max="12983" width="17.26953125" style="710" customWidth="1"/>
    <col min="12984" max="12984" width="18.7265625" style="710" customWidth="1"/>
    <col min="12985" max="12985" width="18.26953125" style="710" customWidth="1"/>
    <col min="12986" max="12986" width="16.54296875" style="710" customWidth="1"/>
    <col min="12987" max="12987" width="16.453125" style="710" customWidth="1"/>
    <col min="12988" max="12988" width="17.26953125" style="710" customWidth="1"/>
    <col min="12989" max="12989" width="15.7265625" style="710" customWidth="1"/>
    <col min="12990" max="12990" width="11.453125" style="710"/>
    <col min="12991" max="12991" width="11.54296875" style="710" customWidth="1"/>
    <col min="12992" max="12992" width="18.7265625" style="710" customWidth="1"/>
    <col min="12993" max="12993" width="17.26953125" style="710" customWidth="1"/>
    <col min="12994" max="12994" width="11.453125" style="710"/>
    <col min="12995" max="12995" width="15.26953125" style="710" customWidth="1"/>
    <col min="12996" max="12997" width="11.453125" style="710"/>
    <col min="12998" max="12998" width="14" style="710" bestFit="1" customWidth="1"/>
    <col min="12999" max="12999" width="14.26953125" style="710" customWidth="1"/>
    <col min="13000" max="13001" width="15" style="710" bestFit="1" customWidth="1"/>
    <col min="13002" max="13002" width="14.7265625" style="710" bestFit="1" customWidth="1"/>
    <col min="13003" max="13004" width="11.453125" style="710"/>
    <col min="13005" max="13005" width="17.7265625" style="710" customWidth="1"/>
    <col min="13006" max="13006" width="15.453125" style="710" customWidth="1"/>
    <col min="13007" max="13165" width="11.453125" style="710"/>
    <col min="13166" max="13166" width="3.7265625" style="710" customWidth="1"/>
    <col min="13167" max="13167" width="7.26953125" style="710" customWidth="1"/>
    <col min="13168" max="13168" width="38" style="710" customWidth="1"/>
    <col min="13169" max="13211" width="0" style="710" hidden="1" customWidth="1"/>
    <col min="13212" max="13212" width="18.26953125" style="710" customWidth="1"/>
    <col min="13213" max="13213" width="0" style="710" hidden="1" customWidth="1"/>
    <col min="13214" max="13214" width="20" style="710" customWidth="1"/>
    <col min="13215" max="13215" width="19.81640625" style="710" customWidth="1"/>
    <col min="13216" max="13216" width="19.54296875" style="710" customWidth="1"/>
    <col min="13217" max="13217" width="22.1796875" style="710" customWidth="1"/>
    <col min="13218" max="13218" width="19.81640625" style="710" customWidth="1"/>
    <col min="13219" max="13219" width="17.7265625" style="710" customWidth="1"/>
    <col min="13220" max="13220" width="21" style="710" customWidth="1"/>
    <col min="13221" max="13221" width="18.26953125" style="710" customWidth="1"/>
    <col min="13222" max="13222" width="19.26953125" style="710" customWidth="1"/>
    <col min="13223" max="13237" width="0" style="710" hidden="1" customWidth="1"/>
    <col min="13238" max="13238" width="18.26953125" style="710" customWidth="1"/>
    <col min="13239" max="13239" width="17.26953125" style="710" customWidth="1"/>
    <col min="13240" max="13240" width="18.7265625" style="710" customWidth="1"/>
    <col min="13241" max="13241" width="18.26953125" style="710" customWidth="1"/>
    <col min="13242" max="13242" width="16.54296875" style="710" customWidth="1"/>
    <col min="13243" max="13243" width="16.453125" style="710" customWidth="1"/>
    <col min="13244" max="13244" width="17.26953125" style="710" customWidth="1"/>
    <col min="13245" max="13245" width="15.7265625" style="710" customWidth="1"/>
    <col min="13246" max="13246" width="11.453125" style="710"/>
    <col min="13247" max="13247" width="11.54296875" style="710" customWidth="1"/>
    <col min="13248" max="13248" width="18.7265625" style="710" customWidth="1"/>
    <col min="13249" max="13249" width="17.26953125" style="710" customWidth="1"/>
    <col min="13250" max="13250" width="11.453125" style="710"/>
    <col min="13251" max="13251" width="15.26953125" style="710" customWidth="1"/>
    <col min="13252" max="13253" width="11.453125" style="710"/>
    <col min="13254" max="13254" width="14" style="710" bestFit="1" customWidth="1"/>
    <col min="13255" max="13255" width="14.26953125" style="710" customWidth="1"/>
    <col min="13256" max="13257" width="15" style="710" bestFit="1" customWidth="1"/>
    <col min="13258" max="13258" width="14.7265625" style="710" bestFit="1" customWidth="1"/>
    <col min="13259" max="13260" width="11.453125" style="710"/>
    <col min="13261" max="13261" width="17.7265625" style="710" customWidth="1"/>
    <col min="13262" max="13262" width="15.453125" style="710" customWidth="1"/>
    <col min="13263" max="13421" width="11.453125" style="710"/>
    <col min="13422" max="13422" width="3.7265625" style="710" customWidth="1"/>
    <col min="13423" max="13423" width="7.26953125" style="710" customWidth="1"/>
    <col min="13424" max="13424" width="38" style="710" customWidth="1"/>
    <col min="13425" max="13467" width="0" style="710" hidden="1" customWidth="1"/>
    <col min="13468" max="13468" width="18.26953125" style="710" customWidth="1"/>
    <col min="13469" max="13469" width="0" style="710" hidden="1" customWidth="1"/>
    <col min="13470" max="13470" width="20" style="710" customWidth="1"/>
    <col min="13471" max="13471" width="19.81640625" style="710" customWidth="1"/>
    <col min="13472" max="13472" width="19.54296875" style="710" customWidth="1"/>
    <col min="13473" max="13473" width="22.1796875" style="710" customWidth="1"/>
    <col min="13474" max="13474" width="19.81640625" style="710" customWidth="1"/>
    <col min="13475" max="13475" width="17.7265625" style="710" customWidth="1"/>
    <col min="13476" max="13476" width="21" style="710" customWidth="1"/>
    <col min="13477" max="13477" width="18.26953125" style="710" customWidth="1"/>
    <col min="13478" max="13478" width="19.26953125" style="710" customWidth="1"/>
    <col min="13479" max="13493" width="0" style="710" hidden="1" customWidth="1"/>
    <col min="13494" max="13494" width="18.26953125" style="710" customWidth="1"/>
    <col min="13495" max="13495" width="17.26953125" style="710" customWidth="1"/>
    <col min="13496" max="13496" width="18.7265625" style="710" customWidth="1"/>
    <col min="13497" max="13497" width="18.26953125" style="710" customWidth="1"/>
    <col min="13498" max="13498" width="16.54296875" style="710" customWidth="1"/>
    <col min="13499" max="13499" width="16.453125" style="710" customWidth="1"/>
    <col min="13500" max="13500" width="17.26953125" style="710" customWidth="1"/>
    <col min="13501" max="13501" width="15.7265625" style="710" customWidth="1"/>
    <col min="13502" max="13502" width="11.453125" style="710"/>
    <col min="13503" max="13503" width="11.54296875" style="710" customWidth="1"/>
    <col min="13504" max="13504" width="18.7265625" style="710" customWidth="1"/>
    <col min="13505" max="13505" width="17.26953125" style="710" customWidth="1"/>
    <col min="13506" max="13506" width="11.453125" style="710"/>
    <col min="13507" max="13507" width="15.26953125" style="710" customWidth="1"/>
    <col min="13508" max="13509" width="11.453125" style="710"/>
    <col min="13510" max="13510" width="14" style="710" bestFit="1" customWidth="1"/>
    <col min="13511" max="13511" width="14.26953125" style="710" customWidth="1"/>
    <col min="13512" max="13513" width="15" style="710" bestFit="1" customWidth="1"/>
    <col min="13514" max="13514" width="14.7265625" style="710" bestFit="1" customWidth="1"/>
    <col min="13515" max="13516" width="11.453125" style="710"/>
    <col min="13517" max="13517" width="17.7265625" style="710" customWidth="1"/>
    <col min="13518" max="13518" width="15.453125" style="710" customWidth="1"/>
    <col min="13519" max="13677" width="11.453125" style="710"/>
    <col min="13678" max="13678" width="3.7265625" style="710" customWidth="1"/>
    <col min="13679" max="13679" width="7.26953125" style="710" customWidth="1"/>
    <col min="13680" max="13680" width="38" style="710" customWidth="1"/>
    <col min="13681" max="13723" width="0" style="710" hidden="1" customWidth="1"/>
    <col min="13724" max="13724" width="18.26953125" style="710" customWidth="1"/>
    <col min="13725" max="13725" width="0" style="710" hidden="1" customWidth="1"/>
    <col min="13726" max="13726" width="20" style="710" customWidth="1"/>
    <col min="13727" max="13727" width="19.81640625" style="710" customWidth="1"/>
    <col min="13728" max="13728" width="19.54296875" style="710" customWidth="1"/>
    <col min="13729" max="13729" width="22.1796875" style="710" customWidth="1"/>
    <col min="13730" max="13730" width="19.81640625" style="710" customWidth="1"/>
    <col min="13731" max="13731" width="17.7265625" style="710" customWidth="1"/>
    <col min="13732" max="13732" width="21" style="710" customWidth="1"/>
    <col min="13733" max="13733" width="18.26953125" style="710" customWidth="1"/>
    <col min="13734" max="13734" width="19.26953125" style="710" customWidth="1"/>
    <col min="13735" max="13749" width="0" style="710" hidden="1" customWidth="1"/>
    <col min="13750" max="13750" width="18.26953125" style="710" customWidth="1"/>
    <col min="13751" max="13751" width="17.26953125" style="710" customWidth="1"/>
    <col min="13752" max="13752" width="18.7265625" style="710" customWidth="1"/>
    <col min="13753" max="13753" width="18.26953125" style="710" customWidth="1"/>
    <col min="13754" max="13754" width="16.54296875" style="710" customWidth="1"/>
    <col min="13755" max="13755" width="16.453125" style="710" customWidth="1"/>
    <col min="13756" max="13756" width="17.26953125" style="710" customWidth="1"/>
    <col min="13757" max="13757" width="15.7265625" style="710" customWidth="1"/>
    <col min="13758" max="13758" width="11.453125" style="710"/>
    <col min="13759" max="13759" width="11.54296875" style="710" customWidth="1"/>
    <col min="13760" max="13760" width="18.7265625" style="710" customWidth="1"/>
    <col min="13761" max="13761" width="17.26953125" style="710" customWidth="1"/>
    <col min="13762" max="13762" width="11.453125" style="710"/>
    <col min="13763" max="13763" width="15.26953125" style="710" customWidth="1"/>
    <col min="13764" max="13765" width="11.453125" style="710"/>
    <col min="13766" max="13766" width="14" style="710" bestFit="1" customWidth="1"/>
    <col min="13767" max="13767" width="14.26953125" style="710" customWidth="1"/>
    <col min="13768" max="13769" width="15" style="710" bestFit="1" customWidth="1"/>
    <col min="13770" max="13770" width="14.7265625" style="710" bestFit="1" customWidth="1"/>
    <col min="13771" max="13772" width="11.453125" style="710"/>
    <col min="13773" max="13773" width="17.7265625" style="710" customWidth="1"/>
    <col min="13774" max="13774" width="15.453125" style="710" customWidth="1"/>
    <col min="13775" max="13933" width="11.453125" style="710"/>
    <col min="13934" max="13934" width="3.7265625" style="710" customWidth="1"/>
    <col min="13935" max="13935" width="7.26953125" style="710" customWidth="1"/>
    <col min="13936" max="13936" width="38" style="710" customWidth="1"/>
    <col min="13937" max="13979" width="0" style="710" hidden="1" customWidth="1"/>
    <col min="13980" max="13980" width="18.26953125" style="710" customWidth="1"/>
    <col min="13981" max="13981" width="0" style="710" hidden="1" customWidth="1"/>
    <col min="13982" max="13982" width="20" style="710" customWidth="1"/>
    <col min="13983" max="13983" width="19.81640625" style="710" customWidth="1"/>
    <col min="13984" max="13984" width="19.54296875" style="710" customWidth="1"/>
    <col min="13985" max="13985" width="22.1796875" style="710" customWidth="1"/>
    <col min="13986" max="13986" width="19.81640625" style="710" customWidth="1"/>
    <col min="13987" max="13987" width="17.7265625" style="710" customWidth="1"/>
    <col min="13988" max="13988" width="21" style="710" customWidth="1"/>
    <col min="13989" max="13989" width="18.26953125" style="710" customWidth="1"/>
    <col min="13990" max="13990" width="19.26953125" style="710" customWidth="1"/>
    <col min="13991" max="14005" width="0" style="710" hidden="1" customWidth="1"/>
    <col min="14006" max="14006" width="18.26953125" style="710" customWidth="1"/>
    <col min="14007" max="14007" width="17.26953125" style="710" customWidth="1"/>
    <col min="14008" max="14008" width="18.7265625" style="710" customWidth="1"/>
    <col min="14009" max="14009" width="18.26953125" style="710" customWidth="1"/>
    <col min="14010" max="14010" width="16.54296875" style="710" customWidth="1"/>
    <col min="14011" max="14011" width="16.453125" style="710" customWidth="1"/>
    <col min="14012" max="14012" width="17.26953125" style="710" customWidth="1"/>
    <col min="14013" max="14013" width="15.7265625" style="710" customWidth="1"/>
    <col min="14014" max="14014" width="11.453125" style="710"/>
    <col min="14015" max="14015" width="11.54296875" style="710" customWidth="1"/>
    <col min="14016" max="14016" width="18.7265625" style="710" customWidth="1"/>
    <col min="14017" max="14017" width="17.26953125" style="710" customWidth="1"/>
    <col min="14018" max="14018" width="11.453125" style="710"/>
    <col min="14019" max="14019" width="15.26953125" style="710" customWidth="1"/>
    <col min="14020" max="14021" width="11.453125" style="710"/>
    <col min="14022" max="14022" width="14" style="710" bestFit="1" customWidth="1"/>
    <col min="14023" max="14023" width="14.26953125" style="710" customWidth="1"/>
    <col min="14024" max="14025" width="15" style="710" bestFit="1" customWidth="1"/>
    <col min="14026" max="14026" width="14.7265625" style="710" bestFit="1" customWidth="1"/>
    <col min="14027" max="14028" width="11.453125" style="710"/>
    <col min="14029" max="14029" width="17.7265625" style="710" customWidth="1"/>
    <col min="14030" max="14030" width="15.453125" style="710" customWidth="1"/>
    <col min="14031" max="14189" width="11.453125" style="710"/>
    <col min="14190" max="14190" width="3.7265625" style="710" customWidth="1"/>
    <col min="14191" max="14191" width="7.26953125" style="710" customWidth="1"/>
    <col min="14192" max="14192" width="38" style="710" customWidth="1"/>
    <col min="14193" max="14235" width="0" style="710" hidden="1" customWidth="1"/>
    <col min="14236" max="14236" width="18.26953125" style="710" customWidth="1"/>
    <col min="14237" max="14237" width="0" style="710" hidden="1" customWidth="1"/>
    <col min="14238" max="14238" width="20" style="710" customWidth="1"/>
    <col min="14239" max="14239" width="19.81640625" style="710" customWidth="1"/>
    <col min="14240" max="14240" width="19.54296875" style="710" customWidth="1"/>
    <col min="14241" max="14241" width="22.1796875" style="710" customWidth="1"/>
    <col min="14242" max="14242" width="19.81640625" style="710" customWidth="1"/>
    <col min="14243" max="14243" width="17.7265625" style="710" customWidth="1"/>
    <col min="14244" max="14244" width="21" style="710" customWidth="1"/>
    <col min="14245" max="14245" width="18.26953125" style="710" customWidth="1"/>
    <col min="14246" max="14246" width="19.26953125" style="710" customWidth="1"/>
    <col min="14247" max="14261" width="0" style="710" hidden="1" customWidth="1"/>
    <col min="14262" max="14262" width="18.26953125" style="710" customWidth="1"/>
    <col min="14263" max="14263" width="17.26953125" style="710" customWidth="1"/>
    <col min="14264" max="14264" width="18.7265625" style="710" customWidth="1"/>
    <col min="14265" max="14265" width="18.26953125" style="710" customWidth="1"/>
    <col min="14266" max="14266" width="16.54296875" style="710" customWidth="1"/>
    <col min="14267" max="14267" width="16.453125" style="710" customWidth="1"/>
    <col min="14268" max="14268" width="17.26953125" style="710" customWidth="1"/>
    <col min="14269" max="14269" width="15.7265625" style="710" customWidth="1"/>
    <col min="14270" max="14270" width="11.453125" style="710"/>
    <col min="14271" max="14271" width="11.54296875" style="710" customWidth="1"/>
    <col min="14272" max="14272" width="18.7265625" style="710" customWidth="1"/>
    <col min="14273" max="14273" width="17.26953125" style="710" customWidth="1"/>
    <col min="14274" max="14274" width="11.453125" style="710"/>
    <col min="14275" max="14275" width="15.26953125" style="710" customWidth="1"/>
    <col min="14276" max="14277" width="11.453125" style="710"/>
    <col min="14278" max="14278" width="14" style="710" bestFit="1" customWidth="1"/>
    <col min="14279" max="14279" width="14.26953125" style="710" customWidth="1"/>
    <col min="14280" max="14281" width="15" style="710" bestFit="1" customWidth="1"/>
    <col min="14282" max="14282" width="14.7265625" style="710" bestFit="1" customWidth="1"/>
    <col min="14283" max="14284" width="11.453125" style="710"/>
    <col min="14285" max="14285" width="17.7265625" style="710" customWidth="1"/>
    <col min="14286" max="14286" width="15.453125" style="710" customWidth="1"/>
    <col min="14287" max="14445" width="11.453125" style="710"/>
    <col min="14446" max="14446" width="3.7265625" style="710" customWidth="1"/>
    <col min="14447" max="14447" width="7.26953125" style="710" customWidth="1"/>
    <col min="14448" max="14448" width="38" style="710" customWidth="1"/>
    <col min="14449" max="14491" width="0" style="710" hidden="1" customWidth="1"/>
    <col min="14492" max="14492" width="18.26953125" style="710" customWidth="1"/>
    <col min="14493" max="14493" width="0" style="710" hidden="1" customWidth="1"/>
    <col min="14494" max="14494" width="20" style="710" customWidth="1"/>
    <col min="14495" max="14495" width="19.81640625" style="710" customWidth="1"/>
    <col min="14496" max="14496" width="19.54296875" style="710" customWidth="1"/>
    <col min="14497" max="14497" width="22.1796875" style="710" customWidth="1"/>
    <col min="14498" max="14498" width="19.81640625" style="710" customWidth="1"/>
    <col min="14499" max="14499" width="17.7265625" style="710" customWidth="1"/>
    <col min="14500" max="14500" width="21" style="710" customWidth="1"/>
    <col min="14501" max="14501" width="18.26953125" style="710" customWidth="1"/>
    <col min="14502" max="14502" width="19.26953125" style="710" customWidth="1"/>
    <col min="14503" max="14517" width="0" style="710" hidden="1" customWidth="1"/>
    <col min="14518" max="14518" width="18.26953125" style="710" customWidth="1"/>
    <col min="14519" max="14519" width="17.26953125" style="710" customWidth="1"/>
    <col min="14520" max="14520" width="18.7265625" style="710" customWidth="1"/>
    <col min="14521" max="14521" width="18.26953125" style="710" customWidth="1"/>
    <col min="14522" max="14522" width="16.54296875" style="710" customWidth="1"/>
    <col min="14523" max="14523" width="16.453125" style="710" customWidth="1"/>
    <col min="14524" max="14524" width="17.26953125" style="710" customWidth="1"/>
    <col min="14525" max="14525" width="15.7265625" style="710" customWidth="1"/>
    <col min="14526" max="14526" width="11.453125" style="710"/>
    <col min="14527" max="14527" width="11.54296875" style="710" customWidth="1"/>
    <col min="14528" max="14528" width="18.7265625" style="710" customWidth="1"/>
    <col min="14529" max="14529" width="17.26953125" style="710" customWidth="1"/>
    <col min="14530" max="14530" width="11.453125" style="710"/>
    <col min="14531" max="14531" width="15.26953125" style="710" customWidth="1"/>
    <col min="14532" max="14533" width="11.453125" style="710"/>
    <col min="14534" max="14534" width="14" style="710" bestFit="1" customWidth="1"/>
    <col min="14535" max="14535" width="14.26953125" style="710" customWidth="1"/>
    <col min="14536" max="14537" width="15" style="710" bestFit="1" customWidth="1"/>
    <col min="14538" max="14538" width="14.7265625" style="710" bestFit="1" customWidth="1"/>
    <col min="14539" max="14540" width="11.453125" style="710"/>
    <col min="14541" max="14541" width="17.7265625" style="710" customWidth="1"/>
    <col min="14542" max="14542" width="15.453125" style="710" customWidth="1"/>
    <col min="14543" max="14701" width="11.453125" style="710"/>
    <col min="14702" max="14702" width="3.7265625" style="710" customWidth="1"/>
    <col min="14703" max="14703" width="7.26953125" style="710" customWidth="1"/>
    <col min="14704" max="14704" width="38" style="710" customWidth="1"/>
    <col min="14705" max="14747" width="0" style="710" hidden="1" customWidth="1"/>
    <col min="14748" max="14748" width="18.26953125" style="710" customWidth="1"/>
    <col min="14749" max="14749" width="0" style="710" hidden="1" customWidth="1"/>
    <col min="14750" max="14750" width="20" style="710" customWidth="1"/>
    <col min="14751" max="14751" width="19.81640625" style="710" customWidth="1"/>
    <col min="14752" max="14752" width="19.54296875" style="710" customWidth="1"/>
    <col min="14753" max="14753" width="22.1796875" style="710" customWidth="1"/>
    <col min="14754" max="14754" width="19.81640625" style="710" customWidth="1"/>
    <col min="14755" max="14755" width="17.7265625" style="710" customWidth="1"/>
    <col min="14756" max="14756" width="21" style="710" customWidth="1"/>
    <col min="14757" max="14757" width="18.26953125" style="710" customWidth="1"/>
    <col min="14758" max="14758" width="19.26953125" style="710" customWidth="1"/>
    <col min="14759" max="14773" width="0" style="710" hidden="1" customWidth="1"/>
    <col min="14774" max="14774" width="18.26953125" style="710" customWidth="1"/>
    <col min="14775" max="14775" width="17.26953125" style="710" customWidth="1"/>
    <col min="14776" max="14776" width="18.7265625" style="710" customWidth="1"/>
    <col min="14777" max="14777" width="18.26953125" style="710" customWidth="1"/>
    <col min="14778" max="14778" width="16.54296875" style="710" customWidth="1"/>
    <col min="14779" max="14779" width="16.453125" style="710" customWidth="1"/>
    <col min="14780" max="14780" width="17.26953125" style="710" customWidth="1"/>
    <col min="14781" max="14781" width="15.7265625" style="710" customWidth="1"/>
    <col min="14782" max="14782" width="11.453125" style="710"/>
    <col min="14783" max="14783" width="11.54296875" style="710" customWidth="1"/>
    <col min="14784" max="14784" width="18.7265625" style="710" customWidth="1"/>
    <col min="14785" max="14785" width="17.26953125" style="710" customWidth="1"/>
    <col min="14786" max="14786" width="11.453125" style="710"/>
    <col min="14787" max="14787" width="15.26953125" style="710" customWidth="1"/>
    <col min="14788" max="14789" width="11.453125" style="710"/>
    <col min="14790" max="14790" width="14" style="710" bestFit="1" customWidth="1"/>
    <col min="14791" max="14791" width="14.26953125" style="710" customWidth="1"/>
    <col min="14792" max="14793" width="15" style="710" bestFit="1" customWidth="1"/>
    <col min="14794" max="14794" width="14.7265625" style="710" bestFit="1" customWidth="1"/>
    <col min="14795" max="14796" width="11.453125" style="710"/>
    <col min="14797" max="14797" width="17.7265625" style="710" customWidth="1"/>
    <col min="14798" max="14798" width="15.453125" style="710" customWidth="1"/>
    <col min="14799" max="14957" width="11.453125" style="710"/>
    <col min="14958" max="14958" width="3.7265625" style="710" customWidth="1"/>
    <col min="14959" max="14959" width="7.26953125" style="710" customWidth="1"/>
    <col min="14960" max="14960" width="38" style="710" customWidth="1"/>
    <col min="14961" max="15003" width="0" style="710" hidden="1" customWidth="1"/>
    <col min="15004" max="15004" width="18.26953125" style="710" customWidth="1"/>
    <col min="15005" max="15005" width="0" style="710" hidden="1" customWidth="1"/>
    <col min="15006" max="15006" width="20" style="710" customWidth="1"/>
    <col min="15007" max="15007" width="19.81640625" style="710" customWidth="1"/>
    <col min="15008" max="15008" width="19.54296875" style="710" customWidth="1"/>
    <col min="15009" max="15009" width="22.1796875" style="710" customWidth="1"/>
    <col min="15010" max="15010" width="19.81640625" style="710" customWidth="1"/>
    <col min="15011" max="15011" width="17.7265625" style="710" customWidth="1"/>
    <col min="15012" max="15012" width="21" style="710" customWidth="1"/>
    <col min="15013" max="15013" width="18.26953125" style="710" customWidth="1"/>
    <col min="15014" max="15014" width="19.26953125" style="710" customWidth="1"/>
    <col min="15015" max="15029" width="0" style="710" hidden="1" customWidth="1"/>
    <col min="15030" max="15030" width="18.26953125" style="710" customWidth="1"/>
    <col min="15031" max="15031" width="17.26953125" style="710" customWidth="1"/>
    <col min="15032" max="15032" width="18.7265625" style="710" customWidth="1"/>
    <col min="15033" max="15033" width="18.26953125" style="710" customWidth="1"/>
    <col min="15034" max="15034" width="16.54296875" style="710" customWidth="1"/>
    <col min="15035" max="15035" width="16.453125" style="710" customWidth="1"/>
    <col min="15036" max="15036" width="17.26953125" style="710" customWidth="1"/>
    <col min="15037" max="15037" width="15.7265625" style="710" customWidth="1"/>
    <col min="15038" max="15038" width="11.453125" style="710"/>
    <col min="15039" max="15039" width="11.54296875" style="710" customWidth="1"/>
    <col min="15040" max="15040" width="18.7265625" style="710" customWidth="1"/>
    <col min="15041" max="15041" width="17.26953125" style="710" customWidth="1"/>
    <col min="15042" max="15042" width="11.453125" style="710"/>
    <col min="15043" max="15043" width="15.26953125" style="710" customWidth="1"/>
    <col min="15044" max="15045" width="11.453125" style="710"/>
    <col min="15046" max="15046" width="14" style="710" bestFit="1" customWidth="1"/>
    <col min="15047" max="15047" width="14.26953125" style="710" customWidth="1"/>
    <col min="15048" max="15049" width="15" style="710" bestFit="1" customWidth="1"/>
    <col min="15050" max="15050" width="14.7265625" style="710" bestFit="1" customWidth="1"/>
    <col min="15051" max="15052" width="11.453125" style="710"/>
    <col min="15053" max="15053" width="17.7265625" style="710" customWidth="1"/>
    <col min="15054" max="15054" width="15.453125" style="710" customWidth="1"/>
    <col min="15055" max="15213" width="11.453125" style="710"/>
    <col min="15214" max="15214" width="3.7265625" style="710" customWidth="1"/>
    <col min="15215" max="15215" width="7.26953125" style="710" customWidth="1"/>
    <col min="15216" max="15216" width="38" style="710" customWidth="1"/>
    <col min="15217" max="15259" width="0" style="710" hidden="1" customWidth="1"/>
    <col min="15260" max="15260" width="18.26953125" style="710" customWidth="1"/>
    <col min="15261" max="15261" width="0" style="710" hidden="1" customWidth="1"/>
    <col min="15262" max="15262" width="20" style="710" customWidth="1"/>
    <col min="15263" max="15263" width="19.81640625" style="710" customWidth="1"/>
    <col min="15264" max="15264" width="19.54296875" style="710" customWidth="1"/>
    <col min="15265" max="15265" width="22.1796875" style="710" customWidth="1"/>
    <col min="15266" max="15266" width="19.81640625" style="710" customWidth="1"/>
    <col min="15267" max="15267" width="17.7265625" style="710" customWidth="1"/>
    <col min="15268" max="15268" width="21" style="710" customWidth="1"/>
    <col min="15269" max="15269" width="18.26953125" style="710" customWidth="1"/>
    <col min="15270" max="15270" width="19.26953125" style="710" customWidth="1"/>
    <col min="15271" max="15285" width="0" style="710" hidden="1" customWidth="1"/>
    <col min="15286" max="15286" width="18.26953125" style="710" customWidth="1"/>
    <col min="15287" max="15287" width="17.26953125" style="710" customWidth="1"/>
    <col min="15288" max="15288" width="18.7265625" style="710" customWidth="1"/>
    <col min="15289" max="15289" width="18.26953125" style="710" customWidth="1"/>
    <col min="15290" max="15290" width="16.54296875" style="710" customWidth="1"/>
    <col min="15291" max="15291" width="16.453125" style="710" customWidth="1"/>
    <col min="15292" max="15292" width="17.26953125" style="710" customWidth="1"/>
    <col min="15293" max="15293" width="15.7265625" style="710" customWidth="1"/>
    <col min="15294" max="15294" width="11.453125" style="710"/>
    <col min="15295" max="15295" width="11.54296875" style="710" customWidth="1"/>
    <col min="15296" max="15296" width="18.7265625" style="710" customWidth="1"/>
    <col min="15297" max="15297" width="17.26953125" style="710" customWidth="1"/>
    <col min="15298" max="15298" width="11.453125" style="710"/>
    <col min="15299" max="15299" width="15.26953125" style="710" customWidth="1"/>
    <col min="15300" max="15301" width="11.453125" style="710"/>
    <col min="15302" max="15302" width="14" style="710" bestFit="1" customWidth="1"/>
    <col min="15303" max="15303" width="14.26953125" style="710" customWidth="1"/>
    <col min="15304" max="15305" width="15" style="710" bestFit="1" customWidth="1"/>
    <col min="15306" max="15306" width="14.7265625" style="710" bestFit="1" customWidth="1"/>
    <col min="15307" max="15308" width="11.453125" style="710"/>
    <col min="15309" max="15309" width="17.7265625" style="710" customWidth="1"/>
    <col min="15310" max="15310" width="15.453125" style="710" customWidth="1"/>
    <col min="15311" max="15469" width="11.453125" style="710"/>
    <col min="15470" max="15470" width="3.7265625" style="710" customWidth="1"/>
    <col min="15471" max="15471" width="7.26953125" style="710" customWidth="1"/>
    <col min="15472" max="15472" width="38" style="710" customWidth="1"/>
    <col min="15473" max="15515" width="0" style="710" hidden="1" customWidth="1"/>
    <col min="15516" max="15516" width="18.26953125" style="710" customWidth="1"/>
    <col min="15517" max="15517" width="0" style="710" hidden="1" customWidth="1"/>
    <col min="15518" max="15518" width="20" style="710" customWidth="1"/>
    <col min="15519" max="15519" width="19.81640625" style="710" customWidth="1"/>
    <col min="15520" max="15520" width="19.54296875" style="710" customWidth="1"/>
    <col min="15521" max="15521" width="22.1796875" style="710" customWidth="1"/>
    <col min="15522" max="15522" width="19.81640625" style="710" customWidth="1"/>
    <col min="15523" max="15523" width="17.7265625" style="710" customWidth="1"/>
    <col min="15524" max="15524" width="21" style="710" customWidth="1"/>
    <col min="15525" max="15525" width="18.26953125" style="710" customWidth="1"/>
    <col min="15526" max="15526" width="19.26953125" style="710" customWidth="1"/>
    <col min="15527" max="15541" width="0" style="710" hidden="1" customWidth="1"/>
    <col min="15542" max="15542" width="18.26953125" style="710" customWidth="1"/>
    <col min="15543" max="15543" width="17.26953125" style="710" customWidth="1"/>
    <col min="15544" max="15544" width="18.7265625" style="710" customWidth="1"/>
    <col min="15545" max="15545" width="18.26953125" style="710" customWidth="1"/>
    <col min="15546" max="15546" width="16.54296875" style="710" customWidth="1"/>
    <col min="15547" max="15547" width="16.453125" style="710" customWidth="1"/>
    <col min="15548" max="15548" width="17.26953125" style="710" customWidth="1"/>
    <col min="15549" max="15549" width="15.7265625" style="710" customWidth="1"/>
    <col min="15550" max="15550" width="11.453125" style="710"/>
    <col min="15551" max="15551" width="11.54296875" style="710" customWidth="1"/>
    <col min="15552" max="15552" width="18.7265625" style="710" customWidth="1"/>
    <col min="15553" max="15553" width="17.26953125" style="710" customWidth="1"/>
    <col min="15554" max="15554" width="11.453125" style="710"/>
    <col min="15555" max="15555" width="15.26953125" style="710" customWidth="1"/>
    <col min="15556" max="15557" width="11.453125" style="710"/>
    <col min="15558" max="15558" width="14" style="710" bestFit="1" customWidth="1"/>
    <col min="15559" max="15559" width="14.26953125" style="710" customWidth="1"/>
    <col min="15560" max="15561" width="15" style="710" bestFit="1" customWidth="1"/>
    <col min="15562" max="15562" width="14.7265625" style="710" bestFit="1" customWidth="1"/>
    <col min="15563" max="15564" width="11.453125" style="710"/>
    <col min="15565" max="15565" width="17.7265625" style="710" customWidth="1"/>
    <col min="15566" max="15566" width="15.453125" style="710" customWidth="1"/>
    <col min="15567" max="15725" width="11.453125" style="710"/>
    <col min="15726" max="15726" width="3.7265625" style="710" customWidth="1"/>
    <col min="15727" max="15727" width="7.26953125" style="710" customWidth="1"/>
    <col min="15728" max="15728" width="38" style="710" customWidth="1"/>
    <col min="15729" max="15771" width="0" style="710" hidden="1" customWidth="1"/>
    <col min="15772" max="15772" width="18.26953125" style="710" customWidth="1"/>
    <col min="15773" max="15773" width="0" style="710" hidden="1" customWidth="1"/>
    <col min="15774" max="15774" width="20" style="710" customWidth="1"/>
    <col min="15775" max="15775" width="19.81640625" style="710" customWidth="1"/>
    <col min="15776" max="15776" width="19.54296875" style="710" customWidth="1"/>
    <col min="15777" max="15777" width="22.1796875" style="710" customWidth="1"/>
    <col min="15778" max="15778" width="19.81640625" style="710" customWidth="1"/>
    <col min="15779" max="15779" width="17.7265625" style="710" customWidth="1"/>
    <col min="15780" max="15780" width="21" style="710" customWidth="1"/>
    <col min="15781" max="15781" width="18.26953125" style="710" customWidth="1"/>
    <col min="15782" max="15782" width="19.26953125" style="710" customWidth="1"/>
    <col min="15783" max="15797" width="0" style="710" hidden="1" customWidth="1"/>
    <col min="15798" max="15798" width="18.26953125" style="710" customWidth="1"/>
    <col min="15799" max="15799" width="17.26953125" style="710" customWidth="1"/>
    <col min="15800" max="15800" width="18.7265625" style="710" customWidth="1"/>
    <col min="15801" max="15801" width="18.26953125" style="710" customWidth="1"/>
    <col min="15802" max="15802" width="16.54296875" style="710" customWidth="1"/>
    <col min="15803" max="15803" width="16.453125" style="710" customWidth="1"/>
    <col min="15804" max="15804" width="17.26953125" style="710" customWidth="1"/>
    <col min="15805" max="15805" width="15.7265625" style="710" customWidth="1"/>
    <col min="15806" max="15806" width="11.453125" style="710"/>
    <col min="15807" max="15807" width="11.54296875" style="710" customWidth="1"/>
    <col min="15808" max="15808" width="18.7265625" style="710" customWidth="1"/>
    <col min="15809" max="15809" width="17.26953125" style="710" customWidth="1"/>
    <col min="15810" max="15810" width="11.453125" style="710"/>
    <col min="15811" max="15811" width="15.26953125" style="710" customWidth="1"/>
    <col min="15812" max="15813" width="11.453125" style="710"/>
    <col min="15814" max="15814" width="14" style="710" bestFit="1" customWidth="1"/>
    <col min="15815" max="15815" width="14.26953125" style="710" customWidth="1"/>
    <col min="15816" max="15817" width="15" style="710" bestFit="1" customWidth="1"/>
    <col min="15818" max="15818" width="14.7265625" style="710" bestFit="1" customWidth="1"/>
    <col min="15819" max="15820" width="11.453125" style="710"/>
    <col min="15821" max="15821" width="17.7265625" style="710" customWidth="1"/>
    <col min="15822" max="15822" width="15.453125" style="710" customWidth="1"/>
    <col min="15823" max="15981" width="11.453125" style="710"/>
    <col min="15982" max="15982" width="3.7265625" style="710" customWidth="1"/>
    <col min="15983" max="15983" width="7.26953125" style="710" customWidth="1"/>
    <col min="15984" max="15984" width="38" style="710" customWidth="1"/>
    <col min="15985" max="16027" width="0" style="710" hidden="1" customWidth="1"/>
    <col min="16028" max="16028" width="18.26953125" style="710" customWidth="1"/>
    <col min="16029" max="16029" width="0" style="710" hidden="1" customWidth="1"/>
    <col min="16030" max="16030" width="20" style="710" customWidth="1"/>
    <col min="16031" max="16031" width="19.81640625" style="710" customWidth="1"/>
    <col min="16032" max="16032" width="19.54296875" style="710" customWidth="1"/>
    <col min="16033" max="16033" width="22.1796875" style="710" customWidth="1"/>
    <col min="16034" max="16034" width="19.81640625" style="710" customWidth="1"/>
    <col min="16035" max="16035" width="17.7265625" style="710" customWidth="1"/>
    <col min="16036" max="16036" width="21" style="710" customWidth="1"/>
    <col min="16037" max="16037" width="18.26953125" style="710" customWidth="1"/>
    <col min="16038" max="16038" width="19.26953125" style="710" customWidth="1"/>
    <col min="16039" max="16053" width="0" style="710" hidden="1" customWidth="1"/>
    <col min="16054" max="16054" width="18.26953125" style="710" customWidth="1"/>
    <col min="16055" max="16055" width="17.26953125" style="710" customWidth="1"/>
    <col min="16056" max="16056" width="18.7265625" style="710" customWidth="1"/>
    <col min="16057" max="16057" width="18.26953125" style="710" customWidth="1"/>
    <col min="16058" max="16058" width="16.54296875" style="710" customWidth="1"/>
    <col min="16059" max="16059" width="16.453125" style="710" customWidth="1"/>
    <col min="16060" max="16060" width="17.26953125" style="710" customWidth="1"/>
    <col min="16061" max="16061" width="15.7265625" style="710" customWidth="1"/>
    <col min="16062" max="16062" width="11.453125" style="710"/>
    <col min="16063" max="16063" width="11.54296875" style="710" customWidth="1"/>
    <col min="16064" max="16064" width="18.7265625" style="710" customWidth="1"/>
    <col min="16065" max="16065" width="17.26953125" style="710" customWidth="1"/>
    <col min="16066" max="16066" width="11.453125" style="710"/>
    <col min="16067" max="16067" width="15.26953125" style="710" customWidth="1"/>
    <col min="16068" max="16069" width="11.453125" style="710"/>
    <col min="16070" max="16070" width="14" style="710" bestFit="1" customWidth="1"/>
    <col min="16071" max="16071" width="14.26953125" style="710" customWidth="1"/>
    <col min="16072" max="16073" width="15" style="710" bestFit="1" customWidth="1"/>
    <col min="16074" max="16074" width="14.7265625" style="710" bestFit="1" customWidth="1"/>
    <col min="16075" max="16076" width="11.453125" style="710"/>
    <col min="16077" max="16077" width="17.7265625" style="710" customWidth="1"/>
    <col min="16078" max="16078" width="15.453125" style="710" customWidth="1"/>
    <col min="16079" max="16384" width="11.453125" style="710"/>
  </cols>
  <sheetData>
    <row r="1" spans="1:10" s="711" customFormat="1" ht="13" customHeight="1" x14ac:dyDescent="0.25">
      <c r="A1" s="1720" t="s">
        <v>449</v>
      </c>
      <c r="B1" s="1720"/>
      <c r="C1" s="1720"/>
      <c r="D1" s="1720"/>
      <c r="E1" s="1720"/>
      <c r="F1" s="1720"/>
      <c r="G1" s="1720"/>
      <c r="H1" s="1720"/>
      <c r="I1" s="1720"/>
      <c r="J1" s="1720"/>
    </row>
    <row r="2" spans="1:10" s="531" customFormat="1" ht="13" customHeight="1" x14ac:dyDescent="0.25">
      <c r="A2" s="1721" t="s">
        <v>0</v>
      </c>
      <c r="B2" s="1721"/>
      <c r="C2" s="1721"/>
      <c r="D2" s="1721"/>
      <c r="E2" s="1721"/>
      <c r="F2" s="1721"/>
      <c r="G2" s="1721"/>
      <c r="H2" s="1721"/>
      <c r="I2" s="1721"/>
      <c r="J2" s="1721"/>
    </row>
    <row r="3" spans="1:10" s="531" customFormat="1" ht="12.75" customHeight="1" x14ac:dyDescent="0.25">
      <c r="A3" s="1721" t="s">
        <v>434</v>
      </c>
      <c r="B3" s="1721"/>
      <c r="C3" s="1721"/>
      <c r="D3" s="1721"/>
      <c r="E3" s="1721"/>
      <c r="F3" s="1721"/>
      <c r="G3" s="1721"/>
      <c r="H3" s="1721"/>
      <c r="I3" s="1721"/>
      <c r="J3" s="1721"/>
    </row>
    <row r="4" spans="1:10" s="531" customFormat="1" ht="13" customHeight="1" x14ac:dyDescent="0.25">
      <c r="A4" s="1721" t="s">
        <v>1262</v>
      </c>
      <c r="B4" s="1721"/>
      <c r="C4" s="1721"/>
      <c r="D4" s="1721"/>
      <c r="E4" s="1721"/>
      <c r="F4" s="1721"/>
      <c r="G4" s="1721"/>
      <c r="H4" s="1721"/>
      <c r="I4" s="1721"/>
      <c r="J4" s="1721"/>
    </row>
    <row r="5" spans="1:10" s="531" customFormat="1" ht="12.75" customHeight="1" x14ac:dyDescent="0.25">
      <c r="A5" s="1721" t="s">
        <v>1</v>
      </c>
      <c r="B5" s="1721"/>
      <c r="C5" s="1721"/>
      <c r="D5" s="1721"/>
      <c r="E5" s="1721"/>
      <c r="F5" s="1721"/>
      <c r="G5" s="1721"/>
      <c r="H5" s="1721"/>
      <c r="I5" s="1721"/>
      <c r="J5" s="1721"/>
    </row>
    <row r="6" spans="1:10" s="531" customFormat="1" ht="10.5" customHeight="1" thickBot="1" x14ac:dyDescent="0.3">
      <c r="A6" s="1722"/>
      <c r="B6" s="1722"/>
      <c r="C6" s="1722"/>
      <c r="D6" s="1722"/>
      <c r="E6" s="1722"/>
      <c r="F6" s="1722"/>
      <c r="G6" s="1722"/>
      <c r="H6" s="1722"/>
      <c r="I6" s="1722"/>
      <c r="J6" s="1722"/>
    </row>
    <row r="7" spans="1:10" s="531" customFormat="1" ht="12.75" customHeight="1" x14ac:dyDescent="0.25">
      <c r="A7" s="1714" t="s">
        <v>1028</v>
      </c>
      <c r="B7" s="1715"/>
      <c r="C7" s="1715"/>
      <c r="D7" s="1715"/>
      <c r="E7" s="1715"/>
      <c r="F7" s="1715"/>
      <c r="G7" s="1715"/>
      <c r="H7" s="1715"/>
      <c r="I7" s="1715"/>
      <c r="J7" s="1716"/>
    </row>
    <row r="8" spans="1:10" s="531" customFormat="1" ht="13.5" customHeight="1" thickBot="1" x14ac:dyDescent="0.3">
      <c r="A8" s="1717" t="s">
        <v>278</v>
      </c>
      <c r="B8" s="1718"/>
      <c r="C8" s="1718"/>
      <c r="D8" s="1718"/>
      <c r="E8" s="1718"/>
      <c r="F8" s="1718"/>
      <c r="G8" s="1718"/>
      <c r="H8" s="1718"/>
      <c r="I8" s="1718"/>
      <c r="J8" s="1719"/>
    </row>
    <row r="9" spans="1:10" x14ac:dyDescent="0.25">
      <c r="H9" s="824"/>
      <c r="I9" s="824"/>
    </row>
    <row r="10" spans="1:10" ht="38.25" customHeight="1" x14ac:dyDescent="0.25">
      <c r="A10" s="1563" t="s">
        <v>62</v>
      </c>
      <c r="B10" s="1564" t="s">
        <v>1021</v>
      </c>
      <c r="C10" s="1565"/>
      <c r="D10" s="1566"/>
      <c r="E10" s="1564" t="s">
        <v>1493</v>
      </c>
      <c r="F10" s="1565"/>
      <c r="G10" s="1566"/>
      <c r="H10" s="1564" t="s">
        <v>1022</v>
      </c>
      <c r="I10" s="1567"/>
      <c r="J10" s="1568"/>
    </row>
    <row r="11" spans="1:10" ht="12" customHeight="1" x14ac:dyDescent="0.25">
      <c r="A11" s="1317"/>
      <c r="B11" s="1569"/>
      <c r="C11" s="1570"/>
      <c r="D11" s="1569"/>
      <c r="E11" s="1570"/>
      <c r="F11" s="1570"/>
      <c r="G11" s="1571"/>
      <c r="H11" s="1570"/>
      <c r="I11" s="1570"/>
      <c r="J11" s="1571"/>
    </row>
    <row r="12" spans="1:10" ht="16.5" customHeight="1" x14ac:dyDescent="0.25">
      <c r="A12" s="1563" t="s">
        <v>215</v>
      </c>
      <c r="B12" s="1563" t="s">
        <v>1023</v>
      </c>
      <c r="C12" s="1563" t="s">
        <v>1024</v>
      </c>
      <c r="D12" s="1563" t="s">
        <v>6</v>
      </c>
      <c r="E12" s="1563" t="s">
        <v>1023</v>
      </c>
      <c r="F12" s="1563" t="s">
        <v>1024</v>
      </c>
      <c r="G12" s="1563" t="s">
        <v>6</v>
      </c>
      <c r="H12" s="1563" t="s">
        <v>1023</v>
      </c>
      <c r="I12" s="1563" t="s">
        <v>1024</v>
      </c>
      <c r="J12" s="1563" t="s">
        <v>6</v>
      </c>
    </row>
    <row r="13" spans="1:10" ht="12.75" customHeight="1" x14ac:dyDescent="0.25">
      <c r="A13" s="1572" t="s">
        <v>216</v>
      </c>
      <c r="B13" s="1573">
        <v>10841420818.444706</v>
      </c>
      <c r="C13" s="1573">
        <v>18283447936.710567</v>
      </c>
      <c r="D13" s="1573">
        <v>29124868755.155273</v>
      </c>
      <c r="E13" s="1573">
        <v>3298578000</v>
      </c>
      <c r="F13" s="1573">
        <v>0</v>
      </c>
      <c r="G13" s="1573">
        <v>3298578000</v>
      </c>
      <c r="H13" s="1574">
        <v>7542842818.444706</v>
      </c>
      <c r="I13" s="1574">
        <v>18283447936.710567</v>
      </c>
      <c r="J13" s="1574">
        <v>25826290755.155273</v>
      </c>
    </row>
    <row r="14" spans="1:10" ht="12.75" customHeight="1" x14ac:dyDescent="0.25">
      <c r="A14" s="1572" t="s">
        <v>217</v>
      </c>
      <c r="B14" s="1573">
        <v>19242404210.102036</v>
      </c>
      <c r="C14" s="1573">
        <v>27639474090.756199</v>
      </c>
      <c r="D14" s="1573">
        <v>46881878300.858231</v>
      </c>
      <c r="E14" s="1573">
        <v>3481233000</v>
      </c>
      <c r="F14" s="1573">
        <v>0</v>
      </c>
      <c r="G14" s="1573">
        <v>3481233000</v>
      </c>
      <c r="H14" s="1574">
        <v>15761171210.102036</v>
      </c>
      <c r="I14" s="1574">
        <v>27639474090.756199</v>
      </c>
      <c r="J14" s="1574">
        <v>43400645300.858231</v>
      </c>
    </row>
    <row r="15" spans="1:10" ht="12.75" customHeight="1" x14ac:dyDescent="0.25">
      <c r="A15" s="1572" t="s">
        <v>218</v>
      </c>
      <c r="B15" s="1573">
        <v>465248869.46628278</v>
      </c>
      <c r="C15" s="1573">
        <v>504958825.49779969</v>
      </c>
      <c r="D15" s="1573">
        <v>970207694.96408248</v>
      </c>
      <c r="E15" s="1573">
        <v>8480000</v>
      </c>
      <c r="F15" s="1573">
        <v>0</v>
      </c>
      <c r="G15" s="1573">
        <v>8480000</v>
      </c>
      <c r="H15" s="1574">
        <v>456768869.46628278</v>
      </c>
      <c r="I15" s="1574">
        <v>504958825.49779969</v>
      </c>
      <c r="J15" s="1574">
        <v>961727694.96408248</v>
      </c>
    </row>
    <row r="16" spans="1:10" ht="12.75" customHeight="1" x14ac:dyDescent="0.25">
      <c r="A16" s="1572" t="s">
        <v>219</v>
      </c>
      <c r="B16" s="1573">
        <v>960531923.71859741</v>
      </c>
      <c r="C16" s="1573">
        <v>1571626264.4707758</v>
      </c>
      <c r="D16" s="1573">
        <v>2532158188.189373</v>
      </c>
      <c r="E16" s="1573">
        <v>347803000</v>
      </c>
      <c r="F16" s="1573">
        <v>0</v>
      </c>
      <c r="G16" s="1573">
        <v>347803000</v>
      </c>
      <c r="H16" s="1574">
        <v>612728923.71859741</v>
      </c>
      <c r="I16" s="1574">
        <v>1571626264.4707758</v>
      </c>
      <c r="J16" s="1574">
        <v>2184355188.189373</v>
      </c>
    </row>
    <row r="17" spans="1:10" ht="12.75" customHeight="1" x14ac:dyDescent="0.25">
      <c r="A17" s="1572" t="s">
        <v>221</v>
      </c>
      <c r="B17" s="1573">
        <v>226187953.83635306</v>
      </c>
      <c r="C17" s="1573">
        <v>514662174.58943444</v>
      </c>
      <c r="D17" s="1573">
        <v>740850128.42578745</v>
      </c>
      <c r="E17" s="1573">
        <v>38035000</v>
      </c>
      <c r="F17" s="1573">
        <v>0</v>
      </c>
      <c r="G17" s="1573">
        <v>38035000</v>
      </c>
      <c r="H17" s="1574">
        <v>188152953.83635306</v>
      </c>
      <c r="I17" s="1574">
        <v>514662174.58943444</v>
      </c>
      <c r="J17" s="1574">
        <v>702815128.42578745</v>
      </c>
    </row>
    <row r="18" spans="1:10" ht="12.65" customHeight="1" x14ac:dyDescent="0.25">
      <c r="A18" s="1572" t="s">
        <v>222</v>
      </c>
      <c r="B18" s="1573">
        <v>2221688304.6643734</v>
      </c>
      <c r="C18" s="1573">
        <v>3093034545.9039059</v>
      </c>
      <c r="D18" s="1573">
        <v>5314722850.5682793</v>
      </c>
      <c r="E18" s="1573">
        <v>502911000</v>
      </c>
      <c r="F18" s="1573">
        <v>0</v>
      </c>
      <c r="G18" s="1573">
        <v>502911000</v>
      </c>
      <c r="H18" s="1574">
        <v>1718777304.6643734</v>
      </c>
      <c r="I18" s="1574">
        <v>3093034545.9039059</v>
      </c>
      <c r="J18" s="1574">
        <v>4811811850.5682793</v>
      </c>
    </row>
    <row r="19" spans="1:10" ht="12" customHeight="1" x14ac:dyDescent="0.25">
      <c r="A19" s="1572" t="s">
        <v>223</v>
      </c>
      <c r="B19" s="1573">
        <v>3165636180.2200804</v>
      </c>
      <c r="C19" s="1573">
        <v>6649832214.1829576</v>
      </c>
      <c r="D19" s="1573">
        <v>9815468394.403038</v>
      </c>
      <c r="E19" s="1573">
        <v>1215844000</v>
      </c>
      <c r="F19" s="1573">
        <v>0</v>
      </c>
      <c r="G19" s="1573">
        <v>1215844000</v>
      </c>
      <c r="H19" s="1574">
        <v>1949792180.2200804</v>
      </c>
      <c r="I19" s="1574">
        <v>6649832214.1829576</v>
      </c>
      <c r="J19" s="1574">
        <v>8599624394.403038</v>
      </c>
    </row>
    <row r="20" spans="1:10" ht="12.75" customHeight="1" x14ac:dyDescent="0.25">
      <c r="A20" s="1572" t="s">
        <v>224</v>
      </c>
      <c r="B20" s="1573">
        <v>1678244028.7284076</v>
      </c>
      <c r="C20" s="1573">
        <v>5150269631.6727705</v>
      </c>
      <c r="D20" s="1573">
        <v>6828513660.4011784</v>
      </c>
      <c r="E20" s="1573">
        <v>371214000</v>
      </c>
      <c r="F20" s="1573">
        <v>0</v>
      </c>
      <c r="G20" s="1573">
        <v>371214000</v>
      </c>
      <c r="H20" s="1574">
        <v>1307030028.7284076</v>
      </c>
      <c r="I20" s="1574">
        <v>5150269631.6727705</v>
      </c>
      <c r="J20" s="1574">
        <v>6457299660.4011784</v>
      </c>
    </row>
    <row r="21" spans="1:10" ht="12.75" customHeight="1" x14ac:dyDescent="0.25">
      <c r="A21" s="1572" t="s">
        <v>225</v>
      </c>
      <c r="B21" s="1573">
        <v>2556556384.0389204</v>
      </c>
      <c r="C21" s="1573">
        <v>4129635092.5615253</v>
      </c>
      <c r="D21" s="1573">
        <v>6686191476.6004457</v>
      </c>
      <c r="E21" s="1573">
        <v>995293000</v>
      </c>
      <c r="F21" s="1573">
        <v>0</v>
      </c>
      <c r="G21" s="1573">
        <v>995293000</v>
      </c>
      <c r="H21" s="1574">
        <v>1561263384.0389204</v>
      </c>
      <c r="I21" s="1574">
        <v>4129635092.5615253</v>
      </c>
      <c r="J21" s="1574">
        <v>5690898476.6004457</v>
      </c>
    </row>
    <row r="22" spans="1:10" ht="12.75" customHeight="1" x14ac:dyDescent="0.25">
      <c r="A22" s="1572" t="s">
        <v>182</v>
      </c>
      <c r="B22" s="1573">
        <v>1630082300.876555</v>
      </c>
      <c r="C22" s="1573">
        <v>3046460044.6447186</v>
      </c>
      <c r="D22" s="1573">
        <v>4676542345.5212736</v>
      </c>
      <c r="E22" s="1573">
        <v>406059000</v>
      </c>
      <c r="F22" s="1573">
        <v>0</v>
      </c>
      <c r="G22" s="1573">
        <v>406059000</v>
      </c>
      <c r="H22" s="1574">
        <v>1224023300.876555</v>
      </c>
      <c r="I22" s="1574">
        <v>3046460044.6447186</v>
      </c>
      <c r="J22" s="1574">
        <v>4270483345.5212736</v>
      </c>
    </row>
    <row r="23" spans="1:10" ht="12.75" customHeight="1" x14ac:dyDescent="0.25">
      <c r="A23" s="1572" t="s">
        <v>226</v>
      </c>
      <c r="B23" s="1573">
        <v>1441175000</v>
      </c>
      <c r="C23" s="1573">
        <v>0</v>
      </c>
      <c r="D23" s="1573">
        <v>1441175000</v>
      </c>
      <c r="E23" s="1573">
        <v>0</v>
      </c>
      <c r="F23" s="1573">
        <v>0</v>
      </c>
      <c r="G23" s="1573">
        <v>0</v>
      </c>
      <c r="H23" s="1574">
        <v>1441175000</v>
      </c>
      <c r="I23" s="1574">
        <v>0</v>
      </c>
      <c r="J23" s="1574">
        <v>1441175000</v>
      </c>
    </row>
    <row r="24" spans="1:10" ht="12.65" customHeight="1" x14ac:dyDescent="0.25">
      <c r="A24" s="1572" t="s">
        <v>227</v>
      </c>
      <c r="B24" s="1573">
        <v>584348942.27742267</v>
      </c>
      <c r="C24" s="1573">
        <v>529507993.39631081</v>
      </c>
      <c r="D24" s="1573">
        <v>1113856935.6737335</v>
      </c>
      <c r="E24" s="1573">
        <v>41803000</v>
      </c>
      <c r="F24" s="1573">
        <v>0</v>
      </c>
      <c r="G24" s="1573">
        <v>41803000</v>
      </c>
      <c r="H24" s="1574">
        <v>542545942.27742267</v>
      </c>
      <c r="I24" s="1574">
        <v>529507993.39631081</v>
      </c>
      <c r="J24" s="1574">
        <v>1072053935.6737335</v>
      </c>
    </row>
    <row r="25" spans="1:10" ht="12.75" customHeight="1" x14ac:dyDescent="0.25">
      <c r="A25" s="1575" t="s">
        <v>231</v>
      </c>
      <c r="B25" s="1573">
        <v>117935748.59937409</v>
      </c>
      <c r="C25" s="1573">
        <v>505310179.42130971</v>
      </c>
      <c r="D25" s="1573">
        <v>623245928.02068377</v>
      </c>
      <c r="E25" s="1573">
        <v>91936000</v>
      </c>
      <c r="F25" s="1573">
        <v>0</v>
      </c>
      <c r="G25" s="1573">
        <v>91936000</v>
      </c>
      <c r="H25" s="1574">
        <v>25999748.599374086</v>
      </c>
      <c r="I25" s="1574">
        <v>505310179.42130971</v>
      </c>
      <c r="J25" s="1574">
        <v>531309928.02068377</v>
      </c>
    </row>
    <row r="26" spans="1:10" ht="12.65" customHeight="1" x14ac:dyDescent="0.25">
      <c r="A26" s="1572" t="s">
        <v>233</v>
      </c>
      <c r="B26" s="1573">
        <v>1258533352.2470531</v>
      </c>
      <c r="C26" s="1573">
        <v>3122679179.035181</v>
      </c>
      <c r="D26" s="1573">
        <v>4381212531.2822342</v>
      </c>
      <c r="E26" s="1573">
        <v>406655000</v>
      </c>
      <c r="F26" s="1573">
        <v>0</v>
      </c>
      <c r="G26" s="1573">
        <v>406655000</v>
      </c>
      <c r="H26" s="1574">
        <v>851878352.24705315</v>
      </c>
      <c r="I26" s="1574">
        <v>3122679179.035181</v>
      </c>
      <c r="J26" s="1574">
        <v>3974557531.2822342</v>
      </c>
    </row>
    <row r="27" spans="1:10" ht="12.75" customHeight="1" x14ac:dyDescent="0.25">
      <c r="A27" s="1572" t="s">
        <v>167</v>
      </c>
      <c r="B27" s="1573">
        <v>1090481000</v>
      </c>
      <c r="C27" s="1573">
        <v>2757988344.6076779</v>
      </c>
      <c r="D27" s="1573">
        <v>3848469344.6076779</v>
      </c>
      <c r="E27" s="1573">
        <v>120788000</v>
      </c>
      <c r="F27" s="1573">
        <v>0</v>
      </c>
      <c r="G27" s="1573">
        <v>120788000</v>
      </c>
      <c r="H27" s="1574">
        <v>969693000</v>
      </c>
      <c r="I27" s="1574">
        <v>2757988344.6076779</v>
      </c>
      <c r="J27" s="1574">
        <v>3727681344.6076779</v>
      </c>
    </row>
    <row r="28" spans="1:10" ht="12.75" customHeight="1" x14ac:dyDescent="0.25">
      <c r="A28" s="1572" t="s">
        <v>586</v>
      </c>
      <c r="B28" s="1573">
        <v>142126781.81540269</v>
      </c>
      <c r="C28" s="1573">
        <v>511709728.23540127</v>
      </c>
      <c r="D28" s="1573">
        <v>653836510.0508039</v>
      </c>
      <c r="E28" s="1573">
        <v>17780000</v>
      </c>
      <c r="F28" s="1573">
        <v>0</v>
      </c>
      <c r="G28" s="1573">
        <v>17780000</v>
      </c>
      <c r="H28" s="1574">
        <v>124346781.81540269</v>
      </c>
      <c r="I28" s="1574">
        <v>511709728.23540127</v>
      </c>
      <c r="J28" s="1574">
        <v>636056510.0508039</v>
      </c>
    </row>
    <row r="29" spans="1:10" ht="12.75" customHeight="1" x14ac:dyDescent="0.25">
      <c r="A29" s="1572" t="s">
        <v>236</v>
      </c>
      <c r="B29" s="1573">
        <v>1813464256.4918861</v>
      </c>
      <c r="C29" s="1573">
        <v>1936717042.4924378</v>
      </c>
      <c r="D29" s="1573">
        <v>3750181298.984324</v>
      </c>
      <c r="E29" s="1573">
        <v>372715000</v>
      </c>
      <c r="F29" s="1573">
        <v>0</v>
      </c>
      <c r="G29" s="1573">
        <v>372715000</v>
      </c>
      <c r="H29" s="1574">
        <v>1440749256.4918861</v>
      </c>
      <c r="I29" s="1574">
        <v>1936717042.4924378</v>
      </c>
      <c r="J29" s="1574">
        <v>3377466298.984324</v>
      </c>
    </row>
    <row r="30" spans="1:10" ht="12.75" customHeight="1" x14ac:dyDescent="0.25">
      <c r="A30" s="1572" t="s">
        <v>183</v>
      </c>
      <c r="B30" s="1573">
        <v>173005158.65156963</v>
      </c>
      <c r="C30" s="1573">
        <v>502328270.89609927</v>
      </c>
      <c r="D30" s="1573">
        <v>675333429.54766893</v>
      </c>
      <c r="E30" s="1573">
        <v>9300000</v>
      </c>
      <c r="F30" s="1573">
        <v>0</v>
      </c>
      <c r="G30" s="1573">
        <v>9300000</v>
      </c>
      <c r="H30" s="1574">
        <v>163705158.65156963</v>
      </c>
      <c r="I30" s="1574">
        <v>502328270.89609927</v>
      </c>
      <c r="J30" s="1574">
        <v>666033429.54766893</v>
      </c>
    </row>
    <row r="31" spans="1:10" ht="12.75" customHeight="1" x14ac:dyDescent="0.25">
      <c r="A31" s="1572" t="s">
        <v>287</v>
      </c>
      <c r="B31" s="1573">
        <v>645221681.74823499</v>
      </c>
      <c r="C31" s="1573">
        <v>1557031237.1742201</v>
      </c>
      <c r="D31" s="1573">
        <v>2202252918.9224548</v>
      </c>
      <c r="E31" s="1573">
        <v>239099000</v>
      </c>
      <c r="F31" s="1573">
        <v>0</v>
      </c>
      <c r="G31" s="1573">
        <v>239099000</v>
      </c>
      <c r="H31" s="1574">
        <v>406122681.74823499</v>
      </c>
      <c r="I31" s="1574">
        <v>1557031237.1742201</v>
      </c>
      <c r="J31" s="1574">
        <v>1963153918.9224551</v>
      </c>
    </row>
    <row r="32" spans="1:10" ht="12.75" customHeight="1" x14ac:dyDescent="0.25">
      <c r="A32" s="1572" t="s">
        <v>288</v>
      </c>
      <c r="B32" s="1573">
        <v>0</v>
      </c>
      <c r="C32" s="1573">
        <v>0</v>
      </c>
      <c r="D32" s="1573">
        <v>0</v>
      </c>
      <c r="E32" s="1573">
        <v>0</v>
      </c>
      <c r="F32" s="1573">
        <v>0</v>
      </c>
      <c r="G32" s="1573">
        <v>0</v>
      </c>
      <c r="H32" s="1574">
        <v>0</v>
      </c>
      <c r="I32" s="1574">
        <v>0</v>
      </c>
      <c r="J32" s="1574">
        <v>0</v>
      </c>
    </row>
    <row r="33" spans="1:10" ht="12.65" customHeight="1" x14ac:dyDescent="0.25">
      <c r="A33" s="1572" t="s">
        <v>166</v>
      </c>
      <c r="B33" s="1573">
        <v>0</v>
      </c>
      <c r="C33" s="1573">
        <v>0</v>
      </c>
      <c r="D33" s="1573">
        <v>0</v>
      </c>
      <c r="E33" s="1573">
        <v>0</v>
      </c>
      <c r="F33" s="1573">
        <v>0</v>
      </c>
      <c r="G33" s="1573">
        <v>0</v>
      </c>
      <c r="H33" s="1574">
        <v>0</v>
      </c>
      <c r="I33" s="1574">
        <v>0</v>
      </c>
      <c r="J33" s="1574">
        <v>0</v>
      </c>
    </row>
    <row r="34" spans="1:10" ht="12.75" customHeight="1" x14ac:dyDescent="0.25">
      <c r="A34" s="1572" t="s">
        <v>172</v>
      </c>
      <c r="B34" s="1573">
        <v>0</v>
      </c>
      <c r="C34" s="1573">
        <v>0</v>
      </c>
      <c r="D34" s="1573">
        <v>0</v>
      </c>
      <c r="E34" s="1573">
        <v>0</v>
      </c>
      <c r="F34" s="1573">
        <v>0</v>
      </c>
      <c r="G34" s="1573">
        <v>0</v>
      </c>
      <c r="H34" s="1574">
        <v>0</v>
      </c>
      <c r="I34" s="1574">
        <v>0</v>
      </c>
      <c r="J34" s="1574">
        <v>0</v>
      </c>
    </row>
    <row r="35" spans="1:10" ht="12.75" customHeight="1" x14ac:dyDescent="0.25">
      <c r="A35" s="1572" t="s">
        <v>289</v>
      </c>
      <c r="B35" s="1573">
        <v>0</v>
      </c>
      <c r="C35" s="1573">
        <v>0</v>
      </c>
      <c r="D35" s="1573">
        <v>0</v>
      </c>
      <c r="E35" s="1573">
        <v>0</v>
      </c>
      <c r="F35" s="1573">
        <v>0</v>
      </c>
      <c r="G35" s="1573">
        <v>0</v>
      </c>
      <c r="H35" s="1574">
        <v>0</v>
      </c>
      <c r="I35" s="1574">
        <v>0</v>
      </c>
      <c r="J35" s="1574">
        <v>0</v>
      </c>
    </row>
    <row r="36" spans="1:10" ht="12.75" customHeight="1" x14ac:dyDescent="0.25">
      <c r="A36" s="1572" t="s">
        <v>290</v>
      </c>
      <c r="B36" s="1573">
        <v>681984650.08781254</v>
      </c>
      <c r="C36" s="1573">
        <v>1237528539.2224159</v>
      </c>
      <c r="D36" s="1573">
        <v>1919513189.3102283</v>
      </c>
      <c r="E36" s="1573">
        <v>205732000</v>
      </c>
      <c r="F36" s="1573">
        <v>0</v>
      </c>
      <c r="G36" s="1573">
        <v>205732000</v>
      </c>
      <c r="H36" s="1574">
        <v>476252650.08781254</v>
      </c>
      <c r="I36" s="1574">
        <v>1237528539.2224159</v>
      </c>
      <c r="J36" s="1574">
        <v>1713781189.3102283</v>
      </c>
    </row>
    <row r="37" spans="1:10" ht="12.75" customHeight="1" x14ac:dyDescent="0.25">
      <c r="A37" s="1572" t="s">
        <v>1025</v>
      </c>
      <c r="B37" s="1573">
        <v>271727035.70867896</v>
      </c>
      <c r="C37" s="1573">
        <v>800000000</v>
      </c>
      <c r="D37" s="1423">
        <v>1071727035.708679</v>
      </c>
      <c r="E37" s="1573">
        <v>266264000</v>
      </c>
      <c r="F37" s="1573">
        <v>0</v>
      </c>
      <c r="G37" s="1573">
        <v>266264000</v>
      </c>
      <c r="H37" s="1574">
        <v>5463035.7086789608</v>
      </c>
      <c r="I37" s="1574">
        <v>800000000</v>
      </c>
      <c r="J37" s="1574">
        <v>805463035.70867896</v>
      </c>
    </row>
    <row r="38" spans="1:10" ht="13" x14ac:dyDescent="0.25">
      <c r="A38" s="1576" t="s">
        <v>239</v>
      </c>
      <c r="B38" s="1318">
        <v>51208004581.72374</v>
      </c>
      <c r="C38" s="1318">
        <v>84044201335.471725</v>
      </c>
      <c r="D38" s="1318">
        <v>135252205917.19547</v>
      </c>
      <c r="E38" s="1318">
        <v>12437522000</v>
      </c>
      <c r="F38" s="1318">
        <v>0</v>
      </c>
      <c r="G38" s="1318">
        <v>12437522000</v>
      </c>
      <c r="H38" s="1378">
        <v>38770482581.723755</v>
      </c>
      <c r="I38" s="1379">
        <v>84044201335.471725</v>
      </c>
      <c r="J38" s="1378">
        <v>122814683917.19547</v>
      </c>
    </row>
    <row r="39" spans="1:10" x14ac:dyDescent="0.25">
      <c r="B39" s="820"/>
      <c r="C39" s="1264"/>
      <c r="D39" s="1264"/>
      <c r="E39" s="820"/>
      <c r="F39" s="1577"/>
      <c r="G39" s="1264"/>
      <c r="H39" s="1380"/>
      <c r="I39" s="1380"/>
      <c r="J39" s="1578"/>
    </row>
    <row r="40" spans="1:10" ht="16.5" customHeight="1" x14ac:dyDescent="0.25">
      <c r="A40" s="1563" t="s">
        <v>240</v>
      </c>
      <c r="B40" s="1563" t="s">
        <v>1023</v>
      </c>
      <c r="C40" s="1563" t="s">
        <v>1024</v>
      </c>
      <c r="D40" s="1563" t="s">
        <v>6</v>
      </c>
      <c r="E40" s="1563" t="s">
        <v>1023</v>
      </c>
      <c r="F40" s="1563" t="s">
        <v>1024</v>
      </c>
      <c r="G40" s="1563" t="s">
        <v>6</v>
      </c>
      <c r="H40" s="1579" t="s">
        <v>1023</v>
      </c>
      <c r="I40" s="1579" t="s">
        <v>1024</v>
      </c>
      <c r="J40" s="1579" t="s">
        <v>6</v>
      </c>
    </row>
    <row r="41" spans="1:10" x14ac:dyDescent="0.25">
      <c r="A41" s="1572" t="s">
        <v>216</v>
      </c>
      <c r="B41" s="1573">
        <v>1824055769.0699661</v>
      </c>
      <c r="C41" s="1573">
        <v>0</v>
      </c>
      <c r="D41" s="1573">
        <v>1824055769.0699661</v>
      </c>
      <c r="E41" s="1573">
        <v>318009956.97000003</v>
      </c>
      <c r="F41" s="1573">
        <v>0</v>
      </c>
      <c r="G41" s="1573">
        <v>318009956.97000003</v>
      </c>
      <c r="H41" s="1574">
        <v>1824055769.0699661</v>
      </c>
      <c r="I41" s="1574">
        <v>0</v>
      </c>
      <c r="J41" s="1574">
        <v>1824055769.0699661</v>
      </c>
    </row>
    <row r="42" spans="1:10" x14ac:dyDescent="0.25">
      <c r="A42" s="1572" t="s">
        <v>1026</v>
      </c>
      <c r="B42" s="1573">
        <v>1376944599.8440001</v>
      </c>
      <c r="C42" s="1573">
        <v>0</v>
      </c>
      <c r="D42" s="1573">
        <v>1376944599.8440001</v>
      </c>
      <c r="E42" s="1573">
        <v>0</v>
      </c>
      <c r="F42" s="1573">
        <v>0</v>
      </c>
      <c r="G42" s="1573">
        <v>0</v>
      </c>
      <c r="H42" s="1574">
        <v>1376944599.8440001</v>
      </c>
      <c r="I42" s="1574">
        <v>0</v>
      </c>
      <c r="J42" s="1574">
        <v>1376944599.8440001</v>
      </c>
    </row>
    <row r="43" spans="1:10" x14ac:dyDescent="0.25">
      <c r="A43" s="1572" t="s">
        <v>218</v>
      </c>
      <c r="B43" s="1573">
        <v>6004058351.6599998</v>
      </c>
      <c r="C43" s="1573">
        <v>0</v>
      </c>
      <c r="D43" s="1573">
        <v>6004058351.6599998</v>
      </c>
      <c r="E43" s="1573">
        <v>0</v>
      </c>
      <c r="F43" s="1573">
        <v>0</v>
      </c>
      <c r="G43" s="1573">
        <v>0</v>
      </c>
      <c r="H43" s="1574">
        <v>6004058351.6599998</v>
      </c>
      <c r="I43" s="1574">
        <v>0</v>
      </c>
      <c r="J43" s="1574">
        <v>6004058351.6599998</v>
      </c>
    </row>
    <row r="44" spans="1:10" x14ac:dyDescent="0.25">
      <c r="A44" s="1572" t="s">
        <v>223</v>
      </c>
      <c r="B44" s="1573">
        <v>306957414.29700029</v>
      </c>
      <c r="C44" s="1573">
        <v>0</v>
      </c>
      <c r="D44" s="1573">
        <v>306957414.29700029</v>
      </c>
      <c r="E44" s="1573">
        <v>23314740.479999997</v>
      </c>
      <c r="F44" s="1573">
        <v>0</v>
      </c>
      <c r="G44" s="1573">
        <v>23314740.479999997</v>
      </c>
      <c r="H44" s="1574">
        <v>283642673.81700027</v>
      </c>
      <c r="I44" s="1574">
        <v>0</v>
      </c>
      <c r="J44" s="1574">
        <v>283642673.81700027</v>
      </c>
    </row>
    <row r="45" spans="1:10" x14ac:dyDescent="0.25">
      <c r="A45" s="1572" t="s">
        <v>224</v>
      </c>
      <c r="B45" s="1573">
        <v>6376617640.1176939</v>
      </c>
      <c r="C45" s="1573">
        <v>0</v>
      </c>
      <c r="D45" s="1573">
        <v>6376617640.1176939</v>
      </c>
      <c r="E45" s="1573">
        <v>81765992.010000005</v>
      </c>
      <c r="F45" s="1573">
        <v>0</v>
      </c>
      <c r="G45" s="1573">
        <v>81765992.010000005</v>
      </c>
      <c r="H45" s="1574">
        <v>6294851648.1076937</v>
      </c>
      <c r="I45" s="1574">
        <v>0</v>
      </c>
      <c r="J45" s="1574">
        <v>6294851648.1076937</v>
      </c>
    </row>
    <row r="46" spans="1:10" ht="13" x14ac:dyDescent="0.25">
      <c r="A46" s="1576" t="s">
        <v>451</v>
      </c>
      <c r="B46" s="1318">
        <v>15888633774.988663</v>
      </c>
      <c r="C46" s="1318">
        <v>0</v>
      </c>
      <c r="D46" s="1318">
        <v>15888633774.988663</v>
      </c>
      <c r="E46" s="1318">
        <v>423090689.46000004</v>
      </c>
      <c r="F46" s="1318">
        <v>0</v>
      </c>
      <c r="G46" s="1318">
        <v>423090689.46000004</v>
      </c>
      <c r="H46" s="1381">
        <v>15783553042.498661</v>
      </c>
      <c r="I46" s="1381">
        <v>0</v>
      </c>
      <c r="J46" s="1381">
        <v>15783553042.498661</v>
      </c>
    </row>
    <row r="47" spans="1:10" x14ac:dyDescent="0.25">
      <c r="A47" s="1580"/>
      <c r="B47" s="1577"/>
      <c r="C47" s="1577"/>
      <c r="D47" s="1264"/>
      <c r="E47" s="1577"/>
      <c r="F47" s="1577"/>
      <c r="G47" s="1264"/>
      <c r="H47" s="1382"/>
      <c r="I47" s="1380"/>
      <c r="J47" s="1578"/>
    </row>
    <row r="48" spans="1:10" ht="16.5" customHeight="1" x14ac:dyDescent="0.25">
      <c r="A48" s="1563" t="s">
        <v>241</v>
      </c>
      <c r="B48" s="1563" t="s">
        <v>1023</v>
      </c>
      <c r="C48" s="1563" t="s">
        <v>1024</v>
      </c>
      <c r="D48" s="1563" t="s">
        <v>6</v>
      </c>
      <c r="E48" s="1563" t="s">
        <v>1023</v>
      </c>
      <c r="F48" s="1563" t="s">
        <v>1024</v>
      </c>
      <c r="G48" s="1563" t="s">
        <v>6</v>
      </c>
      <c r="H48" s="1579" t="s">
        <v>951</v>
      </c>
      <c r="I48" s="1579" t="s">
        <v>952</v>
      </c>
      <c r="J48" s="1579" t="s">
        <v>6</v>
      </c>
    </row>
    <row r="49" spans="1:10" ht="12.75" customHeight="1" x14ac:dyDescent="0.25">
      <c r="A49" s="1572" t="s">
        <v>216</v>
      </c>
      <c r="B49" s="1573">
        <v>21442097837.095654</v>
      </c>
      <c r="C49" s="1573">
        <v>16115806642.422602</v>
      </c>
      <c r="D49" s="1573">
        <v>37557904479.518257</v>
      </c>
      <c r="E49" s="1573">
        <v>4857247076.8180237</v>
      </c>
      <c r="F49" s="1573">
        <v>0</v>
      </c>
      <c r="G49" s="1573">
        <v>4857247076.8180237</v>
      </c>
      <c r="H49" s="1574">
        <v>16584850760.27763</v>
      </c>
      <c r="I49" s="1574">
        <v>16115806642.422602</v>
      </c>
      <c r="J49" s="1574">
        <v>32700657402.700233</v>
      </c>
    </row>
    <row r="50" spans="1:10" ht="12.75" customHeight="1" x14ac:dyDescent="0.25">
      <c r="A50" s="1572" t="s">
        <v>1026</v>
      </c>
      <c r="B50" s="1573">
        <v>9230738192.2396221</v>
      </c>
      <c r="C50" s="1573">
        <v>6637271136.0797968</v>
      </c>
      <c r="D50" s="1573">
        <v>15868009328.31942</v>
      </c>
      <c r="E50" s="1573">
        <v>418759132.35999995</v>
      </c>
      <c r="F50" s="1573">
        <v>0</v>
      </c>
      <c r="G50" s="1573">
        <v>418759132.35999995</v>
      </c>
      <c r="H50" s="1574">
        <v>8811979059.8796215</v>
      </c>
      <c r="I50" s="1574">
        <v>6637271136.0797968</v>
      </c>
      <c r="J50" s="1574">
        <v>15449250195.959419</v>
      </c>
    </row>
    <row r="51" spans="1:10" ht="12.75" customHeight="1" x14ac:dyDescent="0.25">
      <c r="A51" s="1572" t="s">
        <v>218</v>
      </c>
      <c r="B51" s="1573">
        <v>2992993975.69767</v>
      </c>
      <c r="C51" s="1573">
        <v>963671441.92367852</v>
      </c>
      <c r="D51" s="1573">
        <v>3956665417.6213484</v>
      </c>
      <c r="E51" s="1573">
        <v>24549750.559999999</v>
      </c>
      <c r="F51" s="1573">
        <v>0</v>
      </c>
      <c r="G51" s="1573">
        <v>24549750.559999999</v>
      </c>
      <c r="H51" s="1574">
        <v>2968444225.13767</v>
      </c>
      <c r="I51" s="1574">
        <v>963671441.92367852</v>
      </c>
      <c r="J51" s="1574">
        <v>3932115667.0613484</v>
      </c>
    </row>
    <row r="52" spans="1:10" ht="12.75" customHeight="1" x14ac:dyDescent="0.25">
      <c r="A52" s="1572" t="s">
        <v>219</v>
      </c>
      <c r="B52" s="1573">
        <v>1912047829.5708804</v>
      </c>
      <c r="C52" s="1573">
        <v>3585062686.9830298</v>
      </c>
      <c r="D52" s="1573">
        <v>5497110516.5539103</v>
      </c>
      <c r="E52" s="1573">
        <v>148189436.48999998</v>
      </c>
      <c r="F52" s="1573">
        <v>0</v>
      </c>
      <c r="G52" s="1573">
        <v>148189436.48999998</v>
      </c>
      <c r="H52" s="1574">
        <v>1763858393.0808804</v>
      </c>
      <c r="I52" s="1574">
        <v>3585062686.9830298</v>
      </c>
      <c r="J52" s="1574">
        <v>5348921080.0639105</v>
      </c>
    </row>
    <row r="53" spans="1:10" ht="12.75" customHeight="1" x14ac:dyDescent="0.25">
      <c r="A53" s="1572" t="s">
        <v>54</v>
      </c>
      <c r="B53" s="1573">
        <v>0</v>
      </c>
      <c r="C53" s="1573">
        <v>0</v>
      </c>
      <c r="D53" s="1573">
        <v>0</v>
      </c>
      <c r="E53" s="1573">
        <v>0</v>
      </c>
      <c r="F53" s="1573">
        <v>0</v>
      </c>
      <c r="G53" s="1573">
        <v>0</v>
      </c>
      <c r="H53" s="1574">
        <v>0</v>
      </c>
      <c r="I53" s="1574">
        <v>0</v>
      </c>
      <c r="J53" s="1574">
        <v>0</v>
      </c>
    </row>
    <row r="54" spans="1:10" ht="12.75" customHeight="1" x14ac:dyDescent="0.25">
      <c r="A54" s="1572" t="s">
        <v>222</v>
      </c>
      <c r="B54" s="1573">
        <v>548214287.50828731</v>
      </c>
      <c r="C54" s="1573">
        <v>503872868.53966689</v>
      </c>
      <c r="D54" s="1573">
        <v>1052087156.0479542</v>
      </c>
      <c r="E54" s="1573">
        <v>87381650.549999997</v>
      </c>
      <c r="F54" s="1573">
        <v>0</v>
      </c>
      <c r="G54" s="1573">
        <v>87381650.549999997</v>
      </c>
      <c r="H54" s="1574">
        <v>460832636.9582873</v>
      </c>
      <c r="I54" s="1574">
        <v>503872868.53966689</v>
      </c>
      <c r="J54" s="1574">
        <v>964705505.49795413</v>
      </c>
    </row>
    <row r="55" spans="1:10" ht="12.75" customHeight="1" x14ac:dyDescent="0.25">
      <c r="A55" s="1572" t="s">
        <v>223</v>
      </c>
      <c r="B55" s="1573">
        <v>1843332986.4152126</v>
      </c>
      <c r="C55" s="1573">
        <v>6732204772.4039001</v>
      </c>
      <c r="D55" s="1573">
        <v>8575537758.8191128</v>
      </c>
      <c r="E55" s="1573">
        <v>363277189.6207177</v>
      </c>
      <c r="F55" s="1573">
        <v>0</v>
      </c>
      <c r="G55" s="1573">
        <v>363277189.6207177</v>
      </c>
      <c r="H55" s="1574">
        <v>1480055796.7944949</v>
      </c>
      <c r="I55" s="1574">
        <v>6732204772.4039001</v>
      </c>
      <c r="J55" s="1574">
        <v>8212260569.1983948</v>
      </c>
    </row>
    <row r="56" spans="1:10" ht="12.75" customHeight="1" x14ac:dyDescent="0.25">
      <c r="A56" s="1572" t="s">
        <v>224</v>
      </c>
      <c r="B56" s="1573">
        <v>16710733195.233614</v>
      </c>
      <c r="C56" s="1573">
        <v>7041989181.3030796</v>
      </c>
      <c r="D56" s="1573">
        <v>23752722376.536694</v>
      </c>
      <c r="E56" s="1573">
        <v>1787755309.0699999</v>
      </c>
      <c r="F56" s="1573">
        <v>0</v>
      </c>
      <c r="G56" s="1573">
        <v>1787755309.0699999</v>
      </c>
      <c r="H56" s="1574">
        <v>14922977886.163614</v>
      </c>
      <c r="I56" s="1574">
        <v>7041989181.3030796</v>
      </c>
      <c r="J56" s="1574">
        <v>21964967067.466694</v>
      </c>
    </row>
    <row r="57" spans="1:10" ht="12.75" customHeight="1" x14ac:dyDescent="0.25">
      <c r="A57" s="1572" t="s">
        <v>225</v>
      </c>
      <c r="B57" s="1573">
        <v>8086806220.4938278</v>
      </c>
      <c r="C57" s="1573">
        <v>4888357264.7640104</v>
      </c>
      <c r="D57" s="1573">
        <v>12975163485.257839</v>
      </c>
      <c r="E57" s="1573">
        <v>1192108425.24</v>
      </c>
      <c r="F57" s="1573">
        <v>0</v>
      </c>
      <c r="G57" s="1573">
        <v>1192108425.24</v>
      </c>
      <c r="H57" s="1574">
        <v>6894697795.253828</v>
      </c>
      <c r="I57" s="1574">
        <v>4888357264.7640104</v>
      </c>
      <c r="J57" s="1574">
        <v>11783055060.017838</v>
      </c>
    </row>
    <row r="58" spans="1:10" ht="12.75" customHeight="1" x14ac:dyDescent="0.25">
      <c r="A58" s="1572" t="s">
        <v>182</v>
      </c>
      <c r="B58" s="1573">
        <v>2095788972.511883</v>
      </c>
      <c r="C58" s="1573">
        <v>1484985236.8179219</v>
      </c>
      <c r="D58" s="1573">
        <v>3580774209.3298049</v>
      </c>
      <c r="E58" s="1573">
        <v>195426906.28</v>
      </c>
      <c r="F58" s="1573">
        <v>0</v>
      </c>
      <c r="G58" s="1573">
        <v>195426906.28</v>
      </c>
      <c r="H58" s="1574">
        <v>1900362066.231883</v>
      </c>
      <c r="I58" s="1574">
        <v>1484985236.8179219</v>
      </c>
      <c r="J58" s="1574">
        <v>3385347303.0498047</v>
      </c>
    </row>
    <row r="59" spans="1:10" ht="12.75" customHeight="1" x14ac:dyDescent="0.25">
      <c r="A59" s="1572" t="s">
        <v>226</v>
      </c>
      <c r="B59" s="1573">
        <v>456774408.3110218</v>
      </c>
      <c r="C59" s="1573">
        <v>0</v>
      </c>
      <c r="D59" s="1573">
        <v>456774408.3110218</v>
      </c>
      <c r="E59" s="1573">
        <v>0</v>
      </c>
      <c r="F59" s="1573">
        <v>0</v>
      </c>
      <c r="G59" s="1573">
        <v>0</v>
      </c>
      <c r="H59" s="1574">
        <v>456774408.3110218</v>
      </c>
      <c r="I59" s="1574">
        <v>0</v>
      </c>
      <c r="J59" s="1574">
        <v>456774408.3110218</v>
      </c>
    </row>
    <row r="60" spans="1:10" ht="12.75" customHeight="1" x14ac:dyDescent="0.25">
      <c r="A60" s="1572" t="s">
        <v>227</v>
      </c>
      <c r="B60" s="1573">
        <v>247346204.56813213</v>
      </c>
      <c r="C60" s="1573">
        <v>3801008049.0139699</v>
      </c>
      <c r="D60" s="1573">
        <v>4048354253.5821018</v>
      </c>
      <c r="E60" s="1573">
        <v>0</v>
      </c>
      <c r="F60" s="1573">
        <v>0</v>
      </c>
      <c r="G60" s="1573">
        <v>0</v>
      </c>
      <c r="H60" s="1574">
        <v>247346204.56813213</v>
      </c>
      <c r="I60" s="1574">
        <v>3801008049.0139699</v>
      </c>
      <c r="J60" s="1574">
        <v>4048354253.5821018</v>
      </c>
    </row>
    <row r="61" spans="1:10" ht="12.75" customHeight="1" x14ac:dyDescent="0.25">
      <c r="A61" s="1572" t="s">
        <v>233</v>
      </c>
      <c r="B61" s="1573">
        <v>259182485.22571468</v>
      </c>
      <c r="C61" s="1573">
        <v>536157308.10743946</v>
      </c>
      <c r="D61" s="1573">
        <v>795339793.3331542</v>
      </c>
      <c r="E61" s="1573">
        <v>49675096.43</v>
      </c>
      <c r="F61" s="1573">
        <v>0</v>
      </c>
      <c r="G61" s="1573">
        <v>49675096.43</v>
      </c>
      <c r="H61" s="1574">
        <v>209507388.79571468</v>
      </c>
      <c r="I61" s="1574">
        <v>536157308.10743946</v>
      </c>
      <c r="J61" s="1574">
        <v>745664696.90315413</v>
      </c>
    </row>
    <row r="62" spans="1:10" ht="12.75" customHeight="1" x14ac:dyDescent="0.25">
      <c r="A62" s="1572" t="s">
        <v>167</v>
      </c>
      <c r="B62" s="1573">
        <v>386003586.87284404</v>
      </c>
      <c r="C62" s="1573">
        <v>510664770.25953132</v>
      </c>
      <c r="D62" s="1573">
        <v>896668357.13237536</v>
      </c>
      <c r="E62" s="1573">
        <v>20223909.120000001</v>
      </c>
      <c r="F62" s="1573">
        <v>0</v>
      </c>
      <c r="G62" s="1573">
        <v>20223909.120000001</v>
      </c>
      <c r="H62" s="1574">
        <v>365779677.75284404</v>
      </c>
      <c r="I62" s="1574">
        <v>510664770.25953132</v>
      </c>
      <c r="J62" s="1574">
        <v>876444448.01237535</v>
      </c>
    </row>
    <row r="63" spans="1:10" ht="12.75" customHeight="1" x14ac:dyDescent="0.25">
      <c r="A63" s="1572" t="s">
        <v>236</v>
      </c>
      <c r="B63" s="1573">
        <v>489671043.8481136</v>
      </c>
      <c r="C63" s="1573">
        <v>622775366.31814718</v>
      </c>
      <c r="D63" s="1573">
        <v>1112446410.1662607</v>
      </c>
      <c r="E63" s="1573">
        <v>146550814.37</v>
      </c>
      <c r="F63" s="1573">
        <v>0</v>
      </c>
      <c r="G63" s="1573">
        <v>146550814.37</v>
      </c>
      <c r="H63" s="1574">
        <v>343120229.47811359</v>
      </c>
      <c r="I63" s="1574">
        <v>622775366.31814718</v>
      </c>
      <c r="J63" s="1574">
        <v>965895595.79626083</v>
      </c>
    </row>
    <row r="64" spans="1:10" ht="12.75" customHeight="1" x14ac:dyDescent="0.25">
      <c r="A64" s="1572" t="s">
        <v>183</v>
      </c>
      <c r="B64" s="1573">
        <v>0</v>
      </c>
      <c r="C64" s="1573">
        <v>0</v>
      </c>
      <c r="D64" s="1573">
        <v>0</v>
      </c>
      <c r="E64" s="1573">
        <v>0</v>
      </c>
      <c r="F64" s="1573">
        <v>0</v>
      </c>
      <c r="G64" s="1573">
        <v>0</v>
      </c>
      <c r="H64" s="1574">
        <v>0</v>
      </c>
      <c r="I64" s="1574">
        <v>0</v>
      </c>
      <c r="J64" s="1574">
        <v>0</v>
      </c>
    </row>
    <row r="65" spans="1:10" ht="12.75" customHeight="1" x14ac:dyDescent="0.25">
      <c r="A65" s="1572" t="s">
        <v>287</v>
      </c>
      <c r="B65" s="1573">
        <v>220922028.797111</v>
      </c>
      <c r="C65" s="1573">
        <v>904305940.32608998</v>
      </c>
      <c r="D65" s="1573">
        <v>1125227969.1232009</v>
      </c>
      <c r="E65" s="1573">
        <v>161939650.88999999</v>
      </c>
      <c r="F65" s="1573">
        <v>0</v>
      </c>
      <c r="G65" s="1573">
        <v>161939650.88999999</v>
      </c>
      <c r="H65" s="1574">
        <v>58982377.907111019</v>
      </c>
      <c r="I65" s="1574">
        <v>904305940.32608998</v>
      </c>
      <c r="J65" s="1574">
        <v>963288318.23320103</v>
      </c>
    </row>
    <row r="66" spans="1:10" ht="12.75" customHeight="1" x14ac:dyDescent="0.25">
      <c r="A66" s="1572" t="s">
        <v>288</v>
      </c>
      <c r="B66" s="1573">
        <v>0</v>
      </c>
      <c r="C66" s="1573">
        <v>0</v>
      </c>
      <c r="D66" s="1573">
        <v>0</v>
      </c>
      <c r="E66" s="1573">
        <v>0</v>
      </c>
      <c r="F66" s="1573">
        <v>0</v>
      </c>
      <c r="G66" s="1573">
        <v>0</v>
      </c>
      <c r="H66" s="1574">
        <v>0</v>
      </c>
      <c r="I66" s="1574">
        <v>0</v>
      </c>
      <c r="J66" s="1574">
        <v>0</v>
      </c>
    </row>
    <row r="67" spans="1:10" ht="12.75" customHeight="1" x14ac:dyDescent="0.25">
      <c r="A67" s="1572" t="s">
        <v>166</v>
      </c>
      <c r="B67" s="1573">
        <v>450000000</v>
      </c>
      <c r="C67" s="1573">
        <v>0</v>
      </c>
      <c r="D67" s="1573">
        <v>450000000</v>
      </c>
      <c r="E67" s="1573">
        <v>0</v>
      </c>
      <c r="F67" s="1573">
        <v>0</v>
      </c>
      <c r="G67" s="1573">
        <v>0</v>
      </c>
      <c r="H67" s="1574">
        <v>450000000</v>
      </c>
      <c r="I67" s="1574">
        <v>0</v>
      </c>
      <c r="J67" s="1574">
        <v>450000000</v>
      </c>
    </row>
    <row r="68" spans="1:10" ht="12.75" customHeight="1" x14ac:dyDescent="0.25">
      <c r="A68" s="1572" t="s">
        <v>172</v>
      </c>
      <c r="B68" s="1573">
        <v>0</v>
      </c>
      <c r="C68" s="1573">
        <v>0</v>
      </c>
      <c r="D68" s="1573">
        <v>0</v>
      </c>
      <c r="E68" s="1573">
        <v>0</v>
      </c>
      <c r="F68" s="1573">
        <v>0</v>
      </c>
      <c r="G68" s="1573">
        <v>0</v>
      </c>
      <c r="H68" s="1574">
        <v>0</v>
      </c>
      <c r="I68" s="1574">
        <v>0</v>
      </c>
      <c r="J68" s="1574">
        <v>0</v>
      </c>
    </row>
    <row r="69" spans="1:10" ht="12.75" customHeight="1" x14ac:dyDescent="0.25">
      <c r="A69" s="1572" t="s">
        <v>290</v>
      </c>
      <c r="B69" s="1573">
        <v>200000000</v>
      </c>
      <c r="C69" s="1573">
        <v>500000000</v>
      </c>
      <c r="D69" s="1573">
        <v>700000000</v>
      </c>
      <c r="E69" s="1573">
        <v>163343997.09999999</v>
      </c>
      <c r="F69" s="1573">
        <v>0</v>
      </c>
      <c r="G69" s="1573">
        <v>163343997.09999999</v>
      </c>
      <c r="H69" s="1574">
        <v>36656002.900000006</v>
      </c>
      <c r="I69" s="1574">
        <v>500000000</v>
      </c>
      <c r="J69" s="1574">
        <v>536656002.89999998</v>
      </c>
    </row>
    <row r="70" spans="1:10" ht="12.75" customHeight="1" x14ac:dyDescent="0.25">
      <c r="A70" s="1572" t="s">
        <v>1025</v>
      </c>
      <c r="B70" s="1573">
        <v>197962883.46345901</v>
      </c>
      <c r="C70" s="1573">
        <v>601334891.71826017</v>
      </c>
      <c r="D70" s="1573">
        <v>799297775.18171918</v>
      </c>
      <c r="E70" s="1573">
        <v>127174422.11</v>
      </c>
      <c r="F70" s="1573">
        <v>0</v>
      </c>
      <c r="G70" s="1573">
        <v>127174422.11</v>
      </c>
      <c r="H70" s="1574">
        <v>70788461.353459015</v>
      </c>
      <c r="I70" s="1574">
        <v>601334891.71826017</v>
      </c>
      <c r="J70" s="1574">
        <v>672123353.07171917</v>
      </c>
    </row>
    <row r="71" spans="1:10" ht="12.65" hidden="1" customHeight="1" x14ac:dyDescent="0.25">
      <c r="A71" s="1572" t="s">
        <v>1027</v>
      </c>
      <c r="B71" s="1573">
        <v>0</v>
      </c>
      <c r="C71" s="1573">
        <v>0</v>
      </c>
      <c r="D71" s="1573">
        <v>0</v>
      </c>
      <c r="E71" s="1573">
        <v>0</v>
      </c>
      <c r="F71" s="1573">
        <v>0</v>
      </c>
      <c r="G71" s="1573">
        <v>0</v>
      </c>
      <c r="H71" s="1574">
        <v>0</v>
      </c>
      <c r="I71" s="1574">
        <v>0</v>
      </c>
      <c r="J71" s="1574">
        <v>0</v>
      </c>
    </row>
    <row r="72" spans="1:10" ht="13" x14ac:dyDescent="0.25">
      <c r="A72" s="1576" t="s">
        <v>242</v>
      </c>
      <c r="B72" s="1318">
        <v>67770616137.853043</v>
      </c>
      <c r="C72" s="1318">
        <v>55429467556.981117</v>
      </c>
      <c r="D72" s="1318">
        <v>123200083694.83417</v>
      </c>
      <c r="E72" s="1318">
        <v>9743602767.0087452</v>
      </c>
      <c r="F72" s="1318">
        <v>0</v>
      </c>
      <c r="G72" s="1318">
        <v>9743602767.0087452</v>
      </c>
      <c r="H72" s="1318">
        <v>58027013370.844299</v>
      </c>
      <c r="I72" s="1318">
        <v>55429467556.981117</v>
      </c>
      <c r="J72" s="1318">
        <v>113456480927.82542</v>
      </c>
    </row>
    <row r="73" spans="1:10" hidden="1" x14ac:dyDescent="0.25">
      <c r="A73" s="1319"/>
      <c r="B73" s="1264"/>
      <c r="C73" s="1264"/>
      <c r="D73" s="1265"/>
      <c r="E73" s="1320"/>
      <c r="F73" s="1320"/>
      <c r="G73" s="824"/>
      <c r="H73" s="1380"/>
      <c r="I73" s="1380"/>
      <c r="J73" s="1578"/>
    </row>
    <row r="74" spans="1:10" ht="17.5" hidden="1" customHeight="1" x14ac:dyDescent="0.25">
      <c r="A74" s="1424" t="s">
        <v>899</v>
      </c>
      <c r="B74" s="1573">
        <v>0</v>
      </c>
      <c r="C74" s="1573">
        <v>0</v>
      </c>
      <c r="D74" s="1573">
        <v>0</v>
      </c>
      <c r="E74" s="1573">
        <v>0</v>
      </c>
      <c r="F74" s="1573">
        <v>0</v>
      </c>
      <c r="G74" s="1573">
        <v>0</v>
      </c>
      <c r="H74" s="1574">
        <v>0</v>
      </c>
      <c r="I74" s="1574">
        <v>0</v>
      </c>
      <c r="J74" s="1574">
        <v>0</v>
      </c>
    </row>
    <row r="75" spans="1:10" ht="12.75" customHeight="1" x14ac:dyDescent="0.25">
      <c r="A75" s="1425"/>
      <c r="B75" s="1581"/>
      <c r="C75" s="1581"/>
      <c r="D75" s="1321"/>
      <c r="E75" s="1426"/>
      <c r="F75" s="1582"/>
      <c r="G75" s="1264"/>
      <c r="H75" s="1380"/>
      <c r="I75" s="1380"/>
      <c r="J75" s="1578"/>
    </row>
    <row r="76" spans="1:10" s="711" customFormat="1" ht="13" x14ac:dyDescent="0.25">
      <c r="A76" s="1576" t="s">
        <v>29</v>
      </c>
      <c r="B76" s="1583">
        <v>134867254494.56544</v>
      </c>
      <c r="C76" s="1583">
        <v>139473668892.45285</v>
      </c>
      <c r="D76" s="1583">
        <v>274340923387.01831</v>
      </c>
      <c r="E76" s="1583">
        <v>22604215456.468742</v>
      </c>
      <c r="F76" s="1583">
        <v>0</v>
      </c>
      <c r="G76" s="1583">
        <v>22604215456.468742</v>
      </c>
      <c r="H76" s="1584">
        <v>112581048995.06671</v>
      </c>
      <c r="I76" s="1584">
        <v>139473668892.45285</v>
      </c>
      <c r="J76" s="1585">
        <v>252054717887.51953</v>
      </c>
    </row>
    <row r="77" spans="1:10" ht="13" thickBot="1" x14ac:dyDescent="0.3">
      <c r="B77" s="820"/>
      <c r="C77" s="820"/>
      <c r="D77" s="1316"/>
      <c r="E77" s="1586"/>
      <c r="F77" s="1586"/>
      <c r="G77" s="820"/>
      <c r="H77" s="1380"/>
      <c r="I77" s="1380"/>
      <c r="J77" s="1578"/>
    </row>
    <row r="78" spans="1:10" ht="13" hidden="1" thickBot="1" x14ac:dyDescent="0.3">
      <c r="A78" s="710" t="s">
        <v>243</v>
      </c>
      <c r="G78" s="820"/>
      <c r="H78" s="1380"/>
      <c r="I78" s="1380"/>
      <c r="J78" s="1380"/>
    </row>
    <row r="79" spans="1:10" ht="17.5" hidden="1" customHeight="1" thickBot="1" x14ac:dyDescent="0.3">
      <c r="G79" s="820"/>
      <c r="H79" s="1380"/>
      <c r="I79" s="1380"/>
      <c r="J79" s="1380"/>
    </row>
    <row r="80" spans="1:10" ht="13" hidden="1" thickBot="1" x14ac:dyDescent="0.3">
      <c r="A80" s="710" t="s">
        <v>244</v>
      </c>
      <c r="G80" s="820"/>
      <c r="H80" s="1380"/>
      <c r="I80" s="1380"/>
      <c r="J80" s="1380"/>
    </row>
    <row r="81" spans="1:10" ht="13" hidden="1" thickBot="1" x14ac:dyDescent="0.3">
      <c r="G81" s="820"/>
      <c r="H81" s="1380"/>
      <c r="I81" s="1380"/>
      <c r="J81" s="1380"/>
    </row>
    <row r="82" spans="1:10" ht="13" hidden="1" thickBot="1" x14ac:dyDescent="0.3">
      <c r="A82" s="1322" t="s">
        <v>245</v>
      </c>
      <c r="G82" s="820"/>
      <c r="H82" s="1380"/>
      <c r="I82" s="1380"/>
      <c r="J82" s="1380"/>
    </row>
    <row r="83" spans="1:10" ht="13" hidden="1" thickBot="1" x14ac:dyDescent="0.3">
      <c r="G83" s="820"/>
      <c r="H83" s="1380"/>
      <c r="I83" s="1380"/>
      <c r="J83" s="1380"/>
    </row>
    <row r="84" spans="1:10" ht="13" hidden="1" thickBot="1" x14ac:dyDescent="0.3">
      <c r="G84" s="820"/>
      <c r="H84" s="1380"/>
      <c r="I84" s="1380"/>
      <c r="J84" s="1380"/>
    </row>
    <row r="85" spans="1:10" ht="13" hidden="1" thickBot="1" x14ac:dyDescent="0.3">
      <c r="G85" s="820"/>
      <c r="H85" s="1380"/>
      <c r="I85" s="1380"/>
      <c r="J85" s="1380"/>
    </row>
    <row r="86" spans="1:10" ht="13" hidden="1" thickBot="1" x14ac:dyDescent="0.3">
      <c r="G86" s="820"/>
      <c r="H86" s="1380"/>
      <c r="I86" s="1380"/>
      <c r="J86" s="1380"/>
    </row>
    <row r="87" spans="1:10" ht="13" hidden="1" thickBot="1" x14ac:dyDescent="0.3">
      <c r="A87" s="1322" t="s">
        <v>245</v>
      </c>
      <c r="G87" s="820"/>
      <c r="H87" s="1380"/>
      <c r="I87" s="1380"/>
      <c r="J87" s="1380"/>
    </row>
    <row r="88" spans="1:10" ht="13" hidden="1" thickBot="1" x14ac:dyDescent="0.3">
      <c r="G88" s="820"/>
      <c r="H88" s="1380"/>
      <c r="I88" s="1380"/>
      <c r="J88" s="1380"/>
    </row>
    <row r="89" spans="1:10" ht="13" hidden="1" thickBot="1" x14ac:dyDescent="0.3">
      <c r="G89" s="820"/>
      <c r="H89" s="1380"/>
      <c r="I89" s="1380"/>
      <c r="J89" s="1380"/>
    </row>
    <row r="90" spans="1:10" ht="13" hidden="1" thickBot="1" x14ac:dyDescent="0.3">
      <c r="G90" s="820"/>
      <c r="H90" s="1380"/>
      <c r="I90" s="1380"/>
      <c r="J90" s="1380"/>
    </row>
    <row r="91" spans="1:10" ht="13" hidden="1" thickBot="1" x14ac:dyDescent="0.3">
      <c r="G91" s="820"/>
      <c r="H91" s="1380"/>
      <c r="I91" s="1380"/>
      <c r="J91" s="1380"/>
    </row>
    <row r="92" spans="1:10" ht="13" hidden="1" thickBot="1" x14ac:dyDescent="0.3">
      <c r="A92" s="710" t="s">
        <v>246</v>
      </c>
      <c r="D92" s="1264"/>
      <c r="G92" s="1264"/>
      <c r="H92" s="1380"/>
      <c r="I92" s="1380"/>
      <c r="J92" s="1380"/>
    </row>
    <row r="93" spans="1:10" ht="13" hidden="1" thickBot="1" x14ac:dyDescent="0.3">
      <c r="A93" s="710" t="s">
        <v>900</v>
      </c>
      <c r="H93" s="1380"/>
      <c r="I93" s="1380"/>
      <c r="J93" s="1380"/>
    </row>
    <row r="94" spans="1:10" ht="13.5" thickBot="1" x14ac:dyDescent="0.3">
      <c r="A94" s="1323" t="s">
        <v>453</v>
      </c>
      <c r="B94" s="1324">
        <v>3221427254.870944</v>
      </c>
      <c r="C94" s="1324">
        <v>2841473377.8490562</v>
      </c>
      <c r="D94" s="1324">
        <v>6062900632.7200003</v>
      </c>
      <c r="E94" s="1324">
        <v>544519604.6323359</v>
      </c>
      <c r="F94" s="1324">
        <v>0</v>
      </c>
      <c r="G94" s="1324">
        <v>544519604.6323359</v>
      </c>
      <c r="H94" s="1383">
        <v>2676907650.2386084</v>
      </c>
      <c r="I94" s="1383">
        <v>2841473377.8490562</v>
      </c>
      <c r="J94" s="1384">
        <v>5518381028.0876646</v>
      </c>
    </row>
    <row r="95" spans="1:10" ht="13" thickBot="1" x14ac:dyDescent="0.3">
      <c r="B95" s="1264"/>
      <c r="C95" s="1264"/>
      <c r="D95" s="820"/>
      <c r="E95" s="1586"/>
      <c r="F95" s="1586"/>
      <c r="G95" s="820"/>
      <c r="H95" s="1578"/>
      <c r="I95" s="1578"/>
      <c r="J95" s="1578"/>
    </row>
    <row r="96" spans="1:10" ht="13.5" thickBot="1" x14ac:dyDescent="0.3">
      <c r="A96" s="1323" t="s">
        <v>454</v>
      </c>
      <c r="B96" s="1324">
        <v>2736218264.0767636</v>
      </c>
      <c r="C96" s="1324">
        <v>2224743746.1400366</v>
      </c>
      <c r="D96" s="1324">
        <v>4960962010.2168007</v>
      </c>
      <c r="E96" s="1324">
        <v>981370282.62977195</v>
      </c>
      <c r="F96" s="1324">
        <v>0</v>
      </c>
      <c r="G96" s="1324">
        <v>981370282.62977195</v>
      </c>
      <c r="H96" s="1383">
        <v>1754847981.4469917</v>
      </c>
      <c r="I96" s="1383">
        <v>2224743746.1400366</v>
      </c>
      <c r="J96" s="1384">
        <v>3979591727.5870285</v>
      </c>
    </row>
    <row r="97" spans="1:10" ht="13" thickBot="1" x14ac:dyDescent="0.3">
      <c r="B97" s="1264"/>
      <c r="C97" s="1264"/>
      <c r="D97" s="820"/>
      <c r="E97" s="1586"/>
      <c r="F97" s="1586"/>
      <c r="G97" s="820"/>
      <c r="H97" s="1578"/>
      <c r="I97" s="1578"/>
      <c r="J97" s="1578"/>
    </row>
    <row r="98" spans="1:10" ht="13.5" thickBot="1" x14ac:dyDescent="0.3">
      <c r="A98" s="1325" t="s">
        <v>953</v>
      </c>
      <c r="B98" s="1324">
        <v>140824900013.51315</v>
      </c>
      <c r="C98" s="1324">
        <v>144539886016.44196</v>
      </c>
      <c r="D98" s="1324">
        <v>285364786029.95508</v>
      </c>
      <c r="E98" s="1324">
        <v>24130105343.73085</v>
      </c>
      <c r="F98" s="1324">
        <v>0</v>
      </c>
      <c r="G98" s="1324">
        <v>24130105343.73085</v>
      </c>
      <c r="H98" s="1383">
        <v>117012804626.7523</v>
      </c>
      <c r="I98" s="1383">
        <v>144539886016.44196</v>
      </c>
      <c r="J98" s="1383">
        <v>261552690643.19424</v>
      </c>
    </row>
    <row r="99" spans="1:10" hidden="1" x14ac:dyDescent="0.25">
      <c r="D99" s="820"/>
      <c r="G99" s="824"/>
    </row>
    <row r="100" spans="1:10" hidden="1" x14ac:dyDescent="0.25"/>
    <row r="101" spans="1:10" hidden="1" x14ac:dyDescent="0.25"/>
    <row r="102" spans="1:10" hidden="1" x14ac:dyDescent="0.25">
      <c r="D102" s="1264">
        <v>218378627110.62152</v>
      </c>
    </row>
    <row r="103" spans="1:10" hidden="1" x14ac:dyDescent="0.25">
      <c r="D103" s="1264">
        <v>123208582372</v>
      </c>
    </row>
    <row r="104" spans="1:10" hidden="1" x14ac:dyDescent="0.25">
      <c r="D104" s="1264">
        <v>-95170044738.621521</v>
      </c>
    </row>
    <row r="105" spans="1:10" hidden="1" x14ac:dyDescent="0.25"/>
    <row r="106" spans="1:10" hidden="1" x14ac:dyDescent="0.25"/>
    <row r="107" spans="1:10" ht="13" hidden="1" x14ac:dyDescent="0.25">
      <c r="A107" s="1563" t="s">
        <v>921</v>
      </c>
      <c r="B107" s="1587" t="s">
        <v>922</v>
      </c>
      <c r="C107" s="1563" t="s">
        <v>923</v>
      </c>
      <c r="D107" s="1563" t="s">
        <v>6</v>
      </c>
      <c r="E107" s="1086" t="s">
        <v>924</v>
      </c>
    </row>
    <row r="108" spans="1:10" hidden="1" x14ac:dyDescent="0.25">
      <c r="A108" s="1533" t="s">
        <v>216</v>
      </c>
      <c r="B108" s="1573">
        <v>603898939.68297827</v>
      </c>
      <c r="C108" s="1573">
        <v>718193493.98702168</v>
      </c>
      <c r="D108" s="1573">
        <v>1322092433.6700001</v>
      </c>
      <c r="E108" s="1264">
        <v>500004869.44</v>
      </c>
      <c r="F108" s="1264">
        <v>822087564.23000002</v>
      </c>
      <c r="H108" s="1264"/>
    </row>
    <row r="109" spans="1:10" hidden="1" x14ac:dyDescent="0.25">
      <c r="A109" s="1533" t="s">
        <v>217</v>
      </c>
      <c r="B109" s="1573">
        <v>609208363.85143912</v>
      </c>
      <c r="C109" s="1573">
        <v>566969100.46856093</v>
      </c>
      <c r="D109" s="1573">
        <v>1176177464.3200002</v>
      </c>
      <c r="E109" s="1264">
        <v>292889309.67000002</v>
      </c>
      <c r="F109" s="1264">
        <v>883288154.6500001</v>
      </c>
      <c r="H109" s="1264"/>
    </row>
    <row r="110" spans="1:10" hidden="1" x14ac:dyDescent="0.25">
      <c r="A110" s="1533" t="s">
        <v>218</v>
      </c>
      <c r="B110" s="1573">
        <v>27712194.000337683</v>
      </c>
      <c r="C110" s="1573">
        <v>175017711.40966234</v>
      </c>
      <c r="D110" s="1573">
        <v>202729905.41000003</v>
      </c>
      <c r="E110" s="1264">
        <v>354129420.95999998</v>
      </c>
      <c r="F110" s="1264">
        <v>-151399515.54999995</v>
      </c>
      <c r="H110" s="1264"/>
    </row>
    <row r="111" spans="1:10" hidden="1" x14ac:dyDescent="0.25">
      <c r="A111" s="1533" t="s">
        <v>219</v>
      </c>
      <c r="B111" s="1573">
        <v>101861991.45182696</v>
      </c>
      <c r="C111" s="1573">
        <v>49582437.838173047</v>
      </c>
      <c r="D111" s="1573">
        <v>151444429.29000002</v>
      </c>
      <c r="E111" s="1264">
        <v>68533521.620000005</v>
      </c>
      <c r="F111" s="1264">
        <v>82910907.670000017</v>
      </c>
      <c r="H111" s="1264"/>
    </row>
    <row r="112" spans="1:10" hidden="1" x14ac:dyDescent="0.25">
      <c r="A112" s="1533" t="s">
        <v>220</v>
      </c>
      <c r="B112" s="1573">
        <v>0</v>
      </c>
      <c r="C112" s="1573">
        <v>0</v>
      </c>
      <c r="D112" s="1573">
        <v>0</v>
      </c>
      <c r="E112" s="1264">
        <v>10579870.050000001</v>
      </c>
      <c r="F112" s="1264">
        <v>-10579870.050000001</v>
      </c>
      <c r="H112" s="1264"/>
    </row>
    <row r="113" spans="1:8" hidden="1" x14ac:dyDescent="0.25">
      <c r="A113" s="1533" t="s">
        <v>221</v>
      </c>
      <c r="B113" s="1573">
        <v>5159274.51448783</v>
      </c>
      <c r="C113" s="1573">
        <v>4550855.8455121703</v>
      </c>
      <c r="D113" s="1573">
        <v>9710130.3599999994</v>
      </c>
      <c r="E113" s="1264">
        <v>6351695.54</v>
      </c>
      <c r="F113" s="1264">
        <v>3358434.8199999994</v>
      </c>
      <c r="H113" s="1264"/>
    </row>
    <row r="114" spans="1:8" hidden="1" x14ac:dyDescent="0.25">
      <c r="A114" s="1533" t="s">
        <v>222</v>
      </c>
      <c r="B114" s="1573">
        <v>54713100.342690371</v>
      </c>
      <c r="C114" s="1573">
        <v>35708556.687309615</v>
      </c>
      <c r="D114" s="1573">
        <v>90421657.029999986</v>
      </c>
      <c r="E114" s="1264">
        <v>190919438.38999999</v>
      </c>
      <c r="F114" s="1264">
        <v>-100497781.36</v>
      </c>
      <c r="H114" s="1264"/>
    </row>
    <row r="115" spans="1:8" hidden="1" x14ac:dyDescent="0.25">
      <c r="A115" s="1533" t="s">
        <v>223</v>
      </c>
      <c r="B115" s="1573">
        <v>148913278.80259308</v>
      </c>
      <c r="C115" s="1573">
        <v>180882520.73740688</v>
      </c>
      <c r="D115" s="1573">
        <v>329795799.53999996</v>
      </c>
      <c r="E115" s="1264">
        <v>98064706.269999996</v>
      </c>
      <c r="F115" s="1264">
        <v>231731093.26999998</v>
      </c>
      <c r="H115" s="1264"/>
    </row>
    <row r="116" spans="1:8" hidden="1" x14ac:dyDescent="0.25">
      <c r="A116" s="1533" t="s">
        <v>224</v>
      </c>
      <c r="B116" s="1573">
        <v>325832651.97161293</v>
      </c>
      <c r="C116" s="1573">
        <v>638536512.38838661</v>
      </c>
      <c r="D116" s="1573">
        <v>964369164.35999954</v>
      </c>
      <c r="E116" s="1264">
        <v>545269837.86000001</v>
      </c>
      <c r="F116" s="1264">
        <v>419099326.49999952</v>
      </c>
      <c r="H116" s="1264"/>
    </row>
    <row r="117" spans="1:8" hidden="1" x14ac:dyDescent="0.25">
      <c r="A117" s="1533" t="s">
        <v>225</v>
      </c>
      <c r="B117" s="1573">
        <v>238341637.05502039</v>
      </c>
      <c r="C117" s="1573">
        <v>265158511.01497957</v>
      </c>
      <c r="D117" s="1573">
        <v>503500148.06999993</v>
      </c>
      <c r="E117" s="1264">
        <v>65740302.140000001</v>
      </c>
      <c r="F117" s="1264">
        <v>437759845.92999995</v>
      </c>
      <c r="H117" s="1264"/>
    </row>
    <row r="118" spans="1:8" hidden="1" x14ac:dyDescent="0.25">
      <c r="A118" s="1533" t="s">
        <v>182</v>
      </c>
      <c r="B118" s="1573">
        <v>67965509.620407522</v>
      </c>
      <c r="C118" s="1573">
        <v>43375251.089592457</v>
      </c>
      <c r="D118" s="1573">
        <v>111340760.70999998</v>
      </c>
      <c r="E118" s="1264">
        <v>175715281.75999999</v>
      </c>
      <c r="F118" s="1264">
        <v>-64374521.050000012</v>
      </c>
      <c r="H118" s="1264"/>
    </row>
    <row r="119" spans="1:8" hidden="1" x14ac:dyDescent="0.25">
      <c r="A119" s="1533" t="s">
        <v>226</v>
      </c>
      <c r="B119" s="1573">
        <v>53287938.185126811</v>
      </c>
      <c r="C119" s="1573">
        <v>44376317.494873188</v>
      </c>
      <c r="D119" s="1573">
        <v>97664255.680000007</v>
      </c>
      <c r="E119" s="1264">
        <v>111995719.06999999</v>
      </c>
      <c r="F119" s="1264">
        <v>-14331463.389999986</v>
      </c>
      <c r="H119" s="1264"/>
    </row>
    <row r="120" spans="1:8" hidden="1" x14ac:dyDescent="0.25">
      <c r="A120" s="1533" t="s">
        <v>227</v>
      </c>
      <c r="B120" s="1573">
        <v>9979395.4589222427</v>
      </c>
      <c r="C120" s="1573">
        <v>7870580.0610777549</v>
      </c>
      <c r="D120" s="1573">
        <v>17849975.519999996</v>
      </c>
      <c r="E120" s="1264">
        <v>13924496.58</v>
      </c>
      <c r="F120" s="1264">
        <v>3925478.9399999958</v>
      </c>
      <c r="H120" s="1264"/>
    </row>
    <row r="121" spans="1:8" hidden="1" x14ac:dyDescent="0.25">
      <c r="A121" s="1533" t="s">
        <v>228</v>
      </c>
      <c r="B121" s="1573">
        <v>0</v>
      </c>
      <c r="C121" s="1573">
        <v>0</v>
      </c>
      <c r="D121" s="1573">
        <v>0</v>
      </c>
      <c r="E121" s="1264">
        <v>7960476.5814024806</v>
      </c>
      <c r="F121" s="1264">
        <v>-7960476.5814024806</v>
      </c>
      <c r="H121" s="1264"/>
    </row>
    <row r="122" spans="1:8" hidden="1" x14ac:dyDescent="0.25">
      <c r="A122" s="1533" t="s">
        <v>229</v>
      </c>
      <c r="B122" s="1573">
        <v>0</v>
      </c>
      <c r="C122" s="1573">
        <v>0</v>
      </c>
      <c r="D122" s="1573">
        <v>0</v>
      </c>
      <c r="E122" s="1264">
        <v>6368381.2651219843</v>
      </c>
      <c r="F122" s="1264">
        <v>-6368381.2651219843</v>
      </c>
      <c r="H122" s="1264"/>
    </row>
    <row r="123" spans="1:8" hidden="1" x14ac:dyDescent="0.25">
      <c r="A123" s="1533" t="s">
        <v>230</v>
      </c>
      <c r="B123" s="1573">
        <v>0</v>
      </c>
      <c r="C123" s="1573">
        <v>0</v>
      </c>
      <c r="D123" s="1573">
        <v>0</v>
      </c>
      <c r="E123" s="1264">
        <v>6368381.2651219834</v>
      </c>
      <c r="F123" s="1264">
        <v>-6368381.2651219834</v>
      </c>
      <c r="H123" s="1264"/>
    </row>
    <row r="124" spans="1:8" hidden="1" x14ac:dyDescent="0.25">
      <c r="A124" s="1533" t="s">
        <v>751</v>
      </c>
      <c r="B124" s="1573">
        <v>6515177.4500431772</v>
      </c>
      <c r="C124" s="1573">
        <v>3853588.559956823</v>
      </c>
      <c r="D124" s="1573">
        <v>10368766.01</v>
      </c>
      <c r="E124" s="1264">
        <v>10485798.84</v>
      </c>
      <c r="F124" s="1264">
        <v>-117032.83000000007</v>
      </c>
      <c r="H124" s="1264"/>
    </row>
    <row r="125" spans="1:8" hidden="1" x14ac:dyDescent="0.25">
      <c r="A125" s="1533" t="s">
        <v>232</v>
      </c>
      <c r="B125" s="1573">
        <v>0</v>
      </c>
      <c r="C125" s="1573">
        <v>0</v>
      </c>
      <c r="D125" s="1573">
        <v>0</v>
      </c>
      <c r="E125" s="1264">
        <v>34146239.520000003</v>
      </c>
      <c r="F125" s="1264">
        <v>-34146239.520000003</v>
      </c>
      <c r="H125" s="1264"/>
    </row>
    <row r="126" spans="1:8" hidden="1" x14ac:dyDescent="0.25">
      <c r="A126" s="1533" t="s">
        <v>233</v>
      </c>
      <c r="B126" s="1573">
        <v>48844638.04145135</v>
      </c>
      <c r="C126" s="1573">
        <v>34890935.014426664</v>
      </c>
      <c r="D126" s="1573">
        <v>83735573.055878013</v>
      </c>
      <c r="E126" s="1264">
        <v>17825146.399999999</v>
      </c>
      <c r="F126" s="1264">
        <v>65910426.655878015</v>
      </c>
      <c r="H126" s="1264"/>
    </row>
    <row r="127" spans="1:8" hidden="1" x14ac:dyDescent="0.25">
      <c r="A127" s="1533" t="s">
        <v>167</v>
      </c>
      <c r="B127" s="1573">
        <v>68543054.597006992</v>
      </c>
      <c r="C127" s="1573">
        <v>40782000.872993007</v>
      </c>
      <c r="D127" s="1573">
        <v>109325055.47</v>
      </c>
      <c r="E127" s="1264">
        <v>4772495.16</v>
      </c>
      <c r="F127" s="1264">
        <v>104552560.31</v>
      </c>
      <c r="H127" s="1264"/>
    </row>
    <row r="128" spans="1:8" hidden="1" x14ac:dyDescent="0.25">
      <c r="A128" s="1533" t="s">
        <v>234</v>
      </c>
      <c r="B128" s="1573">
        <v>2890540</v>
      </c>
      <c r="C128" s="1573">
        <v>615985.15139000013</v>
      </c>
      <c r="D128" s="1573">
        <v>3506525.1513900002</v>
      </c>
      <c r="E128" s="1264">
        <v>9544990.3200000003</v>
      </c>
      <c r="F128" s="1264">
        <v>-6038465.1686100001</v>
      </c>
      <c r="H128" s="1264"/>
    </row>
    <row r="129" spans="1:8" hidden="1" x14ac:dyDescent="0.25">
      <c r="A129" s="1533" t="s">
        <v>235</v>
      </c>
      <c r="B129" s="1573">
        <v>0</v>
      </c>
      <c r="C129" s="1573">
        <v>0</v>
      </c>
      <c r="D129" s="1573">
        <v>0</v>
      </c>
      <c r="E129" s="1264">
        <v>9544990.3200000003</v>
      </c>
      <c r="F129" s="1264">
        <v>-9544990.3200000003</v>
      </c>
      <c r="H129" s="1264"/>
    </row>
    <row r="130" spans="1:8" hidden="1" x14ac:dyDescent="0.25">
      <c r="A130" s="1533" t="s">
        <v>236</v>
      </c>
      <c r="B130" s="1573">
        <v>48206002.565072671</v>
      </c>
      <c r="C130" s="1573">
        <v>5876227.4249273306</v>
      </c>
      <c r="D130" s="1573">
        <v>54082229.990000002</v>
      </c>
      <c r="E130" s="1264">
        <v>6368381.2599999998</v>
      </c>
      <c r="F130" s="1264">
        <v>47713848.730000004</v>
      </c>
      <c r="H130" s="1264"/>
    </row>
    <row r="131" spans="1:8" hidden="1" x14ac:dyDescent="0.25">
      <c r="A131" s="1588" t="s">
        <v>183</v>
      </c>
      <c r="B131" s="1589">
        <v>2504868.879344251</v>
      </c>
      <c r="C131" s="1589">
        <v>3098509.6906557493</v>
      </c>
      <c r="D131" s="1589">
        <v>5603378.5700000003</v>
      </c>
      <c r="E131" s="1264">
        <v>4505930.1399999997</v>
      </c>
      <c r="F131" s="1264">
        <v>1097448.4300000006</v>
      </c>
      <c r="H131" s="1264"/>
    </row>
    <row r="132" spans="1:8" hidden="1" x14ac:dyDescent="0.25">
      <c r="A132" s="1588" t="s">
        <v>450</v>
      </c>
      <c r="B132" s="1589">
        <v>22352144.851511113</v>
      </c>
      <c r="C132" s="1589">
        <v>12414699.734515607</v>
      </c>
      <c r="D132" s="1589">
        <v>34766844.586026721</v>
      </c>
      <c r="E132" s="1264">
        <v>4505930.1399999997</v>
      </c>
      <c r="F132" s="1264">
        <v>30260914.44602672</v>
      </c>
      <c r="H132" s="1264"/>
    </row>
    <row r="133" spans="1:8" hidden="1" x14ac:dyDescent="0.25">
      <c r="A133" s="1590" t="s">
        <v>238</v>
      </c>
      <c r="B133" s="1589">
        <v>0</v>
      </c>
      <c r="C133" s="1589">
        <v>0</v>
      </c>
      <c r="D133" s="1589">
        <v>0</v>
      </c>
      <c r="E133" s="1264">
        <v>23334333.41</v>
      </c>
      <c r="F133" s="1264">
        <v>-23334333.41</v>
      </c>
      <c r="H133" s="1264"/>
    </row>
    <row r="134" spans="1:8" ht="13" hidden="1" x14ac:dyDescent="0.25">
      <c r="A134" s="1326" t="s">
        <v>925</v>
      </c>
      <c r="B134" s="1318">
        <v>2446730701.3218727</v>
      </c>
      <c r="C134" s="1318">
        <v>2831753795.4714212</v>
      </c>
      <c r="D134" s="1318">
        <v>5278484496.7932959</v>
      </c>
      <c r="E134" s="1327">
        <v>2579849943.9716468</v>
      </c>
      <c r="F134" s="1264">
        <v>2698634552.8216491</v>
      </c>
      <c r="H134" s="1264"/>
    </row>
    <row r="135" spans="1:8" hidden="1" x14ac:dyDescent="0.25"/>
    <row r="136" spans="1:8" ht="13" hidden="1" x14ac:dyDescent="0.25">
      <c r="A136" s="1591" t="s">
        <v>920</v>
      </c>
      <c r="B136" s="1592" t="s">
        <v>922</v>
      </c>
      <c r="C136" s="1591" t="s">
        <v>923</v>
      </c>
      <c r="D136" s="1591" t="s">
        <v>6</v>
      </c>
      <c r="E136" s="1086" t="s">
        <v>926</v>
      </c>
    </row>
    <row r="137" spans="1:8" hidden="1" x14ac:dyDescent="0.25">
      <c r="A137" s="1590" t="s">
        <v>216</v>
      </c>
      <c r="B137" s="1589">
        <v>26821192021.37072</v>
      </c>
      <c r="C137" s="1589">
        <v>29329601088.169281</v>
      </c>
      <c r="D137" s="1589">
        <v>56150793109.540001</v>
      </c>
      <c r="E137" s="1264">
        <v>22344390603.91</v>
      </c>
      <c r="F137" s="1264">
        <v>33961402505.630001</v>
      </c>
    </row>
    <row r="138" spans="1:8" hidden="1" x14ac:dyDescent="0.25">
      <c r="A138" s="1590" t="s">
        <v>217</v>
      </c>
      <c r="B138" s="1589">
        <v>26956122294.311466</v>
      </c>
      <c r="C138" s="1589">
        <v>15170479414.340103</v>
      </c>
      <c r="D138" s="1589">
        <v>42126601708.651566</v>
      </c>
      <c r="E138" s="1264">
        <v>13149689481.77</v>
      </c>
      <c r="F138" s="1264">
        <v>29551912226.881565</v>
      </c>
    </row>
    <row r="139" spans="1:8" hidden="1" x14ac:dyDescent="0.25">
      <c r="A139" s="1590" t="s">
        <v>218</v>
      </c>
      <c r="B139" s="1589">
        <v>1226203274.3512249</v>
      </c>
      <c r="C139" s="1589">
        <v>9856613548.5787792</v>
      </c>
      <c r="D139" s="1589">
        <v>11082816822.930004</v>
      </c>
      <c r="E139" s="1264">
        <v>10433626755.08</v>
      </c>
      <c r="F139" s="1264">
        <v>879190067.8500042</v>
      </c>
    </row>
    <row r="140" spans="1:8" hidden="1" x14ac:dyDescent="0.25">
      <c r="A140" s="1590" t="s">
        <v>219</v>
      </c>
      <c r="B140" s="1589">
        <v>4507167763.355175</v>
      </c>
      <c r="C140" s="1589">
        <v>2140996909.1548245</v>
      </c>
      <c r="D140" s="1589">
        <v>6648164672.5099993</v>
      </c>
      <c r="E140" s="1264">
        <v>3377589921.52</v>
      </c>
      <c r="F140" s="1264">
        <v>3280574750.9899993</v>
      </c>
    </row>
    <row r="141" spans="1:8" hidden="1" x14ac:dyDescent="0.25">
      <c r="A141" s="1590" t="s">
        <v>220</v>
      </c>
      <c r="B141" s="1589">
        <v>0</v>
      </c>
      <c r="C141" s="1589">
        <v>0</v>
      </c>
      <c r="D141" s="1589">
        <v>0</v>
      </c>
      <c r="E141" s="1264">
        <v>488431375.05000001</v>
      </c>
      <c r="F141" s="1264">
        <v>-488431375.05000001</v>
      </c>
    </row>
    <row r="142" spans="1:8" hidden="1" x14ac:dyDescent="0.25">
      <c r="A142" s="1590" t="s">
        <v>221</v>
      </c>
      <c r="B142" s="1589">
        <v>228286482.94193941</v>
      </c>
      <c r="C142" s="1589">
        <v>102218302.71806064</v>
      </c>
      <c r="D142" s="1589">
        <v>330504785.66000009</v>
      </c>
      <c r="E142" s="1264">
        <v>327584776.91000003</v>
      </c>
      <c r="F142" s="1264">
        <v>12920008.75000006</v>
      </c>
    </row>
    <row r="143" spans="1:8" hidden="1" x14ac:dyDescent="0.25">
      <c r="A143" s="1590" t="s">
        <v>222</v>
      </c>
      <c r="B143" s="1589">
        <v>2420933643.4818749</v>
      </c>
      <c r="C143" s="1589">
        <v>1301632217.8581252</v>
      </c>
      <c r="D143" s="1589">
        <v>3722565861.3400002</v>
      </c>
      <c r="E143" s="1264">
        <v>7869333537.9399996</v>
      </c>
      <c r="F143" s="1264">
        <v>-4031767676.5999994</v>
      </c>
    </row>
    <row r="144" spans="1:8" hidden="1" x14ac:dyDescent="0.25">
      <c r="A144" s="1590" t="s">
        <v>223</v>
      </c>
      <c r="B144" s="1589">
        <v>6600440353.3981009</v>
      </c>
      <c r="C144" s="1589">
        <v>7667980361.6118984</v>
      </c>
      <c r="D144" s="1589">
        <v>14268420715.009998</v>
      </c>
      <c r="E144" s="1264">
        <v>4941239816.5</v>
      </c>
      <c r="F144" s="1264">
        <v>9372180898.5099983</v>
      </c>
    </row>
    <row r="145" spans="1:6" hidden="1" x14ac:dyDescent="0.25">
      <c r="A145" s="1590" t="s">
        <v>224</v>
      </c>
      <c r="B145" s="1589">
        <v>15545871010.50482</v>
      </c>
      <c r="C145" s="1589">
        <v>22988887033.345177</v>
      </c>
      <c r="D145" s="1589">
        <v>38534758043.849998</v>
      </c>
      <c r="E145" s="1264">
        <v>24481807689.669998</v>
      </c>
      <c r="F145" s="1264">
        <v>14117950354.18</v>
      </c>
    </row>
    <row r="146" spans="1:6" hidden="1" x14ac:dyDescent="0.25">
      <c r="A146" s="1590" t="s">
        <v>225</v>
      </c>
      <c r="B146" s="1589">
        <v>10546090135.177895</v>
      </c>
      <c r="C146" s="1589">
        <v>6808072035.4121046</v>
      </c>
      <c r="D146" s="1589">
        <v>17354162170.59</v>
      </c>
      <c r="E146" s="1264">
        <v>3194299693.6500001</v>
      </c>
      <c r="F146" s="1264">
        <v>14209862476.940001</v>
      </c>
    </row>
    <row r="147" spans="1:6" hidden="1" x14ac:dyDescent="0.25">
      <c r="A147" s="1590" t="s">
        <v>182</v>
      </c>
      <c r="B147" s="1589">
        <v>3007323434.5313067</v>
      </c>
      <c r="C147" s="1589">
        <v>1919258897.9786932</v>
      </c>
      <c r="D147" s="1589">
        <v>4926582332.5100002</v>
      </c>
      <c r="E147" s="1264">
        <v>8964526478.1299992</v>
      </c>
      <c r="F147" s="1264">
        <v>-3947944145.6199989</v>
      </c>
    </row>
    <row r="148" spans="1:6" hidden="1" x14ac:dyDescent="0.25">
      <c r="A148" s="1590" t="s">
        <v>226</v>
      </c>
      <c r="B148" s="1589">
        <v>2357873371.0233102</v>
      </c>
      <c r="C148" s="1589">
        <v>1464531871.3066897</v>
      </c>
      <c r="D148" s="1589">
        <v>3822405242.3299999</v>
      </c>
      <c r="E148" s="1264">
        <v>5386622593.7399998</v>
      </c>
      <c r="F148" s="1264">
        <v>-1514217351.4099998</v>
      </c>
    </row>
    <row r="149" spans="1:6" hidden="1" x14ac:dyDescent="0.25">
      <c r="A149" s="1590" t="s">
        <v>227</v>
      </c>
      <c r="B149" s="1589">
        <v>441566170.74877179</v>
      </c>
      <c r="C149" s="1589">
        <v>348255754.96122819</v>
      </c>
      <c r="D149" s="1589">
        <v>789821925.71000004</v>
      </c>
      <c r="E149" s="1264">
        <v>621369829.07000005</v>
      </c>
      <c r="F149" s="1264">
        <v>258452096.63999999</v>
      </c>
    </row>
    <row r="150" spans="1:6" hidden="1" x14ac:dyDescent="0.25">
      <c r="A150" s="1590" t="s">
        <v>228</v>
      </c>
      <c r="B150" s="1589">
        <v>0</v>
      </c>
      <c r="C150" s="1589">
        <v>0</v>
      </c>
      <c r="D150" s="1589">
        <v>0</v>
      </c>
      <c r="E150" s="1264">
        <v>406023829.06999999</v>
      </c>
      <c r="F150" s="1264">
        <v>-406023829.06999999</v>
      </c>
    </row>
    <row r="151" spans="1:6" hidden="1" x14ac:dyDescent="0.25">
      <c r="A151" s="1590" t="s">
        <v>229</v>
      </c>
      <c r="B151" s="1589">
        <v>0</v>
      </c>
      <c r="C151" s="1589">
        <v>0</v>
      </c>
      <c r="D151" s="1589">
        <v>0</v>
      </c>
      <c r="E151" s="1264">
        <v>326419063.25999999</v>
      </c>
      <c r="F151" s="1264">
        <v>-326419063.25999999</v>
      </c>
    </row>
    <row r="152" spans="1:6" hidden="1" x14ac:dyDescent="0.25">
      <c r="A152" s="1590" t="s">
        <v>230</v>
      </c>
      <c r="B152" s="1589">
        <v>0</v>
      </c>
      <c r="C152" s="1589">
        <v>0</v>
      </c>
      <c r="D152" s="1589">
        <v>0</v>
      </c>
      <c r="E152" s="1264">
        <v>326419063.25999999</v>
      </c>
      <c r="F152" s="1264">
        <v>-326419063.25999999</v>
      </c>
    </row>
    <row r="153" spans="1:6" hidden="1" x14ac:dyDescent="0.25">
      <c r="A153" s="1590" t="s">
        <v>751</v>
      </c>
      <c r="B153" s="1589">
        <v>288282188.05500787</v>
      </c>
      <c r="C153" s="1589">
        <v>136427768.20499215</v>
      </c>
      <c r="D153" s="1589">
        <v>424709956.25999999</v>
      </c>
      <c r="E153" s="1264">
        <v>521855441.75999999</v>
      </c>
      <c r="F153" s="1264">
        <v>-82145485.5</v>
      </c>
    </row>
    <row r="154" spans="1:6" hidden="1" x14ac:dyDescent="0.25">
      <c r="A154" s="1590" t="s">
        <v>232</v>
      </c>
      <c r="B154" s="1589">
        <v>0</v>
      </c>
      <c r="C154" s="1589">
        <v>0</v>
      </c>
      <c r="D154" s="1589">
        <v>0</v>
      </c>
      <c r="E154" s="1264">
        <v>1689812976.0999999</v>
      </c>
      <c r="F154" s="1264">
        <v>-1689812976.0999999</v>
      </c>
    </row>
    <row r="155" spans="1:6" hidden="1" x14ac:dyDescent="0.25">
      <c r="A155" s="1590" t="s">
        <v>233</v>
      </c>
      <c r="B155" s="1589">
        <v>2161267169.9757233</v>
      </c>
      <c r="C155" s="1589">
        <v>1543846682.0542769</v>
      </c>
      <c r="D155" s="1589">
        <v>3705113852.0300002</v>
      </c>
      <c r="E155" s="1264">
        <v>870462758.87</v>
      </c>
      <c r="F155" s="1264">
        <v>2854651093.1600003</v>
      </c>
    </row>
    <row r="156" spans="1:6" hidden="1" x14ac:dyDescent="0.25">
      <c r="A156" s="1590" t="s">
        <v>167</v>
      </c>
      <c r="B156" s="1589">
        <v>3032878521.9914603</v>
      </c>
      <c r="C156" s="1589">
        <v>1574707187.2785401</v>
      </c>
      <c r="D156" s="1589">
        <v>4607585709.2700005</v>
      </c>
      <c r="E156" s="1264">
        <v>246624757.97</v>
      </c>
      <c r="F156" s="1264">
        <v>4375960951.3000002</v>
      </c>
    </row>
    <row r="157" spans="1:6" hidden="1" x14ac:dyDescent="0.25">
      <c r="A157" s="1590" t="s">
        <v>234</v>
      </c>
      <c r="B157" s="1589">
        <v>127900000</v>
      </c>
      <c r="C157" s="1589">
        <v>27255980.15000001</v>
      </c>
      <c r="D157" s="1589">
        <v>155155980.15000001</v>
      </c>
      <c r="E157" s="1264">
        <v>485249515.94999999</v>
      </c>
      <c r="F157" s="1264">
        <v>-320093535.79999995</v>
      </c>
    </row>
    <row r="158" spans="1:6" hidden="1" x14ac:dyDescent="0.25">
      <c r="A158" s="1590" t="s">
        <v>235</v>
      </c>
      <c r="B158" s="1589">
        <v>0</v>
      </c>
      <c r="C158" s="1589">
        <v>0</v>
      </c>
      <c r="D158" s="1589">
        <v>0</v>
      </c>
      <c r="E158" s="1264">
        <v>485249515.94999999</v>
      </c>
      <c r="F158" s="1264">
        <v>-485249515.94999999</v>
      </c>
    </row>
    <row r="159" spans="1:6" hidden="1" x14ac:dyDescent="0.25">
      <c r="A159" s="1590" t="s">
        <v>236</v>
      </c>
      <c r="B159" s="1589">
        <v>2133008963.056313</v>
      </c>
      <c r="C159" s="1589">
        <v>218152063.03368691</v>
      </c>
      <c r="D159" s="1589">
        <v>2351161026.0900002</v>
      </c>
      <c r="E159" s="1264">
        <v>326419063.25999999</v>
      </c>
      <c r="F159" s="1264">
        <v>2034741962.8300002</v>
      </c>
    </row>
    <row r="160" spans="1:6" hidden="1" x14ac:dyDescent="0.25">
      <c r="A160" s="1588" t="s">
        <v>183</v>
      </c>
      <c r="B160" s="1589">
        <v>110834906.16567484</v>
      </c>
      <c r="C160" s="1589">
        <v>137102202.69432518</v>
      </c>
      <c r="D160" s="1589">
        <v>247937108.86000001</v>
      </c>
      <c r="E160" s="1264">
        <v>230296507.02000001</v>
      </c>
      <c r="F160" s="1264">
        <v>27640601.840000004</v>
      </c>
    </row>
    <row r="161" spans="1:6" hidden="1" x14ac:dyDescent="0.25">
      <c r="A161" s="1588" t="s">
        <v>450</v>
      </c>
      <c r="B161" s="1589">
        <v>989032958.03146529</v>
      </c>
      <c r="C161" s="1589">
        <v>549322997.1024605</v>
      </c>
      <c r="D161" s="1589">
        <v>1538355955.1339259</v>
      </c>
      <c r="E161" s="1264">
        <v>230296507.02000001</v>
      </c>
      <c r="F161" s="1264">
        <v>1333059448.1139259</v>
      </c>
    </row>
    <row r="162" spans="1:6" hidden="1" x14ac:dyDescent="0.25">
      <c r="A162" s="1590" t="s">
        <v>238</v>
      </c>
      <c r="B162" s="1589">
        <v>0</v>
      </c>
      <c r="C162" s="1589">
        <v>0</v>
      </c>
      <c r="D162" s="1589">
        <v>0</v>
      </c>
      <c r="E162" s="1264">
        <v>951403726.05999994</v>
      </c>
      <c r="F162" s="1264">
        <v>-951403726.05999994</v>
      </c>
    </row>
    <row r="163" spans="1:6" ht="13" hidden="1" x14ac:dyDescent="0.25">
      <c r="A163" s="1326" t="s">
        <v>927</v>
      </c>
      <c r="B163" s="1318">
        <v>109502274662.47227</v>
      </c>
      <c r="C163" s="1318">
        <v>103285342315.95323</v>
      </c>
      <c r="D163" s="1318">
        <v>212787616978.42542</v>
      </c>
      <c r="E163" s="1327">
        <v>112677045278.49001</v>
      </c>
      <c r="F163" s="1264"/>
    </row>
    <row r="164" spans="1:6" hidden="1" x14ac:dyDescent="0.25"/>
    <row r="165" spans="1:6" hidden="1" x14ac:dyDescent="0.25"/>
  </sheetData>
  <mergeCells count="8">
    <mergeCell ref="A7:J7"/>
    <mergeCell ref="A8:J8"/>
    <mergeCell ref="A1:J1"/>
    <mergeCell ref="A2:J2"/>
    <mergeCell ref="A3:J3"/>
    <mergeCell ref="A4:J4"/>
    <mergeCell ref="A5:J5"/>
    <mergeCell ref="A6:J6"/>
  </mergeCells>
  <printOptions horizontalCentered="1"/>
  <pageMargins left="0.39370078740157483" right="0.39370078740157483" top="0.59055118110236227" bottom="0.39370078740157483" header="0" footer="0.19685039370078741"/>
  <pageSetup scale="58" orientation="landscape" r:id="rId1"/>
  <headerFooter alignWithMargins="0">
    <oddFooter>&amp;RSI-FOS-01 Ejecución Presupuestaria 2021, Dirección FOSUVI, &amp;D, 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88D5E-6FE1-4869-A49D-D6D308912D8E}">
  <sheetPr>
    <tabColor theme="0"/>
    <pageSetUpPr fitToPage="1"/>
  </sheetPr>
  <dimension ref="A1:U50"/>
  <sheetViews>
    <sheetView showGridLines="0" zoomScale="80" zoomScaleNormal="80" workbookViewId="0">
      <selection activeCell="B16" sqref="B16"/>
    </sheetView>
  </sheetViews>
  <sheetFormatPr baseColWidth="10" defaultColWidth="11.453125" defaultRowHeight="12.5" x14ac:dyDescent="0.25"/>
  <cols>
    <col min="1" max="1" width="27.54296875" style="710" customWidth="1"/>
    <col min="2" max="2" width="14.08984375" style="710" customWidth="1"/>
    <col min="3" max="4" width="11.7265625" style="710" customWidth="1"/>
    <col min="5" max="5" width="11.7265625" style="1410" customWidth="1"/>
    <col min="6" max="6" width="13.36328125" style="710" customWidth="1"/>
    <col min="7" max="8" width="11.7265625" style="710" customWidth="1"/>
    <col min="9" max="9" width="11.7265625" style="1411" customWidth="1"/>
    <col min="10" max="10" width="13.1796875" style="710" customWidth="1"/>
    <col min="11" max="12" width="11.7265625" style="710" customWidth="1"/>
    <col min="13" max="13" width="14.453125" style="1411" customWidth="1"/>
    <col min="14" max="218" width="11.453125" style="710"/>
    <col min="219" max="219" width="27.54296875" style="710" customWidth="1"/>
    <col min="220" max="225" width="11.7265625" style="710" customWidth="1"/>
    <col min="226" max="226" width="16" style="710" customWidth="1"/>
    <col min="227" max="229" width="8.7265625" style="710" customWidth="1"/>
    <col min="230" max="230" width="10.7265625" style="710" customWidth="1"/>
    <col min="231" max="232" width="9.453125" style="710" customWidth="1"/>
    <col min="233" max="233" width="8.7265625" style="710" customWidth="1"/>
    <col min="234" max="234" width="9.453125" style="710" customWidth="1"/>
    <col min="235" max="235" width="1.453125" style="710" customWidth="1"/>
    <col min="236" max="237" width="8.7265625" style="710" customWidth="1"/>
    <col min="238" max="238" width="9.453125" style="710" customWidth="1"/>
    <col min="239" max="241" width="8.7265625" style="710" customWidth="1"/>
    <col min="242" max="242" width="10.26953125" style="710" customWidth="1"/>
    <col min="243" max="243" width="11.453125" style="710"/>
    <col min="244" max="245" width="8.7265625" style="710" customWidth="1"/>
    <col min="246" max="246" width="9.453125" style="710" customWidth="1"/>
    <col min="247" max="247" width="11.7265625" style="710" customWidth="1"/>
    <col min="248" max="248" width="11.453125" style="710"/>
    <col min="249" max="249" width="16" style="710" customWidth="1"/>
    <col min="250" max="266" width="11.453125" style="710"/>
    <col min="267" max="267" width="10.81640625" style="710" customWidth="1"/>
    <col min="268" max="474" width="11.453125" style="710"/>
    <col min="475" max="475" width="27.54296875" style="710" customWidth="1"/>
    <col min="476" max="481" width="11.7265625" style="710" customWidth="1"/>
    <col min="482" max="482" width="16" style="710" customWidth="1"/>
    <col min="483" max="485" width="8.7265625" style="710" customWidth="1"/>
    <col min="486" max="486" width="10.7265625" style="710" customWidth="1"/>
    <col min="487" max="488" width="9.453125" style="710" customWidth="1"/>
    <col min="489" max="489" width="8.7265625" style="710" customWidth="1"/>
    <col min="490" max="490" width="9.453125" style="710" customWidth="1"/>
    <col min="491" max="491" width="1.453125" style="710" customWidth="1"/>
    <col min="492" max="493" width="8.7265625" style="710" customWidth="1"/>
    <col min="494" max="494" width="9.453125" style="710" customWidth="1"/>
    <col min="495" max="497" width="8.7265625" style="710" customWidth="1"/>
    <col min="498" max="498" width="10.26953125" style="710" customWidth="1"/>
    <col min="499" max="499" width="11.453125" style="710"/>
    <col min="500" max="501" width="8.7265625" style="710" customWidth="1"/>
    <col min="502" max="502" width="9.453125" style="710" customWidth="1"/>
    <col min="503" max="503" width="11.7265625" style="710" customWidth="1"/>
    <col min="504" max="504" width="11.453125" style="710"/>
    <col min="505" max="505" width="16" style="710" customWidth="1"/>
    <col min="506" max="522" width="11.453125" style="710"/>
    <col min="523" max="523" width="10.81640625" style="710" customWidth="1"/>
    <col min="524" max="730" width="11.453125" style="710"/>
    <col min="731" max="731" width="27.54296875" style="710" customWidth="1"/>
    <col min="732" max="737" width="11.7265625" style="710" customWidth="1"/>
    <col min="738" max="738" width="16" style="710" customWidth="1"/>
    <col min="739" max="741" width="8.7265625" style="710" customWidth="1"/>
    <col min="742" max="742" width="10.7265625" style="710" customWidth="1"/>
    <col min="743" max="744" width="9.453125" style="710" customWidth="1"/>
    <col min="745" max="745" width="8.7265625" style="710" customWidth="1"/>
    <col min="746" max="746" width="9.453125" style="710" customWidth="1"/>
    <col min="747" max="747" width="1.453125" style="710" customWidth="1"/>
    <col min="748" max="749" width="8.7265625" style="710" customWidth="1"/>
    <col min="750" max="750" width="9.453125" style="710" customWidth="1"/>
    <col min="751" max="753" width="8.7265625" style="710" customWidth="1"/>
    <col min="754" max="754" width="10.26953125" style="710" customWidth="1"/>
    <col min="755" max="755" width="11.453125" style="710"/>
    <col min="756" max="757" width="8.7265625" style="710" customWidth="1"/>
    <col min="758" max="758" width="9.453125" style="710" customWidth="1"/>
    <col min="759" max="759" width="11.7265625" style="710" customWidth="1"/>
    <col min="760" max="760" width="11.453125" style="710"/>
    <col min="761" max="761" width="16" style="710" customWidth="1"/>
    <col min="762" max="778" width="11.453125" style="710"/>
    <col min="779" max="779" width="10.81640625" style="710" customWidth="1"/>
    <col min="780" max="986" width="11.453125" style="710"/>
    <col min="987" max="987" width="27.54296875" style="710" customWidth="1"/>
    <col min="988" max="993" width="11.7265625" style="710" customWidth="1"/>
    <col min="994" max="994" width="16" style="710" customWidth="1"/>
    <col min="995" max="997" width="8.7265625" style="710" customWidth="1"/>
    <col min="998" max="998" width="10.7265625" style="710" customWidth="1"/>
    <col min="999" max="1000" width="9.453125" style="710" customWidth="1"/>
    <col min="1001" max="1001" width="8.7265625" style="710" customWidth="1"/>
    <col min="1002" max="1002" width="9.453125" style="710" customWidth="1"/>
    <col min="1003" max="1003" width="1.453125" style="710" customWidth="1"/>
    <col min="1004" max="1005" width="8.7265625" style="710" customWidth="1"/>
    <col min="1006" max="1006" width="9.453125" style="710" customWidth="1"/>
    <col min="1007" max="1009" width="8.7265625" style="710" customWidth="1"/>
    <col min="1010" max="1010" width="10.26953125" style="710" customWidth="1"/>
    <col min="1011" max="1011" width="11.453125" style="710"/>
    <col min="1012" max="1013" width="8.7265625" style="710" customWidth="1"/>
    <col min="1014" max="1014" width="9.453125" style="710" customWidth="1"/>
    <col min="1015" max="1015" width="11.7265625" style="710" customWidth="1"/>
    <col min="1016" max="1016" width="11.453125" style="710"/>
    <col min="1017" max="1017" width="16" style="710" customWidth="1"/>
    <col min="1018" max="1034" width="11.453125" style="710"/>
    <col min="1035" max="1035" width="10.81640625" style="710" customWidth="1"/>
    <col min="1036" max="1242" width="11.453125" style="710"/>
    <col min="1243" max="1243" width="27.54296875" style="710" customWidth="1"/>
    <col min="1244" max="1249" width="11.7265625" style="710" customWidth="1"/>
    <col min="1250" max="1250" width="16" style="710" customWidth="1"/>
    <col min="1251" max="1253" width="8.7265625" style="710" customWidth="1"/>
    <col min="1254" max="1254" width="10.7265625" style="710" customWidth="1"/>
    <col min="1255" max="1256" width="9.453125" style="710" customWidth="1"/>
    <col min="1257" max="1257" width="8.7265625" style="710" customWidth="1"/>
    <col min="1258" max="1258" width="9.453125" style="710" customWidth="1"/>
    <col min="1259" max="1259" width="1.453125" style="710" customWidth="1"/>
    <col min="1260" max="1261" width="8.7265625" style="710" customWidth="1"/>
    <col min="1262" max="1262" width="9.453125" style="710" customWidth="1"/>
    <col min="1263" max="1265" width="8.7265625" style="710" customWidth="1"/>
    <col min="1266" max="1266" width="10.26953125" style="710" customWidth="1"/>
    <col min="1267" max="1267" width="11.453125" style="710"/>
    <col min="1268" max="1269" width="8.7265625" style="710" customWidth="1"/>
    <col min="1270" max="1270" width="9.453125" style="710" customWidth="1"/>
    <col min="1271" max="1271" width="11.7265625" style="710" customWidth="1"/>
    <col min="1272" max="1272" width="11.453125" style="710"/>
    <col min="1273" max="1273" width="16" style="710" customWidth="1"/>
    <col min="1274" max="1290" width="11.453125" style="710"/>
    <col min="1291" max="1291" width="10.81640625" style="710" customWidth="1"/>
    <col min="1292" max="1498" width="11.453125" style="710"/>
    <col min="1499" max="1499" width="27.54296875" style="710" customWidth="1"/>
    <col min="1500" max="1505" width="11.7265625" style="710" customWidth="1"/>
    <col min="1506" max="1506" width="16" style="710" customWidth="1"/>
    <col min="1507" max="1509" width="8.7265625" style="710" customWidth="1"/>
    <col min="1510" max="1510" width="10.7265625" style="710" customWidth="1"/>
    <col min="1511" max="1512" width="9.453125" style="710" customWidth="1"/>
    <col min="1513" max="1513" width="8.7265625" style="710" customWidth="1"/>
    <col min="1514" max="1514" width="9.453125" style="710" customWidth="1"/>
    <col min="1515" max="1515" width="1.453125" style="710" customWidth="1"/>
    <col min="1516" max="1517" width="8.7265625" style="710" customWidth="1"/>
    <col min="1518" max="1518" width="9.453125" style="710" customWidth="1"/>
    <col min="1519" max="1521" width="8.7265625" style="710" customWidth="1"/>
    <col min="1522" max="1522" width="10.26953125" style="710" customWidth="1"/>
    <col min="1523" max="1523" width="11.453125" style="710"/>
    <col min="1524" max="1525" width="8.7265625" style="710" customWidth="1"/>
    <col min="1526" max="1526" width="9.453125" style="710" customWidth="1"/>
    <col min="1527" max="1527" width="11.7265625" style="710" customWidth="1"/>
    <col min="1528" max="1528" width="11.453125" style="710"/>
    <col min="1529" max="1529" width="16" style="710" customWidth="1"/>
    <col min="1530" max="1546" width="11.453125" style="710"/>
    <col min="1547" max="1547" width="10.81640625" style="710" customWidth="1"/>
    <col min="1548" max="1754" width="11.453125" style="710"/>
    <col min="1755" max="1755" width="27.54296875" style="710" customWidth="1"/>
    <col min="1756" max="1761" width="11.7265625" style="710" customWidth="1"/>
    <col min="1762" max="1762" width="16" style="710" customWidth="1"/>
    <col min="1763" max="1765" width="8.7265625" style="710" customWidth="1"/>
    <col min="1766" max="1766" width="10.7265625" style="710" customWidth="1"/>
    <col min="1767" max="1768" width="9.453125" style="710" customWidth="1"/>
    <col min="1769" max="1769" width="8.7265625" style="710" customWidth="1"/>
    <col min="1770" max="1770" width="9.453125" style="710" customWidth="1"/>
    <col min="1771" max="1771" width="1.453125" style="710" customWidth="1"/>
    <col min="1772" max="1773" width="8.7265625" style="710" customWidth="1"/>
    <col min="1774" max="1774" width="9.453125" style="710" customWidth="1"/>
    <col min="1775" max="1777" width="8.7265625" style="710" customWidth="1"/>
    <col min="1778" max="1778" width="10.26953125" style="710" customWidth="1"/>
    <col min="1779" max="1779" width="11.453125" style="710"/>
    <col min="1780" max="1781" width="8.7265625" style="710" customWidth="1"/>
    <col min="1782" max="1782" width="9.453125" style="710" customWidth="1"/>
    <col min="1783" max="1783" width="11.7265625" style="710" customWidth="1"/>
    <col min="1784" max="1784" width="11.453125" style="710"/>
    <col min="1785" max="1785" width="16" style="710" customWidth="1"/>
    <col min="1786" max="1802" width="11.453125" style="710"/>
    <col min="1803" max="1803" width="10.81640625" style="710" customWidth="1"/>
    <col min="1804" max="2010" width="11.453125" style="710"/>
    <col min="2011" max="2011" width="27.54296875" style="710" customWidth="1"/>
    <col min="2012" max="2017" width="11.7265625" style="710" customWidth="1"/>
    <col min="2018" max="2018" width="16" style="710" customWidth="1"/>
    <col min="2019" max="2021" width="8.7265625" style="710" customWidth="1"/>
    <col min="2022" max="2022" width="10.7265625" style="710" customWidth="1"/>
    <col min="2023" max="2024" width="9.453125" style="710" customWidth="1"/>
    <col min="2025" max="2025" width="8.7265625" style="710" customWidth="1"/>
    <col min="2026" max="2026" width="9.453125" style="710" customWidth="1"/>
    <col min="2027" max="2027" width="1.453125" style="710" customWidth="1"/>
    <col min="2028" max="2029" width="8.7265625" style="710" customWidth="1"/>
    <col min="2030" max="2030" width="9.453125" style="710" customWidth="1"/>
    <col min="2031" max="2033" width="8.7265625" style="710" customWidth="1"/>
    <col min="2034" max="2034" width="10.26953125" style="710" customWidth="1"/>
    <col min="2035" max="2035" width="11.453125" style="710"/>
    <col min="2036" max="2037" width="8.7265625" style="710" customWidth="1"/>
    <col min="2038" max="2038" width="9.453125" style="710" customWidth="1"/>
    <col min="2039" max="2039" width="11.7265625" style="710" customWidth="1"/>
    <col min="2040" max="2040" width="11.453125" style="710"/>
    <col min="2041" max="2041" width="16" style="710" customWidth="1"/>
    <col min="2042" max="2058" width="11.453125" style="710"/>
    <col min="2059" max="2059" width="10.81640625" style="710" customWidth="1"/>
    <col min="2060" max="2266" width="11.453125" style="710"/>
    <col min="2267" max="2267" width="27.54296875" style="710" customWidth="1"/>
    <col min="2268" max="2273" width="11.7265625" style="710" customWidth="1"/>
    <col min="2274" max="2274" width="16" style="710" customWidth="1"/>
    <col min="2275" max="2277" width="8.7265625" style="710" customWidth="1"/>
    <col min="2278" max="2278" width="10.7265625" style="710" customWidth="1"/>
    <col min="2279" max="2280" width="9.453125" style="710" customWidth="1"/>
    <col min="2281" max="2281" width="8.7265625" style="710" customWidth="1"/>
    <col min="2282" max="2282" width="9.453125" style="710" customWidth="1"/>
    <col min="2283" max="2283" width="1.453125" style="710" customWidth="1"/>
    <col min="2284" max="2285" width="8.7265625" style="710" customWidth="1"/>
    <col min="2286" max="2286" width="9.453125" style="710" customWidth="1"/>
    <col min="2287" max="2289" width="8.7265625" style="710" customWidth="1"/>
    <col min="2290" max="2290" width="10.26953125" style="710" customWidth="1"/>
    <col min="2291" max="2291" width="11.453125" style="710"/>
    <col min="2292" max="2293" width="8.7265625" style="710" customWidth="1"/>
    <col min="2294" max="2294" width="9.453125" style="710" customWidth="1"/>
    <col min="2295" max="2295" width="11.7265625" style="710" customWidth="1"/>
    <col min="2296" max="2296" width="11.453125" style="710"/>
    <col min="2297" max="2297" width="16" style="710" customWidth="1"/>
    <col min="2298" max="2314" width="11.453125" style="710"/>
    <col min="2315" max="2315" width="10.81640625" style="710" customWidth="1"/>
    <col min="2316" max="2522" width="11.453125" style="710"/>
    <col min="2523" max="2523" width="27.54296875" style="710" customWidth="1"/>
    <col min="2524" max="2529" width="11.7265625" style="710" customWidth="1"/>
    <col min="2530" max="2530" width="16" style="710" customWidth="1"/>
    <col min="2531" max="2533" width="8.7265625" style="710" customWidth="1"/>
    <col min="2534" max="2534" width="10.7265625" style="710" customWidth="1"/>
    <col min="2535" max="2536" width="9.453125" style="710" customWidth="1"/>
    <col min="2537" max="2537" width="8.7265625" style="710" customWidth="1"/>
    <col min="2538" max="2538" width="9.453125" style="710" customWidth="1"/>
    <col min="2539" max="2539" width="1.453125" style="710" customWidth="1"/>
    <col min="2540" max="2541" width="8.7265625" style="710" customWidth="1"/>
    <col min="2542" max="2542" width="9.453125" style="710" customWidth="1"/>
    <col min="2543" max="2545" width="8.7265625" style="710" customWidth="1"/>
    <col min="2546" max="2546" width="10.26953125" style="710" customWidth="1"/>
    <col min="2547" max="2547" width="11.453125" style="710"/>
    <col min="2548" max="2549" width="8.7265625" style="710" customWidth="1"/>
    <col min="2550" max="2550" width="9.453125" style="710" customWidth="1"/>
    <col min="2551" max="2551" width="11.7265625" style="710" customWidth="1"/>
    <col min="2552" max="2552" width="11.453125" style="710"/>
    <col min="2553" max="2553" width="16" style="710" customWidth="1"/>
    <col min="2554" max="2570" width="11.453125" style="710"/>
    <col min="2571" max="2571" width="10.81640625" style="710" customWidth="1"/>
    <col min="2572" max="2778" width="11.453125" style="710"/>
    <col min="2779" max="2779" width="27.54296875" style="710" customWidth="1"/>
    <col min="2780" max="2785" width="11.7265625" style="710" customWidth="1"/>
    <col min="2786" max="2786" width="16" style="710" customWidth="1"/>
    <col min="2787" max="2789" width="8.7265625" style="710" customWidth="1"/>
    <col min="2790" max="2790" width="10.7265625" style="710" customWidth="1"/>
    <col min="2791" max="2792" width="9.453125" style="710" customWidth="1"/>
    <col min="2793" max="2793" width="8.7265625" style="710" customWidth="1"/>
    <col min="2794" max="2794" width="9.453125" style="710" customWidth="1"/>
    <col min="2795" max="2795" width="1.453125" style="710" customWidth="1"/>
    <col min="2796" max="2797" width="8.7265625" style="710" customWidth="1"/>
    <col min="2798" max="2798" width="9.453125" style="710" customWidth="1"/>
    <col min="2799" max="2801" width="8.7265625" style="710" customWidth="1"/>
    <col min="2802" max="2802" width="10.26953125" style="710" customWidth="1"/>
    <col min="2803" max="2803" width="11.453125" style="710"/>
    <col min="2804" max="2805" width="8.7265625" style="710" customWidth="1"/>
    <col min="2806" max="2806" width="9.453125" style="710" customWidth="1"/>
    <col min="2807" max="2807" width="11.7265625" style="710" customWidth="1"/>
    <col min="2808" max="2808" width="11.453125" style="710"/>
    <col min="2809" max="2809" width="16" style="710" customWidth="1"/>
    <col min="2810" max="2826" width="11.453125" style="710"/>
    <col min="2827" max="2827" width="10.81640625" style="710" customWidth="1"/>
    <col min="2828" max="3034" width="11.453125" style="710"/>
    <col min="3035" max="3035" width="27.54296875" style="710" customWidth="1"/>
    <col min="3036" max="3041" width="11.7265625" style="710" customWidth="1"/>
    <col min="3042" max="3042" width="16" style="710" customWidth="1"/>
    <col min="3043" max="3045" width="8.7265625" style="710" customWidth="1"/>
    <col min="3046" max="3046" width="10.7265625" style="710" customWidth="1"/>
    <col min="3047" max="3048" width="9.453125" style="710" customWidth="1"/>
    <col min="3049" max="3049" width="8.7265625" style="710" customWidth="1"/>
    <col min="3050" max="3050" width="9.453125" style="710" customWidth="1"/>
    <col min="3051" max="3051" width="1.453125" style="710" customWidth="1"/>
    <col min="3052" max="3053" width="8.7265625" style="710" customWidth="1"/>
    <col min="3054" max="3054" width="9.453125" style="710" customWidth="1"/>
    <col min="3055" max="3057" width="8.7265625" style="710" customWidth="1"/>
    <col min="3058" max="3058" width="10.26953125" style="710" customWidth="1"/>
    <col min="3059" max="3059" width="11.453125" style="710"/>
    <col min="3060" max="3061" width="8.7265625" style="710" customWidth="1"/>
    <col min="3062" max="3062" width="9.453125" style="710" customWidth="1"/>
    <col min="3063" max="3063" width="11.7265625" style="710" customWidth="1"/>
    <col min="3064" max="3064" width="11.453125" style="710"/>
    <col min="3065" max="3065" width="16" style="710" customWidth="1"/>
    <col min="3066" max="3082" width="11.453125" style="710"/>
    <col min="3083" max="3083" width="10.81640625" style="710" customWidth="1"/>
    <col min="3084" max="3290" width="11.453125" style="710"/>
    <col min="3291" max="3291" width="27.54296875" style="710" customWidth="1"/>
    <col min="3292" max="3297" width="11.7265625" style="710" customWidth="1"/>
    <col min="3298" max="3298" width="16" style="710" customWidth="1"/>
    <col min="3299" max="3301" width="8.7265625" style="710" customWidth="1"/>
    <col min="3302" max="3302" width="10.7265625" style="710" customWidth="1"/>
    <col min="3303" max="3304" width="9.453125" style="710" customWidth="1"/>
    <col min="3305" max="3305" width="8.7265625" style="710" customWidth="1"/>
    <col min="3306" max="3306" width="9.453125" style="710" customWidth="1"/>
    <col min="3307" max="3307" width="1.453125" style="710" customWidth="1"/>
    <col min="3308" max="3309" width="8.7265625" style="710" customWidth="1"/>
    <col min="3310" max="3310" width="9.453125" style="710" customWidth="1"/>
    <col min="3311" max="3313" width="8.7265625" style="710" customWidth="1"/>
    <col min="3314" max="3314" width="10.26953125" style="710" customWidth="1"/>
    <col min="3315" max="3315" width="11.453125" style="710"/>
    <col min="3316" max="3317" width="8.7265625" style="710" customWidth="1"/>
    <col min="3318" max="3318" width="9.453125" style="710" customWidth="1"/>
    <col min="3319" max="3319" width="11.7265625" style="710" customWidth="1"/>
    <col min="3320" max="3320" width="11.453125" style="710"/>
    <col min="3321" max="3321" width="16" style="710" customWidth="1"/>
    <col min="3322" max="3338" width="11.453125" style="710"/>
    <col min="3339" max="3339" width="10.81640625" style="710" customWidth="1"/>
    <col min="3340" max="3546" width="11.453125" style="710"/>
    <col min="3547" max="3547" width="27.54296875" style="710" customWidth="1"/>
    <col min="3548" max="3553" width="11.7265625" style="710" customWidth="1"/>
    <col min="3554" max="3554" width="16" style="710" customWidth="1"/>
    <col min="3555" max="3557" width="8.7265625" style="710" customWidth="1"/>
    <col min="3558" max="3558" width="10.7265625" style="710" customWidth="1"/>
    <col min="3559" max="3560" width="9.453125" style="710" customWidth="1"/>
    <col min="3561" max="3561" width="8.7265625" style="710" customWidth="1"/>
    <col min="3562" max="3562" width="9.453125" style="710" customWidth="1"/>
    <col min="3563" max="3563" width="1.453125" style="710" customWidth="1"/>
    <col min="3564" max="3565" width="8.7265625" style="710" customWidth="1"/>
    <col min="3566" max="3566" width="9.453125" style="710" customWidth="1"/>
    <col min="3567" max="3569" width="8.7265625" style="710" customWidth="1"/>
    <col min="3570" max="3570" width="10.26953125" style="710" customWidth="1"/>
    <col min="3571" max="3571" width="11.453125" style="710"/>
    <col min="3572" max="3573" width="8.7265625" style="710" customWidth="1"/>
    <col min="3574" max="3574" width="9.453125" style="710" customWidth="1"/>
    <col min="3575" max="3575" width="11.7265625" style="710" customWidth="1"/>
    <col min="3576" max="3576" width="11.453125" style="710"/>
    <col min="3577" max="3577" width="16" style="710" customWidth="1"/>
    <col min="3578" max="3594" width="11.453125" style="710"/>
    <col min="3595" max="3595" width="10.81640625" style="710" customWidth="1"/>
    <col min="3596" max="3802" width="11.453125" style="710"/>
    <col min="3803" max="3803" width="27.54296875" style="710" customWidth="1"/>
    <col min="3804" max="3809" width="11.7265625" style="710" customWidth="1"/>
    <col min="3810" max="3810" width="16" style="710" customWidth="1"/>
    <col min="3811" max="3813" width="8.7265625" style="710" customWidth="1"/>
    <col min="3814" max="3814" width="10.7265625" style="710" customWidth="1"/>
    <col min="3815" max="3816" width="9.453125" style="710" customWidth="1"/>
    <col min="3817" max="3817" width="8.7265625" style="710" customWidth="1"/>
    <col min="3818" max="3818" width="9.453125" style="710" customWidth="1"/>
    <col min="3819" max="3819" width="1.453125" style="710" customWidth="1"/>
    <col min="3820" max="3821" width="8.7265625" style="710" customWidth="1"/>
    <col min="3822" max="3822" width="9.453125" style="710" customWidth="1"/>
    <col min="3823" max="3825" width="8.7265625" style="710" customWidth="1"/>
    <col min="3826" max="3826" width="10.26953125" style="710" customWidth="1"/>
    <col min="3827" max="3827" width="11.453125" style="710"/>
    <col min="3828" max="3829" width="8.7265625" style="710" customWidth="1"/>
    <col min="3830" max="3830" width="9.453125" style="710" customWidth="1"/>
    <col min="3831" max="3831" width="11.7265625" style="710" customWidth="1"/>
    <col min="3832" max="3832" width="11.453125" style="710"/>
    <col min="3833" max="3833" width="16" style="710" customWidth="1"/>
    <col min="3834" max="3850" width="11.453125" style="710"/>
    <col min="3851" max="3851" width="10.81640625" style="710" customWidth="1"/>
    <col min="3852" max="4058" width="11.453125" style="710"/>
    <col min="4059" max="4059" width="27.54296875" style="710" customWidth="1"/>
    <col min="4060" max="4065" width="11.7265625" style="710" customWidth="1"/>
    <col min="4066" max="4066" width="16" style="710" customWidth="1"/>
    <col min="4067" max="4069" width="8.7265625" style="710" customWidth="1"/>
    <col min="4070" max="4070" width="10.7265625" style="710" customWidth="1"/>
    <col min="4071" max="4072" width="9.453125" style="710" customWidth="1"/>
    <col min="4073" max="4073" width="8.7265625" style="710" customWidth="1"/>
    <col min="4074" max="4074" width="9.453125" style="710" customWidth="1"/>
    <col min="4075" max="4075" width="1.453125" style="710" customWidth="1"/>
    <col min="4076" max="4077" width="8.7265625" style="710" customWidth="1"/>
    <col min="4078" max="4078" width="9.453125" style="710" customWidth="1"/>
    <col min="4079" max="4081" width="8.7265625" style="710" customWidth="1"/>
    <col min="4082" max="4082" width="10.26953125" style="710" customWidth="1"/>
    <col min="4083" max="4083" width="11.453125" style="710"/>
    <col min="4084" max="4085" width="8.7265625" style="710" customWidth="1"/>
    <col min="4086" max="4086" width="9.453125" style="710" customWidth="1"/>
    <col min="4087" max="4087" width="11.7265625" style="710" customWidth="1"/>
    <col min="4088" max="4088" width="11.453125" style="710"/>
    <col min="4089" max="4089" width="16" style="710" customWidth="1"/>
    <col min="4090" max="4106" width="11.453125" style="710"/>
    <col min="4107" max="4107" width="10.81640625" style="710" customWidth="1"/>
    <col min="4108" max="4314" width="11.453125" style="710"/>
    <col min="4315" max="4315" width="27.54296875" style="710" customWidth="1"/>
    <col min="4316" max="4321" width="11.7265625" style="710" customWidth="1"/>
    <col min="4322" max="4322" width="16" style="710" customWidth="1"/>
    <col min="4323" max="4325" width="8.7265625" style="710" customWidth="1"/>
    <col min="4326" max="4326" width="10.7265625" style="710" customWidth="1"/>
    <col min="4327" max="4328" width="9.453125" style="710" customWidth="1"/>
    <col min="4329" max="4329" width="8.7265625" style="710" customWidth="1"/>
    <col min="4330" max="4330" width="9.453125" style="710" customWidth="1"/>
    <col min="4331" max="4331" width="1.453125" style="710" customWidth="1"/>
    <col min="4332" max="4333" width="8.7265625" style="710" customWidth="1"/>
    <col min="4334" max="4334" width="9.453125" style="710" customWidth="1"/>
    <col min="4335" max="4337" width="8.7265625" style="710" customWidth="1"/>
    <col min="4338" max="4338" width="10.26953125" style="710" customWidth="1"/>
    <col min="4339" max="4339" width="11.453125" style="710"/>
    <col min="4340" max="4341" width="8.7265625" style="710" customWidth="1"/>
    <col min="4342" max="4342" width="9.453125" style="710" customWidth="1"/>
    <col min="4343" max="4343" width="11.7265625" style="710" customWidth="1"/>
    <col min="4344" max="4344" width="11.453125" style="710"/>
    <col min="4345" max="4345" width="16" style="710" customWidth="1"/>
    <col min="4346" max="4362" width="11.453125" style="710"/>
    <col min="4363" max="4363" width="10.81640625" style="710" customWidth="1"/>
    <col min="4364" max="4570" width="11.453125" style="710"/>
    <col min="4571" max="4571" width="27.54296875" style="710" customWidth="1"/>
    <col min="4572" max="4577" width="11.7265625" style="710" customWidth="1"/>
    <col min="4578" max="4578" width="16" style="710" customWidth="1"/>
    <col min="4579" max="4581" width="8.7265625" style="710" customWidth="1"/>
    <col min="4582" max="4582" width="10.7265625" style="710" customWidth="1"/>
    <col min="4583" max="4584" width="9.453125" style="710" customWidth="1"/>
    <col min="4585" max="4585" width="8.7265625" style="710" customWidth="1"/>
    <col min="4586" max="4586" width="9.453125" style="710" customWidth="1"/>
    <col min="4587" max="4587" width="1.453125" style="710" customWidth="1"/>
    <col min="4588" max="4589" width="8.7265625" style="710" customWidth="1"/>
    <col min="4590" max="4590" width="9.453125" style="710" customWidth="1"/>
    <col min="4591" max="4593" width="8.7265625" style="710" customWidth="1"/>
    <col min="4594" max="4594" width="10.26953125" style="710" customWidth="1"/>
    <col min="4595" max="4595" width="11.453125" style="710"/>
    <col min="4596" max="4597" width="8.7265625" style="710" customWidth="1"/>
    <col min="4598" max="4598" width="9.453125" style="710" customWidth="1"/>
    <col min="4599" max="4599" width="11.7265625" style="710" customWidth="1"/>
    <col min="4600" max="4600" width="11.453125" style="710"/>
    <col min="4601" max="4601" width="16" style="710" customWidth="1"/>
    <col min="4602" max="4618" width="11.453125" style="710"/>
    <col min="4619" max="4619" width="10.81640625" style="710" customWidth="1"/>
    <col min="4620" max="4826" width="11.453125" style="710"/>
    <col min="4827" max="4827" width="27.54296875" style="710" customWidth="1"/>
    <col min="4828" max="4833" width="11.7265625" style="710" customWidth="1"/>
    <col min="4834" max="4834" width="16" style="710" customWidth="1"/>
    <col min="4835" max="4837" width="8.7265625" style="710" customWidth="1"/>
    <col min="4838" max="4838" width="10.7265625" style="710" customWidth="1"/>
    <col min="4839" max="4840" width="9.453125" style="710" customWidth="1"/>
    <col min="4841" max="4841" width="8.7265625" style="710" customWidth="1"/>
    <col min="4842" max="4842" width="9.453125" style="710" customWidth="1"/>
    <col min="4843" max="4843" width="1.453125" style="710" customWidth="1"/>
    <col min="4844" max="4845" width="8.7265625" style="710" customWidth="1"/>
    <col min="4846" max="4846" width="9.453125" style="710" customWidth="1"/>
    <col min="4847" max="4849" width="8.7265625" style="710" customWidth="1"/>
    <col min="4850" max="4850" width="10.26953125" style="710" customWidth="1"/>
    <col min="4851" max="4851" width="11.453125" style="710"/>
    <col min="4852" max="4853" width="8.7265625" style="710" customWidth="1"/>
    <col min="4854" max="4854" width="9.453125" style="710" customWidth="1"/>
    <col min="4855" max="4855" width="11.7265625" style="710" customWidth="1"/>
    <col min="4856" max="4856" width="11.453125" style="710"/>
    <col min="4857" max="4857" width="16" style="710" customWidth="1"/>
    <col min="4858" max="4874" width="11.453125" style="710"/>
    <col min="4875" max="4875" width="10.81640625" style="710" customWidth="1"/>
    <col min="4876" max="5082" width="11.453125" style="710"/>
    <col min="5083" max="5083" width="27.54296875" style="710" customWidth="1"/>
    <col min="5084" max="5089" width="11.7265625" style="710" customWidth="1"/>
    <col min="5090" max="5090" width="16" style="710" customWidth="1"/>
    <col min="5091" max="5093" width="8.7265625" style="710" customWidth="1"/>
    <col min="5094" max="5094" width="10.7265625" style="710" customWidth="1"/>
    <col min="5095" max="5096" width="9.453125" style="710" customWidth="1"/>
    <col min="5097" max="5097" width="8.7265625" style="710" customWidth="1"/>
    <col min="5098" max="5098" width="9.453125" style="710" customWidth="1"/>
    <col min="5099" max="5099" width="1.453125" style="710" customWidth="1"/>
    <col min="5100" max="5101" width="8.7265625" style="710" customWidth="1"/>
    <col min="5102" max="5102" width="9.453125" style="710" customWidth="1"/>
    <col min="5103" max="5105" width="8.7265625" style="710" customWidth="1"/>
    <col min="5106" max="5106" width="10.26953125" style="710" customWidth="1"/>
    <col min="5107" max="5107" width="11.453125" style="710"/>
    <col min="5108" max="5109" width="8.7265625" style="710" customWidth="1"/>
    <col min="5110" max="5110" width="9.453125" style="710" customWidth="1"/>
    <col min="5111" max="5111" width="11.7265625" style="710" customWidth="1"/>
    <col min="5112" max="5112" width="11.453125" style="710"/>
    <col min="5113" max="5113" width="16" style="710" customWidth="1"/>
    <col min="5114" max="5130" width="11.453125" style="710"/>
    <col min="5131" max="5131" width="10.81640625" style="710" customWidth="1"/>
    <col min="5132" max="5338" width="11.453125" style="710"/>
    <col min="5339" max="5339" width="27.54296875" style="710" customWidth="1"/>
    <col min="5340" max="5345" width="11.7265625" style="710" customWidth="1"/>
    <col min="5346" max="5346" width="16" style="710" customWidth="1"/>
    <col min="5347" max="5349" width="8.7265625" style="710" customWidth="1"/>
    <col min="5350" max="5350" width="10.7265625" style="710" customWidth="1"/>
    <col min="5351" max="5352" width="9.453125" style="710" customWidth="1"/>
    <col min="5353" max="5353" width="8.7265625" style="710" customWidth="1"/>
    <col min="5354" max="5354" width="9.453125" style="710" customWidth="1"/>
    <col min="5355" max="5355" width="1.453125" style="710" customWidth="1"/>
    <col min="5356" max="5357" width="8.7265625" style="710" customWidth="1"/>
    <col min="5358" max="5358" width="9.453125" style="710" customWidth="1"/>
    <col min="5359" max="5361" width="8.7265625" style="710" customWidth="1"/>
    <col min="5362" max="5362" width="10.26953125" style="710" customWidth="1"/>
    <col min="5363" max="5363" width="11.453125" style="710"/>
    <col min="5364" max="5365" width="8.7265625" style="710" customWidth="1"/>
    <col min="5366" max="5366" width="9.453125" style="710" customWidth="1"/>
    <col min="5367" max="5367" width="11.7265625" style="710" customWidth="1"/>
    <col min="5368" max="5368" width="11.453125" style="710"/>
    <col min="5369" max="5369" width="16" style="710" customWidth="1"/>
    <col min="5370" max="5386" width="11.453125" style="710"/>
    <col min="5387" max="5387" width="10.81640625" style="710" customWidth="1"/>
    <col min="5388" max="5594" width="11.453125" style="710"/>
    <col min="5595" max="5595" width="27.54296875" style="710" customWidth="1"/>
    <col min="5596" max="5601" width="11.7265625" style="710" customWidth="1"/>
    <col min="5602" max="5602" width="16" style="710" customWidth="1"/>
    <col min="5603" max="5605" width="8.7265625" style="710" customWidth="1"/>
    <col min="5606" max="5606" width="10.7265625" style="710" customWidth="1"/>
    <col min="5607" max="5608" width="9.453125" style="710" customWidth="1"/>
    <col min="5609" max="5609" width="8.7265625" style="710" customWidth="1"/>
    <col min="5610" max="5610" width="9.453125" style="710" customWidth="1"/>
    <col min="5611" max="5611" width="1.453125" style="710" customWidth="1"/>
    <col min="5612" max="5613" width="8.7265625" style="710" customWidth="1"/>
    <col min="5614" max="5614" width="9.453125" style="710" customWidth="1"/>
    <col min="5615" max="5617" width="8.7265625" style="710" customWidth="1"/>
    <col min="5618" max="5618" width="10.26953125" style="710" customWidth="1"/>
    <col min="5619" max="5619" width="11.453125" style="710"/>
    <col min="5620" max="5621" width="8.7265625" style="710" customWidth="1"/>
    <col min="5622" max="5622" width="9.453125" style="710" customWidth="1"/>
    <col min="5623" max="5623" width="11.7265625" style="710" customWidth="1"/>
    <col min="5624" max="5624" width="11.453125" style="710"/>
    <col min="5625" max="5625" width="16" style="710" customWidth="1"/>
    <col min="5626" max="5642" width="11.453125" style="710"/>
    <col min="5643" max="5643" width="10.81640625" style="710" customWidth="1"/>
    <col min="5644" max="5850" width="11.453125" style="710"/>
    <col min="5851" max="5851" width="27.54296875" style="710" customWidth="1"/>
    <col min="5852" max="5857" width="11.7265625" style="710" customWidth="1"/>
    <col min="5858" max="5858" width="16" style="710" customWidth="1"/>
    <col min="5859" max="5861" width="8.7265625" style="710" customWidth="1"/>
    <col min="5862" max="5862" width="10.7265625" style="710" customWidth="1"/>
    <col min="5863" max="5864" width="9.453125" style="710" customWidth="1"/>
    <col min="5865" max="5865" width="8.7265625" style="710" customWidth="1"/>
    <col min="5866" max="5866" width="9.453125" style="710" customWidth="1"/>
    <col min="5867" max="5867" width="1.453125" style="710" customWidth="1"/>
    <col min="5868" max="5869" width="8.7265625" style="710" customWidth="1"/>
    <col min="5870" max="5870" width="9.453125" style="710" customWidth="1"/>
    <col min="5871" max="5873" width="8.7265625" style="710" customWidth="1"/>
    <col min="5874" max="5874" width="10.26953125" style="710" customWidth="1"/>
    <col min="5875" max="5875" width="11.453125" style="710"/>
    <col min="5876" max="5877" width="8.7265625" style="710" customWidth="1"/>
    <col min="5878" max="5878" width="9.453125" style="710" customWidth="1"/>
    <col min="5879" max="5879" width="11.7265625" style="710" customWidth="1"/>
    <col min="5880" max="5880" width="11.453125" style="710"/>
    <col min="5881" max="5881" width="16" style="710" customWidth="1"/>
    <col min="5882" max="5898" width="11.453125" style="710"/>
    <col min="5899" max="5899" width="10.81640625" style="710" customWidth="1"/>
    <col min="5900" max="6106" width="11.453125" style="710"/>
    <col min="6107" max="6107" width="27.54296875" style="710" customWidth="1"/>
    <col min="6108" max="6113" width="11.7265625" style="710" customWidth="1"/>
    <col min="6114" max="6114" width="16" style="710" customWidth="1"/>
    <col min="6115" max="6117" width="8.7265625" style="710" customWidth="1"/>
    <col min="6118" max="6118" width="10.7265625" style="710" customWidth="1"/>
    <col min="6119" max="6120" width="9.453125" style="710" customWidth="1"/>
    <col min="6121" max="6121" width="8.7265625" style="710" customWidth="1"/>
    <col min="6122" max="6122" width="9.453125" style="710" customWidth="1"/>
    <col min="6123" max="6123" width="1.453125" style="710" customWidth="1"/>
    <col min="6124" max="6125" width="8.7265625" style="710" customWidth="1"/>
    <col min="6126" max="6126" width="9.453125" style="710" customWidth="1"/>
    <col min="6127" max="6129" width="8.7265625" style="710" customWidth="1"/>
    <col min="6130" max="6130" width="10.26953125" style="710" customWidth="1"/>
    <col min="6131" max="6131" width="11.453125" style="710"/>
    <col min="6132" max="6133" width="8.7265625" style="710" customWidth="1"/>
    <col min="6134" max="6134" width="9.453125" style="710" customWidth="1"/>
    <col min="6135" max="6135" width="11.7265625" style="710" customWidth="1"/>
    <col min="6136" max="6136" width="11.453125" style="710"/>
    <col min="6137" max="6137" width="16" style="710" customWidth="1"/>
    <col min="6138" max="6154" width="11.453125" style="710"/>
    <col min="6155" max="6155" width="10.81640625" style="710" customWidth="1"/>
    <col min="6156" max="6362" width="11.453125" style="710"/>
    <col min="6363" max="6363" width="27.54296875" style="710" customWidth="1"/>
    <col min="6364" max="6369" width="11.7265625" style="710" customWidth="1"/>
    <col min="6370" max="6370" width="16" style="710" customWidth="1"/>
    <col min="6371" max="6373" width="8.7265625" style="710" customWidth="1"/>
    <col min="6374" max="6374" width="10.7265625" style="710" customWidth="1"/>
    <col min="6375" max="6376" width="9.453125" style="710" customWidth="1"/>
    <col min="6377" max="6377" width="8.7265625" style="710" customWidth="1"/>
    <col min="6378" max="6378" width="9.453125" style="710" customWidth="1"/>
    <col min="6379" max="6379" width="1.453125" style="710" customWidth="1"/>
    <col min="6380" max="6381" width="8.7265625" style="710" customWidth="1"/>
    <col min="6382" max="6382" width="9.453125" style="710" customWidth="1"/>
    <col min="6383" max="6385" width="8.7265625" style="710" customWidth="1"/>
    <col min="6386" max="6386" width="10.26953125" style="710" customWidth="1"/>
    <col min="6387" max="6387" width="11.453125" style="710"/>
    <col min="6388" max="6389" width="8.7265625" style="710" customWidth="1"/>
    <col min="6390" max="6390" width="9.453125" style="710" customWidth="1"/>
    <col min="6391" max="6391" width="11.7265625" style="710" customWidth="1"/>
    <col min="6392" max="6392" width="11.453125" style="710"/>
    <col min="6393" max="6393" width="16" style="710" customWidth="1"/>
    <col min="6394" max="6410" width="11.453125" style="710"/>
    <col min="6411" max="6411" width="10.81640625" style="710" customWidth="1"/>
    <col min="6412" max="6618" width="11.453125" style="710"/>
    <col min="6619" max="6619" width="27.54296875" style="710" customWidth="1"/>
    <col min="6620" max="6625" width="11.7265625" style="710" customWidth="1"/>
    <col min="6626" max="6626" width="16" style="710" customWidth="1"/>
    <col min="6627" max="6629" width="8.7265625" style="710" customWidth="1"/>
    <col min="6630" max="6630" width="10.7265625" style="710" customWidth="1"/>
    <col min="6631" max="6632" width="9.453125" style="710" customWidth="1"/>
    <col min="6633" max="6633" width="8.7265625" style="710" customWidth="1"/>
    <col min="6634" max="6634" width="9.453125" style="710" customWidth="1"/>
    <col min="6635" max="6635" width="1.453125" style="710" customWidth="1"/>
    <col min="6636" max="6637" width="8.7265625" style="710" customWidth="1"/>
    <col min="6638" max="6638" width="9.453125" style="710" customWidth="1"/>
    <col min="6639" max="6641" width="8.7265625" style="710" customWidth="1"/>
    <col min="6642" max="6642" width="10.26953125" style="710" customWidth="1"/>
    <col min="6643" max="6643" width="11.453125" style="710"/>
    <col min="6644" max="6645" width="8.7265625" style="710" customWidth="1"/>
    <col min="6646" max="6646" width="9.453125" style="710" customWidth="1"/>
    <col min="6647" max="6647" width="11.7265625" style="710" customWidth="1"/>
    <col min="6648" max="6648" width="11.453125" style="710"/>
    <col min="6649" max="6649" width="16" style="710" customWidth="1"/>
    <col min="6650" max="6666" width="11.453125" style="710"/>
    <col min="6667" max="6667" width="10.81640625" style="710" customWidth="1"/>
    <col min="6668" max="6874" width="11.453125" style="710"/>
    <col min="6875" max="6875" width="27.54296875" style="710" customWidth="1"/>
    <col min="6876" max="6881" width="11.7265625" style="710" customWidth="1"/>
    <col min="6882" max="6882" width="16" style="710" customWidth="1"/>
    <col min="6883" max="6885" width="8.7265625" style="710" customWidth="1"/>
    <col min="6886" max="6886" width="10.7265625" style="710" customWidth="1"/>
    <col min="6887" max="6888" width="9.453125" style="710" customWidth="1"/>
    <col min="6889" max="6889" width="8.7265625" style="710" customWidth="1"/>
    <col min="6890" max="6890" width="9.453125" style="710" customWidth="1"/>
    <col min="6891" max="6891" width="1.453125" style="710" customWidth="1"/>
    <col min="6892" max="6893" width="8.7265625" style="710" customWidth="1"/>
    <col min="6894" max="6894" width="9.453125" style="710" customWidth="1"/>
    <col min="6895" max="6897" width="8.7265625" style="710" customWidth="1"/>
    <col min="6898" max="6898" width="10.26953125" style="710" customWidth="1"/>
    <col min="6899" max="6899" width="11.453125" style="710"/>
    <col min="6900" max="6901" width="8.7265625" style="710" customWidth="1"/>
    <col min="6902" max="6902" width="9.453125" style="710" customWidth="1"/>
    <col min="6903" max="6903" width="11.7265625" style="710" customWidth="1"/>
    <col min="6904" max="6904" width="11.453125" style="710"/>
    <col min="6905" max="6905" width="16" style="710" customWidth="1"/>
    <col min="6906" max="6922" width="11.453125" style="710"/>
    <col min="6923" max="6923" width="10.81640625" style="710" customWidth="1"/>
    <col min="6924" max="7130" width="11.453125" style="710"/>
    <col min="7131" max="7131" width="27.54296875" style="710" customWidth="1"/>
    <col min="7132" max="7137" width="11.7265625" style="710" customWidth="1"/>
    <col min="7138" max="7138" width="16" style="710" customWidth="1"/>
    <col min="7139" max="7141" width="8.7265625" style="710" customWidth="1"/>
    <col min="7142" max="7142" width="10.7265625" style="710" customWidth="1"/>
    <col min="7143" max="7144" width="9.453125" style="710" customWidth="1"/>
    <col min="7145" max="7145" width="8.7265625" style="710" customWidth="1"/>
    <col min="7146" max="7146" width="9.453125" style="710" customWidth="1"/>
    <col min="7147" max="7147" width="1.453125" style="710" customWidth="1"/>
    <col min="7148" max="7149" width="8.7265625" style="710" customWidth="1"/>
    <col min="7150" max="7150" width="9.453125" style="710" customWidth="1"/>
    <col min="7151" max="7153" width="8.7265625" style="710" customWidth="1"/>
    <col min="7154" max="7154" width="10.26953125" style="710" customWidth="1"/>
    <col min="7155" max="7155" width="11.453125" style="710"/>
    <col min="7156" max="7157" width="8.7265625" style="710" customWidth="1"/>
    <col min="7158" max="7158" width="9.453125" style="710" customWidth="1"/>
    <col min="7159" max="7159" width="11.7265625" style="710" customWidth="1"/>
    <col min="7160" max="7160" width="11.453125" style="710"/>
    <col min="7161" max="7161" width="16" style="710" customWidth="1"/>
    <col min="7162" max="7178" width="11.453125" style="710"/>
    <col min="7179" max="7179" width="10.81640625" style="710" customWidth="1"/>
    <col min="7180" max="7386" width="11.453125" style="710"/>
    <col min="7387" max="7387" width="27.54296875" style="710" customWidth="1"/>
    <col min="7388" max="7393" width="11.7265625" style="710" customWidth="1"/>
    <col min="7394" max="7394" width="16" style="710" customWidth="1"/>
    <col min="7395" max="7397" width="8.7265625" style="710" customWidth="1"/>
    <col min="7398" max="7398" width="10.7265625" style="710" customWidth="1"/>
    <col min="7399" max="7400" width="9.453125" style="710" customWidth="1"/>
    <col min="7401" max="7401" width="8.7265625" style="710" customWidth="1"/>
    <col min="7402" max="7402" width="9.453125" style="710" customWidth="1"/>
    <col min="7403" max="7403" width="1.453125" style="710" customWidth="1"/>
    <col min="7404" max="7405" width="8.7265625" style="710" customWidth="1"/>
    <col min="7406" max="7406" width="9.453125" style="710" customWidth="1"/>
    <col min="7407" max="7409" width="8.7265625" style="710" customWidth="1"/>
    <col min="7410" max="7410" width="10.26953125" style="710" customWidth="1"/>
    <col min="7411" max="7411" width="11.453125" style="710"/>
    <col min="7412" max="7413" width="8.7265625" style="710" customWidth="1"/>
    <col min="7414" max="7414" width="9.453125" style="710" customWidth="1"/>
    <col min="7415" max="7415" width="11.7265625" style="710" customWidth="1"/>
    <col min="7416" max="7416" width="11.453125" style="710"/>
    <col min="7417" max="7417" width="16" style="710" customWidth="1"/>
    <col min="7418" max="7434" width="11.453125" style="710"/>
    <col min="7435" max="7435" width="10.81640625" style="710" customWidth="1"/>
    <col min="7436" max="7642" width="11.453125" style="710"/>
    <col min="7643" max="7643" width="27.54296875" style="710" customWidth="1"/>
    <col min="7644" max="7649" width="11.7265625" style="710" customWidth="1"/>
    <col min="7650" max="7650" width="16" style="710" customWidth="1"/>
    <col min="7651" max="7653" width="8.7265625" style="710" customWidth="1"/>
    <col min="7654" max="7654" width="10.7265625" style="710" customWidth="1"/>
    <col min="7655" max="7656" width="9.453125" style="710" customWidth="1"/>
    <col min="7657" max="7657" width="8.7265625" style="710" customWidth="1"/>
    <col min="7658" max="7658" width="9.453125" style="710" customWidth="1"/>
    <col min="7659" max="7659" width="1.453125" style="710" customWidth="1"/>
    <col min="7660" max="7661" width="8.7265625" style="710" customWidth="1"/>
    <col min="7662" max="7662" width="9.453125" style="710" customWidth="1"/>
    <col min="7663" max="7665" width="8.7265625" style="710" customWidth="1"/>
    <col min="7666" max="7666" width="10.26953125" style="710" customWidth="1"/>
    <col min="7667" max="7667" width="11.453125" style="710"/>
    <col min="7668" max="7669" width="8.7265625" style="710" customWidth="1"/>
    <col min="7670" max="7670" width="9.453125" style="710" customWidth="1"/>
    <col min="7671" max="7671" width="11.7265625" style="710" customWidth="1"/>
    <col min="7672" max="7672" width="11.453125" style="710"/>
    <col min="7673" max="7673" width="16" style="710" customWidth="1"/>
    <col min="7674" max="7690" width="11.453125" style="710"/>
    <col min="7691" max="7691" width="10.81640625" style="710" customWidth="1"/>
    <col min="7692" max="7898" width="11.453125" style="710"/>
    <col min="7899" max="7899" width="27.54296875" style="710" customWidth="1"/>
    <col min="7900" max="7905" width="11.7265625" style="710" customWidth="1"/>
    <col min="7906" max="7906" width="16" style="710" customWidth="1"/>
    <col min="7907" max="7909" width="8.7265625" style="710" customWidth="1"/>
    <col min="7910" max="7910" width="10.7265625" style="710" customWidth="1"/>
    <col min="7911" max="7912" width="9.453125" style="710" customWidth="1"/>
    <col min="7913" max="7913" width="8.7265625" style="710" customWidth="1"/>
    <col min="7914" max="7914" width="9.453125" style="710" customWidth="1"/>
    <col min="7915" max="7915" width="1.453125" style="710" customWidth="1"/>
    <col min="7916" max="7917" width="8.7265625" style="710" customWidth="1"/>
    <col min="7918" max="7918" width="9.453125" style="710" customWidth="1"/>
    <col min="7919" max="7921" width="8.7265625" style="710" customWidth="1"/>
    <col min="7922" max="7922" width="10.26953125" style="710" customWidth="1"/>
    <col min="7923" max="7923" width="11.453125" style="710"/>
    <col min="7924" max="7925" width="8.7265625" style="710" customWidth="1"/>
    <col min="7926" max="7926" width="9.453125" style="710" customWidth="1"/>
    <col min="7927" max="7927" width="11.7265625" style="710" customWidth="1"/>
    <col min="7928" max="7928" width="11.453125" style="710"/>
    <col min="7929" max="7929" width="16" style="710" customWidth="1"/>
    <col min="7930" max="7946" width="11.453125" style="710"/>
    <col min="7947" max="7947" width="10.81640625" style="710" customWidth="1"/>
    <col min="7948" max="8154" width="11.453125" style="710"/>
    <col min="8155" max="8155" width="27.54296875" style="710" customWidth="1"/>
    <col min="8156" max="8161" width="11.7265625" style="710" customWidth="1"/>
    <col min="8162" max="8162" width="16" style="710" customWidth="1"/>
    <col min="8163" max="8165" width="8.7265625" style="710" customWidth="1"/>
    <col min="8166" max="8166" width="10.7265625" style="710" customWidth="1"/>
    <col min="8167" max="8168" width="9.453125" style="710" customWidth="1"/>
    <col min="8169" max="8169" width="8.7265625" style="710" customWidth="1"/>
    <col min="8170" max="8170" width="9.453125" style="710" customWidth="1"/>
    <col min="8171" max="8171" width="1.453125" style="710" customWidth="1"/>
    <col min="8172" max="8173" width="8.7265625" style="710" customWidth="1"/>
    <col min="8174" max="8174" width="9.453125" style="710" customWidth="1"/>
    <col min="8175" max="8177" width="8.7265625" style="710" customWidth="1"/>
    <col min="8178" max="8178" width="10.26953125" style="710" customWidth="1"/>
    <col min="8179" max="8179" width="11.453125" style="710"/>
    <col min="8180" max="8181" width="8.7265625" style="710" customWidth="1"/>
    <col min="8182" max="8182" width="9.453125" style="710" customWidth="1"/>
    <col min="8183" max="8183" width="11.7265625" style="710" customWidth="1"/>
    <col min="8184" max="8184" width="11.453125" style="710"/>
    <col min="8185" max="8185" width="16" style="710" customWidth="1"/>
    <col min="8186" max="8202" width="11.453125" style="710"/>
    <col min="8203" max="8203" width="10.81640625" style="710" customWidth="1"/>
    <col min="8204" max="8410" width="11.453125" style="710"/>
    <col min="8411" max="8411" width="27.54296875" style="710" customWidth="1"/>
    <col min="8412" max="8417" width="11.7265625" style="710" customWidth="1"/>
    <col min="8418" max="8418" width="16" style="710" customWidth="1"/>
    <col min="8419" max="8421" width="8.7265625" style="710" customWidth="1"/>
    <col min="8422" max="8422" width="10.7265625" style="710" customWidth="1"/>
    <col min="8423" max="8424" width="9.453125" style="710" customWidth="1"/>
    <col min="8425" max="8425" width="8.7265625" style="710" customWidth="1"/>
    <col min="8426" max="8426" width="9.453125" style="710" customWidth="1"/>
    <col min="8427" max="8427" width="1.453125" style="710" customWidth="1"/>
    <col min="8428" max="8429" width="8.7265625" style="710" customWidth="1"/>
    <col min="8430" max="8430" width="9.453125" style="710" customWidth="1"/>
    <col min="8431" max="8433" width="8.7265625" style="710" customWidth="1"/>
    <col min="8434" max="8434" width="10.26953125" style="710" customWidth="1"/>
    <col min="8435" max="8435" width="11.453125" style="710"/>
    <col min="8436" max="8437" width="8.7265625" style="710" customWidth="1"/>
    <col min="8438" max="8438" width="9.453125" style="710" customWidth="1"/>
    <col min="8439" max="8439" width="11.7265625" style="710" customWidth="1"/>
    <col min="8440" max="8440" width="11.453125" style="710"/>
    <col min="8441" max="8441" width="16" style="710" customWidth="1"/>
    <col min="8442" max="8458" width="11.453125" style="710"/>
    <col min="8459" max="8459" width="10.81640625" style="710" customWidth="1"/>
    <col min="8460" max="8666" width="11.453125" style="710"/>
    <col min="8667" max="8667" width="27.54296875" style="710" customWidth="1"/>
    <col min="8668" max="8673" width="11.7265625" style="710" customWidth="1"/>
    <col min="8674" max="8674" width="16" style="710" customWidth="1"/>
    <col min="8675" max="8677" width="8.7265625" style="710" customWidth="1"/>
    <col min="8678" max="8678" width="10.7265625" style="710" customWidth="1"/>
    <col min="8679" max="8680" width="9.453125" style="710" customWidth="1"/>
    <col min="8681" max="8681" width="8.7265625" style="710" customWidth="1"/>
    <col min="8682" max="8682" width="9.453125" style="710" customWidth="1"/>
    <col min="8683" max="8683" width="1.453125" style="710" customWidth="1"/>
    <col min="8684" max="8685" width="8.7265625" style="710" customWidth="1"/>
    <col min="8686" max="8686" width="9.453125" style="710" customWidth="1"/>
    <col min="8687" max="8689" width="8.7265625" style="710" customWidth="1"/>
    <col min="8690" max="8690" width="10.26953125" style="710" customWidth="1"/>
    <col min="8691" max="8691" width="11.453125" style="710"/>
    <col min="8692" max="8693" width="8.7265625" style="710" customWidth="1"/>
    <col min="8694" max="8694" width="9.453125" style="710" customWidth="1"/>
    <col min="8695" max="8695" width="11.7265625" style="710" customWidth="1"/>
    <col min="8696" max="8696" width="11.453125" style="710"/>
    <col min="8697" max="8697" width="16" style="710" customWidth="1"/>
    <col min="8698" max="8714" width="11.453125" style="710"/>
    <col min="8715" max="8715" width="10.81640625" style="710" customWidth="1"/>
    <col min="8716" max="8922" width="11.453125" style="710"/>
    <col min="8923" max="8923" width="27.54296875" style="710" customWidth="1"/>
    <col min="8924" max="8929" width="11.7265625" style="710" customWidth="1"/>
    <col min="8930" max="8930" width="16" style="710" customWidth="1"/>
    <col min="8931" max="8933" width="8.7265625" style="710" customWidth="1"/>
    <col min="8934" max="8934" width="10.7265625" style="710" customWidth="1"/>
    <col min="8935" max="8936" width="9.453125" style="710" customWidth="1"/>
    <col min="8937" max="8937" width="8.7265625" style="710" customWidth="1"/>
    <col min="8938" max="8938" width="9.453125" style="710" customWidth="1"/>
    <col min="8939" max="8939" width="1.453125" style="710" customWidth="1"/>
    <col min="8940" max="8941" width="8.7265625" style="710" customWidth="1"/>
    <col min="8942" max="8942" width="9.453125" style="710" customWidth="1"/>
    <col min="8943" max="8945" width="8.7265625" style="710" customWidth="1"/>
    <col min="8946" max="8946" width="10.26953125" style="710" customWidth="1"/>
    <col min="8947" max="8947" width="11.453125" style="710"/>
    <col min="8948" max="8949" width="8.7265625" style="710" customWidth="1"/>
    <col min="8950" max="8950" width="9.453125" style="710" customWidth="1"/>
    <col min="8951" max="8951" width="11.7265625" style="710" customWidth="1"/>
    <col min="8952" max="8952" width="11.453125" style="710"/>
    <col min="8953" max="8953" width="16" style="710" customWidth="1"/>
    <col min="8954" max="8970" width="11.453125" style="710"/>
    <col min="8971" max="8971" width="10.81640625" style="710" customWidth="1"/>
    <col min="8972" max="9178" width="11.453125" style="710"/>
    <col min="9179" max="9179" width="27.54296875" style="710" customWidth="1"/>
    <col min="9180" max="9185" width="11.7265625" style="710" customWidth="1"/>
    <col min="9186" max="9186" width="16" style="710" customWidth="1"/>
    <col min="9187" max="9189" width="8.7265625" style="710" customWidth="1"/>
    <col min="9190" max="9190" width="10.7265625" style="710" customWidth="1"/>
    <col min="9191" max="9192" width="9.453125" style="710" customWidth="1"/>
    <col min="9193" max="9193" width="8.7265625" style="710" customWidth="1"/>
    <col min="9194" max="9194" width="9.453125" style="710" customWidth="1"/>
    <col min="9195" max="9195" width="1.453125" style="710" customWidth="1"/>
    <col min="9196" max="9197" width="8.7265625" style="710" customWidth="1"/>
    <col min="9198" max="9198" width="9.453125" style="710" customWidth="1"/>
    <col min="9199" max="9201" width="8.7265625" style="710" customWidth="1"/>
    <col min="9202" max="9202" width="10.26953125" style="710" customWidth="1"/>
    <col min="9203" max="9203" width="11.453125" style="710"/>
    <col min="9204" max="9205" width="8.7265625" style="710" customWidth="1"/>
    <col min="9206" max="9206" width="9.453125" style="710" customWidth="1"/>
    <col min="9207" max="9207" width="11.7265625" style="710" customWidth="1"/>
    <col min="9208" max="9208" width="11.453125" style="710"/>
    <col min="9209" max="9209" width="16" style="710" customWidth="1"/>
    <col min="9210" max="9226" width="11.453125" style="710"/>
    <col min="9227" max="9227" width="10.81640625" style="710" customWidth="1"/>
    <col min="9228" max="9434" width="11.453125" style="710"/>
    <col min="9435" max="9435" width="27.54296875" style="710" customWidth="1"/>
    <col min="9436" max="9441" width="11.7265625" style="710" customWidth="1"/>
    <col min="9442" max="9442" width="16" style="710" customWidth="1"/>
    <col min="9443" max="9445" width="8.7265625" style="710" customWidth="1"/>
    <col min="9446" max="9446" width="10.7265625" style="710" customWidth="1"/>
    <col min="9447" max="9448" width="9.453125" style="710" customWidth="1"/>
    <col min="9449" max="9449" width="8.7265625" style="710" customWidth="1"/>
    <col min="9450" max="9450" width="9.453125" style="710" customWidth="1"/>
    <col min="9451" max="9451" width="1.453125" style="710" customWidth="1"/>
    <col min="9452" max="9453" width="8.7265625" style="710" customWidth="1"/>
    <col min="9454" max="9454" width="9.453125" style="710" customWidth="1"/>
    <col min="9455" max="9457" width="8.7265625" style="710" customWidth="1"/>
    <col min="9458" max="9458" width="10.26953125" style="710" customWidth="1"/>
    <col min="9459" max="9459" width="11.453125" style="710"/>
    <col min="9460" max="9461" width="8.7265625" style="710" customWidth="1"/>
    <col min="9462" max="9462" width="9.453125" style="710" customWidth="1"/>
    <col min="9463" max="9463" width="11.7265625" style="710" customWidth="1"/>
    <col min="9464" max="9464" width="11.453125" style="710"/>
    <col min="9465" max="9465" width="16" style="710" customWidth="1"/>
    <col min="9466" max="9482" width="11.453125" style="710"/>
    <col min="9483" max="9483" width="10.81640625" style="710" customWidth="1"/>
    <col min="9484" max="9690" width="11.453125" style="710"/>
    <col min="9691" max="9691" width="27.54296875" style="710" customWidth="1"/>
    <col min="9692" max="9697" width="11.7265625" style="710" customWidth="1"/>
    <col min="9698" max="9698" width="16" style="710" customWidth="1"/>
    <col min="9699" max="9701" width="8.7265625" style="710" customWidth="1"/>
    <col min="9702" max="9702" width="10.7265625" style="710" customWidth="1"/>
    <col min="9703" max="9704" width="9.453125" style="710" customWidth="1"/>
    <col min="9705" max="9705" width="8.7265625" style="710" customWidth="1"/>
    <col min="9706" max="9706" width="9.453125" style="710" customWidth="1"/>
    <col min="9707" max="9707" width="1.453125" style="710" customWidth="1"/>
    <col min="9708" max="9709" width="8.7265625" style="710" customWidth="1"/>
    <col min="9710" max="9710" width="9.453125" style="710" customWidth="1"/>
    <col min="9711" max="9713" width="8.7265625" style="710" customWidth="1"/>
    <col min="9714" max="9714" width="10.26953125" style="710" customWidth="1"/>
    <col min="9715" max="9715" width="11.453125" style="710"/>
    <col min="9716" max="9717" width="8.7265625" style="710" customWidth="1"/>
    <col min="9718" max="9718" width="9.453125" style="710" customWidth="1"/>
    <col min="9719" max="9719" width="11.7265625" style="710" customWidth="1"/>
    <col min="9720" max="9720" width="11.453125" style="710"/>
    <col min="9721" max="9721" width="16" style="710" customWidth="1"/>
    <col min="9722" max="9738" width="11.453125" style="710"/>
    <col min="9739" max="9739" width="10.81640625" style="710" customWidth="1"/>
    <col min="9740" max="9946" width="11.453125" style="710"/>
    <col min="9947" max="9947" width="27.54296875" style="710" customWidth="1"/>
    <col min="9948" max="9953" width="11.7265625" style="710" customWidth="1"/>
    <col min="9954" max="9954" width="16" style="710" customWidth="1"/>
    <col min="9955" max="9957" width="8.7265625" style="710" customWidth="1"/>
    <col min="9958" max="9958" width="10.7265625" style="710" customWidth="1"/>
    <col min="9959" max="9960" width="9.453125" style="710" customWidth="1"/>
    <col min="9961" max="9961" width="8.7265625" style="710" customWidth="1"/>
    <col min="9962" max="9962" width="9.453125" style="710" customWidth="1"/>
    <col min="9963" max="9963" width="1.453125" style="710" customWidth="1"/>
    <col min="9964" max="9965" width="8.7265625" style="710" customWidth="1"/>
    <col min="9966" max="9966" width="9.453125" style="710" customWidth="1"/>
    <col min="9967" max="9969" width="8.7265625" style="710" customWidth="1"/>
    <col min="9970" max="9970" width="10.26953125" style="710" customWidth="1"/>
    <col min="9971" max="9971" width="11.453125" style="710"/>
    <col min="9972" max="9973" width="8.7265625" style="710" customWidth="1"/>
    <col min="9974" max="9974" width="9.453125" style="710" customWidth="1"/>
    <col min="9975" max="9975" width="11.7265625" style="710" customWidth="1"/>
    <col min="9976" max="9976" width="11.453125" style="710"/>
    <col min="9977" max="9977" width="16" style="710" customWidth="1"/>
    <col min="9978" max="9994" width="11.453125" style="710"/>
    <col min="9995" max="9995" width="10.81640625" style="710" customWidth="1"/>
    <col min="9996" max="10202" width="11.453125" style="710"/>
    <col min="10203" max="10203" width="27.54296875" style="710" customWidth="1"/>
    <col min="10204" max="10209" width="11.7265625" style="710" customWidth="1"/>
    <col min="10210" max="10210" width="16" style="710" customWidth="1"/>
    <col min="10211" max="10213" width="8.7265625" style="710" customWidth="1"/>
    <col min="10214" max="10214" width="10.7265625" style="710" customWidth="1"/>
    <col min="10215" max="10216" width="9.453125" style="710" customWidth="1"/>
    <col min="10217" max="10217" width="8.7265625" style="710" customWidth="1"/>
    <col min="10218" max="10218" width="9.453125" style="710" customWidth="1"/>
    <col min="10219" max="10219" width="1.453125" style="710" customWidth="1"/>
    <col min="10220" max="10221" width="8.7265625" style="710" customWidth="1"/>
    <col min="10222" max="10222" width="9.453125" style="710" customWidth="1"/>
    <col min="10223" max="10225" width="8.7265625" style="710" customWidth="1"/>
    <col min="10226" max="10226" width="10.26953125" style="710" customWidth="1"/>
    <col min="10227" max="10227" width="11.453125" style="710"/>
    <col min="10228" max="10229" width="8.7265625" style="710" customWidth="1"/>
    <col min="10230" max="10230" width="9.453125" style="710" customWidth="1"/>
    <col min="10231" max="10231" width="11.7265625" style="710" customWidth="1"/>
    <col min="10232" max="10232" width="11.453125" style="710"/>
    <col min="10233" max="10233" width="16" style="710" customWidth="1"/>
    <col min="10234" max="10250" width="11.453125" style="710"/>
    <col min="10251" max="10251" width="10.81640625" style="710" customWidth="1"/>
    <col min="10252" max="10458" width="11.453125" style="710"/>
    <col min="10459" max="10459" width="27.54296875" style="710" customWidth="1"/>
    <col min="10460" max="10465" width="11.7265625" style="710" customWidth="1"/>
    <col min="10466" max="10466" width="16" style="710" customWidth="1"/>
    <col min="10467" max="10469" width="8.7265625" style="710" customWidth="1"/>
    <col min="10470" max="10470" width="10.7265625" style="710" customWidth="1"/>
    <col min="10471" max="10472" width="9.453125" style="710" customWidth="1"/>
    <col min="10473" max="10473" width="8.7265625" style="710" customWidth="1"/>
    <col min="10474" max="10474" width="9.453125" style="710" customWidth="1"/>
    <col min="10475" max="10475" width="1.453125" style="710" customWidth="1"/>
    <col min="10476" max="10477" width="8.7265625" style="710" customWidth="1"/>
    <col min="10478" max="10478" width="9.453125" style="710" customWidth="1"/>
    <col min="10479" max="10481" width="8.7265625" style="710" customWidth="1"/>
    <col min="10482" max="10482" width="10.26953125" style="710" customWidth="1"/>
    <col min="10483" max="10483" width="11.453125" style="710"/>
    <col min="10484" max="10485" width="8.7265625" style="710" customWidth="1"/>
    <col min="10486" max="10486" width="9.453125" style="710" customWidth="1"/>
    <col min="10487" max="10487" width="11.7265625" style="710" customWidth="1"/>
    <col min="10488" max="10488" width="11.453125" style="710"/>
    <col min="10489" max="10489" width="16" style="710" customWidth="1"/>
    <col min="10490" max="10506" width="11.453125" style="710"/>
    <col min="10507" max="10507" width="10.81640625" style="710" customWidth="1"/>
    <col min="10508" max="10714" width="11.453125" style="710"/>
    <col min="10715" max="10715" width="27.54296875" style="710" customWidth="1"/>
    <col min="10716" max="10721" width="11.7265625" style="710" customWidth="1"/>
    <col min="10722" max="10722" width="16" style="710" customWidth="1"/>
    <col min="10723" max="10725" width="8.7265625" style="710" customWidth="1"/>
    <col min="10726" max="10726" width="10.7265625" style="710" customWidth="1"/>
    <col min="10727" max="10728" width="9.453125" style="710" customWidth="1"/>
    <col min="10729" max="10729" width="8.7265625" style="710" customWidth="1"/>
    <col min="10730" max="10730" width="9.453125" style="710" customWidth="1"/>
    <col min="10731" max="10731" width="1.453125" style="710" customWidth="1"/>
    <col min="10732" max="10733" width="8.7265625" style="710" customWidth="1"/>
    <col min="10734" max="10734" width="9.453125" style="710" customWidth="1"/>
    <col min="10735" max="10737" width="8.7265625" style="710" customWidth="1"/>
    <col min="10738" max="10738" width="10.26953125" style="710" customWidth="1"/>
    <col min="10739" max="10739" width="11.453125" style="710"/>
    <col min="10740" max="10741" width="8.7265625" style="710" customWidth="1"/>
    <col min="10742" max="10742" width="9.453125" style="710" customWidth="1"/>
    <col min="10743" max="10743" width="11.7265625" style="710" customWidth="1"/>
    <col min="10744" max="10744" width="11.453125" style="710"/>
    <col min="10745" max="10745" width="16" style="710" customWidth="1"/>
    <col min="10746" max="10762" width="11.453125" style="710"/>
    <col min="10763" max="10763" width="10.81640625" style="710" customWidth="1"/>
    <col min="10764" max="10970" width="11.453125" style="710"/>
    <col min="10971" max="10971" width="27.54296875" style="710" customWidth="1"/>
    <col min="10972" max="10977" width="11.7265625" style="710" customWidth="1"/>
    <col min="10978" max="10978" width="16" style="710" customWidth="1"/>
    <col min="10979" max="10981" width="8.7265625" style="710" customWidth="1"/>
    <col min="10982" max="10982" width="10.7265625" style="710" customWidth="1"/>
    <col min="10983" max="10984" width="9.453125" style="710" customWidth="1"/>
    <col min="10985" max="10985" width="8.7265625" style="710" customWidth="1"/>
    <col min="10986" max="10986" width="9.453125" style="710" customWidth="1"/>
    <col min="10987" max="10987" width="1.453125" style="710" customWidth="1"/>
    <col min="10988" max="10989" width="8.7265625" style="710" customWidth="1"/>
    <col min="10990" max="10990" width="9.453125" style="710" customWidth="1"/>
    <col min="10991" max="10993" width="8.7265625" style="710" customWidth="1"/>
    <col min="10994" max="10994" width="10.26953125" style="710" customWidth="1"/>
    <col min="10995" max="10995" width="11.453125" style="710"/>
    <col min="10996" max="10997" width="8.7265625" style="710" customWidth="1"/>
    <col min="10998" max="10998" width="9.453125" style="710" customWidth="1"/>
    <col min="10999" max="10999" width="11.7265625" style="710" customWidth="1"/>
    <col min="11000" max="11000" width="11.453125" style="710"/>
    <col min="11001" max="11001" width="16" style="710" customWidth="1"/>
    <col min="11002" max="11018" width="11.453125" style="710"/>
    <col min="11019" max="11019" width="10.81640625" style="710" customWidth="1"/>
    <col min="11020" max="11226" width="11.453125" style="710"/>
    <col min="11227" max="11227" width="27.54296875" style="710" customWidth="1"/>
    <col min="11228" max="11233" width="11.7265625" style="710" customWidth="1"/>
    <col min="11234" max="11234" width="16" style="710" customWidth="1"/>
    <col min="11235" max="11237" width="8.7265625" style="710" customWidth="1"/>
    <col min="11238" max="11238" width="10.7265625" style="710" customWidth="1"/>
    <col min="11239" max="11240" width="9.453125" style="710" customWidth="1"/>
    <col min="11241" max="11241" width="8.7265625" style="710" customWidth="1"/>
    <col min="11242" max="11242" width="9.453125" style="710" customWidth="1"/>
    <col min="11243" max="11243" width="1.453125" style="710" customWidth="1"/>
    <col min="11244" max="11245" width="8.7265625" style="710" customWidth="1"/>
    <col min="11246" max="11246" width="9.453125" style="710" customWidth="1"/>
    <col min="11247" max="11249" width="8.7265625" style="710" customWidth="1"/>
    <col min="11250" max="11250" width="10.26953125" style="710" customWidth="1"/>
    <col min="11251" max="11251" width="11.453125" style="710"/>
    <col min="11252" max="11253" width="8.7265625" style="710" customWidth="1"/>
    <col min="11254" max="11254" width="9.453125" style="710" customWidth="1"/>
    <col min="11255" max="11255" width="11.7265625" style="710" customWidth="1"/>
    <col min="11256" max="11256" width="11.453125" style="710"/>
    <col min="11257" max="11257" width="16" style="710" customWidth="1"/>
    <col min="11258" max="11274" width="11.453125" style="710"/>
    <col min="11275" max="11275" width="10.81640625" style="710" customWidth="1"/>
    <col min="11276" max="11482" width="11.453125" style="710"/>
    <col min="11483" max="11483" width="27.54296875" style="710" customWidth="1"/>
    <col min="11484" max="11489" width="11.7265625" style="710" customWidth="1"/>
    <col min="11490" max="11490" width="16" style="710" customWidth="1"/>
    <col min="11491" max="11493" width="8.7265625" style="710" customWidth="1"/>
    <col min="11494" max="11494" width="10.7265625" style="710" customWidth="1"/>
    <col min="11495" max="11496" width="9.453125" style="710" customWidth="1"/>
    <col min="11497" max="11497" width="8.7265625" style="710" customWidth="1"/>
    <col min="11498" max="11498" width="9.453125" style="710" customWidth="1"/>
    <col min="11499" max="11499" width="1.453125" style="710" customWidth="1"/>
    <col min="11500" max="11501" width="8.7265625" style="710" customWidth="1"/>
    <col min="11502" max="11502" width="9.453125" style="710" customWidth="1"/>
    <col min="11503" max="11505" width="8.7265625" style="710" customWidth="1"/>
    <col min="11506" max="11506" width="10.26953125" style="710" customWidth="1"/>
    <col min="11507" max="11507" width="11.453125" style="710"/>
    <col min="11508" max="11509" width="8.7265625" style="710" customWidth="1"/>
    <col min="11510" max="11510" width="9.453125" style="710" customWidth="1"/>
    <col min="11511" max="11511" width="11.7265625" style="710" customWidth="1"/>
    <col min="11512" max="11512" width="11.453125" style="710"/>
    <col min="11513" max="11513" width="16" style="710" customWidth="1"/>
    <col min="11514" max="11530" width="11.453125" style="710"/>
    <col min="11531" max="11531" width="10.81640625" style="710" customWidth="1"/>
    <col min="11532" max="11738" width="11.453125" style="710"/>
    <col min="11739" max="11739" width="27.54296875" style="710" customWidth="1"/>
    <col min="11740" max="11745" width="11.7265625" style="710" customWidth="1"/>
    <col min="11746" max="11746" width="16" style="710" customWidth="1"/>
    <col min="11747" max="11749" width="8.7265625" style="710" customWidth="1"/>
    <col min="11750" max="11750" width="10.7265625" style="710" customWidth="1"/>
    <col min="11751" max="11752" width="9.453125" style="710" customWidth="1"/>
    <col min="11753" max="11753" width="8.7265625" style="710" customWidth="1"/>
    <col min="11754" max="11754" width="9.453125" style="710" customWidth="1"/>
    <col min="11755" max="11755" width="1.453125" style="710" customWidth="1"/>
    <col min="11756" max="11757" width="8.7265625" style="710" customWidth="1"/>
    <col min="11758" max="11758" width="9.453125" style="710" customWidth="1"/>
    <col min="11759" max="11761" width="8.7265625" style="710" customWidth="1"/>
    <col min="11762" max="11762" width="10.26953125" style="710" customWidth="1"/>
    <col min="11763" max="11763" width="11.453125" style="710"/>
    <col min="11764" max="11765" width="8.7265625" style="710" customWidth="1"/>
    <col min="11766" max="11766" width="9.453125" style="710" customWidth="1"/>
    <col min="11767" max="11767" width="11.7265625" style="710" customWidth="1"/>
    <col min="11768" max="11768" width="11.453125" style="710"/>
    <col min="11769" max="11769" width="16" style="710" customWidth="1"/>
    <col min="11770" max="11786" width="11.453125" style="710"/>
    <col min="11787" max="11787" width="10.81640625" style="710" customWidth="1"/>
    <col min="11788" max="11994" width="11.453125" style="710"/>
    <col min="11995" max="11995" width="27.54296875" style="710" customWidth="1"/>
    <col min="11996" max="12001" width="11.7265625" style="710" customWidth="1"/>
    <col min="12002" max="12002" width="16" style="710" customWidth="1"/>
    <col min="12003" max="12005" width="8.7265625" style="710" customWidth="1"/>
    <col min="12006" max="12006" width="10.7265625" style="710" customWidth="1"/>
    <col min="12007" max="12008" width="9.453125" style="710" customWidth="1"/>
    <col min="12009" max="12009" width="8.7265625" style="710" customWidth="1"/>
    <col min="12010" max="12010" width="9.453125" style="710" customWidth="1"/>
    <col min="12011" max="12011" width="1.453125" style="710" customWidth="1"/>
    <col min="12012" max="12013" width="8.7265625" style="710" customWidth="1"/>
    <col min="12014" max="12014" width="9.453125" style="710" customWidth="1"/>
    <col min="12015" max="12017" width="8.7265625" style="710" customWidth="1"/>
    <col min="12018" max="12018" width="10.26953125" style="710" customWidth="1"/>
    <col min="12019" max="12019" width="11.453125" style="710"/>
    <col min="12020" max="12021" width="8.7265625" style="710" customWidth="1"/>
    <col min="12022" max="12022" width="9.453125" style="710" customWidth="1"/>
    <col min="12023" max="12023" width="11.7265625" style="710" customWidth="1"/>
    <col min="12024" max="12024" width="11.453125" style="710"/>
    <col min="12025" max="12025" width="16" style="710" customWidth="1"/>
    <col min="12026" max="12042" width="11.453125" style="710"/>
    <col min="12043" max="12043" width="10.81640625" style="710" customWidth="1"/>
    <col min="12044" max="12250" width="11.453125" style="710"/>
    <col min="12251" max="12251" width="27.54296875" style="710" customWidth="1"/>
    <col min="12252" max="12257" width="11.7265625" style="710" customWidth="1"/>
    <col min="12258" max="12258" width="16" style="710" customWidth="1"/>
    <col min="12259" max="12261" width="8.7265625" style="710" customWidth="1"/>
    <col min="12262" max="12262" width="10.7265625" style="710" customWidth="1"/>
    <col min="12263" max="12264" width="9.453125" style="710" customWidth="1"/>
    <col min="12265" max="12265" width="8.7265625" style="710" customWidth="1"/>
    <col min="12266" max="12266" width="9.453125" style="710" customWidth="1"/>
    <col min="12267" max="12267" width="1.453125" style="710" customWidth="1"/>
    <col min="12268" max="12269" width="8.7265625" style="710" customWidth="1"/>
    <col min="12270" max="12270" width="9.453125" style="710" customWidth="1"/>
    <col min="12271" max="12273" width="8.7265625" style="710" customWidth="1"/>
    <col min="12274" max="12274" width="10.26953125" style="710" customWidth="1"/>
    <col min="12275" max="12275" width="11.453125" style="710"/>
    <col min="12276" max="12277" width="8.7265625" style="710" customWidth="1"/>
    <col min="12278" max="12278" width="9.453125" style="710" customWidth="1"/>
    <col min="12279" max="12279" width="11.7265625" style="710" customWidth="1"/>
    <col min="12280" max="12280" width="11.453125" style="710"/>
    <col min="12281" max="12281" width="16" style="710" customWidth="1"/>
    <col min="12282" max="12298" width="11.453125" style="710"/>
    <col min="12299" max="12299" width="10.81640625" style="710" customWidth="1"/>
    <col min="12300" max="12506" width="11.453125" style="710"/>
    <col min="12507" max="12507" width="27.54296875" style="710" customWidth="1"/>
    <col min="12508" max="12513" width="11.7265625" style="710" customWidth="1"/>
    <col min="12514" max="12514" width="16" style="710" customWidth="1"/>
    <col min="12515" max="12517" width="8.7265625" style="710" customWidth="1"/>
    <col min="12518" max="12518" width="10.7265625" style="710" customWidth="1"/>
    <col min="12519" max="12520" width="9.453125" style="710" customWidth="1"/>
    <col min="12521" max="12521" width="8.7265625" style="710" customWidth="1"/>
    <col min="12522" max="12522" width="9.453125" style="710" customWidth="1"/>
    <col min="12523" max="12523" width="1.453125" style="710" customWidth="1"/>
    <col min="12524" max="12525" width="8.7265625" style="710" customWidth="1"/>
    <col min="12526" max="12526" width="9.453125" style="710" customWidth="1"/>
    <col min="12527" max="12529" width="8.7265625" style="710" customWidth="1"/>
    <col min="12530" max="12530" width="10.26953125" style="710" customWidth="1"/>
    <col min="12531" max="12531" width="11.453125" style="710"/>
    <col min="12532" max="12533" width="8.7265625" style="710" customWidth="1"/>
    <col min="12534" max="12534" width="9.453125" style="710" customWidth="1"/>
    <col min="12535" max="12535" width="11.7265625" style="710" customWidth="1"/>
    <col min="12536" max="12536" width="11.453125" style="710"/>
    <col min="12537" max="12537" width="16" style="710" customWidth="1"/>
    <col min="12538" max="12554" width="11.453125" style="710"/>
    <col min="12555" max="12555" width="10.81640625" style="710" customWidth="1"/>
    <col min="12556" max="12762" width="11.453125" style="710"/>
    <col min="12763" max="12763" width="27.54296875" style="710" customWidth="1"/>
    <col min="12764" max="12769" width="11.7265625" style="710" customWidth="1"/>
    <col min="12770" max="12770" width="16" style="710" customWidth="1"/>
    <col min="12771" max="12773" width="8.7265625" style="710" customWidth="1"/>
    <col min="12774" max="12774" width="10.7265625" style="710" customWidth="1"/>
    <col min="12775" max="12776" width="9.453125" style="710" customWidth="1"/>
    <col min="12777" max="12777" width="8.7265625" style="710" customWidth="1"/>
    <col min="12778" max="12778" width="9.453125" style="710" customWidth="1"/>
    <col min="12779" max="12779" width="1.453125" style="710" customWidth="1"/>
    <col min="12780" max="12781" width="8.7265625" style="710" customWidth="1"/>
    <col min="12782" max="12782" width="9.453125" style="710" customWidth="1"/>
    <col min="12783" max="12785" width="8.7265625" style="710" customWidth="1"/>
    <col min="12786" max="12786" width="10.26953125" style="710" customWidth="1"/>
    <col min="12787" max="12787" width="11.453125" style="710"/>
    <col min="12788" max="12789" width="8.7265625" style="710" customWidth="1"/>
    <col min="12790" max="12790" width="9.453125" style="710" customWidth="1"/>
    <col min="12791" max="12791" width="11.7265625" style="710" customWidth="1"/>
    <col min="12792" max="12792" width="11.453125" style="710"/>
    <col min="12793" max="12793" width="16" style="710" customWidth="1"/>
    <col min="12794" max="12810" width="11.453125" style="710"/>
    <col min="12811" max="12811" width="10.81640625" style="710" customWidth="1"/>
    <col min="12812" max="13018" width="11.453125" style="710"/>
    <col min="13019" max="13019" width="27.54296875" style="710" customWidth="1"/>
    <col min="13020" max="13025" width="11.7265625" style="710" customWidth="1"/>
    <col min="13026" max="13026" width="16" style="710" customWidth="1"/>
    <col min="13027" max="13029" width="8.7265625" style="710" customWidth="1"/>
    <col min="13030" max="13030" width="10.7265625" style="710" customWidth="1"/>
    <col min="13031" max="13032" width="9.453125" style="710" customWidth="1"/>
    <col min="13033" max="13033" width="8.7265625" style="710" customWidth="1"/>
    <col min="13034" max="13034" width="9.453125" style="710" customWidth="1"/>
    <col min="13035" max="13035" width="1.453125" style="710" customWidth="1"/>
    <col min="13036" max="13037" width="8.7265625" style="710" customWidth="1"/>
    <col min="13038" max="13038" width="9.453125" style="710" customWidth="1"/>
    <col min="13039" max="13041" width="8.7265625" style="710" customWidth="1"/>
    <col min="13042" max="13042" width="10.26953125" style="710" customWidth="1"/>
    <col min="13043" max="13043" width="11.453125" style="710"/>
    <col min="13044" max="13045" width="8.7265625" style="710" customWidth="1"/>
    <col min="13046" max="13046" width="9.453125" style="710" customWidth="1"/>
    <col min="13047" max="13047" width="11.7265625" style="710" customWidth="1"/>
    <col min="13048" max="13048" width="11.453125" style="710"/>
    <col min="13049" max="13049" width="16" style="710" customWidth="1"/>
    <col min="13050" max="13066" width="11.453125" style="710"/>
    <col min="13067" max="13067" width="10.81640625" style="710" customWidth="1"/>
    <col min="13068" max="13274" width="11.453125" style="710"/>
    <col min="13275" max="13275" width="27.54296875" style="710" customWidth="1"/>
    <col min="13276" max="13281" width="11.7265625" style="710" customWidth="1"/>
    <col min="13282" max="13282" width="16" style="710" customWidth="1"/>
    <col min="13283" max="13285" width="8.7265625" style="710" customWidth="1"/>
    <col min="13286" max="13286" width="10.7265625" style="710" customWidth="1"/>
    <col min="13287" max="13288" width="9.453125" style="710" customWidth="1"/>
    <col min="13289" max="13289" width="8.7265625" style="710" customWidth="1"/>
    <col min="13290" max="13290" width="9.453125" style="710" customWidth="1"/>
    <col min="13291" max="13291" width="1.453125" style="710" customWidth="1"/>
    <col min="13292" max="13293" width="8.7265625" style="710" customWidth="1"/>
    <col min="13294" max="13294" width="9.453125" style="710" customWidth="1"/>
    <col min="13295" max="13297" width="8.7265625" style="710" customWidth="1"/>
    <col min="13298" max="13298" width="10.26953125" style="710" customWidth="1"/>
    <col min="13299" max="13299" width="11.453125" style="710"/>
    <col min="13300" max="13301" width="8.7265625" style="710" customWidth="1"/>
    <col min="13302" max="13302" width="9.453125" style="710" customWidth="1"/>
    <col min="13303" max="13303" width="11.7265625" style="710" customWidth="1"/>
    <col min="13304" max="13304" width="11.453125" style="710"/>
    <col min="13305" max="13305" width="16" style="710" customWidth="1"/>
    <col min="13306" max="13322" width="11.453125" style="710"/>
    <col min="13323" max="13323" width="10.81640625" style="710" customWidth="1"/>
    <col min="13324" max="13530" width="11.453125" style="710"/>
    <col min="13531" max="13531" width="27.54296875" style="710" customWidth="1"/>
    <col min="13532" max="13537" width="11.7265625" style="710" customWidth="1"/>
    <col min="13538" max="13538" width="16" style="710" customWidth="1"/>
    <col min="13539" max="13541" width="8.7265625" style="710" customWidth="1"/>
    <col min="13542" max="13542" width="10.7265625" style="710" customWidth="1"/>
    <col min="13543" max="13544" width="9.453125" style="710" customWidth="1"/>
    <col min="13545" max="13545" width="8.7265625" style="710" customWidth="1"/>
    <col min="13546" max="13546" width="9.453125" style="710" customWidth="1"/>
    <col min="13547" max="13547" width="1.453125" style="710" customWidth="1"/>
    <col min="13548" max="13549" width="8.7265625" style="710" customWidth="1"/>
    <col min="13550" max="13550" width="9.453125" style="710" customWidth="1"/>
    <col min="13551" max="13553" width="8.7265625" style="710" customWidth="1"/>
    <col min="13554" max="13554" width="10.26953125" style="710" customWidth="1"/>
    <col min="13555" max="13555" width="11.453125" style="710"/>
    <col min="13556" max="13557" width="8.7265625" style="710" customWidth="1"/>
    <col min="13558" max="13558" width="9.453125" style="710" customWidth="1"/>
    <col min="13559" max="13559" width="11.7265625" style="710" customWidth="1"/>
    <col min="13560" max="13560" width="11.453125" style="710"/>
    <col min="13561" max="13561" width="16" style="710" customWidth="1"/>
    <col min="13562" max="13578" width="11.453125" style="710"/>
    <col min="13579" max="13579" width="10.81640625" style="710" customWidth="1"/>
    <col min="13580" max="13786" width="11.453125" style="710"/>
    <col min="13787" max="13787" width="27.54296875" style="710" customWidth="1"/>
    <col min="13788" max="13793" width="11.7265625" style="710" customWidth="1"/>
    <col min="13794" max="13794" width="16" style="710" customWidth="1"/>
    <col min="13795" max="13797" width="8.7265625" style="710" customWidth="1"/>
    <col min="13798" max="13798" width="10.7265625" style="710" customWidth="1"/>
    <col min="13799" max="13800" width="9.453125" style="710" customWidth="1"/>
    <col min="13801" max="13801" width="8.7265625" style="710" customWidth="1"/>
    <col min="13802" max="13802" width="9.453125" style="710" customWidth="1"/>
    <col min="13803" max="13803" width="1.453125" style="710" customWidth="1"/>
    <col min="13804" max="13805" width="8.7265625" style="710" customWidth="1"/>
    <col min="13806" max="13806" width="9.453125" style="710" customWidth="1"/>
    <col min="13807" max="13809" width="8.7265625" style="710" customWidth="1"/>
    <col min="13810" max="13810" width="10.26953125" style="710" customWidth="1"/>
    <col min="13811" max="13811" width="11.453125" style="710"/>
    <col min="13812" max="13813" width="8.7265625" style="710" customWidth="1"/>
    <col min="13814" max="13814" width="9.453125" style="710" customWidth="1"/>
    <col min="13815" max="13815" width="11.7265625" style="710" customWidth="1"/>
    <col min="13816" max="13816" width="11.453125" style="710"/>
    <col min="13817" max="13817" width="16" style="710" customWidth="1"/>
    <col min="13818" max="13834" width="11.453125" style="710"/>
    <col min="13835" max="13835" width="10.81640625" style="710" customWidth="1"/>
    <col min="13836" max="14042" width="11.453125" style="710"/>
    <col min="14043" max="14043" width="27.54296875" style="710" customWidth="1"/>
    <col min="14044" max="14049" width="11.7265625" style="710" customWidth="1"/>
    <col min="14050" max="14050" width="16" style="710" customWidth="1"/>
    <col min="14051" max="14053" width="8.7265625" style="710" customWidth="1"/>
    <col min="14054" max="14054" width="10.7265625" style="710" customWidth="1"/>
    <col min="14055" max="14056" width="9.453125" style="710" customWidth="1"/>
    <col min="14057" max="14057" width="8.7265625" style="710" customWidth="1"/>
    <col min="14058" max="14058" width="9.453125" style="710" customWidth="1"/>
    <col min="14059" max="14059" width="1.453125" style="710" customWidth="1"/>
    <col min="14060" max="14061" width="8.7265625" style="710" customWidth="1"/>
    <col min="14062" max="14062" width="9.453125" style="710" customWidth="1"/>
    <col min="14063" max="14065" width="8.7265625" style="710" customWidth="1"/>
    <col min="14066" max="14066" width="10.26953125" style="710" customWidth="1"/>
    <col min="14067" max="14067" width="11.453125" style="710"/>
    <col min="14068" max="14069" width="8.7265625" style="710" customWidth="1"/>
    <col min="14070" max="14070" width="9.453125" style="710" customWidth="1"/>
    <col min="14071" max="14071" width="11.7265625" style="710" customWidth="1"/>
    <col min="14072" max="14072" width="11.453125" style="710"/>
    <col min="14073" max="14073" width="16" style="710" customWidth="1"/>
    <col min="14074" max="14090" width="11.453125" style="710"/>
    <col min="14091" max="14091" width="10.81640625" style="710" customWidth="1"/>
    <col min="14092" max="14298" width="11.453125" style="710"/>
    <col min="14299" max="14299" width="27.54296875" style="710" customWidth="1"/>
    <col min="14300" max="14305" width="11.7265625" style="710" customWidth="1"/>
    <col min="14306" max="14306" width="16" style="710" customWidth="1"/>
    <col min="14307" max="14309" width="8.7265625" style="710" customWidth="1"/>
    <col min="14310" max="14310" width="10.7265625" style="710" customWidth="1"/>
    <col min="14311" max="14312" width="9.453125" style="710" customWidth="1"/>
    <col min="14313" max="14313" width="8.7265625" style="710" customWidth="1"/>
    <col min="14314" max="14314" width="9.453125" style="710" customWidth="1"/>
    <col min="14315" max="14315" width="1.453125" style="710" customWidth="1"/>
    <col min="14316" max="14317" width="8.7265625" style="710" customWidth="1"/>
    <col min="14318" max="14318" width="9.453125" style="710" customWidth="1"/>
    <col min="14319" max="14321" width="8.7265625" style="710" customWidth="1"/>
    <col min="14322" max="14322" width="10.26953125" style="710" customWidth="1"/>
    <col min="14323" max="14323" width="11.453125" style="710"/>
    <col min="14324" max="14325" width="8.7265625" style="710" customWidth="1"/>
    <col min="14326" max="14326" width="9.453125" style="710" customWidth="1"/>
    <col min="14327" max="14327" width="11.7265625" style="710" customWidth="1"/>
    <col min="14328" max="14328" width="11.453125" style="710"/>
    <col min="14329" max="14329" width="16" style="710" customWidth="1"/>
    <col min="14330" max="14346" width="11.453125" style="710"/>
    <col min="14347" max="14347" width="10.81640625" style="710" customWidth="1"/>
    <col min="14348" max="14554" width="11.453125" style="710"/>
    <col min="14555" max="14555" width="27.54296875" style="710" customWidth="1"/>
    <col min="14556" max="14561" width="11.7265625" style="710" customWidth="1"/>
    <col min="14562" max="14562" width="16" style="710" customWidth="1"/>
    <col min="14563" max="14565" width="8.7265625" style="710" customWidth="1"/>
    <col min="14566" max="14566" width="10.7265625" style="710" customWidth="1"/>
    <col min="14567" max="14568" width="9.453125" style="710" customWidth="1"/>
    <col min="14569" max="14569" width="8.7265625" style="710" customWidth="1"/>
    <col min="14570" max="14570" width="9.453125" style="710" customWidth="1"/>
    <col min="14571" max="14571" width="1.453125" style="710" customWidth="1"/>
    <col min="14572" max="14573" width="8.7265625" style="710" customWidth="1"/>
    <col min="14574" max="14574" width="9.453125" style="710" customWidth="1"/>
    <col min="14575" max="14577" width="8.7265625" style="710" customWidth="1"/>
    <col min="14578" max="14578" width="10.26953125" style="710" customWidth="1"/>
    <col min="14579" max="14579" width="11.453125" style="710"/>
    <col min="14580" max="14581" width="8.7265625" style="710" customWidth="1"/>
    <col min="14582" max="14582" width="9.453125" style="710" customWidth="1"/>
    <col min="14583" max="14583" width="11.7265625" style="710" customWidth="1"/>
    <col min="14584" max="14584" width="11.453125" style="710"/>
    <col min="14585" max="14585" width="16" style="710" customWidth="1"/>
    <col min="14586" max="14602" width="11.453125" style="710"/>
    <col min="14603" max="14603" width="10.81640625" style="710" customWidth="1"/>
    <col min="14604" max="14810" width="11.453125" style="710"/>
    <col min="14811" max="14811" width="27.54296875" style="710" customWidth="1"/>
    <col min="14812" max="14817" width="11.7265625" style="710" customWidth="1"/>
    <col min="14818" max="14818" width="16" style="710" customWidth="1"/>
    <col min="14819" max="14821" width="8.7265625" style="710" customWidth="1"/>
    <col min="14822" max="14822" width="10.7265625" style="710" customWidth="1"/>
    <col min="14823" max="14824" width="9.453125" style="710" customWidth="1"/>
    <col min="14825" max="14825" width="8.7265625" style="710" customWidth="1"/>
    <col min="14826" max="14826" width="9.453125" style="710" customWidth="1"/>
    <col min="14827" max="14827" width="1.453125" style="710" customWidth="1"/>
    <col min="14828" max="14829" width="8.7265625" style="710" customWidth="1"/>
    <col min="14830" max="14830" width="9.453125" style="710" customWidth="1"/>
    <col min="14831" max="14833" width="8.7265625" style="710" customWidth="1"/>
    <col min="14834" max="14834" width="10.26953125" style="710" customWidth="1"/>
    <col min="14835" max="14835" width="11.453125" style="710"/>
    <col min="14836" max="14837" width="8.7265625" style="710" customWidth="1"/>
    <col min="14838" max="14838" width="9.453125" style="710" customWidth="1"/>
    <col min="14839" max="14839" width="11.7265625" style="710" customWidth="1"/>
    <col min="14840" max="14840" width="11.453125" style="710"/>
    <col min="14841" max="14841" width="16" style="710" customWidth="1"/>
    <col min="14842" max="14858" width="11.453125" style="710"/>
    <col min="14859" max="14859" width="10.81640625" style="710" customWidth="1"/>
    <col min="14860" max="15066" width="11.453125" style="710"/>
    <col min="15067" max="15067" width="27.54296875" style="710" customWidth="1"/>
    <col min="15068" max="15073" width="11.7265625" style="710" customWidth="1"/>
    <col min="15074" max="15074" width="16" style="710" customWidth="1"/>
    <col min="15075" max="15077" width="8.7265625" style="710" customWidth="1"/>
    <col min="15078" max="15078" width="10.7265625" style="710" customWidth="1"/>
    <col min="15079" max="15080" width="9.453125" style="710" customWidth="1"/>
    <col min="15081" max="15081" width="8.7265625" style="710" customWidth="1"/>
    <col min="15082" max="15082" width="9.453125" style="710" customWidth="1"/>
    <col min="15083" max="15083" width="1.453125" style="710" customWidth="1"/>
    <col min="15084" max="15085" width="8.7265625" style="710" customWidth="1"/>
    <col min="15086" max="15086" width="9.453125" style="710" customWidth="1"/>
    <col min="15087" max="15089" width="8.7265625" style="710" customWidth="1"/>
    <col min="15090" max="15090" width="10.26953125" style="710" customWidth="1"/>
    <col min="15091" max="15091" width="11.453125" style="710"/>
    <col min="15092" max="15093" width="8.7265625" style="710" customWidth="1"/>
    <col min="15094" max="15094" width="9.453125" style="710" customWidth="1"/>
    <col min="15095" max="15095" width="11.7265625" style="710" customWidth="1"/>
    <col min="15096" max="15096" width="11.453125" style="710"/>
    <col min="15097" max="15097" width="16" style="710" customWidth="1"/>
    <col min="15098" max="15114" width="11.453125" style="710"/>
    <col min="15115" max="15115" width="10.81640625" style="710" customWidth="1"/>
    <col min="15116" max="15322" width="11.453125" style="710"/>
    <col min="15323" max="15323" width="27.54296875" style="710" customWidth="1"/>
    <col min="15324" max="15329" width="11.7265625" style="710" customWidth="1"/>
    <col min="15330" max="15330" width="16" style="710" customWidth="1"/>
    <col min="15331" max="15333" width="8.7265625" style="710" customWidth="1"/>
    <col min="15334" max="15334" width="10.7265625" style="710" customWidth="1"/>
    <col min="15335" max="15336" width="9.453125" style="710" customWidth="1"/>
    <col min="15337" max="15337" width="8.7265625" style="710" customWidth="1"/>
    <col min="15338" max="15338" width="9.453125" style="710" customWidth="1"/>
    <col min="15339" max="15339" width="1.453125" style="710" customWidth="1"/>
    <col min="15340" max="15341" width="8.7265625" style="710" customWidth="1"/>
    <col min="15342" max="15342" width="9.453125" style="710" customWidth="1"/>
    <col min="15343" max="15345" width="8.7265625" style="710" customWidth="1"/>
    <col min="15346" max="15346" width="10.26953125" style="710" customWidth="1"/>
    <col min="15347" max="15347" width="11.453125" style="710"/>
    <col min="15348" max="15349" width="8.7265625" style="710" customWidth="1"/>
    <col min="15350" max="15350" width="9.453125" style="710" customWidth="1"/>
    <col min="15351" max="15351" width="11.7265625" style="710" customWidth="1"/>
    <col min="15352" max="15352" width="11.453125" style="710"/>
    <col min="15353" max="15353" width="16" style="710" customWidth="1"/>
    <col min="15354" max="15370" width="11.453125" style="710"/>
    <col min="15371" max="15371" width="10.81640625" style="710" customWidth="1"/>
    <col min="15372" max="15578" width="11.453125" style="710"/>
    <col min="15579" max="15579" width="27.54296875" style="710" customWidth="1"/>
    <col min="15580" max="15585" width="11.7265625" style="710" customWidth="1"/>
    <col min="15586" max="15586" width="16" style="710" customWidth="1"/>
    <col min="15587" max="15589" width="8.7265625" style="710" customWidth="1"/>
    <col min="15590" max="15590" width="10.7265625" style="710" customWidth="1"/>
    <col min="15591" max="15592" width="9.453125" style="710" customWidth="1"/>
    <col min="15593" max="15593" width="8.7265625" style="710" customWidth="1"/>
    <col min="15594" max="15594" width="9.453125" style="710" customWidth="1"/>
    <col min="15595" max="15595" width="1.453125" style="710" customWidth="1"/>
    <col min="15596" max="15597" width="8.7265625" style="710" customWidth="1"/>
    <col min="15598" max="15598" width="9.453125" style="710" customWidth="1"/>
    <col min="15599" max="15601" width="8.7265625" style="710" customWidth="1"/>
    <col min="15602" max="15602" width="10.26953125" style="710" customWidth="1"/>
    <col min="15603" max="15603" width="11.453125" style="710"/>
    <col min="15604" max="15605" width="8.7265625" style="710" customWidth="1"/>
    <col min="15606" max="15606" width="9.453125" style="710" customWidth="1"/>
    <col min="15607" max="15607" width="11.7265625" style="710" customWidth="1"/>
    <col min="15608" max="15608" width="11.453125" style="710"/>
    <col min="15609" max="15609" width="16" style="710" customWidth="1"/>
    <col min="15610" max="15626" width="11.453125" style="710"/>
    <col min="15627" max="15627" width="10.81640625" style="710" customWidth="1"/>
    <col min="15628" max="15834" width="11.453125" style="710"/>
    <col min="15835" max="15835" width="27.54296875" style="710" customWidth="1"/>
    <col min="15836" max="15841" width="11.7265625" style="710" customWidth="1"/>
    <col min="15842" max="15842" width="16" style="710" customWidth="1"/>
    <col min="15843" max="15845" width="8.7265625" style="710" customWidth="1"/>
    <col min="15846" max="15846" width="10.7265625" style="710" customWidth="1"/>
    <col min="15847" max="15848" width="9.453125" style="710" customWidth="1"/>
    <col min="15849" max="15849" width="8.7265625" style="710" customWidth="1"/>
    <col min="15850" max="15850" width="9.453125" style="710" customWidth="1"/>
    <col min="15851" max="15851" width="1.453125" style="710" customWidth="1"/>
    <col min="15852" max="15853" width="8.7265625" style="710" customWidth="1"/>
    <col min="15854" max="15854" width="9.453125" style="710" customWidth="1"/>
    <col min="15855" max="15857" width="8.7265625" style="710" customWidth="1"/>
    <col min="15858" max="15858" width="10.26953125" style="710" customWidth="1"/>
    <col min="15859" max="15859" width="11.453125" style="710"/>
    <col min="15860" max="15861" width="8.7265625" style="710" customWidth="1"/>
    <col min="15862" max="15862" width="9.453125" style="710" customWidth="1"/>
    <col min="15863" max="15863" width="11.7265625" style="710" customWidth="1"/>
    <col min="15864" max="15864" width="11.453125" style="710"/>
    <col min="15865" max="15865" width="16" style="710" customWidth="1"/>
    <col min="15866" max="15882" width="11.453125" style="710"/>
    <col min="15883" max="15883" width="10.81640625" style="710" customWidth="1"/>
    <col min="15884" max="16090" width="11.453125" style="710"/>
    <col min="16091" max="16091" width="27.54296875" style="710" customWidth="1"/>
    <col min="16092" max="16097" width="11.7265625" style="710" customWidth="1"/>
    <col min="16098" max="16098" width="16" style="710" customWidth="1"/>
    <col min="16099" max="16101" width="8.7265625" style="710" customWidth="1"/>
    <col min="16102" max="16102" width="10.7265625" style="710" customWidth="1"/>
    <col min="16103" max="16104" width="9.453125" style="710" customWidth="1"/>
    <col min="16105" max="16105" width="8.7265625" style="710" customWidth="1"/>
    <col min="16106" max="16106" width="9.453125" style="710" customWidth="1"/>
    <col min="16107" max="16107" width="1.453125" style="710" customWidth="1"/>
    <col min="16108" max="16109" width="8.7265625" style="710" customWidth="1"/>
    <col min="16110" max="16110" width="9.453125" style="710" customWidth="1"/>
    <col min="16111" max="16113" width="8.7265625" style="710" customWidth="1"/>
    <col min="16114" max="16114" width="10.26953125" style="710" customWidth="1"/>
    <col min="16115" max="16115" width="11.453125" style="710"/>
    <col min="16116" max="16117" width="8.7265625" style="710" customWidth="1"/>
    <col min="16118" max="16118" width="9.453125" style="710" customWidth="1"/>
    <col min="16119" max="16119" width="11.7265625" style="710" customWidth="1"/>
    <col min="16120" max="16120" width="11.453125" style="710"/>
    <col min="16121" max="16121" width="16" style="710" customWidth="1"/>
    <col min="16122" max="16138" width="11.453125" style="710"/>
    <col min="16139" max="16139" width="10.81640625" style="710" customWidth="1"/>
    <col min="16140" max="16384" width="11.453125" style="710"/>
  </cols>
  <sheetData>
    <row r="1" spans="1:21" s="545" customFormat="1" ht="13.5" customHeight="1" x14ac:dyDescent="0.35">
      <c r="A1" s="1728" t="s">
        <v>0</v>
      </c>
      <c r="B1" s="1728"/>
      <c r="C1" s="1728"/>
      <c r="D1" s="1728"/>
      <c r="E1" s="1728"/>
      <c r="F1" s="1728"/>
      <c r="G1" s="1728"/>
      <c r="H1" s="1728"/>
      <c r="I1" s="1728"/>
      <c r="J1" s="1728"/>
      <c r="K1" s="1728"/>
      <c r="L1" s="1728"/>
      <c r="M1" s="1728"/>
      <c r="N1" s="1197"/>
      <c r="O1" s="1197"/>
      <c r="P1" s="1197"/>
      <c r="Q1" s="1197"/>
      <c r="R1" s="1197"/>
      <c r="S1" s="1197"/>
      <c r="T1" s="1197"/>
      <c r="U1" s="1197"/>
    </row>
    <row r="2" spans="1:21" s="545" customFormat="1" ht="13.5" customHeight="1" x14ac:dyDescent="0.35">
      <c r="A2" s="1728" t="s">
        <v>434</v>
      </c>
      <c r="B2" s="1728"/>
      <c r="C2" s="1728"/>
      <c r="D2" s="1728"/>
      <c r="E2" s="1728"/>
      <c r="F2" s="1728"/>
      <c r="G2" s="1728"/>
      <c r="H2" s="1728"/>
      <c r="I2" s="1728"/>
      <c r="J2" s="1728"/>
      <c r="K2" s="1728"/>
      <c r="L2" s="1728"/>
      <c r="M2" s="1728"/>
      <c r="N2" s="1197"/>
      <c r="O2" s="1197"/>
      <c r="P2" s="1197"/>
      <c r="Q2" s="1197"/>
      <c r="R2" s="1197"/>
      <c r="S2" s="1197"/>
      <c r="T2" s="1197"/>
      <c r="U2" s="1197"/>
    </row>
    <row r="3" spans="1:21" s="545" customFormat="1" ht="13.5" customHeight="1" x14ac:dyDescent="0.35">
      <c r="A3" s="1728" t="s">
        <v>1271</v>
      </c>
      <c r="B3" s="1728"/>
      <c r="C3" s="1728"/>
      <c r="D3" s="1728"/>
      <c r="E3" s="1728"/>
      <c r="F3" s="1728"/>
      <c r="G3" s="1728"/>
      <c r="H3" s="1728"/>
      <c r="I3" s="1728"/>
      <c r="J3" s="1728"/>
      <c r="K3" s="1728"/>
      <c r="L3" s="1728"/>
      <c r="M3" s="1728"/>
      <c r="N3" s="1197"/>
      <c r="O3" s="1197"/>
      <c r="P3" s="1197"/>
      <c r="Q3" s="1197"/>
      <c r="R3" s="1197"/>
      <c r="S3" s="1197"/>
      <c r="T3" s="1197"/>
      <c r="U3" s="1197"/>
    </row>
    <row r="4" spans="1:21" s="545" customFormat="1" ht="13.5" customHeight="1" x14ac:dyDescent="0.35">
      <c r="A4" s="1728" t="s">
        <v>1</v>
      </c>
      <c r="B4" s="1728"/>
      <c r="C4" s="1728"/>
      <c r="D4" s="1728"/>
      <c r="E4" s="1728"/>
      <c r="F4" s="1728"/>
      <c r="G4" s="1728"/>
      <c r="H4" s="1728"/>
      <c r="I4" s="1728"/>
      <c r="J4" s="1728"/>
      <c r="K4" s="1728"/>
      <c r="L4" s="1728"/>
      <c r="M4" s="1728"/>
      <c r="N4" s="1197"/>
      <c r="O4" s="1197"/>
      <c r="P4" s="1197"/>
      <c r="Q4" s="1197"/>
      <c r="R4" s="1197"/>
      <c r="S4" s="1197"/>
      <c r="T4" s="1197"/>
      <c r="U4" s="1197"/>
    </row>
    <row r="5" spans="1:21" s="545" customFormat="1" ht="18.5" customHeight="1" x14ac:dyDescent="0.35">
      <c r="A5" s="1729" t="s">
        <v>1332</v>
      </c>
      <c r="B5" s="1729"/>
      <c r="C5" s="1729"/>
      <c r="D5" s="1729"/>
      <c r="E5" s="1729"/>
      <c r="F5" s="1729"/>
      <c r="G5" s="1729"/>
      <c r="H5" s="1729"/>
      <c r="I5" s="1729"/>
      <c r="J5" s="1729"/>
      <c r="K5" s="1729"/>
      <c r="L5" s="1729"/>
      <c r="M5" s="1729"/>
      <c r="N5" s="1197"/>
      <c r="O5" s="1197"/>
      <c r="P5" s="1197"/>
      <c r="Q5" s="1197"/>
      <c r="R5" s="1197"/>
      <c r="S5" s="1197"/>
      <c r="T5" s="1197"/>
      <c r="U5" s="1197"/>
    </row>
    <row r="6" spans="1:21" ht="12.5" customHeight="1" x14ac:dyDescent="0.25">
      <c r="A6" s="1412"/>
      <c r="B6" s="1413"/>
      <c r="C6" s="1413"/>
      <c r="D6" s="1413"/>
      <c r="E6" s="1413"/>
      <c r="F6" s="1413"/>
      <c r="G6" s="1413"/>
      <c r="H6" s="1413"/>
      <c r="I6" s="1413"/>
      <c r="J6" s="1413"/>
      <c r="K6" s="1413"/>
      <c r="L6" s="1413"/>
      <c r="M6" s="1413"/>
    </row>
    <row r="7" spans="1:21" s="1416" customFormat="1" ht="19.5" customHeight="1" x14ac:dyDescent="0.25">
      <c r="A7" s="1723" t="s">
        <v>62</v>
      </c>
      <c r="B7" s="1725" t="s">
        <v>1005</v>
      </c>
      <c r="C7" s="1726"/>
      <c r="D7" s="1726"/>
      <c r="E7" s="1726"/>
      <c r="F7" s="1726"/>
      <c r="G7" s="1726"/>
      <c r="H7" s="1726"/>
      <c r="I7" s="1726"/>
      <c r="J7" s="1726"/>
      <c r="K7" s="1726"/>
      <c r="L7" s="1726"/>
      <c r="M7" s="1727"/>
    </row>
    <row r="8" spans="1:21" s="1416" customFormat="1" ht="19.5" customHeight="1" x14ac:dyDescent="0.25">
      <c r="A8" s="1723"/>
      <c r="B8" s="1725" t="s">
        <v>176</v>
      </c>
      <c r="C8" s="1726"/>
      <c r="D8" s="1726"/>
      <c r="E8" s="1727"/>
      <c r="F8" s="1725" t="s">
        <v>999</v>
      </c>
      <c r="G8" s="1726"/>
      <c r="H8" s="1726"/>
      <c r="I8" s="1727"/>
      <c r="J8" s="1725" t="s">
        <v>29</v>
      </c>
      <c r="K8" s="1726"/>
      <c r="L8" s="1726"/>
      <c r="M8" s="1727"/>
    </row>
    <row r="9" spans="1:21" s="1416" customFormat="1" ht="29.25" customHeight="1" x14ac:dyDescent="0.25">
      <c r="A9" s="1724"/>
      <c r="B9" s="1515" t="s">
        <v>162</v>
      </c>
      <c r="C9" s="1515" t="s">
        <v>9</v>
      </c>
      <c r="D9" s="1515" t="s">
        <v>163</v>
      </c>
      <c r="E9" s="1516" t="s">
        <v>1006</v>
      </c>
      <c r="F9" s="1515" t="s">
        <v>162</v>
      </c>
      <c r="G9" s="1515" t="s">
        <v>9</v>
      </c>
      <c r="H9" s="1515" t="s">
        <v>163</v>
      </c>
      <c r="I9" s="1517" t="s">
        <v>1006</v>
      </c>
      <c r="J9" s="1515" t="s">
        <v>162</v>
      </c>
      <c r="K9" s="1515" t="s">
        <v>9</v>
      </c>
      <c r="L9" s="1515" t="s">
        <v>163</v>
      </c>
      <c r="M9" s="1518" t="s">
        <v>1006</v>
      </c>
    </row>
    <row r="10" spans="1:21" ht="16.5" customHeight="1" x14ac:dyDescent="0.25">
      <c r="A10" s="1519" t="s">
        <v>588</v>
      </c>
      <c r="B10" s="1520">
        <v>27639.474090756197</v>
      </c>
      <c r="C10" s="1520">
        <v>653.98799999999994</v>
      </c>
      <c r="D10" s="1520">
        <v>26985.486090756196</v>
      </c>
      <c r="E10" s="1521">
        <v>2.3661376401467822E-2</v>
      </c>
      <c r="F10" s="1520">
        <v>6637.2711360797966</v>
      </c>
      <c r="G10" s="1520">
        <v>380.49961412000005</v>
      </c>
      <c r="H10" s="1520">
        <v>6256.7715219597967</v>
      </c>
      <c r="I10" s="1521">
        <v>5.7327718925271505E-2</v>
      </c>
      <c r="J10" s="1520">
        <v>34276.745226835992</v>
      </c>
      <c r="K10" s="1522">
        <v>1034.48761412</v>
      </c>
      <c r="L10" s="1523">
        <v>33242.257612715992</v>
      </c>
      <c r="M10" s="1521">
        <v>3.0180450543772098E-2</v>
      </c>
    </row>
    <row r="11" spans="1:21" ht="16.5" customHeight="1" x14ac:dyDescent="0.25">
      <c r="A11" s="1519" t="s">
        <v>589</v>
      </c>
      <c r="B11" s="1520">
        <v>18283.447936710567</v>
      </c>
      <c r="C11" s="1520">
        <v>805.72400000000005</v>
      </c>
      <c r="D11" s="1520">
        <v>17477.723936710569</v>
      </c>
      <c r="E11" s="1521">
        <v>4.4068493141395972E-2</v>
      </c>
      <c r="F11" s="1520">
        <v>16115.806642422602</v>
      </c>
      <c r="G11" s="1520">
        <v>2211.1106545300004</v>
      </c>
      <c r="H11" s="1520">
        <v>13904.695987892601</v>
      </c>
      <c r="I11" s="1521">
        <v>0.13720136407628281</v>
      </c>
      <c r="J11" s="1520">
        <v>34399.254579133165</v>
      </c>
      <c r="K11" s="1522">
        <v>3016.8346545300001</v>
      </c>
      <c r="L11" s="1523">
        <v>31382.419924603164</v>
      </c>
      <c r="M11" s="1521">
        <v>8.7700582220175016E-2</v>
      </c>
    </row>
    <row r="12" spans="1:21" ht="16.5" customHeight="1" x14ac:dyDescent="0.25">
      <c r="A12" s="1519" t="s">
        <v>52</v>
      </c>
      <c r="B12" s="1520">
        <v>504.95882549779969</v>
      </c>
      <c r="C12" s="1520">
        <v>0</v>
      </c>
      <c r="D12" s="1520">
        <v>504.95882549779969</v>
      </c>
      <c r="E12" s="1521">
        <v>0</v>
      </c>
      <c r="F12" s="1520">
        <v>963.67144192367846</v>
      </c>
      <c r="G12" s="1520">
        <v>100.43426456</v>
      </c>
      <c r="H12" s="1520">
        <v>863.23717736367848</v>
      </c>
      <c r="I12" s="1521">
        <v>0.10422044297537071</v>
      </c>
      <c r="J12" s="1520">
        <v>1468.630267421478</v>
      </c>
      <c r="K12" s="1522">
        <v>100.43426456</v>
      </c>
      <c r="L12" s="1523">
        <v>1368.1960028614781</v>
      </c>
      <c r="M12" s="1521">
        <v>6.8386350729605833E-2</v>
      </c>
    </row>
    <row r="13" spans="1:21" ht="16.5" customHeight="1" x14ac:dyDescent="0.25">
      <c r="A13" s="1519" t="s">
        <v>590</v>
      </c>
      <c r="B13" s="1520">
        <v>1571.6262644707758</v>
      </c>
      <c r="C13" s="1520">
        <v>78.974000000000004</v>
      </c>
      <c r="D13" s="1520">
        <v>1492.6522644707759</v>
      </c>
      <c r="E13" s="1521">
        <v>5.0249860151448569E-2</v>
      </c>
      <c r="F13" s="1520">
        <v>3585.0626869830298</v>
      </c>
      <c r="G13" s="1520">
        <v>3264.5077179800001</v>
      </c>
      <c r="H13" s="1520">
        <v>320.55496900302978</v>
      </c>
      <c r="I13" s="1521">
        <v>0.91058595149063093</v>
      </c>
      <c r="J13" s="1520">
        <v>5156.6889514538052</v>
      </c>
      <c r="K13" s="1522">
        <v>3343.4817179800002</v>
      </c>
      <c r="L13" s="1523">
        <v>1813.207233473805</v>
      </c>
      <c r="M13" s="1521">
        <v>0.64837762165922097</v>
      </c>
    </row>
    <row r="14" spans="1:21" ht="16.5" customHeight="1" x14ac:dyDescent="0.25">
      <c r="A14" s="1519" t="s">
        <v>591</v>
      </c>
      <c r="B14" s="1520">
        <v>514.66217458943447</v>
      </c>
      <c r="C14" s="1520">
        <v>74.361999999999995</v>
      </c>
      <c r="D14" s="1520">
        <v>440.3001745894345</v>
      </c>
      <c r="E14" s="1521">
        <v>0.14448701239666853</v>
      </c>
      <c r="F14" s="1520">
        <v>0</v>
      </c>
      <c r="G14" s="1520">
        <v>0</v>
      </c>
      <c r="H14" s="1520">
        <v>0</v>
      </c>
      <c r="I14" s="1521" t="s">
        <v>1328</v>
      </c>
      <c r="J14" s="1520">
        <v>514.66217458943447</v>
      </c>
      <c r="K14" s="1522">
        <v>74.361999999999995</v>
      </c>
      <c r="L14" s="1523">
        <v>440.3001745894345</v>
      </c>
      <c r="M14" s="1521">
        <v>0.14448701239666853</v>
      </c>
    </row>
    <row r="15" spans="1:21" ht="16.5" customHeight="1" x14ac:dyDescent="0.25">
      <c r="A15" s="1519" t="s">
        <v>592</v>
      </c>
      <c r="B15" s="1520">
        <v>3093.0345459039058</v>
      </c>
      <c r="C15" s="1520">
        <v>209.536</v>
      </c>
      <c r="D15" s="1520">
        <v>2883.4985459039058</v>
      </c>
      <c r="E15" s="1521">
        <v>6.7744474525021955E-2</v>
      </c>
      <c r="F15" s="1520">
        <v>503.87286853966691</v>
      </c>
      <c r="G15" s="1520">
        <v>0</v>
      </c>
      <c r="H15" s="1520">
        <v>503.87286853966691</v>
      </c>
      <c r="I15" s="1521">
        <v>0</v>
      </c>
      <c r="J15" s="1520">
        <v>3596.9074144435726</v>
      </c>
      <c r="K15" s="1522">
        <v>209.536</v>
      </c>
      <c r="L15" s="1523">
        <v>3387.3714144435726</v>
      </c>
      <c r="M15" s="1521">
        <v>5.8254488052318795E-2</v>
      </c>
    </row>
    <row r="16" spans="1:21" ht="16.5" customHeight="1" x14ac:dyDescent="0.25">
      <c r="A16" s="1519" t="s">
        <v>593</v>
      </c>
      <c r="B16" s="1520">
        <v>6649.8322141829603</v>
      </c>
      <c r="C16" s="1520">
        <v>529.22400000000005</v>
      </c>
      <c r="D16" s="1520">
        <v>6120.6082141829575</v>
      </c>
      <c r="E16" s="1521">
        <v>7.9584564385136752E-2</v>
      </c>
      <c r="F16" s="1520">
        <v>6732.2047724039003</v>
      </c>
      <c r="G16" s="1520">
        <v>2250.4005899499998</v>
      </c>
      <c r="H16" s="1520">
        <v>4481.8041824539005</v>
      </c>
      <c r="I16" s="1521">
        <v>0.33427393640411185</v>
      </c>
      <c r="J16" s="1520">
        <v>13382.036986586858</v>
      </c>
      <c r="K16" s="1522">
        <v>2779.62458995</v>
      </c>
      <c r="L16" s="1523">
        <v>10602.412396636857</v>
      </c>
      <c r="M16" s="1521">
        <v>0.20771311518090149</v>
      </c>
    </row>
    <row r="17" spans="1:14" ht="16.5" customHeight="1" x14ac:dyDescent="0.25">
      <c r="A17" s="1519" t="s">
        <v>594</v>
      </c>
      <c r="B17" s="1520">
        <v>5150.2696316727706</v>
      </c>
      <c r="C17" s="1520">
        <v>53.576999999999998</v>
      </c>
      <c r="D17" s="1520">
        <v>5096.6926316727704</v>
      </c>
      <c r="E17" s="1521">
        <v>1.0402756327652416E-2</v>
      </c>
      <c r="F17" s="1520">
        <v>7041.9891813030799</v>
      </c>
      <c r="G17" s="1520">
        <v>306.39185015999999</v>
      </c>
      <c r="H17" s="1520">
        <v>6735.5973311430798</v>
      </c>
      <c r="I17" s="1521">
        <v>4.3509275897993346E-2</v>
      </c>
      <c r="J17" s="1520">
        <v>12192.258812975851</v>
      </c>
      <c r="K17" s="1522">
        <v>359.96885015999999</v>
      </c>
      <c r="L17" s="1523">
        <v>11832.289962815852</v>
      </c>
      <c r="M17" s="1521">
        <v>2.952437736778488E-2</v>
      </c>
    </row>
    <row r="18" spans="1:14" ht="16.5" customHeight="1" x14ac:dyDescent="0.25">
      <c r="A18" s="1519" t="s">
        <v>595</v>
      </c>
      <c r="B18" s="1520">
        <v>4129.6350925615252</v>
      </c>
      <c r="C18" s="1520">
        <v>21.062000000000001</v>
      </c>
      <c r="D18" s="1520">
        <v>4108.5730925615253</v>
      </c>
      <c r="E18" s="1521">
        <v>5.100208499762551E-3</v>
      </c>
      <c r="F18" s="1520">
        <v>4888.3572647640103</v>
      </c>
      <c r="G18" s="1520">
        <v>1144.5308070699998</v>
      </c>
      <c r="H18" s="1520">
        <v>3743.8264576940105</v>
      </c>
      <c r="I18" s="1521">
        <v>0.23413403421225862</v>
      </c>
      <c r="J18" s="1520">
        <v>9017.9923573255364</v>
      </c>
      <c r="K18" s="1522">
        <v>1165.5928070699997</v>
      </c>
      <c r="L18" s="1523">
        <v>7852.3995502555372</v>
      </c>
      <c r="M18" s="1521">
        <v>0.12925191781995246</v>
      </c>
    </row>
    <row r="19" spans="1:14" ht="16.5" customHeight="1" x14ac:dyDescent="0.25">
      <c r="A19" s="1519" t="s">
        <v>596</v>
      </c>
      <c r="B19" s="1520">
        <v>3046.4600446447184</v>
      </c>
      <c r="C19" s="1520">
        <v>98.358000000000004</v>
      </c>
      <c r="D19" s="1520">
        <v>2948.1020446447183</v>
      </c>
      <c r="E19" s="1521">
        <v>3.2285997045292163E-2</v>
      </c>
      <c r="F19" s="1520">
        <v>1484.9852368179218</v>
      </c>
      <c r="G19" s="1520">
        <v>240.02926929</v>
      </c>
      <c r="H19" s="1520">
        <v>1244.9559675279218</v>
      </c>
      <c r="I19" s="1521">
        <v>0.16163747850069077</v>
      </c>
      <c r="J19" s="1520">
        <v>4531.4452814626402</v>
      </c>
      <c r="K19" s="1522">
        <v>338.38726929000001</v>
      </c>
      <c r="L19" s="1523">
        <v>4193.0580121726398</v>
      </c>
      <c r="M19" s="1521">
        <v>7.4675351520691172E-2</v>
      </c>
    </row>
    <row r="20" spans="1:14" ht="16.5" customHeight="1" x14ac:dyDescent="0.25">
      <c r="A20" s="1519" t="s">
        <v>597</v>
      </c>
      <c r="B20" s="1520">
        <v>0</v>
      </c>
      <c r="C20" s="1520">
        <v>0</v>
      </c>
      <c r="D20" s="1520">
        <v>0</v>
      </c>
      <c r="E20" s="1521" t="s">
        <v>1328</v>
      </c>
      <c r="F20" s="1520">
        <v>0</v>
      </c>
      <c r="G20" s="1520">
        <v>0</v>
      </c>
      <c r="H20" s="1520">
        <v>0</v>
      </c>
      <c r="I20" s="1521" t="s">
        <v>1328</v>
      </c>
      <c r="J20" s="1520">
        <v>0</v>
      </c>
      <c r="K20" s="1522">
        <v>0</v>
      </c>
      <c r="L20" s="1523">
        <v>0</v>
      </c>
      <c r="M20" s="1521" t="s">
        <v>1328</v>
      </c>
    </row>
    <row r="21" spans="1:14" ht="16.5" customHeight="1" x14ac:dyDescent="0.25">
      <c r="A21" s="1519" t="s">
        <v>598</v>
      </c>
      <c r="B21" s="1520">
        <v>505.31017942130973</v>
      </c>
      <c r="C21" s="1520">
        <v>18.593</v>
      </c>
      <c r="D21" s="1520">
        <v>486.71717942130971</v>
      </c>
      <c r="E21" s="1521">
        <v>3.6795221543514195E-2</v>
      </c>
      <c r="F21" s="1520">
        <v>300</v>
      </c>
      <c r="G21" s="1520">
        <v>0</v>
      </c>
      <c r="H21" s="1520">
        <v>300</v>
      </c>
      <c r="I21" s="1521">
        <v>0</v>
      </c>
      <c r="J21" s="1520">
        <v>805.31017942130973</v>
      </c>
      <c r="K21" s="1522">
        <v>18.593</v>
      </c>
      <c r="L21" s="1523">
        <v>786.71717942130977</v>
      </c>
      <c r="M21" s="1521">
        <v>2.3087998233625708E-2</v>
      </c>
    </row>
    <row r="22" spans="1:14" ht="16.5" customHeight="1" x14ac:dyDescent="0.25">
      <c r="A22" s="1519" t="s">
        <v>71</v>
      </c>
      <c r="B22" s="1520">
        <v>529.50799339631078</v>
      </c>
      <c r="C22" s="1520">
        <v>0</v>
      </c>
      <c r="D22" s="1520">
        <v>529.50799339631078</v>
      </c>
      <c r="E22" s="1521">
        <v>0</v>
      </c>
      <c r="F22" s="1520">
        <v>3801.0080490139699</v>
      </c>
      <c r="G22" s="1520">
        <v>0</v>
      </c>
      <c r="H22" s="1520">
        <v>3801.0080490139699</v>
      </c>
      <c r="I22" s="1521">
        <v>0</v>
      </c>
      <c r="J22" s="1520">
        <v>4330.5160424102805</v>
      </c>
      <c r="K22" s="1522">
        <v>0</v>
      </c>
      <c r="L22" s="1523">
        <v>4330.5160424102805</v>
      </c>
      <c r="M22" s="1521">
        <v>0</v>
      </c>
    </row>
    <row r="23" spans="1:14" ht="16.5" customHeight="1" x14ac:dyDescent="0.25">
      <c r="A23" s="1519" t="s">
        <v>599</v>
      </c>
      <c r="B23" s="1520">
        <v>3122.6791790351808</v>
      </c>
      <c r="C23" s="1520">
        <v>21.681000000000001</v>
      </c>
      <c r="D23" s="1520">
        <v>3100.9981790351808</v>
      </c>
      <c r="E23" s="1521">
        <v>6.943076363899417E-3</v>
      </c>
      <c r="F23" s="1520">
        <v>536.15730810743946</v>
      </c>
      <c r="G23" s="1520">
        <v>56.460643000000005</v>
      </c>
      <c r="H23" s="1520">
        <v>479.69666510743946</v>
      </c>
      <c r="I23" s="1521">
        <v>0.10530611472834009</v>
      </c>
      <c r="J23" s="1520">
        <v>3658.8364871426202</v>
      </c>
      <c r="K23" s="1522">
        <v>78.141643000000002</v>
      </c>
      <c r="L23" s="1523">
        <v>3580.6948441426202</v>
      </c>
      <c r="M23" s="1521">
        <v>2.1356965055583821E-2</v>
      </c>
    </row>
    <row r="24" spans="1:14" ht="16.5" customHeight="1" x14ac:dyDescent="0.25">
      <c r="A24" s="1519" t="s">
        <v>600</v>
      </c>
      <c r="B24" s="1520">
        <v>2757.9883446076778</v>
      </c>
      <c r="C24" s="1520">
        <v>23.592999999999996</v>
      </c>
      <c r="D24" s="1520">
        <v>2734.395344607678</v>
      </c>
      <c r="E24" s="1521">
        <v>8.5544233883831314E-3</v>
      </c>
      <c r="F24" s="1520">
        <v>510.66477025953134</v>
      </c>
      <c r="G24" s="1520">
        <v>76.86819165</v>
      </c>
      <c r="H24" s="1520">
        <v>433.79657860953137</v>
      </c>
      <c r="I24" s="1521">
        <v>0.15052573846230641</v>
      </c>
      <c r="J24" s="1520">
        <v>3268.6531148672093</v>
      </c>
      <c r="K24" s="1522">
        <v>100.46119164999999</v>
      </c>
      <c r="L24" s="1523">
        <v>3168.1919232172095</v>
      </c>
      <c r="M24" s="1521">
        <v>3.0734736333158215E-2</v>
      </c>
    </row>
    <row r="25" spans="1:14" ht="16.5" customHeight="1" x14ac:dyDescent="0.25">
      <c r="A25" s="1519" t="s">
        <v>601</v>
      </c>
      <c r="B25" s="1520">
        <v>1936.7170424924379</v>
      </c>
      <c r="C25" s="1520">
        <v>9.2469999999999999</v>
      </c>
      <c r="D25" s="1520">
        <v>1927.4700424924379</v>
      </c>
      <c r="E25" s="1521">
        <v>4.7745746007892146E-3</v>
      </c>
      <c r="F25" s="1520">
        <v>622.77536631814723</v>
      </c>
      <c r="G25" s="1520">
        <v>0</v>
      </c>
      <c r="H25" s="1520">
        <v>622.77536631814723</v>
      </c>
      <c r="I25" s="1521">
        <v>0</v>
      </c>
      <c r="J25" s="1520">
        <v>2559.4924088105854</v>
      </c>
      <c r="K25" s="1522">
        <v>9.2469999999999999</v>
      </c>
      <c r="L25" s="1523">
        <v>2550.2454088105856</v>
      </c>
      <c r="M25" s="1521">
        <v>3.6128257181654026E-3</v>
      </c>
    </row>
    <row r="26" spans="1:14" ht="16.5" customHeight="1" x14ac:dyDescent="0.25">
      <c r="A26" s="1519" t="s">
        <v>602</v>
      </c>
      <c r="B26" s="1520">
        <v>502.32827089609924</v>
      </c>
      <c r="C26" s="1520">
        <v>0</v>
      </c>
      <c r="D26" s="1520">
        <v>502.32827089609924</v>
      </c>
      <c r="E26" s="1521">
        <v>0</v>
      </c>
      <c r="F26" s="1520">
        <v>0</v>
      </c>
      <c r="G26" s="1520">
        <v>0</v>
      </c>
      <c r="H26" s="1520">
        <v>0</v>
      </c>
      <c r="I26" s="1521" t="s">
        <v>1328</v>
      </c>
      <c r="J26" s="1520">
        <v>502.32827089609924</v>
      </c>
      <c r="K26" s="1522">
        <v>0</v>
      </c>
      <c r="L26" s="1523">
        <v>502.32827089609924</v>
      </c>
      <c r="M26" s="1521">
        <v>0</v>
      </c>
      <c r="N26" s="1411"/>
    </row>
    <row r="27" spans="1:14" ht="16.5" customHeight="1" x14ac:dyDescent="0.25">
      <c r="A27" s="1519" t="s">
        <v>1009</v>
      </c>
      <c r="B27" s="1520">
        <v>0</v>
      </c>
      <c r="C27" s="1520">
        <v>0</v>
      </c>
      <c r="D27" s="1520">
        <v>0</v>
      </c>
      <c r="E27" s="1521" t="s">
        <v>1328</v>
      </c>
      <c r="F27" s="1520">
        <v>0</v>
      </c>
      <c r="G27" s="1520">
        <v>0</v>
      </c>
      <c r="H27" s="1520">
        <v>0</v>
      </c>
      <c r="I27" s="1521" t="s">
        <v>1328</v>
      </c>
      <c r="J27" s="1520">
        <v>0</v>
      </c>
      <c r="K27" s="1522">
        <v>0</v>
      </c>
      <c r="L27" s="1523">
        <v>0</v>
      </c>
      <c r="M27" s="1521" t="s">
        <v>1328</v>
      </c>
    </row>
    <row r="28" spans="1:14" ht="16.5" customHeight="1" x14ac:dyDescent="0.25">
      <c r="A28" s="1519" t="s">
        <v>248</v>
      </c>
      <c r="B28" s="1520">
        <v>0</v>
      </c>
      <c r="C28" s="1520">
        <v>0</v>
      </c>
      <c r="D28" s="1520">
        <v>0</v>
      </c>
      <c r="E28" s="1521" t="s">
        <v>1328</v>
      </c>
      <c r="F28" s="1520">
        <v>0</v>
      </c>
      <c r="G28" s="1520">
        <v>0</v>
      </c>
      <c r="H28" s="1520">
        <v>0</v>
      </c>
      <c r="I28" s="1521" t="s">
        <v>1328</v>
      </c>
      <c r="J28" s="1520">
        <v>0</v>
      </c>
      <c r="K28" s="1522">
        <v>0</v>
      </c>
      <c r="L28" s="1523">
        <v>0</v>
      </c>
      <c r="M28" s="1521" t="s">
        <v>1328</v>
      </c>
    </row>
    <row r="29" spans="1:14" ht="16.5" customHeight="1" x14ac:dyDescent="0.25">
      <c r="A29" s="1519" t="s">
        <v>326</v>
      </c>
      <c r="B29" s="1520">
        <v>0</v>
      </c>
      <c r="C29" s="1520">
        <v>0</v>
      </c>
      <c r="D29" s="1520">
        <v>0</v>
      </c>
      <c r="E29" s="1521" t="s">
        <v>1328</v>
      </c>
      <c r="F29" s="1520">
        <v>0</v>
      </c>
      <c r="G29" s="1520">
        <v>0</v>
      </c>
      <c r="H29" s="1520">
        <v>0</v>
      </c>
      <c r="I29" s="1521" t="s">
        <v>1328</v>
      </c>
      <c r="J29" s="1520">
        <v>0</v>
      </c>
      <c r="K29" s="1522">
        <v>0</v>
      </c>
      <c r="L29" s="1523">
        <v>0</v>
      </c>
      <c r="M29" s="1521" t="s">
        <v>1328</v>
      </c>
    </row>
    <row r="30" spans="1:14" ht="16.5" customHeight="1" x14ac:dyDescent="0.25">
      <c r="A30" s="1519" t="s">
        <v>942</v>
      </c>
      <c r="B30" s="1520">
        <v>0</v>
      </c>
      <c r="C30" s="1520">
        <v>0</v>
      </c>
      <c r="D30" s="1520">
        <v>0</v>
      </c>
      <c r="E30" s="1521" t="s">
        <v>1328</v>
      </c>
      <c r="F30" s="1520">
        <v>0</v>
      </c>
      <c r="G30" s="1520">
        <v>0</v>
      </c>
      <c r="H30" s="1520">
        <v>0</v>
      </c>
      <c r="I30" s="1521" t="s">
        <v>1328</v>
      </c>
      <c r="J30" s="1520">
        <v>0</v>
      </c>
      <c r="K30" s="1522">
        <v>0</v>
      </c>
      <c r="L30" s="1523">
        <v>0</v>
      </c>
      <c r="M30" s="1521" t="s">
        <v>1328</v>
      </c>
      <c r="N30" s="1411"/>
    </row>
    <row r="31" spans="1:14" ht="16.5" customHeight="1" x14ac:dyDescent="0.25">
      <c r="A31" s="1519" t="s">
        <v>1008</v>
      </c>
      <c r="B31" s="1520">
        <v>1557.0312371742195</v>
      </c>
      <c r="C31" s="1520">
        <v>295.68900000000002</v>
      </c>
      <c r="D31" s="1520">
        <v>1261.3422371742195</v>
      </c>
      <c r="E31" s="1521">
        <v>0.18990563126827928</v>
      </c>
      <c r="F31" s="1520">
        <v>1004.3059403260868</v>
      </c>
      <c r="G31" s="1520">
        <v>53.281476269999999</v>
      </c>
      <c r="H31" s="1520">
        <v>951.0244640560868</v>
      </c>
      <c r="I31" s="1521">
        <v>5.3053033075459166E-2</v>
      </c>
      <c r="J31" s="1520">
        <v>2561.3371775003061</v>
      </c>
      <c r="K31" s="1522">
        <v>348.97047627000001</v>
      </c>
      <c r="L31" s="1523">
        <v>2212.3667012303063</v>
      </c>
      <c r="M31" s="1521">
        <v>0.13624542654340099</v>
      </c>
      <c r="N31" s="1411"/>
    </row>
    <row r="32" spans="1:14" ht="16.5" customHeight="1" x14ac:dyDescent="0.25">
      <c r="A32" s="1519" t="s">
        <v>391</v>
      </c>
      <c r="B32" s="1520">
        <v>1237.5285392224159</v>
      </c>
      <c r="C32" s="1520">
        <v>46.831000000000003</v>
      </c>
      <c r="D32" s="1520">
        <v>1190.697539222416</v>
      </c>
      <c r="E32" s="1521">
        <v>3.7842359602814186E-2</v>
      </c>
      <c r="F32" s="1520">
        <v>500</v>
      </c>
      <c r="G32" s="1520">
        <v>78.071520089999993</v>
      </c>
      <c r="H32" s="1520">
        <v>421.92847991000002</v>
      </c>
      <c r="I32" s="1521">
        <v>0.15614304018</v>
      </c>
      <c r="J32" s="1520">
        <v>1737.5285392224159</v>
      </c>
      <c r="K32" s="1522">
        <v>124.90252009</v>
      </c>
      <c r="L32" s="1523">
        <v>1612.6260191324159</v>
      </c>
      <c r="M32" s="1521">
        <v>7.1885161751585824E-2</v>
      </c>
    </row>
    <row r="33" spans="1:14" ht="16.5" customHeight="1" x14ac:dyDescent="0.25">
      <c r="A33" s="1519" t="s">
        <v>1007</v>
      </c>
      <c r="B33" s="1520">
        <v>511.70972823540126</v>
      </c>
      <c r="C33" s="1520">
        <v>0</v>
      </c>
      <c r="D33" s="1520">
        <v>511.70972823540126</v>
      </c>
      <c r="E33" s="1521">
        <v>0</v>
      </c>
      <c r="F33" s="1520">
        <v>500</v>
      </c>
      <c r="G33" s="1520">
        <v>0</v>
      </c>
      <c r="H33" s="1520">
        <v>500</v>
      </c>
      <c r="I33" s="1521">
        <v>0</v>
      </c>
      <c r="J33" s="1520">
        <v>1011.7097282354013</v>
      </c>
      <c r="K33" s="1522">
        <v>0</v>
      </c>
      <c r="L33" s="1523">
        <v>1011.7097282354013</v>
      </c>
      <c r="M33" s="1521">
        <v>0</v>
      </c>
    </row>
    <row r="34" spans="1:14" ht="16.5" customHeight="1" x14ac:dyDescent="0.25">
      <c r="A34" s="1519" t="s">
        <v>1010</v>
      </c>
      <c r="B34" s="1520">
        <v>1000</v>
      </c>
      <c r="C34" s="1520">
        <v>69.221999999999994</v>
      </c>
      <c r="D34" s="1520">
        <v>930.77800000000002</v>
      </c>
      <c r="E34" s="1521">
        <v>6.9221999999999992E-2</v>
      </c>
      <c r="F34" s="1520">
        <v>601.33489171826022</v>
      </c>
      <c r="G34" s="1520">
        <v>0</v>
      </c>
      <c r="H34" s="1520">
        <v>601.33489171826022</v>
      </c>
      <c r="I34" s="1521">
        <v>0</v>
      </c>
      <c r="J34" s="1520">
        <v>1601.3348917182602</v>
      </c>
      <c r="K34" s="1522">
        <v>69.221999999999994</v>
      </c>
      <c r="L34" s="1523">
        <v>1532.1128917182602</v>
      </c>
      <c r="M34" s="1521">
        <v>4.3227684825953919E-2</v>
      </c>
    </row>
    <row r="35" spans="1:14" ht="16.5" customHeight="1" x14ac:dyDescent="0.25">
      <c r="A35" s="1519" t="s">
        <v>1011</v>
      </c>
      <c r="B35" s="1520">
        <v>1000</v>
      </c>
      <c r="C35" s="1520">
        <v>0</v>
      </c>
      <c r="D35" s="1520">
        <v>1000</v>
      </c>
      <c r="E35" s="1521">
        <v>0</v>
      </c>
      <c r="F35" s="1520">
        <v>500</v>
      </c>
      <c r="G35" s="1520">
        <v>0</v>
      </c>
      <c r="H35" s="1520">
        <v>500</v>
      </c>
      <c r="I35" s="1521">
        <v>0</v>
      </c>
      <c r="J35" s="1520">
        <v>1500</v>
      </c>
      <c r="K35" s="1522">
        <v>0</v>
      </c>
      <c r="L35" s="1523">
        <v>1500</v>
      </c>
      <c r="M35" s="1521">
        <v>0</v>
      </c>
    </row>
    <row r="36" spans="1:14" ht="16.5" customHeight="1" x14ac:dyDescent="0.25">
      <c r="A36" s="1519" t="s">
        <v>168</v>
      </c>
      <c r="B36" s="1520">
        <v>0</v>
      </c>
      <c r="C36" s="1520">
        <v>0</v>
      </c>
      <c r="D36" s="1520">
        <v>0</v>
      </c>
      <c r="E36" s="1521" t="s">
        <v>1328</v>
      </c>
      <c r="F36" s="1520">
        <v>0</v>
      </c>
      <c r="G36" s="1520">
        <v>0</v>
      </c>
      <c r="H36" s="1520">
        <v>0</v>
      </c>
      <c r="I36" s="1521" t="s">
        <v>1328</v>
      </c>
      <c r="J36" s="1520">
        <v>0</v>
      </c>
      <c r="K36" s="1522">
        <v>0</v>
      </c>
      <c r="L36" s="1523">
        <v>0</v>
      </c>
      <c r="M36" s="1521" t="s">
        <v>1328</v>
      </c>
    </row>
    <row r="37" spans="1:14" ht="16.5" customHeight="1" x14ac:dyDescent="0.25">
      <c r="A37" s="1524" t="s">
        <v>29</v>
      </c>
      <c r="B37" s="1525">
        <v>85244.20133547172</v>
      </c>
      <c r="C37" s="1525">
        <v>3009.6610000000001</v>
      </c>
      <c r="D37" s="1525">
        <v>82234.540335471713</v>
      </c>
      <c r="E37" s="1526">
        <v>3.5306342869654214E-2</v>
      </c>
      <c r="F37" s="1525">
        <v>56829.467556981108</v>
      </c>
      <c r="G37" s="1525">
        <v>10162.586598669999</v>
      </c>
      <c r="H37" s="1525">
        <v>46666.880958311122</v>
      </c>
      <c r="I37" s="1526">
        <v>0.1788260041057097</v>
      </c>
      <c r="J37" s="1525">
        <v>142073.66889245281</v>
      </c>
      <c r="K37" s="1525">
        <v>13172.247598669999</v>
      </c>
      <c r="L37" s="1525">
        <v>128901.4212937828</v>
      </c>
      <c r="M37" s="1526">
        <v>9.2714207364076387E-2</v>
      </c>
    </row>
    <row r="38" spans="1:14" ht="10.5" customHeight="1" x14ac:dyDescent="0.25">
      <c r="A38" s="1527"/>
      <c r="B38" s="1520"/>
      <c r="C38" s="1520"/>
      <c r="D38" s="1520"/>
      <c r="E38" s="1528"/>
      <c r="F38" s="1520"/>
      <c r="G38" s="1520"/>
      <c r="H38" s="1520"/>
      <c r="I38" s="1529"/>
      <c r="J38" s="1520"/>
      <c r="K38" s="1520"/>
      <c r="L38" s="1520"/>
      <c r="M38" s="1529"/>
    </row>
    <row r="39" spans="1:14" ht="16.5" customHeight="1" x14ac:dyDescent="0.25">
      <c r="A39" s="1530" t="s">
        <v>1012</v>
      </c>
      <c r="B39" s="1520">
        <v>1704.8840267094345</v>
      </c>
      <c r="C39" s="1520">
        <v>60.193220000000004</v>
      </c>
      <c r="D39" s="1520">
        <v>1644.6908067094344</v>
      </c>
      <c r="E39" s="1521">
        <v>3.5306342869654214E-2</v>
      </c>
      <c r="F39" s="1520">
        <v>1136.5893511396223</v>
      </c>
      <c r="G39" s="1520">
        <v>203.25173197339998</v>
      </c>
      <c r="H39" s="1520">
        <v>933.33761916622245</v>
      </c>
      <c r="I39" s="1521">
        <v>0.17882600410570967</v>
      </c>
      <c r="J39" s="1520">
        <v>2841.4733778490563</v>
      </c>
      <c r="K39" s="1520">
        <v>263.44495197340001</v>
      </c>
      <c r="L39" s="1520">
        <v>2578.028425875656</v>
      </c>
      <c r="M39" s="1521">
        <v>9.2714207364076401E-2</v>
      </c>
    </row>
    <row r="40" spans="1:14" ht="10.5" customHeight="1" x14ac:dyDescent="0.25">
      <c r="A40" s="1531"/>
      <c r="B40" s="1532"/>
      <c r="C40" s="1532"/>
      <c r="D40" s="1532"/>
      <c r="E40" s="1528"/>
      <c r="F40" s="1532"/>
      <c r="G40" s="1532"/>
      <c r="H40" s="1532"/>
      <c r="I40" s="1529"/>
      <c r="J40" s="1532"/>
      <c r="K40" s="1532"/>
      <c r="L40" s="1532"/>
      <c r="M40" s="1529"/>
    </row>
    <row r="41" spans="1:14" ht="16.5" customHeight="1" x14ac:dyDescent="0.25">
      <c r="A41" s="1530" t="s">
        <v>1013</v>
      </c>
      <c r="B41" s="1520">
        <v>3409.7680534188689</v>
      </c>
      <c r="C41" s="1520">
        <v>120.38644000000001</v>
      </c>
      <c r="D41" s="1520">
        <v>3289.3816134188687</v>
      </c>
      <c r="E41" s="1521">
        <v>3.5306342869654214E-2</v>
      </c>
      <c r="F41" s="1520">
        <v>2273.1787022792446</v>
      </c>
      <c r="G41" s="1520">
        <v>406.50346394679997</v>
      </c>
      <c r="H41" s="1520">
        <v>1866.6752383324449</v>
      </c>
      <c r="I41" s="1521">
        <v>0.17882600410570967</v>
      </c>
      <c r="J41" s="1520">
        <v>5682.9467556981126</v>
      </c>
      <c r="K41" s="1520">
        <v>526.88990394680002</v>
      </c>
      <c r="L41" s="1520">
        <v>5156.056851751312</v>
      </c>
      <c r="M41" s="1521">
        <v>9.2714207364076401E-2</v>
      </c>
    </row>
    <row r="42" spans="1:14" ht="10.5" customHeight="1" x14ac:dyDescent="0.25">
      <c r="A42" s="1533"/>
      <c r="B42" s="1532"/>
      <c r="C42" s="1532"/>
      <c r="D42" s="1532"/>
      <c r="E42" s="1528"/>
      <c r="F42" s="1532"/>
      <c r="G42" s="1532"/>
      <c r="H42" s="1532"/>
      <c r="I42" s="1529"/>
      <c r="J42" s="1532"/>
      <c r="K42" s="1532"/>
      <c r="L42" s="1532"/>
      <c r="M42" s="1529"/>
    </row>
    <row r="43" spans="1:14" ht="16.5" customHeight="1" thickBot="1" x14ac:dyDescent="0.3">
      <c r="A43" s="1534" t="s">
        <v>29</v>
      </c>
      <c r="B43" s="1535">
        <v>90358.853415600024</v>
      </c>
      <c r="C43" s="1535">
        <v>3190.2406600000004</v>
      </c>
      <c r="D43" s="1535">
        <v>87168.612755600014</v>
      </c>
      <c r="E43" s="1536">
        <v>3.5306342869654214E-2</v>
      </c>
      <c r="F43" s="1535">
        <v>60239.23561039997</v>
      </c>
      <c r="G43" s="1535">
        <v>10772.341794590198</v>
      </c>
      <c r="H43" s="1535">
        <v>49466.893815809788</v>
      </c>
      <c r="I43" s="1536">
        <v>0.1788260041057097</v>
      </c>
      <c r="J43" s="1535">
        <v>150598.089026</v>
      </c>
      <c r="K43" s="1535">
        <v>13962.5824545902</v>
      </c>
      <c r="L43" s="1535">
        <v>136635.50657140976</v>
      </c>
      <c r="M43" s="1536">
        <v>9.2714207364076387E-2</v>
      </c>
    </row>
    <row r="44" spans="1:14" ht="13" thickTop="1" x14ac:dyDescent="0.25"/>
    <row r="45" spans="1:14" x14ac:dyDescent="0.25">
      <c r="B45" s="819"/>
      <c r="C45" s="819"/>
      <c r="D45" s="819"/>
      <c r="F45" s="819"/>
      <c r="G45" s="819"/>
      <c r="H45" s="819"/>
      <c r="J45" s="819"/>
      <c r="K45" s="819"/>
      <c r="L45" s="819"/>
    </row>
    <row r="46" spans="1:14" ht="21.5" customHeight="1" x14ac:dyDescent="0.25">
      <c r="A46" s="1414" t="s">
        <v>1329</v>
      </c>
      <c r="I46" s="1537"/>
    </row>
    <row r="47" spans="1:14" s="1411" customFormat="1" ht="13" x14ac:dyDescent="0.25">
      <c r="A47" s="1414" t="s">
        <v>1330</v>
      </c>
      <c r="B47" s="1415"/>
      <c r="C47" s="1415"/>
      <c r="D47" s="1415"/>
      <c r="E47" s="1410"/>
      <c r="F47" s="1415"/>
      <c r="G47" s="1415"/>
      <c r="H47" s="1415"/>
      <c r="J47" s="1415"/>
      <c r="K47" s="1415"/>
      <c r="L47" s="1415"/>
      <c r="N47" s="710"/>
    </row>
    <row r="48" spans="1:14" s="1411" customFormat="1" ht="13" x14ac:dyDescent="0.25">
      <c r="A48" s="1414" t="s">
        <v>1331</v>
      </c>
      <c r="B48" s="1415"/>
      <c r="C48" s="1415"/>
      <c r="D48" s="1415"/>
      <c r="E48" s="1410"/>
      <c r="F48" s="1415"/>
      <c r="G48" s="1415"/>
      <c r="H48" s="1415"/>
      <c r="J48" s="1415"/>
      <c r="K48" s="1415"/>
      <c r="L48" s="1415"/>
      <c r="N48" s="710"/>
    </row>
    <row r="49" spans="1:14" s="1411" customFormat="1" x14ac:dyDescent="0.25">
      <c r="A49" s="710"/>
      <c r="B49" s="1415"/>
      <c r="C49" s="1415"/>
      <c r="D49" s="1415"/>
      <c r="E49" s="1410"/>
      <c r="F49" s="1415"/>
      <c r="G49" s="1415"/>
      <c r="H49" s="1415"/>
      <c r="J49" s="1415"/>
      <c r="K49" s="1415"/>
      <c r="L49" s="1415"/>
      <c r="N49" s="710"/>
    </row>
    <row r="50" spans="1:14" s="1411" customFormat="1" x14ac:dyDescent="0.25">
      <c r="A50" s="710"/>
      <c r="B50" s="1415"/>
      <c r="C50" s="1415"/>
      <c r="D50" s="1415"/>
      <c r="E50" s="1410"/>
      <c r="F50" s="1415"/>
      <c r="G50" s="1415"/>
      <c r="H50" s="1415"/>
      <c r="J50" s="1415"/>
      <c r="K50" s="1415"/>
      <c r="L50" s="1415"/>
      <c r="N50" s="710"/>
    </row>
  </sheetData>
  <mergeCells count="10">
    <mergeCell ref="A1:M1"/>
    <mergeCell ref="A2:M2"/>
    <mergeCell ref="A3:M3"/>
    <mergeCell ref="A4:M4"/>
    <mergeCell ref="A5:M5"/>
    <mergeCell ref="A7:A9"/>
    <mergeCell ref="B7:M7"/>
    <mergeCell ref="B8:E8"/>
    <mergeCell ref="F8:I8"/>
    <mergeCell ref="J8:M8"/>
  </mergeCells>
  <printOptions horizontalCentered="1"/>
  <pageMargins left="0.19685039370078741" right="0.19685039370078741" top="1.1811023622047245" bottom="0.98425196850393704" header="0" footer="0"/>
  <pageSetup scale="4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A28D4-B792-4A2D-A21F-A7BA5C9B86A4}">
  <sheetPr>
    <tabColor theme="0"/>
    <pageSetUpPr fitToPage="1"/>
  </sheetPr>
  <dimension ref="A1:XFD66"/>
  <sheetViews>
    <sheetView showGridLines="0" zoomScale="80" zoomScaleNormal="80" workbookViewId="0">
      <selection activeCell="AH19" sqref="AH19"/>
    </sheetView>
  </sheetViews>
  <sheetFormatPr baseColWidth="10" defaultRowHeight="14.5" x14ac:dyDescent="0.35"/>
  <cols>
    <col min="1" max="2" width="7.7265625" style="1497" customWidth="1"/>
    <col min="3" max="3" width="2.7265625" style="1497" customWidth="1"/>
    <col min="4" max="5" width="11.7265625" style="1497" hidden="1" customWidth="1"/>
    <col min="6" max="6" width="2.7265625" style="1497" hidden="1" customWidth="1"/>
    <col min="7" max="8" width="11.7265625" style="1497" hidden="1" customWidth="1"/>
    <col min="9" max="9" width="2.7265625" style="1497" hidden="1" customWidth="1"/>
    <col min="10" max="11" width="11.7265625" style="1497" hidden="1" customWidth="1"/>
    <col min="12" max="12" width="2.7265625" style="1497" hidden="1" customWidth="1"/>
    <col min="13" max="14" width="11.7265625" style="1497" hidden="1" customWidth="1"/>
    <col min="15" max="15" width="2.7265625" style="1497" hidden="1" customWidth="1"/>
    <col min="16" max="17" width="11.7265625" style="1497" hidden="1" customWidth="1"/>
    <col min="18" max="18" width="2.7265625" style="1497" hidden="1" customWidth="1"/>
    <col min="19" max="20" width="11.7265625" style="1497" hidden="1" customWidth="1"/>
    <col min="21" max="21" width="2.7265625" style="1497" hidden="1" customWidth="1"/>
    <col min="22" max="22" width="11.26953125" style="1497" hidden="1" customWidth="1"/>
    <col min="23" max="23" width="11.7265625" style="1497" hidden="1" customWidth="1"/>
    <col min="24" max="24" width="2.7265625" style="1497" hidden="1" customWidth="1"/>
    <col min="25" max="25" width="11.26953125" style="1497" hidden="1" customWidth="1"/>
    <col min="26" max="26" width="11.7265625" style="1497" hidden="1" customWidth="1"/>
    <col min="27" max="27" width="2.7265625" style="1497" hidden="1" customWidth="1"/>
    <col min="28" max="28" width="11.26953125" style="1497" hidden="1" customWidth="1"/>
    <col min="29" max="29" width="11.7265625" style="1497" hidden="1" customWidth="1"/>
    <col min="30" max="30" width="2.7265625" style="1497" customWidth="1"/>
    <col min="31" max="32" width="11.453125" style="1497" customWidth="1"/>
    <col min="33" max="33" width="2.7265625" style="1497" customWidth="1"/>
    <col min="34" max="35" width="13.6328125" style="1497" customWidth="1"/>
    <col min="36" max="36" width="2.7265625" style="1497" customWidth="1"/>
    <col min="37" max="38" width="13.453125" style="1497" customWidth="1"/>
    <col min="39" max="39" width="2.7265625" style="1497" customWidth="1"/>
    <col min="40" max="41" width="11.7265625" style="1497" customWidth="1"/>
    <col min="42" max="42" width="2.7265625" style="1497" customWidth="1"/>
    <col min="43" max="44" width="9.7265625" style="1497" customWidth="1"/>
    <col min="45" max="45" width="2.7265625" style="1497" customWidth="1"/>
    <col min="46" max="47" width="9.7265625" style="1497" customWidth="1"/>
    <col min="48" max="48" width="2.7265625" style="1497" customWidth="1"/>
    <col min="49" max="50" width="9.7265625" style="1497" customWidth="1"/>
    <col min="51" max="16384" width="10.90625" style="1497"/>
  </cols>
  <sheetData>
    <row r="1" spans="1:16384" s="1173" customFormat="1" x14ac:dyDescent="0.35">
      <c r="A1" s="1730" t="s">
        <v>1043</v>
      </c>
      <c r="B1" s="1730"/>
      <c r="C1" s="1730"/>
      <c r="D1" s="1730"/>
      <c r="E1" s="1730"/>
      <c r="F1" s="1730"/>
      <c r="G1" s="1730"/>
      <c r="H1" s="1730"/>
      <c r="I1" s="1730"/>
      <c r="J1" s="1730"/>
      <c r="K1" s="1730"/>
      <c r="L1" s="1730"/>
      <c r="M1" s="1730"/>
      <c r="N1" s="1730"/>
      <c r="O1" s="1730"/>
      <c r="P1" s="1730"/>
      <c r="Q1" s="1730"/>
      <c r="R1" s="1730"/>
      <c r="S1" s="1730"/>
      <c r="T1" s="1730"/>
      <c r="U1" s="1730"/>
      <c r="V1" s="1730"/>
      <c r="W1" s="1730"/>
      <c r="X1" s="1730"/>
      <c r="Y1" s="1730"/>
      <c r="Z1" s="1730"/>
      <c r="AA1" s="1730"/>
      <c r="AB1" s="1730"/>
      <c r="AC1" s="1730"/>
      <c r="AD1" s="1730"/>
      <c r="AE1" s="1730"/>
      <c r="AF1" s="1730"/>
      <c r="AG1" s="1730"/>
      <c r="AH1" s="1730"/>
      <c r="AI1" s="1730"/>
      <c r="AJ1" s="1730"/>
      <c r="AK1" s="1730"/>
      <c r="AL1" s="1730"/>
      <c r="AM1" s="1730"/>
      <c r="AN1" s="1730"/>
      <c r="AO1" s="1730"/>
      <c r="AP1" s="1730"/>
      <c r="AQ1" s="1730"/>
      <c r="AR1" s="1730"/>
      <c r="AS1" s="1730"/>
      <c r="AT1" s="1730"/>
      <c r="AU1" s="1730"/>
      <c r="AV1" s="1730"/>
      <c r="AW1" s="1730"/>
      <c r="AX1" s="1730"/>
    </row>
    <row r="2" spans="1:16384" s="1417" customFormat="1" x14ac:dyDescent="0.35">
      <c r="A2" s="1730" t="s">
        <v>0</v>
      </c>
      <c r="B2" s="1730"/>
      <c r="C2" s="1730"/>
      <c r="D2" s="1730"/>
      <c r="E2" s="1730"/>
      <c r="F2" s="1730"/>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730"/>
      <c r="AZ2" s="1730"/>
      <c r="BA2" s="1730"/>
      <c r="BB2" s="1730"/>
      <c r="BC2" s="1730"/>
      <c r="BD2" s="1730"/>
      <c r="BE2" s="1730"/>
      <c r="BF2" s="1730"/>
      <c r="BG2" s="1730"/>
      <c r="BH2" s="1730"/>
      <c r="BI2" s="1730"/>
      <c r="BJ2" s="1730"/>
      <c r="BK2" s="1730"/>
      <c r="BL2" s="1730"/>
      <c r="BM2" s="1730"/>
      <c r="BN2" s="1730"/>
      <c r="BO2" s="1730"/>
      <c r="BP2" s="1730"/>
      <c r="BQ2" s="1730"/>
      <c r="BR2" s="1730"/>
      <c r="BS2" s="1730"/>
      <c r="BT2" s="1730"/>
      <c r="BU2" s="1730"/>
      <c r="BV2" s="1730"/>
      <c r="BW2" s="1730"/>
      <c r="BX2" s="1730"/>
      <c r="BY2" s="1730"/>
      <c r="BZ2" s="1730"/>
      <c r="CA2" s="1730"/>
      <c r="CB2" s="1730"/>
      <c r="CC2" s="1730"/>
      <c r="CD2" s="1730"/>
      <c r="CE2" s="1730"/>
      <c r="CF2" s="1730"/>
      <c r="CG2" s="1730"/>
      <c r="CH2" s="1730"/>
      <c r="CI2" s="1730"/>
      <c r="CJ2" s="1730"/>
      <c r="CK2" s="1730"/>
      <c r="CL2" s="1730"/>
      <c r="CM2" s="1730"/>
      <c r="CN2" s="1730"/>
      <c r="CO2" s="1730"/>
      <c r="CP2" s="1730"/>
      <c r="CQ2" s="1730"/>
      <c r="CR2" s="1730"/>
      <c r="CS2" s="1730"/>
      <c r="CT2" s="1730"/>
      <c r="CU2" s="1730"/>
      <c r="CV2" s="1730"/>
      <c r="CW2" s="1730"/>
      <c r="CX2" s="1730"/>
      <c r="CY2" s="1730"/>
      <c r="CZ2" s="1730"/>
      <c r="DA2" s="1730"/>
      <c r="DB2" s="1730"/>
      <c r="DC2" s="1730"/>
      <c r="DD2" s="1730"/>
      <c r="DE2" s="1730"/>
      <c r="DF2" s="1730"/>
      <c r="DG2" s="1730"/>
      <c r="DH2" s="1730"/>
      <c r="DI2" s="1730"/>
      <c r="DJ2" s="1730"/>
      <c r="DK2" s="1730"/>
      <c r="DL2" s="1730"/>
      <c r="DM2" s="1730"/>
      <c r="DN2" s="1730"/>
      <c r="DO2" s="1730"/>
      <c r="DP2" s="1730"/>
      <c r="DQ2" s="1730"/>
      <c r="DR2" s="1730"/>
      <c r="DS2" s="1730"/>
      <c r="DT2" s="1730"/>
      <c r="DU2" s="1730"/>
      <c r="DV2" s="1730"/>
      <c r="DW2" s="1730"/>
      <c r="DX2" s="1730"/>
      <c r="DY2" s="1730"/>
      <c r="DZ2" s="1730"/>
      <c r="EA2" s="1730"/>
      <c r="EB2" s="1730"/>
      <c r="EC2" s="1730"/>
      <c r="ED2" s="1730"/>
      <c r="EE2" s="1730"/>
      <c r="EF2" s="1730"/>
      <c r="EG2" s="1730"/>
      <c r="EH2" s="1730"/>
      <c r="EI2" s="1730"/>
      <c r="EJ2" s="1730"/>
      <c r="EK2" s="1730"/>
      <c r="EL2" s="1730"/>
      <c r="EM2" s="1730"/>
      <c r="EN2" s="1730"/>
      <c r="EO2" s="1730"/>
      <c r="EP2" s="1730"/>
      <c r="EQ2" s="1730"/>
      <c r="ER2" s="1730"/>
      <c r="ES2" s="1730"/>
      <c r="ET2" s="1730"/>
      <c r="EU2" s="1730"/>
      <c r="EV2" s="1730"/>
      <c r="EW2" s="1730"/>
      <c r="EX2" s="1730"/>
      <c r="EY2" s="1730"/>
      <c r="EZ2" s="1730"/>
      <c r="FA2" s="1730"/>
      <c r="FB2" s="1730"/>
      <c r="FC2" s="1730"/>
      <c r="FD2" s="1730"/>
      <c r="FE2" s="1730"/>
      <c r="FF2" s="1730"/>
      <c r="FG2" s="1730"/>
      <c r="FH2" s="1730"/>
      <c r="FI2" s="1730"/>
      <c r="FJ2" s="1730"/>
      <c r="FK2" s="1730"/>
      <c r="FL2" s="1730"/>
      <c r="FM2" s="1730"/>
      <c r="FN2" s="1730"/>
      <c r="FO2" s="1730"/>
      <c r="FP2" s="1730"/>
      <c r="FQ2" s="1730"/>
      <c r="FR2" s="1730"/>
      <c r="FS2" s="1730"/>
      <c r="FT2" s="1730"/>
      <c r="FU2" s="1730"/>
      <c r="FV2" s="1730"/>
      <c r="FW2" s="1730"/>
      <c r="FX2" s="1730"/>
      <c r="FY2" s="1730"/>
      <c r="FZ2" s="1730"/>
      <c r="GA2" s="1730"/>
      <c r="GB2" s="1730"/>
      <c r="GC2" s="1730"/>
      <c r="GD2" s="1730"/>
      <c r="GE2" s="1730"/>
      <c r="GF2" s="1730"/>
      <c r="GG2" s="1730"/>
      <c r="GH2" s="1730"/>
      <c r="GI2" s="1730"/>
      <c r="GJ2" s="1730"/>
      <c r="GK2" s="1730"/>
      <c r="GL2" s="1730"/>
      <c r="GM2" s="1730"/>
      <c r="GN2" s="1730"/>
      <c r="GO2" s="1730"/>
      <c r="GP2" s="1730"/>
      <c r="GQ2" s="1730"/>
      <c r="GR2" s="1730"/>
      <c r="GS2" s="1730"/>
      <c r="GT2" s="1730"/>
      <c r="GU2" s="1730"/>
      <c r="GV2" s="1730"/>
      <c r="GW2" s="1730"/>
      <c r="GX2" s="1730"/>
      <c r="GY2" s="1730"/>
      <c r="GZ2" s="1730"/>
      <c r="HA2" s="1730"/>
      <c r="HB2" s="1730"/>
      <c r="HC2" s="1730"/>
      <c r="HD2" s="1730"/>
      <c r="HE2" s="1730"/>
      <c r="HF2" s="1730"/>
      <c r="HG2" s="1730"/>
      <c r="HH2" s="1730"/>
      <c r="HI2" s="1730"/>
      <c r="HJ2" s="1730"/>
      <c r="HK2" s="1730"/>
      <c r="HL2" s="1730"/>
      <c r="HM2" s="1730"/>
      <c r="HN2" s="1730"/>
      <c r="HO2" s="1730"/>
      <c r="HP2" s="1730"/>
      <c r="HQ2" s="1730"/>
      <c r="HR2" s="1730"/>
      <c r="HS2" s="1730"/>
      <c r="HT2" s="1730"/>
      <c r="HU2" s="1730"/>
      <c r="HV2" s="1730"/>
      <c r="HW2" s="1730"/>
      <c r="HX2" s="1730"/>
      <c r="HY2" s="1730"/>
      <c r="HZ2" s="1730"/>
      <c r="IA2" s="1730"/>
      <c r="IB2" s="1730"/>
      <c r="IC2" s="1730"/>
      <c r="ID2" s="1730"/>
      <c r="IE2" s="1730"/>
      <c r="IF2" s="1730"/>
      <c r="IG2" s="1730"/>
      <c r="IH2" s="1730"/>
      <c r="II2" s="1730"/>
      <c r="IJ2" s="1730"/>
      <c r="IK2" s="1730"/>
      <c r="IL2" s="1730"/>
      <c r="IM2" s="1730"/>
      <c r="IN2" s="1730"/>
      <c r="IO2" s="1730"/>
      <c r="IP2" s="1730"/>
      <c r="IQ2" s="1730"/>
      <c r="IR2" s="1730"/>
      <c r="IS2" s="1730"/>
      <c r="IT2" s="1730"/>
      <c r="IU2" s="1730"/>
      <c r="IV2" s="1730"/>
      <c r="IW2" s="1730"/>
      <c r="IX2" s="1730"/>
      <c r="IY2" s="1730"/>
      <c r="IZ2" s="1730"/>
      <c r="JA2" s="1730"/>
      <c r="JB2" s="1730"/>
      <c r="JC2" s="1730"/>
      <c r="JD2" s="1730"/>
      <c r="JE2" s="1730"/>
      <c r="JF2" s="1730"/>
      <c r="JG2" s="1730"/>
      <c r="JH2" s="1730"/>
      <c r="JI2" s="1730"/>
      <c r="JJ2" s="1730"/>
      <c r="JK2" s="1730"/>
      <c r="JL2" s="1730"/>
      <c r="JM2" s="1730"/>
      <c r="JN2" s="1730"/>
      <c r="JO2" s="1730"/>
      <c r="JP2" s="1730"/>
      <c r="JQ2" s="1730"/>
      <c r="JR2" s="1730"/>
      <c r="JS2" s="1730"/>
      <c r="JT2" s="1730"/>
      <c r="JU2" s="1730"/>
      <c r="JV2" s="1730"/>
      <c r="JW2" s="1730"/>
      <c r="JX2" s="1730"/>
      <c r="JY2" s="1730"/>
      <c r="JZ2" s="1730"/>
      <c r="KA2" s="1730"/>
      <c r="KB2" s="1730"/>
      <c r="KC2" s="1730"/>
      <c r="KD2" s="1730"/>
      <c r="KE2" s="1730"/>
      <c r="KF2" s="1730"/>
      <c r="KG2" s="1730"/>
      <c r="KH2" s="1730"/>
      <c r="KI2" s="1730"/>
      <c r="KJ2" s="1730"/>
      <c r="KK2" s="1730"/>
      <c r="KL2" s="1730"/>
      <c r="KM2" s="1730"/>
      <c r="KN2" s="1730"/>
      <c r="KO2" s="1730"/>
      <c r="KP2" s="1730"/>
      <c r="KQ2" s="1730"/>
      <c r="KR2" s="1730"/>
      <c r="KS2" s="1730"/>
      <c r="KT2" s="1730"/>
      <c r="KU2" s="1730"/>
      <c r="KV2" s="1730"/>
      <c r="KW2" s="1730"/>
      <c r="KX2" s="1730"/>
      <c r="KY2" s="1730"/>
      <c r="KZ2" s="1730"/>
      <c r="LA2" s="1730"/>
      <c r="LB2" s="1730"/>
      <c r="LC2" s="1730"/>
      <c r="LD2" s="1730"/>
      <c r="LE2" s="1730"/>
      <c r="LF2" s="1730"/>
      <c r="LG2" s="1730"/>
      <c r="LH2" s="1730"/>
      <c r="LI2" s="1730"/>
      <c r="LJ2" s="1730"/>
      <c r="LK2" s="1730"/>
      <c r="LL2" s="1730"/>
      <c r="LM2" s="1730"/>
      <c r="LN2" s="1730"/>
      <c r="LO2" s="1730"/>
      <c r="LP2" s="1730"/>
      <c r="LQ2" s="1730"/>
      <c r="LR2" s="1730"/>
      <c r="LS2" s="1730"/>
      <c r="LT2" s="1730"/>
      <c r="LU2" s="1730"/>
      <c r="LV2" s="1730"/>
      <c r="LW2" s="1730"/>
      <c r="LX2" s="1730"/>
      <c r="LY2" s="1730"/>
      <c r="LZ2" s="1730"/>
      <c r="MA2" s="1730"/>
      <c r="MB2" s="1730"/>
      <c r="MC2" s="1730"/>
      <c r="MD2" s="1730"/>
      <c r="ME2" s="1730"/>
      <c r="MF2" s="1730"/>
      <c r="MG2" s="1730"/>
      <c r="MH2" s="1730"/>
      <c r="MI2" s="1730"/>
      <c r="MJ2" s="1730"/>
      <c r="MK2" s="1730"/>
      <c r="ML2" s="1730"/>
      <c r="MM2" s="1730"/>
      <c r="MN2" s="1730"/>
      <c r="MO2" s="1730"/>
      <c r="MP2" s="1730"/>
      <c r="MQ2" s="1730"/>
      <c r="MR2" s="1730"/>
      <c r="MS2" s="1730"/>
      <c r="MT2" s="1730"/>
      <c r="MU2" s="1730"/>
      <c r="MV2" s="1730"/>
      <c r="MW2" s="1730"/>
      <c r="MX2" s="1730"/>
      <c r="MY2" s="1730"/>
      <c r="MZ2" s="1730"/>
      <c r="NA2" s="1730"/>
      <c r="NB2" s="1730"/>
      <c r="NC2" s="1730"/>
      <c r="ND2" s="1730"/>
      <c r="NE2" s="1730"/>
      <c r="NF2" s="1730"/>
      <c r="NG2" s="1730"/>
      <c r="NH2" s="1730"/>
      <c r="NI2" s="1730"/>
      <c r="NJ2" s="1730"/>
      <c r="NK2" s="1730"/>
      <c r="NL2" s="1730"/>
      <c r="NM2" s="1730"/>
      <c r="NN2" s="1730"/>
      <c r="NO2" s="1730"/>
      <c r="NP2" s="1730"/>
      <c r="NQ2" s="1730"/>
      <c r="NR2" s="1730"/>
      <c r="NS2" s="1730"/>
      <c r="NT2" s="1730"/>
      <c r="NU2" s="1730"/>
      <c r="NV2" s="1730"/>
      <c r="NW2" s="1730"/>
      <c r="NX2" s="1730"/>
      <c r="NY2" s="1730"/>
      <c r="NZ2" s="1730"/>
      <c r="OA2" s="1730"/>
      <c r="OB2" s="1730"/>
      <c r="OC2" s="1730"/>
      <c r="OD2" s="1730"/>
      <c r="OE2" s="1730"/>
      <c r="OF2" s="1730"/>
      <c r="OG2" s="1730"/>
      <c r="OH2" s="1730"/>
      <c r="OI2" s="1730"/>
      <c r="OJ2" s="1730"/>
      <c r="OK2" s="1730"/>
      <c r="OL2" s="1730"/>
      <c r="OM2" s="1730"/>
      <c r="ON2" s="1730"/>
      <c r="OO2" s="1730"/>
      <c r="OP2" s="1730"/>
      <c r="OQ2" s="1730"/>
      <c r="OR2" s="1730"/>
      <c r="OS2" s="1730"/>
      <c r="OT2" s="1730"/>
      <c r="OU2" s="1730"/>
      <c r="OV2" s="1730"/>
      <c r="OW2" s="1730"/>
      <c r="OX2" s="1730"/>
      <c r="OY2" s="1730"/>
      <c r="OZ2" s="1730"/>
      <c r="PA2" s="1730"/>
      <c r="PB2" s="1730"/>
      <c r="PC2" s="1730"/>
      <c r="PD2" s="1730"/>
      <c r="PE2" s="1730"/>
      <c r="PF2" s="1730"/>
      <c r="PG2" s="1730"/>
      <c r="PH2" s="1730"/>
      <c r="PI2" s="1730"/>
      <c r="PJ2" s="1730"/>
      <c r="PK2" s="1730"/>
      <c r="PL2" s="1730"/>
      <c r="PM2" s="1730"/>
      <c r="PN2" s="1730"/>
      <c r="PO2" s="1730"/>
      <c r="PP2" s="1730"/>
      <c r="PQ2" s="1730"/>
      <c r="PR2" s="1730"/>
      <c r="PS2" s="1730"/>
      <c r="PT2" s="1730"/>
      <c r="PU2" s="1730"/>
      <c r="PV2" s="1730"/>
      <c r="PW2" s="1730"/>
      <c r="PX2" s="1730"/>
      <c r="PY2" s="1730"/>
      <c r="PZ2" s="1730"/>
      <c r="QA2" s="1730"/>
      <c r="QB2" s="1730"/>
      <c r="QC2" s="1730"/>
      <c r="QD2" s="1730"/>
      <c r="QE2" s="1730"/>
      <c r="QF2" s="1730"/>
      <c r="QG2" s="1730"/>
      <c r="QH2" s="1730"/>
      <c r="QI2" s="1730"/>
      <c r="QJ2" s="1730"/>
      <c r="QK2" s="1730"/>
      <c r="QL2" s="1730"/>
      <c r="QM2" s="1730"/>
      <c r="QN2" s="1730"/>
      <c r="QO2" s="1730"/>
      <c r="QP2" s="1730"/>
      <c r="QQ2" s="1730"/>
      <c r="QR2" s="1730"/>
      <c r="QS2" s="1730"/>
      <c r="QT2" s="1730"/>
      <c r="QU2" s="1730"/>
      <c r="QV2" s="1730"/>
      <c r="QW2" s="1730"/>
      <c r="QX2" s="1730"/>
      <c r="QY2" s="1730"/>
      <c r="QZ2" s="1730"/>
      <c r="RA2" s="1730"/>
      <c r="RB2" s="1730"/>
      <c r="RC2" s="1730"/>
      <c r="RD2" s="1730"/>
      <c r="RE2" s="1730"/>
      <c r="RF2" s="1730"/>
      <c r="RG2" s="1730"/>
      <c r="RH2" s="1730"/>
      <c r="RI2" s="1730"/>
      <c r="RJ2" s="1730"/>
      <c r="RK2" s="1730"/>
      <c r="RL2" s="1730"/>
      <c r="RM2" s="1730"/>
      <c r="RN2" s="1730"/>
      <c r="RO2" s="1730"/>
      <c r="RP2" s="1730"/>
      <c r="RQ2" s="1730"/>
      <c r="RR2" s="1730"/>
      <c r="RS2" s="1730"/>
      <c r="RT2" s="1730"/>
      <c r="RU2" s="1730"/>
      <c r="RV2" s="1730"/>
      <c r="RW2" s="1730"/>
      <c r="RX2" s="1730"/>
      <c r="RY2" s="1730"/>
      <c r="RZ2" s="1730"/>
      <c r="SA2" s="1730"/>
      <c r="SB2" s="1730"/>
      <c r="SC2" s="1730"/>
      <c r="SD2" s="1730"/>
      <c r="SE2" s="1730"/>
      <c r="SF2" s="1730"/>
      <c r="SG2" s="1730"/>
      <c r="SH2" s="1730"/>
      <c r="SI2" s="1730"/>
      <c r="SJ2" s="1730"/>
      <c r="SK2" s="1730"/>
      <c r="SL2" s="1730"/>
      <c r="SM2" s="1730"/>
      <c r="SN2" s="1730"/>
      <c r="SO2" s="1730"/>
      <c r="SP2" s="1730"/>
      <c r="SQ2" s="1730"/>
      <c r="SR2" s="1730"/>
      <c r="SS2" s="1730"/>
      <c r="ST2" s="1730"/>
      <c r="SU2" s="1730"/>
      <c r="SV2" s="1730"/>
      <c r="SW2" s="1730"/>
      <c r="SX2" s="1730"/>
      <c r="SY2" s="1730"/>
      <c r="SZ2" s="1730"/>
      <c r="TA2" s="1730"/>
      <c r="TB2" s="1730"/>
      <c r="TC2" s="1730"/>
      <c r="TD2" s="1730"/>
      <c r="TE2" s="1730"/>
      <c r="TF2" s="1730"/>
      <c r="TG2" s="1730"/>
      <c r="TH2" s="1730"/>
      <c r="TI2" s="1730"/>
      <c r="TJ2" s="1730"/>
      <c r="TK2" s="1730"/>
      <c r="TL2" s="1730"/>
      <c r="TM2" s="1730"/>
      <c r="TN2" s="1730"/>
      <c r="TO2" s="1730"/>
      <c r="TP2" s="1730"/>
      <c r="TQ2" s="1730"/>
      <c r="TR2" s="1730"/>
      <c r="TS2" s="1730"/>
      <c r="TT2" s="1730"/>
      <c r="TU2" s="1730"/>
      <c r="TV2" s="1730"/>
      <c r="TW2" s="1730"/>
      <c r="TX2" s="1730"/>
      <c r="TY2" s="1730"/>
      <c r="TZ2" s="1730"/>
      <c r="UA2" s="1730"/>
      <c r="UB2" s="1730"/>
      <c r="UC2" s="1730"/>
      <c r="UD2" s="1730"/>
      <c r="UE2" s="1730"/>
      <c r="UF2" s="1730"/>
      <c r="UG2" s="1730"/>
      <c r="UH2" s="1730"/>
      <c r="UI2" s="1730"/>
      <c r="UJ2" s="1730"/>
      <c r="UK2" s="1730"/>
      <c r="UL2" s="1730"/>
      <c r="UM2" s="1730"/>
      <c r="UN2" s="1730"/>
      <c r="UO2" s="1730"/>
      <c r="UP2" s="1730"/>
      <c r="UQ2" s="1730"/>
      <c r="UR2" s="1730"/>
      <c r="US2" s="1730"/>
      <c r="UT2" s="1730"/>
      <c r="UU2" s="1730"/>
      <c r="UV2" s="1730"/>
      <c r="UW2" s="1730"/>
      <c r="UX2" s="1730"/>
      <c r="UY2" s="1730"/>
      <c r="UZ2" s="1730"/>
      <c r="VA2" s="1730"/>
      <c r="VB2" s="1730"/>
      <c r="VC2" s="1730"/>
      <c r="VD2" s="1730"/>
      <c r="VE2" s="1730"/>
      <c r="VF2" s="1730"/>
      <c r="VG2" s="1730"/>
      <c r="VH2" s="1730"/>
      <c r="VI2" s="1730"/>
      <c r="VJ2" s="1730"/>
      <c r="VK2" s="1730"/>
      <c r="VL2" s="1730"/>
      <c r="VM2" s="1730"/>
      <c r="VN2" s="1730"/>
      <c r="VO2" s="1730"/>
      <c r="VP2" s="1730"/>
      <c r="VQ2" s="1730"/>
      <c r="VR2" s="1730"/>
      <c r="VS2" s="1730"/>
      <c r="VT2" s="1730"/>
      <c r="VU2" s="1730"/>
      <c r="VV2" s="1730"/>
      <c r="VW2" s="1730"/>
      <c r="VX2" s="1730"/>
      <c r="VY2" s="1730"/>
      <c r="VZ2" s="1730"/>
      <c r="WA2" s="1730"/>
      <c r="WB2" s="1730"/>
      <c r="WC2" s="1730"/>
      <c r="WD2" s="1730"/>
      <c r="WE2" s="1730"/>
      <c r="WF2" s="1730"/>
      <c r="WG2" s="1730"/>
      <c r="WH2" s="1730"/>
      <c r="WI2" s="1730"/>
      <c r="WJ2" s="1730"/>
      <c r="WK2" s="1730"/>
      <c r="WL2" s="1730"/>
      <c r="WM2" s="1730"/>
      <c r="WN2" s="1730"/>
      <c r="WO2" s="1730"/>
      <c r="WP2" s="1730"/>
      <c r="WQ2" s="1730"/>
      <c r="WR2" s="1730"/>
      <c r="WS2" s="1730"/>
      <c r="WT2" s="1730"/>
      <c r="WU2" s="1730"/>
      <c r="WV2" s="1730"/>
      <c r="WW2" s="1730"/>
      <c r="WX2" s="1730"/>
      <c r="WY2" s="1730"/>
      <c r="WZ2" s="1730"/>
      <c r="XA2" s="1730"/>
      <c r="XB2" s="1730"/>
      <c r="XC2" s="1730"/>
      <c r="XD2" s="1730"/>
      <c r="XE2" s="1730"/>
      <c r="XF2" s="1730"/>
      <c r="XG2" s="1730"/>
      <c r="XH2" s="1730"/>
      <c r="XI2" s="1730"/>
      <c r="XJ2" s="1730"/>
      <c r="XK2" s="1730"/>
      <c r="XL2" s="1730"/>
      <c r="XM2" s="1730"/>
      <c r="XN2" s="1730"/>
      <c r="XO2" s="1730"/>
      <c r="XP2" s="1730"/>
      <c r="XQ2" s="1730"/>
      <c r="XR2" s="1730"/>
      <c r="XS2" s="1730"/>
      <c r="XT2" s="1730"/>
      <c r="XU2" s="1730"/>
      <c r="XV2" s="1730"/>
      <c r="XW2" s="1730"/>
      <c r="XX2" s="1730"/>
      <c r="XY2" s="1730"/>
      <c r="XZ2" s="1730"/>
      <c r="YA2" s="1730"/>
      <c r="YB2" s="1730"/>
      <c r="YC2" s="1730"/>
      <c r="YD2" s="1730"/>
      <c r="YE2" s="1730"/>
      <c r="YF2" s="1730"/>
      <c r="YG2" s="1730"/>
      <c r="YH2" s="1730"/>
      <c r="YI2" s="1730"/>
      <c r="YJ2" s="1730"/>
      <c r="YK2" s="1730"/>
      <c r="YL2" s="1730"/>
      <c r="YM2" s="1730"/>
      <c r="YN2" s="1730"/>
      <c r="YO2" s="1730"/>
      <c r="YP2" s="1730"/>
      <c r="YQ2" s="1730"/>
      <c r="YR2" s="1730"/>
      <c r="YS2" s="1730"/>
      <c r="YT2" s="1730"/>
      <c r="YU2" s="1730"/>
      <c r="YV2" s="1730"/>
      <c r="YW2" s="1730"/>
      <c r="YX2" s="1730"/>
      <c r="YY2" s="1730"/>
      <c r="YZ2" s="1730"/>
      <c r="ZA2" s="1730"/>
      <c r="ZB2" s="1730"/>
      <c r="ZC2" s="1730"/>
      <c r="ZD2" s="1730"/>
      <c r="ZE2" s="1730"/>
      <c r="ZF2" s="1730"/>
      <c r="ZG2" s="1730"/>
      <c r="ZH2" s="1730"/>
      <c r="ZI2" s="1730"/>
      <c r="ZJ2" s="1730"/>
      <c r="ZK2" s="1730"/>
      <c r="ZL2" s="1730"/>
      <c r="ZM2" s="1730"/>
      <c r="ZN2" s="1730"/>
      <c r="ZO2" s="1730"/>
      <c r="ZP2" s="1730"/>
      <c r="ZQ2" s="1730"/>
      <c r="ZR2" s="1730"/>
      <c r="ZS2" s="1730"/>
      <c r="ZT2" s="1730"/>
      <c r="ZU2" s="1730"/>
      <c r="ZV2" s="1730"/>
      <c r="ZW2" s="1730"/>
      <c r="ZX2" s="1730"/>
      <c r="ZY2" s="1730"/>
      <c r="ZZ2" s="1730"/>
      <c r="AAA2" s="1730"/>
      <c r="AAB2" s="1730"/>
      <c r="AAC2" s="1730"/>
      <c r="AAD2" s="1730"/>
      <c r="AAE2" s="1730"/>
      <c r="AAF2" s="1730"/>
      <c r="AAG2" s="1730"/>
      <c r="AAH2" s="1730"/>
      <c r="AAI2" s="1730"/>
      <c r="AAJ2" s="1730"/>
      <c r="AAK2" s="1730"/>
      <c r="AAL2" s="1730"/>
      <c r="AAM2" s="1730"/>
      <c r="AAN2" s="1730"/>
      <c r="AAO2" s="1730"/>
      <c r="AAP2" s="1730"/>
      <c r="AAQ2" s="1730"/>
      <c r="AAR2" s="1730"/>
      <c r="AAS2" s="1730"/>
      <c r="AAT2" s="1730"/>
      <c r="AAU2" s="1730"/>
      <c r="AAV2" s="1730"/>
      <c r="AAW2" s="1730"/>
      <c r="AAX2" s="1730"/>
      <c r="AAY2" s="1730"/>
      <c r="AAZ2" s="1730"/>
      <c r="ABA2" s="1730"/>
      <c r="ABB2" s="1730"/>
      <c r="ABC2" s="1730"/>
      <c r="ABD2" s="1730"/>
      <c r="ABE2" s="1730"/>
      <c r="ABF2" s="1730"/>
      <c r="ABG2" s="1730"/>
      <c r="ABH2" s="1730"/>
      <c r="ABI2" s="1730"/>
      <c r="ABJ2" s="1730"/>
      <c r="ABK2" s="1730"/>
      <c r="ABL2" s="1730"/>
      <c r="ABM2" s="1730"/>
      <c r="ABN2" s="1730"/>
      <c r="ABO2" s="1730"/>
      <c r="ABP2" s="1730"/>
      <c r="ABQ2" s="1730"/>
      <c r="ABR2" s="1730"/>
      <c r="ABS2" s="1730"/>
      <c r="ABT2" s="1730"/>
      <c r="ABU2" s="1730"/>
      <c r="ABV2" s="1730"/>
      <c r="ABW2" s="1730"/>
      <c r="ABX2" s="1730"/>
      <c r="ABY2" s="1730"/>
      <c r="ABZ2" s="1730"/>
      <c r="ACA2" s="1730"/>
      <c r="ACB2" s="1730"/>
      <c r="ACC2" s="1730"/>
      <c r="ACD2" s="1730"/>
      <c r="ACE2" s="1730"/>
      <c r="ACF2" s="1730"/>
      <c r="ACG2" s="1730"/>
      <c r="ACH2" s="1730"/>
      <c r="ACI2" s="1730"/>
      <c r="ACJ2" s="1730"/>
      <c r="ACK2" s="1730"/>
      <c r="ACL2" s="1730"/>
      <c r="ACM2" s="1730"/>
      <c r="ACN2" s="1730"/>
      <c r="ACO2" s="1730"/>
      <c r="ACP2" s="1730"/>
      <c r="ACQ2" s="1730"/>
      <c r="ACR2" s="1730"/>
      <c r="ACS2" s="1730"/>
      <c r="ACT2" s="1730"/>
      <c r="ACU2" s="1730"/>
      <c r="ACV2" s="1730"/>
      <c r="ACW2" s="1730"/>
      <c r="ACX2" s="1730"/>
      <c r="ACY2" s="1730"/>
      <c r="ACZ2" s="1730"/>
      <c r="ADA2" s="1730"/>
      <c r="ADB2" s="1730"/>
      <c r="ADC2" s="1730"/>
      <c r="ADD2" s="1730"/>
      <c r="ADE2" s="1730"/>
      <c r="ADF2" s="1730"/>
      <c r="ADG2" s="1730"/>
      <c r="ADH2" s="1730"/>
      <c r="ADI2" s="1730"/>
      <c r="ADJ2" s="1730"/>
      <c r="ADK2" s="1730"/>
      <c r="ADL2" s="1730"/>
      <c r="ADM2" s="1730"/>
      <c r="ADN2" s="1730"/>
      <c r="ADO2" s="1730"/>
      <c r="ADP2" s="1730"/>
      <c r="ADQ2" s="1730"/>
      <c r="ADR2" s="1730"/>
      <c r="ADS2" s="1730"/>
      <c r="ADT2" s="1730"/>
      <c r="ADU2" s="1730"/>
      <c r="ADV2" s="1730"/>
      <c r="ADW2" s="1730"/>
      <c r="ADX2" s="1730"/>
      <c r="ADY2" s="1730"/>
      <c r="ADZ2" s="1730"/>
      <c r="AEA2" s="1730"/>
      <c r="AEB2" s="1730"/>
      <c r="AEC2" s="1730"/>
      <c r="AED2" s="1730"/>
      <c r="AEE2" s="1730"/>
      <c r="AEF2" s="1730"/>
      <c r="AEG2" s="1730"/>
      <c r="AEH2" s="1730"/>
      <c r="AEI2" s="1730"/>
      <c r="AEJ2" s="1730"/>
      <c r="AEK2" s="1730"/>
      <c r="AEL2" s="1730"/>
      <c r="AEM2" s="1730"/>
      <c r="AEN2" s="1730"/>
      <c r="AEO2" s="1730"/>
      <c r="AEP2" s="1730"/>
      <c r="AEQ2" s="1730"/>
      <c r="AER2" s="1730"/>
      <c r="AES2" s="1730"/>
      <c r="AET2" s="1730"/>
      <c r="AEU2" s="1730"/>
      <c r="AEV2" s="1730"/>
      <c r="AEW2" s="1730"/>
      <c r="AEX2" s="1730"/>
      <c r="AEY2" s="1730"/>
      <c r="AEZ2" s="1730"/>
      <c r="AFA2" s="1730"/>
      <c r="AFB2" s="1730"/>
      <c r="AFC2" s="1730"/>
      <c r="AFD2" s="1730"/>
      <c r="AFE2" s="1730"/>
      <c r="AFF2" s="1730"/>
      <c r="AFG2" s="1730"/>
      <c r="AFH2" s="1730"/>
      <c r="AFI2" s="1730"/>
      <c r="AFJ2" s="1730"/>
      <c r="AFK2" s="1730"/>
      <c r="AFL2" s="1730"/>
      <c r="AFM2" s="1730"/>
      <c r="AFN2" s="1730"/>
      <c r="AFO2" s="1730"/>
      <c r="AFP2" s="1730"/>
      <c r="AFQ2" s="1730"/>
      <c r="AFR2" s="1730"/>
      <c r="AFS2" s="1730"/>
      <c r="AFT2" s="1730"/>
      <c r="AFU2" s="1730"/>
      <c r="AFV2" s="1730"/>
      <c r="AFW2" s="1730"/>
      <c r="AFX2" s="1730"/>
      <c r="AFY2" s="1730"/>
      <c r="AFZ2" s="1730"/>
      <c r="AGA2" s="1730"/>
      <c r="AGB2" s="1730"/>
      <c r="AGC2" s="1730"/>
      <c r="AGD2" s="1730"/>
      <c r="AGE2" s="1730"/>
      <c r="AGF2" s="1730"/>
      <c r="AGG2" s="1730"/>
      <c r="AGH2" s="1730"/>
      <c r="AGI2" s="1730"/>
      <c r="AGJ2" s="1730"/>
      <c r="AGK2" s="1730"/>
      <c r="AGL2" s="1730"/>
      <c r="AGM2" s="1730"/>
      <c r="AGN2" s="1730"/>
      <c r="AGO2" s="1730"/>
      <c r="AGP2" s="1730"/>
      <c r="AGQ2" s="1730"/>
      <c r="AGR2" s="1730"/>
      <c r="AGS2" s="1730"/>
      <c r="AGT2" s="1730"/>
      <c r="AGU2" s="1730"/>
      <c r="AGV2" s="1730"/>
      <c r="AGW2" s="1730"/>
      <c r="AGX2" s="1730"/>
      <c r="AGY2" s="1730"/>
      <c r="AGZ2" s="1730"/>
      <c r="AHA2" s="1730"/>
      <c r="AHB2" s="1730"/>
      <c r="AHC2" s="1730"/>
      <c r="AHD2" s="1730"/>
      <c r="AHE2" s="1730"/>
      <c r="AHF2" s="1730"/>
      <c r="AHG2" s="1730"/>
      <c r="AHH2" s="1730"/>
      <c r="AHI2" s="1730"/>
      <c r="AHJ2" s="1730"/>
      <c r="AHK2" s="1730"/>
      <c r="AHL2" s="1730"/>
      <c r="AHM2" s="1730"/>
      <c r="AHN2" s="1730"/>
      <c r="AHO2" s="1730"/>
      <c r="AHP2" s="1730"/>
      <c r="AHQ2" s="1730"/>
      <c r="AHR2" s="1730"/>
      <c r="AHS2" s="1730"/>
      <c r="AHT2" s="1730"/>
      <c r="AHU2" s="1730"/>
      <c r="AHV2" s="1730"/>
      <c r="AHW2" s="1730"/>
      <c r="AHX2" s="1730"/>
      <c r="AHY2" s="1730"/>
      <c r="AHZ2" s="1730"/>
      <c r="AIA2" s="1730"/>
      <c r="AIB2" s="1730"/>
      <c r="AIC2" s="1730"/>
      <c r="AID2" s="1730"/>
      <c r="AIE2" s="1730"/>
      <c r="AIF2" s="1730"/>
      <c r="AIG2" s="1730"/>
      <c r="AIH2" s="1730"/>
      <c r="AII2" s="1730"/>
      <c r="AIJ2" s="1730"/>
      <c r="AIK2" s="1730"/>
      <c r="AIL2" s="1730"/>
      <c r="AIM2" s="1730"/>
      <c r="AIN2" s="1730"/>
      <c r="AIO2" s="1730"/>
      <c r="AIP2" s="1730"/>
      <c r="AIQ2" s="1730"/>
      <c r="AIR2" s="1730"/>
      <c r="AIS2" s="1730"/>
      <c r="AIT2" s="1730"/>
      <c r="AIU2" s="1730"/>
      <c r="AIV2" s="1730"/>
      <c r="AIW2" s="1730"/>
      <c r="AIX2" s="1730"/>
      <c r="AIY2" s="1730"/>
      <c r="AIZ2" s="1730"/>
      <c r="AJA2" s="1730"/>
      <c r="AJB2" s="1730"/>
      <c r="AJC2" s="1730"/>
      <c r="AJD2" s="1730"/>
      <c r="AJE2" s="1730"/>
      <c r="AJF2" s="1730"/>
      <c r="AJG2" s="1730"/>
      <c r="AJH2" s="1730"/>
      <c r="AJI2" s="1730"/>
      <c r="AJJ2" s="1730"/>
      <c r="AJK2" s="1730"/>
      <c r="AJL2" s="1730"/>
      <c r="AJM2" s="1730"/>
      <c r="AJN2" s="1730"/>
      <c r="AJO2" s="1730"/>
      <c r="AJP2" s="1730"/>
      <c r="AJQ2" s="1730"/>
      <c r="AJR2" s="1730"/>
      <c r="AJS2" s="1730"/>
      <c r="AJT2" s="1730"/>
      <c r="AJU2" s="1730"/>
      <c r="AJV2" s="1730"/>
      <c r="AJW2" s="1730"/>
      <c r="AJX2" s="1730"/>
      <c r="AJY2" s="1730"/>
      <c r="AJZ2" s="1730"/>
      <c r="AKA2" s="1730"/>
      <c r="AKB2" s="1730"/>
      <c r="AKC2" s="1730"/>
      <c r="AKD2" s="1730"/>
      <c r="AKE2" s="1730"/>
      <c r="AKF2" s="1730"/>
      <c r="AKG2" s="1730"/>
      <c r="AKH2" s="1730"/>
      <c r="AKI2" s="1730"/>
      <c r="AKJ2" s="1730"/>
      <c r="AKK2" s="1730"/>
      <c r="AKL2" s="1730"/>
      <c r="AKM2" s="1730"/>
      <c r="AKN2" s="1730"/>
      <c r="AKO2" s="1730"/>
      <c r="AKP2" s="1730"/>
      <c r="AKQ2" s="1730"/>
      <c r="AKR2" s="1730"/>
      <c r="AKS2" s="1730"/>
      <c r="AKT2" s="1730"/>
      <c r="AKU2" s="1730"/>
      <c r="AKV2" s="1730"/>
      <c r="AKW2" s="1730"/>
      <c r="AKX2" s="1730"/>
      <c r="AKY2" s="1730"/>
      <c r="AKZ2" s="1730"/>
      <c r="ALA2" s="1730"/>
      <c r="ALB2" s="1730"/>
      <c r="ALC2" s="1730"/>
      <c r="ALD2" s="1730"/>
      <c r="ALE2" s="1730"/>
      <c r="ALF2" s="1730"/>
      <c r="ALG2" s="1730"/>
      <c r="ALH2" s="1730"/>
      <c r="ALI2" s="1730"/>
      <c r="ALJ2" s="1730"/>
      <c r="ALK2" s="1730"/>
      <c r="ALL2" s="1730"/>
      <c r="ALM2" s="1730"/>
      <c r="ALN2" s="1730"/>
      <c r="ALO2" s="1730"/>
      <c r="ALP2" s="1730"/>
      <c r="ALQ2" s="1730"/>
      <c r="ALR2" s="1730"/>
      <c r="ALS2" s="1730"/>
      <c r="ALT2" s="1730"/>
      <c r="ALU2" s="1730"/>
      <c r="ALV2" s="1730"/>
      <c r="ALW2" s="1730"/>
      <c r="ALX2" s="1730"/>
      <c r="ALY2" s="1730"/>
      <c r="ALZ2" s="1730"/>
      <c r="AMA2" s="1730"/>
      <c r="AMB2" s="1730"/>
      <c r="AMC2" s="1730"/>
      <c r="AMD2" s="1730"/>
      <c r="AME2" s="1730"/>
      <c r="AMF2" s="1730"/>
      <c r="AMG2" s="1730"/>
      <c r="AMH2" s="1730"/>
      <c r="AMI2" s="1730"/>
      <c r="AMJ2" s="1730"/>
      <c r="AMK2" s="1730"/>
      <c r="AML2" s="1730"/>
      <c r="AMM2" s="1730"/>
      <c r="AMN2" s="1730"/>
      <c r="AMO2" s="1730"/>
      <c r="AMP2" s="1730"/>
      <c r="AMQ2" s="1730"/>
      <c r="AMR2" s="1730"/>
      <c r="AMS2" s="1730"/>
      <c r="AMT2" s="1730"/>
      <c r="AMU2" s="1730"/>
      <c r="AMV2" s="1730"/>
      <c r="AMW2" s="1730"/>
      <c r="AMX2" s="1730"/>
      <c r="AMY2" s="1730"/>
      <c r="AMZ2" s="1730"/>
      <c r="ANA2" s="1730"/>
      <c r="ANB2" s="1730"/>
      <c r="ANC2" s="1730"/>
      <c r="AND2" s="1730"/>
      <c r="ANE2" s="1730"/>
      <c r="ANF2" s="1730"/>
      <c r="ANG2" s="1730"/>
      <c r="ANH2" s="1730"/>
      <c r="ANI2" s="1730"/>
      <c r="ANJ2" s="1730"/>
      <c r="ANK2" s="1730"/>
      <c r="ANL2" s="1730"/>
      <c r="ANM2" s="1730"/>
      <c r="ANN2" s="1730"/>
      <c r="ANO2" s="1730"/>
      <c r="ANP2" s="1730"/>
      <c r="ANQ2" s="1730"/>
      <c r="ANR2" s="1730"/>
      <c r="ANS2" s="1730"/>
      <c r="ANT2" s="1730"/>
      <c r="ANU2" s="1730"/>
      <c r="ANV2" s="1730"/>
      <c r="ANW2" s="1730"/>
      <c r="ANX2" s="1730"/>
      <c r="ANY2" s="1730"/>
      <c r="ANZ2" s="1730"/>
      <c r="AOA2" s="1730"/>
      <c r="AOB2" s="1730"/>
      <c r="AOC2" s="1730"/>
      <c r="AOD2" s="1730"/>
      <c r="AOE2" s="1730"/>
      <c r="AOF2" s="1730"/>
      <c r="AOG2" s="1730"/>
      <c r="AOH2" s="1730"/>
      <c r="AOI2" s="1730"/>
      <c r="AOJ2" s="1730"/>
      <c r="AOK2" s="1730"/>
      <c r="AOL2" s="1730"/>
      <c r="AOM2" s="1730"/>
      <c r="AON2" s="1730"/>
      <c r="AOO2" s="1730"/>
      <c r="AOP2" s="1730"/>
      <c r="AOQ2" s="1730"/>
      <c r="AOR2" s="1730"/>
      <c r="AOS2" s="1730"/>
      <c r="AOT2" s="1730"/>
      <c r="AOU2" s="1730"/>
      <c r="AOV2" s="1730"/>
      <c r="AOW2" s="1730"/>
      <c r="AOX2" s="1730"/>
      <c r="AOY2" s="1730"/>
      <c r="AOZ2" s="1730"/>
      <c r="APA2" s="1730"/>
      <c r="APB2" s="1730"/>
      <c r="APC2" s="1730"/>
      <c r="APD2" s="1730"/>
      <c r="APE2" s="1730"/>
      <c r="APF2" s="1730"/>
      <c r="APG2" s="1730"/>
      <c r="APH2" s="1730"/>
      <c r="API2" s="1730"/>
      <c r="APJ2" s="1730"/>
      <c r="APK2" s="1730"/>
      <c r="APL2" s="1730"/>
      <c r="APM2" s="1730"/>
      <c r="APN2" s="1730"/>
      <c r="APO2" s="1730"/>
      <c r="APP2" s="1730"/>
      <c r="APQ2" s="1730"/>
      <c r="APR2" s="1730"/>
      <c r="APS2" s="1730"/>
      <c r="APT2" s="1730"/>
      <c r="APU2" s="1730"/>
      <c r="APV2" s="1730"/>
      <c r="APW2" s="1730"/>
      <c r="APX2" s="1730"/>
      <c r="APY2" s="1730"/>
      <c r="APZ2" s="1730"/>
      <c r="AQA2" s="1730"/>
      <c r="AQB2" s="1730"/>
      <c r="AQC2" s="1730"/>
      <c r="AQD2" s="1730"/>
      <c r="AQE2" s="1730"/>
      <c r="AQF2" s="1730"/>
      <c r="AQG2" s="1730"/>
      <c r="AQH2" s="1730"/>
      <c r="AQI2" s="1730"/>
      <c r="AQJ2" s="1730"/>
      <c r="AQK2" s="1730"/>
      <c r="AQL2" s="1730"/>
      <c r="AQM2" s="1730"/>
      <c r="AQN2" s="1730"/>
      <c r="AQO2" s="1730"/>
      <c r="AQP2" s="1730"/>
      <c r="AQQ2" s="1730"/>
      <c r="AQR2" s="1730"/>
      <c r="AQS2" s="1730"/>
      <c r="AQT2" s="1730"/>
      <c r="AQU2" s="1730"/>
      <c r="AQV2" s="1730"/>
      <c r="AQW2" s="1730"/>
      <c r="AQX2" s="1730"/>
      <c r="AQY2" s="1730"/>
      <c r="AQZ2" s="1730"/>
      <c r="ARA2" s="1730"/>
      <c r="ARB2" s="1730"/>
      <c r="ARC2" s="1730"/>
      <c r="ARD2" s="1730"/>
      <c r="ARE2" s="1730"/>
      <c r="ARF2" s="1730"/>
      <c r="ARG2" s="1730"/>
      <c r="ARH2" s="1730"/>
      <c r="ARI2" s="1730"/>
      <c r="ARJ2" s="1730"/>
      <c r="ARK2" s="1730"/>
      <c r="ARL2" s="1730"/>
      <c r="ARM2" s="1730"/>
      <c r="ARN2" s="1730"/>
      <c r="ARO2" s="1730"/>
      <c r="ARP2" s="1730"/>
      <c r="ARQ2" s="1730"/>
      <c r="ARR2" s="1730"/>
      <c r="ARS2" s="1730"/>
      <c r="ART2" s="1730"/>
      <c r="ARU2" s="1730"/>
      <c r="ARV2" s="1730"/>
      <c r="ARW2" s="1730"/>
      <c r="ARX2" s="1730"/>
      <c r="ARY2" s="1730"/>
      <c r="ARZ2" s="1730"/>
      <c r="ASA2" s="1730"/>
      <c r="ASB2" s="1730"/>
      <c r="ASC2" s="1730"/>
      <c r="ASD2" s="1730"/>
      <c r="ASE2" s="1730"/>
      <c r="ASF2" s="1730"/>
      <c r="ASG2" s="1730"/>
      <c r="ASH2" s="1730"/>
      <c r="ASI2" s="1730"/>
      <c r="ASJ2" s="1730"/>
      <c r="ASK2" s="1730"/>
      <c r="ASL2" s="1730"/>
      <c r="ASM2" s="1730"/>
      <c r="ASN2" s="1730"/>
      <c r="ASO2" s="1730"/>
      <c r="ASP2" s="1730"/>
      <c r="ASQ2" s="1730"/>
      <c r="ASR2" s="1730"/>
      <c r="ASS2" s="1730"/>
      <c r="AST2" s="1730"/>
      <c r="ASU2" s="1730"/>
      <c r="ASV2" s="1730"/>
      <c r="ASW2" s="1730"/>
      <c r="ASX2" s="1730"/>
      <c r="ASY2" s="1730"/>
      <c r="ASZ2" s="1730"/>
      <c r="ATA2" s="1730"/>
      <c r="ATB2" s="1730"/>
      <c r="ATC2" s="1730"/>
      <c r="ATD2" s="1730"/>
      <c r="ATE2" s="1730"/>
      <c r="ATF2" s="1730"/>
      <c r="ATG2" s="1730"/>
      <c r="ATH2" s="1730"/>
      <c r="ATI2" s="1730"/>
      <c r="ATJ2" s="1730"/>
      <c r="ATK2" s="1730"/>
      <c r="ATL2" s="1730"/>
      <c r="ATM2" s="1730"/>
      <c r="ATN2" s="1730"/>
      <c r="ATO2" s="1730"/>
      <c r="ATP2" s="1730"/>
      <c r="ATQ2" s="1730"/>
      <c r="ATR2" s="1730"/>
      <c r="ATS2" s="1730"/>
      <c r="ATT2" s="1730"/>
      <c r="ATU2" s="1730"/>
      <c r="ATV2" s="1730"/>
      <c r="ATW2" s="1730"/>
      <c r="ATX2" s="1730"/>
      <c r="ATY2" s="1730"/>
      <c r="ATZ2" s="1730"/>
      <c r="AUA2" s="1730"/>
      <c r="AUB2" s="1730"/>
      <c r="AUC2" s="1730"/>
      <c r="AUD2" s="1730"/>
      <c r="AUE2" s="1730"/>
      <c r="AUF2" s="1730"/>
      <c r="AUG2" s="1730"/>
      <c r="AUH2" s="1730"/>
      <c r="AUI2" s="1730"/>
      <c r="AUJ2" s="1730"/>
      <c r="AUK2" s="1730"/>
      <c r="AUL2" s="1730"/>
      <c r="AUM2" s="1730"/>
      <c r="AUN2" s="1730"/>
      <c r="AUO2" s="1730"/>
      <c r="AUP2" s="1730"/>
      <c r="AUQ2" s="1730"/>
      <c r="AUR2" s="1730"/>
      <c r="AUS2" s="1730"/>
      <c r="AUT2" s="1730"/>
      <c r="AUU2" s="1730"/>
      <c r="AUV2" s="1730"/>
      <c r="AUW2" s="1730"/>
      <c r="AUX2" s="1730"/>
      <c r="AUY2" s="1730"/>
      <c r="AUZ2" s="1730"/>
      <c r="AVA2" s="1730"/>
      <c r="AVB2" s="1730"/>
      <c r="AVC2" s="1730"/>
      <c r="AVD2" s="1730"/>
      <c r="AVE2" s="1730"/>
      <c r="AVF2" s="1730"/>
      <c r="AVG2" s="1730"/>
      <c r="AVH2" s="1730"/>
      <c r="AVI2" s="1730"/>
      <c r="AVJ2" s="1730"/>
      <c r="AVK2" s="1730"/>
      <c r="AVL2" s="1730"/>
      <c r="AVM2" s="1730"/>
      <c r="AVN2" s="1730"/>
      <c r="AVO2" s="1730"/>
      <c r="AVP2" s="1730"/>
      <c r="AVQ2" s="1730"/>
      <c r="AVR2" s="1730"/>
      <c r="AVS2" s="1730"/>
      <c r="AVT2" s="1730"/>
      <c r="AVU2" s="1730"/>
      <c r="AVV2" s="1730"/>
      <c r="AVW2" s="1730"/>
      <c r="AVX2" s="1730"/>
      <c r="AVY2" s="1730"/>
      <c r="AVZ2" s="1730"/>
      <c r="AWA2" s="1730"/>
      <c r="AWB2" s="1730"/>
      <c r="AWC2" s="1730"/>
      <c r="AWD2" s="1730"/>
      <c r="AWE2" s="1730"/>
      <c r="AWF2" s="1730"/>
      <c r="AWG2" s="1730"/>
      <c r="AWH2" s="1730"/>
      <c r="AWI2" s="1730"/>
      <c r="AWJ2" s="1730"/>
      <c r="AWK2" s="1730"/>
      <c r="AWL2" s="1730"/>
      <c r="AWM2" s="1730"/>
      <c r="AWN2" s="1730"/>
      <c r="AWO2" s="1730"/>
      <c r="AWP2" s="1730"/>
      <c r="AWQ2" s="1730"/>
      <c r="AWR2" s="1730"/>
      <c r="AWS2" s="1730"/>
      <c r="AWT2" s="1730"/>
      <c r="AWU2" s="1730"/>
      <c r="AWV2" s="1730"/>
      <c r="AWW2" s="1730"/>
      <c r="AWX2" s="1730"/>
      <c r="AWY2" s="1730"/>
      <c r="AWZ2" s="1730"/>
      <c r="AXA2" s="1730"/>
      <c r="AXB2" s="1730"/>
      <c r="AXC2" s="1730"/>
      <c r="AXD2" s="1730"/>
      <c r="AXE2" s="1730"/>
      <c r="AXF2" s="1730"/>
      <c r="AXG2" s="1730"/>
      <c r="AXH2" s="1730"/>
      <c r="AXI2" s="1730"/>
      <c r="AXJ2" s="1730"/>
      <c r="AXK2" s="1730"/>
      <c r="AXL2" s="1730"/>
      <c r="AXM2" s="1730"/>
      <c r="AXN2" s="1730"/>
      <c r="AXO2" s="1730"/>
      <c r="AXP2" s="1730"/>
      <c r="AXQ2" s="1730"/>
      <c r="AXR2" s="1730"/>
      <c r="AXS2" s="1730"/>
      <c r="AXT2" s="1730"/>
      <c r="AXU2" s="1730"/>
      <c r="AXV2" s="1730"/>
      <c r="AXW2" s="1730"/>
      <c r="AXX2" s="1730"/>
      <c r="AXY2" s="1730"/>
      <c r="AXZ2" s="1730"/>
      <c r="AYA2" s="1730"/>
      <c r="AYB2" s="1730"/>
      <c r="AYC2" s="1730"/>
      <c r="AYD2" s="1730"/>
      <c r="AYE2" s="1730"/>
      <c r="AYF2" s="1730"/>
      <c r="AYG2" s="1730"/>
      <c r="AYH2" s="1730"/>
      <c r="AYI2" s="1730"/>
      <c r="AYJ2" s="1730"/>
      <c r="AYK2" s="1730"/>
      <c r="AYL2" s="1730"/>
      <c r="AYM2" s="1730"/>
      <c r="AYN2" s="1730"/>
      <c r="AYO2" s="1730"/>
      <c r="AYP2" s="1730"/>
      <c r="AYQ2" s="1730"/>
      <c r="AYR2" s="1730"/>
      <c r="AYS2" s="1730"/>
      <c r="AYT2" s="1730"/>
      <c r="AYU2" s="1730"/>
      <c r="AYV2" s="1730"/>
      <c r="AYW2" s="1730"/>
      <c r="AYX2" s="1730"/>
      <c r="AYY2" s="1730"/>
      <c r="AYZ2" s="1730"/>
      <c r="AZA2" s="1730"/>
      <c r="AZB2" s="1730"/>
      <c r="AZC2" s="1730"/>
      <c r="AZD2" s="1730"/>
      <c r="AZE2" s="1730"/>
      <c r="AZF2" s="1730"/>
      <c r="AZG2" s="1730"/>
      <c r="AZH2" s="1730"/>
      <c r="AZI2" s="1730"/>
      <c r="AZJ2" s="1730"/>
      <c r="AZK2" s="1730"/>
      <c r="AZL2" s="1730"/>
      <c r="AZM2" s="1730"/>
      <c r="AZN2" s="1730"/>
      <c r="AZO2" s="1730"/>
      <c r="AZP2" s="1730"/>
      <c r="AZQ2" s="1730"/>
      <c r="AZR2" s="1730"/>
      <c r="AZS2" s="1730"/>
      <c r="AZT2" s="1730"/>
      <c r="AZU2" s="1730"/>
      <c r="AZV2" s="1730"/>
      <c r="AZW2" s="1730"/>
      <c r="AZX2" s="1730"/>
      <c r="AZY2" s="1730"/>
      <c r="AZZ2" s="1730"/>
      <c r="BAA2" s="1730"/>
      <c r="BAB2" s="1730"/>
      <c r="BAC2" s="1730"/>
      <c r="BAD2" s="1730"/>
      <c r="BAE2" s="1730"/>
      <c r="BAF2" s="1730"/>
      <c r="BAG2" s="1730"/>
      <c r="BAH2" s="1730"/>
      <c r="BAI2" s="1730"/>
      <c r="BAJ2" s="1730"/>
      <c r="BAK2" s="1730"/>
      <c r="BAL2" s="1730"/>
      <c r="BAM2" s="1730"/>
      <c r="BAN2" s="1730"/>
      <c r="BAO2" s="1730"/>
      <c r="BAP2" s="1730"/>
      <c r="BAQ2" s="1730"/>
      <c r="BAR2" s="1730"/>
      <c r="BAS2" s="1730"/>
      <c r="BAT2" s="1730"/>
      <c r="BAU2" s="1730"/>
      <c r="BAV2" s="1730"/>
      <c r="BAW2" s="1730"/>
      <c r="BAX2" s="1730"/>
      <c r="BAY2" s="1730"/>
      <c r="BAZ2" s="1730"/>
      <c r="BBA2" s="1730"/>
      <c r="BBB2" s="1730"/>
      <c r="BBC2" s="1730"/>
      <c r="BBD2" s="1730"/>
      <c r="BBE2" s="1730"/>
      <c r="BBF2" s="1730"/>
      <c r="BBG2" s="1730"/>
      <c r="BBH2" s="1730"/>
      <c r="BBI2" s="1730"/>
      <c r="BBJ2" s="1730"/>
      <c r="BBK2" s="1730"/>
      <c r="BBL2" s="1730"/>
      <c r="BBM2" s="1730"/>
      <c r="BBN2" s="1730"/>
      <c r="BBO2" s="1730"/>
      <c r="BBP2" s="1730"/>
      <c r="BBQ2" s="1730"/>
      <c r="BBR2" s="1730"/>
      <c r="BBS2" s="1730"/>
      <c r="BBT2" s="1730"/>
      <c r="BBU2" s="1730"/>
      <c r="BBV2" s="1730"/>
      <c r="BBW2" s="1730"/>
      <c r="BBX2" s="1730"/>
      <c r="BBY2" s="1730"/>
      <c r="BBZ2" s="1730"/>
      <c r="BCA2" s="1730"/>
      <c r="BCB2" s="1730"/>
      <c r="BCC2" s="1730"/>
      <c r="BCD2" s="1730"/>
      <c r="BCE2" s="1730"/>
      <c r="BCF2" s="1730"/>
      <c r="BCG2" s="1730"/>
      <c r="BCH2" s="1730"/>
      <c r="BCI2" s="1730"/>
      <c r="BCJ2" s="1730"/>
      <c r="BCK2" s="1730"/>
      <c r="BCL2" s="1730"/>
      <c r="BCM2" s="1730"/>
      <c r="BCN2" s="1730"/>
      <c r="BCO2" s="1730"/>
      <c r="BCP2" s="1730"/>
      <c r="BCQ2" s="1730"/>
      <c r="BCR2" s="1730"/>
      <c r="BCS2" s="1730"/>
      <c r="BCT2" s="1730"/>
      <c r="BCU2" s="1730"/>
      <c r="BCV2" s="1730"/>
      <c r="BCW2" s="1730"/>
      <c r="BCX2" s="1730"/>
      <c r="BCY2" s="1730"/>
      <c r="BCZ2" s="1730"/>
      <c r="BDA2" s="1730"/>
      <c r="BDB2" s="1730"/>
      <c r="BDC2" s="1730"/>
      <c r="BDD2" s="1730"/>
      <c r="BDE2" s="1730"/>
      <c r="BDF2" s="1730"/>
      <c r="BDG2" s="1730"/>
      <c r="BDH2" s="1730"/>
      <c r="BDI2" s="1730"/>
      <c r="BDJ2" s="1730"/>
      <c r="BDK2" s="1730"/>
      <c r="BDL2" s="1730"/>
      <c r="BDM2" s="1730"/>
      <c r="BDN2" s="1730"/>
      <c r="BDO2" s="1730"/>
      <c r="BDP2" s="1730"/>
      <c r="BDQ2" s="1730"/>
      <c r="BDR2" s="1730"/>
      <c r="BDS2" s="1730"/>
      <c r="BDT2" s="1730"/>
      <c r="BDU2" s="1730"/>
      <c r="BDV2" s="1730"/>
      <c r="BDW2" s="1730"/>
      <c r="BDX2" s="1730"/>
      <c r="BDY2" s="1730"/>
      <c r="BDZ2" s="1730"/>
      <c r="BEA2" s="1730"/>
      <c r="BEB2" s="1730"/>
      <c r="BEC2" s="1730"/>
      <c r="BED2" s="1730"/>
      <c r="BEE2" s="1730"/>
      <c r="BEF2" s="1730"/>
      <c r="BEG2" s="1730"/>
      <c r="BEH2" s="1730"/>
      <c r="BEI2" s="1730"/>
      <c r="BEJ2" s="1730"/>
      <c r="BEK2" s="1730"/>
      <c r="BEL2" s="1730"/>
      <c r="BEM2" s="1730"/>
      <c r="BEN2" s="1730"/>
      <c r="BEO2" s="1730"/>
      <c r="BEP2" s="1730"/>
      <c r="BEQ2" s="1730"/>
      <c r="BER2" s="1730"/>
      <c r="BES2" s="1730"/>
      <c r="BET2" s="1730"/>
      <c r="BEU2" s="1730"/>
      <c r="BEV2" s="1730"/>
      <c r="BEW2" s="1730"/>
      <c r="BEX2" s="1730"/>
      <c r="BEY2" s="1730"/>
      <c r="BEZ2" s="1730"/>
      <c r="BFA2" s="1730"/>
      <c r="BFB2" s="1730"/>
      <c r="BFC2" s="1730"/>
      <c r="BFD2" s="1730"/>
      <c r="BFE2" s="1730"/>
      <c r="BFF2" s="1730"/>
      <c r="BFG2" s="1730"/>
      <c r="BFH2" s="1730"/>
      <c r="BFI2" s="1730"/>
      <c r="BFJ2" s="1730"/>
      <c r="BFK2" s="1730"/>
      <c r="BFL2" s="1730"/>
      <c r="BFM2" s="1730"/>
      <c r="BFN2" s="1730"/>
      <c r="BFO2" s="1730"/>
      <c r="BFP2" s="1730"/>
      <c r="BFQ2" s="1730"/>
      <c r="BFR2" s="1730"/>
      <c r="BFS2" s="1730"/>
      <c r="BFT2" s="1730"/>
      <c r="BFU2" s="1730"/>
      <c r="BFV2" s="1730"/>
      <c r="BFW2" s="1730"/>
      <c r="BFX2" s="1730"/>
      <c r="BFY2" s="1730"/>
      <c r="BFZ2" s="1730"/>
      <c r="BGA2" s="1730"/>
      <c r="BGB2" s="1730"/>
      <c r="BGC2" s="1730"/>
      <c r="BGD2" s="1730"/>
      <c r="BGE2" s="1730"/>
      <c r="BGF2" s="1730"/>
      <c r="BGG2" s="1730"/>
      <c r="BGH2" s="1730"/>
      <c r="BGI2" s="1730"/>
      <c r="BGJ2" s="1730"/>
      <c r="BGK2" s="1730"/>
      <c r="BGL2" s="1730"/>
      <c r="BGM2" s="1730"/>
      <c r="BGN2" s="1730"/>
      <c r="BGO2" s="1730"/>
      <c r="BGP2" s="1730"/>
      <c r="BGQ2" s="1730"/>
      <c r="BGR2" s="1730"/>
      <c r="BGS2" s="1730"/>
      <c r="BGT2" s="1730"/>
      <c r="BGU2" s="1730"/>
      <c r="BGV2" s="1730"/>
      <c r="BGW2" s="1730"/>
      <c r="BGX2" s="1730"/>
      <c r="BGY2" s="1730"/>
      <c r="BGZ2" s="1730"/>
      <c r="BHA2" s="1730"/>
      <c r="BHB2" s="1730"/>
      <c r="BHC2" s="1730"/>
      <c r="BHD2" s="1730"/>
      <c r="BHE2" s="1730"/>
      <c r="BHF2" s="1730"/>
      <c r="BHG2" s="1730"/>
      <c r="BHH2" s="1730"/>
      <c r="BHI2" s="1730"/>
      <c r="BHJ2" s="1730"/>
      <c r="BHK2" s="1730"/>
      <c r="BHL2" s="1730"/>
      <c r="BHM2" s="1730"/>
      <c r="BHN2" s="1730"/>
      <c r="BHO2" s="1730"/>
      <c r="BHP2" s="1730"/>
      <c r="BHQ2" s="1730"/>
      <c r="BHR2" s="1730"/>
      <c r="BHS2" s="1730"/>
      <c r="BHT2" s="1730"/>
      <c r="BHU2" s="1730"/>
      <c r="BHV2" s="1730"/>
      <c r="BHW2" s="1730"/>
      <c r="BHX2" s="1730"/>
      <c r="BHY2" s="1730"/>
      <c r="BHZ2" s="1730"/>
      <c r="BIA2" s="1730"/>
      <c r="BIB2" s="1730"/>
      <c r="BIC2" s="1730"/>
      <c r="BID2" s="1730"/>
      <c r="BIE2" s="1730"/>
      <c r="BIF2" s="1730"/>
      <c r="BIG2" s="1730"/>
      <c r="BIH2" s="1730"/>
      <c r="BII2" s="1730"/>
      <c r="BIJ2" s="1730"/>
      <c r="BIK2" s="1730"/>
      <c r="BIL2" s="1730"/>
      <c r="BIM2" s="1730"/>
      <c r="BIN2" s="1730"/>
      <c r="BIO2" s="1730"/>
      <c r="BIP2" s="1730"/>
      <c r="BIQ2" s="1730"/>
      <c r="BIR2" s="1730"/>
      <c r="BIS2" s="1730"/>
      <c r="BIT2" s="1730"/>
      <c r="BIU2" s="1730"/>
      <c r="BIV2" s="1730"/>
      <c r="BIW2" s="1730"/>
      <c r="BIX2" s="1730"/>
      <c r="BIY2" s="1730"/>
      <c r="BIZ2" s="1730"/>
      <c r="BJA2" s="1730"/>
      <c r="BJB2" s="1730"/>
      <c r="BJC2" s="1730"/>
      <c r="BJD2" s="1730"/>
      <c r="BJE2" s="1730"/>
      <c r="BJF2" s="1730"/>
      <c r="BJG2" s="1730"/>
      <c r="BJH2" s="1730"/>
      <c r="BJI2" s="1730"/>
      <c r="BJJ2" s="1730"/>
      <c r="BJK2" s="1730"/>
      <c r="BJL2" s="1730"/>
      <c r="BJM2" s="1730"/>
      <c r="BJN2" s="1730"/>
      <c r="BJO2" s="1730"/>
      <c r="BJP2" s="1730"/>
      <c r="BJQ2" s="1730"/>
      <c r="BJR2" s="1730"/>
      <c r="BJS2" s="1730"/>
      <c r="BJT2" s="1730"/>
      <c r="BJU2" s="1730"/>
      <c r="BJV2" s="1730"/>
      <c r="BJW2" s="1730"/>
      <c r="BJX2" s="1730"/>
      <c r="BJY2" s="1730"/>
      <c r="BJZ2" s="1730"/>
      <c r="BKA2" s="1730"/>
      <c r="BKB2" s="1730"/>
      <c r="BKC2" s="1730"/>
      <c r="BKD2" s="1730"/>
      <c r="BKE2" s="1730"/>
      <c r="BKF2" s="1730"/>
      <c r="BKG2" s="1730"/>
      <c r="BKH2" s="1730"/>
      <c r="BKI2" s="1730"/>
      <c r="BKJ2" s="1730"/>
      <c r="BKK2" s="1730"/>
      <c r="BKL2" s="1730"/>
      <c r="BKM2" s="1730"/>
      <c r="BKN2" s="1730"/>
      <c r="BKO2" s="1730"/>
      <c r="BKP2" s="1730"/>
      <c r="BKQ2" s="1730"/>
      <c r="BKR2" s="1730"/>
      <c r="BKS2" s="1730"/>
      <c r="BKT2" s="1730"/>
      <c r="BKU2" s="1730"/>
      <c r="BKV2" s="1730"/>
      <c r="BKW2" s="1730"/>
      <c r="BKX2" s="1730"/>
      <c r="BKY2" s="1730"/>
      <c r="BKZ2" s="1730"/>
      <c r="BLA2" s="1730"/>
      <c r="BLB2" s="1730"/>
      <c r="BLC2" s="1730"/>
      <c r="BLD2" s="1730"/>
      <c r="BLE2" s="1730"/>
      <c r="BLF2" s="1730"/>
      <c r="BLG2" s="1730"/>
      <c r="BLH2" s="1730"/>
      <c r="BLI2" s="1730"/>
      <c r="BLJ2" s="1730"/>
      <c r="BLK2" s="1730"/>
      <c r="BLL2" s="1730"/>
      <c r="BLM2" s="1730"/>
      <c r="BLN2" s="1730"/>
      <c r="BLO2" s="1730"/>
      <c r="BLP2" s="1730"/>
      <c r="BLQ2" s="1730"/>
      <c r="BLR2" s="1730"/>
      <c r="BLS2" s="1730"/>
      <c r="BLT2" s="1730"/>
      <c r="BLU2" s="1730"/>
      <c r="BLV2" s="1730"/>
      <c r="BLW2" s="1730"/>
      <c r="BLX2" s="1730"/>
      <c r="BLY2" s="1730"/>
      <c r="BLZ2" s="1730"/>
      <c r="BMA2" s="1730"/>
      <c r="BMB2" s="1730"/>
      <c r="BMC2" s="1730"/>
      <c r="BMD2" s="1730"/>
      <c r="BME2" s="1730"/>
      <c r="BMF2" s="1730"/>
      <c r="BMG2" s="1730"/>
      <c r="BMH2" s="1730"/>
      <c r="BMI2" s="1730"/>
      <c r="BMJ2" s="1730"/>
      <c r="BMK2" s="1730"/>
      <c r="BML2" s="1730"/>
      <c r="BMM2" s="1730"/>
      <c r="BMN2" s="1730"/>
      <c r="BMO2" s="1730"/>
      <c r="BMP2" s="1730"/>
      <c r="BMQ2" s="1730"/>
      <c r="BMR2" s="1730"/>
      <c r="BMS2" s="1730"/>
      <c r="BMT2" s="1730"/>
      <c r="BMU2" s="1730"/>
      <c r="BMV2" s="1730"/>
      <c r="BMW2" s="1730"/>
      <c r="BMX2" s="1730"/>
      <c r="BMY2" s="1730"/>
      <c r="BMZ2" s="1730"/>
      <c r="BNA2" s="1730"/>
      <c r="BNB2" s="1730"/>
      <c r="BNC2" s="1730"/>
      <c r="BND2" s="1730"/>
      <c r="BNE2" s="1730"/>
      <c r="BNF2" s="1730"/>
      <c r="BNG2" s="1730"/>
      <c r="BNH2" s="1730"/>
      <c r="BNI2" s="1730"/>
      <c r="BNJ2" s="1730"/>
      <c r="BNK2" s="1730"/>
      <c r="BNL2" s="1730"/>
      <c r="BNM2" s="1730"/>
      <c r="BNN2" s="1730"/>
      <c r="BNO2" s="1730"/>
      <c r="BNP2" s="1730"/>
      <c r="BNQ2" s="1730"/>
      <c r="BNR2" s="1730"/>
      <c r="BNS2" s="1730"/>
      <c r="BNT2" s="1730"/>
      <c r="BNU2" s="1730"/>
      <c r="BNV2" s="1730"/>
      <c r="BNW2" s="1730"/>
      <c r="BNX2" s="1730"/>
      <c r="BNY2" s="1730"/>
      <c r="BNZ2" s="1730"/>
      <c r="BOA2" s="1730"/>
      <c r="BOB2" s="1730"/>
      <c r="BOC2" s="1730"/>
      <c r="BOD2" s="1730"/>
      <c r="BOE2" s="1730"/>
      <c r="BOF2" s="1730"/>
      <c r="BOG2" s="1730"/>
      <c r="BOH2" s="1730"/>
      <c r="BOI2" s="1730"/>
      <c r="BOJ2" s="1730"/>
      <c r="BOK2" s="1730"/>
      <c r="BOL2" s="1730"/>
      <c r="BOM2" s="1730"/>
      <c r="BON2" s="1730"/>
      <c r="BOO2" s="1730"/>
      <c r="BOP2" s="1730"/>
      <c r="BOQ2" s="1730"/>
      <c r="BOR2" s="1730"/>
      <c r="BOS2" s="1730"/>
      <c r="BOT2" s="1730"/>
      <c r="BOU2" s="1730"/>
      <c r="BOV2" s="1730"/>
      <c r="BOW2" s="1730"/>
      <c r="BOX2" s="1730"/>
      <c r="BOY2" s="1730"/>
      <c r="BOZ2" s="1730"/>
      <c r="BPA2" s="1730"/>
      <c r="BPB2" s="1730"/>
      <c r="BPC2" s="1730"/>
      <c r="BPD2" s="1730"/>
      <c r="BPE2" s="1730"/>
      <c r="BPF2" s="1730"/>
      <c r="BPG2" s="1730"/>
      <c r="BPH2" s="1730"/>
      <c r="BPI2" s="1730"/>
      <c r="BPJ2" s="1730"/>
      <c r="BPK2" s="1730"/>
      <c r="BPL2" s="1730"/>
      <c r="BPM2" s="1730"/>
      <c r="BPN2" s="1730"/>
      <c r="BPO2" s="1730"/>
      <c r="BPP2" s="1730"/>
      <c r="BPQ2" s="1730"/>
      <c r="BPR2" s="1730"/>
      <c r="BPS2" s="1730"/>
      <c r="BPT2" s="1730"/>
      <c r="BPU2" s="1730"/>
      <c r="BPV2" s="1730"/>
      <c r="BPW2" s="1730"/>
      <c r="BPX2" s="1730"/>
      <c r="BPY2" s="1730"/>
      <c r="BPZ2" s="1730"/>
      <c r="BQA2" s="1730"/>
      <c r="BQB2" s="1730"/>
      <c r="BQC2" s="1730"/>
      <c r="BQD2" s="1730"/>
      <c r="BQE2" s="1730"/>
      <c r="BQF2" s="1730"/>
      <c r="BQG2" s="1730"/>
      <c r="BQH2" s="1730"/>
      <c r="BQI2" s="1730"/>
      <c r="BQJ2" s="1730"/>
      <c r="BQK2" s="1730"/>
      <c r="BQL2" s="1730"/>
      <c r="BQM2" s="1730"/>
      <c r="BQN2" s="1730"/>
      <c r="BQO2" s="1730"/>
      <c r="BQP2" s="1730"/>
      <c r="BQQ2" s="1730"/>
      <c r="BQR2" s="1730"/>
      <c r="BQS2" s="1730"/>
      <c r="BQT2" s="1730"/>
      <c r="BQU2" s="1730"/>
      <c r="BQV2" s="1730"/>
      <c r="BQW2" s="1730"/>
      <c r="BQX2" s="1730"/>
      <c r="BQY2" s="1730"/>
      <c r="BQZ2" s="1730"/>
      <c r="BRA2" s="1730"/>
      <c r="BRB2" s="1730"/>
      <c r="BRC2" s="1730"/>
      <c r="BRD2" s="1730"/>
      <c r="BRE2" s="1730"/>
      <c r="BRF2" s="1730"/>
      <c r="BRG2" s="1730"/>
      <c r="BRH2" s="1730"/>
      <c r="BRI2" s="1730"/>
      <c r="BRJ2" s="1730"/>
      <c r="BRK2" s="1730"/>
      <c r="BRL2" s="1730"/>
      <c r="BRM2" s="1730"/>
      <c r="BRN2" s="1730"/>
      <c r="BRO2" s="1730"/>
      <c r="BRP2" s="1730"/>
      <c r="BRQ2" s="1730"/>
      <c r="BRR2" s="1730"/>
      <c r="BRS2" s="1730"/>
      <c r="BRT2" s="1730"/>
      <c r="BRU2" s="1730"/>
      <c r="BRV2" s="1730"/>
      <c r="BRW2" s="1730"/>
      <c r="BRX2" s="1730"/>
      <c r="BRY2" s="1730"/>
      <c r="BRZ2" s="1730"/>
      <c r="BSA2" s="1730"/>
      <c r="BSB2" s="1730"/>
      <c r="BSC2" s="1730"/>
      <c r="BSD2" s="1730"/>
      <c r="BSE2" s="1730"/>
      <c r="BSF2" s="1730"/>
      <c r="BSG2" s="1730"/>
      <c r="BSH2" s="1730"/>
      <c r="BSI2" s="1730"/>
      <c r="BSJ2" s="1730"/>
      <c r="BSK2" s="1730"/>
      <c r="BSL2" s="1730"/>
      <c r="BSM2" s="1730"/>
      <c r="BSN2" s="1730"/>
      <c r="BSO2" s="1730"/>
      <c r="BSP2" s="1730"/>
      <c r="BSQ2" s="1730"/>
      <c r="BSR2" s="1730"/>
      <c r="BSS2" s="1730"/>
      <c r="BST2" s="1730"/>
      <c r="BSU2" s="1730"/>
      <c r="BSV2" s="1730"/>
      <c r="BSW2" s="1730"/>
      <c r="BSX2" s="1730"/>
      <c r="BSY2" s="1730"/>
      <c r="BSZ2" s="1730"/>
      <c r="BTA2" s="1730"/>
      <c r="BTB2" s="1730"/>
      <c r="BTC2" s="1730"/>
      <c r="BTD2" s="1730"/>
      <c r="BTE2" s="1730"/>
      <c r="BTF2" s="1730"/>
      <c r="BTG2" s="1730"/>
      <c r="BTH2" s="1730"/>
      <c r="BTI2" s="1730"/>
      <c r="BTJ2" s="1730"/>
      <c r="BTK2" s="1730"/>
      <c r="BTL2" s="1730"/>
      <c r="BTM2" s="1730"/>
      <c r="BTN2" s="1730"/>
      <c r="BTO2" s="1730"/>
      <c r="BTP2" s="1730"/>
      <c r="BTQ2" s="1730"/>
      <c r="BTR2" s="1730"/>
      <c r="BTS2" s="1730"/>
      <c r="BTT2" s="1730"/>
      <c r="BTU2" s="1730"/>
      <c r="BTV2" s="1730"/>
      <c r="BTW2" s="1730"/>
      <c r="BTX2" s="1730"/>
      <c r="BTY2" s="1730"/>
      <c r="BTZ2" s="1730"/>
      <c r="BUA2" s="1730"/>
      <c r="BUB2" s="1730"/>
      <c r="BUC2" s="1730"/>
      <c r="BUD2" s="1730"/>
      <c r="BUE2" s="1730"/>
      <c r="BUF2" s="1730"/>
      <c r="BUG2" s="1730"/>
      <c r="BUH2" s="1730"/>
      <c r="BUI2" s="1730"/>
      <c r="BUJ2" s="1730"/>
      <c r="BUK2" s="1730"/>
      <c r="BUL2" s="1730"/>
      <c r="BUM2" s="1730"/>
      <c r="BUN2" s="1730"/>
      <c r="BUO2" s="1730"/>
      <c r="BUP2" s="1730"/>
      <c r="BUQ2" s="1730"/>
      <c r="BUR2" s="1730"/>
      <c r="BUS2" s="1730"/>
      <c r="BUT2" s="1730"/>
      <c r="BUU2" s="1730"/>
      <c r="BUV2" s="1730"/>
      <c r="BUW2" s="1730"/>
      <c r="BUX2" s="1730"/>
      <c r="BUY2" s="1730"/>
      <c r="BUZ2" s="1730"/>
      <c r="BVA2" s="1730"/>
      <c r="BVB2" s="1730"/>
      <c r="BVC2" s="1730"/>
      <c r="BVD2" s="1730"/>
      <c r="BVE2" s="1730"/>
      <c r="BVF2" s="1730"/>
      <c r="BVG2" s="1730"/>
      <c r="BVH2" s="1730"/>
      <c r="BVI2" s="1730"/>
      <c r="BVJ2" s="1730"/>
      <c r="BVK2" s="1730"/>
      <c r="BVL2" s="1730"/>
      <c r="BVM2" s="1730"/>
      <c r="BVN2" s="1730"/>
      <c r="BVO2" s="1730"/>
      <c r="BVP2" s="1730"/>
      <c r="BVQ2" s="1730"/>
      <c r="BVR2" s="1730"/>
      <c r="BVS2" s="1730"/>
      <c r="BVT2" s="1730"/>
      <c r="BVU2" s="1730"/>
      <c r="BVV2" s="1730"/>
      <c r="BVW2" s="1730"/>
      <c r="BVX2" s="1730"/>
      <c r="BVY2" s="1730"/>
      <c r="BVZ2" s="1730"/>
      <c r="BWA2" s="1730"/>
      <c r="BWB2" s="1730"/>
      <c r="BWC2" s="1730"/>
      <c r="BWD2" s="1730"/>
      <c r="BWE2" s="1730"/>
      <c r="BWF2" s="1730"/>
      <c r="BWG2" s="1730"/>
      <c r="BWH2" s="1730"/>
      <c r="BWI2" s="1730"/>
      <c r="BWJ2" s="1730"/>
      <c r="BWK2" s="1730"/>
      <c r="BWL2" s="1730"/>
      <c r="BWM2" s="1730"/>
      <c r="BWN2" s="1730"/>
      <c r="BWO2" s="1730"/>
      <c r="BWP2" s="1730"/>
      <c r="BWQ2" s="1730"/>
      <c r="BWR2" s="1730"/>
      <c r="BWS2" s="1730"/>
      <c r="BWT2" s="1730"/>
      <c r="BWU2" s="1730"/>
      <c r="BWV2" s="1730"/>
      <c r="BWW2" s="1730"/>
      <c r="BWX2" s="1730"/>
      <c r="BWY2" s="1730"/>
      <c r="BWZ2" s="1730"/>
      <c r="BXA2" s="1730"/>
      <c r="BXB2" s="1730"/>
      <c r="BXC2" s="1730"/>
      <c r="BXD2" s="1730"/>
      <c r="BXE2" s="1730"/>
      <c r="BXF2" s="1730"/>
      <c r="BXG2" s="1730"/>
      <c r="BXH2" s="1730"/>
      <c r="BXI2" s="1730"/>
      <c r="BXJ2" s="1730"/>
      <c r="BXK2" s="1730"/>
      <c r="BXL2" s="1730"/>
      <c r="BXM2" s="1730"/>
      <c r="BXN2" s="1730"/>
      <c r="BXO2" s="1730"/>
      <c r="BXP2" s="1730"/>
      <c r="BXQ2" s="1730"/>
      <c r="BXR2" s="1730"/>
      <c r="BXS2" s="1730"/>
      <c r="BXT2" s="1730"/>
      <c r="BXU2" s="1730"/>
      <c r="BXV2" s="1730"/>
      <c r="BXW2" s="1730"/>
      <c r="BXX2" s="1730"/>
      <c r="BXY2" s="1730"/>
      <c r="BXZ2" s="1730"/>
      <c r="BYA2" s="1730"/>
      <c r="BYB2" s="1730"/>
      <c r="BYC2" s="1730"/>
      <c r="BYD2" s="1730"/>
      <c r="BYE2" s="1730"/>
      <c r="BYF2" s="1730"/>
      <c r="BYG2" s="1730"/>
      <c r="BYH2" s="1730"/>
      <c r="BYI2" s="1730"/>
      <c r="BYJ2" s="1730"/>
      <c r="BYK2" s="1730"/>
      <c r="BYL2" s="1730"/>
      <c r="BYM2" s="1730"/>
      <c r="BYN2" s="1730"/>
      <c r="BYO2" s="1730"/>
      <c r="BYP2" s="1730"/>
      <c r="BYQ2" s="1730"/>
      <c r="BYR2" s="1730"/>
      <c r="BYS2" s="1730"/>
      <c r="BYT2" s="1730"/>
      <c r="BYU2" s="1730"/>
      <c r="BYV2" s="1730"/>
      <c r="BYW2" s="1730"/>
      <c r="BYX2" s="1730"/>
      <c r="BYY2" s="1730"/>
      <c r="BYZ2" s="1730"/>
      <c r="BZA2" s="1730"/>
      <c r="BZB2" s="1730"/>
      <c r="BZC2" s="1730"/>
      <c r="BZD2" s="1730"/>
      <c r="BZE2" s="1730"/>
      <c r="BZF2" s="1730"/>
      <c r="BZG2" s="1730"/>
      <c r="BZH2" s="1730"/>
      <c r="BZI2" s="1730"/>
      <c r="BZJ2" s="1730"/>
      <c r="BZK2" s="1730"/>
      <c r="BZL2" s="1730"/>
      <c r="BZM2" s="1730"/>
      <c r="BZN2" s="1730"/>
      <c r="BZO2" s="1730"/>
      <c r="BZP2" s="1730"/>
      <c r="BZQ2" s="1730"/>
      <c r="BZR2" s="1730"/>
      <c r="BZS2" s="1730"/>
      <c r="BZT2" s="1730"/>
      <c r="BZU2" s="1730"/>
      <c r="BZV2" s="1730"/>
      <c r="BZW2" s="1730"/>
      <c r="BZX2" s="1730"/>
      <c r="BZY2" s="1730"/>
      <c r="BZZ2" s="1730"/>
      <c r="CAA2" s="1730"/>
      <c r="CAB2" s="1730"/>
      <c r="CAC2" s="1730"/>
      <c r="CAD2" s="1730"/>
      <c r="CAE2" s="1730"/>
      <c r="CAF2" s="1730"/>
      <c r="CAG2" s="1730"/>
      <c r="CAH2" s="1730"/>
      <c r="CAI2" s="1730"/>
      <c r="CAJ2" s="1730"/>
      <c r="CAK2" s="1730"/>
      <c r="CAL2" s="1730"/>
      <c r="CAM2" s="1730"/>
      <c r="CAN2" s="1730"/>
      <c r="CAO2" s="1730"/>
      <c r="CAP2" s="1730"/>
      <c r="CAQ2" s="1730"/>
      <c r="CAR2" s="1730"/>
      <c r="CAS2" s="1730"/>
      <c r="CAT2" s="1730"/>
      <c r="CAU2" s="1730"/>
      <c r="CAV2" s="1730"/>
      <c r="CAW2" s="1730"/>
      <c r="CAX2" s="1730"/>
      <c r="CAY2" s="1730"/>
      <c r="CAZ2" s="1730"/>
      <c r="CBA2" s="1730"/>
      <c r="CBB2" s="1730"/>
      <c r="CBC2" s="1730"/>
      <c r="CBD2" s="1730"/>
      <c r="CBE2" s="1730"/>
      <c r="CBF2" s="1730"/>
      <c r="CBG2" s="1730"/>
      <c r="CBH2" s="1730"/>
      <c r="CBI2" s="1730"/>
      <c r="CBJ2" s="1730"/>
      <c r="CBK2" s="1730"/>
      <c r="CBL2" s="1730"/>
      <c r="CBM2" s="1730"/>
      <c r="CBN2" s="1730"/>
      <c r="CBO2" s="1730"/>
      <c r="CBP2" s="1730"/>
      <c r="CBQ2" s="1730"/>
      <c r="CBR2" s="1730"/>
      <c r="CBS2" s="1730"/>
      <c r="CBT2" s="1730"/>
      <c r="CBU2" s="1730"/>
      <c r="CBV2" s="1730"/>
      <c r="CBW2" s="1730"/>
      <c r="CBX2" s="1730"/>
      <c r="CBY2" s="1730"/>
      <c r="CBZ2" s="1730"/>
      <c r="CCA2" s="1730"/>
      <c r="CCB2" s="1730"/>
      <c r="CCC2" s="1730"/>
      <c r="CCD2" s="1730"/>
      <c r="CCE2" s="1730"/>
      <c r="CCF2" s="1730"/>
      <c r="CCG2" s="1730"/>
      <c r="CCH2" s="1730"/>
      <c r="CCI2" s="1730"/>
      <c r="CCJ2" s="1730"/>
      <c r="CCK2" s="1730"/>
      <c r="CCL2" s="1730"/>
      <c r="CCM2" s="1730"/>
      <c r="CCN2" s="1730"/>
      <c r="CCO2" s="1730"/>
      <c r="CCP2" s="1730"/>
      <c r="CCQ2" s="1730"/>
      <c r="CCR2" s="1730"/>
      <c r="CCS2" s="1730"/>
      <c r="CCT2" s="1730"/>
      <c r="CCU2" s="1730"/>
      <c r="CCV2" s="1730"/>
      <c r="CCW2" s="1730"/>
      <c r="CCX2" s="1730"/>
      <c r="CCY2" s="1730"/>
      <c r="CCZ2" s="1730"/>
      <c r="CDA2" s="1730"/>
      <c r="CDB2" s="1730"/>
      <c r="CDC2" s="1730"/>
      <c r="CDD2" s="1730"/>
      <c r="CDE2" s="1730"/>
      <c r="CDF2" s="1730"/>
      <c r="CDG2" s="1730"/>
      <c r="CDH2" s="1730"/>
      <c r="CDI2" s="1730"/>
      <c r="CDJ2" s="1730"/>
      <c r="CDK2" s="1730"/>
      <c r="CDL2" s="1730"/>
      <c r="CDM2" s="1730"/>
      <c r="CDN2" s="1730"/>
      <c r="CDO2" s="1730"/>
      <c r="CDP2" s="1730"/>
      <c r="CDQ2" s="1730"/>
      <c r="CDR2" s="1730"/>
      <c r="CDS2" s="1730"/>
      <c r="CDT2" s="1730"/>
      <c r="CDU2" s="1730"/>
      <c r="CDV2" s="1730"/>
      <c r="CDW2" s="1730"/>
      <c r="CDX2" s="1730"/>
      <c r="CDY2" s="1730"/>
      <c r="CDZ2" s="1730"/>
      <c r="CEA2" s="1730"/>
      <c r="CEB2" s="1730"/>
      <c r="CEC2" s="1730"/>
      <c r="CED2" s="1730"/>
      <c r="CEE2" s="1730"/>
      <c r="CEF2" s="1730"/>
      <c r="CEG2" s="1730"/>
      <c r="CEH2" s="1730"/>
      <c r="CEI2" s="1730"/>
      <c r="CEJ2" s="1730"/>
      <c r="CEK2" s="1730"/>
      <c r="CEL2" s="1730"/>
      <c r="CEM2" s="1730"/>
      <c r="CEN2" s="1730"/>
      <c r="CEO2" s="1730"/>
      <c r="CEP2" s="1730"/>
      <c r="CEQ2" s="1730"/>
      <c r="CER2" s="1730"/>
      <c r="CES2" s="1730"/>
      <c r="CET2" s="1730"/>
      <c r="CEU2" s="1730"/>
      <c r="CEV2" s="1730"/>
      <c r="CEW2" s="1730"/>
      <c r="CEX2" s="1730"/>
      <c r="CEY2" s="1730"/>
      <c r="CEZ2" s="1730"/>
      <c r="CFA2" s="1730"/>
      <c r="CFB2" s="1730"/>
      <c r="CFC2" s="1730"/>
      <c r="CFD2" s="1730"/>
      <c r="CFE2" s="1730"/>
      <c r="CFF2" s="1730"/>
      <c r="CFG2" s="1730"/>
      <c r="CFH2" s="1730"/>
      <c r="CFI2" s="1730"/>
      <c r="CFJ2" s="1730"/>
      <c r="CFK2" s="1730"/>
      <c r="CFL2" s="1730"/>
      <c r="CFM2" s="1730"/>
      <c r="CFN2" s="1730"/>
      <c r="CFO2" s="1730"/>
      <c r="CFP2" s="1730"/>
      <c r="CFQ2" s="1730"/>
      <c r="CFR2" s="1730"/>
      <c r="CFS2" s="1730"/>
      <c r="CFT2" s="1730"/>
      <c r="CFU2" s="1730"/>
      <c r="CFV2" s="1730"/>
      <c r="CFW2" s="1730"/>
      <c r="CFX2" s="1730"/>
      <c r="CFY2" s="1730"/>
      <c r="CFZ2" s="1730"/>
      <c r="CGA2" s="1730"/>
      <c r="CGB2" s="1730"/>
      <c r="CGC2" s="1730"/>
      <c r="CGD2" s="1730"/>
      <c r="CGE2" s="1730"/>
      <c r="CGF2" s="1730"/>
      <c r="CGG2" s="1730"/>
      <c r="CGH2" s="1730"/>
      <c r="CGI2" s="1730"/>
      <c r="CGJ2" s="1730"/>
      <c r="CGK2" s="1730"/>
      <c r="CGL2" s="1730"/>
      <c r="CGM2" s="1730"/>
      <c r="CGN2" s="1730"/>
      <c r="CGO2" s="1730"/>
      <c r="CGP2" s="1730"/>
      <c r="CGQ2" s="1730"/>
      <c r="CGR2" s="1730"/>
      <c r="CGS2" s="1730"/>
      <c r="CGT2" s="1730"/>
      <c r="CGU2" s="1730"/>
      <c r="CGV2" s="1730"/>
      <c r="CGW2" s="1730"/>
      <c r="CGX2" s="1730"/>
      <c r="CGY2" s="1730"/>
      <c r="CGZ2" s="1730"/>
      <c r="CHA2" s="1730"/>
      <c r="CHB2" s="1730"/>
      <c r="CHC2" s="1730"/>
      <c r="CHD2" s="1730"/>
      <c r="CHE2" s="1730"/>
      <c r="CHF2" s="1730"/>
      <c r="CHG2" s="1730"/>
      <c r="CHH2" s="1730"/>
      <c r="CHI2" s="1730"/>
      <c r="CHJ2" s="1730"/>
      <c r="CHK2" s="1730"/>
      <c r="CHL2" s="1730"/>
      <c r="CHM2" s="1730"/>
      <c r="CHN2" s="1730"/>
      <c r="CHO2" s="1730"/>
      <c r="CHP2" s="1730"/>
      <c r="CHQ2" s="1730"/>
      <c r="CHR2" s="1730"/>
      <c r="CHS2" s="1730"/>
      <c r="CHT2" s="1730"/>
      <c r="CHU2" s="1730"/>
      <c r="CHV2" s="1730"/>
      <c r="CHW2" s="1730"/>
      <c r="CHX2" s="1730"/>
      <c r="CHY2" s="1730"/>
      <c r="CHZ2" s="1730"/>
      <c r="CIA2" s="1730"/>
      <c r="CIB2" s="1730"/>
      <c r="CIC2" s="1730"/>
      <c r="CID2" s="1730"/>
      <c r="CIE2" s="1730"/>
      <c r="CIF2" s="1730"/>
      <c r="CIG2" s="1730"/>
      <c r="CIH2" s="1730"/>
      <c r="CII2" s="1730"/>
      <c r="CIJ2" s="1730"/>
      <c r="CIK2" s="1730"/>
      <c r="CIL2" s="1730"/>
      <c r="CIM2" s="1730"/>
      <c r="CIN2" s="1730"/>
      <c r="CIO2" s="1730"/>
      <c r="CIP2" s="1730"/>
      <c r="CIQ2" s="1730"/>
      <c r="CIR2" s="1730"/>
      <c r="CIS2" s="1730"/>
      <c r="CIT2" s="1730"/>
      <c r="CIU2" s="1730"/>
      <c r="CIV2" s="1730"/>
      <c r="CIW2" s="1730"/>
      <c r="CIX2" s="1730"/>
      <c r="CIY2" s="1730"/>
      <c r="CIZ2" s="1730"/>
      <c r="CJA2" s="1730"/>
      <c r="CJB2" s="1730"/>
      <c r="CJC2" s="1730"/>
      <c r="CJD2" s="1730"/>
      <c r="CJE2" s="1730"/>
      <c r="CJF2" s="1730"/>
      <c r="CJG2" s="1730"/>
      <c r="CJH2" s="1730"/>
      <c r="CJI2" s="1730"/>
      <c r="CJJ2" s="1730"/>
      <c r="CJK2" s="1730"/>
      <c r="CJL2" s="1730"/>
      <c r="CJM2" s="1730"/>
      <c r="CJN2" s="1730"/>
      <c r="CJO2" s="1730"/>
      <c r="CJP2" s="1730"/>
      <c r="CJQ2" s="1730"/>
      <c r="CJR2" s="1730"/>
      <c r="CJS2" s="1730"/>
      <c r="CJT2" s="1730"/>
      <c r="CJU2" s="1730"/>
      <c r="CJV2" s="1730"/>
      <c r="CJW2" s="1730"/>
      <c r="CJX2" s="1730"/>
      <c r="CJY2" s="1730"/>
      <c r="CJZ2" s="1730"/>
      <c r="CKA2" s="1730"/>
      <c r="CKB2" s="1730"/>
      <c r="CKC2" s="1730"/>
      <c r="CKD2" s="1730"/>
      <c r="CKE2" s="1730"/>
      <c r="CKF2" s="1730"/>
      <c r="CKG2" s="1730"/>
      <c r="CKH2" s="1730"/>
      <c r="CKI2" s="1730"/>
      <c r="CKJ2" s="1730"/>
      <c r="CKK2" s="1730"/>
      <c r="CKL2" s="1730"/>
      <c r="CKM2" s="1730"/>
      <c r="CKN2" s="1730"/>
      <c r="CKO2" s="1730"/>
      <c r="CKP2" s="1730"/>
      <c r="CKQ2" s="1730"/>
      <c r="CKR2" s="1730"/>
      <c r="CKS2" s="1730"/>
      <c r="CKT2" s="1730"/>
      <c r="CKU2" s="1730"/>
      <c r="CKV2" s="1730"/>
      <c r="CKW2" s="1730"/>
      <c r="CKX2" s="1730"/>
      <c r="CKY2" s="1730"/>
      <c r="CKZ2" s="1730"/>
      <c r="CLA2" s="1730"/>
      <c r="CLB2" s="1730"/>
      <c r="CLC2" s="1730"/>
      <c r="CLD2" s="1730"/>
      <c r="CLE2" s="1730"/>
      <c r="CLF2" s="1730"/>
      <c r="CLG2" s="1730"/>
      <c r="CLH2" s="1730"/>
      <c r="CLI2" s="1730"/>
      <c r="CLJ2" s="1730"/>
      <c r="CLK2" s="1730"/>
      <c r="CLL2" s="1730"/>
      <c r="CLM2" s="1730"/>
      <c r="CLN2" s="1730"/>
      <c r="CLO2" s="1730"/>
      <c r="CLP2" s="1730"/>
      <c r="CLQ2" s="1730"/>
      <c r="CLR2" s="1730"/>
      <c r="CLS2" s="1730"/>
      <c r="CLT2" s="1730"/>
      <c r="CLU2" s="1730"/>
      <c r="CLV2" s="1730"/>
      <c r="CLW2" s="1730"/>
      <c r="CLX2" s="1730"/>
      <c r="CLY2" s="1730"/>
      <c r="CLZ2" s="1730"/>
      <c r="CMA2" s="1730"/>
      <c r="CMB2" s="1730"/>
      <c r="CMC2" s="1730"/>
      <c r="CMD2" s="1730"/>
      <c r="CME2" s="1730"/>
      <c r="CMF2" s="1730"/>
      <c r="CMG2" s="1730"/>
      <c r="CMH2" s="1730"/>
      <c r="CMI2" s="1730"/>
      <c r="CMJ2" s="1730"/>
      <c r="CMK2" s="1730"/>
      <c r="CML2" s="1730"/>
      <c r="CMM2" s="1730"/>
      <c r="CMN2" s="1730"/>
      <c r="CMO2" s="1730"/>
      <c r="CMP2" s="1730"/>
      <c r="CMQ2" s="1730"/>
      <c r="CMR2" s="1730"/>
      <c r="CMS2" s="1730"/>
      <c r="CMT2" s="1730"/>
      <c r="CMU2" s="1730"/>
      <c r="CMV2" s="1730"/>
      <c r="CMW2" s="1730"/>
      <c r="CMX2" s="1730"/>
      <c r="CMY2" s="1730"/>
      <c r="CMZ2" s="1730"/>
      <c r="CNA2" s="1730"/>
      <c r="CNB2" s="1730"/>
      <c r="CNC2" s="1730"/>
      <c r="CND2" s="1730"/>
      <c r="CNE2" s="1730"/>
      <c r="CNF2" s="1730"/>
      <c r="CNG2" s="1730"/>
      <c r="CNH2" s="1730"/>
      <c r="CNI2" s="1730"/>
      <c r="CNJ2" s="1730"/>
      <c r="CNK2" s="1730"/>
      <c r="CNL2" s="1730"/>
      <c r="CNM2" s="1730"/>
      <c r="CNN2" s="1730"/>
      <c r="CNO2" s="1730"/>
      <c r="CNP2" s="1730"/>
      <c r="CNQ2" s="1730"/>
      <c r="CNR2" s="1730"/>
      <c r="CNS2" s="1730"/>
      <c r="CNT2" s="1730"/>
      <c r="CNU2" s="1730"/>
      <c r="CNV2" s="1730"/>
      <c r="CNW2" s="1730"/>
      <c r="CNX2" s="1730"/>
      <c r="CNY2" s="1730"/>
      <c r="CNZ2" s="1730"/>
      <c r="COA2" s="1730"/>
      <c r="COB2" s="1730"/>
      <c r="COC2" s="1730"/>
      <c r="COD2" s="1730"/>
      <c r="COE2" s="1730"/>
      <c r="COF2" s="1730"/>
      <c r="COG2" s="1730"/>
      <c r="COH2" s="1730"/>
      <c r="COI2" s="1730"/>
      <c r="COJ2" s="1730"/>
      <c r="COK2" s="1730"/>
      <c r="COL2" s="1730"/>
      <c r="COM2" s="1730"/>
      <c r="CON2" s="1730"/>
      <c r="COO2" s="1730"/>
      <c r="COP2" s="1730"/>
      <c r="COQ2" s="1730"/>
      <c r="COR2" s="1730"/>
      <c r="COS2" s="1730"/>
      <c r="COT2" s="1730"/>
      <c r="COU2" s="1730"/>
      <c r="COV2" s="1730"/>
      <c r="COW2" s="1730"/>
      <c r="COX2" s="1730"/>
      <c r="COY2" s="1730"/>
      <c r="COZ2" s="1730"/>
      <c r="CPA2" s="1730"/>
      <c r="CPB2" s="1730"/>
      <c r="CPC2" s="1730"/>
      <c r="CPD2" s="1730"/>
      <c r="CPE2" s="1730"/>
      <c r="CPF2" s="1730"/>
      <c r="CPG2" s="1730"/>
      <c r="CPH2" s="1730"/>
      <c r="CPI2" s="1730"/>
      <c r="CPJ2" s="1730"/>
      <c r="CPK2" s="1730"/>
      <c r="CPL2" s="1730"/>
      <c r="CPM2" s="1730"/>
      <c r="CPN2" s="1730"/>
      <c r="CPO2" s="1730"/>
      <c r="CPP2" s="1730"/>
      <c r="CPQ2" s="1730"/>
      <c r="CPR2" s="1730"/>
      <c r="CPS2" s="1730"/>
      <c r="CPT2" s="1730"/>
      <c r="CPU2" s="1730"/>
      <c r="CPV2" s="1730"/>
      <c r="CPW2" s="1730"/>
      <c r="CPX2" s="1730"/>
      <c r="CPY2" s="1730"/>
      <c r="CPZ2" s="1730"/>
      <c r="CQA2" s="1730"/>
      <c r="CQB2" s="1730"/>
      <c r="CQC2" s="1730"/>
      <c r="CQD2" s="1730"/>
      <c r="CQE2" s="1730"/>
      <c r="CQF2" s="1730"/>
      <c r="CQG2" s="1730"/>
      <c r="CQH2" s="1730"/>
      <c r="CQI2" s="1730"/>
      <c r="CQJ2" s="1730"/>
      <c r="CQK2" s="1730"/>
      <c r="CQL2" s="1730"/>
      <c r="CQM2" s="1730"/>
      <c r="CQN2" s="1730"/>
      <c r="CQO2" s="1730"/>
      <c r="CQP2" s="1730"/>
      <c r="CQQ2" s="1730"/>
      <c r="CQR2" s="1730"/>
      <c r="CQS2" s="1730"/>
      <c r="CQT2" s="1730"/>
      <c r="CQU2" s="1730"/>
      <c r="CQV2" s="1730"/>
      <c r="CQW2" s="1730"/>
      <c r="CQX2" s="1730"/>
      <c r="CQY2" s="1730"/>
      <c r="CQZ2" s="1730"/>
      <c r="CRA2" s="1730"/>
      <c r="CRB2" s="1730"/>
      <c r="CRC2" s="1730"/>
      <c r="CRD2" s="1730"/>
      <c r="CRE2" s="1730"/>
      <c r="CRF2" s="1730"/>
      <c r="CRG2" s="1730"/>
      <c r="CRH2" s="1730"/>
      <c r="CRI2" s="1730"/>
      <c r="CRJ2" s="1730"/>
      <c r="CRK2" s="1730"/>
      <c r="CRL2" s="1730"/>
      <c r="CRM2" s="1730"/>
      <c r="CRN2" s="1730"/>
      <c r="CRO2" s="1730"/>
      <c r="CRP2" s="1730"/>
      <c r="CRQ2" s="1730"/>
      <c r="CRR2" s="1730"/>
      <c r="CRS2" s="1730"/>
      <c r="CRT2" s="1730"/>
      <c r="CRU2" s="1730"/>
      <c r="CRV2" s="1730"/>
      <c r="CRW2" s="1730"/>
      <c r="CRX2" s="1730"/>
      <c r="CRY2" s="1730"/>
      <c r="CRZ2" s="1730"/>
      <c r="CSA2" s="1730"/>
      <c r="CSB2" s="1730"/>
      <c r="CSC2" s="1730"/>
      <c r="CSD2" s="1730"/>
      <c r="CSE2" s="1730"/>
      <c r="CSF2" s="1730"/>
      <c r="CSG2" s="1730"/>
      <c r="CSH2" s="1730"/>
      <c r="CSI2" s="1730"/>
      <c r="CSJ2" s="1730"/>
      <c r="CSK2" s="1730"/>
      <c r="CSL2" s="1730"/>
      <c r="CSM2" s="1730"/>
      <c r="CSN2" s="1730"/>
      <c r="CSO2" s="1730"/>
      <c r="CSP2" s="1730"/>
      <c r="CSQ2" s="1730"/>
      <c r="CSR2" s="1730"/>
      <c r="CSS2" s="1730"/>
      <c r="CST2" s="1730"/>
      <c r="CSU2" s="1730"/>
      <c r="CSV2" s="1730"/>
      <c r="CSW2" s="1730"/>
      <c r="CSX2" s="1730"/>
      <c r="CSY2" s="1730"/>
      <c r="CSZ2" s="1730"/>
      <c r="CTA2" s="1730"/>
      <c r="CTB2" s="1730"/>
      <c r="CTC2" s="1730"/>
      <c r="CTD2" s="1730"/>
      <c r="CTE2" s="1730"/>
      <c r="CTF2" s="1730"/>
      <c r="CTG2" s="1730"/>
      <c r="CTH2" s="1730"/>
      <c r="CTI2" s="1730"/>
      <c r="CTJ2" s="1730"/>
      <c r="CTK2" s="1730"/>
      <c r="CTL2" s="1730"/>
      <c r="CTM2" s="1730"/>
      <c r="CTN2" s="1730"/>
      <c r="CTO2" s="1730"/>
      <c r="CTP2" s="1730"/>
      <c r="CTQ2" s="1730"/>
      <c r="CTR2" s="1730"/>
      <c r="CTS2" s="1730"/>
      <c r="CTT2" s="1730"/>
      <c r="CTU2" s="1730"/>
      <c r="CTV2" s="1730"/>
      <c r="CTW2" s="1730"/>
      <c r="CTX2" s="1730"/>
      <c r="CTY2" s="1730"/>
      <c r="CTZ2" s="1730"/>
      <c r="CUA2" s="1730"/>
      <c r="CUB2" s="1730"/>
      <c r="CUC2" s="1730"/>
      <c r="CUD2" s="1730"/>
      <c r="CUE2" s="1730"/>
      <c r="CUF2" s="1730"/>
      <c r="CUG2" s="1730"/>
      <c r="CUH2" s="1730"/>
      <c r="CUI2" s="1730"/>
      <c r="CUJ2" s="1730"/>
      <c r="CUK2" s="1730"/>
      <c r="CUL2" s="1730"/>
      <c r="CUM2" s="1730"/>
      <c r="CUN2" s="1730"/>
      <c r="CUO2" s="1730"/>
      <c r="CUP2" s="1730"/>
      <c r="CUQ2" s="1730"/>
      <c r="CUR2" s="1730"/>
      <c r="CUS2" s="1730"/>
      <c r="CUT2" s="1730"/>
      <c r="CUU2" s="1730"/>
      <c r="CUV2" s="1730"/>
      <c r="CUW2" s="1730"/>
      <c r="CUX2" s="1730"/>
      <c r="CUY2" s="1730"/>
      <c r="CUZ2" s="1730"/>
      <c r="CVA2" s="1730"/>
      <c r="CVB2" s="1730"/>
      <c r="CVC2" s="1730"/>
      <c r="CVD2" s="1730"/>
      <c r="CVE2" s="1730"/>
      <c r="CVF2" s="1730"/>
      <c r="CVG2" s="1730"/>
      <c r="CVH2" s="1730"/>
      <c r="CVI2" s="1730"/>
      <c r="CVJ2" s="1730"/>
      <c r="CVK2" s="1730"/>
      <c r="CVL2" s="1730"/>
      <c r="CVM2" s="1730"/>
      <c r="CVN2" s="1730"/>
      <c r="CVO2" s="1730"/>
      <c r="CVP2" s="1730"/>
      <c r="CVQ2" s="1730"/>
      <c r="CVR2" s="1730"/>
      <c r="CVS2" s="1730"/>
      <c r="CVT2" s="1730"/>
      <c r="CVU2" s="1730"/>
      <c r="CVV2" s="1730"/>
      <c r="CVW2" s="1730"/>
      <c r="CVX2" s="1730"/>
      <c r="CVY2" s="1730"/>
      <c r="CVZ2" s="1730"/>
      <c r="CWA2" s="1730"/>
      <c r="CWB2" s="1730"/>
      <c r="CWC2" s="1730"/>
      <c r="CWD2" s="1730"/>
      <c r="CWE2" s="1730"/>
      <c r="CWF2" s="1730"/>
      <c r="CWG2" s="1730"/>
      <c r="CWH2" s="1730"/>
      <c r="CWI2" s="1730"/>
      <c r="CWJ2" s="1730"/>
      <c r="CWK2" s="1730"/>
      <c r="CWL2" s="1730"/>
      <c r="CWM2" s="1730"/>
      <c r="CWN2" s="1730"/>
      <c r="CWO2" s="1730"/>
      <c r="CWP2" s="1730"/>
      <c r="CWQ2" s="1730"/>
      <c r="CWR2" s="1730"/>
      <c r="CWS2" s="1730"/>
      <c r="CWT2" s="1730"/>
      <c r="CWU2" s="1730"/>
      <c r="CWV2" s="1730"/>
      <c r="CWW2" s="1730"/>
      <c r="CWX2" s="1730"/>
      <c r="CWY2" s="1730"/>
      <c r="CWZ2" s="1730"/>
      <c r="CXA2" s="1730"/>
      <c r="CXB2" s="1730"/>
      <c r="CXC2" s="1730"/>
      <c r="CXD2" s="1730"/>
      <c r="CXE2" s="1730"/>
      <c r="CXF2" s="1730"/>
      <c r="CXG2" s="1730"/>
      <c r="CXH2" s="1730"/>
      <c r="CXI2" s="1730"/>
      <c r="CXJ2" s="1730"/>
      <c r="CXK2" s="1730"/>
      <c r="CXL2" s="1730"/>
      <c r="CXM2" s="1730"/>
      <c r="CXN2" s="1730"/>
      <c r="CXO2" s="1730"/>
      <c r="CXP2" s="1730"/>
      <c r="CXQ2" s="1730"/>
      <c r="CXR2" s="1730"/>
      <c r="CXS2" s="1730"/>
      <c r="CXT2" s="1730"/>
      <c r="CXU2" s="1730"/>
      <c r="CXV2" s="1730"/>
      <c r="CXW2" s="1730"/>
      <c r="CXX2" s="1730"/>
      <c r="CXY2" s="1730"/>
      <c r="CXZ2" s="1730"/>
      <c r="CYA2" s="1730"/>
      <c r="CYB2" s="1730"/>
      <c r="CYC2" s="1730"/>
      <c r="CYD2" s="1730"/>
      <c r="CYE2" s="1730"/>
      <c r="CYF2" s="1730"/>
      <c r="CYG2" s="1730"/>
      <c r="CYH2" s="1730"/>
      <c r="CYI2" s="1730"/>
      <c r="CYJ2" s="1730"/>
      <c r="CYK2" s="1730"/>
      <c r="CYL2" s="1730"/>
      <c r="CYM2" s="1730"/>
      <c r="CYN2" s="1730"/>
      <c r="CYO2" s="1730"/>
      <c r="CYP2" s="1730"/>
      <c r="CYQ2" s="1730"/>
      <c r="CYR2" s="1730"/>
      <c r="CYS2" s="1730"/>
      <c r="CYT2" s="1730"/>
      <c r="CYU2" s="1730"/>
      <c r="CYV2" s="1730"/>
      <c r="CYW2" s="1730"/>
      <c r="CYX2" s="1730"/>
      <c r="CYY2" s="1730"/>
      <c r="CYZ2" s="1730"/>
      <c r="CZA2" s="1730"/>
      <c r="CZB2" s="1730"/>
      <c r="CZC2" s="1730"/>
      <c r="CZD2" s="1730"/>
      <c r="CZE2" s="1730"/>
      <c r="CZF2" s="1730"/>
      <c r="CZG2" s="1730"/>
      <c r="CZH2" s="1730"/>
      <c r="CZI2" s="1730"/>
      <c r="CZJ2" s="1730"/>
      <c r="CZK2" s="1730"/>
      <c r="CZL2" s="1730"/>
      <c r="CZM2" s="1730"/>
      <c r="CZN2" s="1730"/>
      <c r="CZO2" s="1730"/>
      <c r="CZP2" s="1730"/>
      <c r="CZQ2" s="1730"/>
      <c r="CZR2" s="1730"/>
      <c r="CZS2" s="1730"/>
      <c r="CZT2" s="1730"/>
      <c r="CZU2" s="1730"/>
      <c r="CZV2" s="1730"/>
      <c r="CZW2" s="1730"/>
      <c r="CZX2" s="1730"/>
      <c r="CZY2" s="1730"/>
      <c r="CZZ2" s="1730"/>
      <c r="DAA2" s="1730"/>
      <c r="DAB2" s="1730"/>
      <c r="DAC2" s="1730"/>
      <c r="DAD2" s="1730"/>
      <c r="DAE2" s="1730"/>
      <c r="DAF2" s="1730"/>
      <c r="DAG2" s="1730"/>
      <c r="DAH2" s="1730"/>
      <c r="DAI2" s="1730"/>
      <c r="DAJ2" s="1730"/>
      <c r="DAK2" s="1730"/>
      <c r="DAL2" s="1730"/>
      <c r="DAM2" s="1730"/>
      <c r="DAN2" s="1730"/>
      <c r="DAO2" s="1730"/>
      <c r="DAP2" s="1730"/>
      <c r="DAQ2" s="1730"/>
      <c r="DAR2" s="1730"/>
      <c r="DAS2" s="1730"/>
      <c r="DAT2" s="1730"/>
      <c r="DAU2" s="1730"/>
      <c r="DAV2" s="1730"/>
      <c r="DAW2" s="1730"/>
      <c r="DAX2" s="1730"/>
      <c r="DAY2" s="1730"/>
      <c r="DAZ2" s="1730"/>
      <c r="DBA2" s="1730"/>
      <c r="DBB2" s="1730"/>
      <c r="DBC2" s="1730"/>
      <c r="DBD2" s="1730"/>
      <c r="DBE2" s="1730"/>
      <c r="DBF2" s="1730"/>
      <c r="DBG2" s="1730"/>
      <c r="DBH2" s="1730"/>
      <c r="DBI2" s="1730"/>
      <c r="DBJ2" s="1730"/>
      <c r="DBK2" s="1730"/>
      <c r="DBL2" s="1730"/>
      <c r="DBM2" s="1730"/>
      <c r="DBN2" s="1730"/>
      <c r="DBO2" s="1730"/>
      <c r="DBP2" s="1730"/>
      <c r="DBQ2" s="1730"/>
      <c r="DBR2" s="1730"/>
      <c r="DBS2" s="1730"/>
      <c r="DBT2" s="1730"/>
      <c r="DBU2" s="1730"/>
      <c r="DBV2" s="1730"/>
      <c r="DBW2" s="1730"/>
      <c r="DBX2" s="1730"/>
      <c r="DBY2" s="1730"/>
      <c r="DBZ2" s="1730"/>
      <c r="DCA2" s="1730"/>
      <c r="DCB2" s="1730"/>
      <c r="DCC2" s="1730"/>
      <c r="DCD2" s="1730"/>
      <c r="DCE2" s="1730"/>
      <c r="DCF2" s="1730"/>
      <c r="DCG2" s="1730"/>
      <c r="DCH2" s="1730"/>
      <c r="DCI2" s="1730"/>
      <c r="DCJ2" s="1730"/>
      <c r="DCK2" s="1730"/>
      <c r="DCL2" s="1730"/>
      <c r="DCM2" s="1730"/>
      <c r="DCN2" s="1730"/>
      <c r="DCO2" s="1730"/>
      <c r="DCP2" s="1730"/>
      <c r="DCQ2" s="1730"/>
      <c r="DCR2" s="1730"/>
      <c r="DCS2" s="1730"/>
      <c r="DCT2" s="1730"/>
      <c r="DCU2" s="1730"/>
      <c r="DCV2" s="1730"/>
      <c r="DCW2" s="1730"/>
      <c r="DCX2" s="1730"/>
      <c r="DCY2" s="1730"/>
      <c r="DCZ2" s="1730"/>
      <c r="DDA2" s="1730"/>
      <c r="DDB2" s="1730"/>
      <c r="DDC2" s="1730"/>
      <c r="DDD2" s="1730"/>
      <c r="DDE2" s="1730"/>
      <c r="DDF2" s="1730"/>
      <c r="DDG2" s="1730"/>
      <c r="DDH2" s="1730"/>
      <c r="DDI2" s="1730"/>
      <c r="DDJ2" s="1730"/>
      <c r="DDK2" s="1730"/>
      <c r="DDL2" s="1730"/>
      <c r="DDM2" s="1730"/>
      <c r="DDN2" s="1730"/>
      <c r="DDO2" s="1730"/>
      <c r="DDP2" s="1730"/>
      <c r="DDQ2" s="1730"/>
      <c r="DDR2" s="1730"/>
      <c r="DDS2" s="1730"/>
      <c r="DDT2" s="1730"/>
      <c r="DDU2" s="1730"/>
      <c r="DDV2" s="1730"/>
      <c r="DDW2" s="1730"/>
      <c r="DDX2" s="1730"/>
      <c r="DDY2" s="1730"/>
      <c r="DDZ2" s="1730"/>
      <c r="DEA2" s="1730"/>
      <c r="DEB2" s="1730"/>
      <c r="DEC2" s="1730"/>
      <c r="DED2" s="1730"/>
      <c r="DEE2" s="1730"/>
      <c r="DEF2" s="1730"/>
      <c r="DEG2" s="1730"/>
      <c r="DEH2" s="1730"/>
      <c r="DEI2" s="1730"/>
      <c r="DEJ2" s="1730"/>
      <c r="DEK2" s="1730"/>
      <c r="DEL2" s="1730"/>
      <c r="DEM2" s="1730"/>
      <c r="DEN2" s="1730"/>
      <c r="DEO2" s="1730"/>
      <c r="DEP2" s="1730"/>
      <c r="DEQ2" s="1730"/>
      <c r="DER2" s="1730"/>
      <c r="DES2" s="1730"/>
      <c r="DET2" s="1730"/>
      <c r="DEU2" s="1730"/>
      <c r="DEV2" s="1730"/>
      <c r="DEW2" s="1730"/>
      <c r="DEX2" s="1730"/>
      <c r="DEY2" s="1730"/>
      <c r="DEZ2" s="1730"/>
      <c r="DFA2" s="1730"/>
      <c r="DFB2" s="1730"/>
      <c r="DFC2" s="1730"/>
      <c r="DFD2" s="1730"/>
      <c r="DFE2" s="1730"/>
      <c r="DFF2" s="1730"/>
      <c r="DFG2" s="1730"/>
      <c r="DFH2" s="1730"/>
      <c r="DFI2" s="1730"/>
      <c r="DFJ2" s="1730"/>
      <c r="DFK2" s="1730"/>
      <c r="DFL2" s="1730"/>
      <c r="DFM2" s="1730"/>
      <c r="DFN2" s="1730"/>
      <c r="DFO2" s="1730"/>
      <c r="DFP2" s="1730"/>
      <c r="DFQ2" s="1730"/>
      <c r="DFR2" s="1730"/>
      <c r="DFS2" s="1730"/>
      <c r="DFT2" s="1730"/>
      <c r="DFU2" s="1730"/>
      <c r="DFV2" s="1730"/>
      <c r="DFW2" s="1730"/>
      <c r="DFX2" s="1730"/>
      <c r="DFY2" s="1730"/>
      <c r="DFZ2" s="1730"/>
      <c r="DGA2" s="1730"/>
      <c r="DGB2" s="1730"/>
      <c r="DGC2" s="1730"/>
      <c r="DGD2" s="1730"/>
      <c r="DGE2" s="1730"/>
      <c r="DGF2" s="1730"/>
      <c r="DGG2" s="1730"/>
      <c r="DGH2" s="1730"/>
      <c r="DGI2" s="1730"/>
      <c r="DGJ2" s="1730"/>
      <c r="DGK2" s="1730"/>
      <c r="DGL2" s="1730"/>
      <c r="DGM2" s="1730"/>
      <c r="DGN2" s="1730"/>
      <c r="DGO2" s="1730"/>
      <c r="DGP2" s="1730"/>
      <c r="DGQ2" s="1730"/>
      <c r="DGR2" s="1730"/>
      <c r="DGS2" s="1730"/>
      <c r="DGT2" s="1730"/>
      <c r="DGU2" s="1730"/>
      <c r="DGV2" s="1730"/>
      <c r="DGW2" s="1730"/>
      <c r="DGX2" s="1730"/>
      <c r="DGY2" s="1730"/>
      <c r="DGZ2" s="1730"/>
      <c r="DHA2" s="1730"/>
      <c r="DHB2" s="1730"/>
      <c r="DHC2" s="1730"/>
      <c r="DHD2" s="1730"/>
      <c r="DHE2" s="1730"/>
      <c r="DHF2" s="1730"/>
      <c r="DHG2" s="1730"/>
      <c r="DHH2" s="1730"/>
      <c r="DHI2" s="1730"/>
      <c r="DHJ2" s="1730"/>
      <c r="DHK2" s="1730"/>
      <c r="DHL2" s="1730"/>
      <c r="DHM2" s="1730"/>
      <c r="DHN2" s="1730"/>
      <c r="DHO2" s="1730"/>
      <c r="DHP2" s="1730"/>
      <c r="DHQ2" s="1730"/>
      <c r="DHR2" s="1730"/>
      <c r="DHS2" s="1730"/>
      <c r="DHT2" s="1730"/>
      <c r="DHU2" s="1730"/>
      <c r="DHV2" s="1730"/>
      <c r="DHW2" s="1730"/>
      <c r="DHX2" s="1730"/>
      <c r="DHY2" s="1730"/>
      <c r="DHZ2" s="1730"/>
      <c r="DIA2" s="1730"/>
      <c r="DIB2" s="1730"/>
      <c r="DIC2" s="1730"/>
      <c r="DID2" s="1730"/>
      <c r="DIE2" s="1730"/>
      <c r="DIF2" s="1730"/>
      <c r="DIG2" s="1730"/>
      <c r="DIH2" s="1730"/>
      <c r="DII2" s="1730"/>
      <c r="DIJ2" s="1730"/>
      <c r="DIK2" s="1730"/>
      <c r="DIL2" s="1730"/>
      <c r="DIM2" s="1730"/>
      <c r="DIN2" s="1730"/>
      <c r="DIO2" s="1730"/>
      <c r="DIP2" s="1730"/>
      <c r="DIQ2" s="1730"/>
      <c r="DIR2" s="1730"/>
      <c r="DIS2" s="1730"/>
      <c r="DIT2" s="1730"/>
      <c r="DIU2" s="1730"/>
      <c r="DIV2" s="1730"/>
      <c r="DIW2" s="1730"/>
      <c r="DIX2" s="1730"/>
      <c r="DIY2" s="1730"/>
      <c r="DIZ2" s="1730"/>
      <c r="DJA2" s="1730"/>
      <c r="DJB2" s="1730"/>
      <c r="DJC2" s="1730"/>
      <c r="DJD2" s="1730"/>
      <c r="DJE2" s="1730"/>
      <c r="DJF2" s="1730"/>
      <c r="DJG2" s="1730"/>
      <c r="DJH2" s="1730"/>
      <c r="DJI2" s="1730"/>
      <c r="DJJ2" s="1730"/>
      <c r="DJK2" s="1730"/>
      <c r="DJL2" s="1730"/>
      <c r="DJM2" s="1730"/>
      <c r="DJN2" s="1730"/>
      <c r="DJO2" s="1730"/>
      <c r="DJP2" s="1730"/>
      <c r="DJQ2" s="1730"/>
      <c r="DJR2" s="1730"/>
      <c r="DJS2" s="1730"/>
      <c r="DJT2" s="1730"/>
      <c r="DJU2" s="1730"/>
      <c r="DJV2" s="1730"/>
      <c r="DJW2" s="1730"/>
      <c r="DJX2" s="1730"/>
      <c r="DJY2" s="1730"/>
      <c r="DJZ2" s="1730"/>
      <c r="DKA2" s="1730"/>
      <c r="DKB2" s="1730"/>
      <c r="DKC2" s="1730"/>
      <c r="DKD2" s="1730"/>
      <c r="DKE2" s="1730"/>
      <c r="DKF2" s="1730"/>
      <c r="DKG2" s="1730"/>
      <c r="DKH2" s="1730"/>
      <c r="DKI2" s="1730"/>
      <c r="DKJ2" s="1730"/>
      <c r="DKK2" s="1730"/>
      <c r="DKL2" s="1730"/>
      <c r="DKM2" s="1730"/>
      <c r="DKN2" s="1730"/>
      <c r="DKO2" s="1730"/>
      <c r="DKP2" s="1730"/>
      <c r="DKQ2" s="1730"/>
      <c r="DKR2" s="1730"/>
      <c r="DKS2" s="1730"/>
      <c r="DKT2" s="1730"/>
      <c r="DKU2" s="1730"/>
      <c r="DKV2" s="1730"/>
      <c r="DKW2" s="1730"/>
      <c r="DKX2" s="1730"/>
      <c r="DKY2" s="1730"/>
      <c r="DKZ2" s="1730"/>
      <c r="DLA2" s="1730"/>
      <c r="DLB2" s="1730"/>
      <c r="DLC2" s="1730"/>
      <c r="DLD2" s="1730"/>
      <c r="DLE2" s="1730"/>
      <c r="DLF2" s="1730"/>
      <c r="DLG2" s="1730"/>
      <c r="DLH2" s="1730"/>
      <c r="DLI2" s="1730"/>
      <c r="DLJ2" s="1730"/>
      <c r="DLK2" s="1730"/>
      <c r="DLL2" s="1730"/>
      <c r="DLM2" s="1730"/>
      <c r="DLN2" s="1730"/>
      <c r="DLO2" s="1730"/>
      <c r="DLP2" s="1730"/>
      <c r="DLQ2" s="1730"/>
      <c r="DLR2" s="1730"/>
      <c r="DLS2" s="1730"/>
      <c r="DLT2" s="1730"/>
      <c r="DLU2" s="1730"/>
      <c r="DLV2" s="1730"/>
      <c r="DLW2" s="1730"/>
      <c r="DLX2" s="1730"/>
      <c r="DLY2" s="1730"/>
      <c r="DLZ2" s="1730"/>
      <c r="DMA2" s="1730"/>
      <c r="DMB2" s="1730"/>
      <c r="DMC2" s="1730"/>
      <c r="DMD2" s="1730"/>
      <c r="DME2" s="1730"/>
      <c r="DMF2" s="1730"/>
      <c r="DMG2" s="1730"/>
      <c r="DMH2" s="1730"/>
      <c r="DMI2" s="1730"/>
      <c r="DMJ2" s="1730"/>
      <c r="DMK2" s="1730"/>
      <c r="DML2" s="1730"/>
      <c r="DMM2" s="1730"/>
      <c r="DMN2" s="1730"/>
      <c r="DMO2" s="1730"/>
      <c r="DMP2" s="1730"/>
      <c r="DMQ2" s="1730"/>
      <c r="DMR2" s="1730"/>
      <c r="DMS2" s="1730"/>
      <c r="DMT2" s="1730"/>
      <c r="DMU2" s="1730"/>
      <c r="DMV2" s="1730"/>
      <c r="DMW2" s="1730"/>
      <c r="DMX2" s="1730"/>
      <c r="DMY2" s="1730"/>
      <c r="DMZ2" s="1730"/>
      <c r="DNA2" s="1730"/>
      <c r="DNB2" s="1730"/>
      <c r="DNC2" s="1730"/>
      <c r="DND2" s="1730"/>
      <c r="DNE2" s="1730"/>
      <c r="DNF2" s="1730"/>
      <c r="DNG2" s="1730"/>
      <c r="DNH2" s="1730"/>
      <c r="DNI2" s="1730"/>
      <c r="DNJ2" s="1730"/>
      <c r="DNK2" s="1730"/>
      <c r="DNL2" s="1730"/>
      <c r="DNM2" s="1730"/>
      <c r="DNN2" s="1730"/>
      <c r="DNO2" s="1730"/>
      <c r="DNP2" s="1730"/>
      <c r="DNQ2" s="1730"/>
      <c r="DNR2" s="1730"/>
      <c r="DNS2" s="1730"/>
      <c r="DNT2" s="1730"/>
      <c r="DNU2" s="1730"/>
      <c r="DNV2" s="1730"/>
      <c r="DNW2" s="1730"/>
      <c r="DNX2" s="1730"/>
      <c r="DNY2" s="1730"/>
      <c r="DNZ2" s="1730"/>
      <c r="DOA2" s="1730"/>
      <c r="DOB2" s="1730"/>
      <c r="DOC2" s="1730"/>
      <c r="DOD2" s="1730"/>
      <c r="DOE2" s="1730"/>
      <c r="DOF2" s="1730"/>
      <c r="DOG2" s="1730"/>
      <c r="DOH2" s="1730"/>
      <c r="DOI2" s="1730"/>
      <c r="DOJ2" s="1730"/>
      <c r="DOK2" s="1730"/>
      <c r="DOL2" s="1730"/>
      <c r="DOM2" s="1730"/>
      <c r="DON2" s="1730"/>
      <c r="DOO2" s="1730"/>
      <c r="DOP2" s="1730"/>
      <c r="DOQ2" s="1730"/>
      <c r="DOR2" s="1730"/>
      <c r="DOS2" s="1730"/>
      <c r="DOT2" s="1730"/>
      <c r="DOU2" s="1730"/>
      <c r="DOV2" s="1730"/>
      <c r="DOW2" s="1730"/>
      <c r="DOX2" s="1730"/>
      <c r="DOY2" s="1730"/>
      <c r="DOZ2" s="1730"/>
      <c r="DPA2" s="1730"/>
      <c r="DPB2" s="1730"/>
      <c r="DPC2" s="1730"/>
      <c r="DPD2" s="1730"/>
      <c r="DPE2" s="1730"/>
      <c r="DPF2" s="1730"/>
      <c r="DPG2" s="1730"/>
      <c r="DPH2" s="1730"/>
      <c r="DPI2" s="1730"/>
      <c r="DPJ2" s="1730"/>
      <c r="DPK2" s="1730"/>
      <c r="DPL2" s="1730"/>
      <c r="DPM2" s="1730"/>
      <c r="DPN2" s="1730"/>
      <c r="DPO2" s="1730"/>
      <c r="DPP2" s="1730"/>
      <c r="DPQ2" s="1730"/>
      <c r="DPR2" s="1730"/>
      <c r="DPS2" s="1730"/>
      <c r="DPT2" s="1730"/>
      <c r="DPU2" s="1730"/>
      <c r="DPV2" s="1730"/>
      <c r="DPW2" s="1730"/>
      <c r="DPX2" s="1730"/>
      <c r="DPY2" s="1730"/>
      <c r="DPZ2" s="1730"/>
      <c r="DQA2" s="1730"/>
      <c r="DQB2" s="1730"/>
      <c r="DQC2" s="1730"/>
      <c r="DQD2" s="1730"/>
      <c r="DQE2" s="1730"/>
      <c r="DQF2" s="1730"/>
      <c r="DQG2" s="1730"/>
      <c r="DQH2" s="1730"/>
      <c r="DQI2" s="1730"/>
      <c r="DQJ2" s="1730"/>
      <c r="DQK2" s="1730"/>
      <c r="DQL2" s="1730"/>
      <c r="DQM2" s="1730"/>
      <c r="DQN2" s="1730"/>
      <c r="DQO2" s="1730"/>
      <c r="DQP2" s="1730"/>
      <c r="DQQ2" s="1730"/>
      <c r="DQR2" s="1730"/>
      <c r="DQS2" s="1730"/>
      <c r="DQT2" s="1730"/>
      <c r="DQU2" s="1730"/>
      <c r="DQV2" s="1730"/>
      <c r="DQW2" s="1730"/>
      <c r="DQX2" s="1730"/>
      <c r="DQY2" s="1730"/>
      <c r="DQZ2" s="1730"/>
      <c r="DRA2" s="1730"/>
      <c r="DRB2" s="1730"/>
      <c r="DRC2" s="1730"/>
      <c r="DRD2" s="1730"/>
      <c r="DRE2" s="1730"/>
      <c r="DRF2" s="1730"/>
      <c r="DRG2" s="1730"/>
      <c r="DRH2" s="1730"/>
      <c r="DRI2" s="1730"/>
      <c r="DRJ2" s="1730"/>
      <c r="DRK2" s="1730"/>
      <c r="DRL2" s="1730"/>
      <c r="DRM2" s="1730"/>
      <c r="DRN2" s="1730"/>
      <c r="DRO2" s="1730"/>
      <c r="DRP2" s="1730"/>
      <c r="DRQ2" s="1730"/>
      <c r="DRR2" s="1730"/>
      <c r="DRS2" s="1730"/>
      <c r="DRT2" s="1730"/>
      <c r="DRU2" s="1730"/>
      <c r="DRV2" s="1730"/>
      <c r="DRW2" s="1730"/>
      <c r="DRX2" s="1730"/>
      <c r="DRY2" s="1730"/>
      <c r="DRZ2" s="1730"/>
      <c r="DSA2" s="1730"/>
      <c r="DSB2" s="1730"/>
      <c r="DSC2" s="1730"/>
      <c r="DSD2" s="1730"/>
      <c r="DSE2" s="1730"/>
      <c r="DSF2" s="1730"/>
      <c r="DSG2" s="1730"/>
      <c r="DSH2" s="1730"/>
      <c r="DSI2" s="1730"/>
      <c r="DSJ2" s="1730"/>
      <c r="DSK2" s="1730"/>
      <c r="DSL2" s="1730"/>
      <c r="DSM2" s="1730"/>
      <c r="DSN2" s="1730"/>
      <c r="DSO2" s="1730"/>
      <c r="DSP2" s="1730"/>
      <c r="DSQ2" s="1730"/>
      <c r="DSR2" s="1730"/>
      <c r="DSS2" s="1730"/>
      <c r="DST2" s="1730"/>
      <c r="DSU2" s="1730"/>
      <c r="DSV2" s="1730"/>
      <c r="DSW2" s="1730"/>
      <c r="DSX2" s="1730"/>
      <c r="DSY2" s="1730"/>
      <c r="DSZ2" s="1730"/>
      <c r="DTA2" s="1730"/>
      <c r="DTB2" s="1730"/>
      <c r="DTC2" s="1730"/>
      <c r="DTD2" s="1730"/>
      <c r="DTE2" s="1730"/>
      <c r="DTF2" s="1730"/>
      <c r="DTG2" s="1730"/>
      <c r="DTH2" s="1730"/>
      <c r="DTI2" s="1730"/>
      <c r="DTJ2" s="1730"/>
      <c r="DTK2" s="1730"/>
      <c r="DTL2" s="1730"/>
      <c r="DTM2" s="1730"/>
      <c r="DTN2" s="1730"/>
      <c r="DTO2" s="1730"/>
      <c r="DTP2" s="1730"/>
      <c r="DTQ2" s="1730"/>
      <c r="DTR2" s="1730"/>
      <c r="DTS2" s="1730"/>
      <c r="DTT2" s="1730"/>
      <c r="DTU2" s="1730"/>
      <c r="DTV2" s="1730"/>
      <c r="DTW2" s="1730"/>
      <c r="DTX2" s="1730"/>
      <c r="DTY2" s="1730"/>
      <c r="DTZ2" s="1730"/>
      <c r="DUA2" s="1730"/>
      <c r="DUB2" s="1730"/>
      <c r="DUC2" s="1730"/>
      <c r="DUD2" s="1730"/>
      <c r="DUE2" s="1730"/>
      <c r="DUF2" s="1730"/>
      <c r="DUG2" s="1730"/>
      <c r="DUH2" s="1730"/>
      <c r="DUI2" s="1730"/>
      <c r="DUJ2" s="1730"/>
      <c r="DUK2" s="1730"/>
      <c r="DUL2" s="1730"/>
      <c r="DUM2" s="1730"/>
      <c r="DUN2" s="1730"/>
      <c r="DUO2" s="1730"/>
      <c r="DUP2" s="1730"/>
      <c r="DUQ2" s="1730"/>
      <c r="DUR2" s="1730"/>
      <c r="DUS2" s="1730"/>
      <c r="DUT2" s="1730"/>
      <c r="DUU2" s="1730"/>
      <c r="DUV2" s="1730"/>
      <c r="DUW2" s="1730"/>
      <c r="DUX2" s="1730"/>
      <c r="DUY2" s="1730"/>
      <c r="DUZ2" s="1730"/>
      <c r="DVA2" s="1730"/>
      <c r="DVB2" s="1730"/>
      <c r="DVC2" s="1730"/>
      <c r="DVD2" s="1730"/>
      <c r="DVE2" s="1730"/>
      <c r="DVF2" s="1730"/>
      <c r="DVG2" s="1730"/>
      <c r="DVH2" s="1730"/>
      <c r="DVI2" s="1730"/>
      <c r="DVJ2" s="1730"/>
      <c r="DVK2" s="1730"/>
      <c r="DVL2" s="1730"/>
      <c r="DVM2" s="1730"/>
      <c r="DVN2" s="1730"/>
      <c r="DVO2" s="1730"/>
      <c r="DVP2" s="1730"/>
      <c r="DVQ2" s="1730"/>
      <c r="DVR2" s="1730"/>
      <c r="DVS2" s="1730"/>
      <c r="DVT2" s="1730"/>
      <c r="DVU2" s="1730"/>
      <c r="DVV2" s="1730"/>
      <c r="DVW2" s="1730"/>
      <c r="DVX2" s="1730"/>
      <c r="DVY2" s="1730"/>
      <c r="DVZ2" s="1730"/>
      <c r="DWA2" s="1730"/>
      <c r="DWB2" s="1730"/>
      <c r="DWC2" s="1730"/>
      <c r="DWD2" s="1730"/>
      <c r="DWE2" s="1730"/>
      <c r="DWF2" s="1730"/>
      <c r="DWG2" s="1730"/>
      <c r="DWH2" s="1730"/>
      <c r="DWI2" s="1730"/>
      <c r="DWJ2" s="1730"/>
      <c r="DWK2" s="1730"/>
      <c r="DWL2" s="1730"/>
      <c r="DWM2" s="1730"/>
      <c r="DWN2" s="1730"/>
      <c r="DWO2" s="1730"/>
      <c r="DWP2" s="1730"/>
      <c r="DWQ2" s="1730"/>
      <c r="DWR2" s="1730"/>
      <c r="DWS2" s="1730"/>
      <c r="DWT2" s="1730"/>
      <c r="DWU2" s="1730"/>
      <c r="DWV2" s="1730"/>
      <c r="DWW2" s="1730"/>
      <c r="DWX2" s="1730"/>
      <c r="DWY2" s="1730"/>
      <c r="DWZ2" s="1730"/>
      <c r="DXA2" s="1730"/>
      <c r="DXB2" s="1730"/>
      <c r="DXC2" s="1730"/>
      <c r="DXD2" s="1730"/>
      <c r="DXE2" s="1730"/>
      <c r="DXF2" s="1730"/>
      <c r="DXG2" s="1730"/>
      <c r="DXH2" s="1730"/>
      <c r="DXI2" s="1730"/>
      <c r="DXJ2" s="1730"/>
      <c r="DXK2" s="1730"/>
      <c r="DXL2" s="1730"/>
      <c r="DXM2" s="1730"/>
      <c r="DXN2" s="1730"/>
      <c r="DXO2" s="1730"/>
      <c r="DXP2" s="1730"/>
      <c r="DXQ2" s="1730"/>
      <c r="DXR2" s="1730"/>
      <c r="DXS2" s="1730"/>
      <c r="DXT2" s="1730"/>
      <c r="DXU2" s="1730"/>
      <c r="DXV2" s="1730"/>
      <c r="DXW2" s="1730"/>
      <c r="DXX2" s="1730"/>
      <c r="DXY2" s="1730"/>
      <c r="DXZ2" s="1730"/>
      <c r="DYA2" s="1730"/>
      <c r="DYB2" s="1730"/>
      <c r="DYC2" s="1730"/>
      <c r="DYD2" s="1730"/>
      <c r="DYE2" s="1730"/>
      <c r="DYF2" s="1730"/>
      <c r="DYG2" s="1730"/>
      <c r="DYH2" s="1730"/>
      <c r="DYI2" s="1730"/>
      <c r="DYJ2" s="1730"/>
      <c r="DYK2" s="1730"/>
      <c r="DYL2" s="1730"/>
      <c r="DYM2" s="1730"/>
      <c r="DYN2" s="1730"/>
      <c r="DYO2" s="1730"/>
      <c r="DYP2" s="1730"/>
      <c r="DYQ2" s="1730"/>
      <c r="DYR2" s="1730"/>
      <c r="DYS2" s="1730"/>
      <c r="DYT2" s="1730"/>
      <c r="DYU2" s="1730"/>
      <c r="DYV2" s="1730"/>
      <c r="DYW2" s="1730"/>
      <c r="DYX2" s="1730"/>
      <c r="DYY2" s="1730"/>
      <c r="DYZ2" s="1730"/>
      <c r="DZA2" s="1730"/>
      <c r="DZB2" s="1730"/>
      <c r="DZC2" s="1730"/>
      <c r="DZD2" s="1730"/>
      <c r="DZE2" s="1730"/>
      <c r="DZF2" s="1730"/>
      <c r="DZG2" s="1730"/>
      <c r="DZH2" s="1730"/>
      <c r="DZI2" s="1730"/>
      <c r="DZJ2" s="1730"/>
      <c r="DZK2" s="1730"/>
      <c r="DZL2" s="1730"/>
      <c r="DZM2" s="1730"/>
      <c r="DZN2" s="1730"/>
      <c r="DZO2" s="1730"/>
      <c r="DZP2" s="1730"/>
      <c r="DZQ2" s="1730"/>
      <c r="DZR2" s="1730"/>
      <c r="DZS2" s="1730"/>
      <c r="DZT2" s="1730"/>
      <c r="DZU2" s="1730"/>
      <c r="DZV2" s="1730"/>
      <c r="DZW2" s="1730"/>
      <c r="DZX2" s="1730"/>
      <c r="DZY2" s="1730"/>
      <c r="DZZ2" s="1730"/>
      <c r="EAA2" s="1730"/>
      <c r="EAB2" s="1730"/>
      <c r="EAC2" s="1730"/>
      <c r="EAD2" s="1730"/>
      <c r="EAE2" s="1730"/>
      <c r="EAF2" s="1730"/>
      <c r="EAG2" s="1730"/>
      <c r="EAH2" s="1730"/>
      <c r="EAI2" s="1730"/>
      <c r="EAJ2" s="1730"/>
      <c r="EAK2" s="1730"/>
      <c r="EAL2" s="1730"/>
      <c r="EAM2" s="1730"/>
      <c r="EAN2" s="1730"/>
      <c r="EAO2" s="1730"/>
      <c r="EAP2" s="1730"/>
      <c r="EAQ2" s="1730"/>
      <c r="EAR2" s="1730"/>
      <c r="EAS2" s="1730"/>
      <c r="EAT2" s="1730"/>
      <c r="EAU2" s="1730"/>
      <c r="EAV2" s="1730"/>
      <c r="EAW2" s="1730"/>
      <c r="EAX2" s="1730"/>
      <c r="EAY2" s="1730"/>
      <c r="EAZ2" s="1730"/>
      <c r="EBA2" s="1730"/>
      <c r="EBB2" s="1730"/>
      <c r="EBC2" s="1730"/>
      <c r="EBD2" s="1730"/>
      <c r="EBE2" s="1730"/>
      <c r="EBF2" s="1730"/>
      <c r="EBG2" s="1730"/>
      <c r="EBH2" s="1730"/>
      <c r="EBI2" s="1730"/>
      <c r="EBJ2" s="1730"/>
      <c r="EBK2" s="1730"/>
      <c r="EBL2" s="1730"/>
      <c r="EBM2" s="1730"/>
      <c r="EBN2" s="1730"/>
      <c r="EBO2" s="1730"/>
      <c r="EBP2" s="1730"/>
      <c r="EBQ2" s="1730"/>
      <c r="EBR2" s="1730"/>
      <c r="EBS2" s="1730"/>
      <c r="EBT2" s="1730"/>
      <c r="EBU2" s="1730"/>
      <c r="EBV2" s="1730"/>
      <c r="EBW2" s="1730"/>
      <c r="EBX2" s="1730"/>
      <c r="EBY2" s="1730"/>
      <c r="EBZ2" s="1730"/>
      <c r="ECA2" s="1730"/>
      <c r="ECB2" s="1730"/>
      <c r="ECC2" s="1730"/>
      <c r="ECD2" s="1730"/>
      <c r="ECE2" s="1730"/>
      <c r="ECF2" s="1730"/>
      <c r="ECG2" s="1730"/>
      <c r="ECH2" s="1730"/>
      <c r="ECI2" s="1730"/>
      <c r="ECJ2" s="1730"/>
      <c r="ECK2" s="1730"/>
      <c r="ECL2" s="1730"/>
      <c r="ECM2" s="1730"/>
      <c r="ECN2" s="1730"/>
      <c r="ECO2" s="1730"/>
      <c r="ECP2" s="1730"/>
      <c r="ECQ2" s="1730"/>
      <c r="ECR2" s="1730"/>
      <c r="ECS2" s="1730"/>
      <c r="ECT2" s="1730"/>
      <c r="ECU2" s="1730"/>
      <c r="ECV2" s="1730"/>
      <c r="ECW2" s="1730"/>
      <c r="ECX2" s="1730"/>
      <c r="ECY2" s="1730"/>
      <c r="ECZ2" s="1730"/>
      <c r="EDA2" s="1730"/>
      <c r="EDB2" s="1730"/>
      <c r="EDC2" s="1730"/>
      <c r="EDD2" s="1730"/>
      <c r="EDE2" s="1730"/>
      <c r="EDF2" s="1730"/>
      <c r="EDG2" s="1730"/>
      <c r="EDH2" s="1730"/>
      <c r="EDI2" s="1730"/>
      <c r="EDJ2" s="1730"/>
      <c r="EDK2" s="1730"/>
      <c r="EDL2" s="1730"/>
      <c r="EDM2" s="1730"/>
      <c r="EDN2" s="1730"/>
      <c r="EDO2" s="1730"/>
      <c r="EDP2" s="1730"/>
      <c r="EDQ2" s="1730"/>
      <c r="EDR2" s="1730"/>
      <c r="EDS2" s="1730"/>
      <c r="EDT2" s="1730"/>
      <c r="EDU2" s="1730"/>
      <c r="EDV2" s="1730"/>
      <c r="EDW2" s="1730"/>
      <c r="EDX2" s="1730"/>
      <c r="EDY2" s="1730"/>
      <c r="EDZ2" s="1730"/>
      <c r="EEA2" s="1730"/>
      <c r="EEB2" s="1730"/>
      <c r="EEC2" s="1730"/>
      <c r="EED2" s="1730"/>
      <c r="EEE2" s="1730"/>
      <c r="EEF2" s="1730"/>
      <c r="EEG2" s="1730"/>
      <c r="EEH2" s="1730"/>
      <c r="EEI2" s="1730"/>
      <c r="EEJ2" s="1730"/>
      <c r="EEK2" s="1730"/>
      <c r="EEL2" s="1730"/>
      <c r="EEM2" s="1730"/>
      <c r="EEN2" s="1730"/>
      <c r="EEO2" s="1730"/>
      <c r="EEP2" s="1730"/>
      <c r="EEQ2" s="1730"/>
      <c r="EER2" s="1730"/>
      <c r="EES2" s="1730"/>
      <c r="EET2" s="1730"/>
      <c r="EEU2" s="1730"/>
      <c r="EEV2" s="1730"/>
      <c r="EEW2" s="1730"/>
      <c r="EEX2" s="1730"/>
      <c r="EEY2" s="1730"/>
      <c r="EEZ2" s="1730"/>
      <c r="EFA2" s="1730"/>
      <c r="EFB2" s="1730"/>
      <c r="EFC2" s="1730"/>
      <c r="EFD2" s="1730"/>
      <c r="EFE2" s="1730"/>
      <c r="EFF2" s="1730"/>
      <c r="EFG2" s="1730"/>
      <c r="EFH2" s="1730"/>
      <c r="EFI2" s="1730"/>
      <c r="EFJ2" s="1730"/>
      <c r="EFK2" s="1730"/>
      <c r="EFL2" s="1730"/>
      <c r="EFM2" s="1730"/>
      <c r="EFN2" s="1730"/>
      <c r="EFO2" s="1730"/>
      <c r="EFP2" s="1730"/>
      <c r="EFQ2" s="1730"/>
      <c r="EFR2" s="1730"/>
      <c r="EFS2" s="1730"/>
      <c r="EFT2" s="1730"/>
      <c r="EFU2" s="1730"/>
      <c r="EFV2" s="1730"/>
      <c r="EFW2" s="1730"/>
      <c r="EFX2" s="1730"/>
      <c r="EFY2" s="1730"/>
      <c r="EFZ2" s="1730"/>
      <c r="EGA2" s="1730"/>
      <c r="EGB2" s="1730"/>
      <c r="EGC2" s="1730"/>
      <c r="EGD2" s="1730"/>
      <c r="EGE2" s="1730"/>
      <c r="EGF2" s="1730"/>
      <c r="EGG2" s="1730"/>
      <c r="EGH2" s="1730"/>
      <c r="EGI2" s="1730"/>
      <c r="EGJ2" s="1730"/>
      <c r="EGK2" s="1730"/>
      <c r="EGL2" s="1730"/>
      <c r="EGM2" s="1730"/>
      <c r="EGN2" s="1730"/>
      <c r="EGO2" s="1730"/>
      <c r="EGP2" s="1730"/>
      <c r="EGQ2" s="1730"/>
      <c r="EGR2" s="1730"/>
      <c r="EGS2" s="1730"/>
      <c r="EGT2" s="1730"/>
      <c r="EGU2" s="1730"/>
      <c r="EGV2" s="1730"/>
      <c r="EGW2" s="1730"/>
      <c r="EGX2" s="1730"/>
      <c r="EGY2" s="1730"/>
      <c r="EGZ2" s="1730"/>
      <c r="EHA2" s="1730"/>
      <c r="EHB2" s="1730"/>
      <c r="EHC2" s="1730"/>
      <c r="EHD2" s="1730"/>
      <c r="EHE2" s="1730"/>
      <c r="EHF2" s="1730"/>
      <c r="EHG2" s="1730"/>
      <c r="EHH2" s="1730"/>
      <c r="EHI2" s="1730"/>
      <c r="EHJ2" s="1730"/>
      <c r="EHK2" s="1730"/>
      <c r="EHL2" s="1730"/>
      <c r="EHM2" s="1730"/>
      <c r="EHN2" s="1730"/>
      <c r="EHO2" s="1730"/>
      <c r="EHP2" s="1730"/>
      <c r="EHQ2" s="1730"/>
      <c r="EHR2" s="1730"/>
      <c r="EHS2" s="1730"/>
      <c r="EHT2" s="1730"/>
      <c r="EHU2" s="1730"/>
      <c r="EHV2" s="1730"/>
      <c r="EHW2" s="1730"/>
      <c r="EHX2" s="1730"/>
      <c r="EHY2" s="1730"/>
      <c r="EHZ2" s="1730"/>
      <c r="EIA2" s="1730"/>
      <c r="EIB2" s="1730"/>
      <c r="EIC2" s="1730"/>
      <c r="EID2" s="1730"/>
      <c r="EIE2" s="1730"/>
      <c r="EIF2" s="1730"/>
      <c r="EIG2" s="1730"/>
      <c r="EIH2" s="1730"/>
      <c r="EII2" s="1730"/>
      <c r="EIJ2" s="1730"/>
      <c r="EIK2" s="1730"/>
      <c r="EIL2" s="1730"/>
      <c r="EIM2" s="1730"/>
      <c r="EIN2" s="1730"/>
      <c r="EIO2" s="1730"/>
      <c r="EIP2" s="1730"/>
      <c r="EIQ2" s="1730"/>
      <c r="EIR2" s="1730"/>
      <c r="EIS2" s="1730"/>
      <c r="EIT2" s="1730"/>
      <c r="EIU2" s="1730"/>
      <c r="EIV2" s="1730"/>
      <c r="EIW2" s="1730"/>
      <c r="EIX2" s="1730"/>
      <c r="EIY2" s="1730"/>
      <c r="EIZ2" s="1730"/>
      <c r="EJA2" s="1730"/>
      <c r="EJB2" s="1730"/>
      <c r="EJC2" s="1730"/>
      <c r="EJD2" s="1730"/>
      <c r="EJE2" s="1730"/>
      <c r="EJF2" s="1730"/>
      <c r="EJG2" s="1730"/>
      <c r="EJH2" s="1730"/>
      <c r="EJI2" s="1730"/>
      <c r="EJJ2" s="1730"/>
      <c r="EJK2" s="1730"/>
      <c r="EJL2" s="1730"/>
      <c r="EJM2" s="1730"/>
      <c r="EJN2" s="1730"/>
      <c r="EJO2" s="1730"/>
      <c r="EJP2" s="1730"/>
      <c r="EJQ2" s="1730"/>
      <c r="EJR2" s="1730"/>
      <c r="EJS2" s="1730"/>
      <c r="EJT2" s="1730"/>
      <c r="EJU2" s="1730"/>
      <c r="EJV2" s="1730"/>
      <c r="EJW2" s="1730"/>
      <c r="EJX2" s="1730"/>
      <c r="EJY2" s="1730"/>
      <c r="EJZ2" s="1730"/>
      <c r="EKA2" s="1730"/>
      <c r="EKB2" s="1730"/>
      <c r="EKC2" s="1730"/>
      <c r="EKD2" s="1730"/>
      <c r="EKE2" s="1730"/>
      <c r="EKF2" s="1730"/>
      <c r="EKG2" s="1730"/>
      <c r="EKH2" s="1730"/>
      <c r="EKI2" s="1730"/>
      <c r="EKJ2" s="1730"/>
      <c r="EKK2" s="1730"/>
      <c r="EKL2" s="1730"/>
      <c r="EKM2" s="1730"/>
      <c r="EKN2" s="1730"/>
      <c r="EKO2" s="1730"/>
      <c r="EKP2" s="1730"/>
      <c r="EKQ2" s="1730"/>
      <c r="EKR2" s="1730"/>
      <c r="EKS2" s="1730"/>
      <c r="EKT2" s="1730"/>
      <c r="EKU2" s="1730"/>
      <c r="EKV2" s="1730"/>
      <c r="EKW2" s="1730"/>
      <c r="EKX2" s="1730"/>
      <c r="EKY2" s="1730"/>
      <c r="EKZ2" s="1730"/>
      <c r="ELA2" s="1730"/>
      <c r="ELB2" s="1730"/>
      <c r="ELC2" s="1730"/>
      <c r="ELD2" s="1730"/>
      <c r="ELE2" s="1730"/>
      <c r="ELF2" s="1730"/>
      <c r="ELG2" s="1730"/>
      <c r="ELH2" s="1730"/>
      <c r="ELI2" s="1730"/>
      <c r="ELJ2" s="1730"/>
      <c r="ELK2" s="1730"/>
      <c r="ELL2" s="1730"/>
      <c r="ELM2" s="1730"/>
      <c r="ELN2" s="1730"/>
      <c r="ELO2" s="1730"/>
      <c r="ELP2" s="1730"/>
      <c r="ELQ2" s="1730"/>
      <c r="ELR2" s="1730"/>
      <c r="ELS2" s="1730"/>
      <c r="ELT2" s="1730"/>
      <c r="ELU2" s="1730"/>
      <c r="ELV2" s="1730"/>
      <c r="ELW2" s="1730"/>
      <c r="ELX2" s="1730"/>
      <c r="ELY2" s="1730"/>
      <c r="ELZ2" s="1730"/>
      <c r="EMA2" s="1730"/>
      <c r="EMB2" s="1730"/>
      <c r="EMC2" s="1730"/>
      <c r="EMD2" s="1730"/>
      <c r="EME2" s="1730"/>
      <c r="EMF2" s="1730"/>
      <c r="EMG2" s="1730"/>
      <c r="EMH2" s="1730"/>
      <c r="EMI2" s="1730"/>
      <c r="EMJ2" s="1730"/>
      <c r="EMK2" s="1730"/>
      <c r="EML2" s="1730"/>
      <c r="EMM2" s="1730"/>
      <c r="EMN2" s="1730"/>
      <c r="EMO2" s="1730"/>
      <c r="EMP2" s="1730"/>
      <c r="EMQ2" s="1730"/>
      <c r="EMR2" s="1730"/>
      <c r="EMS2" s="1730"/>
      <c r="EMT2" s="1730"/>
      <c r="EMU2" s="1730"/>
      <c r="EMV2" s="1730"/>
      <c r="EMW2" s="1730"/>
      <c r="EMX2" s="1730"/>
      <c r="EMY2" s="1730"/>
      <c r="EMZ2" s="1730"/>
      <c r="ENA2" s="1730"/>
      <c r="ENB2" s="1730"/>
      <c r="ENC2" s="1730"/>
      <c r="END2" s="1730"/>
      <c r="ENE2" s="1730"/>
      <c r="ENF2" s="1730"/>
      <c r="ENG2" s="1730"/>
      <c r="ENH2" s="1730"/>
      <c r="ENI2" s="1730"/>
      <c r="ENJ2" s="1730"/>
      <c r="ENK2" s="1730"/>
      <c r="ENL2" s="1730"/>
      <c r="ENM2" s="1730"/>
      <c r="ENN2" s="1730"/>
      <c r="ENO2" s="1730"/>
      <c r="ENP2" s="1730"/>
      <c r="ENQ2" s="1730"/>
      <c r="ENR2" s="1730"/>
      <c r="ENS2" s="1730"/>
      <c r="ENT2" s="1730"/>
      <c r="ENU2" s="1730"/>
      <c r="ENV2" s="1730"/>
      <c r="ENW2" s="1730"/>
      <c r="ENX2" s="1730"/>
      <c r="ENY2" s="1730"/>
      <c r="ENZ2" s="1730"/>
      <c r="EOA2" s="1730"/>
      <c r="EOB2" s="1730"/>
      <c r="EOC2" s="1730"/>
      <c r="EOD2" s="1730"/>
      <c r="EOE2" s="1730"/>
      <c r="EOF2" s="1730"/>
      <c r="EOG2" s="1730"/>
      <c r="EOH2" s="1730"/>
      <c r="EOI2" s="1730"/>
      <c r="EOJ2" s="1730"/>
      <c r="EOK2" s="1730"/>
      <c r="EOL2" s="1730"/>
      <c r="EOM2" s="1730"/>
      <c r="EON2" s="1730"/>
      <c r="EOO2" s="1730"/>
      <c r="EOP2" s="1730"/>
      <c r="EOQ2" s="1730"/>
      <c r="EOR2" s="1730"/>
      <c r="EOS2" s="1730"/>
      <c r="EOT2" s="1730"/>
      <c r="EOU2" s="1730"/>
      <c r="EOV2" s="1730"/>
      <c r="EOW2" s="1730"/>
      <c r="EOX2" s="1730"/>
      <c r="EOY2" s="1730"/>
      <c r="EOZ2" s="1730"/>
      <c r="EPA2" s="1730"/>
      <c r="EPB2" s="1730"/>
      <c r="EPC2" s="1730"/>
      <c r="EPD2" s="1730"/>
      <c r="EPE2" s="1730"/>
      <c r="EPF2" s="1730"/>
      <c r="EPG2" s="1730"/>
      <c r="EPH2" s="1730"/>
      <c r="EPI2" s="1730"/>
      <c r="EPJ2" s="1730"/>
      <c r="EPK2" s="1730"/>
      <c r="EPL2" s="1730"/>
      <c r="EPM2" s="1730"/>
      <c r="EPN2" s="1730"/>
      <c r="EPO2" s="1730"/>
      <c r="EPP2" s="1730"/>
      <c r="EPQ2" s="1730"/>
      <c r="EPR2" s="1730"/>
      <c r="EPS2" s="1730"/>
      <c r="EPT2" s="1730"/>
      <c r="EPU2" s="1730"/>
      <c r="EPV2" s="1730"/>
      <c r="EPW2" s="1730"/>
      <c r="EPX2" s="1730"/>
      <c r="EPY2" s="1730"/>
      <c r="EPZ2" s="1730"/>
      <c r="EQA2" s="1730"/>
      <c r="EQB2" s="1730"/>
      <c r="EQC2" s="1730"/>
      <c r="EQD2" s="1730"/>
      <c r="EQE2" s="1730"/>
      <c r="EQF2" s="1730"/>
      <c r="EQG2" s="1730"/>
      <c r="EQH2" s="1730"/>
      <c r="EQI2" s="1730"/>
      <c r="EQJ2" s="1730"/>
      <c r="EQK2" s="1730"/>
      <c r="EQL2" s="1730"/>
      <c r="EQM2" s="1730"/>
      <c r="EQN2" s="1730"/>
      <c r="EQO2" s="1730"/>
      <c r="EQP2" s="1730"/>
      <c r="EQQ2" s="1730"/>
      <c r="EQR2" s="1730"/>
      <c r="EQS2" s="1730"/>
      <c r="EQT2" s="1730"/>
      <c r="EQU2" s="1730"/>
      <c r="EQV2" s="1730"/>
      <c r="EQW2" s="1730"/>
      <c r="EQX2" s="1730"/>
      <c r="EQY2" s="1730"/>
      <c r="EQZ2" s="1730"/>
      <c r="ERA2" s="1730"/>
      <c r="ERB2" s="1730"/>
      <c r="ERC2" s="1730"/>
      <c r="ERD2" s="1730"/>
      <c r="ERE2" s="1730"/>
      <c r="ERF2" s="1730"/>
      <c r="ERG2" s="1730"/>
      <c r="ERH2" s="1730"/>
      <c r="ERI2" s="1730"/>
      <c r="ERJ2" s="1730"/>
      <c r="ERK2" s="1730"/>
      <c r="ERL2" s="1730"/>
      <c r="ERM2" s="1730"/>
      <c r="ERN2" s="1730"/>
      <c r="ERO2" s="1730"/>
      <c r="ERP2" s="1730"/>
      <c r="ERQ2" s="1730"/>
      <c r="ERR2" s="1730"/>
      <c r="ERS2" s="1730"/>
      <c r="ERT2" s="1730"/>
      <c r="ERU2" s="1730"/>
      <c r="ERV2" s="1730"/>
      <c r="ERW2" s="1730"/>
      <c r="ERX2" s="1730"/>
      <c r="ERY2" s="1730"/>
      <c r="ERZ2" s="1730"/>
      <c r="ESA2" s="1730"/>
      <c r="ESB2" s="1730"/>
      <c r="ESC2" s="1730"/>
      <c r="ESD2" s="1730"/>
      <c r="ESE2" s="1730"/>
      <c r="ESF2" s="1730"/>
      <c r="ESG2" s="1730"/>
      <c r="ESH2" s="1730"/>
      <c r="ESI2" s="1730"/>
      <c r="ESJ2" s="1730"/>
      <c r="ESK2" s="1730"/>
      <c r="ESL2" s="1730"/>
      <c r="ESM2" s="1730"/>
      <c r="ESN2" s="1730"/>
      <c r="ESO2" s="1730"/>
      <c r="ESP2" s="1730"/>
      <c r="ESQ2" s="1730"/>
      <c r="ESR2" s="1730"/>
      <c r="ESS2" s="1730"/>
      <c r="EST2" s="1730"/>
      <c r="ESU2" s="1730"/>
      <c r="ESV2" s="1730"/>
      <c r="ESW2" s="1730"/>
      <c r="ESX2" s="1730"/>
      <c r="ESY2" s="1730"/>
      <c r="ESZ2" s="1730"/>
      <c r="ETA2" s="1730"/>
      <c r="ETB2" s="1730"/>
      <c r="ETC2" s="1730"/>
      <c r="ETD2" s="1730"/>
      <c r="ETE2" s="1730"/>
      <c r="ETF2" s="1730"/>
      <c r="ETG2" s="1730"/>
      <c r="ETH2" s="1730"/>
      <c r="ETI2" s="1730"/>
      <c r="ETJ2" s="1730"/>
      <c r="ETK2" s="1730"/>
      <c r="ETL2" s="1730"/>
      <c r="ETM2" s="1730"/>
      <c r="ETN2" s="1730"/>
      <c r="ETO2" s="1730"/>
      <c r="ETP2" s="1730"/>
      <c r="ETQ2" s="1730"/>
      <c r="ETR2" s="1730"/>
      <c r="ETS2" s="1730"/>
      <c r="ETT2" s="1730"/>
      <c r="ETU2" s="1730"/>
      <c r="ETV2" s="1730"/>
      <c r="ETW2" s="1730"/>
      <c r="ETX2" s="1730"/>
      <c r="ETY2" s="1730"/>
      <c r="ETZ2" s="1730"/>
      <c r="EUA2" s="1730"/>
      <c r="EUB2" s="1730"/>
      <c r="EUC2" s="1730"/>
      <c r="EUD2" s="1730"/>
      <c r="EUE2" s="1730"/>
      <c r="EUF2" s="1730"/>
      <c r="EUG2" s="1730"/>
      <c r="EUH2" s="1730"/>
      <c r="EUI2" s="1730"/>
      <c r="EUJ2" s="1730"/>
      <c r="EUK2" s="1730"/>
      <c r="EUL2" s="1730"/>
      <c r="EUM2" s="1730"/>
      <c r="EUN2" s="1730"/>
      <c r="EUO2" s="1730"/>
      <c r="EUP2" s="1730"/>
      <c r="EUQ2" s="1730"/>
      <c r="EUR2" s="1730"/>
      <c r="EUS2" s="1730"/>
      <c r="EUT2" s="1730"/>
      <c r="EUU2" s="1730"/>
      <c r="EUV2" s="1730"/>
      <c r="EUW2" s="1730"/>
      <c r="EUX2" s="1730"/>
      <c r="EUY2" s="1730"/>
      <c r="EUZ2" s="1730"/>
      <c r="EVA2" s="1730"/>
      <c r="EVB2" s="1730"/>
      <c r="EVC2" s="1730"/>
      <c r="EVD2" s="1730"/>
      <c r="EVE2" s="1730"/>
      <c r="EVF2" s="1730"/>
      <c r="EVG2" s="1730"/>
      <c r="EVH2" s="1730"/>
      <c r="EVI2" s="1730"/>
      <c r="EVJ2" s="1730"/>
      <c r="EVK2" s="1730"/>
      <c r="EVL2" s="1730"/>
      <c r="EVM2" s="1730"/>
      <c r="EVN2" s="1730"/>
      <c r="EVO2" s="1730"/>
      <c r="EVP2" s="1730"/>
      <c r="EVQ2" s="1730"/>
      <c r="EVR2" s="1730"/>
      <c r="EVS2" s="1730"/>
      <c r="EVT2" s="1730"/>
      <c r="EVU2" s="1730"/>
      <c r="EVV2" s="1730"/>
      <c r="EVW2" s="1730"/>
      <c r="EVX2" s="1730"/>
      <c r="EVY2" s="1730"/>
      <c r="EVZ2" s="1730"/>
      <c r="EWA2" s="1730"/>
      <c r="EWB2" s="1730"/>
      <c r="EWC2" s="1730"/>
      <c r="EWD2" s="1730"/>
      <c r="EWE2" s="1730"/>
      <c r="EWF2" s="1730"/>
      <c r="EWG2" s="1730"/>
      <c r="EWH2" s="1730"/>
      <c r="EWI2" s="1730"/>
      <c r="EWJ2" s="1730"/>
      <c r="EWK2" s="1730"/>
      <c r="EWL2" s="1730"/>
      <c r="EWM2" s="1730"/>
      <c r="EWN2" s="1730"/>
      <c r="EWO2" s="1730"/>
      <c r="EWP2" s="1730"/>
      <c r="EWQ2" s="1730"/>
      <c r="EWR2" s="1730"/>
      <c r="EWS2" s="1730"/>
      <c r="EWT2" s="1730"/>
      <c r="EWU2" s="1730"/>
      <c r="EWV2" s="1730"/>
      <c r="EWW2" s="1730"/>
      <c r="EWX2" s="1730"/>
      <c r="EWY2" s="1730"/>
      <c r="EWZ2" s="1730"/>
      <c r="EXA2" s="1730"/>
      <c r="EXB2" s="1730"/>
      <c r="EXC2" s="1730"/>
      <c r="EXD2" s="1730"/>
      <c r="EXE2" s="1730"/>
      <c r="EXF2" s="1730"/>
      <c r="EXG2" s="1730"/>
      <c r="EXH2" s="1730"/>
      <c r="EXI2" s="1730"/>
      <c r="EXJ2" s="1730"/>
      <c r="EXK2" s="1730"/>
      <c r="EXL2" s="1730"/>
      <c r="EXM2" s="1730"/>
      <c r="EXN2" s="1730"/>
      <c r="EXO2" s="1730"/>
      <c r="EXP2" s="1730"/>
      <c r="EXQ2" s="1730"/>
      <c r="EXR2" s="1730"/>
      <c r="EXS2" s="1730"/>
      <c r="EXT2" s="1730"/>
      <c r="EXU2" s="1730"/>
      <c r="EXV2" s="1730"/>
      <c r="EXW2" s="1730"/>
      <c r="EXX2" s="1730"/>
      <c r="EXY2" s="1730"/>
      <c r="EXZ2" s="1730"/>
      <c r="EYA2" s="1730"/>
      <c r="EYB2" s="1730"/>
      <c r="EYC2" s="1730"/>
      <c r="EYD2" s="1730"/>
      <c r="EYE2" s="1730"/>
      <c r="EYF2" s="1730"/>
      <c r="EYG2" s="1730"/>
      <c r="EYH2" s="1730"/>
      <c r="EYI2" s="1730"/>
      <c r="EYJ2" s="1730"/>
      <c r="EYK2" s="1730"/>
      <c r="EYL2" s="1730"/>
      <c r="EYM2" s="1730"/>
      <c r="EYN2" s="1730"/>
      <c r="EYO2" s="1730"/>
      <c r="EYP2" s="1730"/>
      <c r="EYQ2" s="1730"/>
      <c r="EYR2" s="1730"/>
      <c r="EYS2" s="1730"/>
      <c r="EYT2" s="1730"/>
      <c r="EYU2" s="1730"/>
      <c r="EYV2" s="1730"/>
      <c r="EYW2" s="1730"/>
      <c r="EYX2" s="1730"/>
      <c r="EYY2" s="1730"/>
      <c r="EYZ2" s="1730"/>
      <c r="EZA2" s="1730"/>
      <c r="EZB2" s="1730"/>
      <c r="EZC2" s="1730"/>
      <c r="EZD2" s="1730"/>
      <c r="EZE2" s="1730"/>
      <c r="EZF2" s="1730"/>
      <c r="EZG2" s="1730"/>
      <c r="EZH2" s="1730"/>
      <c r="EZI2" s="1730"/>
      <c r="EZJ2" s="1730"/>
      <c r="EZK2" s="1730"/>
      <c r="EZL2" s="1730"/>
      <c r="EZM2" s="1730"/>
      <c r="EZN2" s="1730"/>
      <c r="EZO2" s="1730"/>
      <c r="EZP2" s="1730"/>
      <c r="EZQ2" s="1730"/>
      <c r="EZR2" s="1730"/>
      <c r="EZS2" s="1730"/>
      <c r="EZT2" s="1730"/>
      <c r="EZU2" s="1730"/>
      <c r="EZV2" s="1730"/>
      <c r="EZW2" s="1730"/>
      <c r="EZX2" s="1730"/>
      <c r="EZY2" s="1730"/>
      <c r="EZZ2" s="1730"/>
      <c r="FAA2" s="1730"/>
      <c r="FAB2" s="1730"/>
      <c r="FAC2" s="1730"/>
      <c r="FAD2" s="1730"/>
      <c r="FAE2" s="1730"/>
      <c r="FAF2" s="1730"/>
      <c r="FAG2" s="1730"/>
      <c r="FAH2" s="1730"/>
      <c r="FAI2" s="1730"/>
      <c r="FAJ2" s="1730"/>
      <c r="FAK2" s="1730"/>
      <c r="FAL2" s="1730"/>
      <c r="FAM2" s="1730"/>
      <c r="FAN2" s="1730"/>
      <c r="FAO2" s="1730"/>
      <c r="FAP2" s="1730"/>
      <c r="FAQ2" s="1730"/>
      <c r="FAR2" s="1730"/>
      <c r="FAS2" s="1730"/>
      <c r="FAT2" s="1730"/>
      <c r="FAU2" s="1730"/>
      <c r="FAV2" s="1730"/>
      <c r="FAW2" s="1730"/>
      <c r="FAX2" s="1730"/>
      <c r="FAY2" s="1730"/>
      <c r="FAZ2" s="1730"/>
      <c r="FBA2" s="1730"/>
      <c r="FBB2" s="1730"/>
      <c r="FBC2" s="1730"/>
      <c r="FBD2" s="1730"/>
      <c r="FBE2" s="1730"/>
      <c r="FBF2" s="1730"/>
      <c r="FBG2" s="1730"/>
      <c r="FBH2" s="1730"/>
      <c r="FBI2" s="1730"/>
      <c r="FBJ2" s="1730"/>
      <c r="FBK2" s="1730"/>
      <c r="FBL2" s="1730"/>
      <c r="FBM2" s="1730"/>
      <c r="FBN2" s="1730"/>
      <c r="FBO2" s="1730"/>
      <c r="FBP2" s="1730"/>
      <c r="FBQ2" s="1730"/>
      <c r="FBR2" s="1730"/>
      <c r="FBS2" s="1730"/>
      <c r="FBT2" s="1730"/>
      <c r="FBU2" s="1730"/>
      <c r="FBV2" s="1730"/>
      <c r="FBW2" s="1730"/>
      <c r="FBX2" s="1730"/>
      <c r="FBY2" s="1730"/>
      <c r="FBZ2" s="1730"/>
      <c r="FCA2" s="1730"/>
      <c r="FCB2" s="1730"/>
      <c r="FCC2" s="1730"/>
      <c r="FCD2" s="1730"/>
      <c r="FCE2" s="1730"/>
      <c r="FCF2" s="1730"/>
      <c r="FCG2" s="1730"/>
      <c r="FCH2" s="1730"/>
      <c r="FCI2" s="1730"/>
      <c r="FCJ2" s="1730"/>
      <c r="FCK2" s="1730"/>
      <c r="FCL2" s="1730"/>
      <c r="FCM2" s="1730"/>
      <c r="FCN2" s="1730"/>
      <c r="FCO2" s="1730"/>
      <c r="FCP2" s="1730"/>
      <c r="FCQ2" s="1730"/>
      <c r="FCR2" s="1730"/>
      <c r="FCS2" s="1730"/>
      <c r="FCT2" s="1730"/>
      <c r="FCU2" s="1730"/>
      <c r="FCV2" s="1730"/>
      <c r="FCW2" s="1730"/>
      <c r="FCX2" s="1730"/>
      <c r="FCY2" s="1730"/>
      <c r="FCZ2" s="1730"/>
      <c r="FDA2" s="1730"/>
      <c r="FDB2" s="1730"/>
      <c r="FDC2" s="1730"/>
      <c r="FDD2" s="1730"/>
      <c r="FDE2" s="1730"/>
      <c r="FDF2" s="1730"/>
      <c r="FDG2" s="1730"/>
      <c r="FDH2" s="1730"/>
      <c r="FDI2" s="1730"/>
      <c r="FDJ2" s="1730"/>
      <c r="FDK2" s="1730"/>
      <c r="FDL2" s="1730"/>
      <c r="FDM2" s="1730"/>
      <c r="FDN2" s="1730"/>
      <c r="FDO2" s="1730"/>
      <c r="FDP2" s="1730"/>
      <c r="FDQ2" s="1730"/>
      <c r="FDR2" s="1730"/>
      <c r="FDS2" s="1730"/>
      <c r="FDT2" s="1730"/>
      <c r="FDU2" s="1730"/>
      <c r="FDV2" s="1730"/>
      <c r="FDW2" s="1730"/>
      <c r="FDX2" s="1730"/>
      <c r="FDY2" s="1730"/>
      <c r="FDZ2" s="1730"/>
      <c r="FEA2" s="1730"/>
      <c r="FEB2" s="1730"/>
      <c r="FEC2" s="1730"/>
      <c r="FED2" s="1730"/>
      <c r="FEE2" s="1730"/>
      <c r="FEF2" s="1730"/>
      <c r="FEG2" s="1730"/>
      <c r="FEH2" s="1730"/>
      <c r="FEI2" s="1730"/>
      <c r="FEJ2" s="1730"/>
      <c r="FEK2" s="1730"/>
      <c r="FEL2" s="1730"/>
      <c r="FEM2" s="1730"/>
      <c r="FEN2" s="1730"/>
      <c r="FEO2" s="1730"/>
      <c r="FEP2" s="1730"/>
      <c r="FEQ2" s="1730"/>
      <c r="FER2" s="1730"/>
      <c r="FES2" s="1730"/>
      <c r="FET2" s="1730"/>
      <c r="FEU2" s="1730"/>
      <c r="FEV2" s="1730"/>
      <c r="FEW2" s="1730"/>
      <c r="FEX2" s="1730"/>
      <c r="FEY2" s="1730"/>
      <c r="FEZ2" s="1730"/>
      <c r="FFA2" s="1730"/>
      <c r="FFB2" s="1730"/>
      <c r="FFC2" s="1730"/>
      <c r="FFD2" s="1730"/>
      <c r="FFE2" s="1730"/>
      <c r="FFF2" s="1730"/>
      <c r="FFG2" s="1730"/>
      <c r="FFH2" s="1730"/>
      <c r="FFI2" s="1730"/>
      <c r="FFJ2" s="1730"/>
      <c r="FFK2" s="1730"/>
      <c r="FFL2" s="1730"/>
      <c r="FFM2" s="1730"/>
      <c r="FFN2" s="1730"/>
      <c r="FFO2" s="1730"/>
      <c r="FFP2" s="1730"/>
      <c r="FFQ2" s="1730"/>
      <c r="FFR2" s="1730"/>
      <c r="FFS2" s="1730"/>
      <c r="FFT2" s="1730"/>
      <c r="FFU2" s="1730"/>
      <c r="FFV2" s="1730"/>
      <c r="FFW2" s="1730"/>
      <c r="FFX2" s="1730"/>
      <c r="FFY2" s="1730"/>
      <c r="FFZ2" s="1730"/>
      <c r="FGA2" s="1730"/>
      <c r="FGB2" s="1730"/>
      <c r="FGC2" s="1730"/>
      <c r="FGD2" s="1730"/>
      <c r="FGE2" s="1730"/>
      <c r="FGF2" s="1730"/>
      <c r="FGG2" s="1730"/>
      <c r="FGH2" s="1730"/>
      <c r="FGI2" s="1730"/>
      <c r="FGJ2" s="1730"/>
      <c r="FGK2" s="1730"/>
      <c r="FGL2" s="1730"/>
      <c r="FGM2" s="1730"/>
      <c r="FGN2" s="1730"/>
      <c r="FGO2" s="1730"/>
      <c r="FGP2" s="1730"/>
      <c r="FGQ2" s="1730"/>
      <c r="FGR2" s="1730"/>
      <c r="FGS2" s="1730"/>
      <c r="FGT2" s="1730"/>
      <c r="FGU2" s="1730"/>
      <c r="FGV2" s="1730"/>
      <c r="FGW2" s="1730"/>
      <c r="FGX2" s="1730"/>
      <c r="FGY2" s="1730"/>
      <c r="FGZ2" s="1730"/>
      <c r="FHA2" s="1730"/>
      <c r="FHB2" s="1730"/>
      <c r="FHC2" s="1730"/>
      <c r="FHD2" s="1730"/>
      <c r="FHE2" s="1730"/>
      <c r="FHF2" s="1730"/>
      <c r="FHG2" s="1730"/>
      <c r="FHH2" s="1730"/>
      <c r="FHI2" s="1730"/>
      <c r="FHJ2" s="1730"/>
      <c r="FHK2" s="1730"/>
      <c r="FHL2" s="1730"/>
      <c r="FHM2" s="1730"/>
      <c r="FHN2" s="1730"/>
      <c r="FHO2" s="1730"/>
      <c r="FHP2" s="1730"/>
      <c r="FHQ2" s="1730"/>
      <c r="FHR2" s="1730"/>
      <c r="FHS2" s="1730"/>
      <c r="FHT2" s="1730"/>
      <c r="FHU2" s="1730"/>
      <c r="FHV2" s="1730"/>
      <c r="FHW2" s="1730"/>
      <c r="FHX2" s="1730"/>
      <c r="FHY2" s="1730"/>
      <c r="FHZ2" s="1730"/>
      <c r="FIA2" s="1730"/>
      <c r="FIB2" s="1730"/>
      <c r="FIC2" s="1730"/>
      <c r="FID2" s="1730"/>
      <c r="FIE2" s="1730"/>
      <c r="FIF2" s="1730"/>
      <c r="FIG2" s="1730"/>
      <c r="FIH2" s="1730"/>
      <c r="FII2" s="1730"/>
      <c r="FIJ2" s="1730"/>
      <c r="FIK2" s="1730"/>
      <c r="FIL2" s="1730"/>
      <c r="FIM2" s="1730"/>
      <c r="FIN2" s="1730"/>
      <c r="FIO2" s="1730"/>
      <c r="FIP2" s="1730"/>
      <c r="FIQ2" s="1730"/>
      <c r="FIR2" s="1730"/>
      <c r="FIS2" s="1730"/>
      <c r="FIT2" s="1730"/>
      <c r="FIU2" s="1730"/>
      <c r="FIV2" s="1730"/>
      <c r="FIW2" s="1730"/>
      <c r="FIX2" s="1730"/>
      <c r="FIY2" s="1730"/>
      <c r="FIZ2" s="1730"/>
      <c r="FJA2" s="1730"/>
      <c r="FJB2" s="1730"/>
      <c r="FJC2" s="1730"/>
      <c r="FJD2" s="1730"/>
      <c r="FJE2" s="1730"/>
      <c r="FJF2" s="1730"/>
      <c r="FJG2" s="1730"/>
      <c r="FJH2" s="1730"/>
      <c r="FJI2" s="1730"/>
      <c r="FJJ2" s="1730"/>
      <c r="FJK2" s="1730"/>
      <c r="FJL2" s="1730"/>
      <c r="FJM2" s="1730"/>
      <c r="FJN2" s="1730"/>
      <c r="FJO2" s="1730"/>
      <c r="FJP2" s="1730"/>
      <c r="FJQ2" s="1730"/>
      <c r="FJR2" s="1730"/>
      <c r="FJS2" s="1730"/>
      <c r="FJT2" s="1730"/>
      <c r="FJU2" s="1730"/>
      <c r="FJV2" s="1730"/>
      <c r="FJW2" s="1730"/>
      <c r="FJX2" s="1730"/>
      <c r="FJY2" s="1730"/>
      <c r="FJZ2" s="1730"/>
      <c r="FKA2" s="1730"/>
      <c r="FKB2" s="1730"/>
      <c r="FKC2" s="1730"/>
      <c r="FKD2" s="1730"/>
      <c r="FKE2" s="1730"/>
      <c r="FKF2" s="1730"/>
      <c r="FKG2" s="1730"/>
      <c r="FKH2" s="1730"/>
      <c r="FKI2" s="1730"/>
      <c r="FKJ2" s="1730"/>
      <c r="FKK2" s="1730"/>
      <c r="FKL2" s="1730"/>
      <c r="FKM2" s="1730"/>
      <c r="FKN2" s="1730"/>
      <c r="FKO2" s="1730"/>
      <c r="FKP2" s="1730"/>
      <c r="FKQ2" s="1730"/>
      <c r="FKR2" s="1730"/>
      <c r="FKS2" s="1730"/>
      <c r="FKT2" s="1730"/>
      <c r="FKU2" s="1730"/>
      <c r="FKV2" s="1730"/>
      <c r="FKW2" s="1730"/>
      <c r="FKX2" s="1730"/>
      <c r="FKY2" s="1730"/>
      <c r="FKZ2" s="1730"/>
      <c r="FLA2" s="1730"/>
      <c r="FLB2" s="1730"/>
      <c r="FLC2" s="1730"/>
      <c r="FLD2" s="1730"/>
      <c r="FLE2" s="1730"/>
      <c r="FLF2" s="1730"/>
      <c r="FLG2" s="1730"/>
      <c r="FLH2" s="1730"/>
      <c r="FLI2" s="1730"/>
      <c r="FLJ2" s="1730"/>
      <c r="FLK2" s="1730"/>
      <c r="FLL2" s="1730"/>
      <c r="FLM2" s="1730"/>
      <c r="FLN2" s="1730"/>
      <c r="FLO2" s="1730"/>
      <c r="FLP2" s="1730"/>
      <c r="FLQ2" s="1730"/>
      <c r="FLR2" s="1730"/>
      <c r="FLS2" s="1730"/>
      <c r="FLT2" s="1730"/>
      <c r="FLU2" s="1730"/>
      <c r="FLV2" s="1730"/>
      <c r="FLW2" s="1730"/>
      <c r="FLX2" s="1730"/>
      <c r="FLY2" s="1730"/>
      <c r="FLZ2" s="1730"/>
      <c r="FMA2" s="1730"/>
      <c r="FMB2" s="1730"/>
      <c r="FMC2" s="1730"/>
      <c r="FMD2" s="1730"/>
      <c r="FME2" s="1730"/>
      <c r="FMF2" s="1730"/>
      <c r="FMG2" s="1730"/>
      <c r="FMH2" s="1730"/>
      <c r="FMI2" s="1730"/>
      <c r="FMJ2" s="1730"/>
      <c r="FMK2" s="1730"/>
      <c r="FML2" s="1730"/>
      <c r="FMM2" s="1730"/>
      <c r="FMN2" s="1730"/>
      <c r="FMO2" s="1730"/>
      <c r="FMP2" s="1730"/>
      <c r="FMQ2" s="1730"/>
      <c r="FMR2" s="1730"/>
      <c r="FMS2" s="1730"/>
      <c r="FMT2" s="1730"/>
      <c r="FMU2" s="1730"/>
      <c r="FMV2" s="1730"/>
      <c r="FMW2" s="1730"/>
      <c r="FMX2" s="1730"/>
      <c r="FMY2" s="1730"/>
      <c r="FMZ2" s="1730"/>
      <c r="FNA2" s="1730"/>
      <c r="FNB2" s="1730"/>
      <c r="FNC2" s="1730"/>
      <c r="FND2" s="1730"/>
      <c r="FNE2" s="1730"/>
      <c r="FNF2" s="1730"/>
      <c r="FNG2" s="1730"/>
      <c r="FNH2" s="1730"/>
      <c r="FNI2" s="1730"/>
      <c r="FNJ2" s="1730"/>
      <c r="FNK2" s="1730"/>
      <c r="FNL2" s="1730"/>
      <c r="FNM2" s="1730"/>
      <c r="FNN2" s="1730"/>
      <c r="FNO2" s="1730"/>
      <c r="FNP2" s="1730"/>
      <c r="FNQ2" s="1730"/>
      <c r="FNR2" s="1730"/>
      <c r="FNS2" s="1730"/>
      <c r="FNT2" s="1730"/>
      <c r="FNU2" s="1730"/>
      <c r="FNV2" s="1730"/>
      <c r="FNW2" s="1730"/>
      <c r="FNX2" s="1730"/>
      <c r="FNY2" s="1730"/>
      <c r="FNZ2" s="1730"/>
      <c r="FOA2" s="1730"/>
      <c r="FOB2" s="1730"/>
      <c r="FOC2" s="1730"/>
      <c r="FOD2" s="1730"/>
      <c r="FOE2" s="1730"/>
      <c r="FOF2" s="1730"/>
      <c r="FOG2" s="1730"/>
      <c r="FOH2" s="1730"/>
      <c r="FOI2" s="1730"/>
      <c r="FOJ2" s="1730"/>
      <c r="FOK2" s="1730"/>
      <c r="FOL2" s="1730"/>
      <c r="FOM2" s="1730"/>
      <c r="FON2" s="1730"/>
      <c r="FOO2" s="1730"/>
      <c r="FOP2" s="1730"/>
      <c r="FOQ2" s="1730"/>
      <c r="FOR2" s="1730"/>
      <c r="FOS2" s="1730"/>
      <c r="FOT2" s="1730"/>
      <c r="FOU2" s="1730"/>
      <c r="FOV2" s="1730"/>
      <c r="FOW2" s="1730"/>
      <c r="FOX2" s="1730"/>
      <c r="FOY2" s="1730"/>
      <c r="FOZ2" s="1730"/>
      <c r="FPA2" s="1730"/>
      <c r="FPB2" s="1730"/>
      <c r="FPC2" s="1730"/>
      <c r="FPD2" s="1730"/>
      <c r="FPE2" s="1730"/>
      <c r="FPF2" s="1730"/>
      <c r="FPG2" s="1730"/>
      <c r="FPH2" s="1730"/>
      <c r="FPI2" s="1730"/>
      <c r="FPJ2" s="1730"/>
      <c r="FPK2" s="1730"/>
      <c r="FPL2" s="1730"/>
      <c r="FPM2" s="1730"/>
      <c r="FPN2" s="1730"/>
      <c r="FPO2" s="1730"/>
      <c r="FPP2" s="1730"/>
      <c r="FPQ2" s="1730"/>
      <c r="FPR2" s="1730"/>
      <c r="FPS2" s="1730"/>
      <c r="FPT2" s="1730"/>
      <c r="FPU2" s="1730"/>
      <c r="FPV2" s="1730"/>
      <c r="FPW2" s="1730"/>
      <c r="FPX2" s="1730"/>
      <c r="FPY2" s="1730"/>
      <c r="FPZ2" s="1730"/>
      <c r="FQA2" s="1730"/>
      <c r="FQB2" s="1730"/>
      <c r="FQC2" s="1730"/>
      <c r="FQD2" s="1730"/>
      <c r="FQE2" s="1730"/>
      <c r="FQF2" s="1730"/>
      <c r="FQG2" s="1730"/>
      <c r="FQH2" s="1730"/>
      <c r="FQI2" s="1730"/>
      <c r="FQJ2" s="1730"/>
      <c r="FQK2" s="1730"/>
      <c r="FQL2" s="1730"/>
      <c r="FQM2" s="1730"/>
      <c r="FQN2" s="1730"/>
      <c r="FQO2" s="1730"/>
      <c r="FQP2" s="1730"/>
      <c r="FQQ2" s="1730"/>
      <c r="FQR2" s="1730"/>
      <c r="FQS2" s="1730"/>
      <c r="FQT2" s="1730"/>
      <c r="FQU2" s="1730"/>
      <c r="FQV2" s="1730"/>
      <c r="FQW2" s="1730"/>
      <c r="FQX2" s="1730"/>
      <c r="FQY2" s="1730"/>
      <c r="FQZ2" s="1730"/>
      <c r="FRA2" s="1730"/>
      <c r="FRB2" s="1730"/>
      <c r="FRC2" s="1730"/>
      <c r="FRD2" s="1730"/>
      <c r="FRE2" s="1730"/>
      <c r="FRF2" s="1730"/>
      <c r="FRG2" s="1730"/>
      <c r="FRH2" s="1730"/>
      <c r="FRI2" s="1730"/>
      <c r="FRJ2" s="1730"/>
      <c r="FRK2" s="1730"/>
      <c r="FRL2" s="1730"/>
      <c r="FRM2" s="1730"/>
      <c r="FRN2" s="1730"/>
      <c r="FRO2" s="1730"/>
      <c r="FRP2" s="1730"/>
      <c r="FRQ2" s="1730"/>
      <c r="FRR2" s="1730"/>
      <c r="FRS2" s="1730"/>
      <c r="FRT2" s="1730"/>
      <c r="FRU2" s="1730"/>
      <c r="FRV2" s="1730"/>
      <c r="FRW2" s="1730"/>
      <c r="FRX2" s="1730"/>
      <c r="FRY2" s="1730"/>
      <c r="FRZ2" s="1730"/>
      <c r="FSA2" s="1730"/>
      <c r="FSB2" s="1730"/>
      <c r="FSC2" s="1730"/>
      <c r="FSD2" s="1730"/>
      <c r="FSE2" s="1730"/>
      <c r="FSF2" s="1730"/>
      <c r="FSG2" s="1730"/>
      <c r="FSH2" s="1730"/>
      <c r="FSI2" s="1730"/>
      <c r="FSJ2" s="1730"/>
      <c r="FSK2" s="1730"/>
      <c r="FSL2" s="1730"/>
      <c r="FSM2" s="1730"/>
      <c r="FSN2" s="1730"/>
      <c r="FSO2" s="1730"/>
      <c r="FSP2" s="1730"/>
      <c r="FSQ2" s="1730"/>
      <c r="FSR2" s="1730"/>
      <c r="FSS2" s="1730"/>
      <c r="FST2" s="1730"/>
      <c r="FSU2" s="1730"/>
      <c r="FSV2" s="1730"/>
      <c r="FSW2" s="1730"/>
      <c r="FSX2" s="1730"/>
      <c r="FSY2" s="1730"/>
      <c r="FSZ2" s="1730"/>
      <c r="FTA2" s="1730"/>
      <c r="FTB2" s="1730"/>
      <c r="FTC2" s="1730"/>
      <c r="FTD2" s="1730"/>
      <c r="FTE2" s="1730"/>
      <c r="FTF2" s="1730"/>
      <c r="FTG2" s="1730"/>
      <c r="FTH2" s="1730"/>
      <c r="FTI2" s="1730"/>
      <c r="FTJ2" s="1730"/>
      <c r="FTK2" s="1730"/>
      <c r="FTL2" s="1730"/>
      <c r="FTM2" s="1730"/>
      <c r="FTN2" s="1730"/>
      <c r="FTO2" s="1730"/>
      <c r="FTP2" s="1730"/>
      <c r="FTQ2" s="1730"/>
      <c r="FTR2" s="1730"/>
      <c r="FTS2" s="1730"/>
      <c r="FTT2" s="1730"/>
      <c r="FTU2" s="1730"/>
      <c r="FTV2" s="1730"/>
      <c r="FTW2" s="1730"/>
      <c r="FTX2" s="1730"/>
      <c r="FTY2" s="1730"/>
      <c r="FTZ2" s="1730"/>
      <c r="FUA2" s="1730"/>
      <c r="FUB2" s="1730"/>
      <c r="FUC2" s="1730"/>
      <c r="FUD2" s="1730"/>
      <c r="FUE2" s="1730"/>
      <c r="FUF2" s="1730"/>
      <c r="FUG2" s="1730"/>
      <c r="FUH2" s="1730"/>
      <c r="FUI2" s="1730"/>
      <c r="FUJ2" s="1730"/>
      <c r="FUK2" s="1730"/>
      <c r="FUL2" s="1730"/>
      <c r="FUM2" s="1730"/>
      <c r="FUN2" s="1730"/>
      <c r="FUO2" s="1730"/>
      <c r="FUP2" s="1730"/>
      <c r="FUQ2" s="1730"/>
      <c r="FUR2" s="1730"/>
      <c r="FUS2" s="1730"/>
      <c r="FUT2" s="1730"/>
      <c r="FUU2" s="1730"/>
      <c r="FUV2" s="1730"/>
      <c r="FUW2" s="1730"/>
      <c r="FUX2" s="1730"/>
      <c r="FUY2" s="1730"/>
      <c r="FUZ2" s="1730"/>
      <c r="FVA2" s="1730"/>
      <c r="FVB2" s="1730"/>
      <c r="FVC2" s="1730"/>
      <c r="FVD2" s="1730"/>
      <c r="FVE2" s="1730"/>
      <c r="FVF2" s="1730"/>
      <c r="FVG2" s="1730"/>
      <c r="FVH2" s="1730"/>
      <c r="FVI2" s="1730"/>
      <c r="FVJ2" s="1730"/>
      <c r="FVK2" s="1730"/>
      <c r="FVL2" s="1730"/>
      <c r="FVM2" s="1730"/>
      <c r="FVN2" s="1730"/>
      <c r="FVO2" s="1730"/>
      <c r="FVP2" s="1730"/>
      <c r="FVQ2" s="1730"/>
      <c r="FVR2" s="1730"/>
      <c r="FVS2" s="1730"/>
      <c r="FVT2" s="1730"/>
      <c r="FVU2" s="1730"/>
      <c r="FVV2" s="1730"/>
      <c r="FVW2" s="1730"/>
      <c r="FVX2" s="1730"/>
      <c r="FVY2" s="1730"/>
      <c r="FVZ2" s="1730"/>
      <c r="FWA2" s="1730"/>
      <c r="FWB2" s="1730"/>
      <c r="FWC2" s="1730"/>
      <c r="FWD2" s="1730"/>
      <c r="FWE2" s="1730"/>
      <c r="FWF2" s="1730"/>
      <c r="FWG2" s="1730"/>
      <c r="FWH2" s="1730"/>
      <c r="FWI2" s="1730"/>
      <c r="FWJ2" s="1730"/>
      <c r="FWK2" s="1730"/>
      <c r="FWL2" s="1730"/>
      <c r="FWM2" s="1730"/>
      <c r="FWN2" s="1730"/>
      <c r="FWO2" s="1730"/>
      <c r="FWP2" s="1730"/>
      <c r="FWQ2" s="1730"/>
      <c r="FWR2" s="1730"/>
      <c r="FWS2" s="1730"/>
      <c r="FWT2" s="1730"/>
      <c r="FWU2" s="1730"/>
      <c r="FWV2" s="1730"/>
      <c r="FWW2" s="1730"/>
      <c r="FWX2" s="1730"/>
      <c r="FWY2" s="1730"/>
      <c r="FWZ2" s="1730"/>
      <c r="FXA2" s="1730"/>
      <c r="FXB2" s="1730"/>
      <c r="FXC2" s="1730"/>
      <c r="FXD2" s="1730"/>
      <c r="FXE2" s="1730"/>
      <c r="FXF2" s="1730"/>
      <c r="FXG2" s="1730"/>
      <c r="FXH2" s="1730"/>
      <c r="FXI2" s="1730"/>
      <c r="FXJ2" s="1730"/>
      <c r="FXK2" s="1730"/>
      <c r="FXL2" s="1730"/>
      <c r="FXM2" s="1730"/>
      <c r="FXN2" s="1730"/>
      <c r="FXO2" s="1730"/>
      <c r="FXP2" s="1730"/>
      <c r="FXQ2" s="1730"/>
      <c r="FXR2" s="1730"/>
      <c r="FXS2" s="1730"/>
      <c r="FXT2" s="1730"/>
      <c r="FXU2" s="1730"/>
      <c r="FXV2" s="1730"/>
      <c r="FXW2" s="1730"/>
      <c r="FXX2" s="1730"/>
      <c r="FXY2" s="1730"/>
      <c r="FXZ2" s="1730"/>
      <c r="FYA2" s="1730"/>
      <c r="FYB2" s="1730"/>
      <c r="FYC2" s="1730"/>
      <c r="FYD2" s="1730"/>
      <c r="FYE2" s="1730"/>
      <c r="FYF2" s="1730"/>
      <c r="FYG2" s="1730"/>
      <c r="FYH2" s="1730"/>
      <c r="FYI2" s="1730"/>
      <c r="FYJ2" s="1730"/>
      <c r="FYK2" s="1730"/>
      <c r="FYL2" s="1730"/>
      <c r="FYM2" s="1730"/>
      <c r="FYN2" s="1730"/>
      <c r="FYO2" s="1730"/>
      <c r="FYP2" s="1730"/>
      <c r="FYQ2" s="1730"/>
      <c r="FYR2" s="1730"/>
      <c r="FYS2" s="1730"/>
      <c r="FYT2" s="1730"/>
      <c r="FYU2" s="1730"/>
      <c r="FYV2" s="1730"/>
      <c r="FYW2" s="1730"/>
      <c r="FYX2" s="1730"/>
      <c r="FYY2" s="1730"/>
      <c r="FYZ2" s="1730"/>
      <c r="FZA2" s="1730"/>
      <c r="FZB2" s="1730"/>
      <c r="FZC2" s="1730"/>
      <c r="FZD2" s="1730"/>
      <c r="FZE2" s="1730"/>
      <c r="FZF2" s="1730"/>
      <c r="FZG2" s="1730"/>
      <c r="FZH2" s="1730"/>
      <c r="FZI2" s="1730"/>
      <c r="FZJ2" s="1730"/>
      <c r="FZK2" s="1730"/>
      <c r="FZL2" s="1730"/>
      <c r="FZM2" s="1730"/>
      <c r="FZN2" s="1730"/>
      <c r="FZO2" s="1730"/>
      <c r="FZP2" s="1730"/>
      <c r="FZQ2" s="1730"/>
      <c r="FZR2" s="1730"/>
      <c r="FZS2" s="1730"/>
      <c r="FZT2" s="1730"/>
      <c r="FZU2" s="1730"/>
      <c r="FZV2" s="1730"/>
      <c r="FZW2" s="1730"/>
      <c r="FZX2" s="1730"/>
      <c r="FZY2" s="1730"/>
      <c r="FZZ2" s="1730"/>
      <c r="GAA2" s="1730"/>
      <c r="GAB2" s="1730"/>
      <c r="GAC2" s="1730"/>
      <c r="GAD2" s="1730"/>
      <c r="GAE2" s="1730"/>
      <c r="GAF2" s="1730"/>
      <c r="GAG2" s="1730"/>
      <c r="GAH2" s="1730"/>
      <c r="GAI2" s="1730"/>
      <c r="GAJ2" s="1730"/>
      <c r="GAK2" s="1730"/>
      <c r="GAL2" s="1730"/>
      <c r="GAM2" s="1730"/>
      <c r="GAN2" s="1730"/>
      <c r="GAO2" s="1730"/>
      <c r="GAP2" s="1730"/>
      <c r="GAQ2" s="1730"/>
      <c r="GAR2" s="1730"/>
      <c r="GAS2" s="1730"/>
      <c r="GAT2" s="1730"/>
      <c r="GAU2" s="1730"/>
      <c r="GAV2" s="1730"/>
      <c r="GAW2" s="1730"/>
      <c r="GAX2" s="1730"/>
      <c r="GAY2" s="1730"/>
      <c r="GAZ2" s="1730"/>
      <c r="GBA2" s="1730"/>
      <c r="GBB2" s="1730"/>
      <c r="GBC2" s="1730"/>
      <c r="GBD2" s="1730"/>
      <c r="GBE2" s="1730"/>
      <c r="GBF2" s="1730"/>
      <c r="GBG2" s="1730"/>
      <c r="GBH2" s="1730"/>
      <c r="GBI2" s="1730"/>
      <c r="GBJ2" s="1730"/>
      <c r="GBK2" s="1730"/>
      <c r="GBL2" s="1730"/>
      <c r="GBM2" s="1730"/>
      <c r="GBN2" s="1730"/>
      <c r="GBO2" s="1730"/>
      <c r="GBP2" s="1730"/>
      <c r="GBQ2" s="1730"/>
      <c r="GBR2" s="1730"/>
      <c r="GBS2" s="1730"/>
      <c r="GBT2" s="1730"/>
      <c r="GBU2" s="1730"/>
      <c r="GBV2" s="1730"/>
      <c r="GBW2" s="1730"/>
      <c r="GBX2" s="1730"/>
      <c r="GBY2" s="1730"/>
      <c r="GBZ2" s="1730"/>
      <c r="GCA2" s="1730"/>
      <c r="GCB2" s="1730"/>
      <c r="GCC2" s="1730"/>
      <c r="GCD2" s="1730"/>
      <c r="GCE2" s="1730"/>
      <c r="GCF2" s="1730"/>
      <c r="GCG2" s="1730"/>
      <c r="GCH2" s="1730"/>
      <c r="GCI2" s="1730"/>
      <c r="GCJ2" s="1730"/>
      <c r="GCK2" s="1730"/>
      <c r="GCL2" s="1730"/>
      <c r="GCM2" s="1730"/>
      <c r="GCN2" s="1730"/>
      <c r="GCO2" s="1730"/>
      <c r="GCP2" s="1730"/>
      <c r="GCQ2" s="1730"/>
      <c r="GCR2" s="1730"/>
      <c r="GCS2" s="1730"/>
      <c r="GCT2" s="1730"/>
      <c r="GCU2" s="1730"/>
      <c r="GCV2" s="1730"/>
      <c r="GCW2" s="1730"/>
      <c r="GCX2" s="1730"/>
      <c r="GCY2" s="1730"/>
      <c r="GCZ2" s="1730"/>
      <c r="GDA2" s="1730"/>
      <c r="GDB2" s="1730"/>
      <c r="GDC2" s="1730"/>
      <c r="GDD2" s="1730"/>
      <c r="GDE2" s="1730"/>
      <c r="GDF2" s="1730"/>
      <c r="GDG2" s="1730"/>
      <c r="GDH2" s="1730"/>
      <c r="GDI2" s="1730"/>
      <c r="GDJ2" s="1730"/>
      <c r="GDK2" s="1730"/>
      <c r="GDL2" s="1730"/>
      <c r="GDM2" s="1730"/>
      <c r="GDN2" s="1730"/>
      <c r="GDO2" s="1730"/>
      <c r="GDP2" s="1730"/>
      <c r="GDQ2" s="1730"/>
      <c r="GDR2" s="1730"/>
      <c r="GDS2" s="1730"/>
      <c r="GDT2" s="1730"/>
      <c r="GDU2" s="1730"/>
      <c r="GDV2" s="1730"/>
      <c r="GDW2" s="1730"/>
      <c r="GDX2" s="1730"/>
      <c r="GDY2" s="1730"/>
      <c r="GDZ2" s="1730"/>
      <c r="GEA2" s="1730"/>
      <c r="GEB2" s="1730"/>
      <c r="GEC2" s="1730"/>
      <c r="GED2" s="1730"/>
      <c r="GEE2" s="1730"/>
      <c r="GEF2" s="1730"/>
      <c r="GEG2" s="1730"/>
      <c r="GEH2" s="1730"/>
      <c r="GEI2" s="1730"/>
      <c r="GEJ2" s="1730"/>
      <c r="GEK2" s="1730"/>
      <c r="GEL2" s="1730"/>
      <c r="GEM2" s="1730"/>
      <c r="GEN2" s="1730"/>
      <c r="GEO2" s="1730"/>
      <c r="GEP2" s="1730"/>
      <c r="GEQ2" s="1730"/>
      <c r="GER2" s="1730"/>
      <c r="GES2" s="1730"/>
      <c r="GET2" s="1730"/>
      <c r="GEU2" s="1730"/>
      <c r="GEV2" s="1730"/>
      <c r="GEW2" s="1730"/>
      <c r="GEX2" s="1730"/>
      <c r="GEY2" s="1730"/>
      <c r="GEZ2" s="1730"/>
      <c r="GFA2" s="1730"/>
      <c r="GFB2" s="1730"/>
      <c r="GFC2" s="1730"/>
      <c r="GFD2" s="1730"/>
      <c r="GFE2" s="1730"/>
      <c r="GFF2" s="1730"/>
      <c r="GFG2" s="1730"/>
      <c r="GFH2" s="1730"/>
      <c r="GFI2" s="1730"/>
      <c r="GFJ2" s="1730"/>
      <c r="GFK2" s="1730"/>
      <c r="GFL2" s="1730"/>
      <c r="GFM2" s="1730"/>
      <c r="GFN2" s="1730"/>
      <c r="GFO2" s="1730"/>
      <c r="GFP2" s="1730"/>
      <c r="GFQ2" s="1730"/>
      <c r="GFR2" s="1730"/>
      <c r="GFS2" s="1730"/>
      <c r="GFT2" s="1730"/>
      <c r="GFU2" s="1730"/>
      <c r="GFV2" s="1730"/>
      <c r="GFW2" s="1730"/>
      <c r="GFX2" s="1730"/>
      <c r="GFY2" s="1730"/>
      <c r="GFZ2" s="1730"/>
      <c r="GGA2" s="1730"/>
      <c r="GGB2" s="1730"/>
      <c r="GGC2" s="1730"/>
      <c r="GGD2" s="1730"/>
      <c r="GGE2" s="1730"/>
      <c r="GGF2" s="1730"/>
      <c r="GGG2" s="1730"/>
      <c r="GGH2" s="1730"/>
      <c r="GGI2" s="1730"/>
      <c r="GGJ2" s="1730"/>
      <c r="GGK2" s="1730"/>
      <c r="GGL2" s="1730"/>
      <c r="GGM2" s="1730"/>
      <c r="GGN2" s="1730"/>
      <c r="GGO2" s="1730"/>
      <c r="GGP2" s="1730"/>
      <c r="GGQ2" s="1730"/>
      <c r="GGR2" s="1730"/>
      <c r="GGS2" s="1730"/>
      <c r="GGT2" s="1730"/>
      <c r="GGU2" s="1730"/>
      <c r="GGV2" s="1730"/>
      <c r="GGW2" s="1730"/>
      <c r="GGX2" s="1730"/>
      <c r="GGY2" s="1730"/>
      <c r="GGZ2" s="1730"/>
      <c r="GHA2" s="1730"/>
      <c r="GHB2" s="1730"/>
      <c r="GHC2" s="1730"/>
      <c r="GHD2" s="1730"/>
      <c r="GHE2" s="1730"/>
      <c r="GHF2" s="1730"/>
      <c r="GHG2" s="1730"/>
      <c r="GHH2" s="1730"/>
      <c r="GHI2" s="1730"/>
      <c r="GHJ2" s="1730"/>
      <c r="GHK2" s="1730"/>
      <c r="GHL2" s="1730"/>
      <c r="GHM2" s="1730"/>
      <c r="GHN2" s="1730"/>
      <c r="GHO2" s="1730"/>
      <c r="GHP2" s="1730"/>
      <c r="GHQ2" s="1730"/>
      <c r="GHR2" s="1730"/>
      <c r="GHS2" s="1730"/>
      <c r="GHT2" s="1730"/>
      <c r="GHU2" s="1730"/>
      <c r="GHV2" s="1730"/>
      <c r="GHW2" s="1730"/>
      <c r="GHX2" s="1730"/>
      <c r="GHY2" s="1730"/>
      <c r="GHZ2" s="1730"/>
      <c r="GIA2" s="1730"/>
      <c r="GIB2" s="1730"/>
      <c r="GIC2" s="1730"/>
      <c r="GID2" s="1730"/>
      <c r="GIE2" s="1730"/>
      <c r="GIF2" s="1730"/>
      <c r="GIG2" s="1730"/>
      <c r="GIH2" s="1730"/>
      <c r="GII2" s="1730"/>
      <c r="GIJ2" s="1730"/>
      <c r="GIK2" s="1730"/>
      <c r="GIL2" s="1730"/>
      <c r="GIM2" s="1730"/>
      <c r="GIN2" s="1730"/>
      <c r="GIO2" s="1730"/>
      <c r="GIP2" s="1730"/>
      <c r="GIQ2" s="1730"/>
      <c r="GIR2" s="1730"/>
      <c r="GIS2" s="1730"/>
      <c r="GIT2" s="1730"/>
      <c r="GIU2" s="1730"/>
      <c r="GIV2" s="1730"/>
      <c r="GIW2" s="1730"/>
      <c r="GIX2" s="1730"/>
      <c r="GIY2" s="1730"/>
      <c r="GIZ2" s="1730"/>
      <c r="GJA2" s="1730"/>
      <c r="GJB2" s="1730"/>
      <c r="GJC2" s="1730"/>
      <c r="GJD2" s="1730"/>
      <c r="GJE2" s="1730"/>
      <c r="GJF2" s="1730"/>
      <c r="GJG2" s="1730"/>
      <c r="GJH2" s="1730"/>
      <c r="GJI2" s="1730"/>
      <c r="GJJ2" s="1730"/>
      <c r="GJK2" s="1730"/>
      <c r="GJL2" s="1730"/>
      <c r="GJM2" s="1730"/>
      <c r="GJN2" s="1730"/>
      <c r="GJO2" s="1730"/>
      <c r="GJP2" s="1730"/>
      <c r="GJQ2" s="1730"/>
      <c r="GJR2" s="1730"/>
      <c r="GJS2" s="1730"/>
      <c r="GJT2" s="1730"/>
      <c r="GJU2" s="1730"/>
      <c r="GJV2" s="1730"/>
      <c r="GJW2" s="1730"/>
      <c r="GJX2" s="1730"/>
      <c r="GJY2" s="1730"/>
      <c r="GJZ2" s="1730"/>
      <c r="GKA2" s="1730"/>
      <c r="GKB2" s="1730"/>
      <c r="GKC2" s="1730"/>
      <c r="GKD2" s="1730"/>
      <c r="GKE2" s="1730"/>
      <c r="GKF2" s="1730"/>
      <c r="GKG2" s="1730"/>
      <c r="GKH2" s="1730"/>
      <c r="GKI2" s="1730"/>
      <c r="GKJ2" s="1730"/>
      <c r="GKK2" s="1730"/>
      <c r="GKL2" s="1730"/>
      <c r="GKM2" s="1730"/>
      <c r="GKN2" s="1730"/>
      <c r="GKO2" s="1730"/>
      <c r="GKP2" s="1730"/>
      <c r="GKQ2" s="1730"/>
      <c r="GKR2" s="1730"/>
      <c r="GKS2" s="1730"/>
      <c r="GKT2" s="1730"/>
      <c r="GKU2" s="1730"/>
      <c r="GKV2" s="1730"/>
      <c r="GKW2" s="1730"/>
      <c r="GKX2" s="1730"/>
      <c r="GKY2" s="1730"/>
      <c r="GKZ2" s="1730"/>
      <c r="GLA2" s="1730"/>
      <c r="GLB2" s="1730"/>
      <c r="GLC2" s="1730"/>
      <c r="GLD2" s="1730"/>
      <c r="GLE2" s="1730"/>
      <c r="GLF2" s="1730"/>
      <c r="GLG2" s="1730"/>
      <c r="GLH2" s="1730"/>
      <c r="GLI2" s="1730"/>
      <c r="GLJ2" s="1730"/>
      <c r="GLK2" s="1730"/>
      <c r="GLL2" s="1730"/>
      <c r="GLM2" s="1730"/>
      <c r="GLN2" s="1730"/>
      <c r="GLO2" s="1730"/>
      <c r="GLP2" s="1730"/>
      <c r="GLQ2" s="1730"/>
      <c r="GLR2" s="1730"/>
      <c r="GLS2" s="1730"/>
      <c r="GLT2" s="1730"/>
      <c r="GLU2" s="1730"/>
      <c r="GLV2" s="1730"/>
      <c r="GLW2" s="1730"/>
      <c r="GLX2" s="1730"/>
      <c r="GLY2" s="1730"/>
      <c r="GLZ2" s="1730"/>
      <c r="GMA2" s="1730"/>
      <c r="GMB2" s="1730"/>
      <c r="GMC2" s="1730"/>
      <c r="GMD2" s="1730"/>
      <c r="GME2" s="1730"/>
      <c r="GMF2" s="1730"/>
      <c r="GMG2" s="1730"/>
      <c r="GMH2" s="1730"/>
      <c r="GMI2" s="1730"/>
      <c r="GMJ2" s="1730"/>
      <c r="GMK2" s="1730"/>
      <c r="GML2" s="1730"/>
      <c r="GMM2" s="1730"/>
      <c r="GMN2" s="1730"/>
      <c r="GMO2" s="1730"/>
      <c r="GMP2" s="1730"/>
      <c r="GMQ2" s="1730"/>
      <c r="GMR2" s="1730"/>
      <c r="GMS2" s="1730"/>
      <c r="GMT2" s="1730"/>
      <c r="GMU2" s="1730"/>
      <c r="GMV2" s="1730"/>
      <c r="GMW2" s="1730"/>
      <c r="GMX2" s="1730"/>
      <c r="GMY2" s="1730"/>
      <c r="GMZ2" s="1730"/>
      <c r="GNA2" s="1730"/>
      <c r="GNB2" s="1730"/>
      <c r="GNC2" s="1730"/>
      <c r="GND2" s="1730"/>
      <c r="GNE2" s="1730"/>
      <c r="GNF2" s="1730"/>
      <c r="GNG2" s="1730"/>
      <c r="GNH2" s="1730"/>
      <c r="GNI2" s="1730"/>
      <c r="GNJ2" s="1730"/>
      <c r="GNK2" s="1730"/>
      <c r="GNL2" s="1730"/>
      <c r="GNM2" s="1730"/>
      <c r="GNN2" s="1730"/>
      <c r="GNO2" s="1730"/>
      <c r="GNP2" s="1730"/>
      <c r="GNQ2" s="1730"/>
      <c r="GNR2" s="1730"/>
      <c r="GNS2" s="1730"/>
      <c r="GNT2" s="1730"/>
      <c r="GNU2" s="1730"/>
      <c r="GNV2" s="1730"/>
      <c r="GNW2" s="1730"/>
      <c r="GNX2" s="1730"/>
      <c r="GNY2" s="1730"/>
      <c r="GNZ2" s="1730"/>
      <c r="GOA2" s="1730"/>
      <c r="GOB2" s="1730"/>
      <c r="GOC2" s="1730"/>
      <c r="GOD2" s="1730"/>
      <c r="GOE2" s="1730"/>
      <c r="GOF2" s="1730"/>
      <c r="GOG2" s="1730"/>
      <c r="GOH2" s="1730"/>
      <c r="GOI2" s="1730"/>
      <c r="GOJ2" s="1730"/>
      <c r="GOK2" s="1730"/>
      <c r="GOL2" s="1730"/>
      <c r="GOM2" s="1730"/>
      <c r="GON2" s="1730"/>
      <c r="GOO2" s="1730"/>
      <c r="GOP2" s="1730"/>
      <c r="GOQ2" s="1730"/>
      <c r="GOR2" s="1730"/>
      <c r="GOS2" s="1730"/>
      <c r="GOT2" s="1730"/>
      <c r="GOU2" s="1730"/>
      <c r="GOV2" s="1730"/>
      <c r="GOW2" s="1730"/>
      <c r="GOX2" s="1730"/>
      <c r="GOY2" s="1730"/>
      <c r="GOZ2" s="1730"/>
      <c r="GPA2" s="1730"/>
      <c r="GPB2" s="1730"/>
      <c r="GPC2" s="1730"/>
      <c r="GPD2" s="1730"/>
      <c r="GPE2" s="1730"/>
      <c r="GPF2" s="1730"/>
      <c r="GPG2" s="1730"/>
      <c r="GPH2" s="1730"/>
      <c r="GPI2" s="1730"/>
      <c r="GPJ2" s="1730"/>
      <c r="GPK2" s="1730"/>
      <c r="GPL2" s="1730"/>
      <c r="GPM2" s="1730"/>
      <c r="GPN2" s="1730"/>
      <c r="GPO2" s="1730"/>
      <c r="GPP2" s="1730"/>
      <c r="GPQ2" s="1730"/>
      <c r="GPR2" s="1730"/>
      <c r="GPS2" s="1730"/>
      <c r="GPT2" s="1730"/>
      <c r="GPU2" s="1730"/>
      <c r="GPV2" s="1730"/>
      <c r="GPW2" s="1730"/>
      <c r="GPX2" s="1730"/>
      <c r="GPY2" s="1730"/>
      <c r="GPZ2" s="1730"/>
      <c r="GQA2" s="1730"/>
      <c r="GQB2" s="1730"/>
      <c r="GQC2" s="1730"/>
      <c r="GQD2" s="1730"/>
      <c r="GQE2" s="1730"/>
      <c r="GQF2" s="1730"/>
      <c r="GQG2" s="1730"/>
      <c r="GQH2" s="1730"/>
      <c r="GQI2" s="1730"/>
      <c r="GQJ2" s="1730"/>
      <c r="GQK2" s="1730"/>
      <c r="GQL2" s="1730"/>
      <c r="GQM2" s="1730"/>
      <c r="GQN2" s="1730"/>
      <c r="GQO2" s="1730"/>
      <c r="GQP2" s="1730"/>
      <c r="GQQ2" s="1730"/>
      <c r="GQR2" s="1730"/>
      <c r="GQS2" s="1730"/>
      <c r="GQT2" s="1730"/>
      <c r="GQU2" s="1730"/>
      <c r="GQV2" s="1730"/>
      <c r="GQW2" s="1730"/>
      <c r="GQX2" s="1730"/>
      <c r="GQY2" s="1730"/>
      <c r="GQZ2" s="1730"/>
      <c r="GRA2" s="1730"/>
      <c r="GRB2" s="1730"/>
      <c r="GRC2" s="1730"/>
      <c r="GRD2" s="1730"/>
      <c r="GRE2" s="1730"/>
      <c r="GRF2" s="1730"/>
      <c r="GRG2" s="1730"/>
      <c r="GRH2" s="1730"/>
      <c r="GRI2" s="1730"/>
      <c r="GRJ2" s="1730"/>
      <c r="GRK2" s="1730"/>
      <c r="GRL2" s="1730"/>
      <c r="GRM2" s="1730"/>
      <c r="GRN2" s="1730"/>
      <c r="GRO2" s="1730"/>
      <c r="GRP2" s="1730"/>
      <c r="GRQ2" s="1730"/>
      <c r="GRR2" s="1730"/>
      <c r="GRS2" s="1730"/>
      <c r="GRT2" s="1730"/>
      <c r="GRU2" s="1730"/>
      <c r="GRV2" s="1730"/>
      <c r="GRW2" s="1730"/>
      <c r="GRX2" s="1730"/>
      <c r="GRY2" s="1730"/>
      <c r="GRZ2" s="1730"/>
      <c r="GSA2" s="1730"/>
      <c r="GSB2" s="1730"/>
      <c r="GSC2" s="1730"/>
      <c r="GSD2" s="1730"/>
      <c r="GSE2" s="1730"/>
      <c r="GSF2" s="1730"/>
      <c r="GSG2" s="1730"/>
      <c r="GSH2" s="1730"/>
      <c r="GSI2" s="1730"/>
      <c r="GSJ2" s="1730"/>
      <c r="GSK2" s="1730"/>
      <c r="GSL2" s="1730"/>
      <c r="GSM2" s="1730"/>
      <c r="GSN2" s="1730"/>
      <c r="GSO2" s="1730"/>
      <c r="GSP2" s="1730"/>
      <c r="GSQ2" s="1730"/>
      <c r="GSR2" s="1730"/>
      <c r="GSS2" s="1730"/>
      <c r="GST2" s="1730"/>
      <c r="GSU2" s="1730"/>
      <c r="GSV2" s="1730"/>
      <c r="GSW2" s="1730"/>
      <c r="GSX2" s="1730"/>
      <c r="GSY2" s="1730"/>
      <c r="GSZ2" s="1730"/>
      <c r="GTA2" s="1730"/>
      <c r="GTB2" s="1730"/>
      <c r="GTC2" s="1730"/>
      <c r="GTD2" s="1730"/>
      <c r="GTE2" s="1730"/>
      <c r="GTF2" s="1730"/>
      <c r="GTG2" s="1730"/>
      <c r="GTH2" s="1730"/>
      <c r="GTI2" s="1730"/>
      <c r="GTJ2" s="1730"/>
      <c r="GTK2" s="1730"/>
      <c r="GTL2" s="1730"/>
      <c r="GTM2" s="1730"/>
      <c r="GTN2" s="1730"/>
      <c r="GTO2" s="1730"/>
      <c r="GTP2" s="1730"/>
      <c r="GTQ2" s="1730"/>
      <c r="GTR2" s="1730"/>
      <c r="GTS2" s="1730"/>
      <c r="GTT2" s="1730"/>
      <c r="GTU2" s="1730"/>
      <c r="GTV2" s="1730"/>
      <c r="GTW2" s="1730"/>
      <c r="GTX2" s="1730"/>
      <c r="GTY2" s="1730"/>
      <c r="GTZ2" s="1730"/>
      <c r="GUA2" s="1730"/>
      <c r="GUB2" s="1730"/>
      <c r="GUC2" s="1730"/>
      <c r="GUD2" s="1730"/>
      <c r="GUE2" s="1730"/>
      <c r="GUF2" s="1730"/>
      <c r="GUG2" s="1730"/>
      <c r="GUH2" s="1730"/>
      <c r="GUI2" s="1730"/>
      <c r="GUJ2" s="1730"/>
      <c r="GUK2" s="1730"/>
      <c r="GUL2" s="1730"/>
      <c r="GUM2" s="1730"/>
      <c r="GUN2" s="1730"/>
      <c r="GUO2" s="1730"/>
      <c r="GUP2" s="1730"/>
      <c r="GUQ2" s="1730"/>
      <c r="GUR2" s="1730"/>
      <c r="GUS2" s="1730"/>
      <c r="GUT2" s="1730"/>
      <c r="GUU2" s="1730"/>
      <c r="GUV2" s="1730"/>
      <c r="GUW2" s="1730"/>
      <c r="GUX2" s="1730"/>
      <c r="GUY2" s="1730"/>
      <c r="GUZ2" s="1730"/>
      <c r="GVA2" s="1730"/>
      <c r="GVB2" s="1730"/>
      <c r="GVC2" s="1730"/>
      <c r="GVD2" s="1730"/>
      <c r="GVE2" s="1730"/>
      <c r="GVF2" s="1730"/>
      <c r="GVG2" s="1730"/>
      <c r="GVH2" s="1730"/>
      <c r="GVI2" s="1730"/>
      <c r="GVJ2" s="1730"/>
      <c r="GVK2" s="1730"/>
      <c r="GVL2" s="1730"/>
      <c r="GVM2" s="1730"/>
      <c r="GVN2" s="1730"/>
      <c r="GVO2" s="1730"/>
      <c r="GVP2" s="1730"/>
      <c r="GVQ2" s="1730"/>
      <c r="GVR2" s="1730"/>
      <c r="GVS2" s="1730"/>
      <c r="GVT2" s="1730"/>
      <c r="GVU2" s="1730"/>
      <c r="GVV2" s="1730"/>
      <c r="GVW2" s="1730"/>
      <c r="GVX2" s="1730"/>
      <c r="GVY2" s="1730"/>
      <c r="GVZ2" s="1730"/>
      <c r="GWA2" s="1730"/>
      <c r="GWB2" s="1730"/>
      <c r="GWC2" s="1730"/>
      <c r="GWD2" s="1730"/>
      <c r="GWE2" s="1730"/>
      <c r="GWF2" s="1730"/>
      <c r="GWG2" s="1730"/>
      <c r="GWH2" s="1730"/>
      <c r="GWI2" s="1730"/>
      <c r="GWJ2" s="1730"/>
      <c r="GWK2" s="1730"/>
      <c r="GWL2" s="1730"/>
      <c r="GWM2" s="1730"/>
      <c r="GWN2" s="1730"/>
      <c r="GWO2" s="1730"/>
      <c r="GWP2" s="1730"/>
      <c r="GWQ2" s="1730"/>
      <c r="GWR2" s="1730"/>
      <c r="GWS2" s="1730"/>
      <c r="GWT2" s="1730"/>
      <c r="GWU2" s="1730"/>
      <c r="GWV2" s="1730"/>
      <c r="GWW2" s="1730"/>
      <c r="GWX2" s="1730"/>
      <c r="GWY2" s="1730"/>
      <c r="GWZ2" s="1730"/>
      <c r="GXA2" s="1730"/>
      <c r="GXB2" s="1730"/>
      <c r="GXC2" s="1730"/>
      <c r="GXD2" s="1730"/>
      <c r="GXE2" s="1730"/>
      <c r="GXF2" s="1730"/>
      <c r="GXG2" s="1730"/>
      <c r="GXH2" s="1730"/>
      <c r="GXI2" s="1730"/>
      <c r="GXJ2" s="1730"/>
      <c r="GXK2" s="1730"/>
      <c r="GXL2" s="1730"/>
      <c r="GXM2" s="1730"/>
      <c r="GXN2" s="1730"/>
      <c r="GXO2" s="1730"/>
      <c r="GXP2" s="1730"/>
      <c r="GXQ2" s="1730"/>
      <c r="GXR2" s="1730"/>
      <c r="GXS2" s="1730"/>
      <c r="GXT2" s="1730"/>
      <c r="GXU2" s="1730"/>
      <c r="GXV2" s="1730"/>
      <c r="GXW2" s="1730"/>
      <c r="GXX2" s="1730"/>
      <c r="GXY2" s="1730"/>
      <c r="GXZ2" s="1730"/>
      <c r="GYA2" s="1730"/>
      <c r="GYB2" s="1730"/>
      <c r="GYC2" s="1730"/>
      <c r="GYD2" s="1730"/>
      <c r="GYE2" s="1730"/>
      <c r="GYF2" s="1730"/>
      <c r="GYG2" s="1730"/>
      <c r="GYH2" s="1730"/>
      <c r="GYI2" s="1730"/>
      <c r="GYJ2" s="1730"/>
      <c r="GYK2" s="1730"/>
      <c r="GYL2" s="1730"/>
      <c r="GYM2" s="1730"/>
      <c r="GYN2" s="1730"/>
      <c r="GYO2" s="1730"/>
      <c r="GYP2" s="1730"/>
      <c r="GYQ2" s="1730"/>
      <c r="GYR2" s="1730"/>
      <c r="GYS2" s="1730"/>
      <c r="GYT2" s="1730"/>
      <c r="GYU2" s="1730"/>
      <c r="GYV2" s="1730"/>
      <c r="GYW2" s="1730"/>
      <c r="GYX2" s="1730"/>
      <c r="GYY2" s="1730"/>
      <c r="GYZ2" s="1730"/>
      <c r="GZA2" s="1730"/>
      <c r="GZB2" s="1730"/>
      <c r="GZC2" s="1730"/>
      <c r="GZD2" s="1730"/>
      <c r="GZE2" s="1730"/>
      <c r="GZF2" s="1730"/>
      <c r="GZG2" s="1730"/>
      <c r="GZH2" s="1730"/>
      <c r="GZI2" s="1730"/>
      <c r="GZJ2" s="1730"/>
      <c r="GZK2" s="1730"/>
      <c r="GZL2" s="1730"/>
      <c r="GZM2" s="1730"/>
      <c r="GZN2" s="1730"/>
      <c r="GZO2" s="1730"/>
      <c r="GZP2" s="1730"/>
      <c r="GZQ2" s="1730"/>
      <c r="GZR2" s="1730"/>
      <c r="GZS2" s="1730"/>
      <c r="GZT2" s="1730"/>
      <c r="GZU2" s="1730"/>
      <c r="GZV2" s="1730"/>
      <c r="GZW2" s="1730"/>
      <c r="GZX2" s="1730"/>
      <c r="GZY2" s="1730"/>
      <c r="GZZ2" s="1730"/>
      <c r="HAA2" s="1730"/>
      <c r="HAB2" s="1730"/>
      <c r="HAC2" s="1730"/>
      <c r="HAD2" s="1730"/>
      <c r="HAE2" s="1730"/>
      <c r="HAF2" s="1730"/>
      <c r="HAG2" s="1730"/>
      <c r="HAH2" s="1730"/>
      <c r="HAI2" s="1730"/>
      <c r="HAJ2" s="1730"/>
      <c r="HAK2" s="1730"/>
      <c r="HAL2" s="1730"/>
      <c r="HAM2" s="1730"/>
      <c r="HAN2" s="1730"/>
      <c r="HAO2" s="1730"/>
      <c r="HAP2" s="1730"/>
      <c r="HAQ2" s="1730"/>
      <c r="HAR2" s="1730"/>
      <c r="HAS2" s="1730"/>
      <c r="HAT2" s="1730"/>
      <c r="HAU2" s="1730"/>
      <c r="HAV2" s="1730"/>
      <c r="HAW2" s="1730"/>
      <c r="HAX2" s="1730"/>
      <c r="HAY2" s="1730"/>
      <c r="HAZ2" s="1730"/>
      <c r="HBA2" s="1730"/>
      <c r="HBB2" s="1730"/>
      <c r="HBC2" s="1730"/>
      <c r="HBD2" s="1730"/>
      <c r="HBE2" s="1730"/>
      <c r="HBF2" s="1730"/>
      <c r="HBG2" s="1730"/>
      <c r="HBH2" s="1730"/>
      <c r="HBI2" s="1730"/>
      <c r="HBJ2" s="1730"/>
      <c r="HBK2" s="1730"/>
      <c r="HBL2" s="1730"/>
      <c r="HBM2" s="1730"/>
      <c r="HBN2" s="1730"/>
      <c r="HBO2" s="1730"/>
      <c r="HBP2" s="1730"/>
      <c r="HBQ2" s="1730"/>
      <c r="HBR2" s="1730"/>
      <c r="HBS2" s="1730"/>
      <c r="HBT2" s="1730"/>
      <c r="HBU2" s="1730"/>
      <c r="HBV2" s="1730"/>
      <c r="HBW2" s="1730"/>
      <c r="HBX2" s="1730"/>
      <c r="HBY2" s="1730"/>
      <c r="HBZ2" s="1730"/>
      <c r="HCA2" s="1730"/>
      <c r="HCB2" s="1730"/>
      <c r="HCC2" s="1730"/>
      <c r="HCD2" s="1730"/>
      <c r="HCE2" s="1730"/>
      <c r="HCF2" s="1730"/>
      <c r="HCG2" s="1730"/>
      <c r="HCH2" s="1730"/>
      <c r="HCI2" s="1730"/>
      <c r="HCJ2" s="1730"/>
      <c r="HCK2" s="1730"/>
      <c r="HCL2" s="1730"/>
      <c r="HCM2" s="1730"/>
      <c r="HCN2" s="1730"/>
      <c r="HCO2" s="1730"/>
      <c r="HCP2" s="1730"/>
      <c r="HCQ2" s="1730"/>
      <c r="HCR2" s="1730"/>
      <c r="HCS2" s="1730"/>
      <c r="HCT2" s="1730"/>
      <c r="HCU2" s="1730"/>
      <c r="HCV2" s="1730"/>
      <c r="HCW2" s="1730"/>
      <c r="HCX2" s="1730"/>
      <c r="HCY2" s="1730"/>
      <c r="HCZ2" s="1730"/>
      <c r="HDA2" s="1730"/>
      <c r="HDB2" s="1730"/>
      <c r="HDC2" s="1730"/>
      <c r="HDD2" s="1730"/>
      <c r="HDE2" s="1730"/>
      <c r="HDF2" s="1730"/>
      <c r="HDG2" s="1730"/>
      <c r="HDH2" s="1730"/>
      <c r="HDI2" s="1730"/>
      <c r="HDJ2" s="1730"/>
      <c r="HDK2" s="1730"/>
      <c r="HDL2" s="1730"/>
      <c r="HDM2" s="1730"/>
      <c r="HDN2" s="1730"/>
      <c r="HDO2" s="1730"/>
      <c r="HDP2" s="1730"/>
      <c r="HDQ2" s="1730"/>
      <c r="HDR2" s="1730"/>
      <c r="HDS2" s="1730"/>
      <c r="HDT2" s="1730"/>
      <c r="HDU2" s="1730"/>
      <c r="HDV2" s="1730"/>
      <c r="HDW2" s="1730"/>
      <c r="HDX2" s="1730"/>
      <c r="HDY2" s="1730"/>
      <c r="HDZ2" s="1730"/>
      <c r="HEA2" s="1730"/>
      <c r="HEB2" s="1730"/>
      <c r="HEC2" s="1730"/>
      <c r="HED2" s="1730"/>
      <c r="HEE2" s="1730"/>
      <c r="HEF2" s="1730"/>
      <c r="HEG2" s="1730"/>
      <c r="HEH2" s="1730"/>
      <c r="HEI2" s="1730"/>
      <c r="HEJ2" s="1730"/>
      <c r="HEK2" s="1730"/>
      <c r="HEL2" s="1730"/>
      <c r="HEM2" s="1730"/>
      <c r="HEN2" s="1730"/>
      <c r="HEO2" s="1730"/>
      <c r="HEP2" s="1730"/>
      <c r="HEQ2" s="1730"/>
      <c r="HER2" s="1730"/>
      <c r="HES2" s="1730"/>
      <c r="HET2" s="1730"/>
      <c r="HEU2" s="1730"/>
      <c r="HEV2" s="1730"/>
      <c r="HEW2" s="1730"/>
      <c r="HEX2" s="1730"/>
      <c r="HEY2" s="1730"/>
      <c r="HEZ2" s="1730"/>
      <c r="HFA2" s="1730"/>
      <c r="HFB2" s="1730"/>
      <c r="HFC2" s="1730"/>
      <c r="HFD2" s="1730"/>
      <c r="HFE2" s="1730"/>
      <c r="HFF2" s="1730"/>
      <c r="HFG2" s="1730"/>
      <c r="HFH2" s="1730"/>
      <c r="HFI2" s="1730"/>
      <c r="HFJ2" s="1730"/>
      <c r="HFK2" s="1730"/>
      <c r="HFL2" s="1730"/>
      <c r="HFM2" s="1730"/>
      <c r="HFN2" s="1730"/>
      <c r="HFO2" s="1730"/>
      <c r="HFP2" s="1730"/>
      <c r="HFQ2" s="1730"/>
      <c r="HFR2" s="1730"/>
      <c r="HFS2" s="1730"/>
      <c r="HFT2" s="1730"/>
      <c r="HFU2" s="1730"/>
      <c r="HFV2" s="1730"/>
      <c r="HFW2" s="1730"/>
      <c r="HFX2" s="1730"/>
      <c r="HFY2" s="1730"/>
      <c r="HFZ2" s="1730"/>
      <c r="HGA2" s="1730"/>
      <c r="HGB2" s="1730"/>
      <c r="HGC2" s="1730"/>
      <c r="HGD2" s="1730"/>
      <c r="HGE2" s="1730"/>
      <c r="HGF2" s="1730"/>
      <c r="HGG2" s="1730"/>
      <c r="HGH2" s="1730"/>
      <c r="HGI2" s="1730"/>
      <c r="HGJ2" s="1730"/>
      <c r="HGK2" s="1730"/>
      <c r="HGL2" s="1730"/>
      <c r="HGM2" s="1730"/>
      <c r="HGN2" s="1730"/>
      <c r="HGO2" s="1730"/>
      <c r="HGP2" s="1730"/>
      <c r="HGQ2" s="1730"/>
      <c r="HGR2" s="1730"/>
      <c r="HGS2" s="1730"/>
      <c r="HGT2" s="1730"/>
      <c r="HGU2" s="1730"/>
      <c r="HGV2" s="1730"/>
      <c r="HGW2" s="1730"/>
      <c r="HGX2" s="1730"/>
      <c r="HGY2" s="1730"/>
      <c r="HGZ2" s="1730"/>
      <c r="HHA2" s="1730"/>
      <c r="HHB2" s="1730"/>
      <c r="HHC2" s="1730"/>
      <c r="HHD2" s="1730"/>
      <c r="HHE2" s="1730"/>
      <c r="HHF2" s="1730"/>
      <c r="HHG2" s="1730"/>
      <c r="HHH2" s="1730"/>
      <c r="HHI2" s="1730"/>
      <c r="HHJ2" s="1730"/>
      <c r="HHK2" s="1730"/>
      <c r="HHL2" s="1730"/>
      <c r="HHM2" s="1730"/>
      <c r="HHN2" s="1730"/>
      <c r="HHO2" s="1730"/>
      <c r="HHP2" s="1730"/>
      <c r="HHQ2" s="1730"/>
      <c r="HHR2" s="1730"/>
      <c r="HHS2" s="1730"/>
      <c r="HHT2" s="1730"/>
      <c r="HHU2" s="1730"/>
      <c r="HHV2" s="1730"/>
      <c r="HHW2" s="1730"/>
      <c r="HHX2" s="1730"/>
      <c r="HHY2" s="1730"/>
      <c r="HHZ2" s="1730"/>
      <c r="HIA2" s="1730"/>
      <c r="HIB2" s="1730"/>
      <c r="HIC2" s="1730"/>
      <c r="HID2" s="1730"/>
      <c r="HIE2" s="1730"/>
      <c r="HIF2" s="1730"/>
      <c r="HIG2" s="1730"/>
      <c r="HIH2" s="1730"/>
      <c r="HII2" s="1730"/>
      <c r="HIJ2" s="1730"/>
      <c r="HIK2" s="1730"/>
      <c r="HIL2" s="1730"/>
      <c r="HIM2" s="1730"/>
      <c r="HIN2" s="1730"/>
      <c r="HIO2" s="1730"/>
      <c r="HIP2" s="1730"/>
      <c r="HIQ2" s="1730"/>
      <c r="HIR2" s="1730"/>
      <c r="HIS2" s="1730"/>
      <c r="HIT2" s="1730"/>
      <c r="HIU2" s="1730"/>
      <c r="HIV2" s="1730"/>
      <c r="HIW2" s="1730"/>
      <c r="HIX2" s="1730"/>
      <c r="HIY2" s="1730"/>
      <c r="HIZ2" s="1730"/>
      <c r="HJA2" s="1730"/>
      <c r="HJB2" s="1730"/>
      <c r="HJC2" s="1730"/>
      <c r="HJD2" s="1730"/>
      <c r="HJE2" s="1730"/>
      <c r="HJF2" s="1730"/>
      <c r="HJG2" s="1730"/>
      <c r="HJH2" s="1730"/>
      <c r="HJI2" s="1730"/>
      <c r="HJJ2" s="1730"/>
      <c r="HJK2" s="1730"/>
      <c r="HJL2" s="1730"/>
      <c r="HJM2" s="1730"/>
      <c r="HJN2" s="1730"/>
      <c r="HJO2" s="1730"/>
      <c r="HJP2" s="1730"/>
      <c r="HJQ2" s="1730"/>
      <c r="HJR2" s="1730"/>
      <c r="HJS2" s="1730"/>
      <c r="HJT2" s="1730"/>
      <c r="HJU2" s="1730"/>
      <c r="HJV2" s="1730"/>
      <c r="HJW2" s="1730"/>
      <c r="HJX2" s="1730"/>
      <c r="HJY2" s="1730"/>
      <c r="HJZ2" s="1730"/>
      <c r="HKA2" s="1730"/>
      <c r="HKB2" s="1730"/>
      <c r="HKC2" s="1730"/>
      <c r="HKD2" s="1730"/>
      <c r="HKE2" s="1730"/>
      <c r="HKF2" s="1730"/>
      <c r="HKG2" s="1730"/>
      <c r="HKH2" s="1730"/>
      <c r="HKI2" s="1730"/>
      <c r="HKJ2" s="1730"/>
      <c r="HKK2" s="1730"/>
      <c r="HKL2" s="1730"/>
      <c r="HKM2" s="1730"/>
      <c r="HKN2" s="1730"/>
      <c r="HKO2" s="1730"/>
      <c r="HKP2" s="1730"/>
      <c r="HKQ2" s="1730"/>
      <c r="HKR2" s="1730"/>
      <c r="HKS2" s="1730"/>
      <c r="HKT2" s="1730"/>
      <c r="HKU2" s="1730"/>
      <c r="HKV2" s="1730"/>
      <c r="HKW2" s="1730"/>
      <c r="HKX2" s="1730"/>
      <c r="HKY2" s="1730"/>
      <c r="HKZ2" s="1730"/>
      <c r="HLA2" s="1730"/>
      <c r="HLB2" s="1730"/>
      <c r="HLC2" s="1730"/>
      <c r="HLD2" s="1730"/>
      <c r="HLE2" s="1730"/>
      <c r="HLF2" s="1730"/>
      <c r="HLG2" s="1730"/>
      <c r="HLH2" s="1730"/>
      <c r="HLI2" s="1730"/>
      <c r="HLJ2" s="1730"/>
      <c r="HLK2" s="1730"/>
      <c r="HLL2" s="1730"/>
      <c r="HLM2" s="1730"/>
      <c r="HLN2" s="1730"/>
      <c r="HLO2" s="1730"/>
      <c r="HLP2" s="1730"/>
      <c r="HLQ2" s="1730"/>
      <c r="HLR2" s="1730"/>
      <c r="HLS2" s="1730"/>
      <c r="HLT2" s="1730"/>
      <c r="HLU2" s="1730"/>
      <c r="HLV2" s="1730"/>
      <c r="HLW2" s="1730"/>
      <c r="HLX2" s="1730"/>
      <c r="HLY2" s="1730"/>
      <c r="HLZ2" s="1730"/>
      <c r="HMA2" s="1730"/>
      <c r="HMB2" s="1730"/>
      <c r="HMC2" s="1730"/>
      <c r="HMD2" s="1730"/>
      <c r="HME2" s="1730"/>
      <c r="HMF2" s="1730"/>
      <c r="HMG2" s="1730"/>
      <c r="HMH2" s="1730"/>
      <c r="HMI2" s="1730"/>
      <c r="HMJ2" s="1730"/>
      <c r="HMK2" s="1730"/>
      <c r="HML2" s="1730"/>
      <c r="HMM2" s="1730"/>
      <c r="HMN2" s="1730"/>
      <c r="HMO2" s="1730"/>
      <c r="HMP2" s="1730"/>
      <c r="HMQ2" s="1730"/>
      <c r="HMR2" s="1730"/>
      <c r="HMS2" s="1730"/>
      <c r="HMT2" s="1730"/>
      <c r="HMU2" s="1730"/>
      <c r="HMV2" s="1730"/>
      <c r="HMW2" s="1730"/>
      <c r="HMX2" s="1730"/>
      <c r="HMY2" s="1730"/>
      <c r="HMZ2" s="1730"/>
      <c r="HNA2" s="1730"/>
      <c r="HNB2" s="1730"/>
      <c r="HNC2" s="1730"/>
      <c r="HND2" s="1730"/>
      <c r="HNE2" s="1730"/>
      <c r="HNF2" s="1730"/>
      <c r="HNG2" s="1730"/>
      <c r="HNH2" s="1730"/>
      <c r="HNI2" s="1730"/>
      <c r="HNJ2" s="1730"/>
      <c r="HNK2" s="1730"/>
      <c r="HNL2" s="1730"/>
      <c r="HNM2" s="1730"/>
      <c r="HNN2" s="1730"/>
      <c r="HNO2" s="1730"/>
      <c r="HNP2" s="1730"/>
      <c r="HNQ2" s="1730"/>
      <c r="HNR2" s="1730"/>
      <c r="HNS2" s="1730"/>
      <c r="HNT2" s="1730"/>
      <c r="HNU2" s="1730"/>
      <c r="HNV2" s="1730"/>
      <c r="HNW2" s="1730"/>
      <c r="HNX2" s="1730"/>
      <c r="HNY2" s="1730"/>
      <c r="HNZ2" s="1730"/>
      <c r="HOA2" s="1730"/>
      <c r="HOB2" s="1730"/>
      <c r="HOC2" s="1730"/>
      <c r="HOD2" s="1730"/>
      <c r="HOE2" s="1730"/>
      <c r="HOF2" s="1730"/>
      <c r="HOG2" s="1730"/>
      <c r="HOH2" s="1730"/>
      <c r="HOI2" s="1730"/>
      <c r="HOJ2" s="1730"/>
      <c r="HOK2" s="1730"/>
      <c r="HOL2" s="1730"/>
      <c r="HOM2" s="1730"/>
      <c r="HON2" s="1730"/>
      <c r="HOO2" s="1730"/>
      <c r="HOP2" s="1730"/>
      <c r="HOQ2" s="1730"/>
      <c r="HOR2" s="1730"/>
      <c r="HOS2" s="1730"/>
      <c r="HOT2" s="1730"/>
      <c r="HOU2" s="1730"/>
      <c r="HOV2" s="1730"/>
      <c r="HOW2" s="1730"/>
      <c r="HOX2" s="1730"/>
      <c r="HOY2" s="1730"/>
      <c r="HOZ2" s="1730"/>
      <c r="HPA2" s="1730"/>
      <c r="HPB2" s="1730"/>
      <c r="HPC2" s="1730"/>
      <c r="HPD2" s="1730"/>
      <c r="HPE2" s="1730"/>
      <c r="HPF2" s="1730"/>
      <c r="HPG2" s="1730"/>
      <c r="HPH2" s="1730"/>
      <c r="HPI2" s="1730"/>
      <c r="HPJ2" s="1730"/>
      <c r="HPK2" s="1730"/>
      <c r="HPL2" s="1730"/>
      <c r="HPM2" s="1730"/>
      <c r="HPN2" s="1730"/>
      <c r="HPO2" s="1730"/>
      <c r="HPP2" s="1730"/>
      <c r="HPQ2" s="1730"/>
      <c r="HPR2" s="1730"/>
      <c r="HPS2" s="1730"/>
      <c r="HPT2" s="1730"/>
      <c r="HPU2" s="1730"/>
      <c r="HPV2" s="1730"/>
      <c r="HPW2" s="1730"/>
      <c r="HPX2" s="1730"/>
      <c r="HPY2" s="1730"/>
      <c r="HPZ2" s="1730"/>
      <c r="HQA2" s="1730"/>
      <c r="HQB2" s="1730"/>
      <c r="HQC2" s="1730"/>
      <c r="HQD2" s="1730"/>
      <c r="HQE2" s="1730"/>
      <c r="HQF2" s="1730"/>
      <c r="HQG2" s="1730"/>
      <c r="HQH2" s="1730"/>
      <c r="HQI2" s="1730"/>
      <c r="HQJ2" s="1730"/>
      <c r="HQK2" s="1730"/>
      <c r="HQL2" s="1730"/>
      <c r="HQM2" s="1730"/>
      <c r="HQN2" s="1730"/>
      <c r="HQO2" s="1730"/>
      <c r="HQP2" s="1730"/>
      <c r="HQQ2" s="1730"/>
      <c r="HQR2" s="1730"/>
      <c r="HQS2" s="1730"/>
      <c r="HQT2" s="1730"/>
      <c r="HQU2" s="1730"/>
      <c r="HQV2" s="1730"/>
      <c r="HQW2" s="1730"/>
      <c r="HQX2" s="1730"/>
      <c r="HQY2" s="1730"/>
      <c r="HQZ2" s="1730"/>
      <c r="HRA2" s="1730"/>
      <c r="HRB2" s="1730"/>
      <c r="HRC2" s="1730"/>
      <c r="HRD2" s="1730"/>
      <c r="HRE2" s="1730"/>
      <c r="HRF2" s="1730"/>
      <c r="HRG2" s="1730"/>
      <c r="HRH2" s="1730"/>
      <c r="HRI2" s="1730"/>
      <c r="HRJ2" s="1730"/>
      <c r="HRK2" s="1730"/>
      <c r="HRL2" s="1730"/>
      <c r="HRM2" s="1730"/>
      <c r="HRN2" s="1730"/>
      <c r="HRO2" s="1730"/>
      <c r="HRP2" s="1730"/>
      <c r="HRQ2" s="1730"/>
      <c r="HRR2" s="1730"/>
      <c r="HRS2" s="1730"/>
      <c r="HRT2" s="1730"/>
      <c r="HRU2" s="1730"/>
      <c r="HRV2" s="1730"/>
      <c r="HRW2" s="1730"/>
      <c r="HRX2" s="1730"/>
      <c r="HRY2" s="1730"/>
      <c r="HRZ2" s="1730"/>
      <c r="HSA2" s="1730"/>
      <c r="HSB2" s="1730"/>
      <c r="HSC2" s="1730"/>
      <c r="HSD2" s="1730"/>
      <c r="HSE2" s="1730"/>
      <c r="HSF2" s="1730"/>
      <c r="HSG2" s="1730"/>
      <c r="HSH2" s="1730"/>
      <c r="HSI2" s="1730"/>
      <c r="HSJ2" s="1730"/>
      <c r="HSK2" s="1730"/>
      <c r="HSL2" s="1730"/>
      <c r="HSM2" s="1730"/>
      <c r="HSN2" s="1730"/>
      <c r="HSO2" s="1730"/>
      <c r="HSP2" s="1730"/>
      <c r="HSQ2" s="1730"/>
      <c r="HSR2" s="1730"/>
      <c r="HSS2" s="1730"/>
      <c r="HST2" s="1730"/>
      <c r="HSU2" s="1730"/>
      <c r="HSV2" s="1730"/>
      <c r="HSW2" s="1730"/>
      <c r="HSX2" s="1730"/>
      <c r="HSY2" s="1730"/>
      <c r="HSZ2" s="1730"/>
      <c r="HTA2" s="1730"/>
      <c r="HTB2" s="1730"/>
      <c r="HTC2" s="1730"/>
      <c r="HTD2" s="1730"/>
      <c r="HTE2" s="1730"/>
      <c r="HTF2" s="1730"/>
      <c r="HTG2" s="1730"/>
      <c r="HTH2" s="1730"/>
      <c r="HTI2" s="1730"/>
      <c r="HTJ2" s="1730"/>
      <c r="HTK2" s="1730"/>
      <c r="HTL2" s="1730"/>
      <c r="HTM2" s="1730"/>
      <c r="HTN2" s="1730"/>
      <c r="HTO2" s="1730"/>
      <c r="HTP2" s="1730"/>
      <c r="HTQ2" s="1730"/>
      <c r="HTR2" s="1730"/>
      <c r="HTS2" s="1730"/>
      <c r="HTT2" s="1730"/>
      <c r="HTU2" s="1730"/>
      <c r="HTV2" s="1730"/>
      <c r="HTW2" s="1730"/>
      <c r="HTX2" s="1730"/>
      <c r="HTY2" s="1730"/>
      <c r="HTZ2" s="1730"/>
      <c r="HUA2" s="1730"/>
      <c r="HUB2" s="1730"/>
      <c r="HUC2" s="1730"/>
      <c r="HUD2" s="1730"/>
      <c r="HUE2" s="1730"/>
      <c r="HUF2" s="1730"/>
      <c r="HUG2" s="1730"/>
      <c r="HUH2" s="1730"/>
      <c r="HUI2" s="1730"/>
      <c r="HUJ2" s="1730"/>
      <c r="HUK2" s="1730"/>
      <c r="HUL2" s="1730"/>
      <c r="HUM2" s="1730"/>
      <c r="HUN2" s="1730"/>
      <c r="HUO2" s="1730"/>
      <c r="HUP2" s="1730"/>
      <c r="HUQ2" s="1730"/>
      <c r="HUR2" s="1730"/>
      <c r="HUS2" s="1730"/>
      <c r="HUT2" s="1730"/>
      <c r="HUU2" s="1730"/>
      <c r="HUV2" s="1730"/>
      <c r="HUW2" s="1730"/>
      <c r="HUX2" s="1730"/>
      <c r="HUY2" s="1730"/>
      <c r="HUZ2" s="1730"/>
      <c r="HVA2" s="1730"/>
      <c r="HVB2" s="1730"/>
      <c r="HVC2" s="1730"/>
      <c r="HVD2" s="1730"/>
      <c r="HVE2" s="1730"/>
      <c r="HVF2" s="1730"/>
      <c r="HVG2" s="1730"/>
      <c r="HVH2" s="1730"/>
      <c r="HVI2" s="1730"/>
      <c r="HVJ2" s="1730"/>
      <c r="HVK2" s="1730"/>
      <c r="HVL2" s="1730"/>
      <c r="HVM2" s="1730"/>
      <c r="HVN2" s="1730"/>
      <c r="HVO2" s="1730"/>
      <c r="HVP2" s="1730"/>
      <c r="HVQ2" s="1730"/>
      <c r="HVR2" s="1730"/>
      <c r="HVS2" s="1730"/>
      <c r="HVT2" s="1730"/>
      <c r="HVU2" s="1730"/>
      <c r="HVV2" s="1730"/>
      <c r="HVW2" s="1730"/>
      <c r="HVX2" s="1730"/>
      <c r="HVY2" s="1730"/>
      <c r="HVZ2" s="1730"/>
      <c r="HWA2" s="1730"/>
      <c r="HWB2" s="1730"/>
      <c r="HWC2" s="1730"/>
      <c r="HWD2" s="1730"/>
      <c r="HWE2" s="1730"/>
      <c r="HWF2" s="1730"/>
      <c r="HWG2" s="1730"/>
      <c r="HWH2" s="1730"/>
      <c r="HWI2" s="1730"/>
      <c r="HWJ2" s="1730"/>
      <c r="HWK2" s="1730"/>
      <c r="HWL2" s="1730"/>
      <c r="HWM2" s="1730"/>
      <c r="HWN2" s="1730"/>
      <c r="HWO2" s="1730"/>
      <c r="HWP2" s="1730"/>
      <c r="HWQ2" s="1730"/>
      <c r="HWR2" s="1730"/>
      <c r="HWS2" s="1730"/>
      <c r="HWT2" s="1730"/>
      <c r="HWU2" s="1730"/>
      <c r="HWV2" s="1730"/>
      <c r="HWW2" s="1730"/>
      <c r="HWX2" s="1730"/>
      <c r="HWY2" s="1730"/>
      <c r="HWZ2" s="1730"/>
      <c r="HXA2" s="1730"/>
      <c r="HXB2" s="1730"/>
      <c r="HXC2" s="1730"/>
      <c r="HXD2" s="1730"/>
      <c r="HXE2" s="1730"/>
      <c r="HXF2" s="1730"/>
      <c r="HXG2" s="1730"/>
      <c r="HXH2" s="1730"/>
      <c r="HXI2" s="1730"/>
      <c r="HXJ2" s="1730"/>
      <c r="HXK2" s="1730"/>
      <c r="HXL2" s="1730"/>
      <c r="HXM2" s="1730"/>
      <c r="HXN2" s="1730"/>
      <c r="HXO2" s="1730"/>
      <c r="HXP2" s="1730"/>
      <c r="HXQ2" s="1730"/>
      <c r="HXR2" s="1730"/>
      <c r="HXS2" s="1730"/>
      <c r="HXT2" s="1730"/>
      <c r="HXU2" s="1730"/>
      <c r="HXV2" s="1730"/>
      <c r="HXW2" s="1730"/>
      <c r="HXX2" s="1730"/>
      <c r="HXY2" s="1730"/>
      <c r="HXZ2" s="1730"/>
      <c r="HYA2" s="1730"/>
      <c r="HYB2" s="1730"/>
      <c r="HYC2" s="1730"/>
      <c r="HYD2" s="1730"/>
      <c r="HYE2" s="1730"/>
      <c r="HYF2" s="1730"/>
      <c r="HYG2" s="1730"/>
      <c r="HYH2" s="1730"/>
      <c r="HYI2" s="1730"/>
      <c r="HYJ2" s="1730"/>
      <c r="HYK2" s="1730"/>
      <c r="HYL2" s="1730"/>
      <c r="HYM2" s="1730"/>
      <c r="HYN2" s="1730"/>
      <c r="HYO2" s="1730"/>
      <c r="HYP2" s="1730"/>
      <c r="HYQ2" s="1730"/>
      <c r="HYR2" s="1730"/>
      <c r="HYS2" s="1730"/>
      <c r="HYT2" s="1730"/>
      <c r="HYU2" s="1730"/>
      <c r="HYV2" s="1730"/>
      <c r="HYW2" s="1730"/>
      <c r="HYX2" s="1730"/>
      <c r="HYY2" s="1730"/>
      <c r="HYZ2" s="1730"/>
      <c r="HZA2" s="1730"/>
      <c r="HZB2" s="1730"/>
      <c r="HZC2" s="1730"/>
      <c r="HZD2" s="1730"/>
      <c r="HZE2" s="1730"/>
      <c r="HZF2" s="1730"/>
      <c r="HZG2" s="1730"/>
      <c r="HZH2" s="1730"/>
      <c r="HZI2" s="1730"/>
      <c r="HZJ2" s="1730"/>
      <c r="HZK2" s="1730"/>
      <c r="HZL2" s="1730"/>
      <c r="HZM2" s="1730"/>
      <c r="HZN2" s="1730"/>
      <c r="HZO2" s="1730"/>
      <c r="HZP2" s="1730"/>
      <c r="HZQ2" s="1730"/>
      <c r="HZR2" s="1730"/>
      <c r="HZS2" s="1730"/>
      <c r="HZT2" s="1730"/>
      <c r="HZU2" s="1730"/>
      <c r="HZV2" s="1730"/>
      <c r="HZW2" s="1730"/>
      <c r="HZX2" s="1730"/>
      <c r="HZY2" s="1730"/>
      <c r="HZZ2" s="1730"/>
      <c r="IAA2" s="1730"/>
      <c r="IAB2" s="1730"/>
      <c r="IAC2" s="1730"/>
      <c r="IAD2" s="1730"/>
      <c r="IAE2" s="1730"/>
      <c r="IAF2" s="1730"/>
      <c r="IAG2" s="1730"/>
      <c r="IAH2" s="1730"/>
      <c r="IAI2" s="1730"/>
      <c r="IAJ2" s="1730"/>
      <c r="IAK2" s="1730"/>
      <c r="IAL2" s="1730"/>
      <c r="IAM2" s="1730"/>
      <c r="IAN2" s="1730"/>
      <c r="IAO2" s="1730"/>
      <c r="IAP2" s="1730"/>
      <c r="IAQ2" s="1730"/>
      <c r="IAR2" s="1730"/>
      <c r="IAS2" s="1730"/>
      <c r="IAT2" s="1730"/>
      <c r="IAU2" s="1730"/>
      <c r="IAV2" s="1730"/>
      <c r="IAW2" s="1730"/>
      <c r="IAX2" s="1730"/>
      <c r="IAY2" s="1730"/>
      <c r="IAZ2" s="1730"/>
      <c r="IBA2" s="1730"/>
      <c r="IBB2" s="1730"/>
      <c r="IBC2" s="1730"/>
      <c r="IBD2" s="1730"/>
      <c r="IBE2" s="1730"/>
      <c r="IBF2" s="1730"/>
      <c r="IBG2" s="1730"/>
      <c r="IBH2" s="1730"/>
      <c r="IBI2" s="1730"/>
      <c r="IBJ2" s="1730"/>
      <c r="IBK2" s="1730"/>
      <c r="IBL2" s="1730"/>
      <c r="IBM2" s="1730"/>
      <c r="IBN2" s="1730"/>
      <c r="IBO2" s="1730"/>
      <c r="IBP2" s="1730"/>
      <c r="IBQ2" s="1730"/>
      <c r="IBR2" s="1730"/>
      <c r="IBS2" s="1730"/>
      <c r="IBT2" s="1730"/>
      <c r="IBU2" s="1730"/>
      <c r="IBV2" s="1730"/>
      <c r="IBW2" s="1730"/>
      <c r="IBX2" s="1730"/>
      <c r="IBY2" s="1730"/>
      <c r="IBZ2" s="1730"/>
      <c r="ICA2" s="1730"/>
      <c r="ICB2" s="1730"/>
      <c r="ICC2" s="1730"/>
      <c r="ICD2" s="1730"/>
      <c r="ICE2" s="1730"/>
      <c r="ICF2" s="1730"/>
      <c r="ICG2" s="1730"/>
      <c r="ICH2" s="1730"/>
      <c r="ICI2" s="1730"/>
      <c r="ICJ2" s="1730"/>
      <c r="ICK2" s="1730"/>
      <c r="ICL2" s="1730"/>
      <c r="ICM2" s="1730"/>
      <c r="ICN2" s="1730"/>
      <c r="ICO2" s="1730"/>
      <c r="ICP2" s="1730"/>
      <c r="ICQ2" s="1730"/>
      <c r="ICR2" s="1730"/>
      <c r="ICS2" s="1730"/>
      <c r="ICT2" s="1730"/>
      <c r="ICU2" s="1730"/>
      <c r="ICV2" s="1730"/>
      <c r="ICW2" s="1730"/>
      <c r="ICX2" s="1730"/>
      <c r="ICY2" s="1730"/>
      <c r="ICZ2" s="1730"/>
      <c r="IDA2" s="1730"/>
      <c r="IDB2" s="1730"/>
      <c r="IDC2" s="1730"/>
      <c r="IDD2" s="1730"/>
      <c r="IDE2" s="1730"/>
      <c r="IDF2" s="1730"/>
      <c r="IDG2" s="1730"/>
      <c r="IDH2" s="1730"/>
      <c r="IDI2" s="1730"/>
      <c r="IDJ2" s="1730"/>
      <c r="IDK2" s="1730"/>
      <c r="IDL2" s="1730"/>
      <c r="IDM2" s="1730"/>
      <c r="IDN2" s="1730"/>
      <c r="IDO2" s="1730"/>
      <c r="IDP2" s="1730"/>
      <c r="IDQ2" s="1730"/>
      <c r="IDR2" s="1730"/>
      <c r="IDS2" s="1730"/>
      <c r="IDT2" s="1730"/>
      <c r="IDU2" s="1730"/>
      <c r="IDV2" s="1730"/>
      <c r="IDW2" s="1730"/>
      <c r="IDX2" s="1730"/>
      <c r="IDY2" s="1730"/>
      <c r="IDZ2" s="1730"/>
      <c r="IEA2" s="1730"/>
      <c r="IEB2" s="1730"/>
      <c r="IEC2" s="1730"/>
      <c r="IED2" s="1730"/>
      <c r="IEE2" s="1730"/>
      <c r="IEF2" s="1730"/>
      <c r="IEG2" s="1730"/>
      <c r="IEH2" s="1730"/>
      <c r="IEI2" s="1730"/>
      <c r="IEJ2" s="1730"/>
      <c r="IEK2" s="1730"/>
      <c r="IEL2" s="1730"/>
      <c r="IEM2" s="1730"/>
      <c r="IEN2" s="1730"/>
      <c r="IEO2" s="1730"/>
      <c r="IEP2" s="1730"/>
      <c r="IEQ2" s="1730"/>
      <c r="IER2" s="1730"/>
      <c r="IES2" s="1730"/>
      <c r="IET2" s="1730"/>
      <c r="IEU2" s="1730"/>
      <c r="IEV2" s="1730"/>
      <c r="IEW2" s="1730"/>
      <c r="IEX2" s="1730"/>
      <c r="IEY2" s="1730"/>
      <c r="IEZ2" s="1730"/>
      <c r="IFA2" s="1730"/>
      <c r="IFB2" s="1730"/>
      <c r="IFC2" s="1730"/>
      <c r="IFD2" s="1730"/>
      <c r="IFE2" s="1730"/>
      <c r="IFF2" s="1730"/>
      <c r="IFG2" s="1730"/>
      <c r="IFH2" s="1730"/>
      <c r="IFI2" s="1730"/>
      <c r="IFJ2" s="1730"/>
      <c r="IFK2" s="1730"/>
      <c r="IFL2" s="1730"/>
      <c r="IFM2" s="1730"/>
      <c r="IFN2" s="1730"/>
      <c r="IFO2" s="1730"/>
      <c r="IFP2" s="1730"/>
      <c r="IFQ2" s="1730"/>
      <c r="IFR2" s="1730"/>
      <c r="IFS2" s="1730"/>
      <c r="IFT2" s="1730"/>
      <c r="IFU2" s="1730"/>
      <c r="IFV2" s="1730"/>
      <c r="IFW2" s="1730"/>
      <c r="IFX2" s="1730"/>
      <c r="IFY2" s="1730"/>
      <c r="IFZ2" s="1730"/>
      <c r="IGA2" s="1730"/>
      <c r="IGB2" s="1730"/>
      <c r="IGC2" s="1730"/>
      <c r="IGD2" s="1730"/>
      <c r="IGE2" s="1730"/>
      <c r="IGF2" s="1730"/>
      <c r="IGG2" s="1730"/>
      <c r="IGH2" s="1730"/>
      <c r="IGI2" s="1730"/>
      <c r="IGJ2" s="1730"/>
      <c r="IGK2" s="1730"/>
      <c r="IGL2" s="1730"/>
      <c r="IGM2" s="1730"/>
      <c r="IGN2" s="1730"/>
      <c r="IGO2" s="1730"/>
      <c r="IGP2" s="1730"/>
      <c r="IGQ2" s="1730"/>
      <c r="IGR2" s="1730"/>
      <c r="IGS2" s="1730"/>
      <c r="IGT2" s="1730"/>
      <c r="IGU2" s="1730"/>
      <c r="IGV2" s="1730"/>
      <c r="IGW2" s="1730"/>
      <c r="IGX2" s="1730"/>
      <c r="IGY2" s="1730"/>
      <c r="IGZ2" s="1730"/>
      <c r="IHA2" s="1730"/>
      <c r="IHB2" s="1730"/>
      <c r="IHC2" s="1730"/>
      <c r="IHD2" s="1730"/>
      <c r="IHE2" s="1730"/>
      <c r="IHF2" s="1730"/>
      <c r="IHG2" s="1730"/>
      <c r="IHH2" s="1730"/>
      <c r="IHI2" s="1730"/>
      <c r="IHJ2" s="1730"/>
      <c r="IHK2" s="1730"/>
      <c r="IHL2" s="1730"/>
      <c r="IHM2" s="1730"/>
      <c r="IHN2" s="1730"/>
      <c r="IHO2" s="1730"/>
      <c r="IHP2" s="1730"/>
      <c r="IHQ2" s="1730"/>
      <c r="IHR2" s="1730"/>
      <c r="IHS2" s="1730"/>
      <c r="IHT2" s="1730"/>
      <c r="IHU2" s="1730"/>
      <c r="IHV2" s="1730"/>
      <c r="IHW2" s="1730"/>
      <c r="IHX2" s="1730"/>
      <c r="IHY2" s="1730"/>
      <c r="IHZ2" s="1730"/>
      <c r="IIA2" s="1730"/>
      <c r="IIB2" s="1730"/>
      <c r="IIC2" s="1730"/>
      <c r="IID2" s="1730"/>
      <c r="IIE2" s="1730"/>
      <c r="IIF2" s="1730"/>
      <c r="IIG2" s="1730"/>
      <c r="IIH2" s="1730"/>
      <c r="III2" s="1730"/>
      <c r="IIJ2" s="1730"/>
      <c r="IIK2" s="1730"/>
      <c r="IIL2" s="1730"/>
      <c r="IIM2" s="1730"/>
      <c r="IIN2" s="1730"/>
      <c r="IIO2" s="1730"/>
      <c r="IIP2" s="1730"/>
      <c r="IIQ2" s="1730"/>
      <c r="IIR2" s="1730"/>
      <c r="IIS2" s="1730"/>
      <c r="IIT2" s="1730"/>
      <c r="IIU2" s="1730"/>
      <c r="IIV2" s="1730"/>
      <c r="IIW2" s="1730"/>
      <c r="IIX2" s="1730"/>
      <c r="IIY2" s="1730"/>
      <c r="IIZ2" s="1730"/>
      <c r="IJA2" s="1730"/>
      <c r="IJB2" s="1730"/>
      <c r="IJC2" s="1730"/>
      <c r="IJD2" s="1730"/>
      <c r="IJE2" s="1730"/>
      <c r="IJF2" s="1730"/>
      <c r="IJG2" s="1730"/>
      <c r="IJH2" s="1730"/>
      <c r="IJI2" s="1730"/>
      <c r="IJJ2" s="1730"/>
      <c r="IJK2" s="1730"/>
      <c r="IJL2" s="1730"/>
      <c r="IJM2" s="1730"/>
      <c r="IJN2" s="1730"/>
      <c r="IJO2" s="1730"/>
      <c r="IJP2" s="1730"/>
      <c r="IJQ2" s="1730"/>
      <c r="IJR2" s="1730"/>
      <c r="IJS2" s="1730"/>
      <c r="IJT2" s="1730"/>
      <c r="IJU2" s="1730"/>
      <c r="IJV2" s="1730"/>
      <c r="IJW2" s="1730"/>
      <c r="IJX2" s="1730"/>
      <c r="IJY2" s="1730"/>
      <c r="IJZ2" s="1730"/>
      <c r="IKA2" s="1730"/>
      <c r="IKB2" s="1730"/>
      <c r="IKC2" s="1730"/>
      <c r="IKD2" s="1730"/>
      <c r="IKE2" s="1730"/>
      <c r="IKF2" s="1730"/>
      <c r="IKG2" s="1730"/>
      <c r="IKH2" s="1730"/>
      <c r="IKI2" s="1730"/>
      <c r="IKJ2" s="1730"/>
      <c r="IKK2" s="1730"/>
      <c r="IKL2" s="1730"/>
      <c r="IKM2" s="1730"/>
      <c r="IKN2" s="1730"/>
      <c r="IKO2" s="1730"/>
      <c r="IKP2" s="1730"/>
      <c r="IKQ2" s="1730"/>
      <c r="IKR2" s="1730"/>
      <c r="IKS2" s="1730"/>
      <c r="IKT2" s="1730"/>
      <c r="IKU2" s="1730"/>
      <c r="IKV2" s="1730"/>
      <c r="IKW2" s="1730"/>
      <c r="IKX2" s="1730"/>
      <c r="IKY2" s="1730"/>
      <c r="IKZ2" s="1730"/>
      <c r="ILA2" s="1730"/>
      <c r="ILB2" s="1730"/>
      <c r="ILC2" s="1730"/>
      <c r="ILD2" s="1730"/>
      <c r="ILE2" s="1730"/>
      <c r="ILF2" s="1730"/>
      <c r="ILG2" s="1730"/>
      <c r="ILH2" s="1730"/>
      <c r="ILI2" s="1730"/>
      <c r="ILJ2" s="1730"/>
      <c r="ILK2" s="1730"/>
      <c r="ILL2" s="1730"/>
      <c r="ILM2" s="1730"/>
      <c r="ILN2" s="1730"/>
      <c r="ILO2" s="1730"/>
      <c r="ILP2" s="1730"/>
      <c r="ILQ2" s="1730"/>
      <c r="ILR2" s="1730"/>
      <c r="ILS2" s="1730"/>
      <c r="ILT2" s="1730"/>
      <c r="ILU2" s="1730"/>
      <c r="ILV2" s="1730"/>
      <c r="ILW2" s="1730"/>
      <c r="ILX2" s="1730"/>
      <c r="ILY2" s="1730"/>
      <c r="ILZ2" s="1730"/>
      <c r="IMA2" s="1730"/>
      <c r="IMB2" s="1730"/>
      <c r="IMC2" s="1730"/>
      <c r="IMD2" s="1730"/>
      <c r="IME2" s="1730"/>
      <c r="IMF2" s="1730"/>
      <c r="IMG2" s="1730"/>
      <c r="IMH2" s="1730"/>
      <c r="IMI2" s="1730"/>
      <c r="IMJ2" s="1730"/>
      <c r="IMK2" s="1730"/>
      <c r="IML2" s="1730"/>
      <c r="IMM2" s="1730"/>
      <c r="IMN2" s="1730"/>
      <c r="IMO2" s="1730"/>
      <c r="IMP2" s="1730"/>
      <c r="IMQ2" s="1730"/>
      <c r="IMR2" s="1730"/>
      <c r="IMS2" s="1730"/>
      <c r="IMT2" s="1730"/>
      <c r="IMU2" s="1730"/>
      <c r="IMV2" s="1730"/>
      <c r="IMW2" s="1730"/>
      <c r="IMX2" s="1730"/>
      <c r="IMY2" s="1730"/>
      <c r="IMZ2" s="1730"/>
      <c r="INA2" s="1730"/>
      <c r="INB2" s="1730"/>
      <c r="INC2" s="1730"/>
      <c r="IND2" s="1730"/>
      <c r="INE2" s="1730"/>
      <c r="INF2" s="1730"/>
      <c r="ING2" s="1730"/>
      <c r="INH2" s="1730"/>
      <c r="INI2" s="1730"/>
      <c r="INJ2" s="1730"/>
      <c r="INK2" s="1730"/>
      <c r="INL2" s="1730"/>
      <c r="INM2" s="1730"/>
      <c r="INN2" s="1730"/>
      <c r="INO2" s="1730"/>
      <c r="INP2" s="1730"/>
      <c r="INQ2" s="1730"/>
      <c r="INR2" s="1730"/>
      <c r="INS2" s="1730"/>
      <c r="INT2" s="1730"/>
      <c r="INU2" s="1730"/>
      <c r="INV2" s="1730"/>
      <c r="INW2" s="1730"/>
      <c r="INX2" s="1730"/>
      <c r="INY2" s="1730"/>
      <c r="INZ2" s="1730"/>
      <c r="IOA2" s="1730"/>
      <c r="IOB2" s="1730"/>
      <c r="IOC2" s="1730"/>
      <c r="IOD2" s="1730"/>
      <c r="IOE2" s="1730"/>
      <c r="IOF2" s="1730"/>
      <c r="IOG2" s="1730"/>
      <c r="IOH2" s="1730"/>
      <c r="IOI2" s="1730"/>
      <c r="IOJ2" s="1730"/>
      <c r="IOK2" s="1730"/>
      <c r="IOL2" s="1730"/>
      <c r="IOM2" s="1730"/>
      <c r="ION2" s="1730"/>
      <c r="IOO2" s="1730"/>
      <c r="IOP2" s="1730"/>
      <c r="IOQ2" s="1730"/>
      <c r="IOR2" s="1730"/>
      <c r="IOS2" s="1730"/>
      <c r="IOT2" s="1730"/>
      <c r="IOU2" s="1730"/>
      <c r="IOV2" s="1730"/>
      <c r="IOW2" s="1730"/>
      <c r="IOX2" s="1730"/>
      <c r="IOY2" s="1730"/>
      <c r="IOZ2" s="1730"/>
      <c r="IPA2" s="1730"/>
      <c r="IPB2" s="1730"/>
      <c r="IPC2" s="1730"/>
      <c r="IPD2" s="1730"/>
      <c r="IPE2" s="1730"/>
      <c r="IPF2" s="1730"/>
      <c r="IPG2" s="1730"/>
      <c r="IPH2" s="1730"/>
      <c r="IPI2" s="1730"/>
      <c r="IPJ2" s="1730"/>
      <c r="IPK2" s="1730"/>
      <c r="IPL2" s="1730"/>
      <c r="IPM2" s="1730"/>
      <c r="IPN2" s="1730"/>
      <c r="IPO2" s="1730"/>
      <c r="IPP2" s="1730"/>
      <c r="IPQ2" s="1730"/>
      <c r="IPR2" s="1730"/>
      <c r="IPS2" s="1730"/>
      <c r="IPT2" s="1730"/>
      <c r="IPU2" s="1730"/>
      <c r="IPV2" s="1730"/>
      <c r="IPW2" s="1730"/>
      <c r="IPX2" s="1730"/>
      <c r="IPY2" s="1730"/>
      <c r="IPZ2" s="1730"/>
      <c r="IQA2" s="1730"/>
      <c r="IQB2" s="1730"/>
      <c r="IQC2" s="1730"/>
      <c r="IQD2" s="1730"/>
      <c r="IQE2" s="1730"/>
      <c r="IQF2" s="1730"/>
      <c r="IQG2" s="1730"/>
      <c r="IQH2" s="1730"/>
      <c r="IQI2" s="1730"/>
      <c r="IQJ2" s="1730"/>
      <c r="IQK2" s="1730"/>
      <c r="IQL2" s="1730"/>
      <c r="IQM2" s="1730"/>
      <c r="IQN2" s="1730"/>
      <c r="IQO2" s="1730"/>
      <c r="IQP2" s="1730"/>
      <c r="IQQ2" s="1730"/>
      <c r="IQR2" s="1730"/>
      <c r="IQS2" s="1730"/>
      <c r="IQT2" s="1730"/>
      <c r="IQU2" s="1730"/>
      <c r="IQV2" s="1730"/>
      <c r="IQW2" s="1730"/>
      <c r="IQX2" s="1730"/>
      <c r="IQY2" s="1730"/>
      <c r="IQZ2" s="1730"/>
      <c r="IRA2" s="1730"/>
      <c r="IRB2" s="1730"/>
      <c r="IRC2" s="1730"/>
      <c r="IRD2" s="1730"/>
      <c r="IRE2" s="1730"/>
      <c r="IRF2" s="1730"/>
      <c r="IRG2" s="1730"/>
      <c r="IRH2" s="1730"/>
      <c r="IRI2" s="1730"/>
      <c r="IRJ2" s="1730"/>
      <c r="IRK2" s="1730"/>
      <c r="IRL2" s="1730"/>
      <c r="IRM2" s="1730"/>
      <c r="IRN2" s="1730"/>
      <c r="IRO2" s="1730"/>
      <c r="IRP2" s="1730"/>
      <c r="IRQ2" s="1730"/>
      <c r="IRR2" s="1730"/>
      <c r="IRS2" s="1730"/>
      <c r="IRT2" s="1730"/>
      <c r="IRU2" s="1730"/>
      <c r="IRV2" s="1730"/>
      <c r="IRW2" s="1730"/>
      <c r="IRX2" s="1730"/>
      <c r="IRY2" s="1730"/>
      <c r="IRZ2" s="1730"/>
      <c r="ISA2" s="1730"/>
      <c r="ISB2" s="1730"/>
      <c r="ISC2" s="1730"/>
      <c r="ISD2" s="1730"/>
      <c r="ISE2" s="1730"/>
      <c r="ISF2" s="1730"/>
      <c r="ISG2" s="1730"/>
      <c r="ISH2" s="1730"/>
      <c r="ISI2" s="1730"/>
      <c r="ISJ2" s="1730"/>
      <c r="ISK2" s="1730"/>
      <c r="ISL2" s="1730"/>
      <c r="ISM2" s="1730"/>
      <c r="ISN2" s="1730"/>
      <c r="ISO2" s="1730"/>
      <c r="ISP2" s="1730"/>
      <c r="ISQ2" s="1730"/>
      <c r="ISR2" s="1730"/>
      <c r="ISS2" s="1730"/>
      <c r="IST2" s="1730"/>
      <c r="ISU2" s="1730"/>
      <c r="ISV2" s="1730"/>
      <c r="ISW2" s="1730"/>
      <c r="ISX2" s="1730"/>
      <c r="ISY2" s="1730"/>
      <c r="ISZ2" s="1730"/>
      <c r="ITA2" s="1730"/>
      <c r="ITB2" s="1730"/>
      <c r="ITC2" s="1730"/>
      <c r="ITD2" s="1730"/>
      <c r="ITE2" s="1730"/>
      <c r="ITF2" s="1730"/>
      <c r="ITG2" s="1730"/>
      <c r="ITH2" s="1730"/>
      <c r="ITI2" s="1730"/>
      <c r="ITJ2" s="1730"/>
      <c r="ITK2" s="1730"/>
      <c r="ITL2" s="1730"/>
      <c r="ITM2" s="1730"/>
      <c r="ITN2" s="1730"/>
      <c r="ITO2" s="1730"/>
      <c r="ITP2" s="1730"/>
      <c r="ITQ2" s="1730"/>
      <c r="ITR2" s="1730"/>
      <c r="ITS2" s="1730"/>
      <c r="ITT2" s="1730"/>
      <c r="ITU2" s="1730"/>
      <c r="ITV2" s="1730"/>
      <c r="ITW2" s="1730"/>
      <c r="ITX2" s="1730"/>
      <c r="ITY2" s="1730"/>
      <c r="ITZ2" s="1730"/>
      <c r="IUA2" s="1730"/>
      <c r="IUB2" s="1730"/>
      <c r="IUC2" s="1730"/>
      <c r="IUD2" s="1730"/>
      <c r="IUE2" s="1730"/>
      <c r="IUF2" s="1730"/>
      <c r="IUG2" s="1730"/>
      <c r="IUH2" s="1730"/>
      <c r="IUI2" s="1730"/>
      <c r="IUJ2" s="1730"/>
      <c r="IUK2" s="1730"/>
      <c r="IUL2" s="1730"/>
      <c r="IUM2" s="1730"/>
      <c r="IUN2" s="1730"/>
      <c r="IUO2" s="1730"/>
      <c r="IUP2" s="1730"/>
      <c r="IUQ2" s="1730"/>
      <c r="IUR2" s="1730"/>
      <c r="IUS2" s="1730"/>
      <c r="IUT2" s="1730"/>
      <c r="IUU2" s="1730"/>
      <c r="IUV2" s="1730"/>
      <c r="IUW2" s="1730"/>
      <c r="IUX2" s="1730"/>
      <c r="IUY2" s="1730"/>
      <c r="IUZ2" s="1730"/>
      <c r="IVA2" s="1730"/>
      <c r="IVB2" s="1730"/>
      <c r="IVC2" s="1730"/>
      <c r="IVD2" s="1730"/>
      <c r="IVE2" s="1730"/>
      <c r="IVF2" s="1730"/>
      <c r="IVG2" s="1730"/>
      <c r="IVH2" s="1730"/>
      <c r="IVI2" s="1730"/>
      <c r="IVJ2" s="1730"/>
      <c r="IVK2" s="1730"/>
      <c r="IVL2" s="1730"/>
      <c r="IVM2" s="1730"/>
      <c r="IVN2" s="1730"/>
      <c r="IVO2" s="1730"/>
      <c r="IVP2" s="1730"/>
      <c r="IVQ2" s="1730"/>
      <c r="IVR2" s="1730"/>
      <c r="IVS2" s="1730"/>
      <c r="IVT2" s="1730"/>
      <c r="IVU2" s="1730"/>
      <c r="IVV2" s="1730"/>
      <c r="IVW2" s="1730"/>
      <c r="IVX2" s="1730"/>
      <c r="IVY2" s="1730"/>
      <c r="IVZ2" s="1730"/>
      <c r="IWA2" s="1730"/>
      <c r="IWB2" s="1730"/>
      <c r="IWC2" s="1730"/>
      <c r="IWD2" s="1730"/>
      <c r="IWE2" s="1730"/>
      <c r="IWF2" s="1730"/>
      <c r="IWG2" s="1730"/>
      <c r="IWH2" s="1730"/>
      <c r="IWI2" s="1730"/>
      <c r="IWJ2" s="1730"/>
      <c r="IWK2" s="1730"/>
      <c r="IWL2" s="1730"/>
      <c r="IWM2" s="1730"/>
      <c r="IWN2" s="1730"/>
      <c r="IWO2" s="1730"/>
      <c r="IWP2" s="1730"/>
      <c r="IWQ2" s="1730"/>
      <c r="IWR2" s="1730"/>
      <c r="IWS2" s="1730"/>
      <c r="IWT2" s="1730"/>
      <c r="IWU2" s="1730"/>
      <c r="IWV2" s="1730"/>
      <c r="IWW2" s="1730"/>
      <c r="IWX2" s="1730"/>
      <c r="IWY2" s="1730"/>
      <c r="IWZ2" s="1730"/>
      <c r="IXA2" s="1730"/>
      <c r="IXB2" s="1730"/>
      <c r="IXC2" s="1730"/>
      <c r="IXD2" s="1730"/>
      <c r="IXE2" s="1730"/>
      <c r="IXF2" s="1730"/>
      <c r="IXG2" s="1730"/>
      <c r="IXH2" s="1730"/>
      <c r="IXI2" s="1730"/>
      <c r="IXJ2" s="1730"/>
      <c r="IXK2" s="1730"/>
      <c r="IXL2" s="1730"/>
      <c r="IXM2" s="1730"/>
      <c r="IXN2" s="1730"/>
      <c r="IXO2" s="1730"/>
      <c r="IXP2" s="1730"/>
      <c r="IXQ2" s="1730"/>
      <c r="IXR2" s="1730"/>
      <c r="IXS2" s="1730"/>
      <c r="IXT2" s="1730"/>
      <c r="IXU2" s="1730"/>
      <c r="IXV2" s="1730"/>
      <c r="IXW2" s="1730"/>
      <c r="IXX2" s="1730"/>
      <c r="IXY2" s="1730"/>
      <c r="IXZ2" s="1730"/>
      <c r="IYA2" s="1730"/>
      <c r="IYB2" s="1730"/>
      <c r="IYC2" s="1730"/>
      <c r="IYD2" s="1730"/>
      <c r="IYE2" s="1730"/>
      <c r="IYF2" s="1730"/>
      <c r="IYG2" s="1730"/>
      <c r="IYH2" s="1730"/>
      <c r="IYI2" s="1730"/>
      <c r="IYJ2" s="1730"/>
      <c r="IYK2" s="1730"/>
      <c r="IYL2" s="1730"/>
      <c r="IYM2" s="1730"/>
      <c r="IYN2" s="1730"/>
      <c r="IYO2" s="1730"/>
      <c r="IYP2" s="1730"/>
      <c r="IYQ2" s="1730"/>
      <c r="IYR2" s="1730"/>
      <c r="IYS2" s="1730"/>
      <c r="IYT2" s="1730"/>
      <c r="IYU2" s="1730"/>
      <c r="IYV2" s="1730"/>
      <c r="IYW2" s="1730"/>
      <c r="IYX2" s="1730"/>
      <c r="IYY2" s="1730"/>
      <c r="IYZ2" s="1730"/>
      <c r="IZA2" s="1730"/>
      <c r="IZB2" s="1730"/>
      <c r="IZC2" s="1730"/>
      <c r="IZD2" s="1730"/>
      <c r="IZE2" s="1730"/>
      <c r="IZF2" s="1730"/>
      <c r="IZG2" s="1730"/>
      <c r="IZH2" s="1730"/>
      <c r="IZI2" s="1730"/>
      <c r="IZJ2" s="1730"/>
      <c r="IZK2" s="1730"/>
      <c r="IZL2" s="1730"/>
      <c r="IZM2" s="1730"/>
      <c r="IZN2" s="1730"/>
      <c r="IZO2" s="1730"/>
      <c r="IZP2" s="1730"/>
      <c r="IZQ2" s="1730"/>
      <c r="IZR2" s="1730"/>
      <c r="IZS2" s="1730"/>
      <c r="IZT2" s="1730"/>
      <c r="IZU2" s="1730"/>
      <c r="IZV2" s="1730"/>
      <c r="IZW2" s="1730"/>
      <c r="IZX2" s="1730"/>
      <c r="IZY2" s="1730"/>
      <c r="IZZ2" s="1730"/>
      <c r="JAA2" s="1730"/>
      <c r="JAB2" s="1730"/>
      <c r="JAC2" s="1730"/>
      <c r="JAD2" s="1730"/>
      <c r="JAE2" s="1730"/>
      <c r="JAF2" s="1730"/>
      <c r="JAG2" s="1730"/>
      <c r="JAH2" s="1730"/>
      <c r="JAI2" s="1730"/>
      <c r="JAJ2" s="1730"/>
      <c r="JAK2" s="1730"/>
      <c r="JAL2" s="1730"/>
      <c r="JAM2" s="1730"/>
      <c r="JAN2" s="1730"/>
      <c r="JAO2" s="1730"/>
      <c r="JAP2" s="1730"/>
      <c r="JAQ2" s="1730"/>
      <c r="JAR2" s="1730"/>
      <c r="JAS2" s="1730"/>
      <c r="JAT2" s="1730"/>
      <c r="JAU2" s="1730"/>
      <c r="JAV2" s="1730"/>
      <c r="JAW2" s="1730"/>
      <c r="JAX2" s="1730"/>
      <c r="JAY2" s="1730"/>
      <c r="JAZ2" s="1730"/>
      <c r="JBA2" s="1730"/>
      <c r="JBB2" s="1730"/>
      <c r="JBC2" s="1730"/>
      <c r="JBD2" s="1730"/>
      <c r="JBE2" s="1730"/>
      <c r="JBF2" s="1730"/>
      <c r="JBG2" s="1730"/>
      <c r="JBH2" s="1730"/>
      <c r="JBI2" s="1730"/>
      <c r="JBJ2" s="1730"/>
      <c r="JBK2" s="1730"/>
      <c r="JBL2" s="1730"/>
      <c r="JBM2" s="1730"/>
      <c r="JBN2" s="1730"/>
      <c r="JBO2" s="1730"/>
      <c r="JBP2" s="1730"/>
      <c r="JBQ2" s="1730"/>
      <c r="JBR2" s="1730"/>
      <c r="JBS2" s="1730"/>
      <c r="JBT2" s="1730"/>
      <c r="JBU2" s="1730"/>
      <c r="JBV2" s="1730"/>
      <c r="JBW2" s="1730"/>
      <c r="JBX2" s="1730"/>
      <c r="JBY2" s="1730"/>
      <c r="JBZ2" s="1730"/>
      <c r="JCA2" s="1730"/>
      <c r="JCB2" s="1730"/>
      <c r="JCC2" s="1730"/>
      <c r="JCD2" s="1730"/>
      <c r="JCE2" s="1730"/>
      <c r="JCF2" s="1730"/>
      <c r="JCG2" s="1730"/>
      <c r="JCH2" s="1730"/>
      <c r="JCI2" s="1730"/>
      <c r="JCJ2" s="1730"/>
      <c r="JCK2" s="1730"/>
      <c r="JCL2" s="1730"/>
      <c r="JCM2" s="1730"/>
      <c r="JCN2" s="1730"/>
      <c r="JCO2" s="1730"/>
      <c r="JCP2" s="1730"/>
      <c r="JCQ2" s="1730"/>
      <c r="JCR2" s="1730"/>
      <c r="JCS2" s="1730"/>
      <c r="JCT2" s="1730"/>
      <c r="JCU2" s="1730"/>
      <c r="JCV2" s="1730"/>
      <c r="JCW2" s="1730"/>
      <c r="JCX2" s="1730"/>
      <c r="JCY2" s="1730"/>
      <c r="JCZ2" s="1730"/>
      <c r="JDA2" s="1730"/>
      <c r="JDB2" s="1730"/>
      <c r="JDC2" s="1730"/>
      <c r="JDD2" s="1730"/>
      <c r="JDE2" s="1730"/>
      <c r="JDF2" s="1730"/>
      <c r="JDG2" s="1730"/>
      <c r="JDH2" s="1730"/>
      <c r="JDI2" s="1730"/>
      <c r="JDJ2" s="1730"/>
      <c r="JDK2" s="1730"/>
      <c r="JDL2" s="1730"/>
      <c r="JDM2" s="1730"/>
      <c r="JDN2" s="1730"/>
      <c r="JDO2" s="1730"/>
      <c r="JDP2" s="1730"/>
      <c r="JDQ2" s="1730"/>
      <c r="JDR2" s="1730"/>
      <c r="JDS2" s="1730"/>
      <c r="JDT2" s="1730"/>
      <c r="JDU2" s="1730"/>
      <c r="JDV2" s="1730"/>
      <c r="JDW2" s="1730"/>
      <c r="JDX2" s="1730"/>
      <c r="JDY2" s="1730"/>
      <c r="JDZ2" s="1730"/>
      <c r="JEA2" s="1730"/>
      <c r="JEB2" s="1730"/>
      <c r="JEC2" s="1730"/>
      <c r="JED2" s="1730"/>
      <c r="JEE2" s="1730"/>
      <c r="JEF2" s="1730"/>
      <c r="JEG2" s="1730"/>
      <c r="JEH2" s="1730"/>
      <c r="JEI2" s="1730"/>
      <c r="JEJ2" s="1730"/>
      <c r="JEK2" s="1730"/>
      <c r="JEL2" s="1730"/>
      <c r="JEM2" s="1730"/>
      <c r="JEN2" s="1730"/>
      <c r="JEO2" s="1730"/>
      <c r="JEP2" s="1730"/>
      <c r="JEQ2" s="1730"/>
      <c r="JER2" s="1730"/>
      <c r="JES2" s="1730"/>
      <c r="JET2" s="1730"/>
      <c r="JEU2" s="1730"/>
      <c r="JEV2" s="1730"/>
      <c r="JEW2" s="1730"/>
      <c r="JEX2" s="1730"/>
      <c r="JEY2" s="1730"/>
      <c r="JEZ2" s="1730"/>
      <c r="JFA2" s="1730"/>
      <c r="JFB2" s="1730"/>
      <c r="JFC2" s="1730"/>
      <c r="JFD2" s="1730"/>
      <c r="JFE2" s="1730"/>
      <c r="JFF2" s="1730"/>
      <c r="JFG2" s="1730"/>
      <c r="JFH2" s="1730"/>
      <c r="JFI2" s="1730"/>
      <c r="JFJ2" s="1730"/>
      <c r="JFK2" s="1730"/>
      <c r="JFL2" s="1730"/>
      <c r="JFM2" s="1730"/>
      <c r="JFN2" s="1730"/>
      <c r="JFO2" s="1730"/>
      <c r="JFP2" s="1730"/>
      <c r="JFQ2" s="1730"/>
      <c r="JFR2" s="1730"/>
      <c r="JFS2" s="1730"/>
      <c r="JFT2" s="1730"/>
      <c r="JFU2" s="1730"/>
      <c r="JFV2" s="1730"/>
      <c r="JFW2" s="1730"/>
      <c r="JFX2" s="1730"/>
      <c r="JFY2" s="1730"/>
      <c r="JFZ2" s="1730"/>
      <c r="JGA2" s="1730"/>
      <c r="JGB2" s="1730"/>
      <c r="JGC2" s="1730"/>
      <c r="JGD2" s="1730"/>
      <c r="JGE2" s="1730"/>
      <c r="JGF2" s="1730"/>
      <c r="JGG2" s="1730"/>
      <c r="JGH2" s="1730"/>
      <c r="JGI2" s="1730"/>
      <c r="JGJ2" s="1730"/>
      <c r="JGK2" s="1730"/>
      <c r="JGL2" s="1730"/>
      <c r="JGM2" s="1730"/>
      <c r="JGN2" s="1730"/>
      <c r="JGO2" s="1730"/>
      <c r="JGP2" s="1730"/>
      <c r="JGQ2" s="1730"/>
      <c r="JGR2" s="1730"/>
      <c r="JGS2" s="1730"/>
      <c r="JGT2" s="1730"/>
      <c r="JGU2" s="1730"/>
      <c r="JGV2" s="1730"/>
      <c r="JGW2" s="1730"/>
      <c r="JGX2" s="1730"/>
      <c r="JGY2" s="1730"/>
      <c r="JGZ2" s="1730"/>
      <c r="JHA2" s="1730"/>
      <c r="JHB2" s="1730"/>
      <c r="JHC2" s="1730"/>
      <c r="JHD2" s="1730"/>
      <c r="JHE2" s="1730"/>
      <c r="JHF2" s="1730"/>
      <c r="JHG2" s="1730"/>
      <c r="JHH2" s="1730"/>
      <c r="JHI2" s="1730"/>
      <c r="JHJ2" s="1730"/>
      <c r="JHK2" s="1730"/>
      <c r="JHL2" s="1730"/>
      <c r="JHM2" s="1730"/>
      <c r="JHN2" s="1730"/>
      <c r="JHO2" s="1730"/>
      <c r="JHP2" s="1730"/>
      <c r="JHQ2" s="1730"/>
      <c r="JHR2" s="1730"/>
      <c r="JHS2" s="1730"/>
      <c r="JHT2" s="1730"/>
      <c r="JHU2" s="1730"/>
      <c r="JHV2" s="1730"/>
      <c r="JHW2" s="1730"/>
      <c r="JHX2" s="1730"/>
      <c r="JHY2" s="1730"/>
      <c r="JHZ2" s="1730"/>
      <c r="JIA2" s="1730"/>
      <c r="JIB2" s="1730"/>
      <c r="JIC2" s="1730"/>
      <c r="JID2" s="1730"/>
      <c r="JIE2" s="1730"/>
      <c r="JIF2" s="1730"/>
      <c r="JIG2" s="1730"/>
      <c r="JIH2" s="1730"/>
      <c r="JII2" s="1730"/>
      <c r="JIJ2" s="1730"/>
      <c r="JIK2" s="1730"/>
      <c r="JIL2" s="1730"/>
      <c r="JIM2" s="1730"/>
      <c r="JIN2" s="1730"/>
      <c r="JIO2" s="1730"/>
      <c r="JIP2" s="1730"/>
      <c r="JIQ2" s="1730"/>
      <c r="JIR2" s="1730"/>
      <c r="JIS2" s="1730"/>
      <c r="JIT2" s="1730"/>
      <c r="JIU2" s="1730"/>
      <c r="JIV2" s="1730"/>
      <c r="JIW2" s="1730"/>
      <c r="JIX2" s="1730"/>
      <c r="JIY2" s="1730"/>
      <c r="JIZ2" s="1730"/>
      <c r="JJA2" s="1730"/>
      <c r="JJB2" s="1730"/>
      <c r="JJC2" s="1730"/>
      <c r="JJD2" s="1730"/>
      <c r="JJE2" s="1730"/>
      <c r="JJF2" s="1730"/>
      <c r="JJG2" s="1730"/>
      <c r="JJH2" s="1730"/>
      <c r="JJI2" s="1730"/>
      <c r="JJJ2" s="1730"/>
      <c r="JJK2" s="1730"/>
      <c r="JJL2" s="1730"/>
      <c r="JJM2" s="1730"/>
      <c r="JJN2" s="1730"/>
      <c r="JJO2" s="1730"/>
      <c r="JJP2" s="1730"/>
      <c r="JJQ2" s="1730"/>
      <c r="JJR2" s="1730"/>
      <c r="JJS2" s="1730"/>
      <c r="JJT2" s="1730"/>
      <c r="JJU2" s="1730"/>
      <c r="JJV2" s="1730"/>
      <c r="JJW2" s="1730"/>
      <c r="JJX2" s="1730"/>
      <c r="JJY2" s="1730"/>
      <c r="JJZ2" s="1730"/>
      <c r="JKA2" s="1730"/>
      <c r="JKB2" s="1730"/>
      <c r="JKC2" s="1730"/>
      <c r="JKD2" s="1730"/>
      <c r="JKE2" s="1730"/>
      <c r="JKF2" s="1730"/>
      <c r="JKG2" s="1730"/>
      <c r="JKH2" s="1730"/>
      <c r="JKI2" s="1730"/>
      <c r="JKJ2" s="1730"/>
      <c r="JKK2" s="1730"/>
      <c r="JKL2" s="1730"/>
      <c r="JKM2" s="1730"/>
      <c r="JKN2" s="1730"/>
      <c r="JKO2" s="1730"/>
      <c r="JKP2" s="1730"/>
      <c r="JKQ2" s="1730"/>
      <c r="JKR2" s="1730"/>
      <c r="JKS2" s="1730"/>
      <c r="JKT2" s="1730"/>
      <c r="JKU2" s="1730"/>
      <c r="JKV2" s="1730"/>
      <c r="JKW2" s="1730"/>
      <c r="JKX2" s="1730"/>
      <c r="JKY2" s="1730"/>
      <c r="JKZ2" s="1730"/>
      <c r="JLA2" s="1730"/>
      <c r="JLB2" s="1730"/>
      <c r="JLC2" s="1730"/>
      <c r="JLD2" s="1730"/>
      <c r="JLE2" s="1730"/>
      <c r="JLF2" s="1730"/>
      <c r="JLG2" s="1730"/>
      <c r="JLH2" s="1730"/>
      <c r="JLI2" s="1730"/>
      <c r="JLJ2" s="1730"/>
      <c r="JLK2" s="1730"/>
      <c r="JLL2" s="1730"/>
      <c r="JLM2" s="1730"/>
      <c r="JLN2" s="1730"/>
      <c r="JLO2" s="1730"/>
      <c r="JLP2" s="1730"/>
      <c r="JLQ2" s="1730"/>
      <c r="JLR2" s="1730"/>
      <c r="JLS2" s="1730"/>
      <c r="JLT2" s="1730"/>
      <c r="JLU2" s="1730"/>
      <c r="JLV2" s="1730"/>
      <c r="JLW2" s="1730"/>
      <c r="JLX2" s="1730"/>
      <c r="JLY2" s="1730"/>
      <c r="JLZ2" s="1730"/>
      <c r="JMA2" s="1730"/>
      <c r="JMB2" s="1730"/>
      <c r="JMC2" s="1730"/>
      <c r="JMD2" s="1730"/>
      <c r="JME2" s="1730"/>
      <c r="JMF2" s="1730"/>
      <c r="JMG2" s="1730"/>
      <c r="JMH2" s="1730"/>
      <c r="JMI2" s="1730"/>
      <c r="JMJ2" s="1730"/>
      <c r="JMK2" s="1730"/>
      <c r="JML2" s="1730"/>
      <c r="JMM2" s="1730"/>
      <c r="JMN2" s="1730"/>
      <c r="JMO2" s="1730"/>
      <c r="JMP2" s="1730"/>
      <c r="JMQ2" s="1730"/>
      <c r="JMR2" s="1730"/>
      <c r="JMS2" s="1730"/>
      <c r="JMT2" s="1730"/>
      <c r="JMU2" s="1730"/>
      <c r="JMV2" s="1730"/>
      <c r="JMW2" s="1730"/>
      <c r="JMX2" s="1730"/>
      <c r="JMY2" s="1730"/>
      <c r="JMZ2" s="1730"/>
      <c r="JNA2" s="1730"/>
      <c r="JNB2" s="1730"/>
      <c r="JNC2" s="1730"/>
      <c r="JND2" s="1730"/>
      <c r="JNE2" s="1730"/>
      <c r="JNF2" s="1730"/>
      <c r="JNG2" s="1730"/>
      <c r="JNH2" s="1730"/>
      <c r="JNI2" s="1730"/>
      <c r="JNJ2" s="1730"/>
      <c r="JNK2" s="1730"/>
      <c r="JNL2" s="1730"/>
      <c r="JNM2" s="1730"/>
      <c r="JNN2" s="1730"/>
      <c r="JNO2" s="1730"/>
      <c r="JNP2" s="1730"/>
      <c r="JNQ2" s="1730"/>
      <c r="JNR2" s="1730"/>
      <c r="JNS2" s="1730"/>
      <c r="JNT2" s="1730"/>
      <c r="JNU2" s="1730"/>
      <c r="JNV2" s="1730"/>
      <c r="JNW2" s="1730"/>
      <c r="JNX2" s="1730"/>
      <c r="JNY2" s="1730"/>
      <c r="JNZ2" s="1730"/>
      <c r="JOA2" s="1730"/>
      <c r="JOB2" s="1730"/>
      <c r="JOC2" s="1730"/>
      <c r="JOD2" s="1730"/>
      <c r="JOE2" s="1730"/>
      <c r="JOF2" s="1730"/>
      <c r="JOG2" s="1730"/>
      <c r="JOH2" s="1730"/>
      <c r="JOI2" s="1730"/>
      <c r="JOJ2" s="1730"/>
      <c r="JOK2" s="1730"/>
      <c r="JOL2" s="1730"/>
      <c r="JOM2" s="1730"/>
      <c r="JON2" s="1730"/>
      <c r="JOO2" s="1730"/>
      <c r="JOP2" s="1730"/>
      <c r="JOQ2" s="1730"/>
      <c r="JOR2" s="1730"/>
      <c r="JOS2" s="1730"/>
      <c r="JOT2" s="1730"/>
      <c r="JOU2" s="1730"/>
      <c r="JOV2" s="1730"/>
      <c r="JOW2" s="1730"/>
      <c r="JOX2" s="1730"/>
      <c r="JOY2" s="1730"/>
      <c r="JOZ2" s="1730"/>
      <c r="JPA2" s="1730"/>
      <c r="JPB2" s="1730"/>
      <c r="JPC2" s="1730"/>
      <c r="JPD2" s="1730"/>
      <c r="JPE2" s="1730"/>
      <c r="JPF2" s="1730"/>
      <c r="JPG2" s="1730"/>
      <c r="JPH2" s="1730"/>
      <c r="JPI2" s="1730"/>
      <c r="JPJ2" s="1730"/>
      <c r="JPK2" s="1730"/>
      <c r="JPL2" s="1730"/>
      <c r="JPM2" s="1730"/>
      <c r="JPN2" s="1730"/>
      <c r="JPO2" s="1730"/>
      <c r="JPP2" s="1730"/>
      <c r="JPQ2" s="1730"/>
      <c r="JPR2" s="1730"/>
      <c r="JPS2" s="1730"/>
      <c r="JPT2" s="1730"/>
      <c r="JPU2" s="1730"/>
      <c r="JPV2" s="1730"/>
      <c r="JPW2" s="1730"/>
      <c r="JPX2" s="1730"/>
      <c r="JPY2" s="1730"/>
      <c r="JPZ2" s="1730"/>
      <c r="JQA2" s="1730"/>
      <c r="JQB2" s="1730"/>
      <c r="JQC2" s="1730"/>
      <c r="JQD2" s="1730"/>
      <c r="JQE2" s="1730"/>
      <c r="JQF2" s="1730"/>
      <c r="JQG2" s="1730"/>
      <c r="JQH2" s="1730"/>
      <c r="JQI2" s="1730"/>
      <c r="JQJ2" s="1730"/>
      <c r="JQK2" s="1730"/>
      <c r="JQL2" s="1730"/>
      <c r="JQM2" s="1730"/>
      <c r="JQN2" s="1730"/>
      <c r="JQO2" s="1730"/>
      <c r="JQP2" s="1730"/>
      <c r="JQQ2" s="1730"/>
      <c r="JQR2" s="1730"/>
      <c r="JQS2" s="1730"/>
      <c r="JQT2" s="1730"/>
      <c r="JQU2" s="1730"/>
      <c r="JQV2" s="1730"/>
      <c r="JQW2" s="1730"/>
      <c r="JQX2" s="1730"/>
      <c r="JQY2" s="1730"/>
      <c r="JQZ2" s="1730"/>
      <c r="JRA2" s="1730"/>
      <c r="JRB2" s="1730"/>
      <c r="JRC2" s="1730"/>
      <c r="JRD2" s="1730"/>
      <c r="JRE2" s="1730"/>
      <c r="JRF2" s="1730"/>
      <c r="JRG2" s="1730"/>
      <c r="JRH2" s="1730"/>
      <c r="JRI2" s="1730"/>
      <c r="JRJ2" s="1730"/>
      <c r="JRK2" s="1730"/>
      <c r="JRL2" s="1730"/>
      <c r="JRM2" s="1730"/>
      <c r="JRN2" s="1730"/>
      <c r="JRO2" s="1730"/>
      <c r="JRP2" s="1730"/>
      <c r="JRQ2" s="1730"/>
      <c r="JRR2" s="1730"/>
      <c r="JRS2" s="1730"/>
      <c r="JRT2" s="1730"/>
      <c r="JRU2" s="1730"/>
      <c r="JRV2" s="1730"/>
      <c r="JRW2" s="1730"/>
      <c r="JRX2" s="1730"/>
      <c r="JRY2" s="1730"/>
      <c r="JRZ2" s="1730"/>
      <c r="JSA2" s="1730"/>
      <c r="JSB2" s="1730"/>
      <c r="JSC2" s="1730"/>
      <c r="JSD2" s="1730"/>
      <c r="JSE2" s="1730"/>
      <c r="JSF2" s="1730"/>
      <c r="JSG2" s="1730"/>
      <c r="JSH2" s="1730"/>
      <c r="JSI2" s="1730"/>
      <c r="JSJ2" s="1730"/>
      <c r="JSK2" s="1730"/>
      <c r="JSL2" s="1730"/>
      <c r="JSM2" s="1730"/>
      <c r="JSN2" s="1730"/>
      <c r="JSO2" s="1730"/>
      <c r="JSP2" s="1730"/>
      <c r="JSQ2" s="1730"/>
      <c r="JSR2" s="1730"/>
      <c r="JSS2" s="1730"/>
      <c r="JST2" s="1730"/>
      <c r="JSU2" s="1730"/>
      <c r="JSV2" s="1730"/>
      <c r="JSW2" s="1730"/>
      <c r="JSX2" s="1730"/>
      <c r="JSY2" s="1730"/>
      <c r="JSZ2" s="1730"/>
      <c r="JTA2" s="1730"/>
      <c r="JTB2" s="1730"/>
      <c r="JTC2" s="1730"/>
      <c r="JTD2" s="1730"/>
      <c r="JTE2" s="1730"/>
      <c r="JTF2" s="1730"/>
      <c r="JTG2" s="1730"/>
      <c r="JTH2" s="1730"/>
      <c r="JTI2" s="1730"/>
      <c r="JTJ2" s="1730"/>
      <c r="JTK2" s="1730"/>
      <c r="JTL2" s="1730"/>
      <c r="JTM2" s="1730"/>
      <c r="JTN2" s="1730"/>
      <c r="JTO2" s="1730"/>
      <c r="JTP2" s="1730"/>
      <c r="JTQ2" s="1730"/>
      <c r="JTR2" s="1730"/>
      <c r="JTS2" s="1730"/>
      <c r="JTT2" s="1730"/>
      <c r="JTU2" s="1730"/>
      <c r="JTV2" s="1730"/>
      <c r="JTW2" s="1730"/>
      <c r="JTX2" s="1730"/>
      <c r="JTY2" s="1730"/>
      <c r="JTZ2" s="1730"/>
      <c r="JUA2" s="1730"/>
      <c r="JUB2" s="1730"/>
      <c r="JUC2" s="1730"/>
      <c r="JUD2" s="1730"/>
      <c r="JUE2" s="1730"/>
      <c r="JUF2" s="1730"/>
      <c r="JUG2" s="1730"/>
      <c r="JUH2" s="1730"/>
      <c r="JUI2" s="1730"/>
      <c r="JUJ2" s="1730"/>
      <c r="JUK2" s="1730"/>
      <c r="JUL2" s="1730"/>
      <c r="JUM2" s="1730"/>
      <c r="JUN2" s="1730"/>
      <c r="JUO2" s="1730"/>
      <c r="JUP2" s="1730"/>
      <c r="JUQ2" s="1730"/>
      <c r="JUR2" s="1730"/>
      <c r="JUS2" s="1730"/>
      <c r="JUT2" s="1730"/>
      <c r="JUU2" s="1730"/>
      <c r="JUV2" s="1730"/>
      <c r="JUW2" s="1730"/>
      <c r="JUX2" s="1730"/>
      <c r="JUY2" s="1730"/>
      <c r="JUZ2" s="1730"/>
      <c r="JVA2" s="1730"/>
      <c r="JVB2" s="1730"/>
      <c r="JVC2" s="1730"/>
      <c r="JVD2" s="1730"/>
      <c r="JVE2" s="1730"/>
      <c r="JVF2" s="1730"/>
      <c r="JVG2" s="1730"/>
      <c r="JVH2" s="1730"/>
      <c r="JVI2" s="1730"/>
      <c r="JVJ2" s="1730"/>
      <c r="JVK2" s="1730"/>
      <c r="JVL2" s="1730"/>
      <c r="JVM2" s="1730"/>
      <c r="JVN2" s="1730"/>
      <c r="JVO2" s="1730"/>
      <c r="JVP2" s="1730"/>
      <c r="JVQ2" s="1730"/>
      <c r="JVR2" s="1730"/>
      <c r="JVS2" s="1730"/>
      <c r="JVT2" s="1730"/>
      <c r="JVU2" s="1730"/>
      <c r="JVV2" s="1730"/>
      <c r="JVW2" s="1730"/>
      <c r="JVX2" s="1730"/>
      <c r="JVY2" s="1730"/>
      <c r="JVZ2" s="1730"/>
      <c r="JWA2" s="1730"/>
      <c r="JWB2" s="1730"/>
      <c r="JWC2" s="1730"/>
      <c r="JWD2" s="1730"/>
      <c r="JWE2" s="1730"/>
      <c r="JWF2" s="1730"/>
      <c r="JWG2" s="1730"/>
      <c r="JWH2" s="1730"/>
      <c r="JWI2" s="1730"/>
      <c r="JWJ2" s="1730"/>
      <c r="JWK2" s="1730"/>
      <c r="JWL2" s="1730"/>
      <c r="JWM2" s="1730"/>
      <c r="JWN2" s="1730"/>
      <c r="JWO2" s="1730"/>
      <c r="JWP2" s="1730"/>
      <c r="JWQ2" s="1730"/>
      <c r="JWR2" s="1730"/>
      <c r="JWS2" s="1730"/>
      <c r="JWT2" s="1730"/>
      <c r="JWU2" s="1730"/>
      <c r="JWV2" s="1730"/>
      <c r="JWW2" s="1730"/>
      <c r="JWX2" s="1730"/>
      <c r="JWY2" s="1730"/>
      <c r="JWZ2" s="1730"/>
      <c r="JXA2" s="1730"/>
      <c r="JXB2" s="1730"/>
      <c r="JXC2" s="1730"/>
      <c r="JXD2" s="1730"/>
      <c r="JXE2" s="1730"/>
      <c r="JXF2" s="1730"/>
      <c r="JXG2" s="1730"/>
      <c r="JXH2" s="1730"/>
      <c r="JXI2" s="1730"/>
      <c r="JXJ2" s="1730"/>
      <c r="JXK2" s="1730"/>
      <c r="JXL2" s="1730"/>
      <c r="JXM2" s="1730"/>
      <c r="JXN2" s="1730"/>
      <c r="JXO2" s="1730"/>
      <c r="JXP2" s="1730"/>
      <c r="JXQ2" s="1730"/>
      <c r="JXR2" s="1730"/>
      <c r="JXS2" s="1730"/>
      <c r="JXT2" s="1730"/>
      <c r="JXU2" s="1730"/>
      <c r="JXV2" s="1730"/>
      <c r="JXW2" s="1730"/>
      <c r="JXX2" s="1730"/>
      <c r="JXY2" s="1730"/>
      <c r="JXZ2" s="1730"/>
      <c r="JYA2" s="1730"/>
      <c r="JYB2" s="1730"/>
      <c r="JYC2" s="1730"/>
      <c r="JYD2" s="1730"/>
      <c r="JYE2" s="1730"/>
      <c r="JYF2" s="1730"/>
      <c r="JYG2" s="1730"/>
      <c r="JYH2" s="1730"/>
      <c r="JYI2" s="1730"/>
      <c r="JYJ2" s="1730"/>
      <c r="JYK2" s="1730"/>
      <c r="JYL2" s="1730"/>
      <c r="JYM2" s="1730"/>
      <c r="JYN2" s="1730"/>
      <c r="JYO2" s="1730"/>
      <c r="JYP2" s="1730"/>
      <c r="JYQ2" s="1730"/>
      <c r="JYR2" s="1730"/>
      <c r="JYS2" s="1730"/>
      <c r="JYT2" s="1730"/>
      <c r="JYU2" s="1730"/>
      <c r="JYV2" s="1730"/>
      <c r="JYW2" s="1730"/>
      <c r="JYX2" s="1730"/>
      <c r="JYY2" s="1730"/>
      <c r="JYZ2" s="1730"/>
      <c r="JZA2" s="1730"/>
      <c r="JZB2" s="1730"/>
      <c r="JZC2" s="1730"/>
      <c r="JZD2" s="1730"/>
      <c r="JZE2" s="1730"/>
      <c r="JZF2" s="1730"/>
      <c r="JZG2" s="1730"/>
      <c r="JZH2" s="1730"/>
      <c r="JZI2" s="1730"/>
      <c r="JZJ2" s="1730"/>
      <c r="JZK2" s="1730"/>
      <c r="JZL2" s="1730"/>
      <c r="JZM2" s="1730"/>
      <c r="JZN2" s="1730"/>
      <c r="JZO2" s="1730"/>
      <c r="JZP2" s="1730"/>
      <c r="JZQ2" s="1730"/>
      <c r="JZR2" s="1730"/>
      <c r="JZS2" s="1730"/>
      <c r="JZT2" s="1730"/>
      <c r="JZU2" s="1730"/>
      <c r="JZV2" s="1730"/>
      <c r="JZW2" s="1730"/>
      <c r="JZX2" s="1730"/>
      <c r="JZY2" s="1730"/>
      <c r="JZZ2" s="1730"/>
      <c r="KAA2" s="1730"/>
      <c r="KAB2" s="1730"/>
      <c r="KAC2" s="1730"/>
      <c r="KAD2" s="1730"/>
      <c r="KAE2" s="1730"/>
      <c r="KAF2" s="1730"/>
      <c r="KAG2" s="1730"/>
      <c r="KAH2" s="1730"/>
      <c r="KAI2" s="1730"/>
      <c r="KAJ2" s="1730"/>
      <c r="KAK2" s="1730"/>
      <c r="KAL2" s="1730"/>
      <c r="KAM2" s="1730"/>
      <c r="KAN2" s="1730"/>
      <c r="KAO2" s="1730"/>
      <c r="KAP2" s="1730"/>
      <c r="KAQ2" s="1730"/>
      <c r="KAR2" s="1730"/>
      <c r="KAS2" s="1730"/>
      <c r="KAT2" s="1730"/>
      <c r="KAU2" s="1730"/>
      <c r="KAV2" s="1730"/>
      <c r="KAW2" s="1730"/>
      <c r="KAX2" s="1730"/>
      <c r="KAY2" s="1730"/>
      <c r="KAZ2" s="1730"/>
      <c r="KBA2" s="1730"/>
      <c r="KBB2" s="1730"/>
      <c r="KBC2" s="1730"/>
      <c r="KBD2" s="1730"/>
      <c r="KBE2" s="1730"/>
      <c r="KBF2" s="1730"/>
      <c r="KBG2" s="1730"/>
      <c r="KBH2" s="1730"/>
      <c r="KBI2" s="1730"/>
      <c r="KBJ2" s="1730"/>
      <c r="KBK2" s="1730"/>
      <c r="KBL2" s="1730"/>
      <c r="KBM2" s="1730"/>
      <c r="KBN2" s="1730"/>
      <c r="KBO2" s="1730"/>
      <c r="KBP2" s="1730"/>
      <c r="KBQ2" s="1730"/>
      <c r="KBR2" s="1730"/>
      <c r="KBS2" s="1730"/>
      <c r="KBT2" s="1730"/>
      <c r="KBU2" s="1730"/>
      <c r="KBV2" s="1730"/>
      <c r="KBW2" s="1730"/>
      <c r="KBX2" s="1730"/>
      <c r="KBY2" s="1730"/>
      <c r="KBZ2" s="1730"/>
      <c r="KCA2" s="1730"/>
      <c r="KCB2" s="1730"/>
      <c r="KCC2" s="1730"/>
      <c r="KCD2" s="1730"/>
      <c r="KCE2" s="1730"/>
      <c r="KCF2" s="1730"/>
      <c r="KCG2" s="1730"/>
      <c r="KCH2" s="1730"/>
      <c r="KCI2" s="1730"/>
      <c r="KCJ2" s="1730"/>
      <c r="KCK2" s="1730"/>
      <c r="KCL2" s="1730"/>
      <c r="KCM2" s="1730"/>
      <c r="KCN2" s="1730"/>
      <c r="KCO2" s="1730"/>
      <c r="KCP2" s="1730"/>
      <c r="KCQ2" s="1730"/>
      <c r="KCR2" s="1730"/>
      <c r="KCS2" s="1730"/>
      <c r="KCT2" s="1730"/>
      <c r="KCU2" s="1730"/>
      <c r="KCV2" s="1730"/>
      <c r="KCW2" s="1730"/>
      <c r="KCX2" s="1730"/>
      <c r="KCY2" s="1730"/>
      <c r="KCZ2" s="1730"/>
      <c r="KDA2" s="1730"/>
      <c r="KDB2" s="1730"/>
      <c r="KDC2" s="1730"/>
      <c r="KDD2" s="1730"/>
      <c r="KDE2" s="1730"/>
      <c r="KDF2" s="1730"/>
      <c r="KDG2" s="1730"/>
      <c r="KDH2" s="1730"/>
      <c r="KDI2" s="1730"/>
      <c r="KDJ2" s="1730"/>
      <c r="KDK2" s="1730"/>
      <c r="KDL2" s="1730"/>
      <c r="KDM2" s="1730"/>
      <c r="KDN2" s="1730"/>
      <c r="KDO2" s="1730"/>
      <c r="KDP2" s="1730"/>
      <c r="KDQ2" s="1730"/>
      <c r="KDR2" s="1730"/>
      <c r="KDS2" s="1730"/>
      <c r="KDT2" s="1730"/>
      <c r="KDU2" s="1730"/>
      <c r="KDV2" s="1730"/>
      <c r="KDW2" s="1730"/>
      <c r="KDX2" s="1730"/>
      <c r="KDY2" s="1730"/>
      <c r="KDZ2" s="1730"/>
      <c r="KEA2" s="1730"/>
      <c r="KEB2" s="1730"/>
      <c r="KEC2" s="1730"/>
      <c r="KED2" s="1730"/>
      <c r="KEE2" s="1730"/>
      <c r="KEF2" s="1730"/>
      <c r="KEG2" s="1730"/>
      <c r="KEH2" s="1730"/>
      <c r="KEI2" s="1730"/>
      <c r="KEJ2" s="1730"/>
      <c r="KEK2" s="1730"/>
      <c r="KEL2" s="1730"/>
      <c r="KEM2" s="1730"/>
      <c r="KEN2" s="1730"/>
      <c r="KEO2" s="1730"/>
      <c r="KEP2" s="1730"/>
      <c r="KEQ2" s="1730"/>
      <c r="KER2" s="1730"/>
      <c r="KES2" s="1730"/>
      <c r="KET2" s="1730"/>
      <c r="KEU2" s="1730"/>
      <c r="KEV2" s="1730"/>
      <c r="KEW2" s="1730"/>
      <c r="KEX2" s="1730"/>
      <c r="KEY2" s="1730"/>
      <c r="KEZ2" s="1730"/>
      <c r="KFA2" s="1730"/>
      <c r="KFB2" s="1730"/>
      <c r="KFC2" s="1730"/>
      <c r="KFD2" s="1730"/>
      <c r="KFE2" s="1730"/>
      <c r="KFF2" s="1730"/>
      <c r="KFG2" s="1730"/>
      <c r="KFH2" s="1730"/>
      <c r="KFI2" s="1730"/>
      <c r="KFJ2" s="1730"/>
      <c r="KFK2" s="1730"/>
      <c r="KFL2" s="1730"/>
      <c r="KFM2" s="1730"/>
      <c r="KFN2" s="1730"/>
      <c r="KFO2" s="1730"/>
      <c r="KFP2" s="1730"/>
      <c r="KFQ2" s="1730"/>
      <c r="KFR2" s="1730"/>
      <c r="KFS2" s="1730"/>
      <c r="KFT2" s="1730"/>
      <c r="KFU2" s="1730"/>
      <c r="KFV2" s="1730"/>
      <c r="KFW2" s="1730"/>
      <c r="KFX2" s="1730"/>
      <c r="KFY2" s="1730"/>
      <c r="KFZ2" s="1730"/>
      <c r="KGA2" s="1730"/>
      <c r="KGB2" s="1730"/>
      <c r="KGC2" s="1730"/>
      <c r="KGD2" s="1730"/>
      <c r="KGE2" s="1730"/>
      <c r="KGF2" s="1730"/>
      <c r="KGG2" s="1730"/>
      <c r="KGH2" s="1730"/>
      <c r="KGI2" s="1730"/>
      <c r="KGJ2" s="1730"/>
      <c r="KGK2" s="1730"/>
      <c r="KGL2" s="1730"/>
      <c r="KGM2" s="1730"/>
      <c r="KGN2" s="1730"/>
      <c r="KGO2" s="1730"/>
      <c r="KGP2" s="1730"/>
      <c r="KGQ2" s="1730"/>
      <c r="KGR2" s="1730"/>
      <c r="KGS2" s="1730"/>
      <c r="KGT2" s="1730"/>
      <c r="KGU2" s="1730"/>
      <c r="KGV2" s="1730"/>
      <c r="KGW2" s="1730"/>
      <c r="KGX2" s="1730"/>
      <c r="KGY2" s="1730"/>
      <c r="KGZ2" s="1730"/>
      <c r="KHA2" s="1730"/>
      <c r="KHB2" s="1730"/>
      <c r="KHC2" s="1730"/>
      <c r="KHD2" s="1730"/>
      <c r="KHE2" s="1730"/>
      <c r="KHF2" s="1730"/>
      <c r="KHG2" s="1730"/>
      <c r="KHH2" s="1730"/>
      <c r="KHI2" s="1730"/>
      <c r="KHJ2" s="1730"/>
      <c r="KHK2" s="1730"/>
      <c r="KHL2" s="1730"/>
      <c r="KHM2" s="1730"/>
      <c r="KHN2" s="1730"/>
      <c r="KHO2" s="1730"/>
      <c r="KHP2" s="1730"/>
      <c r="KHQ2" s="1730"/>
      <c r="KHR2" s="1730"/>
      <c r="KHS2" s="1730"/>
      <c r="KHT2" s="1730"/>
      <c r="KHU2" s="1730"/>
      <c r="KHV2" s="1730"/>
      <c r="KHW2" s="1730"/>
      <c r="KHX2" s="1730"/>
      <c r="KHY2" s="1730"/>
      <c r="KHZ2" s="1730"/>
      <c r="KIA2" s="1730"/>
      <c r="KIB2" s="1730"/>
      <c r="KIC2" s="1730"/>
      <c r="KID2" s="1730"/>
      <c r="KIE2" s="1730"/>
      <c r="KIF2" s="1730"/>
      <c r="KIG2" s="1730"/>
      <c r="KIH2" s="1730"/>
      <c r="KII2" s="1730"/>
      <c r="KIJ2" s="1730"/>
      <c r="KIK2" s="1730"/>
      <c r="KIL2" s="1730"/>
      <c r="KIM2" s="1730"/>
      <c r="KIN2" s="1730"/>
      <c r="KIO2" s="1730"/>
      <c r="KIP2" s="1730"/>
      <c r="KIQ2" s="1730"/>
      <c r="KIR2" s="1730"/>
      <c r="KIS2" s="1730"/>
      <c r="KIT2" s="1730"/>
      <c r="KIU2" s="1730"/>
      <c r="KIV2" s="1730"/>
      <c r="KIW2" s="1730"/>
      <c r="KIX2" s="1730"/>
      <c r="KIY2" s="1730"/>
      <c r="KIZ2" s="1730"/>
      <c r="KJA2" s="1730"/>
      <c r="KJB2" s="1730"/>
      <c r="KJC2" s="1730"/>
      <c r="KJD2" s="1730"/>
      <c r="KJE2" s="1730"/>
      <c r="KJF2" s="1730"/>
      <c r="KJG2" s="1730"/>
      <c r="KJH2" s="1730"/>
      <c r="KJI2" s="1730"/>
      <c r="KJJ2" s="1730"/>
      <c r="KJK2" s="1730"/>
      <c r="KJL2" s="1730"/>
      <c r="KJM2" s="1730"/>
      <c r="KJN2" s="1730"/>
      <c r="KJO2" s="1730"/>
      <c r="KJP2" s="1730"/>
      <c r="KJQ2" s="1730"/>
      <c r="KJR2" s="1730"/>
      <c r="KJS2" s="1730"/>
      <c r="KJT2" s="1730"/>
      <c r="KJU2" s="1730"/>
      <c r="KJV2" s="1730"/>
      <c r="KJW2" s="1730"/>
      <c r="KJX2" s="1730"/>
      <c r="KJY2" s="1730"/>
      <c r="KJZ2" s="1730"/>
      <c r="KKA2" s="1730"/>
      <c r="KKB2" s="1730"/>
      <c r="KKC2" s="1730"/>
      <c r="KKD2" s="1730"/>
      <c r="KKE2" s="1730"/>
      <c r="KKF2" s="1730"/>
      <c r="KKG2" s="1730"/>
      <c r="KKH2" s="1730"/>
      <c r="KKI2" s="1730"/>
      <c r="KKJ2" s="1730"/>
      <c r="KKK2" s="1730"/>
      <c r="KKL2" s="1730"/>
      <c r="KKM2" s="1730"/>
      <c r="KKN2" s="1730"/>
      <c r="KKO2" s="1730"/>
      <c r="KKP2" s="1730"/>
      <c r="KKQ2" s="1730"/>
      <c r="KKR2" s="1730"/>
      <c r="KKS2" s="1730"/>
      <c r="KKT2" s="1730"/>
      <c r="KKU2" s="1730"/>
      <c r="KKV2" s="1730"/>
      <c r="KKW2" s="1730"/>
      <c r="KKX2" s="1730"/>
      <c r="KKY2" s="1730"/>
      <c r="KKZ2" s="1730"/>
      <c r="KLA2" s="1730"/>
      <c r="KLB2" s="1730"/>
      <c r="KLC2" s="1730"/>
      <c r="KLD2" s="1730"/>
      <c r="KLE2" s="1730"/>
      <c r="KLF2" s="1730"/>
      <c r="KLG2" s="1730"/>
      <c r="KLH2" s="1730"/>
      <c r="KLI2" s="1730"/>
      <c r="KLJ2" s="1730"/>
      <c r="KLK2" s="1730"/>
      <c r="KLL2" s="1730"/>
      <c r="KLM2" s="1730"/>
      <c r="KLN2" s="1730"/>
      <c r="KLO2" s="1730"/>
      <c r="KLP2" s="1730"/>
      <c r="KLQ2" s="1730"/>
      <c r="KLR2" s="1730"/>
      <c r="KLS2" s="1730"/>
      <c r="KLT2" s="1730"/>
      <c r="KLU2" s="1730"/>
      <c r="KLV2" s="1730"/>
      <c r="KLW2" s="1730"/>
      <c r="KLX2" s="1730"/>
      <c r="KLY2" s="1730"/>
      <c r="KLZ2" s="1730"/>
      <c r="KMA2" s="1730"/>
      <c r="KMB2" s="1730"/>
      <c r="KMC2" s="1730"/>
      <c r="KMD2" s="1730"/>
      <c r="KME2" s="1730"/>
      <c r="KMF2" s="1730"/>
      <c r="KMG2" s="1730"/>
      <c r="KMH2" s="1730"/>
      <c r="KMI2" s="1730"/>
      <c r="KMJ2" s="1730"/>
      <c r="KMK2" s="1730"/>
      <c r="KML2" s="1730"/>
      <c r="KMM2" s="1730"/>
      <c r="KMN2" s="1730"/>
      <c r="KMO2" s="1730"/>
      <c r="KMP2" s="1730"/>
      <c r="KMQ2" s="1730"/>
      <c r="KMR2" s="1730"/>
      <c r="KMS2" s="1730"/>
      <c r="KMT2" s="1730"/>
      <c r="KMU2" s="1730"/>
      <c r="KMV2" s="1730"/>
      <c r="KMW2" s="1730"/>
      <c r="KMX2" s="1730"/>
      <c r="KMY2" s="1730"/>
      <c r="KMZ2" s="1730"/>
      <c r="KNA2" s="1730"/>
      <c r="KNB2" s="1730"/>
      <c r="KNC2" s="1730"/>
      <c r="KND2" s="1730"/>
      <c r="KNE2" s="1730"/>
      <c r="KNF2" s="1730"/>
      <c r="KNG2" s="1730"/>
      <c r="KNH2" s="1730"/>
      <c r="KNI2" s="1730"/>
      <c r="KNJ2" s="1730"/>
      <c r="KNK2" s="1730"/>
      <c r="KNL2" s="1730"/>
      <c r="KNM2" s="1730"/>
      <c r="KNN2" s="1730"/>
      <c r="KNO2" s="1730"/>
      <c r="KNP2" s="1730"/>
      <c r="KNQ2" s="1730"/>
      <c r="KNR2" s="1730"/>
      <c r="KNS2" s="1730"/>
      <c r="KNT2" s="1730"/>
      <c r="KNU2" s="1730"/>
      <c r="KNV2" s="1730"/>
      <c r="KNW2" s="1730"/>
      <c r="KNX2" s="1730"/>
      <c r="KNY2" s="1730"/>
      <c r="KNZ2" s="1730"/>
      <c r="KOA2" s="1730"/>
      <c r="KOB2" s="1730"/>
      <c r="KOC2" s="1730"/>
      <c r="KOD2" s="1730"/>
      <c r="KOE2" s="1730"/>
      <c r="KOF2" s="1730"/>
      <c r="KOG2" s="1730"/>
      <c r="KOH2" s="1730"/>
      <c r="KOI2" s="1730"/>
      <c r="KOJ2" s="1730"/>
      <c r="KOK2" s="1730"/>
      <c r="KOL2" s="1730"/>
      <c r="KOM2" s="1730"/>
      <c r="KON2" s="1730"/>
      <c r="KOO2" s="1730"/>
      <c r="KOP2" s="1730"/>
      <c r="KOQ2" s="1730"/>
      <c r="KOR2" s="1730"/>
      <c r="KOS2" s="1730"/>
      <c r="KOT2" s="1730"/>
      <c r="KOU2" s="1730"/>
      <c r="KOV2" s="1730"/>
      <c r="KOW2" s="1730"/>
      <c r="KOX2" s="1730"/>
      <c r="KOY2" s="1730"/>
      <c r="KOZ2" s="1730"/>
      <c r="KPA2" s="1730"/>
      <c r="KPB2" s="1730"/>
      <c r="KPC2" s="1730"/>
      <c r="KPD2" s="1730"/>
      <c r="KPE2" s="1730"/>
      <c r="KPF2" s="1730"/>
      <c r="KPG2" s="1730"/>
      <c r="KPH2" s="1730"/>
      <c r="KPI2" s="1730"/>
      <c r="KPJ2" s="1730"/>
      <c r="KPK2" s="1730"/>
      <c r="KPL2" s="1730"/>
      <c r="KPM2" s="1730"/>
      <c r="KPN2" s="1730"/>
      <c r="KPO2" s="1730"/>
      <c r="KPP2" s="1730"/>
      <c r="KPQ2" s="1730"/>
      <c r="KPR2" s="1730"/>
      <c r="KPS2" s="1730"/>
      <c r="KPT2" s="1730"/>
      <c r="KPU2" s="1730"/>
      <c r="KPV2" s="1730"/>
      <c r="KPW2" s="1730"/>
      <c r="KPX2" s="1730"/>
      <c r="KPY2" s="1730"/>
      <c r="KPZ2" s="1730"/>
      <c r="KQA2" s="1730"/>
      <c r="KQB2" s="1730"/>
      <c r="KQC2" s="1730"/>
      <c r="KQD2" s="1730"/>
      <c r="KQE2" s="1730"/>
      <c r="KQF2" s="1730"/>
      <c r="KQG2" s="1730"/>
      <c r="KQH2" s="1730"/>
      <c r="KQI2" s="1730"/>
      <c r="KQJ2" s="1730"/>
      <c r="KQK2" s="1730"/>
      <c r="KQL2" s="1730"/>
      <c r="KQM2" s="1730"/>
      <c r="KQN2" s="1730"/>
      <c r="KQO2" s="1730"/>
      <c r="KQP2" s="1730"/>
      <c r="KQQ2" s="1730"/>
      <c r="KQR2" s="1730"/>
      <c r="KQS2" s="1730"/>
      <c r="KQT2" s="1730"/>
      <c r="KQU2" s="1730"/>
      <c r="KQV2" s="1730"/>
      <c r="KQW2" s="1730"/>
      <c r="KQX2" s="1730"/>
      <c r="KQY2" s="1730"/>
      <c r="KQZ2" s="1730"/>
      <c r="KRA2" s="1730"/>
      <c r="KRB2" s="1730"/>
      <c r="KRC2" s="1730"/>
      <c r="KRD2" s="1730"/>
      <c r="KRE2" s="1730"/>
      <c r="KRF2" s="1730"/>
      <c r="KRG2" s="1730"/>
      <c r="KRH2" s="1730"/>
      <c r="KRI2" s="1730"/>
      <c r="KRJ2" s="1730"/>
      <c r="KRK2" s="1730"/>
      <c r="KRL2" s="1730"/>
      <c r="KRM2" s="1730"/>
      <c r="KRN2" s="1730"/>
      <c r="KRO2" s="1730"/>
      <c r="KRP2" s="1730"/>
      <c r="KRQ2" s="1730"/>
      <c r="KRR2" s="1730"/>
      <c r="KRS2" s="1730"/>
      <c r="KRT2" s="1730"/>
      <c r="KRU2" s="1730"/>
      <c r="KRV2" s="1730"/>
      <c r="KRW2" s="1730"/>
      <c r="KRX2" s="1730"/>
      <c r="KRY2" s="1730"/>
      <c r="KRZ2" s="1730"/>
      <c r="KSA2" s="1730"/>
      <c r="KSB2" s="1730"/>
      <c r="KSC2" s="1730"/>
      <c r="KSD2" s="1730"/>
      <c r="KSE2" s="1730"/>
      <c r="KSF2" s="1730"/>
      <c r="KSG2" s="1730"/>
      <c r="KSH2" s="1730"/>
      <c r="KSI2" s="1730"/>
      <c r="KSJ2" s="1730"/>
      <c r="KSK2" s="1730"/>
      <c r="KSL2" s="1730"/>
      <c r="KSM2" s="1730"/>
      <c r="KSN2" s="1730"/>
      <c r="KSO2" s="1730"/>
      <c r="KSP2" s="1730"/>
      <c r="KSQ2" s="1730"/>
      <c r="KSR2" s="1730"/>
      <c r="KSS2" s="1730"/>
      <c r="KST2" s="1730"/>
      <c r="KSU2" s="1730"/>
      <c r="KSV2" s="1730"/>
      <c r="KSW2" s="1730"/>
      <c r="KSX2" s="1730"/>
      <c r="KSY2" s="1730"/>
      <c r="KSZ2" s="1730"/>
      <c r="KTA2" s="1730"/>
      <c r="KTB2" s="1730"/>
      <c r="KTC2" s="1730"/>
      <c r="KTD2" s="1730"/>
      <c r="KTE2" s="1730"/>
      <c r="KTF2" s="1730"/>
      <c r="KTG2" s="1730"/>
      <c r="KTH2" s="1730"/>
      <c r="KTI2" s="1730"/>
      <c r="KTJ2" s="1730"/>
      <c r="KTK2" s="1730"/>
      <c r="KTL2" s="1730"/>
      <c r="KTM2" s="1730"/>
      <c r="KTN2" s="1730"/>
      <c r="KTO2" s="1730"/>
      <c r="KTP2" s="1730"/>
      <c r="KTQ2" s="1730"/>
      <c r="KTR2" s="1730"/>
      <c r="KTS2" s="1730"/>
      <c r="KTT2" s="1730"/>
      <c r="KTU2" s="1730"/>
      <c r="KTV2" s="1730"/>
      <c r="KTW2" s="1730"/>
      <c r="KTX2" s="1730"/>
      <c r="KTY2" s="1730"/>
      <c r="KTZ2" s="1730"/>
      <c r="KUA2" s="1730"/>
      <c r="KUB2" s="1730"/>
      <c r="KUC2" s="1730"/>
      <c r="KUD2" s="1730"/>
      <c r="KUE2" s="1730"/>
      <c r="KUF2" s="1730"/>
      <c r="KUG2" s="1730"/>
      <c r="KUH2" s="1730"/>
      <c r="KUI2" s="1730"/>
      <c r="KUJ2" s="1730"/>
      <c r="KUK2" s="1730"/>
      <c r="KUL2" s="1730"/>
      <c r="KUM2" s="1730"/>
      <c r="KUN2" s="1730"/>
      <c r="KUO2" s="1730"/>
      <c r="KUP2" s="1730"/>
      <c r="KUQ2" s="1730"/>
      <c r="KUR2" s="1730"/>
      <c r="KUS2" s="1730"/>
      <c r="KUT2" s="1730"/>
      <c r="KUU2" s="1730"/>
      <c r="KUV2" s="1730"/>
      <c r="KUW2" s="1730"/>
      <c r="KUX2" s="1730"/>
      <c r="KUY2" s="1730"/>
      <c r="KUZ2" s="1730"/>
      <c r="KVA2" s="1730"/>
      <c r="KVB2" s="1730"/>
      <c r="KVC2" s="1730"/>
      <c r="KVD2" s="1730"/>
      <c r="KVE2" s="1730"/>
      <c r="KVF2" s="1730"/>
      <c r="KVG2" s="1730"/>
      <c r="KVH2" s="1730"/>
      <c r="KVI2" s="1730"/>
      <c r="KVJ2" s="1730"/>
      <c r="KVK2" s="1730"/>
      <c r="KVL2" s="1730"/>
      <c r="KVM2" s="1730"/>
      <c r="KVN2" s="1730"/>
      <c r="KVO2" s="1730"/>
      <c r="KVP2" s="1730"/>
      <c r="KVQ2" s="1730"/>
      <c r="KVR2" s="1730"/>
      <c r="KVS2" s="1730"/>
      <c r="KVT2" s="1730"/>
      <c r="KVU2" s="1730"/>
      <c r="KVV2" s="1730"/>
      <c r="KVW2" s="1730"/>
      <c r="KVX2" s="1730"/>
      <c r="KVY2" s="1730"/>
      <c r="KVZ2" s="1730"/>
      <c r="KWA2" s="1730"/>
      <c r="KWB2" s="1730"/>
      <c r="KWC2" s="1730"/>
      <c r="KWD2" s="1730"/>
      <c r="KWE2" s="1730"/>
      <c r="KWF2" s="1730"/>
      <c r="KWG2" s="1730"/>
      <c r="KWH2" s="1730"/>
      <c r="KWI2" s="1730"/>
      <c r="KWJ2" s="1730"/>
      <c r="KWK2" s="1730"/>
      <c r="KWL2" s="1730"/>
      <c r="KWM2" s="1730"/>
      <c r="KWN2" s="1730"/>
      <c r="KWO2" s="1730"/>
      <c r="KWP2" s="1730"/>
      <c r="KWQ2" s="1730"/>
      <c r="KWR2" s="1730"/>
      <c r="KWS2" s="1730"/>
      <c r="KWT2" s="1730"/>
      <c r="KWU2" s="1730"/>
      <c r="KWV2" s="1730"/>
      <c r="KWW2" s="1730"/>
      <c r="KWX2" s="1730"/>
      <c r="KWY2" s="1730"/>
      <c r="KWZ2" s="1730"/>
      <c r="KXA2" s="1730"/>
      <c r="KXB2" s="1730"/>
      <c r="KXC2" s="1730"/>
      <c r="KXD2" s="1730"/>
      <c r="KXE2" s="1730"/>
      <c r="KXF2" s="1730"/>
      <c r="KXG2" s="1730"/>
      <c r="KXH2" s="1730"/>
      <c r="KXI2" s="1730"/>
      <c r="KXJ2" s="1730"/>
      <c r="KXK2" s="1730"/>
      <c r="KXL2" s="1730"/>
      <c r="KXM2" s="1730"/>
      <c r="KXN2" s="1730"/>
      <c r="KXO2" s="1730"/>
      <c r="KXP2" s="1730"/>
      <c r="KXQ2" s="1730"/>
      <c r="KXR2" s="1730"/>
      <c r="KXS2" s="1730"/>
      <c r="KXT2" s="1730"/>
      <c r="KXU2" s="1730"/>
      <c r="KXV2" s="1730"/>
      <c r="KXW2" s="1730"/>
      <c r="KXX2" s="1730"/>
      <c r="KXY2" s="1730"/>
      <c r="KXZ2" s="1730"/>
      <c r="KYA2" s="1730"/>
      <c r="KYB2" s="1730"/>
      <c r="KYC2" s="1730"/>
      <c r="KYD2" s="1730"/>
      <c r="KYE2" s="1730"/>
      <c r="KYF2" s="1730"/>
      <c r="KYG2" s="1730"/>
      <c r="KYH2" s="1730"/>
      <c r="KYI2" s="1730"/>
      <c r="KYJ2" s="1730"/>
      <c r="KYK2" s="1730"/>
      <c r="KYL2" s="1730"/>
      <c r="KYM2" s="1730"/>
      <c r="KYN2" s="1730"/>
      <c r="KYO2" s="1730"/>
      <c r="KYP2" s="1730"/>
      <c r="KYQ2" s="1730"/>
      <c r="KYR2" s="1730"/>
      <c r="KYS2" s="1730"/>
      <c r="KYT2" s="1730"/>
      <c r="KYU2" s="1730"/>
      <c r="KYV2" s="1730"/>
      <c r="KYW2" s="1730"/>
      <c r="KYX2" s="1730"/>
      <c r="KYY2" s="1730"/>
      <c r="KYZ2" s="1730"/>
      <c r="KZA2" s="1730"/>
      <c r="KZB2" s="1730"/>
      <c r="KZC2" s="1730"/>
      <c r="KZD2" s="1730"/>
      <c r="KZE2" s="1730"/>
      <c r="KZF2" s="1730"/>
      <c r="KZG2" s="1730"/>
      <c r="KZH2" s="1730"/>
      <c r="KZI2" s="1730"/>
      <c r="KZJ2" s="1730"/>
      <c r="KZK2" s="1730"/>
      <c r="KZL2" s="1730"/>
      <c r="KZM2" s="1730"/>
      <c r="KZN2" s="1730"/>
      <c r="KZO2" s="1730"/>
      <c r="KZP2" s="1730"/>
      <c r="KZQ2" s="1730"/>
      <c r="KZR2" s="1730"/>
      <c r="KZS2" s="1730"/>
      <c r="KZT2" s="1730"/>
      <c r="KZU2" s="1730"/>
      <c r="KZV2" s="1730"/>
      <c r="KZW2" s="1730"/>
      <c r="KZX2" s="1730"/>
      <c r="KZY2" s="1730"/>
      <c r="KZZ2" s="1730"/>
      <c r="LAA2" s="1730"/>
      <c r="LAB2" s="1730"/>
      <c r="LAC2" s="1730"/>
      <c r="LAD2" s="1730"/>
      <c r="LAE2" s="1730"/>
      <c r="LAF2" s="1730"/>
      <c r="LAG2" s="1730"/>
      <c r="LAH2" s="1730"/>
      <c r="LAI2" s="1730"/>
      <c r="LAJ2" s="1730"/>
      <c r="LAK2" s="1730"/>
      <c r="LAL2" s="1730"/>
      <c r="LAM2" s="1730"/>
      <c r="LAN2" s="1730"/>
      <c r="LAO2" s="1730"/>
      <c r="LAP2" s="1730"/>
      <c r="LAQ2" s="1730"/>
      <c r="LAR2" s="1730"/>
      <c r="LAS2" s="1730"/>
      <c r="LAT2" s="1730"/>
      <c r="LAU2" s="1730"/>
      <c r="LAV2" s="1730"/>
      <c r="LAW2" s="1730"/>
      <c r="LAX2" s="1730"/>
      <c r="LAY2" s="1730"/>
      <c r="LAZ2" s="1730"/>
      <c r="LBA2" s="1730"/>
      <c r="LBB2" s="1730"/>
      <c r="LBC2" s="1730"/>
      <c r="LBD2" s="1730"/>
      <c r="LBE2" s="1730"/>
      <c r="LBF2" s="1730"/>
      <c r="LBG2" s="1730"/>
      <c r="LBH2" s="1730"/>
      <c r="LBI2" s="1730"/>
      <c r="LBJ2" s="1730"/>
      <c r="LBK2" s="1730"/>
      <c r="LBL2" s="1730"/>
      <c r="LBM2" s="1730"/>
      <c r="LBN2" s="1730"/>
      <c r="LBO2" s="1730"/>
      <c r="LBP2" s="1730"/>
      <c r="LBQ2" s="1730"/>
      <c r="LBR2" s="1730"/>
      <c r="LBS2" s="1730"/>
      <c r="LBT2" s="1730"/>
      <c r="LBU2" s="1730"/>
      <c r="LBV2" s="1730"/>
      <c r="LBW2" s="1730"/>
      <c r="LBX2" s="1730"/>
      <c r="LBY2" s="1730"/>
      <c r="LBZ2" s="1730"/>
      <c r="LCA2" s="1730"/>
      <c r="LCB2" s="1730"/>
      <c r="LCC2" s="1730"/>
      <c r="LCD2" s="1730"/>
      <c r="LCE2" s="1730"/>
      <c r="LCF2" s="1730"/>
      <c r="LCG2" s="1730"/>
      <c r="LCH2" s="1730"/>
      <c r="LCI2" s="1730"/>
      <c r="LCJ2" s="1730"/>
      <c r="LCK2" s="1730"/>
      <c r="LCL2" s="1730"/>
      <c r="LCM2" s="1730"/>
      <c r="LCN2" s="1730"/>
      <c r="LCO2" s="1730"/>
      <c r="LCP2" s="1730"/>
      <c r="LCQ2" s="1730"/>
      <c r="LCR2" s="1730"/>
      <c r="LCS2" s="1730"/>
      <c r="LCT2" s="1730"/>
      <c r="LCU2" s="1730"/>
      <c r="LCV2" s="1730"/>
      <c r="LCW2" s="1730"/>
      <c r="LCX2" s="1730"/>
      <c r="LCY2" s="1730"/>
      <c r="LCZ2" s="1730"/>
      <c r="LDA2" s="1730"/>
      <c r="LDB2" s="1730"/>
      <c r="LDC2" s="1730"/>
      <c r="LDD2" s="1730"/>
      <c r="LDE2" s="1730"/>
      <c r="LDF2" s="1730"/>
      <c r="LDG2" s="1730"/>
      <c r="LDH2" s="1730"/>
      <c r="LDI2" s="1730"/>
      <c r="LDJ2" s="1730"/>
      <c r="LDK2" s="1730"/>
      <c r="LDL2" s="1730"/>
      <c r="LDM2" s="1730"/>
      <c r="LDN2" s="1730"/>
      <c r="LDO2" s="1730"/>
      <c r="LDP2" s="1730"/>
      <c r="LDQ2" s="1730"/>
      <c r="LDR2" s="1730"/>
      <c r="LDS2" s="1730"/>
      <c r="LDT2" s="1730"/>
      <c r="LDU2" s="1730"/>
      <c r="LDV2" s="1730"/>
      <c r="LDW2" s="1730"/>
      <c r="LDX2" s="1730"/>
      <c r="LDY2" s="1730"/>
      <c r="LDZ2" s="1730"/>
      <c r="LEA2" s="1730"/>
      <c r="LEB2" s="1730"/>
      <c r="LEC2" s="1730"/>
      <c r="LED2" s="1730"/>
      <c r="LEE2" s="1730"/>
      <c r="LEF2" s="1730"/>
      <c r="LEG2" s="1730"/>
      <c r="LEH2" s="1730"/>
      <c r="LEI2" s="1730"/>
      <c r="LEJ2" s="1730"/>
      <c r="LEK2" s="1730"/>
      <c r="LEL2" s="1730"/>
      <c r="LEM2" s="1730"/>
      <c r="LEN2" s="1730"/>
      <c r="LEO2" s="1730"/>
      <c r="LEP2" s="1730"/>
      <c r="LEQ2" s="1730"/>
      <c r="LER2" s="1730"/>
      <c r="LES2" s="1730"/>
      <c r="LET2" s="1730"/>
      <c r="LEU2" s="1730"/>
      <c r="LEV2" s="1730"/>
      <c r="LEW2" s="1730"/>
      <c r="LEX2" s="1730"/>
      <c r="LEY2" s="1730"/>
      <c r="LEZ2" s="1730"/>
      <c r="LFA2" s="1730"/>
      <c r="LFB2" s="1730"/>
      <c r="LFC2" s="1730"/>
      <c r="LFD2" s="1730"/>
      <c r="LFE2" s="1730"/>
      <c r="LFF2" s="1730"/>
      <c r="LFG2" s="1730"/>
      <c r="LFH2" s="1730"/>
      <c r="LFI2" s="1730"/>
      <c r="LFJ2" s="1730"/>
      <c r="LFK2" s="1730"/>
      <c r="LFL2" s="1730"/>
      <c r="LFM2" s="1730"/>
      <c r="LFN2" s="1730"/>
      <c r="LFO2" s="1730"/>
      <c r="LFP2" s="1730"/>
      <c r="LFQ2" s="1730"/>
      <c r="LFR2" s="1730"/>
      <c r="LFS2" s="1730"/>
      <c r="LFT2" s="1730"/>
      <c r="LFU2" s="1730"/>
      <c r="LFV2" s="1730"/>
      <c r="LFW2" s="1730"/>
      <c r="LFX2" s="1730"/>
      <c r="LFY2" s="1730"/>
      <c r="LFZ2" s="1730"/>
      <c r="LGA2" s="1730"/>
      <c r="LGB2" s="1730"/>
      <c r="LGC2" s="1730"/>
      <c r="LGD2" s="1730"/>
      <c r="LGE2" s="1730"/>
      <c r="LGF2" s="1730"/>
      <c r="LGG2" s="1730"/>
      <c r="LGH2" s="1730"/>
      <c r="LGI2" s="1730"/>
      <c r="LGJ2" s="1730"/>
      <c r="LGK2" s="1730"/>
      <c r="LGL2" s="1730"/>
      <c r="LGM2" s="1730"/>
      <c r="LGN2" s="1730"/>
      <c r="LGO2" s="1730"/>
      <c r="LGP2" s="1730"/>
      <c r="LGQ2" s="1730"/>
      <c r="LGR2" s="1730"/>
      <c r="LGS2" s="1730"/>
      <c r="LGT2" s="1730"/>
      <c r="LGU2" s="1730"/>
      <c r="LGV2" s="1730"/>
      <c r="LGW2" s="1730"/>
      <c r="LGX2" s="1730"/>
      <c r="LGY2" s="1730"/>
      <c r="LGZ2" s="1730"/>
      <c r="LHA2" s="1730"/>
      <c r="LHB2" s="1730"/>
      <c r="LHC2" s="1730"/>
      <c r="LHD2" s="1730"/>
      <c r="LHE2" s="1730"/>
      <c r="LHF2" s="1730"/>
      <c r="LHG2" s="1730"/>
      <c r="LHH2" s="1730"/>
      <c r="LHI2" s="1730"/>
      <c r="LHJ2" s="1730"/>
      <c r="LHK2" s="1730"/>
      <c r="LHL2" s="1730"/>
      <c r="LHM2" s="1730"/>
      <c r="LHN2" s="1730"/>
      <c r="LHO2" s="1730"/>
      <c r="LHP2" s="1730"/>
      <c r="LHQ2" s="1730"/>
      <c r="LHR2" s="1730"/>
      <c r="LHS2" s="1730"/>
      <c r="LHT2" s="1730"/>
      <c r="LHU2" s="1730"/>
      <c r="LHV2" s="1730"/>
      <c r="LHW2" s="1730"/>
      <c r="LHX2" s="1730"/>
      <c r="LHY2" s="1730"/>
      <c r="LHZ2" s="1730"/>
      <c r="LIA2" s="1730"/>
      <c r="LIB2" s="1730"/>
      <c r="LIC2" s="1730"/>
      <c r="LID2" s="1730"/>
      <c r="LIE2" s="1730"/>
      <c r="LIF2" s="1730"/>
      <c r="LIG2" s="1730"/>
      <c r="LIH2" s="1730"/>
      <c r="LII2" s="1730"/>
      <c r="LIJ2" s="1730"/>
      <c r="LIK2" s="1730"/>
      <c r="LIL2" s="1730"/>
      <c r="LIM2" s="1730"/>
      <c r="LIN2" s="1730"/>
      <c r="LIO2" s="1730"/>
      <c r="LIP2" s="1730"/>
      <c r="LIQ2" s="1730"/>
      <c r="LIR2" s="1730"/>
      <c r="LIS2" s="1730"/>
      <c r="LIT2" s="1730"/>
      <c r="LIU2" s="1730"/>
      <c r="LIV2" s="1730"/>
      <c r="LIW2" s="1730"/>
      <c r="LIX2" s="1730"/>
      <c r="LIY2" s="1730"/>
      <c r="LIZ2" s="1730"/>
      <c r="LJA2" s="1730"/>
      <c r="LJB2" s="1730"/>
      <c r="LJC2" s="1730"/>
      <c r="LJD2" s="1730"/>
      <c r="LJE2" s="1730"/>
      <c r="LJF2" s="1730"/>
      <c r="LJG2" s="1730"/>
      <c r="LJH2" s="1730"/>
      <c r="LJI2" s="1730"/>
      <c r="LJJ2" s="1730"/>
      <c r="LJK2" s="1730"/>
      <c r="LJL2" s="1730"/>
      <c r="LJM2" s="1730"/>
      <c r="LJN2" s="1730"/>
      <c r="LJO2" s="1730"/>
      <c r="LJP2" s="1730"/>
      <c r="LJQ2" s="1730"/>
      <c r="LJR2" s="1730"/>
      <c r="LJS2" s="1730"/>
      <c r="LJT2" s="1730"/>
      <c r="LJU2" s="1730"/>
      <c r="LJV2" s="1730"/>
      <c r="LJW2" s="1730"/>
      <c r="LJX2" s="1730"/>
      <c r="LJY2" s="1730"/>
      <c r="LJZ2" s="1730"/>
      <c r="LKA2" s="1730"/>
      <c r="LKB2" s="1730"/>
      <c r="LKC2" s="1730"/>
      <c r="LKD2" s="1730"/>
      <c r="LKE2" s="1730"/>
      <c r="LKF2" s="1730"/>
      <c r="LKG2" s="1730"/>
      <c r="LKH2" s="1730"/>
      <c r="LKI2" s="1730"/>
      <c r="LKJ2" s="1730"/>
      <c r="LKK2" s="1730"/>
      <c r="LKL2" s="1730"/>
      <c r="LKM2" s="1730"/>
      <c r="LKN2" s="1730"/>
      <c r="LKO2" s="1730"/>
      <c r="LKP2" s="1730"/>
      <c r="LKQ2" s="1730"/>
      <c r="LKR2" s="1730"/>
      <c r="LKS2" s="1730"/>
      <c r="LKT2" s="1730"/>
      <c r="LKU2" s="1730"/>
      <c r="LKV2" s="1730"/>
      <c r="LKW2" s="1730"/>
      <c r="LKX2" s="1730"/>
      <c r="LKY2" s="1730"/>
      <c r="LKZ2" s="1730"/>
      <c r="LLA2" s="1730"/>
      <c r="LLB2" s="1730"/>
      <c r="LLC2" s="1730"/>
      <c r="LLD2" s="1730"/>
      <c r="LLE2" s="1730"/>
      <c r="LLF2" s="1730"/>
      <c r="LLG2" s="1730"/>
      <c r="LLH2" s="1730"/>
      <c r="LLI2" s="1730"/>
      <c r="LLJ2" s="1730"/>
      <c r="LLK2" s="1730"/>
      <c r="LLL2" s="1730"/>
      <c r="LLM2" s="1730"/>
      <c r="LLN2" s="1730"/>
      <c r="LLO2" s="1730"/>
      <c r="LLP2" s="1730"/>
      <c r="LLQ2" s="1730"/>
      <c r="LLR2" s="1730"/>
      <c r="LLS2" s="1730"/>
      <c r="LLT2" s="1730"/>
      <c r="LLU2" s="1730"/>
      <c r="LLV2" s="1730"/>
      <c r="LLW2" s="1730"/>
      <c r="LLX2" s="1730"/>
      <c r="LLY2" s="1730"/>
      <c r="LLZ2" s="1730"/>
      <c r="LMA2" s="1730"/>
      <c r="LMB2" s="1730"/>
      <c r="LMC2" s="1730"/>
      <c r="LMD2" s="1730"/>
      <c r="LME2" s="1730"/>
      <c r="LMF2" s="1730"/>
      <c r="LMG2" s="1730"/>
      <c r="LMH2" s="1730"/>
      <c r="LMI2" s="1730"/>
      <c r="LMJ2" s="1730"/>
      <c r="LMK2" s="1730"/>
      <c r="LML2" s="1730"/>
      <c r="LMM2" s="1730"/>
      <c r="LMN2" s="1730"/>
      <c r="LMO2" s="1730"/>
      <c r="LMP2" s="1730"/>
      <c r="LMQ2" s="1730"/>
      <c r="LMR2" s="1730"/>
      <c r="LMS2" s="1730"/>
      <c r="LMT2" s="1730"/>
      <c r="LMU2" s="1730"/>
      <c r="LMV2" s="1730"/>
      <c r="LMW2" s="1730"/>
      <c r="LMX2" s="1730"/>
      <c r="LMY2" s="1730"/>
      <c r="LMZ2" s="1730"/>
      <c r="LNA2" s="1730"/>
      <c r="LNB2" s="1730"/>
      <c r="LNC2" s="1730"/>
      <c r="LND2" s="1730"/>
      <c r="LNE2" s="1730"/>
      <c r="LNF2" s="1730"/>
      <c r="LNG2" s="1730"/>
      <c r="LNH2" s="1730"/>
      <c r="LNI2" s="1730"/>
      <c r="LNJ2" s="1730"/>
      <c r="LNK2" s="1730"/>
      <c r="LNL2" s="1730"/>
      <c r="LNM2" s="1730"/>
      <c r="LNN2" s="1730"/>
      <c r="LNO2" s="1730"/>
      <c r="LNP2" s="1730"/>
      <c r="LNQ2" s="1730"/>
      <c r="LNR2" s="1730"/>
      <c r="LNS2" s="1730"/>
      <c r="LNT2" s="1730"/>
      <c r="LNU2" s="1730"/>
      <c r="LNV2" s="1730"/>
      <c r="LNW2" s="1730"/>
      <c r="LNX2" s="1730"/>
      <c r="LNY2" s="1730"/>
      <c r="LNZ2" s="1730"/>
      <c r="LOA2" s="1730"/>
      <c r="LOB2" s="1730"/>
      <c r="LOC2" s="1730"/>
      <c r="LOD2" s="1730"/>
      <c r="LOE2" s="1730"/>
      <c r="LOF2" s="1730"/>
      <c r="LOG2" s="1730"/>
      <c r="LOH2" s="1730"/>
      <c r="LOI2" s="1730"/>
      <c r="LOJ2" s="1730"/>
      <c r="LOK2" s="1730"/>
      <c r="LOL2" s="1730"/>
      <c r="LOM2" s="1730"/>
      <c r="LON2" s="1730"/>
      <c r="LOO2" s="1730"/>
      <c r="LOP2" s="1730"/>
      <c r="LOQ2" s="1730"/>
      <c r="LOR2" s="1730"/>
      <c r="LOS2" s="1730"/>
      <c r="LOT2" s="1730"/>
      <c r="LOU2" s="1730"/>
      <c r="LOV2" s="1730"/>
      <c r="LOW2" s="1730"/>
      <c r="LOX2" s="1730"/>
      <c r="LOY2" s="1730"/>
      <c r="LOZ2" s="1730"/>
      <c r="LPA2" s="1730"/>
      <c r="LPB2" s="1730"/>
      <c r="LPC2" s="1730"/>
      <c r="LPD2" s="1730"/>
      <c r="LPE2" s="1730"/>
      <c r="LPF2" s="1730"/>
      <c r="LPG2" s="1730"/>
      <c r="LPH2" s="1730"/>
      <c r="LPI2" s="1730"/>
      <c r="LPJ2" s="1730"/>
      <c r="LPK2" s="1730"/>
      <c r="LPL2" s="1730"/>
      <c r="LPM2" s="1730"/>
      <c r="LPN2" s="1730"/>
      <c r="LPO2" s="1730"/>
      <c r="LPP2" s="1730"/>
      <c r="LPQ2" s="1730"/>
      <c r="LPR2" s="1730"/>
      <c r="LPS2" s="1730"/>
      <c r="LPT2" s="1730"/>
      <c r="LPU2" s="1730"/>
      <c r="LPV2" s="1730"/>
      <c r="LPW2" s="1730"/>
      <c r="LPX2" s="1730"/>
      <c r="LPY2" s="1730"/>
      <c r="LPZ2" s="1730"/>
      <c r="LQA2" s="1730"/>
      <c r="LQB2" s="1730"/>
      <c r="LQC2" s="1730"/>
      <c r="LQD2" s="1730"/>
      <c r="LQE2" s="1730"/>
      <c r="LQF2" s="1730"/>
      <c r="LQG2" s="1730"/>
      <c r="LQH2" s="1730"/>
      <c r="LQI2" s="1730"/>
      <c r="LQJ2" s="1730"/>
      <c r="LQK2" s="1730"/>
      <c r="LQL2" s="1730"/>
      <c r="LQM2" s="1730"/>
      <c r="LQN2" s="1730"/>
      <c r="LQO2" s="1730"/>
      <c r="LQP2" s="1730"/>
      <c r="LQQ2" s="1730"/>
      <c r="LQR2" s="1730"/>
      <c r="LQS2" s="1730"/>
      <c r="LQT2" s="1730"/>
      <c r="LQU2" s="1730"/>
      <c r="LQV2" s="1730"/>
      <c r="LQW2" s="1730"/>
      <c r="LQX2" s="1730"/>
      <c r="LQY2" s="1730"/>
      <c r="LQZ2" s="1730"/>
      <c r="LRA2" s="1730"/>
      <c r="LRB2" s="1730"/>
      <c r="LRC2" s="1730"/>
      <c r="LRD2" s="1730"/>
      <c r="LRE2" s="1730"/>
      <c r="LRF2" s="1730"/>
      <c r="LRG2" s="1730"/>
      <c r="LRH2" s="1730"/>
      <c r="LRI2" s="1730"/>
      <c r="LRJ2" s="1730"/>
      <c r="LRK2" s="1730"/>
      <c r="LRL2" s="1730"/>
      <c r="LRM2" s="1730"/>
      <c r="LRN2" s="1730"/>
      <c r="LRO2" s="1730"/>
      <c r="LRP2" s="1730"/>
      <c r="LRQ2" s="1730"/>
      <c r="LRR2" s="1730"/>
      <c r="LRS2" s="1730"/>
      <c r="LRT2" s="1730"/>
      <c r="LRU2" s="1730"/>
      <c r="LRV2" s="1730"/>
      <c r="LRW2" s="1730"/>
      <c r="LRX2" s="1730"/>
      <c r="LRY2" s="1730"/>
      <c r="LRZ2" s="1730"/>
      <c r="LSA2" s="1730"/>
      <c r="LSB2" s="1730"/>
      <c r="LSC2" s="1730"/>
      <c r="LSD2" s="1730"/>
      <c r="LSE2" s="1730"/>
      <c r="LSF2" s="1730"/>
      <c r="LSG2" s="1730"/>
      <c r="LSH2" s="1730"/>
      <c r="LSI2" s="1730"/>
      <c r="LSJ2" s="1730"/>
      <c r="LSK2" s="1730"/>
      <c r="LSL2" s="1730"/>
      <c r="LSM2" s="1730"/>
      <c r="LSN2" s="1730"/>
      <c r="LSO2" s="1730"/>
      <c r="LSP2" s="1730"/>
      <c r="LSQ2" s="1730"/>
      <c r="LSR2" s="1730"/>
      <c r="LSS2" s="1730"/>
      <c r="LST2" s="1730"/>
      <c r="LSU2" s="1730"/>
      <c r="LSV2" s="1730"/>
      <c r="LSW2" s="1730"/>
      <c r="LSX2" s="1730"/>
      <c r="LSY2" s="1730"/>
      <c r="LSZ2" s="1730"/>
      <c r="LTA2" s="1730"/>
      <c r="LTB2" s="1730"/>
      <c r="LTC2" s="1730"/>
      <c r="LTD2" s="1730"/>
      <c r="LTE2" s="1730"/>
      <c r="LTF2" s="1730"/>
      <c r="LTG2" s="1730"/>
      <c r="LTH2" s="1730"/>
      <c r="LTI2" s="1730"/>
      <c r="LTJ2" s="1730"/>
      <c r="LTK2" s="1730"/>
      <c r="LTL2" s="1730"/>
      <c r="LTM2" s="1730"/>
      <c r="LTN2" s="1730"/>
      <c r="LTO2" s="1730"/>
      <c r="LTP2" s="1730"/>
      <c r="LTQ2" s="1730"/>
      <c r="LTR2" s="1730"/>
      <c r="LTS2" s="1730"/>
      <c r="LTT2" s="1730"/>
      <c r="LTU2" s="1730"/>
      <c r="LTV2" s="1730"/>
      <c r="LTW2" s="1730"/>
      <c r="LTX2" s="1730"/>
      <c r="LTY2" s="1730"/>
      <c r="LTZ2" s="1730"/>
      <c r="LUA2" s="1730"/>
      <c r="LUB2" s="1730"/>
      <c r="LUC2" s="1730"/>
      <c r="LUD2" s="1730"/>
      <c r="LUE2" s="1730"/>
      <c r="LUF2" s="1730"/>
      <c r="LUG2" s="1730"/>
      <c r="LUH2" s="1730"/>
      <c r="LUI2" s="1730"/>
      <c r="LUJ2" s="1730"/>
      <c r="LUK2" s="1730"/>
      <c r="LUL2" s="1730"/>
      <c r="LUM2" s="1730"/>
      <c r="LUN2" s="1730"/>
      <c r="LUO2" s="1730"/>
      <c r="LUP2" s="1730"/>
      <c r="LUQ2" s="1730"/>
      <c r="LUR2" s="1730"/>
      <c r="LUS2" s="1730"/>
      <c r="LUT2" s="1730"/>
      <c r="LUU2" s="1730"/>
      <c r="LUV2" s="1730"/>
      <c r="LUW2" s="1730"/>
      <c r="LUX2" s="1730"/>
      <c r="LUY2" s="1730"/>
      <c r="LUZ2" s="1730"/>
      <c r="LVA2" s="1730"/>
      <c r="LVB2" s="1730"/>
      <c r="LVC2" s="1730"/>
      <c r="LVD2" s="1730"/>
      <c r="LVE2" s="1730"/>
      <c r="LVF2" s="1730"/>
      <c r="LVG2" s="1730"/>
      <c r="LVH2" s="1730"/>
      <c r="LVI2" s="1730"/>
      <c r="LVJ2" s="1730"/>
      <c r="LVK2" s="1730"/>
      <c r="LVL2" s="1730"/>
      <c r="LVM2" s="1730"/>
      <c r="LVN2" s="1730"/>
      <c r="LVO2" s="1730"/>
      <c r="LVP2" s="1730"/>
      <c r="LVQ2" s="1730"/>
      <c r="LVR2" s="1730"/>
      <c r="LVS2" s="1730"/>
      <c r="LVT2" s="1730"/>
      <c r="LVU2" s="1730"/>
      <c r="LVV2" s="1730"/>
      <c r="LVW2" s="1730"/>
      <c r="LVX2" s="1730"/>
      <c r="LVY2" s="1730"/>
      <c r="LVZ2" s="1730"/>
      <c r="LWA2" s="1730"/>
      <c r="LWB2" s="1730"/>
      <c r="LWC2" s="1730"/>
      <c r="LWD2" s="1730"/>
      <c r="LWE2" s="1730"/>
      <c r="LWF2" s="1730"/>
      <c r="LWG2" s="1730"/>
      <c r="LWH2" s="1730"/>
      <c r="LWI2" s="1730"/>
      <c r="LWJ2" s="1730"/>
      <c r="LWK2" s="1730"/>
      <c r="LWL2" s="1730"/>
      <c r="LWM2" s="1730"/>
      <c r="LWN2" s="1730"/>
      <c r="LWO2" s="1730"/>
      <c r="LWP2" s="1730"/>
      <c r="LWQ2" s="1730"/>
      <c r="LWR2" s="1730"/>
      <c r="LWS2" s="1730"/>
      <c r="LWT2" s="1730"/>
      <c r="LWU2" s="1730"/>
      <c r="LWV2" s="1730"/>
      <c r="LWW2" s="1730"/>
      <c r="LWX2" s="1730"/>
      <c r="LWY2" s="1730"/>
      <c r="LWZ2" s="1730"/>
      <c r="LXA2" s="1730"/>
      <c r="LXB2" s="1730"/>
      <c r="LXC2" s="1730"/>
      <c r="LXD2" s="1730"/>
      <c r="LXE2" s="1730"/>
      <c r="LXF2" s="1730"/>
      <c r="LXG2" s="1730"/>
      <c r="LXH2" s="1730"/>
      <c r="LXI2" s="1730"/>
      <c r="LXJ2" s="1730"/>
      <c r="LXK2" s="1730"/>
      <c r="LXL2" s="1730"/>
      <c r="LXM2" s="1730"/>
      <c r="LXN2" s="1730"/>
      <c r="LXO2" s="1730"/>
      <c r="LXP2" s="1730"/>
      <c r="LXQ2" s="1730"/>
      <c r="LXR2" s="1730"/>
      <c r="LXS2" s="1730"/>
      <c r="LXT2" s="1730"/>
      <c r="LXU2" s="1730"/>
      <c r="LXV2" s="1730"/>
      <c r="LXW2" s="1730"/>
      <c r="LXX2" s="1730"/>
      <c r="LXY2" s="1730"/>
      <c r="LXZ2" s="1730"/>
      <c r="LYA2" s="1730"/>
      <c r="LYB2" s="1730"/>
      <c r="LYC2" s="1730"/>
      <c r="LYD2" s="1730"/>
      <c r="LYE2" s="1730"/>
      <c r="LYF2" s="1730"/>
      <c r="LYG2" s="1730"/>
      <c r="LYH2" s="1730"/>
      <c r="LYI2" s="1730"/>
      <c r="LYJ2" s="1730"/>
      <c r="LYK2" s="1730"/>
      <c r="LYL2" s="1730"/>
      <c r="LYM2" s="1730"/>
      <c r="LYN2" s="1730"/>
      <c r="LYO2" s="1730"/>
      <c r="LYP2" s="1730"/>
      <c r="LYQ2" s="1730"/>
      <c r="LYR2" s="1730"/>
      <c r="LYS2" s="1730"/>
      <c r="LYT2" s="1730"/>
      <c r="LYU2" s="1730"/>
      <c r="LYV2" s="1730"/>
      <c r="LYW2" s="1730"/>
      <c r="LYX2" s="1730"/>
      <c r="LYY2" s="1730"/>
      <c r="LYZ2" s="1730"/>
      <c r="LZA2" s="1730"/>
      <c r="LZB2" s="1730"/>
      <c r="LZC2" s="1730"/>
      <c r="LZD2" s="1730"/>
      <c r="LZE2" s="1730"/>
      <c r="LZF2" s="1730"/>
      <c r="LZG2" s="1730"/>
      <c r="LZH2" s="1730"/>
      <c r="LZI2" s="1730"/>
      <c r="LZJ2" s="1730"/>
      <c r="LZK2" s="1730"/>
      <c r="LZL2" s="1730"/>
      <c r="LZM2" s="1730"/>
      <c r="LZN2" s="1730"/>
      <c r="LZO2" s="1730"/>
      <c r="LZP2" s="1730"/>
      <c r="LZQ2" s="1730"/>
      <c r="LZR2" s="1730"/>
      <c r="LZS2" s="1730"/>
      <c r="LZT2" s="1730"/>
      <c r="LZU2" s="1730"/>
      <c r="LZV2" s="1730"/>
      <c r="LZW2" s="1730"/>
      <c r="LZX2" s="1730"/>
      <c r="LZY2" s="1730"/>
      <c r="LZZ2" s="1730"/>
      <c r="MAA2" s="1730"/>
      <c r="MAB2" s="1730"/>
      <c r="MAC2" s="1730"/>
      <c r="MAD2" s="1730"/>
      <c r="MAE2" s="1730"/>
      <c r="MAF2" s="1730"/>
      <c r="MAG2" s="1730"/>
      <c r="MAH2" s="1730"/>
      <c r="MAI2" s="1730"/>
      <c r="MAJ2" s="1730"/>
      <c r="MAK2" s="1730"/>
      <c r="MAL2" s="1730"/>
      <c r="MAM2" s="1730"/>
      <c r="MAN2" s="1730"/>
      <c r="MAO2" s="1730"/>
      <c r="MAP2" s="1730"/>
      <c r="MAQ2" s="1730"/>
      <c r="MAR2" s="1730"/>
      <c r="MAS2" s="1730"/>
      <c r="MAT2" s="1730"/>
      <c r="MAU2" s="1730"/>
      <c r="MAV2" s="1730"/>
      <c r="MAW2" s="1730"/>
      <c r="MAX2" s="1730"/>
      <c r="MAY2" s="1730"/>
      <c r="MAZ2" s="1730"/>
      <c r="MBA2" s="1730"/>
      <c r="MBB2" s="1730"/>
      <c r="MBC2" s="1730"/>
      <c r="MBD2" s="1730"/>
      <c r="MBE2" s="1730"/>
      <c r="MBF2" s="1730"/>
      <c r="MBG2" s="1730"/>
      <c r="MBH2" s="1730"/>
      <c r="MBI2" s="1730"/>
      <c r="MBJ2" s="1730"/>
      <c r="MBK2" s="1730"/>
      <c r="MBL2" s="1730"/>
      <c r="MBM2" s="1730"/>
      <c r="MBN2" s="1730"/>
      <c r="MBO2" s="1730"/>
      <c r="MBP2" s="1730"/>
      <c r="MBQ2" s="1730"/>
      <c r="MBR2" s="1730"/>
      <c r="MBS2" s="1730"/>
      <c r="MBT2" s="1730"/>
      <c r="MBU2" s="1730"/>
      <c r="MBV2" s="1730"/>
      <c r="MBW2" s="1730"/>
      <c r="MBX2" s="1730"/>
      <c r="MBY2" s="1730"/>
      <c r="MBZ2" s="1730"/>
      <c r="MCA2" s="1730"/>
      <c r="MCB2" s="1730"/>
      <c r="MCC2" s="1730"/>
      <c r="MCD2" s="1730"/>
      <c r="MCE2" s="1730"/>
      <c r="MCF2" s="1730"/>
      <c r="MCG2" s="1730"/>
      <c r="MCH2" s="1730"/>
      <c r="MCI2" s="1730"/>
      <c r="MCJ2" s="1730"/>
      <c r="MCK2" s="1730"/>
      <c r="MCL2" s="1730"/>
      <c r="MCM2" s="1730"/>
      <c r="MCN2" s="1730"/>
      <c r="MCO2" s="1730"/>
      <c r="MCP2" s="1730"/>
      <c r="MCQ2" s="1730"/>
      <c r="MCR2" s="1730"/>
      <c r="MCS2" s="1730"/>
      <c r="MCT2" s="1730"/>
      <c r="MCU2" s="1730"/>
      <c r="MCV2" s="1730"/>
      <c r="MCW2" s="1730"/>
      <c r="MCX2" s="1730"/>
      <c r="MCY2" s="1730"/>
      <c r="MCZ2" s="1730"/>
      <c r="MDA2" s="1730"/>
      <c r="MDB2" s="1730"/>
      <c r="MDC2" s="1730"/>
      <c r="MDD2" s="1730"/>
      <c r="MDE2" s="1730"/>
      <c r="MDF2" s="1730"/>
      <c r="MDG2" s="1730"/>
      <c r="MDH2" s="1730"/>
      <c r="MDI2" s="1730"/>
      <c r="MDJ2" s="1730"/>
      <c r="MDK2" s="1730"/>
      <c r="MDL2" s="1730"/>
      <c r="MDM2" s="1730"/>
      <c r="MDN2" s="1730"/>
      <c r="MDO2" s="1730"/>
      <c r="MDP2" s="1730"/>
      <c r="MDQ2" s="1730"/>
      <c r="MDR2" s="1730"/>
      <c r="MDS2" s="1730"/>
      <c r="MDT2" s="1730"/>
      <c r="MDU2" s="1730"/>
      <c r="MDV2" s="1730"/>
      <c r="MDW2" s="1730"/>
      <c r="MDX2" s="1730"/>
      <c r="MDY2" s="1730"/>
      <c r="MDZ2" s="1730"/>
      <c r="MEA2" s="1730"/>
      <c r="MEB2" s="1730"/>
      <c r="MEC2" s="1730"/>
      <c r="MED2" s="1730"/>
      <c r="MEE2" s="1730"/>
      <c r="MEF2" s="1730"/>
      <c r="MEG2" s="1730"/>
      <c r="MEH2" s="1730"/>
      <c r="MEI2" s="1730"/>
      <c r="MEJ2" s="1730"/>
      <c r="MEK2" s="1730"/>
      <c r="MEL2" s="1730"/>
      <c r="MEM2" s="1730"/>
      <c r="MEN2" s="1730"/>
      <c r="MEO2" s="1730"/>
      <c r="MEP2" s="1730"/>
      <c r="MEQ2" s="1730"/>
      <c r="MER2" s="1730"/>
      <c r="MES2" s="1730"/>
      <c r="MET2" s="1730"/>
      <c r="MEU2" s="1730"/>
      <c r="MEV2" s="1730"/>
      <c r="MEW2" s="1730"/>
      <c r="MEX2" s="1730"/>
      <c r="MEY2" s="1730"/>
      <c r="MEZ2" s="1730"/>
      <c r="MFA2" s="1730"/>
      <c r="MFB2" s="1730"/>
      <c r="MFC2" s="1730"/>
      <c r="MFD2" s="1730"/>
      <c r="MFE2" s="1730"/>
      <c r="MFF2" s="1730"/>
      <c r="MFG2" s="1730"/>
      <c r="MFH2" s="1730"/>
      <c r="MFI2" s="1730"/>
      <c r="MFJ2" s="1730"/>
      <c r="MFK2" s="1730"/>
      <c r="MFL2" s="1730"/>
      <c r="MFM2" s="1730"/>
      <c r="MFN2" s="1730"/>
      <c r="MFO2" s="1730"/>
      <c r="MFP2" s="1730"/>
      <c r="MFQ2" s="1730"/>
      <c r="MFR2" s="1730"/>
      <c r="MFS2" s="1730"/>
      <c r="MFT2" s="1730"/>
      <c r="MFU2" s="1730"/>
      <c r="MFV2" s="1730"/>
      <c r="MFW2" s="1730"/>
      <c r="MFX2" s="1730"/>
      <c r="MFY2" s="1730"/>
      <c r="MFZ2" s="1730"/>
      <c r="MGA2" s="1730"/>
      <c r="MGB2" s="1730"/>
      <c r="MGC2" s="1730"/>
      <c r="MGD2" s="1730"/>
      <c r="MGE2" s="1730"/>
      <c r="MGF2" s="1730"/>
      <c r="MGG2" s="1730"/>
      <c r="MGH2" s="1730"/>
      <c r="MGI2" s="1730"/>
      <c r="MGJ2" s="1730"/>
      <c r="MGK2" s="1730"/>
      <c r="MGL2" s="1730"/>
      <c r="MGM2" s="1730"/>
      <c r="MGN2" s="1730"/>
      <c r="MGO2" s="1730"/>
      <c r="MGP2" s="1730"/>
      <c r="MGQ2" s="1730"/>
      <c r="MGR2" s="1730"/>
      <c r="MGS2" s="1730"/>
      <c r="MGT2" s="1730"/>
      <c r="MGU2" s="1730"/>
      <c r="MGV2" s="1730"/>
      <c r="MGW2" s="1730"/>
      <c r="MGX2" s="1730"/>
      <c r="MGY2" s="1730"/>
      <c r="MGZ2" s="1730"/>
      <c r="MHA2" s="1730"/>
      <c r="MHB2" s="1730"/>
      <c r="MHC2" s="1730"/>
      <c r="MHD2" s="1730"/>
      <c r="MHE2" s="1730"/>
      <c r="MHF2" s="1730"/>
      <c r="MHG2" s="1730"/>
      <c r="MHH2" s="1730"/>
      <c r="MHI2" s="1730"/>
      <c r="MHJ2" s="1730"/>
      <c r="MHK2" s="1730"/>
      <c r="MHL2" s="1730"/>
      <c r="MHM2" s="1730"/>
      <c r="MHN2" s="1730"/>
      <c r="MHO2" s="1730"/>
      <c r="MHP2" s="1730"/>
      <c r="MHQ2" s="1730"/>
      <c r="MHR2" s="1730"/>
      <c r="MHS2" s="1730"/>
      <c r="MHT2" s="1730"/>
      <c r="MHU2" s="1730"/>
      <c r="MHV2" s="1730"/>
      <c r="MHW2" s="1730"/>
      <c r="MHX2" s="1730"/>
      <c r="MHY2" s="1730"/>
      <c r="MHZ2" s="1730"/>
      <c r="MIA2" s="1730"/>
      <c r="MIB2" s="1730"/>
      <c r="MIC2" s="1730"/>
      <c r="MID2" s="1730"/>
      <c r="MIE2" s="1730"/>
      <c r="MIF2" s="1730"/>
      <c r="MIG2" s="1730"/>
      <c r="MIH2" s="1730"/>
      <c r="MII2" s="1730"/>
      <c r="MIJ2" s="1730"/>
      <c r="MIK2" s="1730"/>
      <c r="MIL2" s="1730"/>
      <c r="MIM2" s="1730"/>
      <c r="MIN2" s="1730"/>
      <c r="MIO2" s="1730"/>
      <c r="MIP2" s="1730"/>
      <c r="MIQ2" s="1730"/>
      <c r="MIR2" s="1730"/>
      <c r="MIS2" s="1730"/>
      <c r="MIT2" s="1730"/>
      <c r="MIU2" s="1730"/>
      <c r="MIV2" s="1730"/>
      <c r="MIW2" s="1730"/>
      <c r="MIX2" s="1730"/>
      <c r="MIY2" s="1730"/>
      <c r="MIZ2" s="1730"/>
      <c r="MJA2" s="1730"/>
      <c r="MJB2" s="1730"/>
      <c r="MJC2" s="1730"/>
      <c r="MJD2" s="1730"/>
      <c r="MJE2" s="1730"/>
      <c r="MJF2" s="1730"/>
      <c r="MJG2" s="1730"/>
      <c r="MJH2" s="1730"/>
      <c r="MJI2" s="1730"/>
      <c r="MJJ2" s="1730"/>
      <c r="MJK2" s="1730"/>
      <c r="MJL2" s="1730"/>
      <c r="MJM2" s="1730"/>
      <c r="MJN2" s="1730"/>
      <c r="MJO2" s="1730"/>
      <c r="MJP2" s="1730"/>
      <c r="MJQ2" s="1730"/>
      <c r="MJR2" s="1730"/>
      <c r="MJS2" s="1730"/>
      <c r="MJT2" s="1730"/>
      <c r="MJU2" s="1730"/>
      <c r="MJV2" s="1730"/>
      <c r="MJW2" s="1730"/>
      <c r="MJX2" s="1730"/>
      <c r="MJY2" s="1730"/>
      <c r="MJZ2" s="1730"/>
      <c r="MKA2" s="1730"/>
      <c r="MKB2" s="1730"/>
      <c r="MKC2" s="1730"/>
      <c r="MKD2" s="1730"/>
      <c r="MKE2" s="1730"/>
      <c r="MKF2" s="1730"/>
      <c r="MKG2" s="1730"/>
      <c r="MKH2" s="1730"/>
      <c r="MKI2" s="1730"/>
      <c r="MKJ2" s="1730"/>
      <c r="MKK2" s="1730"/>
      <c r="MKL2" s="1730"/>
      <c r="MKM2" s="1730"/>
      <c r="MKN2" s="1730"/>
      <c r="MKO2" s="1730"/>
      <c r="MKP2" s="1730"/>
      <c r="MKQ2" s="1730"/>
      <c r="MKR2" s="1730"/>
      <c r="MKS2" s="1730"/>
      <c r="MKT2" s="1730"/>
      <c r="MKU2" s="1730"/>
      <c r="MKV2" s="1730"/>
      <c r="MKW2" s="1730"/>
      <c r="MKX2" s="1730"/>
      <c r="MKY2" s="1730"/>
      <c r="MKZ2" s="1730"/>
      <c r="MLA2" s="1730"/>
      <c r="MLB2" s="1730"/>
      <c r="MLC2" s="1730"/>
      <c r="MLD2" s="1730"/>
      <c r="MLE2" s="1730"/>
      <c r="MLF2" s="1730"/>
      <c r="MLG2" s="1730"/>
      <c r="MLH2" s="1730"/>
      <c r="MLI2" s="1730"/>
      <c r="MLJ2" s="1730"/>
      <c r="MLK2" s="1730"/>
      <c r="MLL2" s="1730"/>
      <c r="MLM2" s="1730"/>
      <c r="MLN2" s="1730"/>
      <c r="MLO2" s="1730"/>
      <c r="MLP2" s="1730"/>
      <c r="MLQ2" s="1730"/>
      <c r="MLR2" s="1730"/>
      <c r="MLS2" s="1730"/>
      <c r="MLT2" s="1730"/>
      <c r="MLU2" s="1730"/>
      <c r="MLV2" s="1730"/>
      <c r="MLW2" s="1730"/>
      <c r="MLX2" s="1730"/>
      <c r="MLY2" s="1730"/>
      <c r="MLZ2" s="1730"/>
      <c r="MMA2" s="1730"/>
      <c r="MMB2" s="1730"/>
      <c r="MMC2" s="1730"/>
      <c r="MMD2" s="1730"/>
      <c r="MME2" s="1730"/>
      <c r="MMF2" s="1730"/>
      <c r="MMG2" s="1730"/>
      <c r="MMH2" s="1730"/>
      <c r="MMI2" s="1730"/>
      <c r="MMJ2" s="1730"/>
      <c r="MMK2" s="1730"/>
      <c r="MML2" s="1730"/>
      <c r="MMM2" s="1730"/>
      <c r="MMN2" s="1730"/>
      <c r="MMO2" s="1730"/>
      <c r="MMP2" s="1730"/>
      <c r="MMQ2" s="1730"/>
      <c r="MMR2" s="1730"/>
      <c r="MMS2" s="1730"/>
      <c r="MMT2" s="1730"/>
      <c r="MMU2" s="1730"/>
      <c r="MMV2" s="1730"/>
      <c r="MMW2" s="1730"/>
      <c r="MMX2" s="1730"/>
      <c r="MMY2" s="1730"/>
      <c r="MMZ2" s="1730"/>
      <c r="MNA2" s="1730"/>
      <c r="MNB2" s="1730"/>
      <c r="MNC2" s="1730"/>
      <c r="MND2" s="1730"/>
      <c r="MNE2" s="1730"/>
      <c r="MNF2" s="1730"/>
      <c r="MNG2" s="1730"/>
      <c r="MNH2" s="1730"/>
      <c r="MNI2" s="1730"/>
      <c r="MNJ2" s="1730"/>
      <c r="MNK2" s="1730"/>
      <c r="MNL2" s="1730"/>
      <c r="MNM2" s="1730"/>
      <c r="MNN2" s="1730"/>
      <c r="MNO2" s="1730"/>
      <c r="MNP2" s="1730"/>
      <c r="MNQ2" s="1730"/>
      <c r="MNR2" s="1730"/>
      <c r="MNS2" s="1730"/>
      <c r="MNT2" s="1730"/>
      <c r="MNU2" s="1730"/>
      <c r="MNV2" s="1730"/>
      <c r="MNW2" s="1730"/>
      <c r="MNX2" s="1730"/>
      <c r="MNY2" s="1730"/>
      <c r="MNZ2" s="1730"/>
      <c r="MOA2" s="1730"/>
      <c r="MOB2" s="1730"/>
      <c r="MOC2" s="1730"/>
      <c r="MOD2" s="1730"/>
      <c r="MOE2" s="1730"/>
      <c r="MOF2" s="1730"/>
      <c r="MOG2" s="1730"/>
      <c r="MOH2" s="1730"/>
      <c r="MOI2" s="1730"/>
      <c r="MOJ2" s="1730"/>
      <c r="MOK2" s="1730"/>
      <c r="MOL2" s="1730"/>
      <c r="MOM2" s="1730"/>
      <c r="MON2" s="1730"/>
      <c r="MOO2" s="1730"/>
      <c r="MOP2" s="1730"/>
      <c r="MOQ2" s="1730"/>
      <c r="MOR2" s="1730"/>
      <c r="MOS2" s="1730"/>
      <c r="MOT2" s="1730"/>
      <c r="MOU2" s="1730"/>
      <c r="MOV2" s="1730"/>
      <c r="MOW2" s="1730"/>
      <c r="MOX2" s="1730"/>
      <c r="MOY2" s="1730"/>
      <c r="MOZ2" s="1730"/>
      <c r="MPA2" s="1730"/>
      <c r="MPB2" s="1730"/>
      <c r="MPC2" s="1730"/>
      <c r="MPD2" s="1730"/>
      <c r="MPE2" s="1730"/>
      <c r="MPF2" s="1730"/>
      <c r="MPG2" s="1730"/>
      <c r="MPH2" s="1730"/>
      <c r="MPI2" s="1730"/>
      <c r="MPJ2" s="1730"/>
      <c r="MPK2" s="1730"/>
      <c r="MPL2" s="1730"/>
      <c r="MPM2" s="1730"/>
      <c r="MPN2" s="1730"/>
      <c r="MPO2" s="1730"/>
      <c r="MPP2" s="1730"/>
      <c r="MPQ2" s="1730"/>
      <c r="MPR2" s="1730"/>
      <c r="MPS2" s="1730"/>
      <c r="MPT2" s="1730"/>
      <c r="MPU2" s="1730"/>
      <c r="MPV2" s="1730"/>
      <c r="MPW2" s="1730"/>
      <c r="MPX2" s="1730"/>
      <c r="MPY2" s="1730"/>
      <c r="MPZ2" s="1730"/>
      <c r="MQA2" s="1730"/>
      <c r="MQB2" s="1730"/>
      <c r="MQC2" s="1730"/>
      <c r="MQD2" s="1730"/>
      <c r="MQE2" s="1730"/>
      <c r="MQF2" s="1730"/>
      <c r="MQG2" s="1730"/>
      <c r="MQH2" s="1730"/>
      <c r="MQI2" s="1730"/>
      <c r="MQJ2" s="1730"/>
      <c r="MQK2" s="1730"/>
      <c r="MQL2" s="1730"/>
      <c r="MQM2" s="1730"/>
      <c r="MQN2" s="1730"/>
      <c r="MQO2" s="1730"/>
      <c r="MQP2" s="1730"/>
      <c r="MQQ2" s="1730"/>
      <c r="MQR2" s="1730"/>
      <c r="MQS2" s="1730"/>
      <c r="MQT2" s="1730"/>
      <c r="MQU2" s="1730"/>
      <c r="MQV2" s="1730"/>
      <c r="MQW2" s="1730"/>
      <c r="MQX2" s="1730"/>
      <c r="MQY2" s="1730"/>
      <c r="MQZ2" s="1730"/>
      <c r="MRA2" s="1730"/>
      <c r="MRB2" s="1730"/>
      <c r="MRC2" s="1730"/>
      <c r="MRD2" s="1730"/>
      <c r="MRE2" s="1730"/>
      <c r="MRF2" s="1730"/>
      <c r="MRG2" s="1730"/>
      <c r="MRH2" s="1730"/>
      <c r="MRI2" s="1730"/>
      <c r="MRJ2" s="1730"/>
      <c r="MRK2" s="1730"/>
      <c r="MRL2" s="1730"/>
      <c r="MRM2" s="1730"/>
      <c r="MRN2" s="1730"/>
      <c r="MRO2" s="1730"/>
      <c r="MRP2" s="1730"/>
      <c r="MRQ2" s="1730"/>
      <c r="MRR2" s="1730"/>
      <c r="MRS2" s="1730"/>
      <c r="MRT2" s="1730"/>
      <c r="MRU2" s="1730"/>
      <c r="MRV2" s="1730"/>
      <c r="MRW2" s="1730"/>
      <c r="MRX2" s="1730"/>
      <c r="MRY2" s="1730"/>
      <c r="MRZ2" s="1730"/>
      <c r="MSA2" s="1730"/>
      <c r="MSB2" s="1730"/>
      <c r="MSC2" s="1730"/>
      <c r="MSD2" s="1730"/>
      <c r="MSE2" s="1730"/>
      <c r="MSF2" s="1730"/>
      <c r="MSG2" s="1730"/>
      <c r="MSH2" s="1730"/>
      <c r="MSI2" s="1730"/>
      <c r="MSJ2" s="1730"/>
      <c r="MSK2" s="1730"/>
      <c r="MSL2" s="1730"/>
      <c r="MSM2" s="1730"/>
      <c r="MSN2" s="1730"/>
      <c r="MSO2" s="1730"/>
      <c r="MSP2" s="1730"/>
      <c r="MSQ2" s="1730"/>
      <c r="MSR2" s="1730"/>
      <c r="MSS2" s="1730"/>
      <c r="MST2" s="1730"/>
      <c r="MSU2" s="1730"/>
      <c r="MSV2" s="1730"/>
      <c r="MSW2" s="1730"/>
      <c r="MSX2" s="1730"/>
      <c r="MSY2" s="1730"/>
      <c r="MSZ2" s="1730"/>
      <c r="MTA2" s="1730"/>
      <c r="MTB2" s="1730"/>
      <c r="MTC2" s="1730"/>
      <c r="MTD2" s="1730"/>
      <c r="MTE2" s="1730"/>
      <c r="MTF2" s="1730"/>
      <c r="MTG2" s="1730"/>
      <c r="MTH2" s="1730"/>
      <c r="MTI2" s="1730"/>
      <c r="MTJ2" s="1730"/>
      <c r="MTK2" s="1730"/>
      <c r="MTL2" s="1730"/>
      <c r="MTM2" s="1730"/>
      <c r="MTN2" s="1730"/>
      <c r="MTO2" s="1730"/>
      <c r="MTP2" s="1730"/>
      <c r="MTQ2" s="1730"/>
      <c r="MTR2" s="1730"/>
      <c r="MTS2" s="1730"/>
      <c r="MTT2" s="1730"/>
      <c r="MTU2" s="1730"/>
      <c r="MTV2" s="1730"/>
      <c r="MTW2" s="1730"/>
      <c r="MTX2" s="1730"/>
      <c r="MTY2" s="1730"/>
      <c r="MTZ2" s="1730"/>
      <c r="MUA2" s="1730"/>
      <c r="MUB2" s="1730"/>
      <c r="MUC2" s="1730"/>
      <c r="MUD2" s="1730"/>
      <c r="MUE2" s="1730"/>
      <c r="MUF2" s="1730"/>
      <c r="MUG2" s="1730"/>
      <c r="MUH2" s="1730"/>
      <c r="MUI2" s="1730"/>
      <c r="MUJ2" s="1730"/>
      <c r="MUK2" s="1730"/>
      <c r="MUL2" s="1730"/>
      <c r="MUM2" s="1730"/>
      <c r="MUN2" s="1730"/>
      <c r="MUO2" s="1730"/>
      <c r="MUP2" s="1730"/>
      <c r="MUQ2" s="1730"/>
      <c r="MUR2" s="1730"/>
      <c r="MUS2" s="1730"/>
      <c r="MUT2" s="1730"/>
      <c r="MUU2" s="1730"/>
      <c r="MUV2" s="1730"/>
      <c r="MUW2" s="1730"/>
      <c r="MUX2" s="1730"/>
      <c r="MUY2" s="1730"/>
      <c r="MUZ2" s="1730"/>
      <c r="MVA2" s="1730"/>
      <c r="MVB2" s="1730"/>
      <c r="MVC2" s="1730"/>
      <c r="MVD2" s="1730"/>
      <c r="MVE2" s="1730"/>
      <c r="MVF2" s="1730"/>
      <c r="MVG2" s="1730"/>
      <c r="MVH2" s="1730"/>
      <c r="MVI2" s="1730"/>
      <c r="MVJ2" s="1730"/>
      <c r="MVK2" s="1730"/>
      <c r="MVL2" s="1730"/>
      <c r="MVM2" s="1730"/>
      <c r="MVN2" s="1730"/>
      <c r="MVO2" s="1730"/>
      <c r="MVP2" s="1730"/>
      <c r="MVQ2" s="1730"/>
      <c r="MVR2" s="1730"/>
      <c r="MVS2" s="1730"/>
      <c r="MVT2" s="1730"/>
      <c r="MVU2" s="1730"/>
      <c r="MVV2" s="1730"/>
      <c r="MVW2" s="1730"/>
      <c r="MVX2" s="1730"/>
      <c r="MVY2" s="1730"/>
      <c r="MVZ2" s="1730"/>
      <c r="MWA2" s="1730"/>
      <c r="MWB2" s="1730"/>
      <c r="MWC2" s="1730"/>
      <c r="MWD2" s="1730"/>
      <c r="MWE2" s="1730"/>
      <c r="MWF2" s="1730"/>
      <c r="MWG2" s="1730"/>
      <c r="MWH2" s="1730"/>
      <c r="MWI2" s="1730"/>
      <c r="MWJ2" s="1730"/>
      <c r="MWK2" s="1730"/>
      <c r="MWL2" s="1730"/>
      <c r="MWM2" s="1730"/>
      <c r="MWN2" s="1730"/>
      <c r="MWO2" s="1730"/>
      <c r="MWP2" s="1730"/>
      <c r="MWQ2" s="1730"/>
      <c r="MWR2" s="1730"/>
      <c r="MWS2" s="1730"/>
      <c r="MWT2" s="1730"/>
      <c r="MWU2" s="1730"/>
      <c r="MWV2" s="1730"/>
      <c r="MWW2" s="1730"/>
      <c r="MWX2" s="1730"/>
      <c r="MWY2" s="1730"/>
      <c r="MWZ2" s="1730"/>
      <c r="MXA2" s="1730"/>
      <c r="MXB2" s="1730"/>
      <c r="MXC2" s="1730"/>
      <c r="MXD2" s="1730"/>
      <c r="MXE2" s="1730"/>
      <c r="MXF2" s="1730"/>
      <c r="MXG2" s="1730"/>
      <c r="MXH2" s="1730"/>
      <c r="MXI2" s="1730"/>
      <c r="MXJ2" s="1730"/>
      <c r="MXK2" s="1730"/>
      <c r="MXL2" s="1730"/>
      <c r="MXM2" s="1730"/>
      <c r="MXN2" s="1730"/>
      <c r="MXO2" s="1730"/>
      <c r="MXP2" s="1730"/>
      <c r="MXQ2" s="1730"/>
      <c r="MXR2" s="1730"/>
      <c r="MXS2" s="1730"/>
      <c r="MXT2" s="1730"/>
      <c r="MXU2" s="1730"/>
      <c r="MXV2" s="1730"/>
      <c r="MXW2" s="1730"/>
      <c r="MXX2" s="1730"/>
      <c r="MXY2" s="1730"/>
      <c r="MXZ2" s="1730"/>
      <c r="MYA2" s="1730"/>
      <c r="MYB2" s="1730"/>
      <c r="MYC2" s="1730"/>
      <c r="MYD2" s="1730"/>
      <c r="MYE2" s="1730"/>
      <c r="MYF2" s="1730"/>
      <c r="MYG2" s="1730"/>
      <c r="MYH2" s="1730"/>
      <c r="MYI2" s="1730"/>
      <c r="MYJ2" s="1730"/>
      <c r="MYK2" s="1730"/>
      <c r="MYL2" s="1730"/>
      <c r="MYM2" s="1730"/>
      <c r="MYN2" s="1730"/>
      <c r="MYO2" s="1730"/>
      <c r="MYP2" s="1730"/>
      <c r="MYQ2" s="1730"/>
      <c r="MYR2" s="1730"/>
      <c r="MYS2" s="1730"/>
      <c r="MYT2" s="1730"/>
      <c r="MYU2" s="1730"/>
      <c r="MYV2" s="1730"/>
      <c r="MYW2" s="1730"/>
      <c r="MYX2" s="1730"/>
      <c r="MYY2" s="1730"/>
      <c r="MYZ2" s="1730"/>
      <c r="MZA2" s="1730"/>
      <c r="MZB2" s="1730"/>
      <c r="MZC2" s="1730"/>
      <c r="MZD2" s="1730"/>
      <c r="MZE2" s="1730"/>
      <c r="MZF2" s="1730"/>
      <c r="MZG2" s="1730"/>
      <c r="MZH2" s="1730"/>
      <c r="MZI2" s="1730"/>
      <c r="MZJ2" s="1730"/>
      <c r="MZK2" s="1730"/>
      <c r="MZL2" s="1730"/>
      <c r="MZM2" s="1730"/>
      <c r="MZN2" s="1730"/>
      <c r="MZO2" s="1730"/>
      <c r="MZP2" s="1730"/>
      <c r="MZQ2" s="1730"/>
      <c r="MZR2" s="1730"/>
      <c r="MZS2" s="1730"/>
      <c r="MZT2" s="1730"/>
      <c r="MZU2" s="1730"/>
      <c r="MZV2" s="1730"/>
      <c r="MZW2" s="1730"/>
      <c r="MZX2" s="1730"/>
      <c r="MZY2" s="1730"/>
      <c r="MZZ2" s="1730"/>
      <c r="NAA2" s="1730"/>
      <c r="NAB2" s="1730"/>
      <c r="NAC2" s="1730"/>
      <c r="NAD2" s="1730"/>
      <c r="NAE2" s="1730"/>
      <c r="NAF2" s="1730"/>
      <c r="NAG2" s="1730"/>
      <c r="NAH2" s="1730"/>
      <c r="NAI2" s="1730"/>
      <c r="NAJ2" s="1730"/>
      <c r="NAK2" s="1730"/>
      <c r="NAL2" s="1730"/>
      <c r="NAM2" s="1730"/>
      <c r="NAN2" s="1730"/>
      <c r="NAO2" s="1730"/>
      <c r="NAP2" s="1730"/>
      <c r="NAQ2" s="1730"/>
      <c r="NAR2" s="1730"/>
      <c r="NAS2" s="1730"/>
      <c r="NAT2" s="1730"/>
      <c r="NAU2" s="1730"/>
      <c r="NAV2" s="1730"/>
      <c r="NAW2" s="1730"/>
      <c r="NAX2" s="1730"/>
      <c r="NAY2" s="1730"/>
      <c r="NAZ2" s="1730"/>
      <c r="NBA2" s="1730"/>
      <c r="NBB2" s="1730"/>
      <c r="NBC2" s="1730"/>
      <c r="NBD2" s="1730"/>
      <c r="NBE2" s="1730"/>
      <c r="NBF2" s="1730"/>
      <c r="NBG2" s="1730"/>
      <c r="NBH2" s="1730"/>
      <c r="NBI2" s="1730"/>
      <c r="NBJ2" s="1730"/>
      <c r="NBK2" s="1730"/>
      <c r="NBL2" s="1730"/>
      <c r="NBM2" s="1730"/>
      <c r="NBN2" s="1730"/>
      <c r="NBO2" s="1730"/>
      <c r="NBP2" s="1730"/>
      <c r="NBQ2" s="1730"/>
      <c r="NBR2" s="1730"/>
      <c r="NBS2" s="1730"/>
      <c r="NBT2" s="1730"/>
      <c r="NBU2" s="1730"/>
      <c r="NBV2" s="1730"/>
      <c r="NBW2" s="1730"/>
      <c r="NBX2" s="1730"/>
      <c r="NBY2" s="1730"/>
      <c r="NBZ2" s="1730"/>
      <c r="NCA2" s="1730"/>
      <c r="NCB2" s="1730"/>
      <c r="NCC2" s="1730"/>
      <c r="NCD2" s="1730"/>
      <c r="NCE2" s="1730"/>
      <c r="NCF2" s="1730"/>
      <c r="NCG2" s="1730"/>
      <c r="NCH2" s="1730"/>
      <c r="NCI2" s="1730"/>
      <c r="NCJ2" s="1730"/>
      <c r="NCK2" s="1730"/>
      <c r="NCL2" s="1730"/>
      <c r="NCM2" s="1730"/>
      <c r="NCN2" s="1730"/>
      <c r="NCO2" s="1730"/>
      <c r="NCP2" s="1730"/>
      <c r="NCQ2" s="1730"/>
      <c r="NCR2" s="1730"/>
      <c r="NCS2" s="1730"/>
      <c r="NCT2" s="1730"/>
      <c r="NCU2" s="1730"/>
      <c r="NCV2" s="1730"/>
      <c r="NCW2" s="1730"/>
      <c r="NCX2" s="1730"/>
      <c r="NCY2" s="1730"/>
      <c r="NCZ2" s="1730"/>
      <c r="NDA2" s="1730"/>
      <c r="NDB2" s="1730"/>
      <c r="NDC2" s="1730"/>
      <c r="NDD2" s="1730"/>
      <c r="NDE2" s="1730"/>
      <c r="NDF2" s="1730"/>
      <c r="NDG2" s="1730"/>
      <c r="NDH2" s="1730"/>
      <c r="NDI2" s="1730"/>
      <c r="NDJ2" s="1730"/>
      <c r="NDK2" s="1730"/>
      <c r="NDL2" s="1730"/>
      <c r="NDM2" s="1730"/>
      <c r="NDN2" s="1730"/>
      <c r="NDO2" s="1730"/>
      <c r="NDP2" s="1730"/>
      <c r="NDQ2" s="1730"/>
      <c r="NDR2" s="1730"/>
      <c r="NDS2" s="1730"/>
      <c r="NDT2" s="1730"/>
      <c r="NDU2" s="1730"/>
      <c r="NDV2" s="1730"/>
      <c r="NDW2" s="1730"/>
      <c r="NDX2" s="1730"/>
      <c r="NDY2" s="1730"/>
      <c r="NDZ2" s="1730"/>
      <c r="NEA2" s="1730"/>
      <c r="NEB2" s="1730"/>
      <c r="NEC2" s="1730"/>
      <c r="NED2" s="1730"/>
      <c r="NEE2" s="1730"/>
      <c r="NEF2" s="1730"/>
      <c r="NEG2" s="1730"/>
      <c r="NEH2" s="1730"/>
      <c r="NEI2" s="1730"/>
      <c r="NEJ2" s="1730"/>
      <c r="NEK2" s="1730"/>
      <c r="NEL2" s="1730"/>
      <c r="NEM2" s="1730"/>
      <c r="NEN2" s="1730"/>
      <c r="NEO2" s="1730"/>
      <c r="NEP2" s="1730"/>
      <c r="NEQ2" s="1730"/>
      <c r="NER2" s="1730"/>
      <c r="NES2" s="1730"/>
      <c r="NET2" s="1730"/>
      <c r="NEU2" s="1730"/>
      <c r="NEV2" s="1730"/>
      <c r="NEW2" s="1730"/>
      <c r="NEX2" s="1730"/>
      <c r="NEY2" s="1730"/>
      <c r="NEZ2" s="1730"/>
      <c r="NFA2" s="1730"/>
      <c r="NFB2" s="1730"/>
      <c r="NFC2" s="1730"/>
      <c r="NFD2" s="1730"/>
      <c r="NFE2" s="1730"/>
      <c r="NFF2" s="1730"/>
      <c r="NFG2" s="1730"/>
      <c r="NFH2" s="1730"/>
      <c r="NFI2" s="1730"/>
      <c r="NFJ2" s="1730"/>
      <c r="NFK2" s="1730"/>
      <c r="NFL2" s="1730"/>
      <c r="NFM2" s="1730"/>
      <c r="NFN2" s="1730"/>
      <c r="NFO2" s="1730"/>
      <c r="NFP2" s="1730"/>
      <c r="NFQ2" s="1730"/>
      <c r="NFR2" s="1730"/>
      <c r="NFS2" s="1730"/>
      <c r="NFT2" s="1730"/>
      <c r="NFU2" s="1730"/>
      <c r="NFV2" s="1730"/>
      <c r="NFW2" s="1730"/>
      <c r="NFX2" s="1730"/>
      <c r="NFY2" s="1730"/>
      <c r="NFZ2" s="1730"/>
      <c r="NGA2" s="1730"/>
      <c r="NGB2" s="1730"/>
      <c r="NGC2" s="1730"/>
      <c r="NGD2" s="1730"/>
      <c r="NGE2" s="1730"/>
      <c r="NGF2" s="1730"/>
      <c r="NGG2" s="1730"/>
      <c r="NGH2" s="1730"/>
      <c r="NGI2" s="1730"/>
      <c r="NGJ2" s="1730"/>
      <c r="NGK2" s="1730"/>
      <c r="NGL2" s="1730"/>
      <c r="NGM2" s="1730"/>
      <c r="NGN2" s="1730"/>
      <c r="NGO2" s="1730"/>
      <c r="NGP2" s="1730"/>
      <c r="NGQ2" s="1730"/>
      <c r="NGR2" s="1730"/>
      <c r="NGS2" s="1730"/>
      <c r="NGT2" s="1730"/>
      <c r="NGU2" s="1730"/>
      <c r="NGV2" s="1730"/>
      <c r="NGW2" s="1730"/>
      <c r="NGX2" s="1730"/>
      <c r="NGY2" s="1730"/>
      <c r="NGZ2" s="1730"/>
      <c r="NHA2" s="1730"/>
      <c r="NHB2" s="1730"/>
      <c r="NHC2" s="1730"/>
      <c r="NHD2" s="1730"/>
      <c r="NHE2" s="1730"/>
      <c r="NHF2" s="1730"/>
      <c r="NHG2" s="1730"/>
      <c r="NHH2" s="1730"/>
      <c r="NHI2" s="1730"/>
      <c r="NHJ2" s="1730"/>
      <c r="NHK2" s="1730"/>
      <c r="NHL2" s="1730"/>
      <c r="NHM2" s="1730"/>
      <c r="NHN2" s="1730"/>
      <c r="NHO2" s="1730"/>
      <c r="NHP2" s="1730"/>
      <c r="NHQ2" s="1730"/>
      <c r="NHR2" s="1730"/>
      <c r="NHS2" s="1730"/>
      <c r="NHT2" s="1730"/>
      <c r="NHU2" s="1730"/>
      <c r="NHV2" s="1730"/>
      <c r="NHW2" s="1730"/>
      <c r="NHX2" s="1730"/>
      <c r="NHY2" s="1730"/>
      <c r="NHZ2" s="1730"/>
      <c r="NIA2" s="1730"/>
      <c r="NIB2" s="1730"/>
      <c r="NIC2" s="1730"/>
      <c r="NID2" s="1730"/>
      <c r="NIE2" s="1730"/>
      <c r="NIF2" s="1730"/>
      <c r="NIG2" s="1730"/>
      <c r="NIH2" s="1730"/>
      <c r="NII2" s="1730"/>
      <c r="NIJ2" s="1730"/>
      <c r="NIK2" s="1730"/>
      <c r="NIL2" s="1730"/>
      <c r="NIM2" s="1730"/>
      <c r="NIN2" s="1730"/>
      <c r="NIO2" s="1730"/>
      <c r="NIP2" s="1730"/>
      <c r="NIQ2" s="1730"/>
      <c r="NIR2" s="1730"/>
      <c r="NIS2" s="1730"/>
      <c r="NIT2" s="1730"/>
      <c r="NIU2" s="1730"/>
      <c r="NIV2" s="1730"/>
      <c r="NIW2" s="1730"/>
      <c r="NIX2" s="1730"/>
      <c r="NIY2" s="1730"/>
      <c r="NIZ2" s="1730"/>
      <c r="NJA2" s="1730"/>
      <c r="NJB2" s="1730"/>
      <c r="NJC2" s="1730"/>
      <c r="NJD2" s="1730"/>
      <c r="NJE2" s="1730"/>
      <c r="NJF2" s="1730"/>
      <c r="NJG2" s="1730"/>
      <c r="NJH2" s="1730"/>
      <c r="NJI2" s="1730"/>
      <c r="NJJ2" s="1730"/>
      <c r="NJK2" s="1730"/>
      <c r="NJL2" s="1730"/>
      <c r="NJM2" s="1730"/>
      <c r="NJN2" s="1730"/>
      <c r="NJO2" s="1730"/>
      <c r="NJP2" s="1730"/>
      <c r="NJQ2" s="1730"/>
      <c r="NJR2" s="1730"/>
      <c r="NJS2" s="1730"/>
      <c r="NJT2" s="1730"/>
      <c r="NJU2" s="1730"/>
      <c r="NJV2" s="1730"/>
      <c r="NJW2" s="1730"/>
      <c r="NJX2" s="1730"/>
      <c r="NJY2" s="1730"/>
      <c r="NJZ2" s="1730"/>
      <c r="NKA2" s="1730"/>
      <c r="NKB2" s="1730"/>
      <c r="NKC2" s="1730"/>
      <c r="NKD2" s="1730"/>
      <c r="NKE2" s="1730"/>
      <c r="NKF2" s="1730"/>
      <c r="NKG2" s="1730"/>
      <c r="NKH2" s="1730"/>
      <c r="NKI2" s="1730"/>
      <c r="NKJ2" s="1730"/>
      <c r="NKK2" s="1730"/>
      <c r="NKL2" s="1730"/>
      <c r="NKM2" s="1730"/>
      <c r="NKN2" s="1730"/>
      <c r="NKO2" s="1730"/>
      <c r="NKP2" s="1730"/>
      <c r="NKQ2" s="1730"/>
      <c r="NKR2" s="1730"/>
      <c r="NKS2" s="1730"/>
      <c r="NKT2" s="1730"/>
      <c r="NKU2" s="1730"/>
      <c r="NKV2" s="1730"/>
      <c r="NKW2" s="1730"/>
      <c r="NKX2" s="1730"/>
      <c r="NKY2" s="1730"/>
      <c r="NKZ2" s="1730"/>
      <c r="NLA2" s="1730"/>
      <c r="NLB2" s="1730"/>
      <c r="NLC2" s="1730"/>
      <c r="NLD2" s="1730"/>
      <c r="NLE2" s="1730"/>
      <c r="NLF2" s="1730"/>
      <c r="NLG2" s="1730"/>
      <c r="NLH2" s="1730"/>
      <c r="NLI2" s="1730"/>
      <c r="NLJ2" s="1730"/>
      <c r="NLK2" s="1730"/>
      <c r="NLL2" s="1730"/>
      <c r="NLM2" s="1730"/>
      <c r="NLN2" s="1730"/>
      <c r="NLO2" s="1730"/>
      <c r="NLP2" s="1730"/>
      <c r="NLQ2" s="1730"/>
      <c r="NLR2" s="1730"/>
      <c r="NLS2" s="1730"/>
      <c r="NLT2" s="1730"/>
      <c r="NLU2" s="1730"/>
      <c r="NLV2" s="1730"/>
      <c r="NLW2" s="1730"/>
      <c r="NLX2" s="1730"/>
      <c r="NLY2" s="1730"/>
      <c r="NLZ2" s="1730"/>
      <c r="NMA2" s="1730"/>
      <c r="NMB2" s="1730"/>
      <c r="NMC2" s="1730"/>
      <c r="NMD2" s="1730"/>
      <c r="NME2" s="1730"/>
      <c r="NMF2" s="1730"/>
      <c r="NMG2" s="1730"/>
      <c r="NMH2" s="1730"/>
      <c r="NMI2" s="1730"/>
      <c r="NMJ2" s="1730"/>
      <c r="NMK2" s="1730"/>
      <c r="NML2" s="1730"/>
      <c r="NMM2" s="1730"/>
      <c r="NMN2" s="1730"/>
      <c r="NMO2" s="1730"/>
      <c r="NMP2" s="1730"/>
      <c r="NMQ2" s="1730"/>
      <c r="NMR2" s="1730"/>
      <c r="NMS2" s="1730"/>
      <c r="NMT2" s="1730"/>
      <c r="NMU2" s="1730"/>
      <c r="NMV2" s="1730"/>
      <c r="NMW2" s="1730"/>
      <c r="NMX2" s="1730"/>
      <c r="NMY2" s="1730"/>
      <c r="NMZ2" s="1730"/>
      <c r="NNA2" s="1730"/>
      <c r="NNB2" s="1730"/>
      <c r="NNC2" s="1730"/>
      <c r="NND2" s="1730"/>
      <c r="NNE2" s="1730"/>
      <c r="NNF2" s="1730"/>
      <c r="NNG2" s="1730"/>
      <c r="NNH2" s="1730"/>
      <c r="NNI2" s="1730"/>
      <c r="NNJ2" s="1730"/>
      <c r="NNK2" s="1730"/>
      <c r="NNL2" s="1730"/>
      <c r="NNM2" s="1730"/>
      <c r="NNN2" s="1730"/>
      <c r="NNO2" s="1730"/>
      <c r="NNP2" s="1730"/>
      <c r="NNQ2" s="1730"/>
      <c r="NNR2" s="1730"/>
      <c r="NNS2" s="1730"/>
      <c r="NNT2" s="1730"/>
      <c r="NNU2" s="1730"/>
      <c r="NNV2" s="1730"/>
      <c r="NNW2" s="1730"/>
      <c r="NNX2" s="1730"/>
      <c r="NNY2" s="1730"/>
      <c r="NNZ2" s="1730"/>
      <c r="NOA2" s="1730"/>
      <c r="NOB2" s="1730"/>
      <c r="NOC2" s="1730"/>
      <c r="NOD2" s="1730"/>
      <c r="NOE2" s="1730"/>
      <c r="NOF2" s="1730"/>
      <c r="NOG2" s="1730"/>
      <c r="NOH2" s="1730"/>
      <c r="NOI2" s="1730"/>
      <c r="NOJ2" s="1730"/>
      <c r="NOK2" s="1730"/>
      <c r="NOL2" s="1730"/>
      <c r="NOM2" s="1730"/>
      <c r="NON2" s="1730"/>
      <c r="NOO2" s="1730"/>
      <c r="NOP2" s="1730"/>
      <c r="NOQ2" s="1730"/>
      <c r="NOR2" s="1730"/>
      <c r="NOS2" s="1730"/>
      <c r="NOT2" s="1730"/>
      <c r="NOU2" s="1730"/>
      <c r="NOV2" s="1730"/>
      <c r="NOW2" s="1730"/>
      <c r="NOX2" s="1730"/>
      <c r="NOY2" s="1730"/>
      <c r="NOZ2" s="1730"/>
      <c r="NPA2" s="1730"/>
      <c r="NPB2" s="1730"/>
      <c r="NPC2" s="1730"/>
      <c r="NPD2" s="1730"/>
      <c r="NPE2" s="1730"/>
      <c r="NPF2" s="1730"/>
      <c r="NPG2" s="1730"/>
      <c r="NPH2" s="1730"/>
      <c r="NPI2" s="1730"/>
      <c r="NPJ2" s="1730"/>
      <c r="NPK2" s="1730"/>
      <c r="NPL2" s="1730"/>
      <c r="NPM2" s="1730"/>
      <c r="NPN2" s="1730"/>
      <c r="NPO2" s="1730"/>
      <c r="NPP2" s="1730"/>
      <c r="NPQ2" s="1730"/>
      <c r="NPR2" s="1730"/>
      <c r="NPS2" s="1730"/>
      <c r="NPT2" s="1730"/>
      <c r="NPU2" s="1730"/>
      <c r="NPV2" s="1730"/>
      <c r="NPW2" s="1730"/>
      <c r="NPX2" s="1730"/>
      <c r="NPY2" s="1730"/>
      <c r="NPZ2" s="1730"/>
      <c r="NQA2" s="1730"/>
      <c r="NQB2" s="1730"/>
      <c r="NQC2" s="1730"/>
      <c r="NQD2" s="1730"/>
      <c r="NQE2" s="1730"/>
      <c r="NQF2" s="1730"/>
      <c r="NQG2" s="1730"/>
      <c r="NQH2" s="1730"/>
      <c r="NQI2" s="1730"/>
      <c r="NQJ2" s="1730"/>
      <c r="NQK2" s="1730"/>
      <c r="NQL2" s="1730"/>
      <c r="NQM2" s="1730"/>
      <c r="NQN2" s="1730"/>
      <c r="NQO2" s="1730"/>
      <c r="NQP2" s="1730"/>
      <c r="NQQ2" s="1730"/>
      <c r="NQR2" s="1730"/>
      <c r="NQS2" s="1730"/>
      <c r="NQT2" s="1730"/>
      <c r="NQU2" s="1730"/>
      <c r="NQV2" s="1730"/>
      <c r="NQW2" s="1730"/>
      <c r="NQX2" s="1730"/>
      <c r="NQY2" s="1730"/>
      <c r="NQZ2" s="1730"/>
      <c r="NRA2" s="1730"/>
      <c r="NRB2" s="1730"/>
      <c r="NRC2" s="1730"/>
      <c r="NRD2" s="1730"/>
      <c r="NRE2" s="1730"/>
      <c r="NRF2" s="1730"/>
      <c r="NRG2" s="1730"/>
      <c r="NRH2" s="1730"/>
      <c r="NRI2" s="1730"/>
      <c r="NRJ2" s="1730"/>
      <c r="NRK2" s="1730"/>
      <c r="NRL2" s="1730"/>
      <c r="NRM2" s="1730"/>
      <c r="NRN2" s="1730"/>
      <c r="NRO2" s="1730"/>
      <c r="NRP2" s="1730"/>
      <c r="NRQ2" s="1730"/>
      <c r="NRR2" s="1730"/>
      <c r="NRS2" s="1730"/>
      <c r="NRT2" s="1730"/>
      <c r="NRU2" s="1730"/>
      <c r="NRV2" s="1730"/>
      <c r="NRW2" s="1730"/>
      <c r="NRX2" s="1730"/>
      <c r="NRY2" s="1730"/>
      <c r="NRZ2" s="1730"/>
      <c r="NSA2" s="1730"/>
      <c r="NSB2" s="1730"/>
      <c r="NSC2" s="1730"/>
      <c r="NSD2" s="1730"/>
      <c r="NSE2" s="1730"/>
      <c r="NSF2" s="1730"/>
      <c r="NSG2" s="1730"/>
      <c r="NSH2" s="1730"/>
      <c r="NSI2" s="1730"/>
      <c r="NSJ2" s="1730"/>
      <c r="NSK2" s="1730"/>
      <c r="NSL2" s="1730"/>
      <c r="NSM2" s="1730"/>
      <c r="NSN2" s="1730"/>
      <c r="NSO2" s="1730"/>
      <c r="NSP2" s="1730"/>
      <c r="NSQ2" s="1730"/>
      <c r="NSR2" s="1730"/>
      <c r="NSS2" s="1730"/>
      <c r="NST2" s="1730"/>
      <c r="NSU2" s="1730"/>
      <c r="NSV2" s="1730"/>
      <c r="NSW2" s="1730"/>
      <c r="NSX2" s="1730"/>
      <c r="NSY2" s="1730"/>
      <c r="NSZ2" s="1730"/>
      <c r="NTA2" s="1730"/>
      <c r="NTB2" s="1730"/>
      <c r="NTC2" s="1730"/>
      <c r="NTD2" s="1730"/>
      <c r="NTE2" s="1730"/>
      <c r="NTF2" s="1730"/>
      <c r="NTG2" s="1730"/>
      <c r="NTH2" s="1730"/>
      <c r="NTI2" s="1730"/>
      <c r="NTJ2" s="1730"/>
      <c r="NTK2" s="1730"/>
      <c r="NTL2" s="1730"/>
      <c r="NTM2" s="1730"/>
      <c r="NTN2" s="1730"/>
      <c r="NTO2" s="1730"/>
      <c r="NTP2" s="1730"/>
      <c r="NTQ2" s="1730"/>
      <c r="NTR2" s="1730"/>
      <c r="NTS2" s="1730"/>
      <c r="NTT2" s="1730"/>
      <c r="NTU2" s="1730"/>
      <c r="NTV2" s="1730"/>
      <c r="NTW2" s="1730"/>
      <c r="NTX2" s="1730"/>
      <c r="NTY2" s="1730"/>
      <c r="NTZ2" s="1730"/>
      <c r="NUA2" s="1730"/>
      <c r="NUB2" s="1730"/>
      <c r="NUC2" s="1730"/>
      <c r="NUD2" s="1730"/>
      <c r="NUE2" s="1730"/>
      <c r="NUF2" s="1730"/>
      <c r="NUG2" s="1730"/>
      <c r="NUH2" s="1730"/>
      <c r="NUI2" s="1730"/>
      <c r="NUJ2" s="1730"/>
      <c r="NUK2" s="1730"/>
      <c r="NUL2" s="1730"/>
      <c r="NUM2" s="1730"/>
      <c r="NUN2" s="1730"/>
      <c r="NUO2" s="1730"/>
      <c r="NUP2" s="1730"/>
      <c r="NUQ2" s="1730"/>
      <c r="NUR2" s="1730"/>
      <c r="NUS2" s="1730"/>
      <c r="NUT2" s="1730"/>
      <c r="NUU2" s="1730"/>
      <c r="NUV2" s="1730"/>
      <c r="NUW2" s="1730"/>
      <c r="NUX2" s="1730"/>
      <c r="NUY2" s="1730"/>
      <c r="NUZ2" s="1730"/>
      <c r="NVA2" s="1730"/>
      <c r="NVB2" s="1730"/>
      <c r="NVC2" s="1730"/>
      <c r="NVD2" s="1730"/>
      <c r="NVE2" s="1730"/>
      <c r="NVF2" s="1730"/>
      <c r="NVG2" s="1730"/>
      <c r="NVH2" s="1730"/>
      <c r="NVI2" s="1730"/>
      <c r="NVJ2" s="1730"/>
      <c r="NVK2" s="1730"/>
      <c r="NVL2" s="1730"/>
      <c r="NVM2" s="1730"/>
      <c r="NVN2" s="1730"/>
      <c r="NVO2" s="1730"/>
      <c r="NVP2" s="1730"/>
      <c r="NVQ2" s="1730"/>
      <c r="NVR2" s="1730"/>
      <c r="NVS2" s="1730"/>
      <c r="NVT2" s="1730"/>
      <c r="NVU2" s="1730"/>
      <c r="NVV2" s="1730"/>
      <c r="NVW2" s="1730"/>
      <c r="NVX2" s="1730"/>
      <c r="NVY2" s="1730"/>
      <c r="NVZ2" s="1730"/>
      <c r="NWA2" s="1730"/>
      <c r="NWB2" s="1730"/>
      <c r="NWC2" s="1730"/>
      <c r="NWD2" s="1730"/>
      <c r="NWE2" s="1730"/>
      <c r="NWF2" s="1730"/>
      <c r="NWG2" s="1730"/>
      <c r="NWH2" s="1730"/>
      <c r="NWI2" s="1730"/>
      <c r="NWJ2" s="1730"/>
      <c r="NWK2" s="1730"/>
      <c r="NWL2" s="1730"/>
      <c r="NWM2" s="1730"/>
      <c r="NWN2" s="1730"/>
      <c r="NWO2" s="1730"/>
      <c r="NWP2" s="1730"/>
      <c r="NWQ2" s="1730"/>
      <c r="NWR2" s="1730"/>
      <c r="NWS2" s="1730"/>
      <c r="NWT2" s="1730"/>
      <c r="NWU2" s="1730"/>
      <c r="NWV2" s="1730"/>
      <c r="NWW2" s="1730"/>
      <c r="NWX2" s="1730"/>
      <c r="NWY2" s="1730"/>
      <c r="NWZ2" s="1730"/>
      <c r="NXA2" s="1730"/>
      <c r="NXB2" s="1730"/>
      <c r="NXC2" s="1730"/>
      <c r="NXD2" s="1730"/>
      <c r="NXE2" s="1730"/>
      <c r="NXF2" s="1730"/>
      <c r="NXG2" s="1730"/>
      <c r="NXH2" s="1730"/>
      <c r="NXI2" s="1730"/>
      <c r="NXJ2" s="1730"/>
      <c r="NXK2" s="1730"/>
      <c r="NXL2" s="1730"/>
      <c r="NXM2" s="1730"/>
      <c r="NXN2" s="1730"/>
      <c r="NXO2" s="1730"/>
      <c r="NXP2" s="1730"/>
      <c r="NXQ2" s="1730"/>
      <c r="NXR2" s="1730"/>
      <c r="NXS2" s="1730"/>
      <c r="NXT2" s="1730"/>
      <c r="NXU2" s="1730"/>
      <c r="NXV2" s="1730"/>
      <c r="NXW2" s="1730"/>
      <c r="NXX2" s="1730"/>
      <c r="NXY2" s="1730"/>
      <c r="NXZ2" s="1730"/>
      <c r="NYA2" s="1730"/>
      <c r="NYB2" s="1730"/>
      <c r="NYC2" s="1730"/>
      <c r="NYD2" s="1730"/>
      <c r="NYE2" s="1730"/>
      <c r="NYF2" s="1730"/>
      <c r="NYG2" s="1730"/>
      <c r="NYH2" s="1730"/>
      <c r="NYI2" s="1730"/>
      <c r="NYJ2" s="1730"/>
      <c r="NYK2" s="1730"/>
      <c r="NYL2" s="1730"/>
      <c r="NYM2" s="1730"/>
      <c r="NYN2" s="1730"/>
      <c r="NYO2" s="1730"/>
      <c r="NYP2" s="1730"/>
      <c r="NYQ2" s="1730"/>
      <c r="NYR2" s="1730"/>
      <c r="NYS2" s="1730"/>
      <c r="NYT2" s="1730"/>
      <c r="NYU2" s="1730"/>
      <c r="NYV2" s="1730"/>
      <c r="NYW2" s="1730"/>
      <c r="NYX2" s="1730"/>
      <c r="NYY2" s="1730"/>
      <c r="NYZ2" s="1730"/>
      <c r="NZA2" s="1730"/>
      <c r="NZB2" s="1730"/>
      <c r="NZC2" s="1730"/>
      <c r="NZD2" s="1730"/>
      <c r="NZE2" s="1730"/>
      <c r="NZF2" s="1730"/>
      <c r="NZG2" s="1730"/>
      <c r="NZH2" s="1730"/>
      <c r="NZI2" s="1730"/>
      <c r="NZJ2" s="1730"/>
      <c r="NZK2" s="1730"/>
      <c r="NZL2" s="1730"/>
      <c r="NZM2" s="1730"/>
      <c r="NZN2" s="1730"/>
      <c r="NZO2" s="1730"/>
      <c r="NZP2" s="1730"/>
      <c r="NZQ2" s="1730"/>
      <c r="NZR2" s="1730"/>
      <c r="NZS2" s="1730"/>
      <c r="NZT2" s="1730"/>
      <c r="NZU2" s="1730"/>
      <c r="NZV2" s="1730"/>
      <c r="NZW2" s="1730"/>
      <c r="NZX2" s="1730"/>
      <c r="NZY2" s="1730"/>
      <c r="NZZ2" s="1730"/>
      <c r="OAA2" s="1730"/>
      <c r="OAB2" s="1730"/>
      <c r="OAC2" s="1730"/>
      <c r="OAD2" s="1730"/>
      <c r="OAE2" s="1730"/>
      <c r="OAF2" s="1730"/>
      <c r="OAG2" s="1730"/>
      <c r="OAH2" s="1730"/>
      <c r="OAI2" s="1730"/>
      <c r="OAJ2" s="1730"/>
      <c r="OAK2" s="1730"/>
      <c r="OAL2" s="1730"/>
      <c r="OAM2" s="1730"/>
      <c r="OAN2" s="1730"/>
      <c r="OAO2" s="1730"/>
      <c r="OAP2" s="1730"/>
      <c r="OAQ2" s="1730"/>
      <c r="OAR2" s="1730"/>
      <c r="OAS2" s="1730"/>
      <c r="OAT2" s="1730"/>
      <c r="OAU2" s="1730"/>
      <c r="OAV2" s="1730"/>
      <c r="OAW2" s="1730"/>
      <c r="OAX2" s="1730"/>
      <c r="OAY2" s="1730"/>
      <c r="OAZ2" s="1730"/>
      <c r="OBA2" s="1730"/>
      <c r="OBB2" s="1730"/>
      <c r="OBC2" s="1730"/>
      <c r="OBD2" s="1730"/>
      <c r="OBE2" s="1730"/>
      <c r="OBF2" s="1730"/>
      <c r="OBG2" s="1730"/>
      <c r="OBH2" s="1730"/>
      <c r="OBI2" s="1730"/>
      <c r="OBJ2" s="1730"/>
      <c r="OBK2" s="1730"/>
      <c r="OBL2" s="1730"/>
      <c r="OBM2" s="1730"/>
      <c r="OBN2" s="1730"/>
      <c r="OBO2" s="1730"/>
      <c r="OBP2" s="1730"/>
      <c r="OBQ2" s="1730"/>
      <c r="OBR2" s="1730"/>
      <c r="OBS2" s="1730"/>
      <c r="OBT2" s="1730"/>
      <c r="OBU2" s="1730"/>
      <c r="OBV2" s="1730"/>
      <c r="OBW2" s="1730"/>
      <c r="OBX2" s="1730"/>
      <c r="OBY2" s="1730"/>
      <c r="OBZ2" s="1730"/>
      <c r="OCA2" s="1730"/>
      <c r="OCB2" s="1730"/>
      <c r="OCC2" s="1730"/>
      <c r="OCD2" s="1730"/>
      <c r="OCE2" s="1730"/>
      <c r="OCF2" s="1730"/>
      <c r="OCG2" s="1730"/>
      <c r="OCH2" s="1730"/>
      <c r="OCI2" s="1730"/>
      <c r="OCJ2" s="1730"/>
      <c r="OCK2" s="1730"/>
      <c r="OCL2" s="1730"/>
      <c r="OCM2" s="1730"/>
      <c r="OCN2" s="1730"/>
      <c r="OCO2" s="1730"/>
      <c r="OCP2" s="1730"/>
      <c r="OCQ2" s="1730"/>
      <c r="OCR2" s="1730"/>
      <c r="OCS2" s="1730"/>
      <c r="OCT2" s="1730"/>
      <c r="OCU2" s="1730"/>
      <c r="OCV2" s="1730"/>
      <c r="OCW2" s="1730"/>
      <c r="OCX2" s="1730"/>
      <c r="OCY2" s="1730"/>
      <c r="OCZ2" s="1730"/>
      <c r="ODA2" s="1730"/>
      <c r="ODB2" s="1730"/>
      <c r="ODC2" s="1730"/>
      <c r="ODD2" s="1730"/>
      <c r="ODE2" s="1730"/>
      <c r="ODF2" s="1730"/>
      <c r="ODG2" s="1730"/>
      <c r="ODH2" s="1730"/>
      <c r="ODI2" s="1730"/>
      <c r="ODJ2" s="1730"/>
      <c r="ODK2" s="1730"/>
      <c r="ODL2" s="1730"/>
      <c r="ODM2" s="1730"/>
      <c r="ODN2" s="1730"/>
      <c r="ODO2" s="1730"/>
      <c r="ODP2" s="1730"/>
      <c r="ODQ2" s="1730"/>
      <c r="ODR2" s="1730"/>
      <c r="ODS2" s="1730"/>
      <c r="ODT2" s="1730"/>
      <c r="ODU2" s="1730"/>
      <c r="ODV2" s="1730"/>
      <c r="ODW2" s="1730"/>
      <c r="ODX2" s="1730"/>
      <c r="ODY2" s="1730"/>
      <c r="ODZ2" s="1730"/>
      <c r="OEA2" s="1730"/>
      <c r="OEB2" s="1730"/>
      <c r="OEC2" s="1730"/>
      <c r="OED2" s="1730"/>
      <c r="OEE2" s="1730"/>
      <c r="OEF2" s="1730"/>
      <c r="OEG2" s="1730"/>
      <c r="OEH2" s="1730"/>
      <c r="OEI2" s="1730"/>
      <c r="OEJ2" s="1730"/>
      <c r="OEK2" s="1730"/>
      <c r="OEL2" s="1730"/>
      <c r="OEM2" s="1730"/>
      <c r="OEN2" s="1730"/>
      <c r="OEO2" s="1730"/>
      <c r="OEP2" s="1730"/>
      <c r="OEQ2" s="1730"/>
      <c r="OER2" s="1730"/>
      <c r="OES2" s="1730"/>
      <c r="OET2" s="1730"/>
      <c r="OEU2" s="1730"/>
      <c r="OEV2" s="1730"/>
      <c r="OEW2" s="1730"/>
      <c r="OEX2" s="1730"/>
      <c r="OEY2" s="1730"/>
      <c r="OEZ2" s="1730"/>
      <c r="OFA2" s="1730"/>
      <c r="OFB2" s="1730"/>
      <c r="OFC2" s="1730"/>
      <c r="OFD2" s="1730"/>
      <c r="OFE2" s="1730"/>
      <c r="OFF2" s="1730"/>
      <c r="OFG2" s="1730"/>
      <c r="OFH2" s="1730"/>
      <c r="OFI2" s="1730"/>
      <c r="OFJ2" s="1730"/>
      <c r="OFK2" s="1730"/>
      <c r="OFL2" s="1730"/>
      <c r="OFM2" s="1730"/>
      <c r="OFN2" s="1730"/>
      <c r="OFO2" s="1730"/>
      <c r="OFP2" s="1730"/>
      <c r="OFQ2" s="1730"/>
      <c r="OFR2" s="1730"/>
      <c r="OFS2" s="1730"/>
      <c r="OFT2" s="1730"/>
      <c r="OFU2" s="1730"/>
      <c r="OFV2" s="1730"/>
      <c r="OFW2" s="1730"/>
      <c r="OFX2" s="1730"/>
      <c r="OFY2" s="1730"/>
      <c r="OFZ2" s="1730"/>
      <c r="OGA2" s="1730"/>
      <c r="OGB2" s="1730"/>
      <c r="OGC2" s="1730"/>
      <c r="OGD2" s="1730"/>
      <c r="OGE2" s="1730"/>
      <c r="OGF2" s="1730"/>
      <c r="OGG2" s="1730"/>
      <c r="OGH2" s="1730"/>
      <c r="OGI2" s="1730"/>
      <c r="OGJ2" s="1730"/>
      <c r="OGK2" s="1730"/>
      <c r="OGL2" s="1730"/>
      <c r="OGM2" s="1730"/>
      <c r="OGN2" s="1730"/>
      <c r="OGO2" s="1730"/>
      <c r="OGP2" s="1730"/>
      <c r="OGQ2" s="1730"/>
      <c r="OGR2" s="1730"/>
      <c r="OGS2" s="1730"/>
      <c r="OGT2" s="1730"/>
      <c r="OGU2" s="1730"/>
      <c r="OGV2" s="1730"/>
      <c r="OGW2" s="1730"/>
      <c r="OGX2" s="1730"/>
      <c r="OGY2" s="1730"/>
      <c r="OGZ2" s="1730"/>
      <c r="OHA2" s="1730"/>
      <c r="OHB2" s="1730"/>
      <c r="OHC2" s="1730"/>
      <c r="OHD2" s="1730"/>
      <c r="OHE2" s="1730"/>
      <c r="OHF2" s="1730"/>
      <c r="OHG2" s="1730"/>
      <c r="OHH2" s="1730"/>
      <c r="OHI2" s="1730"/>
      <c r="OHJ2" s="1730"/>
      <c r="OHK2" s="1730"/>
      <c r="OHL2" s="1730"/>
      <c r="OHM2" s="1730"/>
      <c r="OHN2" s="1730"/>
      <c r="OHO2" s="1730"/>
      <c r="OHP2" s="1730"/>
      <c r="OHQ2" s="1730"/>
      <c r="OHR2" s="1730"/>
      <c r="OHS2" s="1730"/>
      <c r="OHT2" s="1730"/>
      <c r="OHU2" s="1730"/>
      <c r="OHV2" s="1730"/>
      <c r="OHW2" s="1730"/>
      <c r="OHX2" s="1730"/>
      <c r="OHY2" s="1730"/>
      <c r="OHZ2" s="1730"/>
      <c r="OIA2" s="1730"/>
      <c r="OIB2" s="1730"/>
      <c r="OIC2" s="1730"/>
      <c r="OID2" s="1730"/>
      <c r="OIE2" s="1730"/>
      <c r="OIF2" s="1730"/>
      <c r="OIG2" s="1730"/>
      <c r="OIH2" s="1730"/>
      <c r="OII2" s="1730"/>
      <c r="OIJ2" s="1730"/>
      <c r="OIK2" s="1730"/>
      <c r="OIL2" s="1730"/>
      <c r="OIM2" s="1730"/>
      <c r="OIN2" s="1730"/>
      <c r="OIO2" s="1730"/>
      <c r="OIP2" s="1730"/>
      <c r="OIQ2" s="1730"/>
      <c r="OIR2" s="1730"/>
      <c r="OIS2" s="1730"/>
      <c r="OIT2" s="1730"/>
      <c r="OIU2" s="1730"/>
      <c r="OIV2" s="1730"/>
      <c r="OIW2" s="1730"/>
      <c r="OIX2" s="1730"/>
      <c r="OIY2" s="1730"/>
      <c r="OIZ2" s="1730"/>
      <c r="OJA2" s="1730"/>
      <c r="OJB2" s="1730"/>
      <c r="OJC2" s="1730"/>
      <c r="OJD2" s="1730"/>
      <c r="OJE2" s="1730"/>
      <c r="OJF2" s="1730"/>
      <c r="OJG2" s="1730"/>
      <c r="OJH2" s="1730"/>
      <c r="OJI2" s="1730"/>
      <c r="OJJ2" s="1730"/>
      <c r="OJK2" s="1730"/>
      <c r="OJL2" s="1730"/>
      <c r="OJM2" s="1730"/>
      <c r="OJN2" s="1730"/>
      <c r="OJO2" s="1730"/>
      <c r="OJP2" s="1730"/>
      <c r="OJQ2" s="1730"/>
      <c r="OJR2" s="1730"/>
      <c r="OJS2" s="1730"/>
      <c r="OJT2" s="1730"/>
      <c r="OJU2" s="1730"/>
      <c r="OJV2" s="1730"/>
      <c r="OJW2" s="1730"/>
      <c r="OJX2" s="1730"/>
      <c r="OJY2" s="1730"/>
      <c r="OJZ2" s="1730"/>
      <c r="OKA2" s="1730"/>
      <c r="OKB2" s="1730"/>
      <c r="OKC2" s="1730"/>
      <c r="OKD2" s="1730"/>
      <c r="OKE2" s="1730"/>
      <c r="OKF2" s="1730"/>
      <c r="OKG2" s="1730"/>
      <c r="OKH2" s="1730"/>
      <c r="OKI2" s="1730"/>
      <c r="OKJ2" s="1730"/>
      <c r="OKK2" s="1730"/>
      <c r="OKL2" s="1730"/>
      <c r="OKM2" s="1730"/>
      <c r="OKN2" s="1730"/>
      <c r="OKO2" s="1730"/>
      <c r="OKP2" s="1730"/>
      <c r="OKQ2" s="1730"/>
      <c r="OKR2" s="1730"/>
      <c r="OKS2" s="1730"/>
      <c r="OKT2" s="1730"/>
      <c r="OKU2" s="1730"/>
      <c r="OKV2" s="1730"/>
      <c r="OKW2" s="1730"/>
      <c r="OKX2" s="1730"/>
      <c r="OKY2" s="1730"/>
      <c r="OKZ2" s="1730"/>
      <c r="OLA2" s="1730"/>
      <c r="OLB2" s="1730"/>
      <c r="OLC2" s="1730"/>
      <c r="OLD2" s="1730"/>
      <c r="OLE2" s="1730"/>
      <c r="OLF2" s="1730"/>
      <c r="OLG2" s="1730"/>
      <c r="OLH2" s="1730"/>
      <c r="OLI2" s="1730"/>
      <c r="OLJ2" s="1730"/>
      <c r="OLK2" s="1730"/>
      <c r="OLL2" s="1730"/>
      <c r="OLM2" s="1730"/>
      <c r="OLN2" s="1730"/>
      <c r="OLO2" s="1730"/>
      <c r="OLP2" s="1730"/>
      <c r="OLQ2" s="1730"/>
      <c r="OLR2" s="1730"/>
      <c r="OLS2" s="1730"/>
      <c r="OLT2" s="1730"/>
      <c r="OLU2" s="1730"/>
      <c r="OLV2" s="1730"/>
      <c r="OLW2" s="1730"/>
      <c r="OLX2" s="1730"/>
      <c r="OLY2" s="1730"/>
      <c r="OLZ2" s="1730"/>
      <c r="OMA2" s="1730"/>
      <c r="OMB2" s="1730"/>
      <c r="OMC2" s="1730"/>
      <c r="OMD2" s="1730"/>
      <c r="OME2" s="1730"/>
      <c r="OMF2" s="1730"/>
      <c r="OMG2" s="1730"/>
      <c r="OMH2" s="1730"/>
      <c r="OMI2" s="1730"/>
      <c r="OMJ2" s="1730"/>
      <c r="OMK2" s="1730"/>
      <c r="OML2" s="1730"/>
      <c r="OMM2" s="1730"/>
      <c r="OMN2" s="1730"/>
      <c r="OMO2" s="1730"/>
      <c r="OMP2" s="1730"/>
      <c r="OMQ2" s="1730"/>
      <c r="OMR2" s="1730"/>
      <c r="OMS2" s="1730"/>
      <c r="OMT2" s="1730"/>
      <c r="OMU2" s="1730"/>
      <c r="OMV2" s="1730"/>
      <c r="OMW2" s="1730"/>
      <c r="OMX2" s="1730"/>
      <c r="OMY2" s="1730"/>
      <c r="OMZ2" s="1730"/>
      <c r="ONA2" s="1730"/>
      <c r="ONB2" s="1730"/>
      <c r="ONC2" s="1730"/>
      <c r="OND2" s="1730"/>
      <c r="ONE2" s="1730"/>
      <c r="ONF2" s="1730"/>
      <c r="ONG2" s="1730"/>
      <c r="ONH2" s="1730"/>
      <c r="ONI2" s="1730"/>
      <c r="ONJ2" s="1730"/>
      <c r="ONK2" s="1730"/>
      <c r="ONL2" s="1730"/>
      <c r="ONM2" s="1730"/>
      <c r="ONN2" s="1730"/>
      <c r="ONO2" s="1730"/>
      <c r="ONP2" s="1730"/>
      <c r="ONQ2" s="1730"/>
      <c r="ONR2" s="1730"/>
      <c r="ONS2" s="1730"/>
      <c r="ONT2" s="1730"/>
      <c r="ONU2" s="1730"/>
      <c r="ONV2" s="1730"/>
      <c r="ONW2" s="1730"/>
      <c r="ONX2" s="1730"/>
      <c r="ONY2" s="1730"/>
      <c r="ONZ2" s="1730"/>
      <c r="OOA2" s="1730"/>
      <c r="OOB2" s="1730"/>
      <c r="OOC2" s="1730"/>
      <c r="OOD2" s="1730"/>
      <c r="OOE2" s="1730"/>
      <c r="OOF2" s="1730"/>
      <c r="OOG2" s="1730"/>
      <c r="OOH2" s="1730"/>
      <c r="OOI2" s="1730"/>
      <c r="OOJ2" s="1730"/>
      <c r="OOK2" s="1730"/>
      <c r="OOL2" s="1730"/>
      <c r="OOM2" s="1730"/>
      <c r="OON2" s="1730"/>
      <c r="OOO2" s="1730"/>
      <c r="OOP2" s="1730"/>
      <c r="OOQ2" s="1730"/>
      <c r="OOR2" s="1730"/>
      <c r="OOS2" s="1730"/>
      <c r="OOT2" s="1730"/>
      <c r="OOU2" s="1730"/>
      <c r="OOV2" s="1730"/>
      <c r="OOW2" s="1730"/>
      <c r="OOX2" s="1730"/>
      <c r="OOY2" s="1730"/>
      <c r="OOZ2" s="1730"/>
      <c r="OPA2" s="1730"/>
      <c r="OPB2" s="1730"/>
      <c r="OPC2" s="1730"/>
      <c r="OPD2" s="1730"/>
      <c r="OPE2" s="1730"/>
      <c r="OPF2" s="1730"/>
      <c r="OPG2" s="1730"/>
      <c r="OPH2" s="1730"/>
      <c r="OPI2" s="1730"/>
      <c r="OPJ2" s="1730"/>
      <c r="OPK2" s="1730"/>
      <c r="OPL2" s="1730"/>
      <c r="OPM2" s="1730"/>
      <c r="OPN2" s="1730"/>
      <c r="OPO2" s="1730"/>
      <c r="OPP2" s="1730"/>
      <c r="OPQ2" s="1730"/>
      <c r="OPR2" s="1730"/>
      <c r="OPS2" s="1730"/>
      <c r="OPT2" s="1730"/>
      <c r="OPU2" s="1730"/>
      <c r="OPV2" s="1730"/>
      <c r="OPW2" s="1730"/>
      <c r="OPX2" s="1730"/>
      <c r="OPY2" s="1730"/>
      <c r="OPZ2" s="1730"/>
      <c r="OQA2" s="1730"/>
      <c r="OQB2" s="1730"/>
      <c r="OQC2" s="1730"/>
      <c r="OQD2" s="1730"/>
      <c r="OQE2" s="1730"/>
      <c r="OQF2" s="1730"/>
      <c r="OQG2" s="1730"/>
      <c r="OQH2" s="1730"/>
      <c r="OQI2" s="1730"/>
      <c r="OQJ2" s="1730"/>
      <c r="OQK2" s="1730"/>
      <c r="OQL2" s="1730"/>
      <c r="OQM2" s="1730"/>
      <c r="OQN2" s="1730"/>
      <c r="OQO2" s="1730"/>
      <c r="OQP2" s="1730"/>
      <c r="OQQ2" s="1730"/>
      <c r="OQR2" s="1730"/>
      <c r="OQS2" s="1730"/>
      <c r="OQT2" s="1730"/>
      <c r="OQU2" s="1730"/>
      <c r="OQV2" s="1730"/>
      <c r="OQW2" s="1730"/>
      <c r="OQX2" s="1730"/>
      <c r="OQY2" s="1730"/>
      <c r="OQZ2" s="1730"/>
      <c r="ORA2" s="1730"/>
      <c r="ORB2" s="1730"/>
      <c r="ORC2" s="1730"/>
      <c r="ORD2" s="1730"/>
      <c r="ORE2" s="1730"/>
      <c r="ORF2" s="1730"/>
      <c r="ORG2" s="1730"/>
      <c r="ORH2" s="1730"/>
      <c r="ORI2" s="1730"/>
      <c r="ORJ2" s="1730"/>
      <c r="ORK2" s="1730"/>
      <c r="ORL2" s="1730"/>
      <c r="ORM2" s="1730"/>
      <c r="ORN2" s="1730"/>
      <c r="ORO2" s="1730"/>
      <c r="ORP2" s="1730"/>
      <c r="ORQ2" s="1730"/>
      <c r="ORR2" s="1730"/>
      <c r="ORS2" s="1730"/>
      <c r="ORT2" s="1730"/>
      <c r="ORU2" s="1730"/>
      <c r="ORV2" s="1730"/>
      <c r="ORW2" s="1730"/>
      <c r="ORX2" s="1730"/>
      <c r="ORY2" s="1730"/>
      <c r="ORZ2" s="1730"/>
      <c r="OSA2" s="1730"/>
      <c r="OSB2" s="1730"/>
      <c r="OSC2" s="1730"/>
      <c r="OSD2" s="1730"/>
      <c r="OSE2" s="1730"/>
      <c r="OSF2" s="1730"/>
      <c r="OSG2" s="1730"/>
      <c r="OSH2" s="1730"/>
      <c r="OSI2" s="1730"/>
      <c r="OSJ2" s="1730"/>
      <c r="OSK2" s="1730"/>
      <c r="OSL2" s="1730"/>
      <c r="OSM2" s="1730"/>
      <c r="OSN2" s="1730"/>
      <c r="OSO2" s="1730"/>
      <c r="OSP2" s="1730"/>
      <c r="OSQ2" s="1730"/>
      <c r="OSR2" s="1730"/>
      <c r="OSS2" s="1730"/>
      <c r="OST2" s="1730"/>
      <c r="OSU2" s="1730"/>
      <c r="OSV2" s="1730"/>
      <c r="OSW2" s="1730"/>
      <c r="OSX2" s="1730"/>
      <c r="OSY2" s="1730"/>
      <c r="OSZ2" s="1730"/>
      <c r="OTA2" s="1730"/>
      <c r="OTB2" s="1730"/>
      <c r="OTC2" s="1730"/>
      <c r="OTD2" s="1730"/>
      <c r="OTE2" s="1730"/>
      <c r="OTF2" s="1730"/>
      <c r="OTG2" s="1730"/>
      <c r="OTH2" s="1730"/>
      <c r="OTI2" s="1730"/>
      <c r="OTJ2" s="1730"/>
      <c r="OTK2" s="1730"/>
      <c r="OTL2" s="1730"/>
      <c r="OTM2" s="1730"/>
      <c r="OTN2" s="1730"/>
      <c r="OTO2" s="1730"/>
      <c r="OTP2" s="1730"/>
      <c r="OTQ2" s="1730"/>
      <c r="OTR2" s="1730"/>
      <c r="OTS2" s="1730"/>
      <c r="OTT2" s="1730"/>
      <c r="OTU2" s="1730"/>
      <c r="OTV2" s="1730"/>
      <c r="OTW2" s="1730"/>
      <c r="OTX2" s="1730"/>
      <c r="OTY2" s="1730"/>
      <c r="OTZ2" s="1730"/>
      <c r="OUA2" s="1730"/>
      <c r="OUB2" s="1730"/>
      <c r="OUC2" s="1730"/>
      <c r="OUD2" s="1730"/>
      <c r="OUE2" s="1730"/>
      <c r="OUF2" s="1730"/>
      <c r="OUG2" s="1730"/>
      <c r="OUH2" s="1730"/>
      <c r="OUI2" s="1730"/>
      <c r="OUJ2" s="1730"/>
      <c r="OUK2" s="1730"/>
      <c r="OUL2" s="1730"/>
      <c r="OUM2" s="1730"/>
      <c r="OUN2" s="1730"/>
      <c r="OUO2" s="1730"/>
      <c r="OUP2" s="1730"/>
      <c r="OUQ2" s="1730"/>
      <c r="OUR2" s="1730"/>
      <c r="OUS2" s="1730"/>
      <c r="OUT2" s="1730"/>
      <c r="OUU2" s="1730"/>
      <c r="OUV2" s="1730"/>
      <c r="OUW2" s="1730"/>
      <c r="OUX2" s="1730"/>
      <c r="OUY2" s="1730"/>
      <c r="OUZ2" s="1730"/>
      <c r="OVA2" s="1730"/>
      <c r="OVB2" s="1730"/>
      <c r="OVC2" s="1730"/>
      <c r="OVD2" s="1730"/>
      <c r="OVE2" s="1730"/>
      <c r="OVF2" s="1730"/>
      <c r="OVG2" s="1730"/>
      <c r="OVH2" s="1730"/>
      <c r="OVI2" s="1730"/>
      <c r="OVJ2" s="1730"/>
      <c r="OVK2" s="1730"/>
      <c r="OVL2" s="1730"/>
      <c r="OVM2" s="1730"/>
      <c r="OVN2" s="1730"/>
      <c r="OVO2" s="1730"/>
      <c r="OVP2" s="1730"/>
      <c r="OVQ2" s="1730"/>
      <c r="OVR2" s="1730"/>
      <c r="OVS2" s="1730"/>
      <c r="OVT2" s="1730"/>
      <c r="OVU2" s="1730"/>
      <c r="OVV2" s="1730"/>
      <c r="OVW2" s="1730"/>
      <c r="OVX2" s="1730"/>
      <c r="OVY2" s="1730"/>
      <c r="OVZ2" s="1730"/>
      <c r="OWA2" s="1730"/>
      <c r="OWB2" s="1730"/>
      <c r="OWC2" s="1730"/>
      <c r="OWD2" s="1730"/>
      <c r="OWE2" s="1730"/>
      <c r="OWF2" s="1730"/>
      <c r="OWG2" s="1730"/>
      <c r="OWH2" s="1730"/>
      <c r="OWI2" s="1730"/>
      <c r="OWJ2" s="1730"/>
      <c r="OWK2" s="1730"/>
      <c r="OWL2" s="1730"/>
      <c r="OWM2" s="1730"/>
      <c r="OWN2" s="1730"/>
      <c r="OWO2" s="1730"/>
      <c r="OWP2" s="1730"/>
      <c r="OWQ2" s="1730"/>
      <c r="OWR2" s="1730"/>
      <c r="OWS2" s="1730"/>
      <c r="OWT2" s="1730"/>
      <c r="OWU2" s="1730"/>
      <c r="OWV2" s="1730"/>
      <c r="OWW2" s="1730"/>
      <c r="OWX2" s="1730"/>
      <c r="OWY2" s="1730"/>
      <c r="OWZ2" s="1730"/>
      <c r="OXA2" s="1730"/>
      <c r="OXB2" s="1730"/>
      <c r="OXC2" s="1730"/>
      <c r="OXD2" s="1730"/>
      <c r="OXE2" s="1730"/>
      <c r="OXF2" s="1730"/>
      <c r="OXG2" s="1730"/>
      <c r="OXH2" s="1730"/>
      <c r="OXI2" s="1730"/>
      <c r="OXJ2" s="1730"/>
      <c r="OXK2" s="1730"/>
      <c r="OXL2" s="1730"/>
      <c r="OXM2" s="1730"/>
      <c r="OXN2" s="1730"/>
      <c r="OXO2" s="1730"/>
      <c r="OXP2" s="1730"/>
      <c r="OXQ2" s="1730"/>
      <c r="OXR2" s="1730"/>
      <c r="OXS2" s="1730"/>
      <c r="OXT2" s="1730"/>
      <c r="OXU2" s="1730"/>
      <c r="OXV2" s="1730"/>
      <c r="OXW2" s="1730"/>
      <c r="OXX2" s="1730"/>
      <c r="OXY2" s="1730"/>
      <c r="OXZ2" s="1730"/>
      <c r="OYA2" s="1730"/>
      <c r="OYB2" s="1730"/>
      <c r="OYC2" s="1730"/>
      <c r="OYD2" s="1730"/>
      <c r="OYE2" s="1730"/>
      <c r="OYF2" s="1730"/>
      <c r="OYG2" s="1730"/>
      <c r="OYH2" s="1730"/>
      <c r="OYI2" s="1730"/>
      <c r="OYJ2" s="1730"/>
      <c r="OYK2" s="1730"/>
      <c r="OYL2" s="1730"/>
      <c r="OYM2" s="1730"/>
      <c r="OYN2" s="1730"/>
      <c r="OYO2" s="1730"/>
      <c r="OYP2" s="1730"/>
      <c r="OYQ2" s="1730"/>
      <c r="OYR2" s="1730"/>
      <c r="OYS2" s="1730"/>
      <c r="OYT2" s="1730"/>
      <c r="OYU2" s="1730"/>
      <c r="OYV2" s="1730"/>
      <c r="OYW2" s="1730"/>
      <c r="OYX2" s="1730"/>
      <c r="OYY2" s="1730"/>
      <c r="OYZ2" s="1730"/>
      <c r="OZA2" s="1730"/>
      <c r="OZB2" s="1730"/>
      <c r="OZC2" s="1730"/>
      <c r="OZD2" s="1730"/>
      <c r="OZE2" s="1730"/>
      <c r="OZF2" s="1730"/>
      <c r="OZG2" s="1730"/>
      <c r="OZH2" s="1730"/>
      <c r="OZI2" s="1730"/>
      <c r="OZJ2" s="1730"/>
      <c r="OZK2" s="1730"/>
      <c r="OZL2" s="1730"/>
      <c r="OZM2" s="1730"/>
      <c r="OZN2" s="1730"/>
      <c r="OZO2" s="1730"/>
      <c r="OZP2" s="1730"/>
      <c r="OZQ2" s="1730"/>
      <c r="OZR2" s="1730"/>
      <c r="OZS2" s="1730"/>
      <c r="OZT2" s="1730"/>
      <c r="OZU2" s="1730"/>
      <c r="OZV2" s="1730"/>
      <c r="OZW2" s="1730"/>
      <c r="OZX2" s="1730"/>
      <c r="OZY2" s="1730"/>
      <c r="OZZ2" s="1730"/>
      <c r="PAA2" s="1730"/>
      <c r="PAB2" s="1730"/>
      <c r="PAC2" s="1730"/>
      <c r="PAD2" s="1730"/>
      <c r="PAE2" s="1730"/>
      <c r="PAF2" s="1730"/>
      <c r="PAG2" s="1730"/>
      <c r="PAH2" s="1730"/>
      <c r="PAI2" s="1730"/>
      <c r="PAJ2" s="1730"/>
      <c r="PAK2" s="1730"/>
      <c r="PAL2" s="1730"/>
      <c r="PAM2" s="1730"/>
      <c r="PAN2" s="1730"/>
      <c r="PAO2" s="1730"/>
      <c r="PAP2" s="1730"/>
      <c r="PAQ2" s="1730"/>
      <c r="PAR2" s="1730"/>
      <c r="PAS2" s="1730"/>
      <c r="PAT2" s="1730"/>
      <c r="PAU2" s="1730"/>
      <c r="PAV2" s="1730"/>
      <c r="PAW2" s="1730"/>
      <c r="PAX2" s="1730"/>
      <c r="PAY2" s="1730"/>
      <c r="PAZ2" s="1730"/>
      <c r="PBA2" s="1730"/>
      <c r="PBB2" s="1730"/>
      <c r="PBC2" s="1730"/>
      <c r="PBD2" s="1730"/>
      <c r="PBE2" s="1730"/>
      <c r="PBF2" s="1730"/>
      <c r="PBG2" s="1730"/>
      <c r="PBH2" s="1730"/>
      <c r="PBI2" s="1730"/>
      <c r="PBJ2" s="1730"/>
      <c r="PBK2" s="1730"/>
      <c r="PBL2" s="1730"/>
      <c r="PBM2" s="1730"/>
      <c r="PBN2" s="1730"/>
      <c r="PBO2" s="1730"/>
      <c r="PBP2" s="1730"/>
      <c r="PBQ2" s="1730"/>
      <c r="PBR2" s="1730"/>
      <c r="PBS2" s="1730"/>
      <c r="PBT2" s="1730"/>
      <c r="PBU2" s="1730"/>
      <c r="PBV2" s="1730"/>
      <c r="PBW2" s="1730"/>
      <c r="PBX2" s="1730"/>
      <c r="PBY2" s="1730"/>
      <c r="PBZ2" s="1730"/>
      <c r="PCA2" s="1730"/>
      <c r="PCB2" s="1730"/>
      <c r="PCC2" s="1730"/>
      <c r="PCD2" s="1730"/>
      <c r="PCE2" s="1730"/>
      <c r="PCF2" s="1730"/>
      <c r="PCG2" s="1730"/>
      <c r="PCH2" s="1730"/>
      <c r="PCI2" s="1730"/>
      <c r="PCJ2" s="1730"/>
      <c r="PCK2" s="1730"/>
      <c r="PCL2" s="1730"/>
      <c r="PCM2" s="1730"/>
      <c r="PCN2" s="1730"/>
      <c r="PCO2" s="1730"/>
      <c r="PCP2" s="1730"/>
      <c r="PCQ2" s="1730"/>
      <c r="PCR2" s="1730"/>
      <c r="PCS2" s="1730"/>
      <c r="PCT2" s="1730"/>
      <c r="PCU2" s="1730"/>
      <c r="PCV2" s="1730"/>
      <c r="PCW2" s="1730"/>
      <c r="PCX2" s="1730"/>
      <c r="PCY2" s="1730"/>
      <c r="PCZ2" s="1730"/>
      <c r="PDA2" s="1730"/>
      <c r="PDB2" s="1730"/>
      <c r="PDC2" s="1730"/>
      <c r="PDD2" s="1730"/>
      <c r="PDE2" s="1730"/>
      <c r="PDF2" s="1730"/>
      <c r="PDG2" s="1730"/>
      <c r="PDH2" s="1730"/>
      <c r="PDI2" s="1730"/>
      <c r="PDJ2" s="1730"/>
      <c r="PDK2" s="1730"/>
      <c r="PDL2" s="1730"/>
      <c r="PDM2" s="1730"/>
      <c r="PDN2" s="1730"/>
      <c r="PDO2" s="1730"/>
      <c r="PDP2" s="1730"/>
      <c r="PDQ2" s="1730"/>
      <c r="PDR2" s="1730"/>
      <c r="PDS2" s="1730"/>
      <c r="PDT2" s="1730"/>
      <c r="PDU2" s="1730"/>
      <c r="PDV2" s="1730"/>
      <c r="PDW2" s="1730"/>
      <c r="PDX2" s="1730"/>
      <c r="PDY2" s="1730"/>
      <c r="PDZ2" s="1730"/>
      <c r="PEA2" s="1730"/>
      <c r="PEB2" s="1730"/>
      <c r="PEC2" s="1730"/>
      <c r="PED2" s="1730"/>
      <c r="PEE2" s="1730"/>
      <c r="PEF2" s="1730"/>
      <c r="PEG2" s="1730"/>
      <c r="PEH2" s="1730"/>
      <c r="PEI2" s="1730"/>
      <c r="PEJ2" s="1730"/>
      <c r="PEK2" s="1730"/>
      <c r="PEL2" s="1730"/>
      <c r="PEM2" s="1730"/>
      <c r="PEN2" s="1730"/>
      <c r="PEO2" s="1730"/>
      <c r="PEP2" s="1730"/>
      <c r="PEQ2" s="1730"/>
      <c r="PER2" s="1730"/>
      <c r="PES2" s="1730"/>
      <c r="PET2" s="1730"/>
      <c r="PEU2" s="1730"/>
      <c r="PEV2" s="1730"/>
      <c r="PEW2" s="1730"/>
      <c r="PEX2" s="1730"/>
      <c r="PEY2" s="1730"/>
      <c r="PEZ2" s="1730"/>
      <c r="PFA2" s="1730"/>
      <c r="PFB2" s="1730"/>
      <c r="PFC2" s="1730"/>
      <c r="PFD2" s="1730"/>
      <c r="PFE2" s="1730"/>
      <c r="PFF2" s="1730"/>
      <c r="PFG2" s="1730"/>
      <c r="PFH2" s="1730"/>
      <c r="PFI2" s="1730"/>
      <c r="PFJ2" s="1730"/>
      <c r="PFK2" s="1730"/>
      <c r="PFL2" s="1730"/>
      <c r="PFM2" s="1730"/>
      <c r="PFN2" s="1730"/>
      <c r="PFO2" s="1730"/>
      <c r="PFP2" s="1730"/>
      <c r="PFQ2" s="1730"/>
      <c r="PFR2" s="1730"/>
      <c r="PFS2" s="1730"/>
      <c r="PFT2" s="1730"/>
      <c r="PFU2" s="1730"/>
      <c r="PFV2" s="1730"/>
      <c r="PFW2" s="1730"/>
      <c r="PFX2" s="1730"/>
      <c r="PFY2" s="1730"/>
      <c r="PFZ2" s="1730"/>
      <c r="PGA2" s="1730"/>
      <c r="PGB2" s="1730"/>
      <c r="PGC2" s="1730"/>
      <c r="PGD2" s="1730"/>
      <c r="PGE2" s="1730"/>
      <c r="PGF2" s="1730"/>
      <c r="PGG2" s="1730"/>
      <c r="PGH2" s="1730"/>
      <c r="PGI2" s="1730"/>
      <c r="PGJ2" s="1730"/>
      <c r="PGK2" s="1730"/>
      <c r="PGL2" s="1730"/>
      <c r="PGM2" s="1730"/>
      <c r="PGN2" s="1730"/>
      <c r="PGO2" s="1730"/>
      <c r="PGP2" s="1730"/>
      <c r="PGQ2" s="1730"/>
      <c r="PGR2" s="1730"/>
      <c r="PGS2" s="1730"/>
      <c r="PGT2" s="1730"/>
      <c r="PGU2" s="1730"/>
      <c r="PGV2" s="1730"/>
      <c r="PGW2" s="1730"/>
      <c r="PGX2" s="1730"/>
      <c r="PGY2" s="1730"/>
      <c r="PGZ2" s="1730"/>
      <c r="PHA2" s="1730"/>
      <c r="PHB2" s="1730"/>
      <c r="PHC2" s="1730"/>
      <c r="PHD2" s="1730"/>
      <c r="PHE2" s="1730"/>
      <c r="PHF2" s="1730"/>
      <c r="PHG2" s="1730"/>
      <c r="PHH2" s="1730"/>
      <c r="PHI2" s="1730"/>
      <c r="PHJ2" s="1730"/>
      <c r="PHK2" s="1730"/>
      <c r="PHL2" s="1730"/>
      <c r="PHM2" s="1730"/>
      <c r="PHN2" s="1730"/>
      <c r="PHO2" s="1730"/>
      <c r="PHP2" s="1730"/>
      <c r="PHQ2" s="1730"/>
      <c r="PHR2" s="1730"/>
      <c r="PHS2" s="1730"/>
      <c r="PHT2" s="1730"/>
      <c r="PHU2" s="1730"/>
      <c r="PHV2" s="1730"/>
      <c r="PHW2" s="1730"/>
      <c r="PHX2" s="1730"/>
      <c r="PHY2" s="1730"/>
      <c r="PHZ2" s="1730"/>
      <c r="PIA2" s="1730"/>
      <c r="PIB2" s="1730"/>
      <c r="PIC2" s="1730"/>
      <c r="PID2" s="1730"/>
      <c r="PIE2" s="1730"/>
      <c r="PIF2" s="1730"/>
      <c r="PIG2" s="1730"/>
      <c r="PIH2" s="1730"/>
      <c r="PII2" s="1730"/>
      <c r="PIJ2" s="1730"/>
      <c r="PIK2" s="1730"/>
      <c r="PIL2" s="1730"/>
      <c r="PIM2" s="1730"/>
      <c r="PIN2" s="1730"/>
      <c r="PIO2" s="1730"/>
      <c r="PIP2" s="1730"/>
      <c r="PIQ2" s="1730"/>
      <c r="PIR2" s="1730"/>
      <c r="PIS2" s="1730"/>
      <c r="PIT2" s="1730"/>
      <c r="PIU2" s="1730"/>
      <c r="PIV2" s="1730"/>
      <c r="PIW2" s="1730"/>
      <c r="PIX2" s="1730"/>
      <c r="PIY2" s="1730"/>
      <c r="PIZ2" s="1730"/>
      <c r="PJA2" s="1730"/>
      <c r="PJB2" s="1730"/>
      <c r="PJC2" s="1730"/>
      <c r="PJD2" s="1730"/>
      <c r="PJE2" s="1730"/>
      <c r="PJF2" s="1730"/>
      <c r="PJG2" s="1730"/>
      <c r="PJH2" s="1730"/>
      <c r="PJI2" s="1730"/>
      <c r="PJJ2" s="1730"/>
      <c r="PJK2" s="1730"/>
      <c r="PJL2" s="1730"/>
      <c r="PJM2" s="1730"/>
      <c r="PJN2" s="1730"/>
      <c r="PJO2" s="1730"/>
      <c r="PJP2" s="1730"/>
      <c r="PJQ2" s="1730"/>
      <c r="PJR2" s="1730"/>
      <c r="PJS2" s="1730"/>
      <c r="PJT2" s="1730"/>
      <c r="PJU2" s="1730"/>
      <c r="PJV2" s="1730"/>
      <c r="PJW2" s="1730"/>
      <c r="PJX2" s="1730"/>
      <c r="PJY2" s="1730"/>
      <c r="PJZ2" s="1730"/>
      <c r="PKA2" s="1730"/>
      <c r="PKB2" s="1730"/>
      <c r="PKC2" s="1730"/>
      <c r="PKD2" s="1730"/>
      <c r="PKE2" s="1730"/>
      <c r="PKF2" s="1730"/>
      <c r="PKG2" s="1730"/>
      <c r="PKH2" s="1730"/>
      <c r="PKI2" s="1730"/>
      <c r="PKJ2" s="1730"/>
      <c r="PKK2" s="1730"/>
      <c r="PKL2" s="1730"/>
      <c r="PKM2" s="1730"/>
      <c r="PKN2" s="1730"/>
      <c r="PKO2" s="1730"/>
      <c r="PKP2" s="1730"/>
      <c r="PKQ2" s="1730"/>
      <c r="PKR2" s="1730"/>
      <c r="PKS2" s="1730"/>
      <c r="PKT2" s="1730"/>
      <c r="PKU2" s="1730"/>
      <c r="PKV2" s="1730"/>
      <c r="PKW2" s="1730"/>
      <c r="PKX2" s="1730"/>
      <c r="PKY2" s="1730"/>
      <c r="PKZ2" s="1730"/>
      <c r="PLA2" s="1730"/>
      <c r="PLB2" s="1730"/>
      <c r="PLC2" s="1730"/>
      <c r="PLD2" s="1730"/>
      <c r="PLE2" s="1730"/>
      <c r="PLF2" s="1730"/>
      <c r="PLG2" s="1730"/>
      <c r="PLH2" s="1730"/>
      <c r="PLI2" s="1730"/>
      <c r="PLJ2" s="1730"/>
      <c r="PLK2" s="1730"/>
      <c r="PLL2" s="1730"/>
      <c r="PLM2" s="1730"/>
      <c r="PLN2" s="1730"/>
      <c r="PLO2" s="1730"/>
      <c r="PLP2" s="1730"/>
      <c r="PLQ2" s="1730"/>
      <c r="PLR2" s="1730"/>
      <c r="PLS2" s="1730"/>
      <c r="PLT2" s="1730"/>
      <c r="PLU2" s="1730"/>
      <c r="PLV2" s="1730"/>
      <c r="PLW2" s="1730"/>
      <c r="PLX2" s="1730"/>
      <c r="PLY2" s="1730"/>
      <c r="PLZ2" s="1730"/>
      <c r="PMA2" s="1730"/>
      <c r="PMB2" s="1730"/>
      <c r="PMC2" s="1730"/>
      <c r="PMD2" s="1730"/>
      <c r="PME2" s="1730"/>
      <c r="PMF2" s="1730"/>
      <c r="PMG2" s="1730"/>
      <c r="PMH2" s="1730"/>
      <c r="PMI2" s="1730"/>
      <c r="PMJ2" s="1730"/>
      <c r="PMK2" s="1730"/>
      <c r="PML2" s="1730"/>
      <c r="PMM2" s="1730"/>
      <c r="PMN2" s="1730"/>
      <c r="PMO2" s="1730"/>
      <c r="PMP2" s="1730"/>
      <c r="PMQ2" s="1730"/>
      <c r="PMR2" s="1730"/>
      <c r="PMS2" s="1730"/>
      <c r="PMT2" s="1730"/>
      <c r="PMU2" s="1730"/>
      <c r="PMV2" s="1730"/>
      <c r="PMW2" s="1730"/>
      <c r="PMX2" s="1730"/>
      <c r="PMY2" s="1730"/>
      <c r="PMZ2" s="1730"/>
      <c r="PNA2" s="1730"/>
      <c r="PNB2" s="1730"/>
      <c r="PNC2" s="1730"/>
      <c r="PND2" s="1730"/>
      <c r="PNE2" s="1730"/>
      <c r="PNF2" s="1730"/>
      <c r="PNG2" s="1730"/>
      <c r="PNH2" s="1730"/>
      <c r="PNI2" s="1730"/>
      <c r="PNJ2" s="1730"/>
      <c r="PNK2" s="1730"/>
      <c r="PNL2" s="1730"/>
      <c r="PNM2" s="1730"/>
      <c r="PNN2" s="1730"/>
      <c r="PNO2" s="1730"/>
      <c r="PNP2" s="1730"/>
      <c r="PNQ2" s="1730"/>
      <c r="PNR2" s="1730"/>
      <c r="PNS2" s="1730"/>
      <c r="PNT2" s="1730"/>
      <c r="PNU2" s="1730"/>
      <c r="PNV2" s="1730"/>
      <c r="PNW2" s="1730"/>
      <c r="PNX2" s="1730"/>
      <c r="PNY2" s="1730"/>
      <c r="PNZ2" s="1730"/>
      <c r="POA2" s="1730"/>
      <c r="POB2" s="1730"/>
      <c r="POC2" s="1730"/>
      <c r="POD2" s="1730"/>
      <c r="POE2" s="1730"/>
      <c r="POF2" s="1730"/>
      <c r="POG2" s="1730"/>
      <c r="POH2" s="1730"/>
      <c r="POI2" s="1730"/>
      <c r="POJ2" s="1730"/>
      <c r="POK2" s="1730"/>
      <c r="POL2" s="1730"/>
      <c r="POM2" s="1730"/>
      <c r="PON2" s="1730"/>
      <c r="POO2" s="1730"/>
      <c r="POP2" s="1730"/>
      <c r="POQ2" s="1730"/>
      <c r="POR2" s="1730"/>
      <c r="POS2" s="1730"/>
      <c r="POT2" s="1730"/>
      <c r="POU2" s="1730"/>
      <c r="POV2" s="1730"/>
      <c r="POW2" s="1730"/>
      <c r="POX2" s="1730"/>
      <c r="POY2" s="1730"/>
      <c r="POZ2" s="1730"/>
      <c r="PPA2" s="1730"/>
      <c r="PPB2" s="1730"/>
      <c r="PPC2" s="1730"/>
      <c r="PPD2" s="1730"/>
      <c r="PPE2" s="1730"/>
      <c r="PPF2" s="1730"/>
      <c r="PPG2" s="1730"/>
      <c r="PPH2" s="1730"/>
      <c r="PPI2" s="1730"/>
      <c r="PPJ2" s="1730"/>
      <c r="PPK2" s="1730"/>
      <c r="PPL2" s="1730"/>
      <c r="PPM2" s="1730"/>
      <c r="PPN2" s="1730"/>
      <c r="PPO2" s="1730"/>
      <c r="PPP2" s="1730"/>
      <c r="PPQ2" s="1730"/>
      <c r="PPR2" s="1730"/>
      <c r="PPS2" s="1730"/>
      <c r="PPT2" s="1730"/>
      <c r="PPU2" s="1730"/>
      <c r="PPV2" s="1730"/>
      <c r="PPW2" s="1730"/>
      <c r="PPX2" s="1730"/>
      <c r="PPY2" s="1730"/>
      <c r="PPZ2" s="1730"/>
      <c r="PQA2" s="1730"/>
      <c r="PQB2" s="1730"/>
      <c r="PQC2" s="1730"/>
      <c r="PQD2" s="1730"/>
      <c r="PQE2" s="1730"/>
      <c r="PQF2" s="1730"/>
      <c r="PQG2" s="1730"/>
      <c r="PQH2" s="1730"/>
      <c r="PQI2" s="1730"/>
      <c r="PQJ2" s="1730"/>
      <c r="PQK2" s="1730"/>
      <c r="PQL2" s="1730"/>
      <c r="PQM2" s="1730"/>
      <c r="PQN2" s="1730"/>
      <c r="PQO2" s="1730"/>
      <c r="PQP2" s="1730"/>
      <c r="PQQ2" s="1730"/>
      <c r="PQR2" s="1730"/>
      <c r="PQS2" s="1730"/>
      <c r="PQT2" s="1730"/>
      <c r="PQU2" s="1730"/>
      <c r="PQV2" s="1730"/>
      <c r="PQW2" s="1730"/>
      <c r="PQX2" s="1730"/>
      <c r="PQY2" s="1730"/>
      <c r="PQZ2" s="1730"/>
      <c r="PRA2" s="1730"/>
      <c r="PRB2" s="1730"/>
      <c r="PRC2" s="1730"/>
      <c r="PRD2" s="1730"/>
      <c r="PRE2" s="1730"/>
      <c r="PRF2" s="1730"/>
      <c r="PRG2" s="1730"/>
      <c r="PRH2" s="1730"/>
      <c r="PRI2" s="1730"/>
      <c r="PRJ2" s="1730"/>
      <c r="PRK2" s="1730"/>
      <c r="PRL2" s="1730"/>
      <c r="PRM2" s="1730"/>
      <c r="PRN2" s="1730"/>
      <c r="PRO2" s="1730"/>
      <c r="PRP2" s="1730"/>
      <c r="PRQ2" s="1730"/>
      <c r="PRR2" s="1730"/>
      <c r="PRS2" s="1730"/>
      <c r="PRT2" s="1730"/>
      <c r="PRU2" s="1730"/>
      <c r="PRV2" s="1730"/>
      <c r="PRW2" s="1730"/>
      <c r="PRX2" s="1730"/>
      <c r="PRY2" s="1730"/>
      <c r="PRZ2" s="1730"/>
      <c r="PSA2" s="1730"/>
      <c r="PSB2" s="1730"/>
      <c r="PSC2" s="1730"/>
      <c r="PSD2" s="1730"/>
      <c r="PSE2" s="1730"/>
      <c r="PSF2" s="1730"/>
      <c r="PSG2" s="1730"/>
      <c r="PSH2" s="1730"/>
      <c r="PSI2" s="1730"/>
      <c r="PSJ2" s="1730"/>
      <c r="PSK2" s="1730"/>
      <c r="PSL2" s="1730"/>
      <c r="PSM2" s="1730"/>
      <c r="PSN2" s="1730"/>
      <c r="PSO2" s="1730"/>
      <c r="PSP2" s="1730"/>
      <c r="PSQ2" s="1730"/>
      <c r="PSR2" s="1730"/>
      <c r="PSS2" s="1730"/>
      <c r="PST2" s="1730"/>
      <c r="PSU2" s="1730"/>
      <c r="PSV2" s="1730"/>
      <c r="PSW2" s="1730"/>
      <c r="PSX2" s="1730"/>
      <c r="PSY2" s="1730"/>
      <c r="PSZ2" s="1730"/>
      <c r="PTA2" s="1730"/>
      <c r="PTB2" s="1730"/>
      <c r="PTC2" s="1730"/>
      <c r="PTD2" s="1730"/>
      <c r="PTE2" s="1730"/>
      <c r="PTF2" s="1730"/>
      <c r="PTG2" s="1730"/>
      <c r="PTH2" s="1730"/>
      <c r="PTI2" s="1730"/>
      <c r="PTJ2" s="1730"/>
      <c r="PTK2" s="1730"/>
      <c r="PTL2" s="1730"/>
      <c r="PTM2" s="1730"/>
      <c r="PTN2" s="1730"/>
      <c r="PTO2" s="1730"/>
      <c r="PTP2" s="1730"/>
      <c r="PTQ2" s="1730"/>
      <c r="PTR2" s="1730"/>
      <c r="PTS2" s="1730"/>
      <c r="PTT2" s="1730"/>
      <c r="PTU2" s="1730"/>
      <c r="PTV2" s="1730"/>
      <c r="PTW2" s="1730"/>
      <c r="PTX2" s="1730"/>
      <c r="PTY2" s="1730"/>
      <c r="PTZ2" s="1730"/>
      <c r="PUA2" s="1730"/>
      <c r="PUB2" s="1730"/>
      <c r="PUC2" s="1730"/>
      <c r="PUD2" s="1730"/>
      <c r="PUE2" s="1730"/>
      <c r="PUF2" s="1730"/>
      <c r="PUG2" s="1730"/>
      <c r="PUH2" s="1730"/>
      <c r="PUI2" s="1730"/>
      <c r="PUJ2" s="1730"/>
      <c r="PUK2" s="1730"/>
      <c r="PUL2" s="1730"/>
      <c r="PUM2" s="1730"/>
      <c r="PUN2" s="1730"/>
      <c r="PUO2" s="1730"/>
      <c r="PUP2" s="1730"/>
      <c r="PUQ2" s="1730"/>
      <c r="PUR2" s="1730"/>
      <c r="PUS2" s="1730"/>
      <c r="PUT2" s="1730"/>
      <c r="PUU2" s="1730"/>
      <c r="PUV2" s="1730"/>
      <c r="PUW2" s="1730"/>
      <c r="PUX2" s="1730"/>
      <c r="PUY2" s="1730"/>
      <c r="PUZ2" s="1730"/>
      <c r="PVA2" s="1730"/>
      <c r="PVB2" s="1730"/>
      <c r="PVC2" s="1730"/>
      <c r="PVD2" s="1730"/>
      <c r="PVE2" s="1730"/>
      <c r="PVF2" s="1730"/>
      <c r="PVG2" s="1730"/>
      <c r="PVH2" s="1730"/>
      <c r="PVI2" s="1730"/>
      <c r="PVJ2" s="1730"/>
      <c r="PVK2" s="1730"/>
      <c r="PVL2" s="1730"/>
      <c r="PVM2" s="1730"/>
      <c r="PVN2" s="1730"/>
      <c r="PVO2" s="1730"/>
      <c r="PVP2" s="1730"/>
      <c r="PVQ2" s="1730"/>
      <c r="PVR2" s="1730"/>
      <c r="PVS2" s="1730"/>
      <c r="PVT2" s="1730"/>
      <c r="PVU2" s="1730"/>
      <c r="PVV2" s="1730"/>
      <c r="PVW2" s="1730"/>
      <c r="PVX2" s="1730"/>
      <c r="PVY2" s="1730"/>
      <c r="PVZ2" s="1730"/>
      <c r="PWA2" s="1730"/>
      <c r="PWB2" s="1730"/>
      <c r="PWC2" s="1730"/>
      <c r="PWD2" s="1730"/>
      <c r="PWE2" s="1730"/>
      <c r="PWF2" s="1730"/>
      <c r="PWG2" s="1730"/>
      <c r="PWH2" s="1730"/>
      <c r="PWI2" s="1730"/>
      <c r="PWJ2" s="1730"/>
      <c r="PWK2" s="1730"/>
      <c r="PWL2" s="1730"/>
      <c r="PWM2" s="1730"/>
      <c r="PWN2" s="1730"/>
      <c r="PWO2" s="1730"/>
      <c r="PWP2" s="1730"/>
      <c r="PWQ2" s="1730"/>
      <c r="PWR2" s="1730"/>
      <c r="PWS2" s="1730"/>
      <c r="PWT2" s="1730"/>
      <c r="PWU2" s="1730"/>
      <c r="PWV2" s="1730"/>
      <c r="PWW2" s="1730"/>
      <c r="PWX2" s="1730"/>
      <c r="PWY2" s="1730"/>
      <c r="PWZ2" s="1730"/>
      <c r="PXA2" s="1730"/>
      <c r="PXB2" s="1730"/>
      <c r="PXC2" s="1730"/>
      <c r="PXD2" s="1730"/>
      <c r="PXE2" s="1730"/>
      <c r="PXF2" s="1730"/>
      <c r="PXG2" s="1730"/>
      <c r="PXH2" s="1730"/>
      <c r="PXI2" s="1730"/>
      <c r="PXJ2" s="1730"/>
      <c r="PXK2" s="1730"/>
      <c r="PXL2" s="1730"/>
      <c r="PXM2" s="1730"/>
      <c r="PXN2" s="1730"/>
      <c r="PXO2" s="1730"/>
      <c r="PXP2" s="1730"/>
      <c r="PXQ2" s="1730"/>
      <c r="PXR2" s="1730"/>
      <c r="PXS2" s="1730"/>
      <c r="PXT2" s="1730"/>
      <c r="PXU2" s="1730"/>
      <c r="PXV2" s="1730"/>
      <c r="PXW2" s="1730"/>
      <c r="PXX2" s="1730"/>
      <c r="PXY2" s="1730"/>
      <c r="PXZ2" s="1730"/>
      <c r="PYA2" s="1730"/>
      <c r="PYB2" s="1730"/>
      <c r="PYC2" s="1730"/>
      <c r="PYD2" s="1730"/>
      <c r="PYE2" s="1730"/>
      <c r="PYF2" s="1730"/>
      <c r="PYG2" s="1730"/>
      <c r="PYH2" s="1730"/>
      <c r="PYI2" s="1730"/>
      <c r="PYJ2" s="1730"/>
      <c r="PYK2" s="1730"/>
      <c r="PYL2" s="1730"/>
      <c r="PYM2" s="1730"/>
      <c r="PYN2" s="1730"/>
      <c r="PYO2" s="1730"/>
      <c r="PYP2" s="1730"/>
      <c r="PYQ2" s="1730"/>
      <c r="PYR2" s="1730"/>
      <c r="PYS2" s="1730"/>
      <c r="PYT2" s="1730"/>
      <c r="PYU2" s="1730"/>
      <c r="PYV2" s="1730"/>
      <c r="PYW2" s="1730"/>
      <c r="PYX2" s="1730"/>
      <c r="PYY2" s="1730"/>
      <c r="PYZ2" s="1730"/>
      <c r="PZA2" s="1730"/>
      <c r="PZB2" s="1730"/>
      <c r="PZC2" s="1730"/>
      <c r="PZD2" s="1730"/>
      <c r="PZE2" s="1730"/>
      <c r="PZF2" s="1730"/>
      <c r="PZG2" s="1730"/>
      <c r="PZH2" s="1730"/>
      <c r="PZI2" s="1730"/>
      <c r="PZJ2" s="1730"/>
      <c r="PZK2" s="1730"/>
      <c r="PZL2" s="1730"/>
      <c r="PZM2" s="1730"/>
      <c r="PZN2" s="1730"/>
      <c r="PZO2" s="1730"/>
      <c r="PZP2" s="1730"/>
      <c r="PZQ2" s="1730"/>
      <c r="PZR2" s="1730"/>
      <c r="PZS2" s="1730"/>
      <c r="PZT2" s="1730"/>
      <c r="PZU2" s="1730"/>
      <c r="PZV2" s="1730"/>
      <c r="PZW2" s="1730"/>
      <c r="PZX2" s="1730"/>
      <c r="PZY2" s="1730"/>
      <c r="PZZ2" s="1730"/>
      <c r="QAA2" s="1730"/>
      <c r="QAB2" s="1730"/>
      <c r="QAC2" s="1730"/>
      <c r="QAD2" s="1730"/>
      <c r="QAE2" s="1730"/>
      <c r="QAF2" s="1730"/>
      <c r="QAG2" s="1730"/>
      <c r="QAH2" s="1730"/>
      <c r="QAI2" s="1730"/>
      <c r="QAJ2" s="1730"/>
      <c r="QAK2" s="1730"/>
      <c r="QAL2" s="1730"/>
      <c r="QAM2" s="1730"/>
      <c r="QAN2" s="1730"/>
      <c r="QAO2" s="1730"/>
      <c r="QAP2" s="1730"/>
      <c r="QAQ2" s="1730"/>
      <c r="QAR2" s="1730"/>
      <c r="QAS2" s="1730"/>
      <c r="QAT2" s="1730"/>
      <c r="QAU2" s="1730"/>
      <c r="QAV2" s="1730"/>
      <c r="QAW2" s="1730"/>
      <c r="QAX2" s="1730"/>
      <c r="QAY2" s="1730"/>
      <c r="QAZ2" s="1730"/>
      <c r="QBA2" s="1730"/>
      <c r="QBB2" s="1730"/>
      <c r="QBC2" s="1730"/>
      <c r="QBD2" s="1730"/>
      <c r="QBE2" s="1730"/>
      <c r="QBF2" s="1730"/>
      <c r="QBG2" s="1730"/>
      <c r="QBH2" s="1730"/>
      <c r="QBI2" s="1730"/>
      <c r="QBJ2" s="1730"/>
      <c r="QBK2" s="1730"/>
      <c r="QBL2" s="1730"/>
      <c r="QBM2" s="1730"/>
      <c r="QBN2" s="1730"/>
      <c r="QBO2" s="1730"/>
      <c r="QBP2" s="1730"/>
      <c r="QBQ2" s="1730"/>
      <c r="QBR2" s="1730"/>
      <c r="QBS2" s="1730"/>
      <c r="QBT2" s="1730"/>
      <c r="QBU2" s="1730"/>
      <c r="QBV2" s="1730"/>
      <c r="QBW2" s="1730"/>
      <c r="QBX2" s="1730"/>
      <c r="QBY2" s="1730"/>
      <c r="QBZ2" s="1730"/>
      <c r="QCA2" s="1730"/>
      <c r="QCB2" s="1730"/>
      <c r="QCC2" s="1730"/>
      <c r="QCD2" s="1730"/>
      <c r="QCE2" s="1730"/>
      <c r="QCF2" s="1730"/>
      <c r="QCG2" s="1730"/>
      <c r="QCH2" s="1730"/>
      <c r="QCI2" s="1730"/>
      <c r="QCJ2" s="1730"/>
      <c r="QCK2" s="1730"/>
      <c r="QCL2" s="1730"/>
      <c r="QCM2" s="1730"/>
      <c r="QCN2" s="1730"/>
      <c r="QCO2" s="1730"/>
      <c r="QCP2" s="1730"/>
      <c r="QCQ2" s="1730"/>
      <c r="QCR2" s="1730"/>
      <c r="QCS2" s="1730"/>
      <c r="QCT2" s="1730"/>
      <c r="QCU2" s="1730"/>
      <c r="QCV2" s="1730"/>
      <c r="QCW2" s="1730"/>
      <c r="QCX2" s="1730"/>
      <c r="QCY2" s="1730"/>
      <c r="QCZ2" s="1730"/>
      <c r="QDA2" s="1730"/>
      <c r="QDB2" s="1730"/>
      <c r="QDC2" s="1730"/>
      <c r="QDD2" s="1730"/>
      <c r="QDE2" s="1730"/>
      <c r="QDF2" s="1730"/>
      <c r="QDG2" s="1730"/>
      <c r="QDH2" s="1730"/>
      <c r="QDI2" s="1730"/>
      <c r="QDJ2" s="1730"/>
      <c r="QDK2" s="1730"/>
      <c r="QDL2" s="1730"/>
      <c r="QDM2" s="1730"/>
      <c r="QDN2" s="1730"/>
      <c r="QDO2" s="1730"/>
      <c r="QDP2" s="1730"/>
      <c r="QDQ2" s="1730"/>
      <c r="QDR2" s="1730"/>
      <c r="QDS2" s="1730"/>
      <c r="QDT2" s="1730"/>
      <c r="QDU2" s="1730"/>
      <c r="QDV2" s="1730"/>
      <c r="QDW2" s="1730"/>
      <c r="QDX2" s="1730"/>
      <c r="QDY2" s="1730"/>
      <c r="QDZ2" s="1730"/>
      <c r="QEA2" s="1730"/>
      <c r="QEB2" s="1730"/>
      <c r="QEC2" s="1730"/>
      <c r="QED2" s="1730"/>
      <c r="QEE2" s="1730"/>
      <c r="QEF2" s="1730"/>
      <c r="QEG2" s="1730"/>
      <c r="QEH2" s="1730"/>
      <c r="QEI2" s="1730"/>
      <c r="QEJ2" s="1730"/>
      <c r="QEK2" s="1730"/>
      <c r="QEL2" s="1730"/>
      <c r="QEM2" s="1730"/>
      <c r="QEN2" s="1730"/>
      <c r="QEO2" s="1730"/>
      <c r="QEP2" s="1730"/>
      <c r="QEQ2" s="1730"/>
      <c r="QER2" s="1730"/>
      <c r="QES2" s="1730"/>
      <c r="QET2" s="1730"/>
      <c r="QEU2" s="1730"/>
      <c r="QEV2" s="1730"/>
      <c r="QEW2" s="1730"/>
      <c r="QEX2" s="1730"/>
      <c r="QEY2" s="1730"/>
      <c r="QEZ2" s="1730"/>
      <c r="QFA2" s="1730"/>
      <c r="QFB2" s="1730"/>
      <c r="QFC2" s="1730"/>
      <c r="QFD2" s="1730"/>
      <c r="QFE2" s="1730"/>
      <c r="QFF2" s="1730"/>
      <c r="QFG2" s="1730"/>
      <c r="QFH2" s="1730"/>
      <c r="QFI2" s="1730"/>
      <c r="QFJ2" s="1730"/>
      <c r="QFK2" s="1730"/>
      <c r="QFL2" s="1730"/>
      <c r="QFM2" s="1730"/>
      <c r="QFN2" s="1730"/>
      <c r="QFO2" s="1730"/>
      <c r="QFP2" s="1730"/>
      <c r="QFQ2" s="1730"/>
      <c r="QFR2" s="1730"/>
      <c r="QFS2" s="1730"/>
      <c r="QFT2" s="1730"/>
      <c r="QFU2" s="1730"/>
      <c r="QFV2" s="1730"/>
      <c r="QFW2" s="1730"/>
      <c r="QFX2" s="1730"/>
      <c r="QFY2" s="1730"/>
      <c r="QFZ2" s="1730"/>
      <c r="QGA2" s="1730"/>
      <c r="QGB2" s="1730"/>
      <c r="QGC2" s="1730"/>
      <c r="QGD2" s="1730"/>
      <c r="QGE2" s="1730"/>
      <c r="QGF2" s="1730"/>
      <c r="QGG2" s="1730"/>
      <c r="QGH2" s="1730"/>
      <c r="QGI2" s="1730"/>
      <c r="QGJ2" s="1730"/>
      <c r="QGK2" s="1730"/>
      <c r="QGL2" s="1730"/>
      <c r="QGM2" s="1730"/>
      <c r="QGN2" s="1730"/>
      <c r="QGO2" s="1730"/>
      <c r="QGP2" s="1730"/>
      <c r="QGQ2" s="1730"/>
      <c r="QGR2" s="1730"/>
      <c r="QGS2" s="1730"/>
      <c r="QGT2" s="1730"/>
      <c r="QGU2" s="1730"/>
      <c r="QGV2" s="1730"/>
      <c r="QGW2" s="1730"/>
      <c r="QGX2" s="1730"/>
      <c r="QGY2" s="1730"/>
      <c r="QGZ2" s="1730"/>
      <c r="QHA2" s="1730"/>
      <c r="QHB2" s="1730"/>
      <c r="QHC2" s="1730"/>
      <c r="QHD2" s="1730"/>
      <c r="QHE2" s="1730"/>
      <c r="QHF2" s="1730"/>
      <c r="QHG2" s="1730"/>
      <c r="QHH2" s="1730"/>
      <c r="QHI2" s="1730"/>
      <c r="QHJ2" s="1730"/>
      <c r="QHK2" s="1730"/>
      <c r="QHL2" s="1730"/>
      <c r="QHM2" s="1730"/>
      <c r="QHN2" s="1730"/>
      <c r="QHO2" s="1730"/>
      <c r="QHP2" s="1730"/>
      <c r="QHQ2" s="1730"/>
      <c r="QHR2" s="1730"/>
      <c r="QHS2" s="1730"/>
      <c r="QHT2" s="1730"/>
      <c r="QHU2" s="1730"/>
      <c r="QHV2" s="1730"/>
      <c r="QHW2" s="1730"/>
      <c r="QHX2" s="1730"/>
      <c r="QHY2" s="1730"/>
      <c r="QHZ2" s="1730"/>
      <c r="QIA2" s="1730"/>
      <c r="QIB2" s="1730"/>
      <c r="QIC2" s="1730"/>
      <c r="QID2" s="1730"/>
      <c r="QIE2" s="1730"/>
      <c r="QIF2" s="1730"/>
      <c r="QIG2" s="1730"/>
      <c r="QIH2" s="1730"/>
      <c r="QII2" s="1730"/>
      <c r="QIJ2" s="1730"/>
      <c r="QIK2" s="1730"/>
      <c r="QIL2" s="1730"/>
      <c r="QIM2" s="1730"/>
      <c r="QIN2" s="1730"/>
      <c r="QIO2" s="1730"/>
      <c r="QIP2" s="1730"/>
      <c r="QIQ2" s="1730"/>
      <c r="QIR2" s="1730"/>
      <c r="QIS2" s="1730"/>
      <c r="QIT2" s="1730"/>
      <c r="QIU2" s="1730"/>
      <c r="QIV2" s="1730"/>
      <c r="QIW2" s="1730"/>
      <c r="QIX2" s="1730"/>
      <c r="QIY2" s="1730"/>
      <c r="QIZ2" s="1730"/>
      <c r="QJA2" s="1730"/>
      <c r="QJB2" s="1730"/>
      <c r="QJC2" s="1730"/>
      <c r="QJD2" s="1730"/>
      <c r="QJE2" s="1730"/>
      <c r="QJF2" s="1730"/>
      <c r="QJG2" s="1730"/>
      <c r="QJH2" s="1730"/>
      <c r="QJI2" s="1730"/>
      <c r="QJJ2" s="1730"/>
      <c r="QJK2" s="1730"/>
      <c r="QJL2" s="1730"/>
      <c r="QJM2" s="1730"/>
      <c r="QJN2" s="1730"/>
      <c r="QJO2" s="1730"/>
      <c r="QJP2" s="1730"/>
      <c r="QJQ2" s="1730"/>
      <c r="QJR2" s="1730"/>
      <c r="QJS2" s="1730"/>
      <c r="QJT2" s="1730"/>
      <c r="QJU2" s="1730"/>
      <c r="QJV2" s="1730"/>
      <c r="QJW2" s="1730"/>
      <c r="QJX2" s="1730"/>
      <c r="QJY2" s="1730"/>
      <c r="QJZ2" s="1730"/>
      <c r="QKA2" s="1730"/>
      <c r="QKB2" s="1730"/>
      <c r="QKC2" s="1730"/>
      <c r="QKD2" s="1730"/>
      <c r="QKE2" s="1730"/>
      <c r="QKF2" s="1730"/>
      <c r="QKG2" s="1730"/>
      <c r="QKH2" s="1730"/>
      <c r="QKI2" s="1730"/>
      <c r="QKJ2" s="1730"/>
      <c r="QKK2" s="1730"/>
      <c r="QKL2" s="1730"/>
      <c r="QKM2" s="1730"/>
      <c r="QKN2" s="1730"/>
      <c r="QKO2" s="1730"/>
      <c r="QKP2" s="1730"/>
      <c r="QKQ2" s="1730"/>
      <c r="QKR2" s="1730"/>
      <c r="QKS2" s="1730"/>
      <c r="QKT2" s="1730"/>
      <c r="QKU2" s="1730"/>
      <c r="QKV2" s="1730"/>
      <c r="QKW2" s="1730"/>
      <c r="QKX2" s="1730"/>
      <c r="QKY2" s="1730"/>
      <c r="QKZ2" s="1730"/>
      <c r="QLA2" s="1730"/>
      <c r="QLB2" s="1730"/>
      <c r="QLC2" s="1730"/>
      <c r="QLD2" s="1730"/>
      <c r="QLE2" s="1730"/>
      <c r="QLF2" s="1730"/>
      <c r="QLG2" s="1730"/>
      <c r="QLH2" s="1730"/>
      <c r="QLI2" s="1730"/>
      <c r="QLJ2" s="1730"/>
      <c r="QLK2" s="1730"/>
      <c r="QLL2" s="1730"/>
      <c r="QLM2" s="1730"/>
      <c r="QLN2" s="1730"/>
      <c r="QLO2" s="1730"/>
      <c r="QLP2" s="1730"/>
      <c r="QLQ2" s="1730"/>
      <c r="QLR2" s="1730"/>
      <c r="QLS2" s="1730"/>
      <c r="QLT2" s="1730"/>
      <c r="QLU2" s="1730"/>
      <c r="QLV2" s="1730"/>
      <c r="QLW2" s="1730"/>
      <c r="QLX2" s="1730"/>
      <c r="QLY2" s="1730"/>
      <c r="QLZ2" s="1730"/>
      <c r="QMA2" s="1730"/>
      <c r="QMB2" s="1730"/>
      <c r="QMC2" s="1730"/>
      <c r="QMD2" s="1730"/>
      <c r="QME2" s="1730"/>
      <c r="QMF2" s="1730"/>
      <c r="QMG2" s="1730"/>
      <c r="QMH2" s="1730"/>
      <c r="QMI2" s="1730"/>
      <c r="QMJ2" s="1730"/>
      <c r="QMK2" s="1730"/>
      <c r="QML2" s="1730"/>
      <c r="QMM2" s="1730"/>
      <c r="QMN2" s="1730"/>
      <c r="QMO2" s="1730"/>
      <c r="QMP2" s="1730"/>
      <c r="QMQ2" s="1730"/>
      <c r="QMR2" s="1730"/>
      <c r="QMS2" s="1730"/>
      <c r="QMT2" s="1730"/>
      <c r="QMU2" s="1730"/>
      <c r="QMV2" s="1730"/>
      <c r="QMW2" s="1730"/>
      <c r="QMX2" s="1730"/>
      <c r="QMY2" s="1730"/>
      <c r="QMZ2" s="1730"/>
      <c r="QNA2" s="1730"/>
      <c r="QNB2" s="1730"/>
      <c r="QNC2" s="1730"/>
      <c r="QND2" s="1730"/>
      <c r="QNE2" s="1730"/>
      <c r="QNF2" s="1730"/>
      <c r="QNG2" s="1730"/>
      <c r="QNH2" s="1730"/>
      <c r="QNI2" s="1730"/>
      <c r="QNJ2" s="1730"/>
      <c r="QNK2" s="1730"/>
      <c r="QNL2" s="1730"/>
      <c r="QNM2" s="1730"/>
      <c r="QNN2" s="1730"/>
      <c r="QNO2" s="1730"/>
      <c r="QNP2" s="1730"/>
      <c r="QNQ2" s="1730"/>
      <c r="QNR2" s="1730"/>
      <c r="QNS2" s="1730"/>
      <c r="QNT2" s="1730"/>
      <c r="QNU2" s="1730"/>
      <c r="QNV2" s="1730"/>
      <c r="QNW2" s="1730"/>
      <c r="QNX2" s="1730"/>
      <c r="QNY2" s="1730"/>
      <c r="QNZ2" s="1730"/>
      <c r="QOA2" s="1730"/>
      <c r="QOB2" s="1730"/>
      <c r="QOC2" s="1730"/>
      <c r="QOD2" s="1730"/>
      <c r="QOE2" s="1730"/>
      <c r="QOF2" s="1730"/>
      <c r="QOG2" s="1730"/>
      <c r="QOH2" s="1730"/>
      <c r="QOI2" s="1730"/>
      <c r="QOJ2" s="1730"/>
      <c r="QOK2" s="1730"/>
      <c r="QOL2" s="1730"/>
      <c r="QOM2" s="1730"/>
      <c r="QON2" s="1730"/>
      <c r="QOO2" s="1730"/>
      <c r="QOP2" s="1730"/>
      <c r="QOQ2" s="1730"/>
      <c r="QOR2" s="1730"/>
      <c r="QOS2" s="1730"/>
      <c r="QOT2" s="1730"/>
      <c r="QOU2" s="1730"/>
      <c r="QOV2" s="1730"/>
      <c r="QOW2" s="1730"/>
      <c r="QOX2" s="1730"/>
      <c r="QOY2" s="1730"/>
      <c r="QOZ2" s="1730"/>
      <c r="QPA2" s="1730"/>
      <c r="QPB2" s="1730"/>
      <c r="QPC2" s="1730"/>
      <c r="QPD2" s="1730"/>
      <c r="QPE2" s="1730"/>
      <c r="QPF2" s="1730"/>
      <c r="QPG2" s="1730"/>
      <c r="QPH2" s="1730"/>
      <c r="QPI2" s="1730"/>
      <c r="QPJ2" s="1730"/>
      <c r="QPK2" s="1730"/>
      <c r="QPL2" s="1730"/>
      <c r="QPM2" s="1730"/>
      <c r="QPN2" s="1730"/>
      <c r="QPO2" s="1730"/>
      <c r="QPP2" s="1730"/>
      <c r="QPQ2" s="1730"/>
      <c r="QPR2" s="1730"/>
      <c r="QPS2" s="1730"/>
      <c r="QPT2" s="1730"/>
      <c r="QPU2" s="1730"/>
      <c r="QPV2" s="1730"/>
      <c r="QPW2" s="1730"/>
      <c r="QPX2" s="1730"/>
      <c r="QPY2" s="1730"/>
      <c r="QPZ2" s="1730"/>
      <c r="QQA2" s="1730"/>
      <c r="QQB2" s="1730"/>
      <c r="QQC2" s="1730"/>
      <c r="QQD2" s="1730"/>
      <c r="QQE2" s="1730"/>
      <c r="QQF2" s="1730"/>
      <c r="QQG2" s="1730"/>
      <c r="QQH2" s="1730"/>
      <c r="QQI2" s="1730"/>
      <c r="QQJ2" s="1730"/>
      <c r="QQK2" s="1730"/>
      <c r="QQL2" s="1730"/>
      <c r="QQM2" s="1730"/>
      <c r="QQN2" s="1730"/>
      <c r="QQO2" s="1730"/>
      <c r="QQP2" s="1730"/>
      <c r="QQQ2" s="1730"/>
      <c r="QQR2" s="1730"/>
      <c r="QQS2" s="1730"/>
      <c r="QQT2" s="1730"/>
      <c r="QQU2" s="1730"/>
      <c r="QQV2" s="1730"/>
      <c r="QQW2" s="1730"/>
      <c r="QQX2" s="1730"/>
      <c r="QQY2" s="1730"/>
      <c r="QQZ2" s="1730"/>
      <c r="QRA2" s="1730"/>
      <c r="QRB2" s="1730"/>
      <c r="QRC2" s="1730"/>
      <c r="QRD2" s="1730"/>
      <c r="QRE2" s="1730"/>
      <c r="QRF2" s="1730"/>
      <c r="QRG2" s="1730"/>
      <c r="QRH2" s="1730"/>
      <c r="QRI2" s="1730"/>
      <c r="QRJ2" s="1730"/>
      <c r="QRK2" s="1730"/>
      <c r="QRL2" s="1730"/>
      <c r="QRM2" s="1730"/>
      <c r="QRN2" s="1730"/>
      <c r="QRO2" s="1730"/>
      <c r="QRP2" s="1730"/>
      <c r="QRQ2" s="1730"/>
      <c r="QRR2" s="1730"/>
      <c r="QRS2" s="1730"/>
      <c r="QRT2" s="1730"/>
      <c r="QRU2" s="1730"/>
      <c r="QRV2" s="1730"/>
      <c r="QRW2" s="1730"/>
      <c r="QRX2" s="1730"/>
      <c r="QRY2" s="1730"/>
      <c r="QRZ2" s="1730"/>
      <c r="QSA2" s="1730"/>
      <c r="QSB2" s="1730"/>
      <c r="QSC2" s="1730"/>
      <c r="QSD2" s="1730"/>
      <c r="QSE2" s="1730"/>
      <c r="QSF2" s="1730"/>
      <c r="QSG2" s="1730"/>
      <c r="QSH2" s="1730"/>
      <c r="QSI2" s="1730"/>
      <c r="QSJ2" s="1730"/>
      <c r="QSK2" s="1730"/>
      <c r="QSL2" s="1730"/>
      <c r="QSM2" s="1730"/>
      <c r="QSN2" s="1730"/>
      <c r="QSO2" s="1730"/>
      <c r="QSP2" s="1730"/>
      <c r="QSQ2" s="1730"/>
      <c r="QSR2" s="1730"/>
      <c r="QSS2" s="1730"/>
      <c r="QST2" s="1730"/>
      <c r="QSU2" s="1730"/>
      <c r="QSV2" s="1730"/>
      <c r="QSW2" s="1730"/>
      <c r="QSX2" s="1730"/>
      <c r="QSY2" s="1730"/>
      <c r="QSZ2" s="1730"/>
      <c r="QTA2" s="1730"/>
      <c r="QTB2" s="1730"/>
      <c r="QTC2" s="1730"/>
      <c r="QTD2" s="1730"/>
      <c r="QTE2" s="1730"/>
      <c r="QTF2" s="1730"/>
      <c r="QTG2" s="1730"/>
      <c r="QTH2" s="1730"/>
      <c r="QTI2" s="1730"/>
      <c r="QTJ2" s="1730"/>
      <c r="QTK2" s="1730"/>
      <c r="QTL2" s="1730"/>
      <c r="QTM2" s="1730"/>
      <c r="QTN2" s="1730"/>
      <c r="QTO2" s="1730"/>
      <c r="QTP2" s="1730"/>
      <c r="QTQ2" s="1730"/>
      <c r="QTR2" s="1730"/>
      <c r="QTS2" s="1730"/>
      <c r="QTT2" s="1730"/>
      <c r="QTU2" s="1730"/>
      <c r="QTV2" s="1730"/>
      <c r="QTW2" s="1730"/>
      <c r="QTX2" s="1730"/>
      <c r="QTY2" s="1730"/>
      <c r="QTZ2" s="1730"/>
      <c r="QUA2" s="1730"/>
      <c r="QUB2" s="1730"/>
      <c r="QUC2" s="1730"/>
      <c r="QUD2" s="1730"/>
      <c r="QUE2" s="1730"/>
      <c r="QUF2" s="1730"/>
      <c r="QUG2" s="1730"/>
      <c r="QUH2" s="1730"/>
      <c r="QUI2" s="1730"/>
      <c r="QUJ2" s="1730"/>
      <c r="QUK2" s="1730"/>
      <c r="QUL2" s="1730"/>
      <c r="QUM2" s="1730"/>
      <c r="QUN2" s="1730"/>
      <c r="QUO2" s="1730"/>
      <c r="QUP2" s="1730"/>
      <c r="QUQ2" s="1730"/>
      <c r="QUR2" s="1730"/>
      <c r="QUS2" s="1730"/>
      <c r="QUT2" s="1730"/>
      <c r="QUU2" s="1730"/>
      <c r="QUV2" s="1730"/>
      <c r="QUW2" s="1730"/>
      <c r="QUX2" s="1730"/>
      <c r="QUY2" s="1730"/>
      <c r="QUZ2" s="1730"/>
      <c r="QVA2" s="1730"/>
      <c r="QVB2" s="1730"/>
      <c r="QVC2" s="1730"/>
      <c r="QVD2" s="1730"/>
      <c r="QVE2" s="1730"/>
      <c r="QVF2" s="1730"/>
      <c r="QVG2" s="1730"/>
      <c r="QVH2" s="1730"/>
      <c r="QVI2" s="1730"/>
      <c r="QVJ2" s="1730"/>
      <c r="QVK2" s="1730"/>
      <c r="QVL2" s="1730"/>
      <c r="QVM2" s="1730"/>
      <c r="QVN2" s="1730"/>
      <c r="QVO2" s="1730"/>
      <c r="QVP2" s="1730"/>
      <c r="QVQ2" s="1730"/>
      <c r="QVR2" s="1730"/>
      <c r="QVS2" s="1730"/>
      <c r="QVT2" s="1730"/>
      <c r="QVU2" s="1730"/>
      <c r="QVV2" s="1730"/>
      <c r="QVW2" s="1730"/>
      <c r="QVX2" s="1730"/>
      <c r="QVY2" s="1730"/>
      <c r="QVZ2" s="1730"/>
      <c r="QWA2" s="1730"/>
      <c r="QWB2" s="1730"/>
      <c r="QWC2" s="1730"/>
      <c r="QWD2" s="1730"/>
      <c r="QWE2" s="1730"/>
      <c r="QWF2" s="1730"/>
      <c r="QWG2" s="1730"/>
      <c r="QWH2" s="1730"/>
      <c r="QWI2" s="1730"/>
      <c r="QWJ2" s="1730"/>
      <c r="QWK2" s="1730"/>
      <c r="QWL2" s="1730"/>
      <c r="QWM2" s="1730"/>
      <c r="QWN2" s="1730"/>
      <c r="QWO2" s="1730"/>
      <c r="QWP2" s="1730"/>
      <c r="QWQ2" s="1730"/>
      <c r="QWR2" s="1730"/>
      <c r="QWS2" s="1730"/>
      <c r="QWT2" s="1730"/>
      <c r="QWU2" s="1730"/>
      <c r="QWV2" s="1730"/>
      <c r="QWW2" s="1730"/>
      <c r="QWX2" s="1730"/>
      <c r="QWY2" s="1730"/>
      <c r="QWZ2" s="1730"/>
      <c r="QXA2" s="1730"/>
      <c r="QXB2" s="1730"/>
      <c r="QXC2" s="1730"/>
      <c r="QXD2" s="1730"/>
      <c r="QXE2" s="1730"/>
      <c r="QXF2" s="1730"/>
      <c r="QXG2" s="1730"/>
      <c r="QXH2" s="1730"/>
      <c r="QXI2" s="1730"/>
      <c r="QXJ2" s="1730"/>
      <c r="QXK2" s="1730"/>
      <c r="QXL2" s="1730"/>
      <c r="QXM2" s="1730"/>
      <c r="QXN2" s="1730"/>
      <c r="QXO2" s="1730"/>
      <c r="QXP2" s="1730"/>
      <c r="QXQ2" s="1730"/>
      <c r="QXR2" s="1730"/>
      <c r="QXS2" s="1730"/>
      <c r="QXT2" s="1730"/>
      <c r="QXU2" s="1730"/>
      <c r="QXV2" s="1730"/>
      <c r="QXW2" s="1730"/>
      <c r="QXX2" s="1730"/>
      <c r="QXY2" s="1730"/>
      <c r="QXZ2" s="1730"/>
      <c r="QYA2" s="1730"/>
      <c r="QYB2" s="1730"/>
      <c r="QYC2" s="1730"/>
      <c r="QYD2" s="1730"/>
      <c r="QYE2" s="1730"/>
      <c r="QYF2" s="1730"/>
      <c r="QYG2" s="1730"/>
      <c r="QYH2" s="1730"/>
      <c r="QYI2" s="1730"/>
      <c r="QYJ2" s="1730"/>
      <c r="QYK2" s="1730"/>
      <c r="QYL2" s="1730"/>
      <c r="QYM2" s="1730"/>
      <c r="QYN2" s="1730"/>
      <c r="QYO2" s="1730"/>
      <c r="QYP2" s="1730"/>
      <c r="QYQ2" s="1730"/>
      <c r="QYR2" s="1730"/>
      <c r="QYS2" s="1730"/>
      <c r="QYT2" s="1730"/>
      <c r="QYU2" s="1730"/>
      <c r="QYV2" s="1730"/>
      <c r="QYW2" s="1730"/>
      <c r="QYX2" s="1730"/>
      <c r="QYY2" s="1730"/>
      <c r="QYZ2" s="1730"/>
      <c r="QZA2" s="1730"/>
      <c r="QZB2" s="1730"/>
      <c r="QZC2" s="1730"/>
      <c r="QZD2" s="1730"/>
      <c r="QZE2" s="1730"/>
      <c r="QZF2" s="1730"/>
      <c r="QZG2" s="1730"/>
      <c r="QZH2" s="1730"/>
      <c r="QZI2" s="1730"/>
      <c r="QZJ2" s="1730"/>
      <c r="QZK2" s="1730"/>
      <c r="QZL2" s="1730"/>
      <c r="QZM2" s="1730"/>
      <c r="QZN2" s="1730"/>
      <c r="QZO2" s="1730"/>
      <c r="QZP2" s="1730"/>
      <c r="QZQ2" s="1730"/>
      <c r="QZR2" s="1730"/>
      <c r="QZS2" s="1730"/>
      <c r="QZT2" s="1730"/>
      <c r="QZU2" s="1730"/>
      <c r="QZV2" s="1730"/>
      <c r="QZW2" s="1730"/>
      <c r="QZX2" s="1730"/>
      <c r="QZY2" s="1730"/>
      <c r="QZZ2" s="1730"/>
      <c r="RAA2" s="1730"/>
      <c r="RAB2" s="1730"/>
      <c r="RAC2" s="1730"/>
      <c r="RAD2" s="1730"/>
      <c r="RAE2" s="1730"/>
      <c r="RAF2" s="1730"/>
      <c r="RAG2" s="1730"/>
      <c r="RAH2" s="1730"/>
      <c r="RAI2" s="1730"/>
      <c r="RAJ2" s="1730"/>
      <c r="RAK2" s="1730"/>
      <c r="RAL2" s="1730"/>
      <c r="RAM2" s="1730"/>
      <c r="RAN2" s="1730"/>
      <c r="RAO2" s="1730"/>
      <c r="RAP2" s="1730"/>
      <c r="RAQ2" s="1730"/>
      <c r="RAR2" s="1730"/>
      <c r="RAS2" s="1730"/>
      <c r="RAT2" s="1730"/>
      <c r="RAU2" s="1730"/>
      <c r="RAV2" s="1730"/>
      <c r="RAW2" s="1730"/>
      <c r="RAX2" s="1730"/>
      <c r="RAY2" s="1730"/>
      <c r="RAZ2" s="1730"/>
      <c r="RBA2" s="1730"/>
      <c r="RBB2" s="1730"/>
      <c r="RBC2" s="1730"/>
      <c r="RBD2" s="1730"/>
      <c r="RBE2" s="1730"/>
      <c r="RBF2" s="1730"/>
      <c r="RBG2" s="1730"/>
      <c r="RBH2" s="1730"/>
      <c r="RBI2" s="1730"/>
      <c r="RBJ2" s="1730"/>
      <c r="RBK2" s="1730"/>
      <c r="RBL2" s="1730"/>
      <c r="RBM2" s="1730"/>
      <c r="RBN2" s="1730"/>
      <c r="RBO2" s="1730"/>
      <c r="RBP2" s="1730"/>
      <c r="RBQ2" s="1730"/>
      <c r="RBR2" s="1730"/>
      <c r="RBS2" s="1730"/>
      <c r="RBT2" s="1730"/>
      <c r="RBU2" s="1730"/>
      <c r="RBV2" s="1730"/>
      <c r="RBW2" s="1730"/>
      <c r="RBX2" s="1730"/>
      <c r="RBY2" s="1730"/>
      <c r="RBZ2" s="1730"/>
      <c r="RCA2" s="1730"/>
      <c r="RCB2" s="1730"/>
      <c r="RCC2" s="1730"/>
      <c r="RCD2" s="1730"/>
      <c r="RCE2" s="1730"/>
      <c r="RCF2" s="1730"/>
      <c r="RCG2" s="1730"/>
      <c r="RCH2" s="1730"/>
      <c r="RCI2" s="1730"/>
      <c r="RCJ2" s="1730"/>
      <c r="RCK2" s="1730"/>
      <c r="RCL2" s="1730"/>
      <c r="RCM2" s="1730"/>
      <c r="RCN2" s="1730"/>
      <c r="RCO2" s="1730"/>
      <c r="RCP2" s="1730"/>
      <c r="RCQ2" s="1730"/>
      <c r="RCR2" s="1730"/>
      <c r="RCS2" s="1730"/>
      <c r="RCT2" s="1730"/>
      <c r="RCU2" s="1730"/>
      <c r="RCV2" s="1730"/>
      <c r="RCW2" s="1730"/>
      <c r="RCX2" s="1730"/>
      <c r="RCY2" s="1730"/>
      <c r="RCZ2" s="1730"/>
      <c r="RDA2" s="1730"/>
      <c r="RDB2" s="1730"/>
      <c r="RDC2" s="1730"/>
      <c r="RDD2" s="1730"/>
      <c r="RDE2" s="1730"/>
      <c r="RDF2" s="1730"/>
      <c r="RDG2" s="1730"/>
      <c r="RDH2" s="1730"/>
      <c r="RDI2" s="1730"/>
      <c r="RDJ2" s="1730"/>
      <c r="RDK2" s="1730"/>
      <c r="RDL2" s="1730"/>
      <c r="RDM2" s="1730"/>
      <c r="RDN2" s="1730"/>
      <c r="RDO2" s="1730"/>
      <c r="RDP2" s="1730"/>
      <c r="RDQ2" s="1730"/>
      <c r="RDR2" s="1730"/>
      <c r="RDS2" s="1730"/>
      <c r="RDT2" s="1730"/>
      <c r="RDU2" s="1730"/>
      <c r="RDV2" s="1730"/>
      <c r="RDW2" s="1730"/>
      <c r="RDX2" s="1730"/>
      <c r="RDY2" s="1730"/>
      <c r="RDZ2" s="1730"/>
      <c r="REA2" s="1730"/>
      <c r="REB2" s="1730"/>
      <c r="REC2" s="1730"/>
      <c r="RED2" s="1730"/>
      <c r="REE2" s="1730"/>
      <c r="REF2" s="1730"/>
      <c r="REG2" s="1730"/>
      <c r="REH2" s="1730"/>
      <c r="REI2" s="1730"/>
      <c r="REJ2" s="1730"/>
      <c r="REK2" s="1730"/>
      <c r="REL2" s="1730"/>
      <c r="REM2" s="1730"/>
      <c r="REN2" s="1730"/>
      <c r="REO2" s="1730"/>
      <c r="REP2" s="1730"/>
      <c r="REQ2" s="1730"/>
      <c r="RER2" s="1730"/>
      <c r="RES2" s="1730"/>
      <c r="RET2" s="1730"/>
      <c r="REU2" s="1730"/>
      <c r="REV2" s="1730"/>
      <c r="REW2" s="1730"/>
      <c r="REX2" s="1730"/>
      <c r="REY2" s="1730"/>
      <c r="REZ2" s="1730"/>
      <c r="RFA2" s="1730"/>
      <c r="RFB2" s="1730"/>
      <c r="RFC2" s="1730"/>
      <c r="RFD2" s="1730"/>
      <c r="RFE2" s="1730"/>
      <c r="RFF2" s="1730"/>
      <c r="RFG2" s="1730"/>
      <c r="RFH2" s="1730"/>
      <c r="RFI2" s="1730"/>
      <c r="RFJ2" s="1730"/>
      <c r="RFK2" s="1730"/>
      <c r="RFL2" s="1730"/>
      <c r="RFM2" s="1730"/>
      <c r="RFN2" s="1730"/>
      <c r="RFO2" s="1730"/>
      <c r="RFP2" s="1730"/>
      <c r="RFQ2" s="1730"/>
      <c r="RFR2" s="1730"/>
      <c r="RFS2" s="1730"/>
      <c r="RFT2" s="1730"/>
      <c r="RFU2" s="1730"/>
      <c r="RFV2" s="1730"/>
      <c r="RFW2" s="1730"/>
      <c r="RFX2" s="1730"/>
      <c r="RFY2" s="1730"/>
      <c r="RFZ2" s="1730"/>
      <c r="RGA2" s="1730"/>
      <c r="RGB2" s="1730"/>
      <c r="RGC2" s="1730"/>
      <c r="RGD2" s="1730"/>
      <c r="RGE2" s="1730"/>
      <c r="RGF2" s="1730"/>
      <c r="RGG2" s="1730"/>
      <c r="RGH2" s="1730"/>
      <c r="RGI2" s="1730"/>
      <c r="RGJ2" s="1730"/>
      <c r="RGK2" s="1730"/>
      <c r="RGL2" s="1730"/>
      <c r="RGM2" s="1730"/>
      <c r="RGN2" s="1730"/>
      <c r="RGO2" s="1730"/>
      <c r="RGP2" s="1730"/>
      <c r="RGQ2" s="1730"/>
      <c r="RGR2" s="1730"/>
      <c r="RGS2" s="1730"/>
      <c r="RGT2" s="1730"/>
      <c r="RGU2" s="1730"/>
      <c r="RGV2" s="1730"/>
      <c r="RGW2" s="1730"/>
      <c r="RGX2" s="1730"/>
      <c r="RGY2" s="1730"/>
      <c r="RGZ2" s="1730"/>
      <c r="RHA2" s="1730"/>
      <c r="RHB2" s="1730"/>
      <c r="RHC2" s="1730"/>
      <c r="RHD2" s="1730"/>
      <c r="RHE2" s="1730"/>
      <c r="RHF2" s="1730"/>
      <c r="RHG2" s="1730"/>
      <c r="RHH2" s="1730"/>
      <c r="RHI2" s="1730"/>
      <c r="RHJ2" s="1730"/>
      <c r="RHK2" s="1730"/>
      <c r="RHL2" s="1730"/>
      <c r="RHM2" s="1730"/>
      <c r="RHN2" s="1730"/>
      <c r="RHO2" s="1730"/>
      <c r="RHP2" s="1730"/>
      <c r="RHQ2" s="1730"/>
      <c r="RHR2" s="1730"/>
      <c r="RHS2" s="1730"/>
      <c r="RHT2" s="1730"/>
      <c r="RHU2" s="1730"/>
      <c r="RHV2" s="1730"/>
      <c r="RHW2" s="1730"/>
      <c r="RHX2" s="1730"/>
      <c r="RHY2" s="1730"/>
      <c r="RHZ2" s="1730"/>
      <c r="RIA2" s="1730"/>
      <c r="RIB2" s="1730"/>
      <c r="RIC2" s="1730"/>
      <c r="RID2" s="1730"/>
      <c r="RIE2" s="1730"/>
      <c r="RIF2" s="1730"/>
      <c r="RIG2" s="1730"/>
      <c r="RIH2" s="1730"/>
      <c r="RII2" s="1730"/>
      <c r="RIJ2" s="1730"/>
      <c r="RIK2" s="1730"/>
      <c r="RIL2" s="1730"/>
      <c r="RIM2" s="1730"/>
      <c r="RIN2" s="1730"/>
      <c r="RIO2" s="1730"/>
      <c r="RIP2" s="1730"/>
      <c r="RIQ2" s="1730"/>
      <c r="RIR2" s="1730"/>
      <c r="RIS2" s="1730"/>
      <c r="RIT2" s="1730"/>
      <c r="RIU2" s="1730"/>
      <c r="RIV2" s="1730"/>
      <c r="RIW2" s="1730"/>
      <c r="RIX2" s="1730"/>
      <c r="RIY2" s="1730"/>
      <c r="RIZ2" s="1730"/>
      <c r="RJA2" s="1730"/>
      <c r="RJB2" s="1730"/>
      <c r="RJC2" s="1730"/>
      <c r="RJD2" s="1730"/>
      <c r="RJE2" s="1730"/>
      <c r="RJF2" s="1730"/>
      <c r="RJG2" s="1730"/>
      <c r="RJH2" s="1730"/>
      <c r="RJI2" s="1730"/>
      <c r="RJJ2" s="1730"/>
      <c r="RJK2" s="1730"/>
      <c r="RJL2" s="1730"/>
      <c r="RJM2" s="1730"/>
      <c r="RJN2" s="1730"/>
      <c r="RJO2" s="1730"/>
      <c r="RJP2" s="1730"/>
      <c r="RJQ2" s="1730"/>
      <c r="RJR2" s="1730"/>
      <c r="RJS2" s="1730"/>
      <c r="RJT2" s="1730"/>
      <c r="RJU2" s="1730"/>
      <c r="RJV2" s="1730"/>
      <c r="RJW2" s="1730"/>
      <c r="RJX2" s="1730"/>
      <c r="RJY2" s="1730"/>
      <c r="RJZ2" s="1730"/>
      <c r="RKA2" s="1730"/>
      <c r="RKB2" s="1730"/>
      <c r="RKC2" s="1730"/>
      <c r="RKD2" s="1730"/>
      <c r="RKE2" s="1730"/>
      <c r="RKF2" s="1730"/>
      <c r="RKG2" s="1730"/>
      <c r="RKH2" s="1730"/>
      <c r="RKI2" s="1730"/>
      <c r="RKJ2" s="1730"/>
      <c r="RKK2" s="1730"/>
      <c r="RKL2" s="1730"/>
      <c r="RKM2" s="1730"/>
      <c r="RKN2" s="1730"/>
      <c r="RKO2" s="1730"/>
      <c r="RKP2" s="1730"/>
      <c r="RKQ2" s="1730"/>
      <c r="RKR2" s="1730"/>
      <c r="RKS2" s="1730"/>
      <c r="RKT2" s="1730"/>
      <c r="RKU2" s="1730"/>
      <c r="RKV2" s="1730"/>
      <c r="RKW2" s="1730"/>
      <c r="RKX2" s="1730"/>
      <c r="RKY2" s="1730"/>
      <c r="RKZ2" s="1730"/>
      <c r="RLA2" s="1730"/>
      <c r="RLB2" s="1730"/>
      <c r="RLC2" s="1730"/>
      <c r="RLD2" s="1730"/>
      <c r="RLE2" s="1730"/>
      <c r="RLF2" s="1730"/>
      <c r="RLG2" s="1730"/>
      <c r="RLH2" s="1730"/>
      <c r="RLI2" s="1730"/>
      <c r="RLJ2" s="1730"/>
      <c r="RLK2" s="1730"/>
      <c r="RLL2" s="1730"/>
      <c r="RLM2" s="1730"/>
      <c r="RLN2" s="1730"/>
      <c r="RLO2" s="1730"/>
      <c r="RLP2" s="1730"/>
      <c r="RLQ2" s="1730"/>
      <c r="RLR2" s="1730"/>
      <c r="RLS2" s="1730"/>
      <c r="RLT2" s="1730"/>
      <c r="RLU2" s="1730"/>
      <c r="RLV2" s="1730"/>
      <c r="RLW2" s="1730"/>
      <c r="RLX2" s="1730"/>
      <c r="RLY2" s="1730"/>
      <c r="RLZ2" s="1730"/>
      <c r="RMA2" s="1730"/>
      <c r="RMB2" s="1730"/>
      <c r="RMC2" s="1730"/>
      <c r="RMD2" s="1730"/>
      <c r="RME2" s="1730"/>
      <c r="RMF2" s="1730"/>
      <c r="RMG2" s="1730"/>
      <c r="RMH2" s="1730"/>
      <c r="RMI2" s="1730"/>
      <c r="RMJ2" s="1730"/>
      <c r="RMK2" s="1730"/>
      <c r="RML2" s="1730"/>
      <c r="RMM2" s="1730"/>
      <c r="RMN2" s="1730"/>
      <c r="RMO2" s="1730"/>
      <c r="RMP2" s="1730"/>
      <c r="RMQ2" s="1730"/>
      <c r="RMR2" s="1730"/>
      <c r="RMS2" s="1730"/>
      <c r="RMT2" s="1730"/>
      <c r="RMU2" s="1730"/>
      <c r="RMV2" s="1730"/>
      <c r="RMW2" s="1730"/>
      <c r="RMX2" s="1730"/>
      <c r="RMY2" s="1730"/>
      <c r="RMZ2" s="1730"/>
      <c r="RNA2" s="1730"/>
      <c r="RNB2" s="1730"/>
      <c r="RNC2" s="1730"/>
      <c r="RND2" s="1730"/>
      <c r="RNE2" s="1730"/>
      <c r="RNF2" s="1730"/>
      <c r="RNG2" s="1730"/>
      <c r="RNH2" s="1730"/>
      <c r="RNI2" s="1730"/>
      <c r="RNJ2" s="1730"/>
      <c r="RNK2" s="1730"/>
      <c r="RNL2" s="1730"/>
      <c r="RNM2" s="1730"/>
      <c r="RNN2" s="1730"/>
      <c r="RNO2" s="1730"/>
      <c r="RNP2" s="1730"/>
      <c r="RNQ2" s="1730"/>
      <c r="RNR2" s="1730"/>
      <c r="RNS2" s="1730"/>
      <c r="RNT2" s="1730"/>
      <c r="RNU2" s="1730"/>
      <c r="RNV2" s="1730"/>
      <c r="RNW2" s="1730"/>
      <c r="RNX2" s="1730"/>
      <c r="RNY2" s="1730"/>
      <c r="RNZ2" s="1730"/>
      <c r="ROA2" s="1730"/>
      <c r="ROB2" s="1730"/>
      <c r="ROC2" s="1730"/>
      <c r="ROD2" s="1730"/>
      <c r="ROE2" s="1730"/>
      <c r="ROF2" s="1730"/>
      <c r="ROG2" s="1730"/>
      <c r="ROH2" s="1730"/>
      <c r="ROI2" s="1730"/>
      <c r="ROJ2" s="1730"/>
      <c r="ROK2" s="1730"/>
      <c r="ROL2" s="1730"/>
      <c r="ROM2" s="1730"/>
      <c r="RON2" s="1730"/>
      <c r="ROO2" s="1730"/>
      <c r="ROP2" s="1730"/>
      <c r="ROQ2" s="1730"/>
      <c r="ROR2" s="1730"/>
      <c r="ROS2" s="1730"/>
      <c r="ROT2" s="1730"/>
      <c r="ROU2" s="1730"/>
      <c r="ROV2" s="1730"/>
      <c r="ROW2" s="1730"/>
      <c r="ROX2" s="1730"/>
      <c r="ROY2" s="1730"/>
      <c r="ROZ2" s="1730"/>
      <c r="RPA2" s="1730"/>
      <c r="RPB2" s="1730"/>
      <c r="RPC2" s="1730"/>
      <c r="RPD2" s="1730"/>
      <c r="RPE2" s="1730"/>
      <c r="RPF2" s="1730"/>
      <c r="RPG2" s="1730"/>
      <c r="RPH2" s="1730"/>
      <c r="RPI2" s="1730"/>
      <c r="RPJ2" s="1730"/>
      <c r="RPK2" s="1730"/>
      <c r="RPL2" s="1730"/>
      <c r="RPM2" s="1730"/>
      <c r="RPN2" s="1730"/>
      <c r="RPO2" s="1730"/>
      <c r="RPP2" s="1730"/>
      <c r="RPQ2" s="1730"/>
      <c r="RPR2" s="1730"/>
      <c r="RPS2" s="1730"/>
      <c r="RPT2" s="1730"/>
      <c r="RPU2" s="1730"/>
      <c r="RPV2" s="1730"/>
      <c r="RPW2" s="1730"/>
      <c r="RPX2" s="1730"/>
      <c r="RPY2" s="1730"/>
      <c r="RPZ2" s="1730"/>
      <c r="RQA2" s="1730"/>
      <c r="RQB2" s="1730"/>
      <c r="RQC2" s="1730"/>
      <c r="RQD2" s="1730"/>
      <c r="RQE2" s="1730"/>
      <c r="RQF2" s="1730"/>
      <c r="RQG2" s="1730"/>
      <c r="RQH2" s="1730"/>
      <c r="RQI2" s="1730"/>
      <c r="RQJ2" s="1730"/>
      <c r="RQK2" s="1730"/>
      <c r="RQL2" s="1730"/>
      <c r="RQM2" s="1730"/>
      <c r="RQN2" s="1730"/>
      <c r="RQO2" s="1730"/>
      <c r="RQP2" s="1730"/>
      <c r="RQQ2" s="1730"/>
      <c r="RQR2" s="1730"/>
      <c r="RQS2" s="1730"/>
      <c r="RQT2" s="1730"/>
      <c r="RQU2" s="1730"/>
      <c r="RQV2" s="1730"/>
      <c r="RQW2" s="1730"/>
      <c r="RQX2" s="1730"/>
      <c r="RQY2" s="1730"/>
      <c r="RQZ2" s="1730"/>
      <c r="RRA2" s="1730"/>
      <c r="RRB2" s="1730"/>
      <c r="RRC2" s="1730"/>
      <c r="RRD2" s="1730"/>
      <c r="RRE2" s="1730"/>
      <c r="RRF2" s="1730"/>
      <c r="RRG2" s="1730"/>
      <c r="RRH2" s="1730"/>
      <c r="RRI2" s="1730"/>
      <c r="RRJ2" s="1730"/>
      <c r="RRK2" s="1730"/>
      <c r="RRL2" s="1730"/>
      <c r="RRM2" s="1730"/>
      <c r="RRN2" s="1730"/>
      <c r="RRO2" s="1730"/>
      <c r="RRP2" s="1730"/>
      <c r="RRQ2" s="1730"/>
      <c r="RRR2" s="1730"/>
      <c r="RRS2" s="1730"/>
      <c r="RRT2" s="1730"/>
      <c r="RRU2" s="1730"/>
      <c r="RRV2" s="1730"/>
      <c r="RRW2" s="1730"/>
      <c r="RRX2" s="1730"/>
      <c r="RRY2" s="1730"/>
      <c r="RRZ2" s="1730"/>
      <c r="RSA2" s="1730"/>
      <c r="RSB2" s="1730"/>
      <c r="RSC2" s="1730"/>
      <c r="RSD2" s="1730"/>
      <c r="RSE2" s="1730"/>
      <c r="RSF2" s="1730"/>
      <c r="RSG2" s="1730"/>
      <c r="RSH2" s="1730"/>
      <c r="RSI2" s="1730"/>
      <c r="RSJ2" s="1730"/>
      <c r="RSK2" s="1730"/>
      <c r="RSL2" s="1730"/>
      <c r="RSM2" s="1730"/>
      <c r="RSN2" s="1730"/>
      <c r="RSO2" s="1730"/>
      <c r="RSP2" s="1730"/>
      <c r="RSQ2" s="1730"/>
      <c r="RSR2" s="1730"/>
      <c r="RSS2" s="1730"/>
      <c r="RST2" s="1730"/>
      <c r="RSU2" s="1730"/>
      <c r="RSV2" s="1730"/>
      <c r="RSW2" s="1730"/>
      <c r="RSX2" s="1730"/>
      <c r="RSY2" s="1730"/>
      <c r="RSZ2" s="1730"/>
      <c r="RTA2" s="1730"/>
      <c r="RTB2" s="1730"/>
      <c r="RTC2" s="1730"/>
      <c r="RTD2" s="1730"/>
      <c r="RTE2" s="1730"/>
      <c r="RTF2" s="1730"/>
      <c r="RTG2" s="1730"/>
      <c r="RTH2" s="1730"/>
      <c r="RTI2" s="1730"/>
      <c r="RTJ2" s="1730"/>
      <c r="RTK2" s="1730"/>
      <c r="RTL2" s="1730"/>
      <c r="RTM2" s="1730"/>
      <c r="RTN2" s="1730"/>
      <c r="RTO2" s="1730"/>
      <c r="RTP2" s="1730"/>
      <c r="RTQ2" s="1730"/>
      <c r="RTR2" s="1730"/>
      <c r="RTS2" s="1730"/>
      <c r="RTT2" s="1730"/>
      <c r="RTU2" s="1730"/>
      <c r="RTV2" s="1730"/>
      <c r="RTW2" s="1730"/>
      <c r="RTX2" s="1730"/>
      <c r="RTY2" s="1730"/>
      <c r="RTZ2" s="1730"/>
      <c r="RUA2" s="1730"/>
      <c r="RUB2" s="1730"/>
      <c r="RUC2" s="1730"/>
      <c r="RUD2" s="1730"/>
      <c r="RUE2" s="1730"/>
      <c r="RUF2" s="1730"/>
      <c r="RUG2" s="1730"/>
      <c r="RUH2" s="1730"/>
      <c r="RUI2" s="1730"/>
      <c r="RUJ2" s="1730"/>
      <c r="RUK2" s="1730"/>
      <c r="RUL2" s="1730"/>
      <c r="RUM2" s="1730"/>
      <c r="RUN2" s="1730"/>
      <c r="RUO2" s="1730"/>
      <c r="RUP2" s="1730"/>
      <c r="RUQ2" s="1730"/>
      <c r="RUR2" s="1730"/>
      <c r="RUS2" s="1730"/>
      <c r="RUT2" s="1730"/>
      <c r="RUU2" s="1730"/>
      <c r="RUV2" s="1730"/>
      <c r="RUW2" s="1730"/>
      <c r="RUX2" s="1730"/>
      <c r="RUY2" s="1730"/>
      <c r="RUZ2" s="1730"/>
      <c r="RVA2" s="1730"/>
      <c r="RVB2" s="1730"/>
      <c r="RVC2" s="1730"/>
      <c r="RVD2" s="1730"/>
      <c r="RVE2" s="1730"/>
      <c r="RVF2" s="1730"/>
      <c r="RVG2" s="1730"/>
      <c r="RVH2" s="1730"/>
      <c r="RVI2" s="1730"/>
      <c r="RVJ2" s="1730"/>
      <c r="RVK2" s="1730"/>
      <c r="RVL2" s="1730"/>
      <c r="RVM2" s="1730"/>
      <c r="RVN2" s="1730"/>
      <c r="RVO2" s="1730"/>
      <c r="RVP2" s="1730"/>
      <c r="RVQ2" s="1730"/>
      <c r="RVR2" s="1730"/>
      <c r="RVS2" s="1730"/>
      <c r="RVT2" s="1730"/>
      <c r="RVU2" s="1730"/>
      <c r="RVV2" s="1730"/>
      <c r="RVW2" s="1730"/>
      <c r="RVX2" s="1730"/>
      <c r="RVY2" s="1730"/>
      <c r="RVZ2" s="1730"/>
      <c r="RWA2" s="1730"/>
      <c r="RWB2" s="1730"/>
      <c r="RWC2" s="1730"/>
      <c r="RWD2" s="1730"/>
      <c r="RWE2" s="1730"/>
      <c r="RWF2" s="1730"/>
      <c r="RWG2" s="1730"/>
      <c r="RWH2" s="1730"/>
      <c r="RWI2" s="1730"/>
      <c r="RWJ2" s="1730"/>
      <c r="RWK2" s="1730"/>
      <c r="RWL2" s="1730"/>
      <c r="RWM2" s="1730"/>
      <c r="RWN2" s="1730"/>
      <c r="RWO2" s="1730"/>
      <c r="RWP2" s="1730"/>
      <c r="RWQ2" s="1730"/>
      <c r="RWR2" s="1730"/>
      <c r="RWS2" s="1730"/>
      <c r="RWT2" s="1730"/>
      <c r="RWU2" s="1730"/>
      <c r="RWV2" s="1730"/>
      <c r="RWW2" s="1730"/>
      <c r="RWX2" s="1730"/>
      <c r="RWY2" s="1730"/>
      <c r="RWZ2" s="1730"/>
      <c r="RXA2" s="1730"/>
      <c r="RXB2" s="1730"/>
      <c r="RXC2" s="1730"/>
      <c r="RXD2" s="1730"/>
      <c r="RXE2" s="1730"/>
      <c r="RXF2" s="1730"/>
      <c r="RXG2" s="1730"/>
      <c r="RXH2" s="1730"/>
      <c r="RXI2" s="1730"/>
      <c r="RXJ2" s="1730"/>
      <c r="RXK2" s="1730"/>
      <c r="RXL2" s="1730"/>
      <c r="RXM2" s="1730"/>
      <c r="RXN2" s="1730"/>
      <c r="RXO2" s="1730"/>
      <c r="RXP2" s="1730"/>
      <c r="RXQ2" s="1730"/>
      <c r="RXR2" s="1730"/>
      <c r="RXS2" s="1730"/>
      <c r="RXT2" s="1730"/>
      <c r="RXU2" s="1730"/>
      <c r="RXV2" s="1730"/>
      <c r="RXW2" s="1730"/>
      <c r="RXX2" s="1730"/>
      <c r="RXY2" s="1730"/>
      <c r="RXZ2" s="1730"/>
      <c r="RYA2" s="1730"/>
      <c r="RYB2" s="1730"/>
      <c r="RYC2" s="1730"/>
      <c r="RYD2" s="1730"/>
      <c r="RYE2" s="1730"/>
      <c r="RYF2" s="1730"/>
      <c r="RYG2" s="1730"/>
      <c r="RYH2" s="1730"/>
      <c r="RYI2" s="1730"/>
      <c r="RYJ2" s="1730"/>
      <c r="RYK2" s="1730"/>
      <c r="RYL2" s="1730"/>
      <c r="RYM2" s="1730"/>
      <c r="RYN2" s="1730"/>
      <c r="RYO2" s="1730"/>
      <c r="RYP2" s="1730"/>
      <c r="RYQ2" s="1730"/>
      <c r="RYR2" s="1730"/>
      <c r="RYS2" s="1730"/>
      <c r="RYT2" s="1730"/>
      <c r="RYU2" s="1730"/>
      <c r="RYV2" s="1730"/>
      <c r="RYW2" s="1730"/>
      <c r="RYX2" s="1730"/>
      <c r="RYY2" s="1730"/>
      <c r="RYZ2" s="1730"/>
      <c r="RZA2" s="1730"/>
      <c r="RZB2" s="1730"/>
      <c r="RZC2" s="1730"/>
      <c r="RZD2" s="1730"/>
      <c r="RZE2" s="1730"/>
      <c r="RZF2" s="1730"/>
      <c r="RZG2" s="1730"/>
      <c r="RZH2" s="1730"/>
      <c r="RZI2" s="1730"/>
      <c r="RZJ2" s="1730"/>
      <c r="RZK2" s="1730"/>
      <c r="RZL2" s="1730"/>
      <c r="RZM2" s="1730"/>
      <c r="RZN2" s="1730"/>
      <c r="RZO2" s="1730"/>
      <c r="RZP2" s="1730"/>
      <c r="RZQ2" s="1730"/>
      <c r="RZR2" s="1730"/>
      <c r="RZS2" s="1730"/>
      <c r="RZT2" s="1730"/>
      <c r="RZU2" s="1730"/>
      <c r="RZV2" s="1730"/>
      <c r="RZW2" s="1730"/>
      <c r="RZX2" s="1730"/>
      <c r="RZY2" s="1730"/>
      <c r="RZZ2" s="1730"/>
      <c r="SAA2" s="1730"/>
      <c r="SAB2" s="1730"/>
      <c r="SAC2" s="1730"/>
      <c r="SAD2" s="1730"/>
      <c r="SAE2" s="1730"/>
      <c r="SAF2" s="1730"/>
      <c r="SAG2" s="1730"/>
      <c r="SAH2" s="1730"/>
      <c r="SAI2" s="1730"/>
      <c r="SAJ2" s="1730"/>
      <c r="SAK2" s="1730"/>
      <c r="SAL2" s="1730"/>
      <c r="SAM2" s="1730"/>
      <c r="SAN2" s="1730"/>
      <c r="SAO2" s="1730"/>
      <c r="SAP2" s="1730"/>
      <c r="SAQ2" s="1730"/>
      <c r="SAR2" s="1730"/>
      <c r="SAS2" s="1730"/>
      <c r="SAT2" s="1730"/>
      <c r="SAU2" s="1730"/>
      <c r="SAV2" s="1730"/>
      <c r="SAW2" s="1730"/>
      <c r="SAX2" s="1730"/>
      <c r="SAY2" s="1730"/>
      <c r="SAZ2" s="1730"/>
      <c r="SBA2" s="1730"/>
      <c r="SBB2" s="1730"/>
      <c r="SBC2" s="1730"/>
      <c r="SBD2" s="1730"/>
      <c r="SBE2" s="1730"/>
      <c r="SBF2" s="1730"/>
      <c r="SBG2" s="1730"/>
      <c r="SBH2" s="1730"/>
      <c r="SBI2" s="1730"/>
      <c r="SBJ2" s="1730"/>
      <c r="SBK2" s="1730"/>
      <c r="SBL2" s="1730"/>
      <c r="SBM2" s="1730"/>
      <c r="SBN2" s="1730"/>
      <c r="SBO2" s="1730"/>
      <c r="SBP2" s="1730"/>
      <c r="SBQ2" s="1730"/>
      <c r="SBR2" s="1730"/>
      <c r="SBS2" s="1730"/>
      <c r="SBT2" s="1730"/>
      <c r="SBU2" s="1730"/>
      <c r="SBV2" s="1730"/>
      <c r="SBW2" s="1730"/>
      <c r="SBX2" s="1730"/>
      <c r="SBY2" s="1730"/>
      <c r="SBZ2" s="1730"/>
      <c r="SCA2" s="1730"/>
      <c r="SCB2" s="1730"/>
      <c r="SCC2" s="1730"/>
      <c r="SCD2" s="1730"/>
      <c r="SCE2" s="1730"/>
      <c r="SCF2" s="1730"/>
      <c r="SCG2" s="1730"/>
      <c r="SCH2" s="1730"/>
      <c r="SCI2" s="1730"/>
      <c r="SCJ2" s="1730"/>
      <c r="SCK2" s="1730"/>
      <c r="SCL2" s="1730"/>
      <c r="SCM2" s="1730"/>
      <c r="SCN2" s="1730"/>
      <c r="SCO2" s="1730"/>
      <c r="SCP2" s="1730"/>
      <c r="SCQ2" s="1730"/>
      <c r="SCR2" s="1730"/>
      <c r="SCS2" s="1730"/>
      <c r="SCT2" s="1730"/>
      <c r="SCU2" s="1730"/>
      <c r="SCV2" s="1730"/>
      <c r="SCW2" s="1730"/>
      <c r="SCX2" s="1730"/>
      <c r="SCY2" s="1730"/>
      <c r="SCZ2" s="1730"/>
      <c r="SDA2" s="1730"/>
      <c r="SDB2" s="1730"/>
      <c r="SDC2" s="1730"/>
      <c r="SDD2" s="1730"/>
      <c r="SDE2" s="1730"/>
      <c r="SDF2" s="1730"/>
      <c r="SDG2" s="1730"/>
      <c r="SDH2" s="1730"/>
      <c r="SDI2" s="1730"/>
      <c r="SDJ2" s="1730"/>
      <c r="SDK2" s="1730"/>
      <c r="SDL2" s="1730"/>
      <c r="SDM2" s="1730"/>
      <c r="SDN2" s="1730"/>
      <c r="SDO2" s="1730"/>
      <c r="SDP2" s="1730"/>
      <c r="SDQ2" s="1730"/>
      <c r="SDR2" s="1730"/>
      <c r="SDS2" s="1730"/>
      <c r="SDT2" s="1730"/>
      <c r="SDU2" s="1730"/>
      <c r="SDV2" s="1730"/>
      <c r="SDW2" s="1730"/>
      <c r="SDX2" s="1730"/>
      <c r="SDY2" s="1730"/>
      <c r="SDZ2" s="1730"/>
      <c r="SEA2" s="1730"/>
      <c r="SEB2" s="1730"/>
      <c r="SEC2" s="1730"/>
      <c r="SED2" s="1730"/>
      <c r="SEE2" s="1730"/>
      <c r="SEF2" s="1730"/>
      <c r="SEG2" s="1730"/>
      <c r="SEH2" s="1730"/>
      <c r="SEI2" s="1730"/>
      <c r="SEJ2" s="1730"/>
      <c r="SEK2" s="1730"/>
      <c r="SEL2" s="1730"/>
      <c r="SEM2" s="1730"/>
      <c r="SEN2" s="1730"/>
      <c r="SEO2" s="1730"/>
      <c r="SEP2" s="1730"/>
      <c r="SEQ2" s="1730"/>
      <c r="SER2" s="1730"/>
      <c r="SES2" s="1730"/>
      <c r="SET2" s="1730"/>
      <c r="SEU2" s="1730"/>
      <c r="SEV2" s="1730"/>
      <c r="SEW2" s="1730"/>
      <c r="SEX2" s="1730"/>
      <c r="SEY2" s="1730"/>
      <c r="SEZ2" s="1730"/>
      <c r="SFA2" s="1730"/>
      <c r="SFB2" s="1730"/>
      <c r="SFC2" s="1730"/>
      <c r="SFD2" s="1730"/>
      <c r="SFE2" s="1730"/>
      <c r="SFF2" s="1730"/>
      <c r="SFG2" s="1730"/>
      <c r="SFH2" s="1730"/>
      <c r="SFI2" s="1730"/>
      <c r="SFJ2" s="1730"/>
      <c r="SFK2" s="1730"/>
      <c r="SFL2" s="1730"/>
      <c r="SFM2" s="1730"/>
      <c r="SFN2" s="1730"/>
      <c r="SFO2" s="1730"/>
      <c r="SFP2" s="1730"/>
      <c r="SFQ2" s="1730"/>
      <c r="SFR2" s="1730"/>
      <c r="SFS2" s="1730"/>
      <c r="SFT2" s="1730"/>
      <c r="SFU2" s="1730"/>
      <c r="SFV2" s="1730"/>
      <c r="SFW2" s="1730"/>
      <c r="SFX2" s="1730"/>
      <c r="SFY2" s="1730"/>
      <c r="SFZ2" s="1730"/>
      <c r="SGA2" s="1730"/>
      <c r="SGB2" s="1730"/>
      <c r="SGC2" s="1730"/>
      <c r="SGD2" s="1730"/>
      <c r="SGE2" s="1730"/>
      <c r="SGF2" s="1730"/>
      <c r="SGG2" s="1730"/>
      <c r="SGH2" s="1730"/>
      <c r="SGI2" s="1730"/>
      <c r="SGJ2" s="1730"/>
      <c r="SGK2" s="1730"/>
      <c r="SGL2" s="1730"/>
      <c r="SGM2" s="1730"/>
      <c r="SGN2" s="1730"/>
      <c r="SGO2" s="1730"/>
      <c r="SGP2" s="1730"/>
      <c r="SGQ2" s="1730"/>
      <c r="SGR2" s="1730"/>
      <c r="SGS2" s="1730"/>
      <c r="SGT2" s="1730"/>
      <c r="SGU2" s="1730"/>
      <c r="SGV2" s="1730"/>
      <c r="SGW2" s="1730"/>
      <c r="SGX2" s="1730"/>
      <c r="SGY2" s="1730"/>
      <c r="SGZ2" s="1730"/>
      <c r="SHA2" s="1730"/>
      <c r="SHB2" s="1730"/>
      <c r="SHC2" s="1730"/>
      <c r="SHD2" s="1730"/>
      <c r="SHE2" s="1730"/>
      <c r="SHF2" s="1730"/>
      <c r="SHG2" s="1730"/>
      <c r="SHH2" s="1730"/>
      <c r="SHI2" s="1730"/>
      <c r="SHJ2" s="1730"/>
      <c r="SHK2" s="1730"/>
      <c r="SHL2" s="1730"/>
      <c r="SHM2" s="1730"/>
      <c r="SHN2" s="1730"/>
      <c r="SHO2" s="1730"/>
      <c r="SHP2" s="1730"/>
      <c r="SHQ2" s="1730"/>
      <c r="SHR2" s="1730"/>
      <c r="SHS2" s="1730"/>
      <c r="SHT2" s="1730"/>
      <c r="SHU2" s="1730"/>
      <c r="SHV2" s="1730"/>
      <c r="SHW2" s="1730"/>
      <c r="SHX2" s="1730"/>
      <c r="SHY2" s="1730"/>
      <c r="SHZ2" s="1730"/>
      <c r="SIA2" s="1730"/>
      <c r="SIB2" s="1730"/>
      <c r="SIC2" s="1730"/>
      <c r="SID2" s="1730"/>
      <c r="SIE2" s="1730"/>
      <c r="SIF2" s="1730"/>
      <c r="SIG2" s="1730"/>
      <c r="SIH2" s="1730"/>
      <c r="SII2" s="1730"/>
      <c r="SIJ2" s="1730"/>
      <c r="SIK2" s="1730"/>
      <c r="SIL2" s="1730"/>
      <c r="SIM2" s="1730"/>
      <c r="SIN2" s="1730"/>
      <c r="SIO2" s="1730"/>
      <c r="SIP2" s="1730"/>
      <c r="SIQ2" s="1730"/>
      <c r="SIR2" s="1730"/>
      <c r="SIS2" s="1730"/>
      <c r="SIT2" s="1730"/>
      <c r="SIU2" s="1730"/>
      <c r="SIV2" s="1730"/>
      <c r="SIW2" s="1730"/>
      <c r="SIX2" s="1730"/>
      <c r="SIY2" s="1730"/>
      <c r="SIZ2" s="1730"/>
      <c r="SJA2" s="1730"/>
      <c r="SJB2" s="1730"/>
      <c r="SJC2" s="1730"/>
      <c r="SJD2" s="1730"/>
      <c r="SJE2" s="1730"/>
      <c r="SJF2" s="1730"/>
      <c r="SJG2" s="1730"/>
      <c r="SJH2" s="1730"/>
      <c r="SJI2" s="1730"/>
      <c r="SJJ2" s="1730"/>
      <c r="SJK2" s="1730"/>
      <c r="SJL2" s="1730"/>
      <c r="SJM2" s="1730"/>
      <c r="SJN2" s="1730"/>
      <c r="SJO2" s="1730"/>
      <c r="SJP2" s="1730"/>
      <c r="SJQ2" s="1730"/>
      <c r="SJR2" s="1730"/>
      <c r="SJS2" s="1730"/>
      <c r="SJT2" s="1730"/>
      <c r="SJU2" s="1730"/>
      <c r="SJV2" s="1730"/>
      <c r="SJW2" s="1730"/>
      <c r="SJX2" s="1730"/>
      <c r="SJY2" s="1730"/>
      <c r="SJZ2" s="1730"/>
      <c r="SKA2" s="1730"/>
      <c r="SKB2" s="1730"/>
      <c r="SKC2" s="1730"/>
      <c r="SKD2" s="1730"/>
      <c r="SKE2" s="1730"/>
      <c r="SKF2" s="1730"/>
      <c r="SKG2" s="1730"/>
      <c r="SKH2" s="1730"/>
      <c r="SKI2" s="1730"/>
      <c r="SKJ2" s="1730"/>
      <c r="SKK2" s="1730"/>
      <c r="SKL2" s="1730"/>
      <c r="SKM2" s="1730"/>
      <c r="SKN2" s="1730"/>
      <c r="SKO2" s="1730"/>
      <c r="SKP2" s="1730"/>
      <c r="SKQ2" s="1730"/>
      <c r="SKR2" s="1730"/>
      <c r="SKS2" s="1730"/>
      <c r="SKT2" s="1730"/>
      <c r="SKU2" s="1730"/>
      <c r="SKV2" s="1730"/>
      <c r="SKW2" s="1730"/>
      <c r="SKX2" s="1730"/>
      <c r="SKY2" s="1730"/>
      <c r="SKZ2" s="1730"/>
      <c r="SLA2" s="1730"/>
      <c r="SLB2" s="1730"/>
      <c r="SLC2" s="1730"/>
      <c r="SLD2" s="1730"/>
      <c r="SLE2" s="1730"/>
      <c r="SLF2" s="1730"/>
      <c r="SLG2" s="1730"/>
      <c r="SLH2" s="1730"/>
      <c r="SLI2" s="1730"/>
      <c r="SLJ2" s="1730"/>
      <c r="SLK2" s="1730"/>
      <c r="SLL2" s="1730"/>
      <c r="SLM2" s="1730"/>
      <c r="SLN2" s="1730"/>
      <c r="SLO2" s="1730"/>
      <c r="SLP2" s="1730"/>
      <c r="SLQ2" s="1730"/>
      <c r="SLR2" s="1730"/>
      <c r="SLS2" s="1730"/>
      <c r="SLT2" s="1730"/>
      <c r="SLU2" s="1730"/>
      <c r="SLV2" s="1730"/>
      <c r="SLW2" s="1730"/>
      <c r="SLX2" s="1730"/>
      <c r="SLY2" s="1730"/>
      <c r="SLZ2" s="1730"/>
      <c r="SMA2" s="1730"/>
      <c r="SMB2" s="1730"/>
      <c r="SMC2" s="1730"/>
      <c r="SMD2" s="1730"/>
      <c r="SME2" s="1730"/>
      <c r="SMF2" s="1730"/>
      <c r="SMG2" s="1730"/>
      <c r="SMH2" s="1730"/>
      <c r="SMI2" s="1730"/>
      <c r="SMJ2" s="1730"/>
      <c r="SMK2" s="1730"/>
      <c r="SML2" s="1730"/>
      <c r="SMM2" s="1730"/>
      <c r="SMN2" s="1730"/>
      <c r="SMO2" s="1730"/>
      <c r="SMP2" s="1730"/>
      <c r="SMQ2" s="1730"/>
      <c r="SMR2" s="1730"/>
      <c r="SMS2" s="1730"/>
      <c r="SMT2" s="1730"/>
      <c r="SMU2" s="1730"/>
      <c r="SMV2" s="1730"/>
      <c r="SMW2" s="1730"/>
      <c r="SMX2" s="1730"/>
      <c r="SMY2" s="1730"/>
      <c r="SMZ2" s="1730"/>
      <c r="SNA2" s="1730"/>
      <c r="SNB2" s="1730"/>
      <c r="SNC2" s="1730"/>
      <c r="SND2" s="1730"/>
      <c r="SNE2" s="1730"/>
      <c r="SNF2" s="1730"/>
      <c r="SNG2" s="1730"/>
      <c r="SNH2" s="1730"/>
      <c r="SNI2" s="1730"/>
      <c r="SNJ2" s="1730"/>
      <c r="SNK2" s="1730"/>
      <c r="SNL2" s="1730"/>
      <c r="SNM2" s="1730"/>
      <c r="SNN2" s="1730"/>
      <c r="SNO2" s="1730"/>
      <c r="SNP2" s="1730"/>
      <c r="SNQ2" s="1730"/>
      <c r="SNR2" s="1730"/>
      <c r="SNS2" s="1730"/>
      <c r="SNT2" s="1730"/>
      <c r="SNU2" s="1730"/>
      <c r="SNV2" s="1730"/>
      <c r="SNW2" s="1730"/>
      <c r="SNX2" s="1730"/>
      <c r="SNY2" s="1730"/>
      <c r="SNZ2" s="1730"/>
      <c r="SOA2" s="1730"/>
      <c r="SOB2" s="1730"/>
      <c r="SOC2" s="1730"/>
      <c r="SOD2" s="1730"/>
      <c r="SOE2" s="1730"/>
      <c r="SOF2" s="1730"/>
      <c r="SOG2" s="1730"/>
      <c r="SOH2" s="1730"/>
      <c r="SOI2" s="1730"/>
      <c r="SOJ2" s="1730"/>
      <c r="SOK2" s="1730"/>
      <c r="SOL2" s="1730"/>
      <c r="SOM2" s="1730"/>
      <c r="SON2" s="1730"/>
      <c r="SOO2" s="1730"/>
      <c r="SOP2" s="1730"/>
      <c r="SOQ2" s="1730"/>
      <c r="SOR2" s="1730"/>
      <c r="SOS2" s="1730"/>
      <c r="SOT2" s="1730"/>
      <c r="SOU2" s="1730"/>
      <c r="SOV2" s="1730"/>
      <c r="SOW2" s="1730"/>
      <c r="SOX2" s="1730"/>
      <c r="SOY2" s="1730"/>
      <c r="SOZ2" s="1730"/>
      <c r="SPA2" s="1730"/>
      <c r="SPB2" s="1730"/>
      <c r="SPC2" s="1730"/>
      <c r="SPD2" s="1730"/>
      <c r="SPE2" s="1730"/>
      <c r="SPF2" s="1730"/>
      <c r="SPG2" s="1730"/>
      <c r="SPH2" s="1730"/>
      <c r="SPI2" s="1730"/>
      <c r="SPJ2" s="1730"/>
      <c r="SPK2" s="1730"/>
      <c r="SPL2" s="1730"/>
      <c r="SPM2" s="1730"/>
      <c r="SPN2" s="1730"/>
      <c r="SPO2" s="1730"/>
      <c r="SPP2" s="1730"/>
      <c r="SPQ2" s="1730"/>
      <c r="SPR2" s="1730"/>
      <c r="SPS2" s="1730"/>
      <c r="SPT2" s="1730"/>
      <c r="SPU2" s="1730"/>
      <c r="SPV2" s="1730"/>
      <c r="SPW2" s="1730"/>
      <c r="SPX2" s="1730"/>
      <c r="SPY2" s="1730"/>
      <c r="SPZ2" s="1730"/>
      <c r="SQA2" s="1730"/>
      <c r="SQB2" s="1730"/>
      <c r="SQC2" s="1730"/>
      <c r="SQD2" s="1730"/>
      <c r="SQE2" s="1730"/>
      <c r="SQF2" s="1730"/>
      <c r="SQG2" s="1730"/>
      <c r="SQH2" s="1730"/>
      <c r="SQI2" s="1730"/>
      <c r="SQJ2" s="1730"/>
      <c r="SQK2" s="1730"/>
      <c r="SQL2" s="1730"/>
      <c r="SQM2" s="1730"/>
      <c r="SQN2" s="1730"/>
      <c r="SQO2" s="1730"/>
      <c r="SQP2" s="1730"/>
      <c r="SQQ2" s="1730"/>
      <c r="SQR2" s="1730"/>
      <c r="SQS2" s="1730"/>
      <c r="SQT2" s="1730"/>
      <c r="SQU2" s="1730"/>
      <c r="SQV2" s="1730"/>
      <c r="SQW2" s="1730"/>
      <c r="SQX2" s="1730"/>
      <c r="SQY2" s="1730"/>
      <c r="SQZ2" s="1730"/>
      <c r="SRA2" s="1730"/>
      <c r="SRB2" s="1730"/>
      <c r="SRC2" s="1730"/>
      <c r="SRD2" s="1730"/>
      <c r="SRE2" s="1730"/>
      <c r="SRF2" s="1730"/>
      <c r="SRG2" s="1730"/>
      <c r="SRH2" s="1730"/>
      <c r="SRI2" s="1730"/>
      <c r="SRJ2" s="1730"/>
      <c r="SRK2" s="1730"/>
      <c r="SRL2" s="1730"/>
      <c r="SRM2" s="1730"/>
      <c r="SRN2" s="1730"/>
      <c r="SRO2" s="1730"/>
      <c r="SRP2" s="1730"/>
      <c r="SRQ2" s="1730"/>
      <c r="SRR2" s="1730"/>
      <c r="SRS2" s="1730"/>
      <c r="SRT2" s="1730"/>
      <c r="SRU2" s="1730"/>
      <c r="SRV2" s="1730"/>
      <c r="SRW2" s="1730"/>
      <c r="SRX2" s="1730"/>
      <c r="SRY2" s="1730"/>
      <c r="SRZ2" s="1730"/>
      <c r="SSA2" s="1730"/>
      <c r="SSB2" s="1730"/>
      <c r="SSC2" s="1730"/>
      <c r="SSD2" s="1730"/>
      <c r="SSE2" s="1730"/>
      <c r="SSF2" s="1730"/>
      <c r="SSG2" s="1730"/>
      <c r="SSH2" s="1730"/>
      <c r="SSI2" s="1730"/>
      <c r="SSJ2" s="1730"/>
      <c r="SSK2" s="1730"/>
      <c r="SSL2" s="1730"/>
      <c r="SSM2" s="1730"/>
      <c r="SSN2" s="1730"/>
      <c r="SSO2" s="1730"/>
      <c r="SSP2" s="1730"/>
      <c r="SSQ2" s="1730"/>
      <c r="SSR2" s="1730"/>
      <c r="SSS2" s="1730"/>
      <c r="SST2" s="1730"/>
      <c r="SSU2" s="1730"/>
      <c r="SSV2" s="1730"/>
      <c r="SSW2" s="1730"/>
      <c r="SSX2" s="1730"/>
      <c r="SSY2" s="1730"/>
      <c r="SSZ2" s="1730"/>
      <c r="STA2" s="1730"/>
      <c r="STB2" s="1730"/>
      <c r="STC2" s="1730"/>
      <c r="STD2" s="1730"/>
      <c r="STE2" s="1730"/>
      <c r="STF2" s="1730"/>
      <c r="STG2" s="1730"/>
      <c r="STH2" s="1730"/>
      <c r="STI2" s="1730"/>
      <c r="STJ2" s="1730"/>
      <c r="STK2" s="1730"/>
      <c r="STL2" s="1730"/>
      <c r="STM2" s="1730"/>
      <c r="STN2" s="1730"/>
      <c r="STO2" s="1730"/>
      <c r="STP2" s="1730"/>
      <c r="STQ2" s="1730"/>
      <c r="STR2" s="1730"/>
      <c r="STS2" s="1730"/>
      <c r="STT2" s="1730"/>
      <c r="STU2" s="1730"/>
      <c r="STV2" s="1730"/>
      <c r="STW2" s="1730"/>
      <c r="STX2" s="1730"/>
      <c r="STY2" s="1730"/>
      <c r="STZ2" s="1730"/>
      <c r="SUA2" s="1730"/>
      <c r="SUB2" s="1730"/>
      <c r="SUC2" s="1730"/>
      <c r="SUD2" s="1730"/>
      <c r="SUE2" s="1730"/>
      <c r="SUF2" s="1730"/>
      <c r="SUG2" s="1730"/>
      <c r="SUH2" s="1730"/>
      <c r="SUI2" s="1730"/>
      <c r="SUJ2" s="1730"/>
      <c r="SUK2" s="1730"/>
      <c r="SUL2" s="1730"/>
      <c r="SUM2" s="1730"/>
      <c r="SUN2" s="1730"/>
      <c r="SUO2" s="1730"/>
      <c r="SUP2" s="1730"/>
      <c r="SUQ2" s="1730"/>
      <c r="SUR2" s="1730"/>
      <c r="SUS2" s="1730"/>
      <c r="SUT2" s="1730"/>
      <c r="SUU2" s="1730"/>
      <c r="SUV2" s="1730"/>
      <c r="SUW2" s="1730"/>
      <c r="SUX2" s="1730"/>
      <c r="SUY2" s="1730"/>
      <c r="SUZ2" s="1730"/>
      <c r="SVA2" s="1730"/>
      <c r="SVB2" s="1730"/>
      <c r="SVC2" s="1730"/>
      <c r="SVD2" s="1730"/>
      <c r="SVE2" s="1730"/>
      <c r="SVF2" s="1730"/>
      <c r="SVG2" s="1730"/>
      <c r="SVH2" s="1730"/>
      <c r="SVI2" s="1730"/>
      <c r="SVJ2" s="1730"/>
      <c r="SVK2" s="1730"/>
      <c r="SVL2" s="1730"/>
      <c r="SVM2" s="1730"/>
      <c r="SVN2" s="1730"/>
      <c r="SVO2" s="1730"/>
      <c r="SVP2" s="1730"/>
      <c r="SVQ2" s="1730"/>
      <c r="SVR2" s="1730"/>
      <c r="SVS2" s="1730"/>
      <c r="SVT2" s="1730"/>
      <c r="SVU2" s="1730"/>
      <c r="SVV2" s="1730"/>
      <c r="SVW2" s="1730"/>
      <c r="SVX2" s="1730"/>
      <c r="SVY2" s="1730"/>
      <c r="SVZ2" s="1730"/>
      <c r="SWA2" s="1730"/>
      <c r="SWB2" s="1730"/>
      <c r="SWC2" s="1730"/>
      <c r="SWD2" s="1730"/>
      <c r="SWE2" s="1730"/>
      <c r="SWF2" s="1730"/>
      <c r="SWG2" s="1730"/>
      <c r="SWH2" s="1730"/>
      <c r="SWI2" s="1730"/>
      <c r="SWJ2" s="1730"/>
      <c r="SWK2" s="1730"/>
      <c r="SWL2" s="1730"/>
      <c r="SWM2" s="1730"/>
      <c r="SWN2" s="1730"/>
      <c r="SWO2" s="1730"/>
      <c r="SWP2" s="1730"/>
      <c r="SWQ2" s="1730"/>
      <c r="SWR2" s="1730"/>
      <c r="SWS2" s="1730"/>
      <c r="SWT2" s="1730"/>
      <c r="SWU2" s="1730"/>
      <c r="SWV2" s="1730"/>
      <c r="SWW2" s="1730"/>
      <c r="SWX2" s="1730"/>
      <c r="SWY2" s="1730"/>
      <c r="SWZ2" s="1730"/>
      <c r="SXA2" s="1730"/>
      <c r="SXB2" s="1730"/>
      <c r="SXC2" s="1730"/>
      <c r="SXD2" s="1730"/>
      <c r="SXE2" s="1730"/>
      <c r="SXF2" s="1730"/>
      <c r="SXG2" s="1730"/>
      <c r="SXH2" s="1730"/>
      <c r="SXI2" s="1730"/>
      <c r="SXJ2" s="1730"/>
      <c r="SXK2" s="1730"/>
      <c r="SXL2" s="1730"/>
      <c r="SXM2" s="1730"/>
      <c r="SXN2" s="1730"/>
      <c r="SXO2" s="1730"/>
      <c r="SXP2" s="1730"/>
      <c r="SXQ2" s="1730"/>
      <c r="SXR2" s="1730"/>
      <c r="SXS2" s="1730"/>
      <c r="SXT2" s="1730"/>
      <c r="SXU2" s="1730"/>
      <c r="SXV2" s="1730"/>
      <c r="SXW2" s="1730"/>
      <c r="SXX2" s="1730"/>
      <c r="SXY2" s="1730"/>
      <c r="SXZ2" s="1730"/>
      <c r="SYA2" s="1730"/>
      <c r="SYB2" s="1730"/>
      <c r="SYC2" s="1730"/>
      <c r="SYD2" s="1730"/>
      <c r="SYE2" s="1730"/>
      <c r="SYF2" s="1730"/>
      <c r="SYG2" s="1730"/>
      <c r="SYH2" s="1730"/>
      <c r="SYI2" s="1730"/>
      <c r="SYJ2" s="1730"/>
      <c r="SYK2" s="1730"/>
      <c r="SYL2" s="1730"/>
      <c r="SYM2" s="1730"/>
      <c r="SYN2" s="1730"/>
      <c r="SYO2" s="1730"/>
      <c r="SYP2" s="1730"/>
      <c r="SYQ2" s="1730"/>
      <c r="SYR2" s="1730"/>
      <c r="SYS2" s="1730"/>
      <c r="SYT2" s="1730"/>
      <c r="SYU2" s="1730"/>
      <c r="SYV2" s="1730"/>
      <c r="SYW2" s="1730"/>
      <c r="SYX2" s="1730"/>
      <c r="SYY2" s="1730"/>
      <c r="SYZ2" s="1730"/>
      <c r="SZA2" s="1730"/>
      <c r="SZB2" s="1730"/>
      <c r="SZC2" s="1730"/>
      <c r="SZD2" s="1730"/>
      <c r="SZE2" s="1730"/>
      <c r="SZF2" s="1730"/>
      <c r="SZG2" s="1730"/>
      <c r="SZH2" s="1730"/>
      <c r="SZI2" s="1730"/>
      <c r="SZJ2" s="1730"/>
      <c r="SZK2" s="1730"/>
      <c r="SZL2" s="1730"/>
      <c r="SZM2" s="1730"/>
      <c r="SZN2" s="1730"/>
      <c r="SZO2" s="1730"/>
      <c r="SZP2" s="1730"/>
      <c r="SZQ2" s="1730"/>
      <c r="SZR2" s="1730"/>
      <c r="SZS2" s="1730"/>
      <c r="SZT2" s="1730"/>
      <c r="SZU2" s="1730"/>
      <c r="SZV2" s="1730"/>
      <c r="SZW2" s="1730"/>
      <c r="SZX2" s="1730"/>
      <c r="SZY2" s="1730"/>
      <c r="SZZ2" s="1730"/>
      <c r="TAA2" s="1730"/>
      <c r="TAB2" s="1730"/>
      <c r="TAC2" s="1730"/>
      <c r="TAD2" s="1730"/>
      <c r="TAE2" s="1730"/>
      <c r="TAF2" s="1730"/>
      <c r="TAG2" s="1730"/>
      <c r="TAH2" s="1730"/>
      <c r="TAI2" s="1730"/>
      <c r="TAJ2" s="1730"/>
      <c r="TAK2" s="1730"/>
      <c r="TAL2" s="1730"/>
      <c r="TAM2" s="1730"/>
      <c r="TAN2" s="1730"/>
      <c r="TAO2" s="1730"/>
      <c r="TAP2" s="1730"/>
      <c r="TAQ2" s="1730"/>
      <c r="TAR2" s="1730"/>
      <c r="TAS2" s="1730"/>
      <c r="TAT2" s="1730"/>
      <c r="TAU2" s="1730"/>
      <c r="TAV2" s="1730"/>
      <c r="TAW2" s="1730"/>
      <c r="TAX2" s="1730"/>
      <c r="TAY2" s="1730"/>
      <c r="TAZ2" s="1730"/>
      <c r="TBA2" s="1730"/>
      <c r="TBB2" s="1730"/>
      <c r="TBC2" s="1730"/>
      <c r="TBD2" s="1730"/>
      <c r="TBE2" s="1730"/>
      <c r="TBF2" s="1730"/>
      <c r="TBG2" s="1730"/>
      <c r="TBH2" s="1730"/>
      <c r="TBI2" s="1730"/>
      <c r="TBJ2" s="1730"/>
      <c r="TBK2" s="1730"/>
      <c r="TBL2" s="1730"/>
      <c r="TBM2" s="1730"/>
      <c r="TBN2" s="1730"/>
      <c r="TBO2" s="1730"/>
      <c r="TBP2" s="1730"/>
      <c r="TBQ2" s="1730"/>
      <c r="TBR2" s="1730"/>
      <c r="TBS2" s="1730"/>
      <c r="TBT2" s="1730"/>
      <c r="TBU2" s="1730"/>
      <c r="TBV2" s="1730"/>
      <c r="TBW2" s="1730"/>
      <c r="TBX2" s="1730"/>
      <c r="TBY2" s="1730"/>
      <c r="TBZ2" s="1730"/>
      <c r="TCA2" s="1730"/>
      <c r="TCB2" s="1730"/>
      <c r="TCC2" s="1730"/>
      <c r="TCD2" s="1730"/>
      <c r="TCE2" s="1730"/>
      <c r="TCF2" s="1730"/>
      <c r="TCG2" s="1730"/>
      <c r="TCH2" s="1730"/>
      <c r="TCI2" s="1730"/>
      <c r="TCJ2" s="1730"/>
      <c r="TCK2" s="1730"/>
      <c r="TCL2" s="1730"/>
      <c r="TCM2" s="1730"/>
      <c r="TCN2" s="1730"/>
      <c r="TCO2" s="1730"/>
      <c r="TCP2" s="1730"/>
      <c r="TCQ2" s="1730"/>
      <c r="TCR2" s="1730"/>
      <c r="TCS2" s="1730"/>
      <c r="TCT2" s="1730"/>
      <c r="TCU2" s="1730"/>
      <c r="TCV2" s="1730"/>
      <c r="TCW2" s="1730"/>
      <c r="TCX2" s="1730"/>
      <c r="TCY2" s="1730"/>
      <c r="TCZ2" s="1730"/>
      <c r="TDA2" s="1730"/>
      <c r="TDB2" s="1730"/>
      <c r="TDC2" s="1730"/>
      <c r="TDD2" s="1730"/>
      <c r="TDE2" s="1730"/>
      <c r="TDF2" s="1730"/>
      <c r="TDG2" s="1730"/>
      <c r="TDH2" s="1730"/>
      <c r="TDI2" s="1730"/>
      <c r="TDJ2" s="1730"/>
      <c r="TDK2" s="1730"/>
      <c r="TDL2" s="1730"/>
      <c r="TDM2" s="1730"/>
      <c r="TDN2" s="1730"/>
      <c r="TDO2" s="1730"/>
      <c r="TDP2" s="1730"/>
      <c r="TDQ2" s="1730"/>
      <c r="TDR2" s="1730"/>
      <c r="TDS2" s="1730"/>
      <c r="TDT2" s="1730"/>
      <c r="TDU2" s="1730"/>
      <c r="TDV2" s="1730"/>
      <c r="TDW2" s="1730"/>
      <c r="TDX2" s="1730"/>
      <c r="TDY2" s="1730"/>
      <c r="TDZ2" s="1730"/>
      <c r="TEA2" s="1730"/>
      <c r="TEB2" s="1730"/>
      <c r="TEC2" s="1730"/>
      <c r="TED2" s="1730"/>
      <c r="TEE2" s="1730"/>
      <c r="TEF2" s="1730"/>
      <c r="TEG2" s="1730"/>
      <c r="TEH2" s="1730"/>
      <c r="TEI2" s="1730"/>
      <c r="TEJ2" s="1730"/>
      <c r="TEK2" s="1730"/>
      <c r="TEL2" s="1730"/>
      <c r="TEM2" s="1730"/>
      <c r="TEN2" s="1730"/>
      <c r="TEO2" s="1730"/>
      <c r="TEP2" s="1730"/>
      <c r="TEQ2" s="1730"/>
      <c r="TER2" s="1730"/>
      <c r="TES2" s="1730"/>
      <c r="TET2" s="1730"/>
      <c r="TEU2" s="1730"/>
      <c r="TEV2" s="1730"/>
      <c r="TEW2" s="1730"/>
      <c r="TEX2" s="1730"/>
      <c r="TEY2" s="1730"/>
      <c r="TEZ2" s="1730"/>
      <c r="TFA2" s="1730"/>
      <c r="TFB2" s="1730"/>
      <c r="TFC2" s="1730"/>
      <c r="TFD2" s="1730"/>
      <c r="TFE2" s="1730"/>
      <c r="TFF2" s="1730"/>
      <c r="TFG2" s="1730"/>
      <c r="TFH2" s="1730"/>
      <c r="TFI2" s="1730"/>
      <c r="TFJ2" s="1730"/>
      <c r="TFK2" s="1730"/>
      <c r="TFL2" s="1730"/>
      <c r="TFM2" s="1730"/>
      <c r="TFN2" s="1730"/>
      <c r="TFO2" s="1730"/>
      <c r="TFP2" s="1730"/>
      <c r="TFQ2" s="1730"/>
      <c r="TFR2" s="1730"/>
      <c r="TFS2" s="1730"/>
      <c r="TFT2" s="1730"/>
      <c r="TFU2" s="1730"/>
      <c r="TFV2" s="1730"/>
      <c r="TFW2" s="1730"/>
      <c r="TFX2" s="1730"/>
      <c r="TFY2" s="1730"/>
      <c r="TFZ2" s="1730"/>
      <c r="TGA2" s="1730"/>
      <c r="TGB2" s="1730"/>
      <c r="TGC2" s="1730"/>
      <c r="TGD2" s="1730"/>
      <c r="TGE2" s="1730"/>
      <c r="TGF2" s="1730"/>
      <c r="TGG2" s="1730"/>
      <c r="TGH2" s="1730"/>
      <c r="TGI2" s="1730"/>
      <c r="TGJ2" s="1730"/>
      <c r="TGK2" s="1730"/>
      <c r="TGL2" s="1730"/>
      <c r="TGM2" s="1730"/>
      <c r="TGN2" s="1730"/>
      <c r="TGO2" s="1730"/>
      <c r="TGP2" s="1730"/>
      <c r="TGQ2" s="1730"/>
      <c r="TGR2" s="1730"/>
      <c r="TGS2" s="1730"/>
      <c r="TGT2" s="1730"/>
      <c r="TGU2" s="1730"/>
      <c r="TGV2" s="1730"/>
      <c r="TGW2" s="1730"/>
      <c r="TGX2" s="1730"/>
      <c r="TGY2" s="1730"/>
      <c r="TGZ2" s="1730"/>
      <c r="THA2" s="1730"/>
      <c r="THB2" s="1730"/>
      <c r="THC2" s="1730"/>
      <c r="THD2" s="1730"/>
      <c r="THE2" s="1730"/>
      <c r="THF2" s="1730"/>
      <c r="THG2" s="1730"/>
      <c r="THH2" s="1730"/>
      <c r="THI2" s="1730"/>
      <c r="THJ2" s="1730"/>
      <c r="THK2" s="1730"/>
      <c r="THL2" s="1730"/>
      <c r="THM2" s="1730"/>
      <c r="THN2" s="1730"/>
      <c r="THO2" s="1730"/>
      <c r="THP2" s="1730"/>
      <c r="THQ2" s="1730"/>
      <c r="THR2" s="1730"/>
      <c r="THS2" s="1730"/>
      <c r="THT2" s="1730"/>
      <c r="THU2" s="1730"/>
      <c r="THV2" s="1730"/>
      <c r="THW2" s="1730"/>
      <c r="THX2" s="1730"/>
      <c r="THY2" s="1730"/>
      <c r="THZ2" s="1730"/>
      <c r="TIA2" s="1730"/>
      <c r="TIB2" s="1730"/>
      <c r="TIC2" s="1730"/>
      <c r="TID2" s="1730"/>
      <c r="TIE2" s="1730"/>
      <c r="TIF2" s="1730"/>
      <c r="TIG2" s="1730"/>
      <c r="TIH2" s="1730"/>
      <c r="TII2" s="1730"/>
      <c r="TIJ2" s="1730"/>
      <c r="TIK2" s="1730"/>
      <c r="TIL2" s="1730"/>
      <c r="TIM2" s="1730"/>
      <c r="TIN2" s="1730"/>
      <c r="TIO2" s="1730"/>
      <c r="TIP2" s="1730"/>
      <c r="TIQ2" s="1730"/>
      <c r="TIR2" s="1730"/>
      <c r="TIS2" s="1730"/>
      <c r="TIT2" s="1730"/>
      <c r="TIU2" s="1730"/>
      <c r="TIV2" s="1730"/>
      <c r="TIW2" s="1730"/>
      <c r="TIX2" s="1730"/>
      <c r="TIY2" s="1730"/>
      <c r="TIZ2" s="1730"/>
      <c r="TJA2" s="1730"/>
      <c r="TJB2" s="1730"/>
      <c r="TJC2" s="1730"/>
      <c r="TJD2" s="1730"/>
      <c r="TJE2" s="1730"/>
      <c r="TJF2" s="1730"/>
      <c r="TJG2" s="1730"/>
      <c r="TJH2" s="1730"/>
      <c r="TJI2" s="1730"/>
      <c r="TJJ2" s="1730"/>
      <c r="TJK2" s="1730"/>
      <c r="TJL2" s="1730"/>
      <c r="TJM2" s="1730"/>
      <c r="TJN2" s="1730"/>
      <c r="TJO2" s="1730"/>
      <c r="TJP2" s="1730"/>
      <c r="TJQ2" s="1730"/>
      <c r="TJR2" s="1730"/>
      <c r="TJS2" s="1730"/>
      <c r="TJT2" s="1730"/>
      <c r="TJU2" s="1730"/>
      <c r="TJV2" s="1730"/>
      <c r="TJW2" s="1730"/>
      <c r="TJX2" s="1730"/>
      <c r="TJY2" s="1730"/>
      <c r="TJZ2" s="1730"/>
      <c r="TKA2" s="1730"/>
      <c r="TKB2" s="1730"/>
      <c r="TKC2" s="1730"/>
      <c r="TKD2" s="1730"/>
      <c r="TKE2" s="1730"/>
      <c r="TKF2" s="1730"/>
      <c r="TKG2" s="1730"/>
      <c r="TKH2" s="1730"/>
      <c r="TKI2" s="1730"/>
      <c r="TKJ2" s="1730"/>
      <c r="TKK2" s="1730"/>
      <c r="TKL2" s="1730"/>
      <c r="TKM2" s="1730"/>
      <c r="TKN2" s="1730"/>
      <c r="TKO2" s="1730"/>
      <c r="TKP2" s="1730"/>
      <c r="TKQ2" s="1730"/>
      <c r="TKR2" s="1730"/>
      <c r="TKS2" s="1730"/>
      <c r="TKT2" s="1730"/>
      <c r="TKU2" s="1730"/>
      <c r="TKV2" s="1730"/>
      <c r="TKW2" s="1730"/>
      <c r="TKX2" s="1730"/>
      <c r="TKY2" s="1730"/>
      <c r="TKZ2" s="1730"/>
      <c r="TLA2" s="1730"/>
      <c r="TLB2" s="1730"/>
      <c r="TLC2" s="1730"/>
      <c r="TLD2" s="1730"/>
      <c r="TLE2" s="1730"/>
      <c r="TLF2" s="1730"/>
      <c r="TLG2" s="1730"/>
      <c r="TLH2" s="1730"/>
      <c r="TLI2" s="1730"/>
      <c r="TLJ2" s="1730"/>
      <c r="TLK2" s="1730"/>
      <c r="TLL2" s="1730"/>
      <c r="TLM2" s="1730"/>
      <c r="TLN2" s="1730"/>
      <c r="TLO2" s="1730"/>
      <c r="TLP2" s="1730"/>
      <c r="TLQ2" s="1730"/>
      <c r="TLR2" s="1730"/>
      <c r="TLS2" s="1730"/>
      <c r="TLT2" s="1730"/>
      <c r="TLU2" s="1730"/>
      <c r="TLV2" s="1730"/>
      <c r="TLW2" s="1730"/>
      <c r="TLX2" s="1730"/>
      <c r="TLY2" s="1730"/>
      <c r="TLZ2" s="1730"/>
      <c r="TMA2" s="1730"/>
      <c r="TMB2" s="1730"/>
      <c r="TMC2" s="1730"/>
      <c r="TMD2" s="1730"/>
      <c r="TME2" s="1730"/>
      <c r="TMF2" s="1730"/>
      <c r="TMG2" s="1730"/>
      <c r="TMH2" s="1730"/>
      <c r="TMI2" s="1730"/>
      <c r="TMJ2" s="1730"/>
      <c r="TMK2" s="1730"/>
      <c r="TML2" s="1730"/>
      <c r="TMM2" s="1730"/>
      <c r="TMN2" s="1730"/>
      <c r="TMO2" s="1730"/>
      <c r="TMP2" s="1730"/>
      <c r="TMQ2" s="1730"/>
      <c r="TMR2" s="1730"/>
      <c r="TMS2" s="1730"/>
      <c r="TMT2" s="1730"/>
      <c r="TMU2" s="1730"/>
      <c r="TMV2" s="1730"/>
      <c r="TMW2" s="1730"/>
      <c r="TMX2" s="1730"/>
      <c r="TMY2" s="1730"/>
      <c r="TMZ2" s="1730"/>
      <c r="TNA2" s="1730"/>
      <c r="TNB2" s="1730"/>
      <c r="TNC2" s="1730"/>
      <c r="TND2" s="1730"/>
      <c r="TNE2" s="1730"/>
      <c r="TNF2" s="1730"/>
      <c r="TNG2" s="1730"/>
      <c r="TNH2" s="1730"/>
      <c r="TNI2" s="1730"/>
      <c r="TNJ2" s="1730"/>
      <c r="TNK2" s="1730"/>
      <c r="TNL2" s="1730"/>
      <c r="TNM2" s="1730"/>
      <c r="TNN2" s="1730"/>
      <c r="TNO2" s="1730"/>
      <c r="TNP2" s="1730"/>
      <c r="TNQ2" s="1730"/>
      <c r="TNR2" s="1730"/>
      <c r="TNS2" s="1730"/>
      <c r="TNT2" s="1730"/>
      <c r="TNU2" s="1730"/>
      <c r="TNV2" s="1730"/>
      <c r="TNW2" s="1730"/>
      <c r="TNX2" s="1730"/>
      <c r="TNY2" s="1730"/>
      <c r="TNZ2" s="1730"/>
      <c r="TOA2" s="1730"/>
      <c r="TOB2" s="1730"/>
      <c r="TOC2" s="1730"/>
      <c r="TOD2" s="1730"/>
      <c r="TOE2" s="1730"/>
      <c r="TOF2" s="1730"/>
      <c r="TOG2" s="1730"/>
      <c r="TOH2" s="1730"/>
      <c r="TOI2" s="1730"/>
      <c r="TOJ2" s="1730"/>
      <c r="TOK2" s="1730"/>
      <c r="TOL2" s="1730"/>
      <c r="TOM2" s="1730"/>
      <c r="TON2" s="1730"/>
      <c r="TOO2" s="1730"/>
      <c r="TOP2" s="1730"/>
      <c r="TOQ2" s="1730"/>
      <c r="TOR2" s="1730"/>
      <c r="TOS2" s="1730"/>
      <c r="TOT2" s="1730"/>
      <c r="TOU2" s="1730"/>
      <c r="TOV2" s="1730"/>
      <c r="TOW2" s="1730"/>
      <c r="TOX2" s="1730"/>
      <c r="TOY2" s="1730"/>
      <c r="TOZ2" s="1730"/>
      <c r="TPA2" s="1730"/>
      <c r="TPB2" s="1730"/>
      <c r="TPC2" s="1730"/>
      <c r="TPD2" s="1730"/>
      <c r="TPE2" s="1730"/>
      <c r="TPF2" s="1730"/>
      <c r="TPG2" s="1730"/>
      <c r="TPH2" s="1730"/>
      <c r="TPI2" s="1730"/>
      <c r="TPJ2" s="1730"/>
      <c r="TPK2" s="1730"/>
      <c r="TPL2" s="1730"/>
      <c r="TPM2" s="1730"/>
      <c r="TPN2" s="1730"/>
      <c r="TPO2" s="1730"/>
      <c r="TPP2" s="1730"/>
      <c r="TPQ2" s="1730"/>
      <c r="TPR2" s="1730"/>
      <c r="TPS2" s="1730"/>
      <c r="TPT2" s="1730"/>
      <c r="TPU2" s="1730"/>
      <c r="TPV2" s="1730"/>
      <c r="TPW2" s="1730"/>
      <c r="TPX2" s="1730"/>
      <c r="TPY2" s="1730"/>
      <c r="TPZ2" s="1730"/>
      <c r="TQA2" s="1730"/>
      <c r="TQB2" s="1730"/>
      <c r="TQC2" s="1730"/>
      <c r="TQD2" s="1730"/>
      <c r="TQE2" s="1730"/>
      <c r="TQF2" s="1730"/>
      <c r="TQG2" s="1730"/>
      <c r="TQH2" s="1730"/>
      <c r="TQI2" s="1730"/>
      <c r="TQJ2" s="1730"/>
      <c r="TQK2" s="1730"/>
      <c r="TQL2" s="1730"/>
      <c r="TQM2" s="1730"/>
      <c r="TQN2" s="1730"/>
      <c r="TQO2" s="1730"/>
      <c r="TQP2" s="1730"/>
      <c r="TQQ2" s="1730"/>
      <c r="TQR2" s="1730"/>
      <c r="TQS2" s="1730"/>
      <c r="TQT2" s="1730"/>
      <c r="TQU2" s="1730"/>
      <c r="TQV2" s="1730"/>
      <c r="TQW2" s="1730"/>
      <c r="TQX2" s="1730"/>
      <c r="TQY2" s="1730"/>
      <c r="TQZ2" s="1730"/>
      <c r="TRA2" s="1730"/>
      <c r="TRB2" s="1730"/>
      <c r="TRC2" s="1730"/>
      <c r="TRD2" s="1730"/>
      <c r="TRE2" s="1730"/>
      <c r="TRF2" s="1730"/>
      <c r="TRG2" s="1730"/>
      <c r="TRH2" s="1730"/>
      <c r="TRI2" s="1730"/>
      <c r="TRJ2" s="1730"/>
      <c r="TRK2" s="1730"/>
      <c r="TRL2" s="1730"/>
      <c r="TRM2" s="1730"/>
      <c r="TRN2" s="1730"/>
      <c r="TRO2" s="1730"/>
      <c r="TRP2" s="1730"/>
      <c r="TRQ2" s="1730"/>
      <c r="TRR2" s="1730"/>
      <c r="TRS2" s="1730"/>
      <c r="TRT2" s="1730"/>
      <c r="TRU2" s="1730"/>
      <c r="TRV2" s="1730"/>
      <c r="TRW2" s="1730"/>
      <c r="TRX2" s="1730"/>
      <c r="TRY2" s="1730"/>
      <c r="TRZ2" s="1730"/>
      <c r="TSA2" s="1730"/>
      <c r="TSB2" s="1730"/>
      <c r="TSC2" s="1730"/>
      <c r="TSD2" s="1730"/>
      <c r="TSE2" s="1730"/>
      <c r="TSF2" s="1730"/>
      <c r="TSG2" s="1730"/>
      <c r="TSH2" s="1730"/>
      <c r="TSI2" s="1730"/>
      <c r="TSJ2" s="1730"/>
      <c r="TSK2" s="1730"/>
      <c r="TSL2" s="1730"/>
      <c r="TSM2" s="1730"/>
      <c r="TSN2" s="1730"/>
      <c r="TSO2" s="1730"/>
      <c r="TSP2" s="1730"/>
      <c r="TSQ2" s="1730"/>
      <c r="TSR2" s="1730"/>
      <c r="TSS2" s="1730"/>
      <c r="TST2" s="1730"/>
      <c r="TSU2" s="1730"/>
      <c r="TSV2" s="1730"/>
      <c r="TSW2" s="1730"/>
      <c r="TSX2" s="1730"/>
      <c r="TSY2" s="1730"/>
      <c r="TSZ2" s="1730"/>
      <c r="TTA2" s="1730"/>
      <c r="TTB2" s="1730"/>
      <c r="TTC2" s="1730"/>
      <c r="TTD2" s="1730"/>
      <c r="TTE2" s="1730"/>
      <c r="TTF2" s="1730"/>
      <c r="TTG2" s="1730"/>
      <c r="TTH2" s="1730"/>
      <c r="TTI2" s="1730"/>
      <c r="TTJ2" s="1730"/>
      <c r="TTK2" s="1730"/>
      <c r="TTL2" s="1730"/>
      <c r="TTM2" s="1730"/>
      <c r="TTN2" s="1730"/>
      <c r="TTO2" s="1730"/>
      <c r="TTP2" s="1730"/>
      <c r="TTQ2" s="1730"/>
      <c r="TTR2" s="1730"/>
      <c r="TTS2" s="1730"/>
      <c r="TTT2" s="1730"/>
      <c r="TTU2" s="1730"/>
      <c r="TTV2" s="1730"/>
      <c r="TTW2" s="1730"/>
      <c r="TTX2" s="1730"/>
      <c r="TTY2" s="1730"/>
      <c r="TTZ2" s="1730"/>
      <c r="TUA2" s="1730"/>
      <c r="TUB2" s="1730"/>
      <c r="TUC2" s="1730"/>
      <c r="TUD2" s="1730"/>
      <c r="TUE2" s="1730"/>
      <c r="TUF2" s="1730"/>
      <c r="TUG2" s="1730"/>
      <c r="TUH2" s="1730"/>
      <c r="TUI2" s="1730"/>
      <c r="TUJ2" s="1730"/>
      <c r="TUK2" s="1730"/>
      <c r="TUL2" s="1730"/>
      <c r="TUM2" s="1730"/>
      <c r="TUN2" s="1730"/>
      <c r="TUO2" s="1730"/>
      <c r="TUP2" s="1730"/>
      <c r="TUQ2" s="1730"/>
      <c r="TUR2" s="1730"/>
      <c r="TUS2" s="1730"/>
      <c r="TUT2" s="1730"/>
      <c r="TUU2" s="1730"/>
      <c r="TUV2" s="1730"/>
      <c r="TUW2" s="1730"/>
      <c r="TUX2" s="1730"/>
      <c r="TUY2" s="1730"/>
      <c r="TUZ2" s="1730"/>
      <c r="TVA2" s="1730"/>
      <c r="TVB2" s="1730"/>
      <c r="TVC2" s="1730"/>
      <c r="TVD2" s="1730"/>
      <c r="TVE2" s="1730"/>
      <c r="TVF2" s="1730"/>
      <c r="TVG2" s="1730"/>
      <c r="TVH2" s="1730"/>
      <c r="TVI2" s="1730"/>
      <c r="TVJ2" s="1730"/>
      <c r="TVK2" s="1730"/>
      <c r="TVL2" s="1730"/>
      <c r="TVM2" s="1730"/>
      <c r="TVN2" s="1730"/>
      <c r="TVO2" s="1730"/>
      <c r="TVP2" s="1730"/>
      <c r="TVQ2" s="1730"/>
      <c r="TVR2" s="1730"/>
      <c r="TVS2" s="1730"/>
      <c r="TVT2" s="1730"/>
      <c r="TVU2" s="1730"/>
      <c r="TVV2" s="1730"/>
      <c r="TVW2" s="1730"/>
      <c r="TVX2" s="1730"/>
      <c r="TVY2" s="1730"/>
      <c r="TVZ2" s="1730"/>
      <c r="TWA2" s="1730"/>
      <c r="TWB2" s="1730"/>
      <c r="TWC2" s="1730"/>
      <c r="TWD2" s="1730"/>
      <c r="TWE2" s="1730"/>
      <c r="TWF2" s="1730"/>
      <c r="TWG2" s="1730"/>
      <c r="TWH2" s="1730"/>
      <c r="TWI2" s="1730"/>
      <c r="TWJ2" s="1730"/>
      <c r="TWK2" s="1730"/>
      <c r="TWL2" s="1730"/>
      <c r="TWM2" s="1730"/>
      <c r="TWN2" s="1730"/>
      <c r="TWO2" s="1730"/>
      <c r="TWP2" s="1730"/>
      <c r="TWQ2" s="1730"/>
      <c r="TWR2" s="1730"/>
      <c r="TWS2" s="1730"/>
      <c r="TWT2" s="1730"/>
      <c r="TWU2" s="1730"/>
      <c r="TWV2" s="1730"/>
      <c r="TWW2" s="1730"/>
      <c r="TWX2" s="1730"/>
      <c r="TWY2" s="1730"/>
      <c r="TWZ2" s="1730"/>
      <c r="TXA2" s="1730"/>
      <c r="TXB2" s="1730"/>
      <c r="TXC2" s="1730"/>
      <c r="TXD2" s="1730"/>
      <c r="TXE2" s="1730"/>
      <c r="TXF2" s="1730"/>
      <c r="TXG2" s="1730"/>
      <c r="TXH2" s="1730"/>
      <c r="TXI2" s="1730"/>
      <c r="TXJ2" s="1730"/>
      <c r="TXK2" s="1730"/>
      <c r="TXL2" s="1730"/>
      <c r="TXM2" s="1730"/>
      <c r="TXN2" s="1730"/>
      <c r="TXO2" s="1730"/>
      <c r="TXP2" s="1730"/>
      <c r="TXQ2" s="1730"/>
      <c r="TXR2" s="1730"/>
      <c r="TXS2" s="1730"/>
      <c r="TXT2" s="1730"/>
      <c r="TXU2" s="1730"/>
      <c r="TXV2" s="1730"/>
      <c r="TXW2" s="1730"/>
      <c r="TXX2" s="1730"/>
      <c r="TXY2" s="1730"/>
      <c r="TXZ2" s="1730"/>
      <c r="TYA2" s="1730"/>
      <c r="TYB2" s="1730"/>
      <c r="TYC2" s="1730"/>
      <c r="TYD2" s="1730"/>
      <c r="TYE2" s="1730"/>
      <c r="TYF2" s="1730"/>
      <c r="TYG2" s="1730"/>
      <c r="TYH2" s="1730"/>
      <c r="TYI2" s="1730"/>
      <c r="TYJ2" s="1730"/>
      <c r="TYK2" s="1730"/>
      <c r="TYL2" s="1730"/>
      <c r="TYM2" s="1730"/>
      <c r="TYN2" s="1730"/>
      <c r="TYO2" s="1730"/>
      <c r="TYP2" s="1730"/>
      <c r="TYQ2" s="1730"/>
      <c r="TYR2" s="1730"/>
      <c r="TYS2" s="1730"/>
      <c r="TYT2" s="1730"/>
      <c r="TYU2" s="1730"/>
      <c r="TYV2" s="1730"/>
      <c r="TYW2" s="1730"/>
      <c r="TYX2" s="1730"/>
      <c r="TYY2" s="1730"/>
      <c r="TYZ2" s="1730"/>
      <c r="TZA2" s="1730"/>
      <c r="TZB2" s="1730"/>
      <c r="TZC2" s="1730"/>
      <c r="TZD2" s="1730"/>
      <c r="TZE2" s="1730"/>
      <c r="TZF2" s="1730"/>
      <c r="TZG2" s="1730"/>
      <c r="TZH2" s="1730"/>
      <c r="TZI2" s="1730"/>
      <c r="TZJ2" s="1730"/>
      <c r="TZK2" s="1730"/>
      <c r="TZL2" s="1730"/>
      <c r="TZM2" s="1730"/>
      <c r="TZN2" s="1730"/>
      <c r="TZO2" s="1730"/>
      <c r="TZP2" s="1730"/>
      <c r="TZQ2" s="1730"/>
      <c r="TZR2" s="1730"/>
      <c r="TZS2" s="1730"/>
      <c r="TZT2" s="1730"/>
      <c r="TZU2" s="1730"/>
      <c r="TZV2" s="1730"/>
      <c r="TZW2" s="1730"/>
      <c r="TZX2" s="1730"/>
      <c r="TZY2" s="1730"/>
      <c r="TZZ2" s="1730"/>
      <c r="UAA2" s="1730"/>
      <c r="UAB2" s="1730"/>
      <c r="UAC2" s="1730"/>
      <c r="UAD2" s="1730"/>
      <c r="UAE2" s="1730"/>
      <c r="UAF2" s="1730"/>
      <c r="UAG2" s="1730"/>
      <c r="UAH2" s="1730"/>
      <c r="UAI2" s="1730"/>
      <c r="UAJ2" s="1730"/>
      <c r="UAK2" s="1730"/>
      <c r="UAL2" s="1730"/>
      <c r="UAM2" s="1730"/>
      <c r="UAN2" s="1730"/>
      <c r="UAO2" s="1730"/>
      <c r="UAP2" s="1730"/>
      <c r="UAQ2" s="1730"/>
      <c r="UAR2" s="1730"/>
      <c r="UAS2" s="1730"/>
      <c r="UAT2" s="1730"/>
      <c r="UAU2" s="1730"/>
      <c r="UAV2" s="1730"/>
      <c r="UAW2" s="1730"/>
      <c r="UAX2" s="1730"/>
      <c r="UAY2" s="1730"/>
      <c r="UAZ2" s="1730"/>
      <c r="UBA2" s="1730"/>
      <c r="UBB2" s="1730"/>
      <c r="UBC2" s="1730"/>
      <c r="UBD2" s="1730"/>
      <c r="UBE2" s="1730"/>
      <c r="UBF2" s="1730"/>
      <c r="UBG2" s="1730"/>
      <c r="UBH2" s="1730"/>
      <c r="UBI2" s="1730"/>
      <c r="UBJ2" s="1730"/>
      <c r="UBK2" s="1730"/>
      <c r="UBL2" s="1730"/>
      <c r="UBM2" s="1730"/>
      <c r="UBN2" s="1730"/>
      <c r="UBO2" s="1730"/>
      <c r="UBP2" s="1730"/>
      <c r="UBQ2" s="1730"/>
      <c r="UBR2" s="1730"/>
      <c r="UBS2" s="1730"/>
      <c r="UBT2" s="1730"/>
      <c r="UBU2" s="1730"/>
      <c r="UBV2" s="1730"/>
      <c r="UBW2" s="1730"/>
      <c r="UBX2" s="1730"/>
      <c r="UBY2" s="1730"/>
      <c r="UBZ2" s="1730"/>
      <c r="UCA2" s="1730"/>
      <c r="UCB2" s="1730"/>
      <c r="UCC2" s="1730"/>
      <c r="UCD2" s="1730"/>
      <c r="UCE2" s="1730"/>
      <c r="UCF2" s="1730"/>
      <c r="UCG2" s="1730"/>
      <c r="UCH2" s="1730"/>
      <c r="UCI2" s="1730"/>
      <c r="UCJ2" s="1730"/>
      <c r="UCK2" s="1730"/>
      <c r="UCL2" s="1730"/>
      <c r="UCM2" s="1730"/>
      <c r="UCN2" s="1730"/>
      <c r="UCO2" s="1730"/>
      <c r="UCP2" s="1730"/>
      <c r="UCQ2" s="1730"/>
      <c r="UCR2" s="1730"/>
      <c r="UCS2" s="1730"/>
      <c r="UCT2" s="1730"/>
      <c r="UCU2" s="1730"/>
      <c r="UCV2" s="1730"/>
      <c r="UCW2" s="1730"/>
      <c r="UCX2" s="1730"/>
      <c r="UCY2" s="1730"/>
      <c r="UCZ2" s="1730"/>
      <c r="UDA2" s="1730"/>
      <c r="UDB2" s="1730"/>
      <c r="UDC2" s="1730"/>
      <c r="UDD2" s="1730"/>
      <c r="UDE2" s="1730"/>
      <c r="UDF2" s="1730"/>
      <c r="UDG2" s="1730"/>
      <c r="UDH2" s="1730"/>
      <c r="UDI2" s="1730"/>
      <c r="UDJ2" s="1730"/>
      <c r="UDK2" s="1730"/>
      <c r="UDL2" s="1730"/>
      <c r="UDM2" s="1730"/>
      <c r="UDN2" s="1730"/>
      <c r="UDO2" s="1730"/>
      <c r="UDP2" s="1730"/>
      <c r="UDQ2" s="1730"/>
      <c r="UDR2" s="1730"/>
      <c r="UDS2" s="1730"/>
      <c r="UDT2" s="1730"/>
      <c r="UDU2" s="1730"/>
      <c r="UDV2" s="1730"/>
      <c r="UDW2" s="1730"/>
      <c r="UDX2" s="1730"/>
      <c r="UDY2" s="1730"/>
      <c r="UDZ2" s="1730"/>
      <c r="UEA2" s="1730"/>
      <c r="UEB2" s="1730"/>
      <c r="UEC2" s="1730"/>
      <c r="UED2" s="1730"/>
      <c r="UEE2" s="1730"/>
      <c r="UEF2" s="1730"/>
      <c r="UEG2" s="1730"/>
      <c r="UEH2" s="1730"/>
      <c r="UEI2" s="1730"/>
      <c r="UEJ2" s="1730"/>
      <c r="UEK2" s="1730"/>
      <c r="UEL2" s="1730"/>
      <c r="UEM2" s="1730"/>
      <c r="UEN2" s="1730"/>
      <c r="UEO2" s="1730"/>
      <c r="UEP2" s="1730"/>
      <c r="UEQ2" s="1730"/>
      <c r="UER2" s="1730"/>
      <c r="UES2" s="1730"/>
      <c r="UET2" s="1730"/>
      <c r="UEU2" s="1730"/>
      <c r="UEV2" s="1730"/>
      <c r="UEW2" s="1730"/>
      <c r="UEX2" s="1730"/>
      <c r="UEY2" s="1730"/>
      <c r="UEZ2" s="1730"/>
      <c r="UFA2" s="1730"/>
      <c r="UFB2" s="1730"/>
      <c r="UFC2" s="1730"/>
      <c r="UFD2" s="1730"/>
      <c r="UFE2" s="1730"/>
      <c r="UFF2" s="1730"/>
      <c r="UFG2" s="1730"/>
      <c r="UFH2" s="1730"/>
      <c r="UFI2" s="1730"/>
      <c r="UFJ2" s="1730"/>
      <c r="UFK2" s="1730"/>
      <c r="UFL2" s="1730"/>
      <c r="UFM2" s="1730"/>
      <c r="UFN2" s="1730"/>
      <c r="UFO2" s="1730"/>
      <c r="UFP2" s="1730"/>
      <c r="UFQ2" s="1730"/>
      <c r="UFR2" s="1730"/>
      <c r="UFS2" s="1730"/>
      <c r="UFT2" s="1730"/>
      <c r="UFU2" s="1730"/>
      <c r="UFV2" s="1730"/>
      <c r="UFW2" s="1730"/>
      <c r="UFX2" s="1730"/>
      <c r="UFY2" s="1730"/>
      <c r="UFZ2" s="1730"/>
      <c r="UGA2" s="1730"/>
      <c r="UGB2" s="1730"/>
      <c r="UGC2" s="1730"/>
      <c r="UGD2" s="1730"/>
      <c r="UGE2" s="1730"/>
      <c r="UGF2" s="1730"/>
      <c r="UGG2" s="1730"/>
      <c r="UGH2" s="1730"/>
      <c r="UGI2" s="1730"/>
      <c r="UGJ2" s="1730"/>
      <c r="UGK2" s="1730"/>
      <c r="UGL2" s="1730"/>
      <c r="UGM2" s="1730"/>
      <c r="UGN2" s="1730"/>
      <c r="UGO2" s="1730"/>
      <c r="UGP2" s="1730"/>
      <c r="UGQ2" s="1730"/>
      <c r="UGR2" s="1730"/>
      <c r="UGS2" s="1730"/>
      <c r="UGT2" s="1730"/>
      <c r="UGU2" s="1730"/>
      <c r="UGV2" s="1730"/>
      <c r="UGW2" s="1730"/>
      <c r="UGX2" s="1730"/>
      <c r="UGY2" s="1730"/>
      <c r="UGZ2" s="1730"/>
      <c r="UHA2" s="1730"/>
      <c r="UHB2" s="1730"/>
      <c r="UHC2" s="1730"/>
      <c r="UHD2" s="1730"/>
      <c r="UHE2" s="1730"/>
      <c r="UHF2" s="1730"/>
      <c r="UHG2" s="1730"/>
      <c r="UHH2" s="1730"/>
      <c r="UHI2" s="1730"/>
      <c r="UHJ2" s="1730"/>
      <c r="UHK2" s="1730"/>
      <c r="UHL2" s="1730"/>
      <c r="UHM2" s="1730"/>
      <c r="UHN2" s="1730"/>
      <c r="UHO2" s="1730"/>
      <c r="UHP2" s="1730"/>
      <c r="UHQ2" s="1730"/>
      <c r="UHR2" s="1730"/>
      <c r="UHS2" s="1730"/>
      <c r="UHT2" s="1730"/>
      <c r="UHU2" s="1730"/>
      <c r="UHV2" s="1730"/>
      <c r="UHW2" s="1730"/>
      <c r="UHX2" s="1730"/>
      <c r="UHY2" s="1730"/>
      <c r="UHZ2" s="1730"/>
      <c r="UIA2" s="1730"/>
      <c r="UIB2" s="1730"/>
      <c r="UIC2" s="1730"/>
      <c r="UID2" s="1730"/>
      <c r="UIE2" s="1730"/>
      <c r="UIF2" s="1730"/>
      <c r="UIG2" s="1730"/>
      <c r="UIH2" s="1730"/>
      <c r="UII2" s="1730"/>
      <c r="UIJ2" s="1730"/>
      <c r="UIK2" s="1730"/>
      <c r="UIL2" s="1730"/>
      <c r="UIM2" s="1730"/>
      <c r="UIN2" s="1730"/>
      <c r="UIO2" s="1730"/>
      <c r="UIP2" s="1730"/>
      <c r="UIQ2" s="1730"/>
      <c r="UIR2" s="1730"/>
      <c r="UIS2" s="1730"/>
      <c r="UIT2" s="1730"/>
      <c r="UIU2" s="1730"/>
      <c r="UIV2" s="1730"/>
      <c r="UIW2" s="1730"/>
      <c r="UIX2" s="1730"/>
      <c r="UIY2" s="1730"/>
      <c r="UIZ2" s="1730"/>
      <c r="UJA2" s="1730"/>
      <c r="UJB2" s="1730"/>
      <c r="UJC2" s="1730"/>
      <c r="UJD2" s="1730"/>
      <c r="UJE2" s="1730"/>
      <c r="UJF2" s="1730"/>
      <c r="UJG2" s="1730"/>
      <c r="UJH2" s="1730"/>
      <c r="UJI2" s="1730"/>
      <c r="UJJ2" s="1730"/>
      <c r="UJK2" s="1730"/>
      <c r="UJL2" s="1730"/>
      <c r="UJM2" s="1730"/>
      <c r="UJN2" s="1730"/>
      <c r="UJO2" s="1730"/>
      <c r="UJP2" s="1730"/>
      <c r="UJQ2" s="1730"/>
      <c r="UJR2" s="1730"/>
      <c r="UJS2" s="1730"/>
      <c r="UJT2" s="1730"/>
      <c r="UJU2" s="1730"/>
      <c r="UJV2" s="1730"/>
      <c r="UJW2" s="1730"/>
      <c r="UJX2" s="1730"/>
      <c r="UJY2" s="1730"/>
      <c r="UJZ2" s="1730"/>
      <c r="UKA2" s="1730"/>
      <c r="UKB2" s="1730"/>
      <c r="UKC2" s="1730"/>
      <c r="UKD2" s="1730"/>
      <c r="UKE2" s="1730"/>
      <c r="UKF2" s="1730"/>
      <c r="UKG2" s="1730"/>
      <c r="UKH2" s="1730"/>
      <c r="UKI2" s="1730"/>
      <c r="UKJ2" s="1730"/>
      <c r="UKK2" s="1730"/>
      <c r="UKL2" s="1730"/>
      <c r="UKM2" s="1730"/>
      <c r="UKN2" s="1730"/>
      <c r="UKO2" s="1730"/>
      <c r="UKP2" s="1730"/>
      <c r="UKQ2" s="1730"/>
      <c r="UKR2" s="1730"/>
      <c r="UKS2" s="1730"/>
      <c r="UKT2" s="1730"/>
      <c r="UKU2" s="1730"/>
      <c r="UKV2" s="1730"/>
      <c r="UKW2" s="1730"/>
      <c r="UKX2" s="1730"/>
      <c r="UKY2" s="1730"/>
      <c r="UKZ2" s="1730"/>
      <c r="ULA2" s="1730"/>
      <c r="ULB2" s="1730"/>
      <c r="ULC2" s="1730"/>
      <c r="ULD2" s="1730"/>
      <c r="ULE2" s="1730"/>
      <c r="ULF2" s="1730"/>
      <c r="ULG2" s="1730"/>
      <c r="ULH2" s="1730"/>
      <c r="ULI2" s="1730"/>
      <c r="ULJ2" s="1730"/>
      <c r="ULK2" s="1730"/>
      <c r="ULL2" s="1730"/>
      <c r="ULM2" s="1730"/>
      <c r="ULN2" s="1730"/>
      <c r="ULO2" s="1730"/>
      <c r="ULP2" s="1730"/>
      <c r="ULQ2" s="1730"/>
      <c r="ULR2" s="1730"/>
      <c r="ULS2" s="1730"/>
      <c r="ULT2" s="1730"/>
      <c r="ULU2" s="1730"/>
      <c r="ULV2" s="1730"/>
      <c r="ULW2" s="1730"/>
      <c r="ULX2" s="1730"/>
      <c r="ULY2" s="1730"/>
      <c r="ULZ2" s="1730"/>
      <c r="UMA2" s="1730"/>
      <c r="UMB2" s="1730"/>
      <c r="UMC2" s="1730"/>
      <c r="UMD2" s="1730"/>
      <c r="UME2" s="1730"/>
      <c r="UMF2" s="1730"/>
      <c r="UMG2" s="1730"/>
      <c r="UMH2" s="1730"/>
      <c r="UMI2" s="1730"/>
      <c r="UMJ2" s="1730"/>
      <c r="UMK2" s="1730"/>
      <c r="UML2" s="1730"/>
      <c r="UMM2" s="1730"/>
      <c r="UMN2" s="1730"/>
      <c r="UMO2" s="1730"/>
      <c r="UMP2" s="1730"/>
      <c r="UMQ2" s="1730"/>
      <c r="UMR2" s="1730"/>
      <c r="UMS2" s="1730"/>
      <c r="UMT2" s="1730"/>
      <c r="UMU2" s="1730"/>
      <c r="UMV2" s="1730"/>
      <c r="UMW2" s="1730"/>
      <c r="UMX2" s="1730"/>
      <c r="UMY2" s="1730"/>
      <c r="UMZ2" s="1730"/>
      <c r="UNA2" s="1730"/>
      <c r="UNB2" s="1730"/>
      <c r="UNC2" s="1730"/>
      <c r="UND2" s="1730"/>
      <c r="UNE2" s="1730"/>
      <c r="UNF2" s="1730"/>
      <c r="UNG2" s="1730"/>
      <c r="UNH2" s="1730"/>
      <c r="UNI2" s="1730"/>
      <c r="UNJ2" s="1730"/>
      <c r="UNK2" s="1730"/>
      <c r="UNL2" s="1730"/>
      <c r="UNM2" s="1730"/>
      <c r="UNN2" s="1730"/>
      <c r="UNO2" s="1730"/>
      <c r="UNP2" s="1730"/>
      <c r="UNQ2" s="1730"/>
      <c r="UNR2" s="1730"/>
      <c r="UNS2" s="1730"/>
      <c r="UNT2" s="1730"/>
      <c r="UNU2" s="1730"/>
      <c r="UNV2" s="1730"/>
      <c r="UNW2" s="1730"/>
      <c r="UNX2" s="1730"/>
      <c r="UNY2" s="1730"/>
      <c r="UNZ2" s="1730"/>
      <c r="UOA2" s="1730"/>
      <c r="UOB2" s="1730"/>
      <c r="UOC2" s="1730"/>
      <c r="UOD2" s="1730"/>
      <c r="UOE2" s="1730"/>
      <c r="UOF2" s="1730"/>
      <c r="UOG2" s="1730"/>
      <c r="UOH2" s="1730"/>
      <c r="UOI2" s="1730"/>
      <c r="UOJ2" s="1730"/>
      <c r="UOK2" s="1730"/>
      <c r="UOL2" s="1730"/>
      <c r="UOM2" s="1730"/>
      <c r="UON2" s="1730"/>
      <c r="UOO2" s="1730"/>
      <c r="UOP2" s="1730"/>
      <c r="UOQ2" s="1730"/>
      <c r="UOR2" s="1730"/>
      <c r="UOS2" s="1730"/>
      <c r="UOT2" s="1730"/>
      <c r="UOU2" s="1730"/>
      <c r="UOV2" s="1730"/>
      <c r="UOW2" s="1730"/>
      <c r="UOX2" s="1730"/>
      <c r="UOY2" s="1730"/>
      <c r="UOZ2" s="1730"/>
      <c r="UPA2" s="1730"/>
      <c r="UPB2" s="1730"/>
      <c r="UPC2" s="1730"/>
      <c r="UPD2" s="1730"/>
      <c r="UPE2" s="1730"/>
      <c r="UPF2" s="1730"/>
      <c r="UPG2" s="1730"/>
      <c r="UPH2" s="1730"/>
      <c r="UPI2" s="1730"/>
      <c r="UPJ2" s="1730"/>
      <c r="UPK2" s="1730"/>
      <c r="UPL2" s="1730"/>
      <c r="UPM2" s="1730"/>
      <c r="UPN2" s="1730"/>
      <c r="UPO2" s="1730"/>
      <c r="UPP2" s="1730"/>
      <c r="UPQ2" s="1730"/>
      <c r="UPR2" s="1730"/>
      <c r="UPS2" s="1730"/>
      <c r="UPT2" s="1730"/>
      <c r="UPU2" s="1730"/>
      <c r="UPV2" s="1730"/>
      <c r="UPW2" s="1730"/>
      <c r="UPX2" s="1730"/>
      <c r="UPY2" s="1730"/>
      <c r="UPZ2" s="1730"/>
      <c r="UQA2" s="1730"/>
      <c r="UQB2" s="1730"/>
      <c r="UQC2" s="1730"/>
      <c r="UQD2" s="1730"/>
      <c r="UQE2" s="1730"/>
      <c r="UQF2" s="1730"/>
      <c r="UQG2" s="1730"/>
      <c r="UQH2" s="1730"/>
      <c r="UQI2" s="1730"/>
      <c r="UQJ2" s="1730"/>
      <c r="UQK2" s="1730"/>
      <c r="UQL2" s="1730"/>
      <c r="UQM2" s="1730"/>
      <c r="UQN2" s="1730"/>
      <c r="UQO2" s="1730"/>
      <c r="UQP2" s="1730"/>
      <c r="UQQ2" s="1730"/>
      <c r="UQR2" s="1730"/>
      <c r="UQS2" s="1730"/>
      <c r="UQT2" s="1730"/>
      <c r="UQU2" s="1730"/>
      <c r="UQV2" s="1730"/>
      <c r="UQW2" s="1730"/>
      <c r="UQX2" s="1730"/>
      <c r="UQY2" s="1730"/>
      <c r="UQZ2" s="1730"/>
      <c r="URA2" s="1730"/>
      <c r="URB2" s="1730"/>
      <c r="URC2" s="1730"/>
      <c r="URD2" s="1730"/>
      <c r="URE2" s="1730"/>
      <c r="URF2" s="1730"/>
      <c r="URG2" s="1730"/>
      <c r="URH2" s="1730"/>
      <c r="URI2" s="1730"/>
      <c r="URJ2" s="1730"/>
      <c r="URK2" s="1730"/>
      <c r="URL2" s="1730"/>
      <c r="URM2" s="1730"/>
      <c r="URN2" s="1730"/>
      <c r="URO2" s="1730"/>
      <c r="URP2" s="1730"/>
      <c r="URQ2" s="1730"/>
      <c r="URR2" s="1730"/>
      <c r="URS2" s="1730"/>
      <c r="URT2" s="1730"/>
      <c r="URU2" s="1730"/>
      <c r="URV2" s="1730"/>
      <c r="URW2" s="1730"/>
      <c r="URX2" s="1730"/>
      <c r="URY2" s="1730"/>
      <c r="URZ2" s="1730"/>
      <c r="USA2" s="1730"/>
      <c r="USB2" s="1730"/>
      <c r="USC2" s="1730"/>
      <c r="USD2" s="1730"/>
      <c r="USE2" s="1730"/>
      <c r="USF2" s="1730"/>
      <c r="USG2" s="1730"/>
      <c r="USH2" s="1730"/>
      <c r="USI2" s="1730"/>
      <c r="USJ2" s="1730"/>
      <c r="USK2" s="1730"/>
      <c r="USL2" s="1730"/>
      <c r="USM2" s="1730"/>
      <c r="USN2" s="1730"/>
      <c r="USO2" s="1730"/>
      <c r="USP2" s="1730"/>
      <c r="USQ2" s="1730"/>
      <c r="USR2" s="1730"/>
      <c r="USS2" s="1730"/>
      <c r="UST2" s="1730"/>
      <c r="USU2" s="1730"/>
      <c r="USV2" s="1730"/>
      <c r="USW2" s="1730"/>
      <c r="USX2" s="1730"/>
      <c r="USY2" s="1730"/>
      <c r="USZ2" s="1730"/>
      <c r="UTA2" s="1730"/>
      <c r="UTB2" s="1730"/>
      <c r="UTC2" s="1730"/>
      <c r="UTD2" s="1730"/>
      <c r="UTE2" s="1730"/>
      <c r="UTF2" s="1730"/>
      <c r="UTG2" s="1730"/>
      <c r="UTH2" s="1730"/>
      <c r="UTI2" s="1730"/>
      <c r="UTJ2" s="1730"/>
      <c r="UTK2" s="1730"/>
      <c r="UTL2" s="1730"/>
      <c r="UTM2" s="1730"/>
      <c r="UTN2" s="1730"/>
      <c r="UTO2" s="1730"/>
      <c r="UTP2" s="1730"/>
      <c r="UTQ2" s="1730"/>
      <c r="UTR2" s="1730"/>
      <c r="UTS2" s="1730"/>
      <c r="UTT2" s="1730"/>
      <c r="UTU2" s="1730"/>
      <c r="UTV2" s="1730"/>
      <c r="UTW2" s="1730"/>
      <c r="UTX2" s="1730"/>
      <c r="UTY2" s="1730"/>
      <c r="UTZ2" s="1730"/>
      <c r="UUA2" s="1730"/>
      <c r="UUB2" s="1730"/>
      <c r="UUC2" s="1730"/>
      <c r="UUD2" s="1730"/>
      <c r="UUE2" s="1730"/>
      <c r="UUF2" s="1730"/>
      <c r="UUG2" s="1730"/>
      <c r="UUH2" s="1730"/>
      <c r="UUI2" s="1730"/>
      <c r="UUJ2" s="1730"/>
      <c r="UUK2" s="1730"/>
      <c r="UUL2" s="1730"/>
      <c r="UUM2" s="1730"/>
      <c r="UUN2" s="1730"/>
      <c r="UUO2" s="1730"/>
      <c r="UUP2" s="1730"/>
      <c r="UUQ2" s="1730"/>
      <c r="UUR2" s="1730"/>
      <c r="UUS2" s="1730"/>
      <c r="UUT2" s="1730"/>
      <c r="UUU2" s="1730"/>
      <c r="UUV2" s="1730"/>
      <c r="UUW2" s="1730"/>
      <c r="UUX2" s="1730"/>
      <c r="UUY2" s="1730"/>
      <c r="UUZ2" s="1730"/>
      <c r="UVA2" s="1730"/>
      <c r="UVB2" s="1730"/>
      <c r="UVC2" s="1730"/>
      <c r="UVD2" s="1730"/>
      <c r="UVE2" s="1730"/>
      <c r="UVF2" s="1730"/>
      <c r="UVG2" s="1730"/>
      <c r="UVH2" s="1730"/>
      <c r="UVI2" s="1730"/>
      <c r="UVJ2" s="1730"/>
      <c r="UVK2" s="1730"/>
      <c r="UVL2" s="1730"/>
      <c r="UVM2" s="1730"/>
      <c r="UVN2" s="1730"/>
      <c r="UVO2" s="1730"/>
      <c r="UVP2" s="1730"/>
      <c r="UVQ2" s="1730"/>
      <c r="UVR2" s="1730"/>
      <c r="UVS2" s="1730"/>
      <c r="UVT2" s="1730"/>
      <c r="UVU2" s="1730"/>
      <c r="UVV2" s="1730"/>
      <c r="UVW2" s="1730"/>
      <c r="UVX2" s="1730"/>
      <c r="UVY2" s="1730"/>
      <c r="UVZ2" s="1730"/>
      <c r="UWA2" s="1730"/>
      <c r="UWB2" s="1730"/>
      <c r="UWC2" s="1730"/>
      <c r="UWD2" s="1730"/>
      <c r="UWE2" s="1730"/>
      <c r="UWF2" s="1730"/>
      <c r="UWG2" s="1730"/>
      <c r="UWH2" s="1730"/>
      <c r="UWI2" s="1730"/>
      <c r="UWJ2" s="1730"/>
      <c r="UWK2" s="1730"/>
      <c r="UWL2" s="1730"/>
      <c r="UWM2" s="1730"/>
      <c r="UWN2" s="1730"/>
      <c r="UWO2" s="1730"/>
      <c r="UWP2" s="1730"/>
      <c r="UWQ2" s="1730"/>
      <c r="UWR2" s="1730"/>
      <c r="UWS2" s="1730"/>
      <c r="UWT2" s="1730"/>
      <c r="UWU2" s="1730"/>
      <c r="UWV2" s="1730"/>
      <c r="UWW2" s="1730"/>
      <c r="UWX2" s="1730"/>
      <c r="UWY2" s="1730"/>
      <c r="UWZ2" s="1730"/>
      <c r="UXA2" s="1730"/>
      <c r="UXB2" s="1730"/>
      <c r="UXC2" s="1730"/>
      <c r="UXD2" s="1730"/>
      <c r="UXE2" s="1730"/>
      <c r="UXF2" s="1730"/>
      <c r="UXG2" s="1730"/>
      <c r="UXH2" s="1730"/>
      <c r="UXI2" s="1730"/>
      <c r="UXJ2" s="1730"/>
      <c r="UXK2" s="1730"/>
      <c r="UXL2" s="1730"/>
      <c r="UXM2" s="1730"/>
      <c r="UXN2" s="1730"/>
      <c r="UXO2" s="1730"/>
      <c r="UXP2" s="1730"/>
      <c r="UXQ2" s="1730"/>
      <c r="UXR2" s="1730"/>
      <c r="UXS2" s="1730"/>
      <c r="UXT2" s="1730"/>
      <c r="UXU2" s="1730"/>
      <c r="UXV2" s="1730"/>
      <c r="UXW2" s="1730"/>
      <c r="UXX2" s="1730"/>
      <c r="UXY2" s="1730"/>
      <c r="UXZ2" s="1730"/>
      <c r="UYA2" s="1730"/>
      <c r="UYB2" s="1730"/>
      <c r="UYC2" s="1730"/>
      <c r="UYD2" s="1730"/>
      <c r="UYE2" s="1730"/>
      <c r="UYF2" s="1730"/>
      <c r="UYG2" s="1730"/>
      <c r="UYH2" s="1730"/>
      <c r="UYI2" s="1730"/>
      <c r="UYJ2" s="1730"/>
      <c r="UYK2" s="1730"/>
      <c r="UYL2" s="1730"/>
      <c r="UYM2" s="1730"/>
      <c r="UYN2" s="1730"/>
      <c r="UYO2" s="1730"/>
      <c r="UYP2" s="1730"/>
      <c r="UYQ2" s="1730"/>
      <c r="UYR2" s="1730"/>
      <c r="UYS2" s="1730"/>
      <c r="UYT2" s="1730"/>
      <c r="UYU2" s="1730"/>
      <c r="UYV2" s="1730"/>
      <c r="UYW2" s="1730"/>
      <c r="UYX2" s="1730"/>
      <c r="UYY2" s="1730"/>
      <c r="UYZ2" s="1730"/>
      <c r="UZA2" s="1730"/>
      <c r="UZB2" s="1730"/>
      <c r="UZC2" s="1730"/>
      <c r="UZD2" s="1730"/>
      <c r="UZE2" s="1730"/>
      <c r="UZF2" s="1730"/>
      <c r="UZG2" s="1730"/>
      <c r="UZH2" s="1730"/>
      <c r="UZI2" s="1730"/>
      <c r="UZJ2" s="1730"/>
      <c r="UZK2" s="1730"/>
      <c r="UZL2" s="1730"/>
      <c r="UZM2" s="1730"/>
      <c r="UZN2" s="1730"/>
      <c r="UZO2" s="1730"/>
      <c r="UZP2" s="1730"/>
      <c r="UZQ2" s="1730"/>
      <c r="UZR2" s="1730"/>
      <c r="UZS2" s="1730"/>
      <c r="UZT2" s="1730"/>
      <c r="UZU2" s="1730"/>
      <c r="UZV2" s="1730"/>
      <c r="UZW2" s="1730"/>
      <c r="UZX2" s="1730"/>
      <c r="UZY2" s="1730"/>
      <c r="UZZ2" s="1730"/>
      <c r="VAA2" s="1730"/>
      <c r="VAB2" s="1730"/>
      <c r="VAC2" s="1730"/>
      <c r="VAD2" s="1730"/>
      <c r="VAE2" s="1730"/>
      <c r="VAF2" s="1730"/>
      <c r="VAG2" s="1730"/>
      <c r="VAH2" s="1730"/>
      <c r="VAI2" s="1730"/>
      <c r="VAJ2" s="1730"/>
      <c r="VAK2" s="1730"/>
      <c r="VAL2" s="1730"/>
      <c r="VAM2" s="1730"/>
      <c r="VAN2" s="1730"/>
      <c r="VAO2" s="1730"/>
      <c r="VAP2" s="1730"/>
      <c r="VAQ2" s="1730"/>
      <c r="VAR2" s="1730"/>
      <c r="VAS2" s="1730"/>
      <c r="VAT2" s="1730"/>
      <c r="VAU2" s="1730"/>
      <c r="VAV2" s="1730"/>
      <c r="VAW2" s="1730"/>
      <c r="VAX2" s="1730"/>
      <c r="VAY2" s="1730"/>
      <c r="VAZ2" s="1730"/>
      <c r="VBA2" s="1730"/>
      <c r="VBB2" s="1730"/>
      <c r="VBC2" s="1730"/>
      <c r="VBD2" s="1730"/>
      <c r="VBE2" s="1730"/>
      <c r="VBF2" s="1730"/>
      <c r="VBG2" s="1730"/>
      <c r="VBH2" s="1730"/>
      <c r="VBI2" s="1730"/>
      <c r="VBJ2" s="1730"/>
      <c r="VBK2" s="1730"/>
      <c r="VBL2" s="1730"/>
      <c r="VBM2" s="1730"/>
      <c r="VBN2" s="1730"/>
      <c r="VBO2" s="1730"/>
      <c r="VBP2" s="1730"/>
      <c r="VBQ2" s="1730"/>
      <c r="VBR2" s="1730"/>
      <c r="VBS2" s="1730"/>
      <c r="VBT2" s="1730"/>
      <c r="VBU2" s="1730"/>
      <c r="VBV2" s="1730"/>
      <c r="VBW2" s="1730"/>
      <c r="VBX2" s="1730"/>
      <c r="VBY2" s="1730"/>
      <c r="VBZ2" s="1730"/>
      <c r="VCA2" s="1730"/>
      <c r="VCB2" s="1730"/>
      <c r="VCC2" s="1730"/>
      <c r="VCD2" s="1730"/>
      <c r="VCE2" s="1730"/>
      <c r="VCF2" s="1730"/>
      <c r="VCG2" s="1730"/>
      <c r="VCH2" s="1730"/>
      <c r="VCI2" s="1730"/>
      <c r="VCJ2" s="1730"/>
      <c r="VCK2" s="1730"/>
      <c r="VCL2" s="1730"/>
      <c r="VCM2" s="1730"/>
      <c r="VCN2" s="1730"/>
      <c r="VCO2" s="1730"/>
      <c r="VCP2" s="1730"/>
      <c r="VCQ2" s="1730"/>
      <c r="VCR2" s="1730"/>
      <c r="VCS2" s="1730"/>
      <c r="VCT2" s="1730"/>
      <c r="VCU2" s="1730"/>
      <c r="VCV2" s="1730"/>
      <c r="VCW2" s="1730"/>
      <c r="VCX2" s="1730"/>
      <c r="VCY2" s="1730"/>
      <c r="VCZ2" s="1730"/>
      <c r="VDA2" s="1730"/>
      <c r="VDB2" s="1730"/>
      <c r="VDC2" s="1730"/>
      <c r="VDD2" s="1730"/>
      <c r="VDE2" s="1730"/>
      <c r="VDF2" s="1730"/>
      <c r="VDG2" s="1730"/>
      <c r="VDH2" s="1730"/>
      <c r="VDI2" s="1730"/>
      <c r="VDJ2" s="1730"/>
      <c r="VDK2" s="1730"/>
      <c r="VDL2" s="1730"/>
      <c r="VDM2" s="1730"/>
      <c r="VDN2" s="1730"/>
      <c r="VDO2" s="1730"/>
      <c r="VDP2" s="1730"/>
      <c r="VDQ2" s="1730"/>
      <c r="VDR2" s="1730"/>
      <c r="VDS2" s="1730"/>
      <c r="VDT2" s="1730"/>
      <c r="VDU2" s="1730"/>
      <c r="VDV2" s="1730"/>
      <c r="VDW2" s="1730"/>
      <c r="VDX2" s="1730"/>
      <c r="VDY2" s="1730"/>
      <c r="VDZ2" s="1730"/>
      <c r="VEA2" s="1730"/>
      <c r="VEB2" s="1730"/>
      <c r="VEC2" s="1730"/>
      <c r="VED2" s="1730"/>
      <c r="VEE2" s="1730"/>
      <c r="VEF2" s="1730"/>
      <c r="VEG2" s="1730"/>
      <c r="VEH2" s="1730"/>
      <c r="VEI2" s="1730"/>
      <c r="VEJ2" s="1730"/>
      <c r="VEK2" s="1730"/>
      <c r="VEL2" s="1730"/>
      <c r="VEM2" s="1730"/>
      <c r="VEN2" s="1730"/>
      <c r="VEO2" s="1730"/>
      <c r="VEP2" s="1730"/>
      <c r="VEQ2" s="1730"/>
      <c r="VER2" s="1730"/>
      <c r="VES2" s="1730"/>
      <c r="VET2" s="1730"/>
      <c r="VEU2" s="1730"/>
      <c r="VEV2" s="1730"/>
      <c r="VEW2" s="1730"/>
      <c r="VEX2" s="1730"/>
      <c r="VEY2" s="1730"/>
      <c r="VEZ2" s="1730"/>
      <c r="VFA2" s="1730"/>
      <c r="VFB2" s="1730"/>
      <c r="VFC2" s="1730"/>
      <c r="VFD2" s="1730"/>
      <c r="VFE2" s="1730"/>
      <c r="VFF2" s="1730"/>
      <c r="VFG2" s="1730"/>
      <c r="VFH2" s="1730"/>
      <c r="VFI2" s="1730"/>
      <c r="VFJ2" s="1730"/>
      <c r="VFK2" s="1730"/>
      <c r="VFL2" s="1730"/>
      <c r="VFM2" s="1730"/>
      <c r="VFN2" s="1730"/>
      <c r="VFO2" s="1730"/>
      <c r="VFP2" s="1730"/>
      <c r="VFQ2" s="1730"/>
      <c r="VFR2" s="1730"/>
      <c r="VFS2" s="1730"/>
      <c r="VFT2" s="1730"/>
      <c r="VFU2" s="1730"/>
      <c r="VFV2" s="1730"/>
      <c r="VFW2" s="1730"/>
      <c r="VFX2" s="1730"/>
      <c r="VFY2" s="1730"/>
      <c r="VFZ2" s="1730"/>
      <c r="VGA2" s="1730"/>
      <c r="VGB2" s="1730"/>
      <c r="VGC2" s="1730"/>
      <c r="VGD2" s="1730"/>
      <c r="VGE2" s="1730"/>
      <c r="VGF2" s="1730"/>
      <c r="VGG2" s="1730"/>
      <c r="VGH2" s="1730"/>
      <c r="VGI2" s="1730"/>
      <c r="VGJ2" s="1730"/>
      <c r="VGK2" s="1730"/>
      <c r="VGL2" s="1730"/>
      <c r="VGM2" s="1730"/>
      <c r="VGN2" s="1730"/>
      <c r="VGO2" s="1730"/>
      <c r="VGP2" s="1730"/>
      <c r="VGQ2" s="1730"/>
      <c r="VGR2" s="1730"/>
      <c r="VGS2" s="1730"/>
      <c r="VGT2" s="1730"/>
      <c r="VGU2" s="1730"/>
      <c r="VGV2" s="1730"/>
      <c r="VGW2" s="1730"/>
      <c r="VGX2" s="1730"/>
      <c r="VGY2" s="1730"/>
      <c r="VGZ2" s="1730"/>
      <c r="VHA2" s="1730"/>
      <c r="VHB2" s="1730"/>
      <c r="VHC2" s="1730"/>
      <c r="VHD2" s="1730"/>
      <c r="VHE2" s="1730"/>
      <c r="VHF2" s="1730"/>
      <c r="VHG2" s="1730"/>
      <c r="VHH2" s="1730"/>
      <c r="VHI2" s="1730"/>
      <c r="VHJ2" s="1730"/>
      <c r="VHK2" s="1730"/>
      <c r="VHL2" s="1730"/>
      <c r="VHM2" s="1730"/>
      <c r="VHN2" s="1730"/>
      <c r="VHO2" s="1730"/>
      <c r="VHP2" s="1730"/>
      <c r="VHQ2" s="1730"/>
      <c r="VHR2" s="1730"/>
      <c r="VHS2" s="1730"/>
      <c r="VHT2" s="1730"/>
      <c r="VHU2" s="1730"/>
      <c r="VHV2" s="1730"/>
      <c r="VHW2" s="1730"/>
      <c r="VHX2" s="1730"/>
      <c r="VHY2" s="1730"/>
      <c r="VHZ2" s="1730"/>
      <c r="VIA2" s="1730"/>
      <c r="VIB2" s="1730"/>
      <c r="VIC2" s="1730"/>
      <c r="VID2" s="1730"/>
      <c r="VIE2" s="1730"/>
      <c r="VIF2" s="1730"/>
      <c r="VIG2" s="1730"/>
      <c r="VIH2" s="1730"/>
      <c r="VII2" s="1730"/>
      <c r="VIJ2" s="1730"/>
      <c r="VIK2" s="1730"/>
      <c r="VIL2" s="1730"/>
      <c r="VIM2" s="1730"/>
      <c r="VIN2" s="1730"/>
      <c r="VIO2" s="1730"/>
      <c r="VIP2" s="1730"/>
      <c r="VIQ2" s="1730"/>
      <c r="VIR2" s="1730"/>
      <c r="VIS2" s="1730"/>
      <c r="VIT2" s="1730"/>
      <c r="VIU2" s="1730"/>
      <c r="VIV2" s="1730"/>
      <c r="VIW2" s="1730"/>
      <c r="VIX2" s="1730"/>
      <c r="VIY2" s="1730"/>
      <c r="VIZ2" s="1730"/>
      <c r="VJA2" s="1730"/>
      <c r="VJB2" s="1730"/>
      <c r="VJC2" s="1730"/>
      <c r="VJD2" s="1730"/>
      <c r="VJE2" s="1730"/>
      <c r="VJF2" s="1730"/>
      <c r="VJG2" s="1730"/>
      <c r="VJH2" s="1730"/>
      <c r="VJI2" s="1730"/>
      <c r="VJJ2" s="1730"/>
      <c r="VJK2" s="1730"/>
      <c r="VJL2" s="1730"/>
      <c r="VJM2" s="1730"/>
      <c r="VJN2" s="1730"/>
      <c r="VJO2" s="1730"/>
      <c r="VJP2" s="1730"/>
      <c r="VJQ2" s="1730"/>
      <c r="VJR2" s="1730"/>
      <c r="VJS2" s="1730"/>
      <c r="VJT2" s="1730"/>
      <c r="VJU2" s="1730"/>
      <c r="VJV2" s="1730"/>
      <c r="VJW2" s="1730"/>
      <c r="VJX2" s="1730"/>
      <c r="VJY2" s="1730"/>
      <c r="VJZ2" s="1730"/>
      <c r="VKA2" s="1730"/>
      <c r="VKB2" s="1730"/>
      <c r="VKC2" s="1730"/>
      <c r="VKD2" s="1730"/>
      <c r="VKE2" s="1730"/>
      <c r="VKF2" s="1730"/>
      <c r="VKG2" s="1730"/>
      <c r="VKH2" s="1730"/>
      <c r="VKI2" s="1730"/>
      <c r="VKJ2" s="1730"/>
      <c r="VKK2" s="1730"/>
      <c r="VKL2" s="1730"/>
      <c r="VKM2" s="1730"/>
      <c r="VKN2" s="1730"/>
      <c r="VKO2" s="1730"/>
      <c r="VKP2" s="1730"/>
      <c r="VKQ2" s="1730"/>
      <c r="VKR2" s="1730"/>
      <c r="VKS2" s="1730"/>
      <c r="VKT2" s="1730"/>
      <c r="VKU2" s="1730"/>
      <c r="VKV2" s="1730"/>
      <c r="VKW2" s="1730"/>
      <c r="VKX2" s="1730"/>
      <c r="VKY2" s="1730"/>
      <c r="VKZ2" s="1730"/>
      <c r="VLA2" s="1730"/>
      <c r="VLB2" s="1730"/>
      <c r="VLC2" s="1730"/>
      <c r="VLD2" s="1730"/>
      <c r="VLE2" s="1730"/>
      <c r="VLF2" s="1730"/>
      <c r="VLG2" s="1730"/>
      <c r="VLH2" s="1730"/>
      <c r="VLI2" s="1730"/>
      <c r="VLJ2" s="1730"/>
      <c r="VLK2" s="1730"/>
      <c r="VLL2" s="1730"/>
      <c r="VLM2" s="1730"/>
      <c r="VLN2" s="1730"/>
      <c r="VLO2" s="1730"/>
      <c r="VLP2" s="1730"/>
      <c r="VLQ2" s="1730"/>
      <c r="VLR2" s="1730"/>
      <c r="VLS2" s="1730"/>
      <c r="VLT2" s="1730"/>
      <c r="VLU2" s="1730"/>
      <c r="VLV2" s="1730"/>
      <c r="VLW2" s="1730"/>
      <c r="VLX2" s="1730"/>
      <c r="VLY2" s="1730"/>
      <c r="VLZ2" s="1730"/>
      <c r="VMA2" s="1730"/>
      <c r="VMB2" s="1730"/>
      <c r="VMC2" s="1730"/>
      <c r="VMD2" s="1730"/>
      <c r="VME2" s="1730"/>
      <c r="VMF2" s="1730"/>
      <c r="VMG2" s="1730"/>
      <c r="VMH2" s="1730"/>
      <c r="VMI2" s="1730"/>
      <c r="VMJ2" s="1730"/>
      <c r="VMK2" s="1730"/>
      <c r="VML2" s="1730"/>
      <c r="VMM2" s="1730"/>
      <c r="VMN2" s="1730"/>
      <c r="VMO2" s="1730"/>
      <c r="VMP2" s="1730"/>
      <c r="VMQ2" s="1730"/>
      <c r="VMR2" s="1730"/>
      <c r="VMS2" s="1730"/>
      <c r="VMT2" s="1730"/>
      <c r="VMU2" s="1730"/>
      <c r="VMV2" s="1730"/>
      <c r="VMW2" s="1730"/>
      <c r="VMX2" s="1730"/>
      <c r="VMY2" s="1730"/>
      <c r="VMZ2" s="1730"/>
      <c r="VNA2" s="1730"/>
      <c r="VNB2" s="1730"/>
      <c r="VNC2" s="1730"/>
      <c r="VND2" s="1730"/>
      <c r="VNE2" s="1730"/>
      <c r="VNF2" s="1730"/>
      <c r="VNG2" s="1730"/>
      <c r="VNH2" s="1730"/>
      <c r="VNI2" s="1730"/>
      <c r="VNJ2" s="1730"/>
      <c r="VNK2" s="1730"/>
      <c r="VNL2" s="1730"/>
      <c r="VNM2" s="1730"/>
      <c r="VNN2" s="1730"/>
      <c r="VNO2" s="1730"/>
      <c r="VNP2" s="1730"/>
      <c r="VNQ2" s="1730"/>
      <c r="VNR2" s="1730"/>
      <c r="VNS2" s="1730"/>
      <c r="VNT2" s="1730"/>
      <c r="VNU2" s="1730"/>
      <c r="VNV2" s="1730"/>
      <c r="VNW2" s="1730"/>
      <c r="VNX2" s="1730"/>
      <c r="VNY2" s="1730"/>
      <c r="VNZ2" s="1730"/>
      <c r="VOA2" s="1730"/>
      <c r="VOB2" s="1730"/>
      <c r="VOC2" s="1730"/>
      <c r="VOD2" s="1730"/>
      <c r="VOE2" s="1730"/>
      <c r="VOF2" s="1730"/>
      <c r="VOG2" s="1730"/>
      <c r="VOH2" s="1730"/>
      <c r="VOI2" s="1730"/>
      <c r="VOJ2" s="1730"/>
      <c r="VOK2" s="1730"/>
      <c r="VOL2" s="1730"/>
      <c r="VOM2" s="1730"/>
      <c r="VON2" s="1730"/>
      <c r="VOO2" s="1730"/>
      <c r="VOP2" s="1730"/>
      <c r="VOQ2" s="1730"/>
      <c r="VOR2" s="1730"/>
      <c r="VOS2" s="1730"/>
      <c r="VOT2" s="1730"/>
      <c r="VOU2" s="1730"/>
      <c r="VOV2" s="1730"/>
      <c r="VOW2" s="1730"/>
      <c r="VOX2" s="1730"/>
      <c r="VOY2" s="1730"/>
      <c r="VOZ2" s="1730"/>
      <c r="VPA2" s="1730"/>
      <c r="VPB2" s="1730"/>
      <c r="VPC2" s="1730"/>
      <c r="VPD2" s="1730"/>
      <c r="VPE2" s="1730"/>
      <c r="VPF2" s="1730"/>
      <c r="VPG2" s="1730"/>
      <c r="VPH2" s="1730"/>
      <c r="VPI2" s="1730"/>
      <c r="VPJ2" s="1730"/>
      <c r="VPK2" s="1730"/>
      <c r="VPL2" s="1730"/>
      <c r="VPM2" s="1730"/>
      <c r="VPN2" s="1730"/>
      <c r="VPO2" s="1730"/>
      <c r="VPP2" s="1730"/>
      <c r="VPQ2" s="1730"/>
      <c r="VPR2" s="1730"/>
      <c r="VPS2" s="1730"/>
      <c r="VPT2" s="1730"/>
      <c r="VPU2" s="1730"/>
      <c r="VPV2" s="1730"/>
      <c r="VPW2" s="1730"/>
      <c r="VPX2" s="1730"/>
      <c r="VPY2" s="1730"/>
      <c r="VPZ2" s="1730"/>
      <c r="VQA2" s="1730"/>
      <c r="VQB2" s="1730"/>
      <c r="VQC2" s="1730"/>
      <c r="VQD2" s="1730"/>
      <c r="VQE2" s="1730"/>
      <c r="VQF2" s="1730"/>
      <c r="VQG2" s="1730"/>
      <c r="VQH2" s="1730"/>
      <c r="VQI2" s="1730"/>
      <c r="VQJ2" s="1730"/>
      <c r="VQK2" s="1730"/>
      <c r="VQL2" s="1730"/>
      <c r="VQM2" s="1730"/>
      <c r="VQN2" s="1730"/>
      <c r="VQO2" s="1730"/>
      <c r="VQP2" s="1730"/>
      <c r="VQQ2" s="1730"/>
      <c r="VQR2" s="1730"/>
      <c r="VQS2" s="1730"/>
      <c r="VQT2" s="1730"/>
      <c r="VQU2" s="1730"/>
      <c r="VQV2" s="1730"/>
      <c r="VQW2" s="1730"/>
      <c r="VQX2" s="1730"/>
      <c r="VQY2" s="1730"/>
      <c r="VQZ2" s="1730"/>
      <c r="VRA2" s="1730"/>
      <c r="VRB2" s="1730"/>
      <c r="VRC2" s="1730"/>
      <c r="VRD2" s="1730"/>
      <c r="VRE2" s="1730"/>
      <c r="VRF2" s="1730"/>
      <c r="VRG2" s="1730"/>
      <c r="VRH2" s="1730"/>
      <c r="VRI2" s="1730"/>
      <c r="VRJ2" s="1730"/>
      <c r="VRK2" s="1730"/>
      <c r="VRL2" s="1730"/>
      <c r="VRM2" s="1730"/>
      <c r="VRN2" s="1730"/>
      <c r="VRO2" s="1730"/>
      <c r="VRP2" s="1730"/>
      <c r="VRQ2" s="1730"/>
      <c r="VRR2" s="1730"/>
      <c r="VRS2" s="1730"/>
      <c r="VRT2" s="1730"/>
      <c r="VRU2" s="1730"/>
      <c r="VRV2" s="1730"/>
      <c r="VRW2" s="1730"/>
      <c r="VRX2" s="1730"/>
      <c r="VRY2" s="1730"/>
      <c r="VRZ2" s="1730"/>
      <c r="VSA2" s="1730"/>
      <c r="VSB2" s="1730"/>
      <c r="VSC2" s="1730"/>
      <c r="VSD2" s="1730"/>
      <c r="VSE2" s="1730"/>
      <c r="VSF2" s="1730"/>
      <c r="VSG2" s="1730"/>
      <c r="VSH2" s="1730"/>
      <c r="VSI2" s="1730"/>
      <c r="VSJ2" s="1730"/>
      <c r="VSK2" s="1730"/>
      <c r="VSL2" s="1730"/>
      <c r="VSM2" s="1730"/>
      <c r="VSN2" s="1730"/>
      <c r="VSO2" s="1730"/>
      <c r="VSP2" s="1730"/>
      <c r="VSQ2" s="1730"/>
      <c r="VSR2" s="1730"/>
      <c r="VSS2" s="1730"/>
      <c r="VST2" s="1730"/>
      <c r="VSU2" s="1730"/>
      <c r="VSV2" s="1730"/>
      <c r="VSW2" s="1730"/>
      <c r="VSX2" s="1730"/>
      <c r="VSY2" s="1730"/>
      <c r="VSZ2" s="1730"/>
      <c r="VTA2" s="1730"/>
      <c r="VTB2" s="1730"/>
      <c r="VTC2" s="1730"/>
      <c r="VTD2" s="1730"/>
      <c r="VTE2" s="1730"/>
      <c r="VTF2" s="1730"/>
      <c r="VTG2" s="1730"/>
      <c r="VTH2" s="1730"/>
      <c r="VTI2" s="1730"/>
      <c r="VTJ2" s="1730"/>
      <c r="VTK2" s="1730"/>
      <c r="VTL2" s="1730"/>
      <c r="VTM2" s="1730"/>
      <c r="VTN2" s="1730"/>
      <c r="VTO2" s="1730"/>
      <c r="VTP2" s="1730"/>
      <c r="VTQ2" s="1730"/>
      <c r="VTR2" s="1730"/>
      <c r="VTS2" s="1730"/>
      <c r="VTT2" s="1730"/>
      <c r="VTU2" s="1730"/>
      <c r="VTV2" s="1730"/>
      <c r="VTW2" s="1730"/>
      <c r="VTX2" s="1730"/>
      <c r="VTY2" s="1730"/>
      <c r="VTZ2" s="1730"/>
      <c r="VUA2" s="1730"/>
      <c r="VUB2" s="1730"/>
      <c r="VUC2" s="1730"/>
      <c r="VUD2" s="1730"/>
      <c r="VUE2" s="1730"/>
      <c r="VUF2" s="1730"/>
      <c r="VUG2" s="1730"/>
      <c r="VUH2" s="1730"/>
      <c r="VUI2" s="1730"/>
      <c r="VUJ2" s="1730"/>
      <c r="VUK2" s="1730"/>
      <c r="VUL2" s="1730"/>
      <c r="VUM2" s="1730"/>
      <c r="VUN2" s="1730"/>
      <c r="VUO2" s="1730"/>
      <c r="VUP2" s="1730"/>
      <c r="VUQ2" s="1730"/>
      <c r="VUR2" s="1730"/>
      <c r="VUS2" s="1730"/>
      <c r="VUT2" s="1730"/>
      <c r="VUU2" s="1730"/>
      <c r="VUV2" s="1730"/>
      <c r="VUW2" s="1730"/>
      <c r="VUX2" s="1730"/>
      <c r="VUY2" s="1730"/>
      <c r="VUZ2" s="1730"/>
      <c r="VVA2" s="1730"/>
      <c r="VVB2" s="1730"/>
      <c r="VVC2" s="1730"/>
      <c r="VVD2" s="1730"/>
      <c r="VVE2" s="1730"/>
      <c r="VVF2" s="1730"/>
      <c r="VVG2" s="1730"/>
      <c r="VVH2" s="1730"/>
      <c r="VVI2" s="1730"/>
      <c r="VVJ2" s="1730"/>
      <c r="VVK2" s="1730"/>
      <c r="VVL2" s="1730"/>
      <c r="VVM2" s="1730"/>
      <c r="VVN2" s="1730"/>
      <c r="VVO2" s="1730"/>
      <c r="VVP2" s="1730"/>
      <c r="VVQ2" s="1730"/>
      <c r="VVR2" s="1730"/>
      <c r="VVS2" s="1730"/>
      <c r="VVT2" s="1730"/>
      <c r="VVU2" s="1730"/>
      <c r="VVV2" s="1730"/>
      <c r="VVW2" s="1730"/>
      <c r="VVX2" s="1730"/>
      <c r="VVY2" s="1730"/>
      <c r="VVZ2" s="1730"/>
      <c r="VWA2" s="1730"/>
      <c r="VWB2" s="1730"/>
      <c r="VWC2" s="1730"/>
      <c r="VWD2" s="1730"/>
      <c r="VWE2" s="1730"/>
      <c r="VWF2" s="1730"/>
      <c r="VWG2" s="1730"/>
      <c r="VWH2" s="1730"/>
      <c r="VWI2" s="1730"/>
      <c r="VWJ2" s="1730"/>
      <c r="VWK2" s="1730"/>
      <c r="VWL2" s="1730"/>
      <c r="VWM2" s="1730"/>
      <c r="VWN2" s="1730"/>
      <c r="VWO2" s="1730"/>
      <c r="VWP2" s="1730"/>
      <c r="VWQ2" s="1730"/>
      <c r="VWR2" s="1730"/>
      <c r="VWS2" s="1730"/>
      <c r="VWT2" s="1730"/>
      <c r="VWU2" s="1730"/>
      <c r="VWV2" s="1730"/>
      <c r="VWW2" s="1730"/>
      <c r="VWX2" s="1730"/>
      <c r="VWY2" s="1730"/>
      <c r="VWZ2" s="1730"/>
      <c r="VXA2" s="1730"/>
      <c r="VXB2" s="1730"/>
      <c r="VXC2" s="1730"/>
      <c r="VXD2" s="1730"/>
      <c r="VXE2" s="1730"/>
      <c r="VXF2" s="1730"/>
      <c r="VXG2" s="1730"/>
      <c r="VXH2" s="1730"/>
      <c r="VXI2" s="1730"/>
      <c r="VXJ2" s="1730"/>
      <c r="VXK2" s="1730"/>
      <c r="VXL2" s="1730"/>
      <c r="VXM2" s="1730"/>
      <c r="VXN2" s="1730"/>
      <c r="VXO2" s="1730"/>
      <c r="VXP2" s="1730"/>
      <c r="VXQ2" s="1730"/>
      <c r="VXR2" s="1730"/>
      <c r="VXS2" s="1730"/>
      <c r="VXT2" s="1730"/>
      <c r="VXU2" s="1730"/>
      <c r="VXV2" s="1730"/>
      <c r="VXW2" s="1730"/>
      <c r="VXX2" s="1730"/>
      <c r="VXY2" s="1730"/>
      <c r="VXZ2" s="1730"/>
      <c r="VYA2" s="1730"/>
      <c r="VYB2" s="1730"/>
      <c r="VYC2" s="1730"/>
      <c r="VYD2" s="1730"/>
      <c r="VYE2" s="1730"/>
      <c r="VYF2" s="1730"/>
      <c r="VYG2" s="1730"/>
      <c r="VYH2" s="1730"/>
      <c r="VYI2" s="1730"/>
      <c r="VYJ2" s="1730"/>
      <c r="VYK2" s="1730"/>
      <c r="VYL2" s="1730"/>
      <c r="VYM2" s="1730"/>
      <c r="VYN2" s="1730"/>
      <c r="VYO2" s="1730"/>
      <c r="VYP2" s="1730"/>
      <c r="VYQ2" s="1730"/>
      <c r="VYR2" s="1730"/>
      <c r="VYS2" s="1730"/>
      <c r="VYT2" s="1730"/>
      <c r="VYU2" s="1730"/>
      <c r="VYV2" s="1730"/>
      <c r="VYW2" s="1730"/>
      <c r="VYX2" s="1730"/>
      <c r="VYY2" s="1730"/>
      <c r="VYZ2" s="1730"/>
      <c r="VZA2" s="1730"/>
      <c r="VZB2" s="1730"/>
      <c r="VZC2" s="1730"/>
      <c r="VZD2" s="1730"/>
      <c r="VZE2" s="1730"/>
      <c r="VZF2" s="1730"/>
      <c r="VZG2" s="1730"/>
      <c r="VZH2" s="1730"/>
      <c r="VZI2" s="1730"/>
      <c r="VZJ2" s="1730"/>
      <c r="VZK2" s="1730"/>
      <c r="VZL2" s="1730"/>
      <c r="VZM2" s="1730"/>
      <c r="VZN2" s="1730"/>
      <c r="VZO2" s="1730"/>
      <c r="VZP2" s="1730"/>
      <c r="VZQ2" s="1730"/>
      <c r="VZR2" s="1730"/>
      <c r="VZS2" s="1730"/>
      <c r="VZT2" s="1730"/>
      <c r="VZU2" s="1730"/>
      <c r="VZV2" s="1730"/>
      <c r="VZW2" s="1730"/>
      <c r="VZX2" s="1730"/>
      <c r="VZY2" s="1730"/>
      <c r="VZZ2" s="1730"/>
      <c r="WAA2" s="1730"/>
      <c r="WAB2" s="1730"/>
      <c r="WAC2" s="1730"/>
      <c r="WAD2" s="1730"/>
      <c r="WAE2" s="1730"/>
      <c r="WAF2" s="1730"/>
      <c r="WAG2" s="1730"/>
      <c r="WAH2" s="1730"/>
      <c r="WAI2" s="1730"/>
      <c r="WAJ2" s="1730"/>
      <c r="WAK2" s="1730"/>
      <c r="WAL2" s="1730"/>
      <c r="WAM2" s="1730"/>
      <c r="WAN2" s="1730"/>
      <c r="WAO2" s="1730"/>
      <c r="WAP2" s="1730"/>
      <c r="WAQ2" s="1730"/>
      <c r="WAR2" s="1730"/>
      <c r="WAS2" s="1730"/>
      <c r="WAT2" s="1730"/>
      <c r="WAU2" s="1730"/>
      <c r="WAV2" s="1730"/>
      <c r="WAW2" s="1730"/>
      <c r="WAX2" s="1730"/>
      <c r="WAY2" s="1730"/>
      <c r="WAZ2" s="1730"/>
      <c r="WBA2" s="1730"/>
      <c r="WBB2" s="1730"/>
      <c r="WBC2" s="1730"/>
      <c r="WBD2" s="1730"/>
      <c r="WBE2" s="1730"/>
      <c r="WBF2" s="1730"/>
      <c r="WBG2" s="1730"/>
      <c r="WBH2" s="1730"/>
      <c r="WBI2" s="1730"/>
      <c r="WBJ2" s="1730"/>
      <c r="WBK2" s="1730"/>
      <c r="WBL2" s="1730"/>
      <c r="WBM2" s="1730"/>
      <c r="WBN2" s="1730"/>
      <c r="WBO2" s="1730"/>
      <c r="WBP2" s="1730"/>
      <c r="WBQ2" s="1730"/>
      <c r="WBR2" s="1730"/>
      <c r="WBS2" s="1730"/>
      <c r="WBT2" s="1730"/>
      <c r="WBU2" s="1730"/>
      <c r="WBV2" s="1730"/>
      <c r="WBW2" s="1730"/>
      <c r="WBX2" s="1730"/>
      <c r="WBY2" s="1730"/>
      <c r="WBZ2" s="1730"/>
      <c r="WCA2" s="1730"/>
      <c r="WCB2" s="1730"/>
      <c r="WCC2" s="1730"/>
      <c r="WCD2" s="1730"/>
      <c r="WCE2" s="1730"/>
      <c r="WCF2" s="1730"/>
      <c r="WCG2" s="1730"/>
      <c r="WCH2" s="1730"/>
      <c r="WCI2" s="1730"/>
      <c r="WCJ2" s="1730"/>
      <c r="WCK2" s="1730"/>
      <c r="WCL2" s="1730"/>
      <c r="WCM2" s="1730"/>
      <c r="WCN2" s="1730"/>
      <c r="WCO2" s="1730"/>
      <c r="WCP2" s="1730"/>
      <c r="WCQ2" s="1730"/>
      <c r="WCR2" s="1730"/>
      <c r="WCS2" s="1730"/>
      <c r="WCT2" s="1730"/>
      <c r="WCU2" s="1730"/>
      <c r="WCV2" s="1730"/>
      <c r="WCW2" s="1730"/>
      <c r="WCX2" s="1730"/>
      <c r="WCY2" s="1730"/>
      <c r="WCZ2" s="1730"/>
      <c r="WDA2" s="1730"/>
      <c r="WDB2" s="1730"/>
      <c r="WDC2" s="1730"/>
      <c r="WDD2" s="1730"/>
      <c r="WDE2" s="1730"/>
      <c r="WDF2" s="1730"/>
      <c r="WDG2" s="1730"/>
      <c r="WDH2" s="1730"/>
      <c r="WDI2" s="1730"/>
      <c r="WDJ2" s="1730"/>
      <c r="WDK2" s="1730"/>
      <c r="WDL2" s="1730"/>
      <c r="WDM2" s="1730"/>
      <c r="WDN2" s="1730"/>
      <c r="WDO2" s="1730"/>
      <c r="WDP2" s="1730"/>
      <c r="WDQ2" s="1730"/>
      <c r="WDR2" s="1730"/>
      <c r="WDS2" s="1730"/>
      <c r="WDT2" s="1730"/>
      <c r="WDU2" s="1730"/>
      <c r="WDV2" s="1730"/>
      <c r="WDW2" s="1730"/>
      <c r="WDX2" s="1730"/>
      <c r="WDY2" s="1730"/>
      <c r="WDZ2" s="1730"/>
      <c r="WEA2" s="1730"/>
      <c r="WEB2" s="1730"/>
      <c r="WEC2" s="1730"/>
      <c r="WED2" s="1730"/>
      <c r="WEE2" s="1730"/>
      <c r="WEF2" s="1730"/>
      <c r="WEG2" s="1730"/>
      <c r="WEH2" s="1730"/>
      <c r="WEI2" s="1730"/>
      <c r="WEJ2" s="1730"/>
      <c r="WEK2" s="1730"/>
      <c r="WEL2" s="1730"/>
      <c r="WEM2" s="1730"/>
      <c r="WEN2" s="1730"/>
      <c r="WEO2" s="1730"/>
      <c r="WEP2" s="1730"/>
      <c r="WEQ2" s="1730"/>
      <c r="WER2" s="1730"/>
      <c r="WES2" s="1730"/>
      <c r="WET2" s="1730"/>
      <c r="WEU2" s="1730"/>
      <c r="WEV2" s="1730"/>
      <c r="WEW2" s="1730"/>
      <c r="WEX2" s="1730"/>
      <c r="WEY2" s="1730"/>
      <c r="WEZ2" s="1730"/>
      <c r="WFA2" s="1730"/>
      <c r="WFB2" s="1730"/>
      <c r="WFC2" s="1730"/>
      <c r="WFD2" s="1730"/>
      <c r="WFE2" s="1730"/>
      <c r="WFF2" s="1730"/>
      <c r="WFG2" s="1730"/>
      <c r="WFH2" s="1730"/>
      <c r="WFI2" s="1730"/>
      <c r="WFJ2" s="1730"/>
      <c r="WFK2" s="1730"/>
      <c r="WFL2" s="1730"/>
      <c r="WFM2" s="1730"/>
      <c r="WFN2" s="1730"/>
      <c r="WFO2" s="1730"/>
      <c r="WFP2" s="1730"/>
      <c r="WFQ2" s="1730"/>
      <c r="WFR2" s="1730"/>
      <c r="WFS2" s="1730"/>
      <c r="WFT2" s="1730"/>
      <c r="WFU2" s="1730"/>
      <c r="WFV2" s="1730"/>
      <c r="WFW2" s="1730"/>
      <c r="WFX2" s="1730"/>
      <c r="WFY2" s="1730"/>
      <c r="WFZ2" s="1730"/>
      <c r="WGA2" s="1730"/>
      <c r="WGB2" s="1730"/>
      <c r="WGC2" s="1730"/>
      <c r="WGD2" s="1730"/>
      <c r="WGE2" s="1730"/>
      <c r="WGF2" s="1730"/>
      <c r="WGG2" s="1730"/>
      <c r="WGH2" s="1730"/>
      <c r="WGI2" s="1730"/>
      <c r="WGJ2" s="1730"/>
      <c r="WGK2" s="1730"/>
      <c r="WGL2" s="1730"/>
      <c r="WGM2" s="1730"/>
      <c r="WGN2" s="1730"/>
      <c r="WGO2" s="1730"/>
      <c r="WGP2" s="1730"/>
      <c r="WGQ2" s="1730"/>
      <c r="WGR2" s="1730"/>
      <c r="WGS2" s="1730"/>
      <c r="WGT2" s="1730"/>
      <c r="WGU2" s="1730"/>
      <c r="WGV2" s="1730"/>
      <c r="WGW2" s="1730"/>
      <c r="WGX2" s="1730"/>
      <c r="WGY2" s="1730"/>
      <c r="WGZ2" s="1730"/>
      <c r="WHA2" s="1730"/>
      <c r="WHB2" s="1730"/>
      <c r="WHC2" s="1730"/>
      <c r="WHD2" s="1730"/>
      <c r="WHE2" s="1730"/>
      <c r="WHF2" s="1730"/>
      <c r="WHG2" s="1730"/>
      <c r="WHH2" s="1730"/>
      <c r="WHI2" s="1730"/>
      <c r="WHJ2" s="1730"/>
      <c r="WHK2" s="1730"/>
      <c r="WHL2" s="1730"/>
      <c r="WHM2" s="1730"/>
      <c r="WHN2" s="1730"/>
      <c r="WHO2" s="1730"/>
      <c r="WHP2" s="1730"/>
      <c r="WHQ2" s="1730"/>
      <c r="WHR2" s="1730"/>
      <c r="WHS2" s="1730"/>
      <c r="WHT2" s="1730"/>
      <c r="WHU2" s="1730"/>
      <c r="WHV2" s="1730"/>
      <c r="WHW2" s="1730"/>
      <c r="WHX2" s="1730"/>
      <c r="WHY2" s="1730"/>
      <c r="WHZ2" s="1730"/>
      <c r="WIA2" s="1730"/>
      <c r="WIB2" s="1730"/>
      <c r="WIC2" s="1730"/>
      <c r="WID2" s="1730"/>
      <c r="WIE2" s="1730"/>
      <c r="WIF2" s="1730"/>
      <c r="WIG2" s="1730"/>
      <c r="WIH2" s="1730"/>
      <c r="WII2" s="1730"/>
      <c r="WIJ2" s="1730"/>
      <c r="WIK2" s="1730"/>
      <c r="WIL2" s="1730"/>
      <c r="WIM2" s="1730"/>
      <c r="WIN2" s="1730"/>
      <c r="WIO2" s="1730"/>
      <c r="WIP2" s="1730"/>
      <c r="WIQ2" s="1730"/>
      <c r="WIR2" s="1730"/>
      <c r="WIS2" s="1730"/>
      <c r="WIT2" s="1730"/>
      <c r="WIU2" s="1730"/>
      <c r="WIV2" s="1730"/>
      <c r="WIW2" s="1730"/>
      <c r="WIX2" s="1730"/>
      <c r="WIY2" s="1730"/>
      <c r="WIZ2" s="1730"/>
      <c r="WJA2" s="1730"/>
      <c r="WJB2" s="1730"/>
      <c r="WJC2" s="1730"/>
      <c r="WJD2" s="1730"/>
      <c r="WJE2" s="1730"/>
      <c r="WJF2" s="1730"/>
      <c r="WJG2" s="1730"/>
      <c r="WJH2" s="1730"/>
      <c r="WJI2" s="1730"/>
      <c r="WJJ2" s="1730"/>
      <c r="WJK2" s="1730"/>
      <c r="WJL2" s="1730"/>
      <c r="WJM2" s="1730"/>
      <c r="WJN2" s="1730"/>
      <c r="WJO2" s="1730"/>
      <c r="WJP2" s="1730"/>
      <c r="WJQ2" s="1730"/>
      <c r="WJR2" s="1730"/>
      <c r="WJS2" s="1730"/>
      <c r="WJT2" s="1730"/>
      <c r="WJU2" s="1730"/>
      <c r="WJV2" s="1730"/>
      <c r="WJW2" s="1730"/>
      <c r="WJX2" s="1730"/>
      <c r="WJY2" s="1730"/>
      <c r="WJZ2" s="1730"/>
      <c r="WKA2" s="1730"/>
      <c r="WKB2" s="1730"/>
      <c r="WKC2" s="1730"/>
      <c r="WKD2" s="1730"/>
      <c r="WKE2" s="1730"/>
      <c r="WKF2" s="1730"/>
      <c r="WKG2" s="1730"/>
      <c r="WKH2" s="1730"/>
      <c r="WKI2" s="1730"/>
      <c r="WKJ2" s="1730"/>
      <c r="WKK2" s="1730"/>
      <c r="WKL2" s="1730"/>
      <c r="WKM2" s="1730"/>
      <c r="WKN2" s="1730"/>
      <c r="WKO2" s="1730"/>
      <c r="WKP2" s="1730"/>
      <c r="WKQ2" s="1730"/>
      <c r="WKR2" s="1730"/>
      <c r="WKS2" s="1730"/>
      <c r="WKT2" s="1730"/>
      <c r="WKU2" s="1730"/>
      <c r="WKV2" s="1730"/>
      <c r="WKW2" s="1730"/>
      <c r="WKX2" s="1730"/>
      <c r="WKY2" s="1730"/>
      <c r="WKZ2" s="1730"/>
      <c r="WLA2" s="1730"/>
      <c r="WLB2" s="1730"/>
      <c r="WLC2" s="1730"/>
      <c r="WLD2" s="1730"/>
      <c r="WLE2" s="1730"/>
      <c r="WLF2" s="1730"/>
      <c r="WLG2" s="1730"/>
      <c r="WLH2" s="1730"/>
      <c r="WLI2" s="1730"/>
      <c r="WLJ2" s="1730"/>
      <c r="WLK2" s="1730"/>
      <c r="WLL2" s="1730"/>
      <c r="WLM2" s="1730"/>
      <c r="WLN2" s="1730"/>
      <c r="WLO2" s="1730"/>
      <c r="WLP2" s="1730"/>
      <c r="WLQ2" s="1730"/>
      <c r="WLR2" s="1730"/>
      <c r="WLS2" s="1730"/>
      <c r="WLT2" s="1730"/>
      <c r="WLU2" s="1730"/>
      <c r="WLV2" s="1730"/>
      <c r="WLW2" s="1730"/>
      <c r="WLX2" s="1730"/>
      <c r="WLY2" s="1730"/>
      <c r="WLZ2" s="1730"/>
      <c r="WMA2" s="1730"/>
      <c r="WMB2" s="1730"/>
      <c r="WMC2" s="1730"/>
      <c r="WMD2" s="1730"/>
      <c r="WME2" s="1730"/>
      <c r="WMF2" s="1730"/>
      <c r="WMG2" s="1730"/>
      <c r="WMH2" s="1730"/>
      <c r="WMI2" s="1730"/>
      <c r="WMJ2" s="1730"/>
      <c r="WMK2" s="1730"/>
      <c r="WML2" s="1730"/>
      <c r="WMM2" s="1730"/>
      <c r="WMN2" s="1730"/>
      <c r="WMO2" s="1730"/>
      <c r="WMP2" s="1730"/>
      <c r="WMQ2" s="1730"/>
      <c r="WMR2" s="1730"/>
      <c r="WMS2" s="1730"/>
      <c r="WMT2" s="1730"/>
      <c r="WMU2" s="1730"/>
      <c r="WMV2" s="1730"/>
      <c r="WMW2" s="1730"/>
      <c r="WMX2" s="1730"/>
      <c r="WMY2" s="1730"/>
      <c r="WMZ2" s="1730"/>
      <c r="WNA2" s="1730"/>
      <c r="WNB2" s="1730"/>
      <c r="WNC2" s="1730"/>
      <c r="WND2" s="1730"/>
      <c r="WNE2" s="1730"/>
      <c r="WNF2" s="1730"/>
      <c r="WNG2" s="1730"/>
      <c r="WNH2" s="1730"/>
      <c r="WNI2" s="1730"/>
      <c r="WNJ2" s="1730"/>
      <c r="WNK2" s="1730"/>
      <c r="WNL2" s="1730"/>
      <c r="WNM2" s="1730"/>
      <c r="WNN2" s="1730"/>
      <c r="WNO2" s="1730"/>
      <c r="WNP2" s="1730"/>
      <c r="WNQ2" s="1730"/>
      <c r="WNR2" s="1730"/>
      <c r="WNS2" s="1730"/>
      <c r="WNT2" s="1730"/>
      <c r="WNU2" s="1730"/>
      <c r="WNV2" s="1730"/>
      <c r="WNW2" s="1730"/>
      <c r="WNX2" s="1730"/>
      <c r="WNY2" s="1730"/>
      <c r="WNZ2" s="1730"/>
      <c r="WOA2" s="1730"/>
      <c r="WOB2" s="1730"/>
      <c r="WOC2" s="1730"/>
      <c r="WOD2" s="1730"/>
      <c r="WOE2" s="1730"/>
      <c r="WOF2" s="1730"/>
      <c r="WOG2" s="1730"/>
      <c r="WOH2" s="1730"/>
      <c r="WOI2" s="1730"/>
      <c r="WOJ2" s="1730"/>
      <c r="WOK2" s="1730"/>
      <c r="WOL2" s="1730"/>
      <c r="WOM2" s="1730"/>
      <c r="WON2" s="1730"/>
      <c r="WOO2" s="1730"/>
      <c r="WOP2" s="1730"/>
      <c r="WOQ2" s="1730"/>
      <c r="WOR2" s="1730"/>
      <c r="WOS2" s="1730"/>
      <c r="WOT2" s="1730"/>
      <c r="WOU2" s="1730"/>
      <c r="WOV2" s="1730"/>
      <c r="WOW2" s="1730"/>
      <c r="WOX2" s="1730"/>
      <c r="WOY2" s="1730"/>
      <c r="WOZ2" s="1730"/>
      <c r="WPA2" s="1730"/>
      <c r="WPB2" s="1730"/>
      <c r="WPC2" s="1730"/>
      <c r="WPD2" s="1730"/>
      <c r="WPE2" s="1730"/>
      <c r="WPF2" s="1730"/>
      <c r="WPG2" s="1730"/>
      <c r="WPH2" s="1730"/>
      <c r="WPI2" s="1730"/>
      <c r="WPJ2" s="1730"/>
      <c r="WPK2" s="1730"/>
      <c r="WPL2" s="1730"/>
      <c r="WPM2" s="1730"/>
      <c r="WPN2" s="1730"/>
      <c r="WPO2" s="1730"/>
      <c r="WPP2" s="1730"/>
      <c r="WPQ2" s="1730"/>
      <c r="WPR2" s="1730"/>
      <c r="WPS2" s="1730"/>
      <c r="WPT2" s="1730"/>
      <c r="WPU2" s="1730"/>
      <c r="WPV2" s="1730"/>
      <c r="WPW2" s="1730"/>
      <c r="WPX2" s="1730"/>
      <c r="WPY2" s="1730"/>
      <c r="WPZ2" s="1730"/>
      <c r="WQA2" s="1730"/>
      <c r="WQB2" s="1730"/>
      <c r="WQC2" s="1730"/>
      <c r="WQD2" s="1730"/>
      <c r="WQE2" s="1730"/>
      <c r="WQF2" s="1730"/>
      <c r="WQG2" s="1730"/>
      <c r="WQH2" s="1730"/>
      <c r="WQI2" s="1730"/>
      <c r="WQJ2" s="1730"/>
      <c r="WQK2" s="1730"/>
      <c r="WQL2" s="1730"/>
      <c r="WQM2" s="1730"/>
      <c r="WQN2" s="1730"/>
      <c r="WQO2" s="1730"/>
      <c r="WQP2" s="1730"/>
      <c r="WQQ2" s="1730"/>
      <c r="WQR2" s="1730"/>
      <c r="WQS2" s="1730"/>
      <c r="WQT2" s="1730"/>
      <c r="WQU2" s="1730"/>
      <c r="WQV2" s="1730"/>
      <c r="WQW2" s="1730"/>
      <c r="WQX2" s="1730"/>
      <c r="WQY2" s="1730"/>
      <c r="WQZ2" s="1730"/>
      <c r="WRA2" s="1730"/>
      <c r="WRB2" s="1730"/>
      <c r="WRC2" s="1730"/>
      <c r="WRD2" s="1730"/>
      <c r="WRE2" s="1730"/>
      <c r="WRF2" s="1730"/>
      <c r="WRG2" s="1730"/>
      <c r="WRH2" s="1730"/>
      <c r="WRI2" s="1730"/>
      <c r="WRJ2" s="1730"/>
      <c r="WRK2" s="1730"/>
      <c r="WRL2" s="1730"/>
      <c r="WRM2" s="1730"/>
      <c r="WRN2" s="1730"/>
      <c r="WRO2" s="1730"/>
      <c r="WRP2" s="1730"/>
      <c r="WRQ2" s="1730"/>
      <c r="WRR2" s="1730"/>
      <c r="WRS2" s="1730"/>
      <c r="WRT2" s="1730"/>
      <c r="WRU2" s="1730"/>
      <c r="WRV2" s="1730"/>
      <c r="WRW2" s="1730"/>
      <c r="WRX2" s="1730"/>
      <c r="WRY2" s="1730"/>
      <c r="WRZ2" s="1730"/>
      <c r="WSA2" s="1730"/>
      <c r="WSB2" s="1730"/>
      <c r="WSC2" s="1730"/>
      <c r="WSD2" s="1730"/>
      <c r="WSE2" s="1730"/>
      <c r="WSF2" s="1730"/>
      <c r="WSG2" s="1730"/>
      <c r="WSH2" s="1730"/>
      <c r="WSI2" s="1730"/>
      <c r="WSJ2" s="1730"/>
      <c r="WSK2" s="1730"/>
      <c r="WSL2" s="1730"/>
      <c r="WSM2" s="1730"/>
      <c r="WSN2" s="1730"/>
      <c r="WSO2" s="1730"/>
      <c r="WSP2" s="1730"/>
      <c r="WSQ2" s="1730"/>
      <c r="WSR2" s="1730"/>
      <c r="WSS2" s="1730"/>
      <c r="WST2" s="1730"/>
      <c r="WSU2" s="1730"/>
      <c r="WSV2" s="1730"/>
      <c r="WSW2" s="1730"/>
      <c r="WSX2" s="1730"/>
      <c r="WSY2" s="1730"/>
      <c r="WSZ2" s="1730"/>
      <c r="WTA2" s="1730"/>
      <c r="WTB2" s="1730"/>
      <c r="WTC2" s="1730"/>
      <c r="WTD2" s="1730"/>
      <c r="WTE2" s="1730"/>
      <c r="WTF2" s="1730"/>
      <c r="WTG2" s="1730"/>
      <c r="WTH2" s="1730"/>
      <c r="WTI2" s="1730"/>
      <c r="WTJ2" s="1730"/>
      <c r="WTK2" s="1730"/>
      <c r="WTL2" s="1730"/>
      <c r="WTM2" s="1730"/>
      <c r="WTN2" s="1730"/>
      <c r="WTO2" s="1730"/>
      <c r="WTP2" s="1730"/>
      <c r="WTQ2" s="1730"/>
      <c r="WTR2" s="1730"/>
      <c r="WTS2" s="1730"/>
      <c r="WTT2" s="1730"/>
      <c r="WTU2" s="1730"/>
      <c r="WTV2" s="1730"/>
      <c r="WTW2" s="1730"/>
      <c r="WTX2" s="1730"/>
      <c r="WTY2" s="1730"/>
      <c r="WTZ2" s="1730"/>
      <c r="WUA2" s="1730"/>
      <c r="WUB2" s="1730"/>
      <c r="WUC2" s="1730"/>
      <c r="WUD2" s="1730"/>
      <c r="WUE2" s="1730"/>
      <c r="WUF2" s="1730"/>
      <c r="WUG2" s="1730"/>
      <c r="WUH2" s="1730"/>
      <c r="WUI2" s="1730"/>
      <c r="WUJ2" s="1730"/>
      <c r="WUK2" s="1730"/>
      <c r="WUL2" s="1730"/>
      <c r="WUM2" s="1730"/>
      <c r="WUN2" s="1730"/>
      <c r="WUO2" s="1730"/>
      <c r="WUP2" s="1730"/>
      <c r="WUQ2" s="1730"/>
      <c r="WUR2" s="1730"/>
      <c r="WUS2" s="1730"/>
      <c r="WUT2" s="1730"/>
      <c r="WUU2" s="1730"/>
      <c r="WUV2" s="1730"/>
      <c r="WUW2" s="1730"/>
      <c r="WUX2" s="1730"/>
      <c r="WUY2" s="1730"/>
      <c r="WUZ2" s="1730"/>
      <c r="WVA2" s="1730"/>
      <c r="WVB2" s="1730"/>
      <c r="WVC2" s="1730"/>
      <c r="WVD2" s="1730"/>
      <c r="WVE2" s="1730"/>
      <c r="WVF2" s="1730"/>
      <c r="WVG2" s="1730"/>
      <c r="WVH2" s="1730"/>
      <c r="WVI2" s="1730"/>
      <c r="WVJ2" s="1730"/>
      <c r="WVK2" s="1730"/>
      <c r="WVL2" s="1730"/>
      <c r="WVM2" s="1730"/>
      <c r="WVN2" s="1730"/>
      <c r="WVO2" s="1730"/>
      <c r="WVP2" s="1730"/>
      <c r="WVQ2" s="1730"/>
      <c r="WVR2" s="1730"/>
      <c r="WVS2" s="1730"/>
      <c r="WVT2" s="1730"/>
      <c r="WVU2" s="1730"/>
      <c r="WVV2" s="1730"/>
      <c r="WVW2" s="1730"/>
      <c r="WVX2" s="1730"/>
      <c r="WVY2" s="1730"/>
      <c r="WVZ2" s="1730"/>
      <c r="WWA2" s="1730"/>
      <c r="WWB2" s="1730"/>
      <c r="WWC2" s="1730"/>
      <c r="WWD2" s="1730"/>
      <c r="WWE2" s="1730"/>
      <c r="WWF2" s="1730"/>
      <c r="WWG2" s="1730"/>
      <c r="WWH2" s="1730"/>
      <c r="WWI2" s="1730"/>
      <c r="WWJ2" s="1730"/>
      <c r="WWK2" s="1730"/>
      <c r="WWL2" s="1730"/>
      <c r="WWM2" s="1730"/>
      <c r="WWN2" s="1730"/>
      <c r="WWO2" s="1730"/>
      <c r="WWP2" s="1730"/>
      <c r="WWQ2" s="1730"/>
      <c r="WWR2" s="1730"/>
      <c r="WWS2" s="1730"/>
      <c r="WWT2" s="1730"/>
      <c r="WWU2" s="1730"/>
      <c r="WWV2" s="1730"/>
      <c r="WWW2" s="1730"/>
      <c r="WWX2" s="1730"/>
      <c r="WWY2" s="1730"/>
      <c r="WWZ2" s="1730"/>
      <c r="WXA2" s="1730"/>
      <c r="WXB2" s="1730"/>
      <c r="WXC2" s="1730"/>
      <c r="WXD2" s="1730"/>
      <c r="WXE2" s="1730"/>
      <c r="WXF2" s="1730"/>
      <c r="WXG2" s="1730"/>
      <c r="WXH2" s="1730"/>
      <c r="WXI2" s="1730"/>
      <c r="WXJ2" s="1730"/>
      <c r="WXK2" s="1730"/>
      <c r="WXL2" s="1730"/>
      <c r="WXM2" s="1730"/>
      <c r="WXN2" s="1730"/>
      <c r="WXO2" s="1730"/>
      <c r="WXP2" s="1730"/>
      <c r="WXQ2" s="1730"/>
      <c r="WXR2" s="1730"/>
      <c r="WXS2" s="1730"/>
      <c r="WXT2" s="1730"/>
      <c r="WXU2" s="1730"/>
      <c r="WXV2" s="1730"/>
      <c r="WXW2" s="1730"/>
      <c r="WXX2" s="1730"/>
      <c r="WXY2" s="1730"/>
      <c r="WXZ2" s="1730"/>
      <c r="WYA2" s="1730"/>
      <c r="WYB2" s="1730"/>
      <c r="WYC2" s="1730"/>
      <c r="WYD2" s="1730"/>
      <c r="WYE2" s="1730"/>
      <c r="WYF2" s="1730"/>
      <c r="WYG2" s="1730"/>
      <c r="WYH2" s="1730"/>
      <c r="WYI2" s="1730"/>
      <c r="WYJ2" s="1730"/>
      <c r="WYK2" s="1730"/>
      <c r="WYL2" s="1730"/>
      <c r="WYM2" s="1730"/>
      <c r="WYN2" s="1730"/>
      <c r="WYO2" s="1730"/>
      <c r="WYP2" s="1730"/>
      <c r="WYQ2" s="1730"/>
      <c r="WYR2" s="1730"/>
      <c r="WYS2" s="1730"/>
      <c r="WYT2" s="1730"/>
      <c r="WYU2" s="1730"/>
      <c r="WYV2" s="1730"/>
      <c r="WYW2" s="1730"/>
      <c r="WYX2" s="1730"/>
      <c r="WYY2" s="1730"/>
      <c r="WYZ2" s="1730"/>
      <c r="WZA2" s="1730"/>
      <c r="WZB2" s="1730"/>
      <c r="WZC2" s="1730"/>
      <c r="WZD2" s="1730"/>
      <c r="WZE2" s="1730"/>
      <c r="WZF2" s="1730"/>
      <c r="WZG2" s="1730"/>
      <c r="WZH2" s="1730"/>
      <c r="WZI2" s="1730"/>
      <c r="WZJ2" s="1730"/>
      <c r="WZK2" s="1730"/>
      <c r="WZL2" s="1730"/>
      <c r="WZM2" s="1730"/>
      <c r="WZN2" s="1730"/>
      <c r="WZO2" s="1730"/>
      <c r="WZP2" s="1730"/>
      <c r="WZQ2" s="1730"/>
      <c r="WZR2" s="1730"/>
      <c r="WZS2" s="1730"/>
      <c r="WZT2" s="1730"/>
      <c r="WZU2" s="1730"/>
      <c r="WZV2" s="1730"/>
      <c r="WZW2" s="1730"/>
      <c r="WZX2" s="1730"/>
      <c r="WZY2" s="1730"/>
      <c r="WZZ2" s="1730"/>
      <c r="XAA2" s="1730"/>
      <c r="XAB2" s="1730"/>
      <c r="XAC2" s="1730"/>
      <c r="XAD2" s="1730"/>
      <c r="XAE2" s="1730"/>
      <c r="XAF2" s="1730"/>
      <c r="XAG2" s="1730"/>
      <c r="XAH2" s="1730"/>
      <c r="XAI2" s="1730"/>
      <c r="XAJ2" s="1730"/>
      <c r="XAK2" s="1730"/>
      <c r="XAL2" s="1730"/>
      <c r="XAM2" s="1730"/>
      <c r="XAN2" s="1730"/>
      <c r="XAO2" s="1730"/>
      <c r="XAP2" s="1730"/>
      <c r="XAQ2" s="1730"/>
      <c r="XAR2" s="1730"/>
      <c r="XAS2" s="1730"/>
      <c r="XAT2" s="1730"/>
      <c r="XAU2" s="1730"/>
      <c r="XAV2" s="1730"/>
      <c r="XAW2" s="1730"/>
      <c r="XAX2" s="1730"/>
      <c r="XAY2" s="1730"/>
      <c r="XAZ2" s="1730"/>
      <c r="XBA2" s="1730"/>
      <c r="XBB2" s="1730"/>
      <c r="XBC2" s="1730"/>
      <c r="XBD2" s="1730"/>
      <c r="XBE2" s="1730"/>
      <c r="XBF2" s="1730"/>
      <c r="XBG2" s="1730"/>
      <c r="XBH2" s="1730"/>
      <c r="XBI2" s="1730"/>
      <c r="XBJ2" s="1730"/>
      <c r="XBK2" s="1730"/>
      <c r="XBL2" s="1730"/>
      <c r="XBM2" s="1730"/>
      <c r="XBN2" s="1730"/>
      <c r="XBO2" s="1730"/>
      <c r="XBP2" s="1730"/>
      <c r="XBQ2" s="1730"/>
      <c r="XBR2" s="1730"/>
      <c r="XBS2" s="1730"/>
      <c r="XBT2" s="1730"/>
      <c r="XBU2" s="1730"/>
      <c r="XBV2" s="1730"/>
      <c r="XBW2" s="1730"/>
      <c r="XBX2" s="1730"/>
      <c r="XBY2" s="1730"/>
      <c r="XBZ2" s="1730"/>
      <c r="XCA2" s="1730"/>
      <c r="XCB2" s="1730"/>
      <c r="XCC2" s="1730"/>
      <c r="XCD2" s="1730"/>
      <c r="XCE2" s="1730"/>
      <c r="XCF2" s="1730"/>
      <c r="XCG2" s="1730"/>
      <c r="XCH2" s="1730"/>
      <c r="XCI2" s="1730"/>
      <c r="XCJ2" s="1730"/>
      <c r="XCK2" s="1730"/>
      <c r="XCL2" s="1730"/>
      <c r="XCM2" s="1730"/>
      <c r="XCN2" s="1730"/>
      <c r="XCO2" s="1730"/>
      <c r="XCP2" s="1730"/>
      <c r="XCQ2" s="1730"/>
      <c r="XCR2" s="1730"/>
      <c r="XCS2" s="1730"/>
      <c r="XCT2" s="1730"/>
      <c r="XCU2" s="1730"/>
      <c r="XCV2" s="1730"/>
      <c r="XCW2" s="1730"/>
      <c r="XCX2" s="1730"/>
      <c r="XCY2" s="1730"/>
      <c r="XCZ2" s="1730"/>
      <c r="XDA2" s="1730"/>
      <c r="XDB2" s="1730"/>
      <c r="XDC2" s="1730"/>
      <c r="XDD2" s="1730"/>
      <c r="XDE2" s="1730"/>
      <c r="XDF2" s="1730"/>
      <c r="XDG2" s="1730"/>
      <c r="XDH2" s="1730"/>
      <c r="XDI2" s="1730"/>
      <c r="XDJ2" s="1730"/>
      <c r="XDK2" s="1730"/>
      <c r="XDL2" s="1730"/>
      <c r="XDM2" s="1730"/>
      <c r="XDN2" s="1730"/>
      <c r="XDO2" s="1730"/>
      <c r="XDP2" s="1730"/>
      <c r="XDQ2" s="1730"/>
      <c r="XDR2" s="1730"/>
      <c r="XDS2" s="1730"/>
      <c r="XDT2" s="1730"/>
      <c r="XDU2" s="1730"/>
      <c r="XDV2" s="1730"/>
      <c r="XDW2" s="1730"/>
      <c r="XDX2" s="1730"/>
      <c r="XDY2" s="1730"/>
      <c r="XDZ2" s="1730"/>
      <c r="XEA2" s="1730"/>
      <c r="XEB2" s="1730"/>
      <c r="XEC2" s="1730"/>
      <c r="XED2" s="1730"/>
      <c r="XEE2" s="1730"/>
      <c r="XEF2" s="1730"/>
      <c r="XEG2" s="1730"/>
      <c r="XEH2" s="1730"/>
      <c r="XEI2" s="1730"/>
      <c r="XEJ2" s="1730"/>
      <c r="XEK2" s="1730"/>
      <c r="XEL2" s="1730"/>
      <c r="XEM2" s="1730"/>
      <c r="XEN2" s="1730"/>
      <c r="XEO2" s="1730"/>
      <c r="XEP2" s="1730"/>
      <c r="XEQ2" s="1730"/>
      <c r="XER2" s="1730"/>
      <c r="XES2" s="1730"/>
      <c r="XET2" s="1730"/>
      <c r="XEU2" s="1730"/>
      <c r="XEV2" s="1730"/>
      <c r="XEW2" s="1730"/>
      <c r="XEX2" s="1730"/>
      <c r="XEY2" s="1730"/>
      <c r="XEZ2" s="1730"/>
      <c r="XFA2" s="1730"/>
      <c r="XFB2" s="1730"/>
      <c r="XFC2" s="1730"/>
      <c r="XFD2" s="1730"/>
    </row>
    <row r="3" spans="1:16384" s="1173" customFormat="1" x14ac:dyDescent="0.35">
      <c r="A3" s="1730" t="s">
        <v>434</v>
      </c>
      <c r="B3" s="1730"/>
      <c r="C3" s="1730"/>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row>
    <row r="4" spans="1:16384" s="1173" customFormat="1" x14ac:dyDescent="0.35">
      <c r="A4" s="1730" t="s">
        <v>1271</v>
      </c>
      <c r="B4" s="1730"/>
      <c r="C4" s="1730"/>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row>
    <row r="5" spans="1:16384" s="1173" customFormat="1" x14ac:dyDescent="0.35">
      <c r="A5" s="1730" t="s">
        <v>1</v>
      </c>
      <c r="B5" s="1730"/>
      <c r="C5" s="1730"/>
      <c r="D5" s="1730"/>
      <c r="E5" s="1730"/>
      <c r="F5" s="1730"/>
      <c r="G5" s="1730"/>
      <c r="H5" s="1730"/>
      <c r="I5" s="1730"/>
      <c r="J5" s="1730"/>
      <c r="K5" s="1730"/>
      <c r="L5" s="1730"/>
      <c r="M5" s="1730"/>
      <c r="N5" s="1730"/>
      <c r="O5" s="1730"/>
      <c r="P5" s="1730"/>
      <c r="Q5" s="1730"/>
      <c r="R5" s="1730"/>
      <c r="S5" s="1730"/>
      <c r="T5" s="1730"/>
      <c r="U5" s="1730"/>
      <c r="V5" s="1730"/>
      <c r="W5" s="1730"/>
      <c r="X5" s="1730"/>
      <c r="Y5" s="1730"/>
      <c r="Z5" s="1730"/>
      <c r="AA5" s="1730"/>
      <c r="AB5" s="1730"/>
      <c r="AC5" s="1730"/>
      <c r="AD5" s="1730"/>
      <c r="AE5" s="1730"/>
      <c r="AF5" s="1730"/>
      <c r="AG5" s="1730"/>
      <c r="AH5" s="1730"/>
      <c r="AI5" s="1730"/>
      <c r="AJ5" s="1730"/>
      <c r="AK5" s="1730"/>
      <c r="AL5" s="1730"/>
      <c r="AM5" s="1730"/>
      <c r="AN5" s="1730"/>
      <c r="AO5" s="1730"/>
      <c r="AP5" s="1730"/>
      <c r="AQ5" s="1730"/>
      <c r="AR5" s="1730"/>
      <c r="AS5" s="1730"/>
      <c r="AT5" s="1730"/>
      <c r="AU5" s="1730"/>
      <c r="AV5" s="1730"/>
      <c r="AW5" s="1730"/>
      <c r="AX5" s="1730"/>
    </row>
    <row r="6" spans="1:16384" s="1173" customFormat="1" ht="25.5" customHeight="1" x14ac:dyDescent="0.35">
      <c r="A6" s="1731" t="s">
        <v>1270</v>
      </c>
      <c r="B6" s="1731"/>
      <c r="C6" s="1731"/>
      <c r="D6" s="1731"/>
      <c r="E6" s="1731"/>
      <c r="F6" s="1731"/>
      <c r="G6" s="1731"/>
      <c r="H6" s="1731"/>
      <c r="I6" s="1731"/>
      <c r="J6" s="1731"/>
      <c r="K6" s="1731"/>
      <c r="L6" s="1731"/>
      <c r="M6" s="1731"/>
      <c r="N6" s="1731"/>
      <c r="O6" s="1731"/>
      <c r="P6" s="1731"/>
      <c r="Q6" s="1731"/>
      <c r="R6" s="1731"/>
      <c r="S6" s="1731"/>
      <c r="T6" s="1731"/>
      <c r="U6" s="1731"/>
      <c r="V6" s="1731"/>
      <c r="W6" s="1731"/>
      <c r="X6" s="1731"/>
      <c r="Y6" s="1731"/>
      <c r="Z6" s="1731"/>
      <c r="AA6" s="1731"/>
      <c r="AB6" s="1731"/>
      <c r="AC6" s="1731"/>
      <c r="AD6" s="1731"/>
      <c r="AE6" s="1731"/>
      <c r="AF6" s="1731"/>
      <c r="AG6" s="1731"/>
      <c r="AH6" s="1731"/>
      <c r="AI6" s="1731"/>
      <c r="AJ6" s="1731"/>
      <c r="AK6" s="1731"/>
      <c r="AL6" s="1731"/>
      <c r="AM6" s="1731"/>
      <c r="AN6" s="1731"/>
      <c r="AO6" s="1731"/>
      <c r="AP6" s="1731"/>
      <c r="AQ6" s="1731"/>
      <c r="AR6" s="1731"/>
      <c r="AS6" s="1731"/>
      <c r="AT6" s="1731"/>
      <c r="AU6" s="1731"/>
      <c r="AV6" s="1731"/>
      <c r="AW6" s="1731"/>
      <c r="AX6" s="1731"/>
    </row>
    <row r="8" spans="1:16384" ht="18" thickBot="1" x14ac:dyDescent="0.4">
      <c r="A8" s="701" t="s">
        <v>712</v>
      </c>
      <c r="B8" s="700"/>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0"/>
      <c r="AF8" s="700"/>
      <c r="AG8" s="700"/>
      <c r="AH8" s="700"/>
      <c r="AI8" s="700"/>
      <c r="AJ8" s="700"/>
      <c r="AK8" s="700"/>
      <c r="AL8" s="700"/>
      <c r="AM8" s="700"/>
      <c r="AN8" s="700"/>
      <c r="AO8" s="700"/>
      <c r="AP8" s="700"/>
      <c r="AQ8" s="700"/>
      <c r="AR8" s="700"/>
      <c r="AS8" s="700"/>
      <c r="AT8" s="700"/>
      <c r="AU8" s="700"/>
      <c r="AV8" s="700"/>
      <c r="AW8" s="700"/>
      <c r="AX8" s="700"/>
    </row>
    <row r="9" spans="1:16384" ht="15" thickTop="1" x14ac:dyDescent="0.35">
      <c r="A9" s="699"/>
      <c r="B9" s="699"/>
      <c r="C9" s="699"/>
      <c r="D9" s="699"/>
      <c r="E9" s="699"/>
      <c r="F9" s="699"/>
      <c r="G9" s="699"/>
      <c r="H9" s="699"/>
      <c r="I9" s="699"/>
      <c r="J9" s="699"/>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c r="AT9" s="699"/>
      <c r="AU9" s="699"/>
      <c r="AV9" s="699"/>
      <c r="AW9" s="699"/>
      <c r="AX9" s="699"/>
    </row>
    <row r="10" spans="1:16384" ht="15" thickBot="1" x14ac:dyDescent="0.4">
      <c r="B10" s="697"/>
      <c r="D10" s="696" t="s">
        <v>1029</v>
      </c>
      <c r="E10" s="695"/>
      <c r="G10" s="696" t="s">
        <v>1030</v>
      </c>
      <c r="H10" s="695"/>
      <c r="J10" s="696" t="s">
        <v>1031</v>
      </c>
      <c r="K10" s="695"/>
      <c r="M10" s="696" t="s">
        <v>1032</v>
      </c>
      <c r="N10" s="695"/>
      <c r="P10" s="696" t="s">
        <v>1033</v>
      </c>
      <c r="Q10" s="695"/>
      <c r="S10" s="696" t="s">
        <v>1034</v>
      </c>
      <c r="T10" s="695"/>
      <c r="V10" s="696" t="s">
        <v>1035</v>
      </c>
      <c r="W10" s="695"/>
      <c r="Y10" s="696" t="s">
        <v>1036</v>
      </c>
      <c r="Z10" s="695"/>
      <c r="AB10" s="696" t="s">
        <v>1037</v>
      </c>
      <c r="AC10" s="695"/>
      <c r="AE10" s="696" t="s">
        <v>1266</v>
      </c>
      <c r="AF10" s="695"/>
      <c r="AH10" s="696" t="s">
        <v>1267</v>
      </c>
      <c r="AI10" s="695"/>
      <c r="AK10" s="696" t="s">
        <v>1268</v>
      </c>
      <c r="AL10" s="1198"/>
      <c r="AM10" s="1198"/>
      <c r="AN10" s="696" t="s">
        <v>1269</v>
      </c>
      <c r="AO10" s="1198"/>
      <c r="AQ10" s="696" t="s">
        <v>1038</v>
      </c>
      <c r="AR10" s="695"/>
      <c r="AT10" s="696" t="s">
        <v>1039</v>
      </c>
      <c r="AU10" s="695"/>
      <c r="AW10" s="696" t="s">
        <v>1040</v>
      </c>
      <c r="AX10" s="695"/>
    </row>
    <row r="11" spans="1:16384" ht="15.5" thickTop="1" thickBot="1" x14ac:dyDescent="0.4">
      <c r="A11" s="694" t="s">
        <v>482</v>
      </c>
      <c r="B11" s="694"/>
      <c r="D11" s="693" t="s">
        <v>68</v>
      </c>
      <c r="E11" s="693" t="s">
        <v>49</v>
      </c>
      <c r="G11" s="693" t="s">
        <v>68</v>
      </c>
      <c r="H11" s="693" t="s">
        <v>49</v>
      </c>
      <c r="J11" s="693" t="s">
        <v>68</v>
      </c>
      <c r="K11" s="693" t="s">
        <v>49</v>
      </c>
      <c r="M11" s="693" t="s">
        <v>68</v>
      </c>
      <c r="N11" s="693" t="s">
        <v>49</v>
      </c>
      <c r="P11" s="693" t="s">
        <v>68</v>
      </c>
      <c r="Q11" s="693" t="s">
        <v>49</v>
      </c>
      <c r="S11" s="693" t="s">
        <v>68</v>
      </c>
      <c r="T11" s="693" t="s">
        <v>49</v>
      </c>
      <c r="V11" s="693" t="s">
        <v>68</v>
      </c>
      <c r="W11" s="693" t="s">
        <v>49</v>
      </c>
      <c r="Y11" s="693" t="s">
        <v>68</v>
      </c>
      <c r="Z11" s="693" t="s">
        <v>49</v>
      </c>
      <c r="AB11" s="693" t="s">
        <v>68</v>
      </c>
      <c r="AC11" s="693" t="s">
        <v>49</v>
      </c>
      <c r="AE11" s="693" t="s">
        <v>68</v>
      </c>
      <c r="AF11" s="693" t="s">
        <v>49</v>
      </c>
      <c r="AH11" s="693" t="s">
        <v>68</v>
      </c>
      <c r="AI11" s="693" t="s">
        <v>49</v>
      </c>
      <c r="AK11" s="693" t="s">
        <v>68</v>
      </c>
      <c r="AL11" s="693" t="s">
        <v>49</v>
      </c>
      <c r="AN11" s="693" t="s">
        <v>68</v>
      </c>
      <c r="AO11" s="693" t="s">
        <v>49</v>
      </c>
      <c r="AQ11" s="693" t="s">
        <v>68</v>
      </c>
      <c r="AR11" s="693" t="s">
        <v>49</v>
      </c>
      <c r="AT11" s="693" t="s">
        <v>68</v>
      </c>
      <c r="AU11" s="693" t="s">
        <v>49</v>
      </c>
      <c r="AW11" s="693" t="s">
        <v>68</v>
      </c>
      <c r="AX11" s="693" t="s">
        <v>49</v>
      </c>
    </row>
    <row r="12" spans="1:16384" ht="15" thickTop="1" x14ac:dyDescent="0.35">
      <c r="A12" s="692"/>
      <c r="D12" s="691"/>
      <c r="E12" s="690"/>
      <c r="G12" s="691"/>
      <c r="H12" s="690"/>
      <c r="J12" s="691"/>
      <c r="K12" s="690"/>
      <c r="M12" s="691"/>
      <c r="N12" s="690"/>
      <c r="P12" s="691"/>
      <c r="Q12" s="690"/>
      <c r="S12" s="691"/>
      <c r="T12" s="690"/>
      <c r="V12" s="691"/>
      <c r="W12" s="690"/>
      <c r="Y12" s="691"/>
      <c r="Z12" s="690"/>
      <c r="AB12" s="691"/>
      <c r="AC12" s="684"/>
      <c r="AE12" s="691"/>
      <c r="AF12" s="690"/>
      <c r="AH12" s="691"/>
      <c r="AI12" s="690"/>
      <c r="AK12" s="691"/>
      <c r="AL12" s="690"/>
      <c r="AM12" s="690"/>
      <c r="AN12" s="691"/>
      <c r="AO12" s="690"/>
      <c r="AQ12" s="689"/>
      <c r="AR12" s="689"/>
      <c r="AT12" s="689"/>
      <c r="AU12" s="689"/>
      <c r="AW12" s="689"/>
      <c r="AX12" s="689"/>
    </row>
    <row r="13" spans="1:16384" x14ac:dyDescent="0.35">
      <c r="A13" s="686" t="s">
        <v>481</v>
      </c>
      <c r="B13" s="686"/>
      <c r="D13" s="685">
        <v>2952</v>
      </c>
      <c r="E13" s="684">
        <v>16643.10846739</v>
      </c>
      <c r="G13" s="685">
        <v>1055</v>
      </c>
      <c r="H13" s="684">
        <v>6947.6535114400003</v>
      </c>
      <c r="J13" s="685">
        <v>1114</v>
      </c>
      <c r="K13" s="684">
        <v>8925.6042594999999</v>
      </c>
      <c r="M13" s="685">
        <v>1081</v>
      </c>
      <c r="N13" s="684">
        <v>9319.4513991300009</v>
      </c>
      <c r="P13" s="685">
        <v>1129</v>
      </c>
      <c r="Q13" s="684">
        <v>8935.2225334300001</v>
      </c>
      <c r="S13" s="685">
        <v>1579</v>
      </c>
      <c r="T13" s="684">
        <v>13078.348600040001</v>
      </c>
      <c r="V13" s="685">
        <v>1198</v>
      </c>
      <c r="W13" s="684">
        <v>10770.097970049999</v>
      </c>
      <c r="Y13" s="685">
        <v>1553</v>
      </c>
      <c r="Z13" s="684">
        <v>15546.781203490002</v>
      </c>
      <c r="AA13" s="685"/>
      <c r="AB13" s="685">
        <v>2422</v>
      </c>
      <c r="AC13" s="685">
        <v>23113.070684480001</v>
      </c>
      <c r="AE13" s="685">
        <v>1024</v>
      </c>
      <c r="AF13" s="684">
        <v>15018.665809589998</v>
      </c>
      <c r="AH13" s="685">
        <v>1241</v>
      </c>
      <c r="AI13" s="684">
        <v>12573.28631177</v>
      </c>
      <c r="AK13" s="685">
        <v>500</v>
      </c>
      <c r="AL13" s="684">
        <v>6446.3972888299995</v>
      </c>
      <c r="AM13" s="690"/>
      <c r="AN13" s="1199">
        <v>592</v>
      </c>
      <c r="AO13" s="1200">
        <v>7713.7058343100007</v>
      </c>
      <c r="AQ13" s="683">
        <v>-0.421875</v>
      </c>
      <c r="AR13" s="683">
        <v>-0.48639207156573783</v>
      </c>
      <c r="AT13" s="683">
        <v>-0.52296535052377113</v>
      </c>
      <c r="AU13" s="683">
        <v>-0.38650042295711418</v>
      </c>
      <c r="AW13" s="683">
        <v>0.18399999999999994</v>
      </c>
      <c r="AX13" s="683">
        <v>0.19659175330008449</v>
      </c>
    </row>
    <row r="14" spans="1:16384" x14ac:dyDescent="0.35">
      <c r="A14" s="688"/>
      <c r="B14" s="688"/>
      <c r="D14" s="687"/>
      <c r="E14" s="684"/>
      <c r="G14" s="687"/>
      <c r="H14" s="684"/>
      <c r="J14" s="687"/>
      <c r="K14" s="684"/>
      <c r="M14" s="687"/>
      <c r="N14" s="684"/>
      <c r="P14" s="687"/>
      <c r="Q14" s="684"/>
      <c r="S14" s="687"/>
      <c r="T14" s="684"/>
      <c r="V14" s="687"/>
      <c r="W14" s="684"/>
      <c r="Y14" s="687"/>
      <c r="Z14" s="684"/>
      <c r="AB14" s="687"/>
      <c r="AC14" s="684"/>
      <c r="AE14" s="687"/>
      <c r="AF14" s="684"/>
      <c r="AH14" s="687"/>
      <c r="AI14" s="684"/>
      <c r="AK14" s="687"/>
      <c r="AL14" s="684"/>
      <c r="AM14" s="690"/>
      <c r="AN14" s="1201"/>
      <c r="AO14" s="1200"/>
      <c r="AQ14" s="683"/>
      <c r="AR14" s="683"/>
      <c r="AT14" s="683"/>
      <c r="AU14" s="683"/>
      <c r="AW14" s="683"/>
      <c r="AX14" s="683"/>
    </row>
    <row r="15" spans="1:16384" x14ac:dyDescent="0.35">
      <c r="A15" s="686" t="s">
        <v>480</v>
      </c>
      <c r="B15" s="686"/>
      <c r="D15" s="685">
        <v>1172</v>
      </c>
      <c r="E15" s="684">
        <v>7331.3999848599997</v>
      </c>
      <c r="G15" s="685">
        <v>1091</v>
      </c>
      <c r="H15" s="684">
        <v>6855.3874361800008</v>
      </c>
      <c r="J15" s="685">
        <v>1230</v>
      </c>
      <c r="K15" s="684">
        <v>8576.0131870099995</v>
      </c>
      <c r="M15" s="685">
        <v>1521</v>
      </c>
      <c r="N15" s="684">
        <v>12129.081043319999</v>
      </c>
      <c r="P15" s="685">
        <v>1390</v>
      </c>
      <c r="Q15" s="684">
        <v>9996.0802435900005</v>
      </c>
      <c r="S15" s="685">
        <v>1702</v>
      </c>
      <c r="T15" s="684">
        <v>12902.80860196</v>
      </c>
      <c r="V15" s="685">
        <v>1739</v>
      </c>
      <c r="W15" s="684">
        <v>12743.40863724</v>
      </c>
      <c r="Y15" s="685">
        <v>1857</v>
      </c>
      <c r="Z15" s="684">
        <v>16822.664266830001</v>
      </c>
      <c r="AB15" s="685">
        <v>1756</v>
      </c>
      <c r="AC15" s="684">
        <v>16596.532965350001</v>
      </c>
      <c r="AE15" s="685">
        <v>1546</v>
      </c>
      <c r="AF15" s="684">
        <v>15018.665809589998</v>
      </c>
      <c r="AH15" s="685">
        <v>1235</v>
      </c>
      <c r="AI15" s="684">
        <v>16879.363339669999</v>
      </c>
      <c r="AK15" s="685">
        <v>1639</v>
      </c>
      <c r="AL15" s="684">
        <v>18627.174681730001</v>
      </c>
      <c r="AM15" s="690"/>
      <c r="AN15" s="1199">
        <v>1654</v>
      </c>
      <c r="AO15" s="1200">
        <v>18413.568399969998</v>
      </c>
      <c r="AQ15" s="683">
        <v>6.9857697283311815E-2</v>
      </c>
      <c r="AR15" s="683">
        <v>0.22604555114424496</v>
      </c>
      <c r="AT15" s="683">
        <v>0.33927125506072864</v>
      </c>
      <c r="AU15" s="683">
        <v>9.0892353545959814E-2</v>
      </c>
      <c r="AW15" s="683">
        <v>9.1519219035998134E-3</v>
      </c>
      <c r="AX15" s="683">
        <v>-1.1467454695075929E-2</v>
      </c>
    </row>
    <row r="16" spans="1:16384" x14ac:dyDescent="0.35">
      <c r="A16" s="1427"/>
      <c r="B16" s="1427"/>
      <c r="C16" s="1427"/>
      <c r="D16" s="1427"/>
      <c r="E16" s="1427"/>
      <c r="F16" s="1427"/>
      <c r="G16" s="1427"/>
      <c r="H16" s="1427"/>
      <c r="I16" s="1427"/>
      <c r="J16" s="1427"/>
      <c r="K16" s="1427"/>
      <c r="L16" s="1427"/>
      <c r="M16" s="1427"/>
      <c r="N16" s="1427"/>
      <c r="O16" s="1427"/>
      <c r="P16" s="1427"/>
      <c r="Q16" s="1427"/>
      <c r="R16" s="1427"/>
      <c r="S16" s="1427"/>
      <c r="T16" s="1427"/>
      <c r="U16" s="1427"/>
      <c r="V16" s="1427"/>
      <c r="W16" s="1427"/>
      <c r="X16" s="1427"/>
      <c r="Y16" s="1427"/>
      <c r="Z16" s="1427"/>
      <c r="AA16" s="1427"/>
      <c r="AB16" s="1427"/>
      <c r="AC16" s="1427"/>
      <c r="AD16" s="1427"/>
      <c r="AE16" s="1427"/>
      <c r="AF16" s="1427"/>
      <c r="AG16" s="1427"/>
      <c r="AH16" s="1427"/>
      <c r="AI16" s="1427"/>
      <c r="AJ16" s="1427"/>
      <c r="AK16" s="1427"/>
      <c r="AL16" s="1427"/>
      <c r="AM16" s="1427"/>
      <c r="AN16" s="1427"/>
      <c r="AO16" s="1427"/>
      <c r="AP16" s="1427"/>
      <c r="AQ16" s="1427"/>
      <c r="AR16" s="1427"/>
      <c r="AS16" s="1427"/>
      <c r="AT16" s="1427"/>
      <c r="AU16" s="1428"/>
      <c r="AV16" s="1427"/>
      <c r="AW16" s="1427"/>
      <c r="AX16" s="1428"/>
    </row>
    <row r="17" spans="4:50" x14ac:dyDescent="0.35">
      <c r="D17" s="1429"/>
      <c r="E17" s="1430"/>
      <c r="F17" s="698"/>
      <c r="G17" s="1429"/>
      <c r="H17" s="1430"/>
      <c r="I17" s="698"/>
      <c r="J17" s="1431"/>
      <c r="K17" s="1430"/>
      <c r="L17" s="698"/>
      <c r="M17" s="1431"/>
      <c r="N17" s="1430"/>
      <c r="O17" s="698"/>
      <c r="P17" s="1431"/>
      <c r="Q17" s="1430"/>
      <c r="R17" s="698"/>
      <c r="S17" s="1431"/>
      <c r="T17" s="1430"/>
      <c r="U17" s="698"/>
      <c r="V17" s="1431"/>
      <c r="W17" s="1430"/>
      <c r="X17" s="698"/>
      <c r="Y17" s="1431"/>
      <c r="Z17" s="1430"/>
      <c r="AA17" s="698"/>
      <c r="AB17" s="1431"/>
      <c r="AC17" s="1430"/>
      <c r="AD17" s="698"/>
      <c r="AE17" s="1431"/>
      <c r="AF17" s="1430"/>
      <c r="AG17" s="698"/>
      <c r="AH17" s="1431"/>
      <c r="AI17" s="1430"/>
      <c r="AJ17" s="698"/>
      <c r="AK17" s="1431"/>
      <c r="AL17" s="1430"/>
      <c r="AM17" s="1430"/>
      <c r="AN17" s="1430"/>
      <c r="AO17" s="1430"/>
      <c r="AP17" s="698"/>
      <c r="AR17" s="1432"/>
      <c r="AS17" s="698"/>
      <c r="AU17" s="1432"/>
      <c r="AV17" s="698"/>
      <c r="AX17" s="1432"/>
    </row>
    <row r="18" spans="4:50" x14ac:dyDescent="0.35">
      <c r="D18" s="685"/>
      <c r="I18" s="698"/>
      <c r="J18" s="699"/>
      <c r="K18" s="1433"/>
      <c r="L18" s="698"/>
      <c r="M18" s="699"/>
      <c r="N18" s="1430"/>
      <c r="O18" s="698"/>
      <c r="AQ18" s="1498"/>
    </row>
    <row r="19" spans="4:50" ht="18" thickBot="1" x14ac:dyDescent="0.4">
      <c r="K19" s="1499"/>
      <c r="AE19" s="701" t="s">
        <v>484</v>
      </c>
      <c r="AF19" s="700"/>
      <c r="AG19" s="700"/>
      <c r="AH19" s="700"/>
      <c r="AI19" s="700"/>
      <c r="AJ19" s="700"/>
      <c r="AK19" s="700"/>
      <c r="AL19" s="700"/>
      <c r="AM19" s="700"/>
      <c r="AN19" s="700"/>
      <c r="AO19" s="700"/>
      <c r="AP19" s="700"/>
      <c r="AQ19" s="700"/>
      <c r="AR19" s="700"/>
      <c r="AS19" s="700"/>
    </row>
    <row r="20" spans="4:50" ht="15" thickTop="1" x14ac:dyDescent="0.35">
      <c r="AE20" s="699"/>
      <c r="AF20" s="699"/>
      <c r="AG20" s="699"/>
      <c r="AH20" s="699"/>
      <c r="AI20" s="699"/>
      <c r="AJ20" s="699"/>
      <c r="AK20" s="699"/>
      <c r="AL20" s="699"/>
      <c r="AM20" s="699"/>
      <c r="AN20" s="699"/>
      <c r="AO20" s="699"/>
      <c r="AP20" s="699"/>
      <c r="AQ20" s="699"/>
      <c r="AR20" s="699"/>
      <c r="AS20" s="699"/>
    </row>
    <row r="21" spans="4:50" x14ac:dyDescent="0.35">
      <c r="AH21" s="1496" t="s">
        <v>1041</v>
      </c>
      <c r="AI21" s="1496"/>
      <c r="AJ21" s="698"/>
      <c r="AK21" s="1496" t="s">
        <v>955</v>
      </c>
      <c r="AL21" s="1496"/>
      <c r="AM21" s="698"/>
      <c r="AN21" s="1498"/>
      <c r="AS21" s="698"/>
    </row>
    <row r="22" spans="4:50" ht="15" thickBot="1" x14ac:dyDescent="0.4">
      <c r="AF22" s="697"/>
      <c r="AH22" s="696" t="s">
        <v>1269</v>
      </c>
      <c r="AI22" s="695"/>
      <c r="AK22" s="696" t="s">
        <v>1269</v>
      </c>
      <c r="AL22" s="695"/>
      <c r="AN22" s="1202" t="s">
        <v>483</v>
      </c>
      <c r="AO22" s="695"/>
      <c r="AP22" s="695"/>
      <c r="AQ22" s="695"/>
      <c r="AR22" s="695"/>
    </row>
    <row r="23" spans="4:50" ht="15.5" thickTop="1" thickBot="1" x14ac:dyDescent="0.4">
      <c r="AE23" s="694" t="s">
        <v>482</v>
      </c>
      <c r="AF23" s="694"/>
      <c r="AH23" s="693" t="s">
        <v>68</v>
      </c>
      <c r="AI23" s="693" t="s">
        <v>49</v>
      </c>
      <c r="AK23" s="693" t="s">
        <v>68</v>
      </c>
      <c r="AL23" s="693" t="s">
        <v>49</v>
      </c>
      <c r="AN23" s="693" t="s">
        <v>68</v>
      </c>
      <c r="AO23" s="693" t="s">
        <v>49</v>
      </c>
      <c r="AP23" s="1434"/>
      <c r="AQ23" s="1434"/>
      <c r="AR23" s="1434"/>
    </row>
    <row r="24" spans="4:50" ht="15" thickTop="1" x14ac:dyDescent="0.35">
      <c r="AE24" s="692"/>
      <c r="AH24" s="691"/>
      <c r="AI24" s="690"/>
      <c r="AK24" s="691"/>
      <c r="AL24" s="690"/>
      <c r="AN24" s="689"/>
      <c r="AO24" s="689"/>
      <c r="AP24" s="689"/>
      <c r="AQ24" s="689"/>
      <c r="AR24" s="689"/>
    </row>
    <row r="25" spans="4:50" x14ac:dyDescent="0.35">
      <c r="AE25" s="686" t="s">
        <v>481</v>
      </c>
      <c r="AF25" s="686"/>
      <c r="AH25" s="685">
        <v>1848</v>
      </c>
      <c r="AI25" s="684">
        <v>23674.674491727033</v>
      </c>
      <c r="AK25" s="685">
        <v>592</v>
      </c>
      <c r="AL25" s="684">
        <v>7713.7058343100007</v>
      </c>
      <c r="AN25" s="683">
        <v>-0.67965367965367962</v>
      </c>
      <c r="AO25" s="683">
        <v>-0.67417901196464158</v>
      </c>
      <c r="AP25" s="683"/>
      <c r="AQ25" s="683"/>
      <c r="AR25" s="683"/>
    </row>
    <row r="26" spans="4:50" x14ac:dyDescent="0.35">
      <c r="AE26" s="688"/>
      <c r="AF26" s="688"/>
      <c r="AH26" s="687"/>
      <c r="AI26" s="684"/>
      <c r="AK26" s="687"/>
      <c r="AL26" s="684"/>
      <c r="AN26" s="683"/>
      <c r="AO26" s="683"/>
      <c r="AP26" s="683"/>
      <c r="AQ26" s="683"/>
      <c r="AR26" s="683"/>
    </row>
    <row r="27" spans="4:50" x14ac:dyDescent="0.35">
      <c r="AE27" s="686" t="s">
        <v>480</v>
      </c>
      <c r="AF27" s="686"/>
      <c r="AH27" s="685">
        <v>1848</v>
      </c>
      <c r="AI27" s="684">
        <v>23674.674491727033</v>
      </c>
      <c r="AK27" s="685">
        <v>1654</v>
      </c>
      <c r="AL27" s="684">
        <v>18413.568399969998</v>
      </c>
      <c r="AN27" s="683">
        <v>-0.10497835497835495</v>
      </c>
      <c r="AO27" s="683">
        <v>-0.22222506559046873</v>
      </c>
      <c r="AP27" s="683"/>
      <c r="AQ27" s="683"/>
      <c r="AR27" s="683"/>
    </row>
    <row r="28" spans="4:50" x14ac:dyDescent="0.35">
      <c r="AE28" s="1427"/>
      <c r="AF28" s="1427"/>
      <c r="AG28" s="1427"/>
      <c r="AH28" s="1427"/>
      <c r="AI28" s="1427"/>
      <c r="AJ28" s="1427"/>
      <c r="AK28" s="1427"/>
      <c r="AL28" s="1427"/>
      <c r="AM28" s="1427"/>
      <c r="AN28" s="1427"/>
      <c r="AO28" s="1428"/>
      <c r="AP28" s="1428"/>
      <c r="AQ28" s="1428"/>
      <c r="AR28" s="1428"/>
      <c r="AS28" s="1427"/>
    </row>
    <row r="29" spans="4:50" x14ac:dyDescent="0.35">
      <c r="AH29" s="1498"/>
      <c r="AI29" s="1498"/>
      <c r="AK29" s="1498"/>
      <c r="AL29" s="1498"/>
    </row>
    <row r="30" spans="4:50" x14ac:dyDescent="0.35">
      <c r="S30" s="1500"/>
      <c r="AE30" s="1498"/>
      <c r="AF30" s="1501"/>
      <c r="AH30" s="1498"/>
      <c r="AI30" s="1501"/>
      <c r="AK30" s="1498"/>
      <c r="AL30" s="1501"/>
      <c r="AN30" s="1498"/>
      <c r="AO30" s="1501"/>
      <c r="AP30" s="1501"/>
      <c r="AQ30" s="1501"/>
      <c r="AR30" s="1501"/>
      <c r="AT30" s="1498"/>
      <c r="AU30" s="1501"/>
    </row>
    <row r="48" spans="50:50" x14ac:dyDescent="0.35">
      <c r="AX48" s="1502"/>
    </row>
    <row r="49" spans="13:50" x14ac:dyDescent="0.35">
      <c r="AX49" s="1502"/>
    </row>
    <row r="50" spans="13:50" x14ac:dyDescent="0.35">
      <c r="AE50" s="1503" t="s">
        <v>1042</v>
      </c>
    </row>
    <row r="51" spans="13:50" x14ac:dyDescent="0.35">
      <c r="AE51" s="1504" t="s">
        <v>479</v>
      </c>
      <c r="AF51" s="1505" t="s">
        <v>478</v>
      </c>
      <c r="AH51" s="1505" t="s">
        <v>477</v>
      </c>
    </row>
    <row r="52" spans="13:50" hidden="1" x14ac:dyDescent="0.35">
      <c r="AE52" s="1506">
        <v>2011</v>
      </c>
      <c r="AF52" s="1507">
        <v>2952</v>
      </c>
      <c r="AH52" s="1507">
        <v>1172</v>
      </c>
    </row>
    <row r="53" spans="13:50" hidden="1" x14ac:dyDescent="0.35">
      <c r="AE53" s="1506">
        <v>2012</v>
      </c>
      <c r="AF53" s="1507">
        <v>1055</v>
      </c>
      <c r="AH53" s="1507">
        <v>1091</v>
      </c>
    </row>
    <row r="54" spans="13:50" hidden="1" x14ac:dyDescent="0.35">
      <c r="AE54" s="1506">
        <v>2013</v>
      </c>
      <c r="AF54" s="1507">
        <v>1114</v>
      </c>
      <c r="AH54" s="1507">
        <v>1230</v>
      </c>
    </row>
    <row r="55" spans="13:50" hidden="1" x14ac:dyDescent="0.35">
      <c r="AE55" s="1506">
        <v>2014</v>
      </c>
      <c r="AF55" s="1507">
        <v>1081</v>
      </c>
      <c r="AH55" s="1507">
        <v>1521</v>
      </c>
    </row>
    <row r="56" spans="13:50" hidden="1" x14ac:dyDescent="0.35">
      <c r="AE56" s="1506">
        <v>2015</v>
      </c>
      <c r="AF56" s="1507">
        <v>1129</v>
      </c>
      <c r="AH56" s="1507">
        <v>1390</v>
      </c>
      <c r="AJ56" s="1508"/>
      <c r="AS56" s="1508"/>
      <c r="AT56" s="1508"/>
    </row>
    <row r="57" spans="13:50" hidden="1" x14ac:dyDescent="0.35">
      <c r="M57" s="1508"/>
      <c r="AE57" s="1506">
        <v>2016</v>
      </c>
      <c r="AF57" s="1507">
        <v>1579</v>
      </c>
      <c r="AH57" s="1507">
        <v>1702</v>
      </c>
    </row>
    <row r="58" spans="13:50" hidden="1" x14ac:dyDescent="0.35">
      <c r="AE58" s="1506">
        <v>2017</v>
      </c>
      <c r="AF58" s="1507">
        <v>11086</v>
      </c>
      <c r="AH58" s="1507">
        <v>11155</v>
      </c>
    </row>
    <row r="59" spans="13:50" hidden="1" x14ac:dyDescent="0.35">
      <c r="AE59" s="1506">
        <v>2018</v>
      </c>
      <c r="AF59" s="1507">
        <v>12187</v>
      </c>
      <c r="AH59" s="1507">
        <v>11461</v>
      </c>
    </row>
    <row r="60" spans="13:50" hidden="1" x14ac:dyDescent="0.35">
      <c r="AE60" s="1506">
        <v>2019</v>
      </c>
      <c r="AF60" s="1507">
        <v>14251</v>
      </c>
      <c r="AH60" s="1507">
        <v>12844</v>
      </c>
    </row>
    <row r="61" spans="13:50" hidden="1" x14ac:dyDescent="0.35">
      <c r="AE61" s="1506">
        <v>2020</v>
      </c>
      <c r="AF61" s="1507">
        <v>10311</v>
      </c>
      <c r="AH61" s="1507">
        <v>12873</v>
      </c>
    </row>
    <row r="62" spans="13:50" hidden="1" x14ac:dyDescent="0.35">
      <c r="AE62" s="1506">
        <v>2021</v>
      </c>
      <c r="AF62" s="1507">
        <v>10311</v>
      </c>
      <c r="AH62" s="1507">
        <v>12873</v>
      </c>
    </row>
    <row r="63" spans="13:50" x14ac:dyDescent="0.35">
      <c r="AE63" s="1506">
        <v>2022</v>
      </c>
      <c r="AF63" s="1507">
        <v>1024</v>
      </c>
      <c r="AH63" s="1507">
        <v>1546</v>
      </c>
    </row>
    <row r="64" spans="13:50" x14ac:dyDescent="0.35">
      <c r="AE64" s="1506">
        <v>2023</v>
      </c>
      <c r="AF64" s="1507">
        <v>1241</v>
      </c>
      <c r="AH64" s="1507">
        <v>1235</v>
      </c>
    </row>
    <row r="65" spans="31:34" x14ac:dyDescent="0.35">
      <c r="AE65" s="1506">
        <v>2024</v>
      </c>
      <c r="AF65" s="1507">
        <v>500</v>
      </c>
      <c r="AH65" s="1507">
        <v>1639</v>
      </c>
    </row>
    <row r="66" spans="31:34" x14ac:dyDescent="0.35">
      <c r="AE66" s="1506">
        <v>2025</v>
      </c>
      <c r="AF66" s="1507">
        <v>592</v>
      </c>
      <c r="AH66" s="1507">
        <v>1654</v>
      </c>
    </row>
  </sheetData>
  <mergeCells count="333">
    <mergeCell ref="IQ2:KN2"/>
    <mergeCell ref="KO2:ML2"/>
    <mergeCell ref="MM2:OJ2"/>
    <mergeCell ref="OK2:QH2"/>
    <mergeCell ref="QI2:SF2"/>
    <mergeCell ref="SG2:UD2"/>
    <mergeCell ref="A1:AX1"/>
    <mergeCell ref="A2:AX2"/>
    <mergeCell ref="AY2:CV2"/>
    <mergeCell ref="CW2:ET2"/>
    <mergeCell ref="EU2:GR2"/>
    <mergeCell ref="GS2:IP2"/>
    <mergeCell ref="AFS2:AHP2"/>
    <mergeCell ref="AHQ2:AJN2"/>
    <mergeCell ref="AJO2:ALL2"/>
    <mergeCell ref="ALM2:ANJ2"/>
    <mergeCell ref="ANK2:APH2"/>
    <mergeCell ref="API2:ARF2"/>
    <mergeCell ref="UE2:WB2"/>
    <mergeCell ref="WC2:XZ2"/>
    <mergeCell ref="YA2:ZX2"/>
    <mergeCell ref="ZY2:ABV2"/>
    <mergeCell ref="ABW2:ADT2"/>
    <mergeCell ref="ADU2:AFR2"/>
    <mergeCell ref="BCU2:BER2"/>
    <mergeCell ref="BES2:BGP2"/>
    <mergeCell ref="BGQ2:BIN2"/>
    <mergeCell ref="BIO2:BKL2"/>
    <mergeCell ref="BKM2:BMJ2"/>
    <mergeCell ref="BMK2:BOH2"/>
    <mergeCell ref="ARG2:ATD2"/>
    <mergeCell ref="ATE2:AVB2"/>
    <mergeCell ref="AVC2:AWZ2"/>
    <mergeCell ref="AXA2:AYX2"/>
    <mergeCell ref="AYY2:BAV2"/>
    <mergeCell ref="BAW2:BCT2"/>
    <mergeCell ref="BZW2:CBT2"/>
    <mergeCell ref="CBU2:CDR2"/>
    <mergeCell ref="CDS2:CFP2"/>
    <mergeCell ref="CFQ2:CHN2"/>
    <mergeCell ref="CHO2:CJL2"/>
    <mergeCell ref="CJM2:CLJ2"/>
    <mergeCell ref="BOI2:BQF2"/>
    <mergeCell ref="BQG2:BSD2"/>
    <mergeCell ref="BSE2:BUB2"/>
    <mergeCell ref="BUC2:BVZ2"/>
    <mergeCell ref="BWA2:BXX2"/>
    <mergeCell ref="BXY2:BZV2"/>
    <mergeCell ref="CWY2:CYV2"/>
    <mergeCell ref="CYW2:DAT2"/>
    <mergeCell ref="DAU2:DCR2"/>
    <mergeCell ref="DCS2:DEP2"/>
    <mergeCell ref="DEQ2:DGN2"/>
    <mergeCell ref="DGO2:DIL2"/>
    <mergeCell ref="CLK2:CNH2"/>
    <mergeCell ref="CNI2:CPF2"/>
    <mergeCell ref="CPG2:CRD2"/>
    <mergeCell ref="CRE2:CTB2"/>
    <mergeCell ref="CTC2:CUZ2"/>
    <mergeCell ref="CVA2:CWX2"/>
    <mergeCell ref="DUA2:DVX2"/>
    <mergeCell ref="DVY2:DXV2"/>
    <mergeCell ref="DXW2:DZT2"/>
    <mergeCell ref="DZU2:EBR2"/>
    <mergeCell ref="EBS2:EDP2"/>
    <mergeCell ref="EDQ2:EFN2"/>
    <mergeCell ref="DIM2:DKJ2"/>
    <mergeCell ref="DKK2:DMH2"/>
    <mergeCell ref="DMI2:DOF2"/>
    <mergeCell ref="DOG2:DQD2"/>
    <mergeCell ref="DQE2:DSB2"/>
    <mergeCell ref="DSC2:DTZ2"/>
    <mergeCell ref="ERC2:ESZ2"/>
    <mergeCell ref="ETA2:EUX2"/>
    <mergeCell ref="EUY2:EWV2"/>
    <mergeCell ref="EWW2:EYT2"/>
    <mergeCell ref="EYU2:FAR2"/>
    <mergeCell ref="FAS2:FCP2"/>
    <mergeCell ref="EFO2:EHL2"/>
    <mergeCell ref="EHM2:EJJ2"/>
    <mergeCell ref="EJK2:ELH2"/>
    <mergeCell ref="ELI2:ENF2"/>
    <mergeCell ref="ENG2:EPD2"/>
    <mergeCell ref="EPE2:ERB2"/>
    <mergeCell ref="FOE2:FQB2"/>
    <mergeCell ref="FQC2:FRZ2"/>
    <mergeCell ref="FSA2:FTX2"/>
    <mergeCell ref="FTY2:FVV2"/>
    <mergeCell ref="FVW2:FXT2"/>
    <mergeCell ref="FXU2:FZR2"/>
    <mergeCell ref="FCQ2:FEN2"/>
    <mergeCell ref="FEO2:FGL2"/>
    <mergeCell ref="FGM2:FIJ2"/>
    <mergeCell ref="FIK2:FKH2"/>
    <mergeCell ref="FKI2:FMF2"/>
    <mergeCell ref="FMG2:FOD2"/>
    <mergeCell ref="GLG2:GND2"/>
    <mergeCell ref="GNE2:GPB2"/>
    <mergeCell ref="GPC2:GQZ2"/>
    <mergeCell ref="GRA2:GSX2"/>
    <mergeCell ref="GSY2:GUV2"/>
    <mergeCell ref="GUW2:GWT2"/>
    <mergeCell ref="FZS2:GBP2"/>
    <mergeCell ref="GBQ2:GDN2"/>
    <mergeCell ref="GDO2:GFL2"/>
    <mergeCell ref="GFM2:GHJ2"/>
    <mergeCell ref="GHK2:GJH2"/>
    <mergeCell ref="GJI2:GLF2"/>
    <mergeCell ref="HII2:HKF2"/>
    <mergeCell ref="HKG2:HMD2"/>
    <mergeCell ref="HME2:HOB2"/>
    <mergeCell ref="HOC2:HPZ2"/>
    <mergeCell ref="HQA2:HRX2"/>
    <mergeCell ref="HRY2:HTV2"/>
    <mergeCell ref="GWU2:GYR2"/>
    <mergeCell ref="GYS2:HAP2"/>
    <mergeCell ref="HAQ2:HCN2"/>
    <mergeCell ref="HCO2:HEL2"/>
    <mergeCell ref="HEM2:HGJ2"/>
    <mergeCell ref="HGK2:HIH2"/>
    <mergeCell ref="IFK2:IHH2"/>
    <mergeCell ref="IHI2:IJF2"/>
    <mergeCell ref="IJG2:ILD2"/>
    <mergeCell ref="ILE2:INB2"/>
    <mergeCell ref="INC2:IOZ2"/>
    <mergeCell ref="IPA2:IQX2"/>
    <mergeCell ref="HTW2:HVT2"/>
    <mergeCell ref="HVU2:HXR2"/>
    <mergeCell ref="HXS2:HZP2"/>
    <mergeCell ref="HZQ2:IBN2"/>
    <mergeCell ref="IBO2:IDL2"/>
    <mergeCell ref="IDM2:IFJ2"/>
    <mergeCell ref="JCM2:JEJ2"/>
    <mergeCell ref="JEK2:JGH2"/>
    <mergeCell ref="JGI2:JIF2"/>
    <mergeCell ref="JIG2:JKD2"/>
    <mergeCell ref="JKE2:JMB2"/>
    <mergeCell ref="JMC2:JNZ2"/>
    <mergeCell ref="IQY2:ISV2"/>
    <mergeCell ref="ISW2:IUT2"/>
    <mergeCell ref="IUU2:IWR2"/>
    <mergeCell ref="IWS2:IYP2"/>
    <mergeCell ref="IYQ2:JAN2"/>
    <mergeCell ref="JAO2:JCL2"/>
    <mergeCell ref="JZO2:KBL2"/>
    <mergeCell ref="KBM2:KDJ2"/>
    <mergeCell ref="KDK2:KFH2"/>
    <mergeCell ref="KFI2:KHF2"/>
    <mergeCell ref="KHG2:KJD2"/>
    <mergeCell ref="KJE2:KLB2"/>
    <mergeCell ref="JOA2:JPX2"/>
    <mergeCell ref="JPY2:JRV2"/>
    <mergeCell ref="JRW2:JTT2"/>
    <mergeCell ref="JTU2:JVR2"/>
    <mergeCell ref="JVS2:JXP2"/>
    <mergeCell ref="JXQ2:JZN2"/>
    <mergeCell ref="KWQ2:KYN2"/>
    <mergeCell ref="KYO2:LAL2"/>
    <mergeCell ref="LAM2:LCJ2"/>
    <mergeCell ref="LCK2:LEH2"/>
    <mergeCell ref="LEI2:LGF2"/>
    <mergeCell ref="LGG2:LID2"/>
    <mergeCell ref="KLC2:KMZ2"/>
    <mergeCell ref="KNA2:KOX2"/>
    <mergeCell ref="KOY2:KQV2"/>
    <mergeCell ref="KQW2:KST2"/>
    <mergeCell ref="KSU2:KUR2"/>
    <mergeCell ref="KUS2:KWP2"/>
    <mergeCell ref="LTS2:LVP2"/>
    <mergeCell ref="LVQ2:LXN2"/>
    <mergeCell ref="LXO2:LZL2"/>
    <mergeCell ref="LZM2:MBJ2"/>
    <mergeCell ref="MBK2:MDH2"/>
    <mergeCell ref="MDI2:MFF2"/>
    <mergeCell ref="LIE2:LKB2"/>
    <mergeCell ref="LKC2:LLZ2"/>
    <mergeCell ref="LMA2:LNX2"/>
    <mergeCell ref="LNY2:LPV2"/>
    <mergeCell ref="LPW2:LRT2"/>
    <mergeCell ref="LRU2:LTR2"/>
    <mergeCell ref="MQU2:MSR2"/>
    <mergeCell ref="MSS2:MUP2"/>
    <mergeCell ref="MUQ2:MWN2"/>
    <mergeCell ref="MWO2:MYL2"/>
    <mergeCell ref="MYM2:NAJ2"/>
    <mergeCell ref="NAK2:NCH2"/>
    <mergeCell ref="MFG2:MHD2"/>
    <mergeCell ref="MHE2:MJB2"/>
    <mergeCell ref="MJC2:MKZ2"/>
    <mergeCell ref="MLA2:MMX2"/>
    <mergeCell ref="MMY2:MOV2"/>
    <mergeCell ref="MOW2:MQT2"/>
    <mergeCell ref="NNW2:NPT2"/>
    <mergeCell ref="NPU2:NRR2"/>
    <mergeCell ref="NRS2:NTP2"/>
    <mergeCell ref="NTQ2:NVN2"/>
    <mergeCell ref="NVO2:NXL2"/>
    <mergeCell ref="NXM2:NZJ2"/>
    <mergeCell ref="NCI2:NEF2"/>
    <mergeCell ref="NEG2:NGD2"/>
    <mergeCell ref="NGE2:NIB2"/>
    <mergeCell ref="NIC2:NJZ2"/>
    <mergeCell ref="NKA2:NLX2"/>
    <mergeCell ref="NLY2:NNV2"/>
    <mergeCell ref="OKY2:OMV2"/>
    <mergeCell ref="OMW2:OOT2"/>
    <mergeCell ref="OOU2:OQR2"/>
    <mergeCell ref="OQS2:OSP2"/>
    <mergeCell ref="OSQ2:OUN2"/>
    <mergeCell ref="OUO2:OWL2"/>
    <mergeCell ref="NZK2:OBH2"/>
    <mergeCell ref="OBI2:ODF2"/>
    <mergeCell ref="ODG2:OFD2"/>
    <mergeCell ref="OFE2:OHB2"/>
    <mergeCell ref="OHC2:OIZ2"/>
    <mergeCell ref="OJA2:OKX2"/>
    <mergeCell ref="PIA2:PJX2"/>
    <mergeCell ref="PJY2:PLV2"/>
    <mergeCell ref="PLW2:PNT2"/>
    <mergeCell ref="PNU2:PPR2"/>
    <mergeCell ref="PPS2:PRP2"/>
    <mergeCell ref="PRQ2:PTN2"/>
    <mergeCell ref="OWM2:OYJ2"/>
    <mergeCell ref="OYK2:PAH2"/>
    <mergeCell ref="PAI2:PCF2"/>
    <mergeCell ref="PCG2:PED2"/>
    <mergeCell ref="PEE2:PGB2"/>
    <mergeCell ref="PGC2:PHZ2"/>
    <mergeCell ref="QFC2:QGZ2"/>
    <mergeCell ref="QHA2:QIX2"/>
    <mergeCell ref="QIY2:QKV2"/>
    <mergeCell ref="QKW2:QMT2"/>
    <mergeCell ref="QMU2:QOR2"/>
    <mergeCell ref="QOS2:QQP2"/>
    <mergeCell ref="PTO2:PVL2"/>
    <mergeCell ref="PVM2:PXJ2"/>
    <mergeCell ref="PXK2:PZH2"/>
    <mergeCell ref="PZI2:QBF2"/>
    <mergeCell ref="QBG2:QDD2"/>
    <mergeCell ref="QDE2:QFB2"/>
    <mergeCell ref="RCE2:REB2"/>
    <mergeCell ref="REC2:RFZ2"/>
    <mergeCell ref="RGA2:RHX2"/>
    <mergeCell ref="RHY2:RJV2"/>
    <mergeCell ref="RJW2:RLT2"/>
    <mergeCell ref="RLU2:RNR2"/>
    <mergeCell ref="QQQ2:QSN2"/>
    <mergeCell ref="QSO2:QUL2"/>
    <mergeCell ref="QUM2:QWJ2"/>
    <mergeCell ref="QWK2:QYH2"/>
    <mergeCell ref="QYI2:RAF2"/>
    <mergeCell ref="RAG2:RCD2"/>
    <mergeCell ref="RZG2:SBD2"/>
    <mergeCell ref="SBE2:SDB2"/>
    <mergeCell ref="SDC2:SEZ2"/>
    <mergeCell ref="SFA2:SGX2"/>
    <mergeCell ref="SGY2:SIV2"/>
    <mergeCell ref="SIW2:SKT2"/>
    <mergeCell ref="RNS2:RPP2"/>
    <mergeCell ref="RPQ2:RRN2"/>
    <mergeCell ref="RRO2:RTL2"/>
    <mergeCell ref="RTM2:RVJ2"/>
    <mergeCell ref="RVK2:RXH2"/>
    <mergeCell ref="RXI2:RZF2"/>
    <mergeCell ref="SWI2:SYF2"/>
    <mergeCell ref="SYG2:TAD2"/>
    <mergeCell ref="TAE2:TCB2"/>
    <mergeCell ref="TCC2:TDZ2"/>
    <mergeCell ref="TEA2:TFX2"/>
    <mergeCell ref="TFY2:THV2"/>
    <mergeCell ref="SKU2:SMR2"/>
    <mergeCell ref="SMS2:SOP2"/>
    <mergeCell ref="SOQ2:SQN2"/>
    <mergeCell ref="SQO2:SSL2"/>
    <mergeCell ref="SSM2:SUJ2"/>
    <mergeCell ref="SUK2:SWH2"/>
    <mergeCell ref="TTK2:TVH2"/>
    <mergeCell ref="TVI2:TXF2"/>
    <mergeCell ref="TXG2:TZD2"/>
    <mergeCell ref="TZE2:UBB2"/>
    <mergeCell ref="UBC2:UCZ2"/>
    <mergeCell ref="UDA2:UEX2"/>
    <mergeCell ref="THW2:TJT2"/>
    <mergeCell ref="TJU2:TLR2"/>
    <mergeCell ref="TLS2:TNP2"/>
    <mergeCell ref="TNQ2:TPN2"/>
    <mergeCell ref="TPO2:TRL2"/>
    <mergeCell ref="TRM2:TTJ2"/>
    <mergeCell ref="UQM2:USJ2"/>
    <mergeCell ref="USK2:UUH2"/>
    <mergeCell ref="UUI2:UWF2"/>
    <mergeCell ref="UWG2:UYD2"/>
    <mergeCell ref="UYE2:VAB2"/>
    <mergeCell ref="VAC2:VBZ2"/>
    <mergeCell ref="UEY2:UGV2"/>
    <mergeCell ref="UGW2:UIT2"/>
    <mergeCell ref="UIU2:UKR2"/>
    <mergeCell ref="UKS2:UMP2"/>
    <mergeCell ref="UMQ2:UON2"/>
    <mergeCell ref="UOO2:UQL2"/>
    <mergeCell ref="VTI2:VVF2"/>
    <mergeCell ref="VVG2:VXD2"/>
    <mergeCell ref="VXE2:VZB2"/>
    <mergeCell ref="VCA2:VDX2"/>
    <mergeCell ref="VDY2:VFV2"/>
    <mergeCell ref="VFW2:VHT2"/>
    <mergeCell ref="VHU2:VJR2"/>
    <mergeCell ref="VJS2:VLP2"/>
    <mergeCell ref="VLQ2:VNN2"/>
    <mergeCell ref="A4:AX4"/>
    <mergeCell ref="A5:AX5"/>
    <mergeCell ref="A6:AX6"/>
    <mergeCell ref="WWE2:WYB2"/>
    <mergeCell ref="WYC2:WZZ2"/>
    <mergeCell ref="XAA2:XBX2"/>
    <mergeCell ref="XBY2:XDV2"/>
    <mergeCell ref="XDW2:XFD2"/>
    <mergeCell ref="A3:AX3"/>
    <mergeCell ref="WKQ2:WMN2"/>
    <mergeCell ref="WMO2:WOL2"/>
    <mergeCell ref="WOM2:WQJ2"/>
    <mergeCell ref="WQK2:WSH2"/>
    <mergeCell ref="WSI2:WUF2"/>
    <mergeCell ref="WUG2:WWD2"/>
    <mergeCell ref="VZC2:WAZ2"/>
    <mergeCell ref="WBA2:WCX2"/>
    <mergeCell ref="WCY2:WEV2"/>
    <mergeCell ref="WEW2:WGT2"/>
    <mergeCell ref="WGU2:WIR2"/>
    <mergeCell ref="WIS2:WKP2"/>
    <mergeCell ref="VNO2:VPL2"/>
    <mergeCell ref="VPM2:VRJ2"/>
    <mergeCell ref="VRK2:VTH2"/>
  </mergeCells>
  <printOptions horizontalCentered="1"/>
  <pageMargins left="0.39370078740157483" right="0.39370078740157483" top="0.78740157480314965" bottom="0.59055118110236227" header="0.31496062992125984" footer="0.31496062992125984"/>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1A93-F76E-487D-8768-3E970E91D592}">
  <sheetPr>
    <tabColor theme="0"/>
  </sheetPr>
  <dimension ref="A1:AG611"/>
  <sheetViews>
    <sheetView showGridLines="0" zoomScale="80" zoomScaleNormal="80" workbookViewId="0">
      <selection activeCell="E616" sqref="E616"/>
    </sheetView>
  </sheetViews>
  <sheetFormatPr baseColWidth="10" defaultColWidth="11.453125" defaultRowHeight="14.5" x14ac:dyDescent="0.35"/>
  <cols>
    <col min="1" max="1" width="44.54296875" style="1113" bestFit="1" customWidth="1"/>
    <col min="2" max="2" width="12.90625" style="1114" bestFit="1" customWidth="1"/>
    <col min="3" max="3" width="15.90625" style="1114" bestFit="1" customWidth="1"/>
    <col min="4" max="4" width="22" style="1115" bestFit="1" customWidth="1"/>
    <col min="5" max="5" width="24.7265625" style="1115" bestFit="1" customWidth="1"/>
    <col min="6" max="6" width="19.54296875" style="1113" bestFit="1" customWidth="1"/>
    <col min="7" max="16384" width="11.453125" style="1113"/>
  </cols>
  <sheetData>
    <row r="1" spans="1:33" s="1112" customFormat="1" x14ac:dyDescent="0.35">
      <c r="A1" s="1732" t="s">
        <v>0</v>
      </c>
      <c r="B1" s="1732"/>
      <c r="C1" s="1732"/>
      <c r="D1" s="1732"/>
      <c r="E1" s="173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row>
    <row r="2" spans="1:33" s="1112" customFormat="1" ht="15" customHeight="1" x14ac:dyDescent="0.35">
      <c r="A2" s="1732" t="s">
        <v>434</v>
      </c>
      <c r="B2" s="1732"/>
      <c r="C2" s="1732"/>
      <c r="D2" s="1732"/>
      <c r="E2" s="173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row>
    <row r="3" spans="1:33" s="1112" customFormat="1" ht="15" customHeight="1" x14ac:dyDescent="0.35">
      <c r="A3" s="1732" t="s">
        <v>1271</v>
      </c>
      <c r="B3" s="1732"/>
      <c r="C3" s="1732"/>
      <c r="D3" s="1732"/>
      <c r="E3" s="173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row>
    <row r="4" spans="1:33" ht="11.25" customHeight="1" thickBot="1" x14ac:dyDescent="0.4">
      <c r="A4" s="54"/>
      <c r="B4" s="54"/>
      <c r="C4" s="54"/>
      <c r="D4" s="190"/>
      <c r="E4" s="190"/>
    </row>
    <row r="5" spans="1:33" ht="36" customHeight="1" thickBot="1" x14ac:dyDescent="0.4">
      <c r="A5" s="1670" t="s">
        <v>362</v>
      </c>
      <c r="B5" s="1671"/>
      <c r="C5" s="1671"/>
      <c r="D5" s="1671"/>
      <c r="E5" s="1685"/>
      <c r="F5"/>
    </row>
    <row r="6" spans="1:33" x14ac:dyDescent="0.35">
      <c r="F6"/>
    </row>
    <row r="7" spans="1:33" hidden="1" x14ac:dyDescent="0.35">
      <c r="F7"/>
    </row>
    <row r="8" spans="1:33" hidden="1" x14ac:dyDescent="0.35">
      <c r="F8"/>
    </row>
    <row r="9" spans="1:33" ht="25" x14ac:dyDescent="0.35">
      <c r="A9" s="1435" t="s">
        <v>378</v>
      </c>
      <c r="B9" s="1538" t="s">
        <v>307</v>
      </c>
      <c r="C9" s="1538" t="s">
        <v>306</v>
      </c>
      <c r="D9" s="1539" t="s">
        <v>308</v>
      </c>
      <c r="E9" s="1436" t="s">
        <v>309</v>
      </c>
      <c r="F9"/>
    </row>
    <row r="10" spans="1:33" x14ac:dyDescent="0.35">
      <c r="A10" s="1543" t="s">
        <v>93</v>
      </c>
      <c r="B10" s="1540">
        <v>44</v>
      </c>
      <c r="C10" s="1540">
        <v>7</v>
      </c>
      <c r="D10" s="1541">
        <v>9711995.3463247865</v>
      </c>
      <c r="E10" s="191">
        <v>29326680.808846157</v>
      </c>
      <c r="F10"/>
    </row>
    <row r="11" spans="1:33" x14ac:dyDescent="0.35">
      <c r="A11" s="518" t="s">
        <v>11</v>
      </c>
      <c r="B11" s="1540">
        <v>5</v>
      </c>
      <c r="C11" s="1540"/>
      <c r="D11" s="1541">
        <v>8287000</v>
      </c>
      <c r="E11" s="191">
        <v>33976217.475000001</v>
      </c>
      <c r="F11"/>
    </row>
    <row r="12" spans="1:33" x14ac:dyDescent="0.35">
      <c r="A12" s="519" t="s">
        <v>95</v>
      </c>
      <c r="B12" s="1540">
        <v>1</v>
      </c>
      <c r="C12" s="1540"/>
      <c r="D12" s="1541">
        <v>9260000</v>
      </c>
      <c r="E12" s="191">
        <v>19904119.899999999</v>
      </c>
      <c r="F12"/>
    </row>
    <row r="13" spans="1:33" x14ac:dyDescent="0.35">
      <c r="A13" s="520" t="s">
        <v>96</v>
      </c>
      <c r="B13" s="1540">
        <v>1</v>
      </c>
      <c r="C13" s="1540"/>
      <c r="D13" s="1541">
        <v>9260000</v>
      </c>
      <c r="E13" s="191">
        <v>19904119.899999999</v>
      </c>
      <c r="F13"/>
    </row>
    <row r="14" spans="1:33" x14ac:dyDescent="0.35">
      <c r="A14" s="519" t="s">
        <v>1076</v>
      </c>
      <c r="B14" s="1540">
        <v>1</v>
      </c>
      <c r="C14" s="1540"/>
      <c r="D14" s="1541">
        <v>7951000</v>
      </c>
      <c r="E14" s="191">
        <v>42290000</v>
      </c>
      <c r="F14"/>
    </row>
    <row r="15" spans="1:33" x14ac:dyDescent="0.35">
      <c r="A15" s="520" t="s">
        <v>1076</v>
      </c>
      <c r="B15" s="1540">
        <v>1</v>
      </c>
      <c r="C15" s="1540"/>
      <c r="D15" s="1541">
        <v>7951000</v>
      </c>
      <c r="E15" s="191">
        <v>42290000</v>
      </c>
      <c r="F15"/>
    </row>
    <row r="16" spans="1:33" x14ac:dyDescent="0.35">
      <c r="A16" s="519" t="s">
        <v>11</v>
      </c>
      <c r="B16" s="1540">
        <v>1</v>
      </c>
      <c r="C16" s="1540"/>
      <c r="D16" s="1541">
        <v>7909000</v>
      </c>
      <c r="E16" s="191">
        <v>45909000</v>
      </c>
      <c r="F16"/>
    </row>
    <row r="17" spans="1:5" x14ac:dyDescent="0.35">
      <c r="A17" s="520" t="s">
        <v>1334</v>
      </c>
      <c r="B17" s="1540">
        <v>1</v>
      </c>
      <c r="C17" s="1540"/>
      <c r="D17" s="1541">
        <v>7909000</v>
      </c>
      <c r="E17" s="191">
        <v>45909000</v>
      </c>
    </row>
    <row r="18" spans="1:5" x14ac:dyDescent="0.35">
      <c r="A18" s="519" t="s">
        <v>1336</v>
      </c>
      <c r="B18" s="1540">
        <v>2</v>
      </c>
      <c r="C18" s="1540"/>
      <c r="D18" s="1541">
        <v>8028000</v>
      </c>
      <c r="E18" s="191">
        <v>27801750</v>
      </c>
    </row>
    <row r="19" spans="1:5" x14ac:dyDescent="0.35">
      <c r="A19" s="520" t="s">
        <v>1079</v>
      </c>
      <c r="B19" s="1540">
        <v>2</v>
      </c>
      <c r="C19" s="1540"/>
      <c r="D19" s="1541">
        <v>8028000</v>
      </c>
      <c r="E19" s="191">
        <v>27801750</v>
      </c>
    </row>
    <row r="20" spans="1:5" x14ac:dyDescent="0.35">
      <c r="A20" s="518" t="s">
        <v>12</v>
      </c>
      <c r="B20" s="1540">
        <v>13</v>
      </c>
      <c r="C20" s="1540">
        <v>2</v>
      </c>
      <c r="D20" s="1541">
        <v>9033712.5473333336</v>
      </c>
      <c r="E20" s="191">
        <v>35464426.971000001</v>
      </c>
    </row>
    <row r="21" spans="1:5" x14ac:dyDescent="0.35">
      <c r="A21" s="519" t="s">
        <v>395</v>
      </c>
      <c r="B21" s="1540">
        <v>5</v>
      </c>
      <c r="C21" s="1540"/>
      <c r="D21" s="1541">
        <v>7643416.6666666651</v>
      </c>
      <c r="E21" s="191">
        <v>37931433.939999998</v>
      </c>
    </row>
    <row r="22" spans="1:5" x14ac:dyDescent="0.35">
      <c r="A22" s="520" t="s">
        <v>395</v>
      </c>
      <c r="B22" s="1540">
        <v>2</v>
      </c>
      <c r="C22" s="1540"/>
      <c r="D22" s="1541">
        <v>7531500</v>
      </c>
      <c r="E22" s="191">
        <v>38426867.880000003</v>
      </c>
    </row>
    <row r="23" spans="1:5" x14ac:dyDescent="0.35">
      <c r="A23" s="520" t="s">
        <v>1340</v>
      </c>
      <c r="B23" s="1540">
        <v>3</v>
      </c>
      <c r="C23" s="1540"/>
      <c r="D23" s="1541">
        <v>7755333.3333333302</v>
      </c>
      <c r="E23" s="191">
        <v>37436000</v>
      </c>
    </row>
    <row r="24" spans="1:5" x14ac:dyDescent="0.35">
      <c r="A24" s="519" t="s">
        <v>85</v>
      </c>
      <c r="B24" s="1540">
        <v>1</v>
      </c>
      <c r="C24" s="1540">
        <v>2</v>
      </c>
      <c r="D24" s="1541">
        <v>13321896.07</v>
      </c>
      <c r="E24" s="191">
        <v>19489930.384999998</v>
      </c>
    </row>
    <row r="25" spans="1:5" x14ac:dyDescent="0.35">
      <c r="A25" s="520" t="s">
        <v>713</v>
      </c>
      <c r="B25" s="1540">
        <v>1</v>
      </c>
      <c r="C25" s="1540"/>
      <c r="D25" s="1541">
        <v>9267000</v>
      </c>
      <c r="E25" s="191">
        <v>21500000</v>
      </c>
    </row>
    <row r="26" spans="1:5" x14ac:dyDescent="0.35">
      <c r="A26" s="520" t="s">
        <v>1084</v>
      </c>
      <c r="B26" s="1540"/>
      <c r="C26" s="1540">
        <v>2</v>
      </c>
      <c r="D26" s="1541">
        <v>17376792.140000001</v>
      </c>
      <c r="E26" s="191">
        <v>17479860.77</v>
      </c>
    </row>
    <row r="27" spans="1:5" x14ac:dyDescent="0.35">
      <c r="A27" s="519" t="s">
        <v>12</v>
      </c>
      <c r="B27" s="1540">
        <v>3</v>
      </c>
      <c r="C27" s="1540"/>
      <c r="D27" s="1541">
        <v>7792333.333333333</v>
      </c>
      <c r="E27" s="191">
        <v>44749689.74333334</v>
      </c>
    </row>
    <row r="28" spans="1:5" x14ac:dyDescent="0.35">
      <c r="A28" s="520" t="s">
        <v>1337</v>
      </c>
      <c r="B28" s="1540">
        <v>1</v>
      </c>
      <c r="C28" s="1540"/>
      <c r="D28" s="1541">
        <v>9195000</v>
      </c>
      <c r="E28" s="191">
        <v>20958868.190000001</v>
      </c>
    </row>
    <row r="29" spans="1:5" x14ac:dyDescent="0.35">
      <c r="A29" s="520" t="s">
        <v>1338</v>
      </c>
      <c r="B29" s="1540">
        <v>1</v>
      </c>
      <c r="C29" s="1540"/>
      <c r="D29" s="1541">
        <v>6860000</v>
      </c>
      <c r="E29" s="191">
        <v>65890201.039999999</v>
      </c>
    </row>
    <row r="30" spans="1:5" x14ac:dyDescent="0.35">
      <c r="A30" s="520" t="s">
        <v>1339</v>
      </c>
      <c r="B30" s="1540">
        <v>1</v>
      </c>
      <c r="C30" s="1540"/>
      <c r="D30" s="1541">
        <v>7322000</v>
      </c>
      <c r="E30" s="191">
        <v>47400000</v>
      </c>
    </row>
    <row r="31" spans="1:5" x14ac:dyDescent="0.35">
      <c r="A31" s="519" t="s">
        <v>1341</v>
      </c>
      <c r="B31" s="1540">
        <v>1</v>
      </c>
      <c r="C31" s="1540"/>
      <c r="D31" s="1541">
        <v>8959000</v>
      </c>
      <c r="E31" s="191">
        <v>24159112.739999998</v>
      </c>
    </row>
    <row r="32" spans="1:5" x14ac:dyDescent="0.35">
      <c r="A32" s="520" t="s">
        <v>1342</v>
      </c>
      <c r="B32" s="1540">
        <v>1</v>
      </c>
      <c r="C32" s="1540"/>
      <c r="D32" s="1541">
        <v>8959000</v>
      </c>
      <c r="E32" s="191">
        <v>24159112.739999998</v>
      </c>
    </row>
    <row r="33" spans="1:5" x14ac:dyDescent="0.35">
      <c r="A33" s="519" t="s">
        <v>1343</v>
      </c>
      <c r="B33" s="1540">
        <v>2</v>
      </c>
      <c r="C33" s="1540"/>
      <c r="D33" s="1541">
        <v>7531500</v>
      </c>
      <c r="E33" s="191">
        <v>34444359.090000004</v>
      </c>
    </row>
    <row r="34" spans="1:5" x14ac:dyDescent="0.35">
      <c r="A34" s="520" t="s">
        <v>1344</v>
      </c>
      <c r="B34" s="1540">
        <v>2</v>
      </c>
      <c r="C34" s="1540"/>
      <c r="D34" s="1541">
        <v>7531500</v>
      </c>
      <c r="E34" s="191">
        <v>34444359.090000004</v>
      </c>
    </row>
    <row r="35" spans="1:5" x14ac:dyDescent="0.35">
      <c r="A35" s="519" t="s">
        <v>1345</v>
      </c>
      <c r="B35" s="1540">
        <v>1</v>
      </c>
      <c r="C35" s="1540"/>
      <c r="D35" s="1541">
        <v>8539000</v>
      </c>
      <c r="E35" s="191">
        <v>46949000</v>
      </c>
    </row>
    <row r="36" spans="1:5" x14ac:dyDescent="0.35">
      <c r="A36" s="520" t="s">
        <v>1079</v>
      </c>
      <c r="B36" s="1540">
        <v>1</v>
      </c>
      <c r="C36" s="1540"/>
      <c r="D36" s="1541">
        <v>8539000</v>
      </c>
      <c r="E36" s="191">
        <v>46949000</v>
      </c>
    </row>
    <row r="37" spans="1:5" x14ac:dyDescent="0.35">
      <c r="A37" s="518" t="s">
        <v>73</v>
      </c>
      <c r="B37" s="1540">
        <v>2</v>
      </c>
      <c r="C37" s="1540"/>
      <c r="D37" s="1541">
        <v>8581500</v>
      </c>
      <c r="E37" s="191">
        <v>32006500</v>
      </c>
    </row>
    <row r="38" spans="1:5" x14ac:dyDescent="0.35">
      <c r="A38" s="519" t="s">
        <v>665</v>
      </c>
      <c r="B38" s="1540">
        <v>1</v>
      </c>
      <c r="C38" s="1540"/>
      <c r="D38" s="1541">
        <v>9254000</v>
      </c>
      <c r="E38" s="191">
        <v>18904000</v>
      </c>
    </row>
    <row r="39" spans="1:5" x14ac:dyDescent="0.35">
      <c r="A39" s="520" t="s">
        <v>1347</v>
      </c>
      <c r="B39" s="1540">
        <v>1</v>
      </c>
      <c r="C39" s="1540"/>
      <c r="D39" s="1541">
        <v>9254000</v>
      </c>
      <c r="E39" s="191">
        <v>18904000</v>
      </c>
    </row>
    <row r="40" spans="1:5" x14ac:dyDescent="0.35">
      <c r="A40" s="519" t="s">
        <v>1046</v>
      </c>
      <c r="B40" s="1540">
        <v>1</v>
      </c>
      <c r="C40" s="1540"/>
      <c r="D40" s="1541">
        <v>7909000</v>
      </c>
      <c r="E40" s="191">
        <v>45109000</v>
      </c>
    </row>
    <row r="41" spans="1:5" x14ac:dyDescent="0.35">
      <c r="A41" s="520" t="s">
        <v>1348</v>
      </c>
      <c r="B41" s="1540">
        <v>1</v>
      </c>
      <c r="C41" s="1540"/>
      <c r="D41" s="1541">
        <v>7909000</v>
      </c>
      <c r="E41" s="191">
        <v>45109000</v>
      </c>
    </row>
    <row r="42" spans="1:5" x14ac:dyDescent="0.35">
      <c r="A42" s="518" t="s">
        <v>13</v>
      </c>
      <c r="B42" s="1540">
        <v>2</v>
      </c>
      <c r="C42" s="1540"/>
      <c r="D42" s="1541">
        <v>8208500</v>
      </c>
      <c r="E42" s="191">
        <v>39185722.734999999</v>
      </c>
    </row>
    <row r="43" spans="1:5" x14ac:dyDescent="0.35">
      <c r="A43" s="519" t="s">
        <v>106</v>
      </c>
      <c r="B43" s="1540">
        <v>1</v>
      </c>
      <c r="C43" s="1540"/>
      <c r="D43" s="1541">
        <v>9221000</v>
      </c>
      <c r="E43" s="191">
        <v>21071445.469999999</v>
      </c>
    </row>
    <row r="44" spans="1:5" x14ac:dyDescent="0.35">
      <c r="A44" s="520" t="s">
        <v>565</v>
      </c>
      <c r="B44" s="1540">
        <v>1</v>
      </c>
      <c r="C44" s="1540"/>
      <c r="D44" s="1541">
        <v>9221000</v>
      </c>
      <c r="E44" s="191">
        <v>21071445.469999999</v>
      </c>
    </row>
    <row r="45" spans="1:5" x14ac:dyDescent="0.35">
      <c r="A45" s="519" t="s">
        <v>13</v>
      </c>
      <c r="B45" s="1540">
        <v>1</v>
      </c>
      <c r="C45" s="1540"/>
      <c r="D45" s="1541">
        <v>7196000</v>
      </c>
      <c r="E45" s="191">
        <v>57300000</v>
      </c>
    </row>
    <row r="46" spans="1:5" x14ac:dyDescent="0.35">
      <c r="A46" s="520" t="s">
        <v>1346</v>
      </c>
      <c r="B46" s="1540">
        <v>1</v>
      </c>
      <c r="C46" s="1540"/>
      <c r="D46" s="1541">
        <v>7196000</v>
      </c>
      <c r="E46" s="191">
        <v>57300000</v>
      </c>
    </row>
    <row r="47" spans="1:5" x14ac:dyDescent="0.35">
      <c r="A47" s="518" t="s">
        <v>105</v>
      </c>
      <c r="B47" s="1540">
        <v>12</v>
      </c>
      <c r="C47" s="1540">
        <v>3</v>
      </c>
      <c r="D47" s="1541">
        <v>10424204.916111112</v>
      </c>
      <c r="E47" s="191">
        <v>21076863.23013889</v>
      </c>
    </row>
    <row r="48" spans="1:5" x14ac:dyDescent="0.35">
      <c r="A48" s="519" t="s">
        <v>105</v>
      </c>
      <c r="B48" s="1540">
        <v>1</v>
      </c>
      <c r="C48" s="1540">
        <v>1</v>
      </c>
      <c r="D48" s="1541">
        <v>11766268.960000001</v>
      </c>
      <c r="E48" s="191">
        <v>18816268.960000001</v>
      </c>
    </row>
    <row r="49" spans="1:5" x14ac:dyDescent="0.35">
      <c r="A49" s="520" t="s">
        <v>105</v>
      </c>
      <c r="B49" s="1540">
        <v>1</v>
      </c>
      <c r="C49" s="1540"/>
      <c r="D49" s="1541">
        <v>9085000</v>
      </c>
      <c r="E49" s="191">
        <v>23185000</v>
      </c>
    </row>
    <row r="50" spans="1:5" x14ac:dyDescent="0.35">
      <c r="A50" s="520" t="s">
        <v>1432</v>
      </c>
      <c r="B50" s="1540"/>
      <c r="C50" s="1540">
        <v>1</v>
      </c>
      <c r="D50" s="1541">
        <v>14447537.92</v>
      </c>
      <c r="E50" s="191">
        <v>14447537.92</v>
      </c>
    </row>
    <row r="51" spans="1:5" x14ac:dyDescent="0.35">
      <c r="A51" s="519" t="s">
        <v>107</v>
      </c>
      <c r="B51" s="1540">
        <v>8</v>
      </c>
      <c r="C51" s="1540"/>
      <c r="D51" s="1541">
        <v>8610566.666666666</v>
      </c>
      <c r="E51" s="191">
        <v>23414722.040333338</v>
      </c>
    </row>
    <row r="52" spans="1:5" x14ac:dyDescent="0.35">
      <c r="A52" s="520" t="s">
        <v>77</v>
      </c>
      <c r="B52" s="1540">
        <v>1</v>
      </c>
      <c r="C52" s="1540"/>
      <c r="D52" s="1541">
        <v>9241000</v>
      </c>
      <c r="E52" s="191">
        <v>20791000</v>
      </c>
    </row>
    <row r="53" spans="1:5" x14ac:dyDescent="0.35">
      <c r="A53" s="520" t="s">
        <v>111</v>
      </c>
      <c r="B53" s="1540">
        <v>2</v>
      </c>
      <c r="C53" s="1540"/>
      <c r="D53" s="1541">
        <v>7405500</v>
      </c>
      <c r="E53" s="191">
        <v>25922242.225000001</v>
      </c>
    </row>
    <row r="54" spans="1:5" x14ac:dyDescent="0.35">
      <c r="A54" s="520" t="s">
        <v>76</v>
      </c>
      <c r="B54" s="1540">
        <v>1</v>
      </c>
      <c r="C54" s="1540"/>
      <c r="D54" s="1541">
        <v>9254000</v>
      </c>
      <c r="E54" s="191">
        <v>21459000</v>
      </c>
    </row>
    <row r="55" spans="1:5" x14ac:dyDescent="0.35">
      <c r="A55" s="520" t="s">
        <v>92</v>
      </c>
      <c r="B55" s="1540">
        <v>1</v>
      </c>
      <c r="C55" s="1540"/>
      <c r="D55" s="1541">
        <v>9175000</v>
      </c>
      <c r="E55" s="191">
        <v>23734000</v>
      </c>
    </row>
    <row r="56" spans="1:5" x14ac:dyDescent="0.35">
      <c r="A56" s="520" t="s">
        <v>567</v>
      </c>
      <c r="B56" s="1540">
        <v>3</v>
      </c>
      <c r="C56" s="1540"/>
      <c r="D56" s="1541">
        <v>7977333.3333333302</v>
      </c>
      <c r="E56" s="191">
        <v>25167367.9766667</v>
      </c>
    </row>
    <row r="57" spans="1:5" x14ac:dyDescent="0.35">
      <c r="A57" s="519" t="s">
        <v>541</v>
      </c>
      <c r="B57" s="1540">
        <v>2</v>
      </c>
      <c r="C57" s="1540">
        <v>1</v>
      </c>
      <c r="D57" s="1541">
        <v>10672693.65</v>
      </c>
      <c r="E57" s="191">
        <v>17004895.690000001</v>
      </c>
    </row>
    <row r="58" spans="1:5" x14ac:dyDescent="0.35">
      <c r="A58" s="520" t="s">
        <v>795</v>
      </c>
      <c r="B58" s="1540">
        <v>1</v>
      </c>
      <c r="C58" s="1540"/>
      <c r="D58" s="1541">
        <v>9267000</v>
      </c>
      <c r="E58" s="191">
        <v>18621000</v>
      </c>
    </row>
    <row r="59" spans="1:5" x14ac:dyDescent="0.35">
      <c r="A59" s="520" t="s">
        <v>1071</v>
      </c>
      <c r="B59" s="1540">
        <v>1</v>
      </c>
      <c r="C59" s="1540">
        <v>1</v>
      </c>
      <c r="D59" s="1541">
        <v>11375540.475</v>
      </c>
      <c r="E59" s="191">
        <v>16196843.535</v>
      </c>
    </row>
    <row r="60" spans="1:5" x14ac:dyDescent="0.35">
      <c r="A60" s="519" t="s">
        <v>1350</v>
      </c>
      <c r="B60" s="1540">
        <v>1</v>
      </c>
      <c r="C60" s="1540">
        <v>1</v>
      </c>
      <c r="D60" s="1541">
        <v>13243503.395</v>
      </c>
      <c r="E60" s="191">
        <v>23600761.785</v>
      </c>
    </row>
    <row r="61" spans="1:5" x14ac:dyDescent="0.35">
      <c r="A61" s="520" t="s">
        <v>1351</v>
      </c>
      <c r="B61" s="1540">
        <v>1</v>
      </c>
      <c r="C61" s="1540"/>
      <c r="D61" s="1541">
        <v>7657000</v>
      </c>
      <c r="E61" s="191">
        <v>28371516.780000001</v>
      </c>
    </row>
    <row r="62" spans="1:5" x14ac:dyDescent="0.35">
      <c r="A62" s="520" t="s">
        <v>1350</v>
      </c>
      <c r="B62" s="1540"/>
      <c r="C62" s="1540">
        <v>1</v>
      </c>
      <c r="D62" s="1541">
        <v>18830006.789999999</v>
      </c>
      <c r="E62" s="191">
        <v>18830006.789999999</v>
      </c>
    </row>
    <row r="63" spans="1:5" x14ac:dyDescent="0.35">
      <c r="A63" s="518" t="s">
        <v>74</v>
      </c>
      <c r="B63" s="1540">
        <v>3</v>
      </c>
      <c r="C63" s="1540">
        <v>2</v>
      </c>
      <c r="D63" s="1541">
        <v>12947808.51</v>
      </c>
      <c r="E63" s="191">
        <v>22000318.592500001</v>
      </c>
    </row>
    <row r="64" spans="1:5" x14ac:dyDescent="0.35">
      <c r="A64" s="519" t="s">
        <v>72</v>
      </c>
      <c r="B64" s="1540"/>
      <c r="C64" s="1540">
        <v>1</v>
      </c>
      <c r="D64" s="1541">
        <v>18866091.25</v>
      </c>
      <c r="E64" s="191">
        <v>18866091.25</v>
      </c>
    </row>
    <row r="65" spans="1:5" x14ac:dyDescent="0.35">
      <c r="A65" s="520" t="s">
        <v>72</v>
      </c>
      <c r="B65" s="1540"/>
      <c r="C65" s="1540">
        <v>1</v>
      </c>
      <c r="D65" s="1541">
        <v>18866091.25</v>
      </c>
      <c r="E65" s="191">
        <v>18866091.25</v>
      </c>
    </row>
    <row r="66" spans="1:5" x14ac:dyDescent="0.35">
      <c r="A66" s="519" t="s">
        <v>97</v>
      </c>
      <c r="B66" s="1540"/>
      <c r="C66" s="1540">
        <v>1</v>
      </c>
      <c r="D66" s="1541">
        <v>16830142.789999999</v>
      </c>
      <c r="E66" s="191">
        <v>16830142.789999999</v>
      </c>
    </row>
    <row r="67" spans="1:5" x14ac:dyDescent="0.35">
      <c r="A67" s="520" t="s">
        <v>642</v>
      </c>
      <c r="B67" s="1540"/>
      <c r="C67" s="1540">
        <v>1</v>
      </c>
      <c r="D67" s="1541">
        <v>16830142.789999999</v>
      </c>
      <c r="E67" s="191">
        <v>16830142.789999999</v>
      </c>
    </row>
    <row r="68" spans="1:5" x14ac:dyDescent="0.35">
      <c r="A68" s="519" t="s">
        <v>74</v>
      </c>
      <c r="B68" s="1540">
        <v>2</v>
      </c>
      <c r="C68" s="1540"/>
      <c r="D68" s="1541">
        <v>6881000</v>
      </c>
      <c r="E68" s="191">
        <v>25185040.329999998</v>
      </c>
    </row>
    <row r="69" spans="1:5" x14ac:dyDescent="0.35">
      <c r="A69" s="520" t="s">
        <v>1349</v>
      </c>
      <c r="B69" s="1540">
        <v>2</v>
      </c>
      <c r="C69" s="1540"/>
      <c r="D69" s="1541">
        <v>6881000</v>
      </c>
      <c r="E69" s="191">
        <v>25185040.329999998</v>
      </c>
    </row>
    <row r="70" spans="1:5" x14ac:dyDescent="0.35">
      <c r="A70" s="519" t="s">
        <v>1050</v>
      </c>
      <c r="B70" s="1540">
        <v>1</v>
      </c>
      <c r="C70" s="1540"/>
      <c r="D70" s="1541">
        <v>9214000</v>
      </c>
      <c r="E70" s="191">
        <v>27120000</v>
      </c>
    </row>
    <row r="71" spans="1:5" x14ac:dyDescent="0.35">
      <c r="A71" s="520" t="s">
        <v>1051</v>
      </c>
      <c r="B71" s="1540">
        <v>1</v>
      </c>
      <c r="C71" s="1540"/>
      <c r="D71" s="1541">
        <v>9214000</v>
      </c>
      <c r="E71" s="191">
        <v>27120000</v>
      </c>
    </row>
    <row r="72" spans="1:5" x14ac:dyDescent="0.35">
      <c r="A72" s="518" t="s">
        <v>103</v>
      </c>
      <c r="B72" s="1540">
        <v>7</v>
      </c>
      <c r="C72" s="1540"/>
      <c r="D72" s="1541">
        <v>8964200</v>
      </c>
      <c r="E72" s="191">
        <v>33976666.666666664</v>
      </c>
    </row>
    <row r="73" spans="1:5" x14ac:dyDescent="0.35">
      <c r="A73" s="519" t="s">
        <v>94</v>
      </c>
      <c r="B73" s="1540">
        <v>1</v>
      </c>
      <c r="C73" s="1540"/>
      <c r="D73" s="1541">
        <v>9085000</v>
      </c>
      <c r="E73" s="191">
        <v>41155000</v>
      </c>
    </row>
    <row r="74" spans="1:5" x14ac:dyDescent="0.35">
      <c r="A74" s="520" t="s">
        <v>1057</v>
      </c>
      <c r="B74" s="1540">
        <v>1</v>
      </c>
      <c r="C74" s="1540"/>
      <c r="D74" s="1541">
        <v>9085000</v>
      </c>
      <c r="E74" s="191">
        <v>41155000</v>
      </c>
    </row>
    <row r="75" spans="1:5" x14ac:dyDescent="0.35">
      <c r="A75" s="519" t="s">
        <v>109</v>
      </c>
      <c r="B75" s="1540">
        <v>3</v>
      </c>
      <c r="C75" s="1540"/>
      <c r="D75" s="1541">
        <v>9018000</v>
      </c>
      <c r="E75" s="191">
        <v>29363333.333333299</v>
      </c>
    </row>
    <row r="76" spans="1:5" x14ac:dyDescent="0.35">
      <c r="A76" s="520" t="s">
        <v>82</v>
      </c>
      <c r="B76" s="1540">
        <v>3</v>
      </c>
      <c r="C76" s="1540"/>
      <c r="D76" s="1541">
        <v>9018000</v>
      </c>
      <c r="E76" s="191">
        <v>29363333.333333299</v>
      </c>
    </row>
    <row r="77" spans="1:5" x14ac:dyDescent="0.35">
      <c r="A77" s="519" t="s">
        <v>1054</v>
      </c>
      <c r="B77" s="1540">
        <v>1</v>
      </c>
      <c r="C77" s="1540"/>
      <c r="D77" s="1541">
        <v>9188000</v>
      </c>
      <c r="E77" s="191">
        <v>31118000</v>
      </c>
    </row>
    <row r="78" spans="1:5" x14ac:dyDescent="0.35">
      <c r="A78" s="520" t="s">
        <v>1055</v>
      </c>
      <c r="B78" s="1540">
        <v>1</v>
      </c>
      <c r="C78" s="1540"/>
      <c r="D78" s="1541">
        <v>9188000</v>
      </c>
      <c r="E78" s="191">
        <v>31118000</v>
      </c>
    </row>
    <row r="79" spans="1:5" x14ac:dyDescent="0.35">
      <c r="A79" s="519" t="s">
        <v>1073</v>
      </c>
      <c r="B79" s="1540">
        <v>1</v>
      </c>
      <c r="C79" s="1540"/>
      <c r="D79" s="1541">
        <v>8329000</v>
      </c>
      <c r="E79" s="191">
        <v>34818000</v>
      </c>
    </row>
    <row r="80" spans="1:5" x14ac:dyDescent="0.35">
      <c r="A80" s="520" t="s">
        <v>1335</v>
      </c>
      <c r="B80" s="1540">
        <v>1</v>
      </c>
      <c r="C80" s="1540"/>
      <c r="D80" s="1541">
        <v>8329000</v>
      </c>
      <c r="E80" s="191">
        <v>34818000</v>
      </c>
    </row>
    <row r="81" spans="1:5" x14ac:dyDescent="0.35">
      <c r="A81" s="519" t="s">
        <v>1334</v>
      </c>
      <c r="B81" s="1540">
        <v>1</v>
      </c>
      <c r="C81" s="1540"/>
      <c r="D81" s="1541">
        <v>9201000</v>
      </c>
      <c r="E81" s="191">
        <v>33429000</v>
      </c>
    </row>
    <row r="82" spans="1:5" x14ac:dyDescent="0.35">
      <c r="A82" s="520" t="s">
        <v>1334</v>
      </c>
      <c r="B82" s="1540">
        <v>1</v>
      </c>
      <c r="C82" s="1540"/>
      <c r="D82" s="1541">
        <v>9201000</v>
      </c>
      <c r="E82" s="191">
        <v>33429000</v>
      </c>
    </row>
    <row r="83" spans="1:5" x14ac:dyDescent="0.35">
      <c r="A83" s="1543" t="s">
        <v>140</v>
      </c>
      <c r="B83" s="1540"/>
      <c r="C83" s="1540">
        <v>3</v>
      </c>
      <c r="D83" s="1541">
        <v>18034806.046666667</v>
      </c>
      <c r="E83" s="191">
        <v>18121134.916666668</v>
      </c>
    </row>
    <row r="84" spans="1:5" x14ac:dyDescent="0.35">
      <c r="A84" s="518" t="s">
        <v>13</v>
      </c>
      <c r="B84" s="1540"/>
      <c r="C84" s="1540">
        <v>1</v>
      </c>
      <c r="D84" s="1541">
        <v>15410626.560000001</v>
      </c>
      <c r="E84" s="191">
        <v>15410626.560000001</v>
      </c>
    </row>
    <row r="85" spans="1:5" x14ac:dyDescent="0.35">
      <c r="A85" s="519" t="s">
        <v>106</v>
      </c>
      <c r="B85" s="1540"/>
      <c r="C85" s="1540">
        <v>1</v>
      </c>
      <c r="D85" s="1541">
        <v>15410626.560000001</v>
      </c>
      <c r="E85" s="191">
        <v>15410626.560000001</v>
      </c>
    </row>
    <row r="86" spans="1:5" x14ac:dyDescent="0.35">
      <c r="A86" s="520" t="s">
        <v>1045</v>
      </c>
      <c r="B86" s="1540"/>
      <c r="C86" s="1540">
        <v>1</v>
      </c>
      <c r="D86" s="1541">
        <v>15410626.560000001</v>
      </c>
      <c r="E86" s="191">
        <v>15410626.560000001</v>
      </c>
    </row>
    <row r="87" spans="1:5" x14ac:dyDescent="0.35">
      <c r="A87" s="518" t="s">
        <v>105</v>
      </c>
      <c r="B87" s="1540"/>
      <c r="C87" s="1540">
        <v>1</v>
      </c>
      <c r="D87" s="1541">
        <v>19434804.969999999</v>
      </c>
      <c r="E87" s="191">
        <v>19434804.969999999</v>
      </c>
    </row>
    <row r="88" spans="1:5" x14ac:dyDescent="0.35">
      <c r="A88" s="519" t="s">
        <v>107</v>
      </c>
      <c r="B88" s="1540"/>
      <c r="C88" s="1540">
        <v>1</v>
      </c>
      <c r="D88" s="1541">
        <v>19434804.969999999</v>
      </c>
      <c r="E88" s="191">
        <v>19434804.969999999</v>
      </c>
    </row>
    <row r="89" spans="1:5" x14ac:dyDescent="0.35">
      <c r="A89" s="520" t="s">
        <v>77</v>
      </c>
      <c r="B89" s="1540"/>
      <c r="C89" s="1540">
        <v>1</v>
      </c>
      <c r="D89" s="1541">
        <v>19434804.969999999</v>
      </c>
      <c r="E89" s="191">
        <v>19434804.969999999</v>
      </c>
    </row>
    <row r="90" spans="1:5" x14ac:dyDescent="0.35">
      <c r="A90" s="518" t="s">
        <v>103</v>
      </c>
      <c r="B90" s="1540"/>
      <c r="C90" s="1540">
        <v>1</v>
      </c>
      <c r="D90" s="1541">
        <v>19258986.609999999</v>
      </c>
      <c r="E90" s="191">
        <v>19517973.219999999</v>
      </c>
    </row>
    <row r="91" spans="1:5" x14ac:dyDescent="0.35">
      <c r="A91" s="519" t="s">
        <v>103</v>
      </c>
      <c r="B91" s="1540"/>
      <c r="C91" s="1540">
        <v>1</v>
      </c>
      <c r="D91" s="1541">
        <v>19258986.609999999</v>
      </c>
      <c r="E91" s="191">
        <v>19517973.219999999</v>
      </c>
    </row>
    <row r="92" spans="1:5" x14ac:dyDescent="0.35">
      <c r="A92" s="520" t="s">
        <v>1401</v>
      </c>
      <c r="B92" s="1540"/>
      <c r="C92" s="1540">
        <v>1</v>
      </c>
      <c r="D92" s="1541">
        <v>19258986.609999999</v>
      </c>
      <c r="E92" s="191">
        <v>19517973.219999999</v>
      </c>
    </row>
    <row r="93" spans="1:5" x14ac:dyDescent="0.35">
      <c r="A93" s="1543" t="s">
        <v>100</v>
      </c>
      <c r="B93" s="1540">
        <v>61</v>
      </c>
      <c r="C93" s="1540">
        <v>16</v>
      </c>
      <c r="D93" s="1541">
        <v>13572425.468015876</v>
      </c>
      <c r="E93" s="191">
        <v>14401822.443154758</v>
      </c>
    </row>
    <row r="94" spans="1:5" x14ac:dyDescent="0.35">
      <c r="A94" s="518" t="s">
        <v>11</v>
      </c>
      <c r="B94" s="1540">
        <v>8</v>
      </c>
      <c r="C94" s="1540">
        <v>7</v>
      </c>
      <c r="D94" s="1541">
        <v>17032179.291666668</v>
      </c>
      <c r="E94" s="191">
        <v>18991163.719166666</v>
      </c>
    </row>
    <row r="95" spans="1:5" x14ac:dyDescent="0.35">
      <c r="A95" s="519" t="s">
        <v>99</v>
      </c>
      <c r="B95" s="1540">
        <v>2</v>
      </c>
      <c r="C95" s="1540">
        <v>1</v>
      </c>
      <c r="D95" s="1541">
        <v>16037452.715</v>
      </c>
      <c r="E95" s="191">
        <v>16462905.039999999</v>
      </c>
    </row>
    <row r="96" spans="1:5" x14ac:dyDescent="0.35">
      <c r="A96" s="520" t="s">
        <v>1079</v>
      </c>
      <c r="B96" s="1540"/>
      <c r="C96" s="1540">
        <v>1</v>
      </c>
      <c r="D96" s="1541">
        <v>23344405.43</v>
      </c>
      <c r="E96" s="191">
        <v>23344405.43</v>
      </c>
    </row>
    <row r="97" spans="1:5" x14ac:dyDescent="0.35">
      <c r="A97" s="520" t="s">
        <v>1374</v>
      </c>
      <c r="B97" s="1540">
        <v>2</v>
      </c>
      <c r="C97" s="1540"/>
      <c r="D97" s="1541">
        <v>8730500</v>
      </c>
      <c r="E97" s="191">
        <v>9581404.6500000004</v>
      </c>
    </row>
    <row r="98" spans="1:5" x14ac:dyDescent="0.35">
      <c r="A98" s="519" t="s">
        <v>95</v>
      </c>
      <c r="B98" s="1540"/>
      <c r="C98" s="1540">
        <v>3</v>
      </c>
      <c r="D98" s="1541">
        <v>21106536.403333332</v>
      </c>
      <c r="E98" s="191">
        <v>21126675.696666669</v>
      </c>
    </row>
    <row r="99" spans="1:5" x14ac:dyDescent="0.35">
      <c r="A99" s="520" t="s">
        <v>96</v>
      </c>
      <c r="B99" s="1540"/>
      <c r="C99" s="1540">
        <v>1</v>
      </c>
      <c r="D99" s="1541">
        <v>24303760.960000001</v>
      </c>
      <c r="E99" s="191">
        <v>24364178.84</v>
      </c>
    </row>
    <row r="100" spans="1:5" x14ac:dyDescent="0.35">
      <c r="A100" s="520" t="s">
        <v>1063</v>
      </c>
      <c r="B100" s="1540"/>
      <c r="C100" s="1540">
        <v>1</v>
      </c>
      <c r="D100" s="1541">
        <v>18761773</v>
      </c>
      <c r="E100" s="191">
        <v>18761773</v>
      </c>
    </row>
    <row r="101" spans="1:5" x14ac:dyDescent="0.35">
      <c r="A101" s="520" t="s">
        <v>1411</v>
      </c>
      <c r="B101" s="1540"/>
      <c r="C101" s="1540">
        <v>1</v>
      </c>
      <c r="D101" s="1541">
        <v>20254075.25</v>
      </c>
      <c r="E101" s="191">
        <v>20254075.25</v>
      </c>
    </row>
    <row r="102" spans="1:5" x14ac:dyDescent="0.35">
      <c r="A102" s="519" t="s">
        <v>84</v>
      </c>
      <c r="B102" s="1540">
        <v>2</v>
      </c>
      <c r="C102" s="1540">
        <v>1</v>
      </c>
      <c r="D102" s="1541">
        <v>14062587.906666666</v>
      </c>
      <c r="E102" s="191">
        <v>14368009.5</v>
      </c>
    </row>
    <row r="103" spans="1:5" x14ac:dyDescent="0.35">
      <c r="A103" s="520" t="s">
        <v>110</v>
      </c>
      <c r="B103" s="1540">
        <v>1</v>
      </c>
      <c r="C103" s="1540"/>
      <c r="D103" s="1541">
        <v>13950000</v>
      </c>
      <c r="E103" s="191">
        <v>14322152.5</v>
      </c>
    </row>
    <row r="104" spans="1:5" x14ac:dyDescent="0.35">
      <c r="A104" s="520" t="s">
        <v>84</v>
      </c>
      <c r="B104" s="1540">
        <v>1</v>
      </c>
      <c r="C104" s="1540">
        <v>1</v>
      </c>
      <c r="D104" s="1541">
        <v>14118881.859999999</v>
      </c>
      <c r="E104" s="191">
        <v>14390938</v>
      </c>
    </row>
    <row r="105" spans="1:5" x14ac:dyDescent="0.35">
      <c r="A105" s="519" t="s">
        <v>1076</v>
      </c>
      <c r="B105" s="1540">
        <v>2</v>
      </c>
      <c r="C105" s="1540"/>
      <c r="D105" s="1541">
        <v>13891500</v>
      </c>
      <c r="E105" s="191">
        <v>14383043.115</v>
      </c>
    </row>
    <row r="106" spans="1:5" x14ac:dyDescent="0.35">
      <c r="A106" s="520" t="s">
        <v>1373</v>
      </c>
      <c r="B106" s="1540">
        <v>2</v>
      </c>
      <c r="C106" s="1540"/>
      <c r="D106" s="1541">
        <v>13891500</v>
      </c>
      <c r="E106" s="191">
        <v>14383043.115</v>
      </c>
    </row>
    <row r="107" spans="1:5" x14ac:dyDescent="0.35">
      <c r="A107" s="519" t="s">
        <v>1372</v>
      </c>
      <c r="B107" s="1540">
        <v>2</v>
      </c>
      <c r="C107" s="1540">
        <v>2</v>
      </c>
      <c r="D107" s="1541">
        <v>17637457.713333335</v>
      </c>
      <c r="E107" s="191">
        <v>24700351.948333334</v>
      </c>
    </row>
    <row r="108" spans="1:5" x14ac:dyDescent="0.35">
      <c r="A108" s="520" t="s">
        <v>1367</v>
      </c>
      <c r="B108" s="1540">
        <v>2</v>
      </c>
      <c r="C108" s="1540">
        <v>2</v>
      </c>
      <c r="D108" s="1541">
        <v>17637457.713333335</v>
      </c>
      <c r="E108" s="191">
        <v>24700351.948333334</v>
      </c>
    </row>
    <row r="109" spans="1:5" x14ac:dyDescent="0.35">
      <c r="A109" s="518" t="s">
        <v>73</v>
      </c>
      <c r="B109" s="1540">
        <v>17</v>
      </c>
      <c r="C109" s="1540">
        <v>3</v>
      </c>
      <c r="D109" s="1541">
        <v>11441729.848571429</v>
      </c>
      <c r="E109" s="191">
        <v>11953681.445535718</v>
      </c>
    </row>
    <row r="110" spans="1:5" x14ac:dyDescent="0.35">
      <c r="A110" s="519" t="s">
        <v>86</v>
      </c>
      <c r="B110" s="1540">
        <v>3</v>
      </c>
      <c r="C110" s="1540"/>
      <c r="D110" s="1541">
        <v>9295000</v>
      </c>
      <c r="E110" s="191">
        <v>9588305.8399999999</v>
      </c>
    </row>
    <row r="111" spans="1:5" x14ac:dyDescent="0.35">
      <c r="A111" s="520" t="s">
        <v>1081</v>
      </c>
      <c r="B111" s="1540">
        <v>1</v>
      </c>
      <c r="C111" s="1540"/>
      <c r="D111" s="1541">
        <v>9300000</v>
      </c>
      <c r="E111" s="191">
        <v>9587840</v>
      </c>
    </row>
    <row r="112" spans="1:5" x14ac:dyDescent="0.35">
      <c r="A112" s="520" t="s">
        <v>86</v>
      </c>
      <c r="B112" s="1540">
        <v>2</v>
      </c>
      <c r="C112" s="1540"/>
      <c r="D112" s="1541">
        <v>9290000</v>
      </c>
      <c r="E112" s="191">
        <v>9588771.6799999997</v>
      </c>
    </row>
    <row r="113" spans="1:5" x14ac:dyDescent="0.35">
      <c r="A113" s="519" t="s">
        <v>557</v>
      </c>
      <c r="B113" s="1540">
        <v>3</v>
      </c>
      <c r="C113" s="1540"/>
      <c r="D113" s="1541">
        <v>9291750</v>
      </c>
      <c r="E113" s="191">
        <v>9605882.7050000001</v>
      </c>
    </row>
    <row r="114" spans="1:5" x14ac:dyDescent="0.35">
      <c r="A114" s="520" t="s">
        <v>557</v>
      </c>
      <c r="B114" s="1540">
        <v>2</v>
      </c>
      <c r="C114" s="1540"/>
      <c r="D114" s="1541">
        <v>9283500</v>
      </c>
      <c r="E114" s="191">
        <v>9605789.4800000004</v>
      </c>
    </row>
    <row r="115" spans="1:5" x14ac:dyDescent="0.35">
      <c r="A115" s="520" t="s">
        <v>1375</v>
      </c>
      <c r="B115" s="1540">
        <v>1</v>
      </c>
      <c r="C115" s="1540"/>
      <c r="D115" s="1541">
        <v>9300000</v>
      </c>
      <c r="E115" s="191">
        <v>9605975.9299999997</v>
      </c>
    </row>
    <row r="116" spans="1:5" x14ac:dyDescent="0.35">
      <c r="A116" s="519" t="s">
        <v>1046</v>
      </c>
      <c r="B116" s="1540">
        <v>1</v>
      </c>
      <c r="C116" s="1540">
        <v>3</v>
      </c>
      <c r="D116" s="1541">
        <v>16577054.470000001</v>
      </c>
      <c r="E116" s="191">
        <v>16653548.452500001</v>
      </c>
    </row>
    <row r="117" spans="1:5" x14ac:dyDescent="0.35">
      <c r="A117" s="520" t="s">
        <v>1047</v>
      </c>
      <c r="B117" s="1540">
        <v>1</v>
      </c>
      <c r="C117" s="1540">
        <v>1</v>
      </c>
      <c r="D117" s="1541">
        <v>14645916.91</v>
      </c>
      <c r="E117" s="191">
        <v>14798904.875</v>
      </c>
    </row>
    <row r="118" spans="1:5" x14ac:dyDescent="0.35">
      <c r="A118" s="520" t="s">
        <v>1046</v>
      </c>
      <c r="B118" s="1540"/>
      <c r="C118" s="1540">
        <v>2</v>
      </c>
      <c r="D118" s="1541">
        <v>18508192.030000001</v>
      </c>
      <c r="E118" s="191">
        <v>18508192.030000001</v>
      </c>
    </row>
    <row r="119" spans="1:5" x14ac:dyDescent="0.35">
      <c r="A119" s="519" t="s">
        <v>1369</v>
      </c>
      <c r="B119" s="1540">
        <v>1</v>
      </c>
      <c r="C119" s="1540"/>
      <c r="D119" s="1541">
        <v>9300000</v>
      </c>
      <c r="E119" s="191">
        <v>9605975.9299999997</v>
      </c>
    </row>
    <row r="120" spans="1:5" x14ac:dyDescent="0.35">
      <c r="A120" s="520" t="s">
        <v>1380</v>
      </c>
      <c r="B120" s="1540">
        <v>1</v>
      </c>
      <c r="C120" s="1540"/>
      <c r="D120" s="1541">
        <v>9300000</v>
      </c>
      <c r="E120" s="191">
        <v>9605975.9299999997</v>
      </c>
    </row>
    <row r="121" spans="1:5" x14ac:dyDescent="0.35">
      <c r="A121" s="519" t="s">
        <v>1376</v>
      </c>
      <c r="B121" s="1540">
        <v>8</v>
      </c>
      <c r="C121" s="1540"/>
      <c r="D121" s="1541">
        <v>9525625</v>
      </c>
      <c r="E121" s="191">
        <v>10788788.351875002</v>
      </c>
    </row>
    <row r="122" spans="1:5" x14ac:dyDescent="0.35">
      <c r="A122" s="520" t="s">
        <v>1376</v>
      </c>
      <c r="B122" s="1540">
        <v>2</v>
      </c>
      <c r="C122" s="1540"/>
      <c r="D122" s="1541">
        <v>9273500</v>
      </c>
      <c r="E122" s="191">
        <v>9605676.4800000004</v>
      </c>
    </row>
    <row r="123" spans="1:5" x14ac:dyDescent="0.35">
      <c r="A123" s="520" t="s">
        <v>1377</v>
      </c>
      <c r="B123" s="1540">
        <v>4</v>
      </c>
      <c r="C123" s="1540"/>
      <c r="D123" s="1541">
        <v>6975000</v>
      </c>
      <c r="E123" s="191">
        <v>9605975.6974999998</v>
      </c>
    </row>
    <row r="124" spans="1:5" x14ac:dyDescent="0.35">
      <c r="A124" s="520" t="s">
        <v>1378</v>
      </c>
      <c r="B124" s="1540">
        <v>1</v>
      </c>
      <c r="C124" s="1540"/>
      <c r="D124" s="1541">
        <v>12554000</v>
      </c>
      <c r="E124" s="191">
        <v>14371707.800000001</v>
      </c>
    </row>
    <row r="125" spans="1:5" x14ac:dyDescent="0.35">
      <c r="A125" s="520" t="s">
        <v>1379</v>
      </c>
      <c r="B125" s="1540">
        <v>1</v>
      </c>
      <c r="C125" s="1540"/>
      <c r="D125" s="1541">
        <v>9300000</v>
      </c>
      <c r="E125" s="191">
        <v>9571793.4299999997</v>
      </c>
    </row>
    <row r="126" spans="1:5" x14ac:dyDescent="0.35">
      <c r="A126" s="519" t="s">
        <v>1381</v>
      </c>
      <c r="B126" s="1540">
        <v>1</v>
      </c>
      <c r="C126" s="1540"/>
      <c r="D126" s="1541">
        <v>9300000</v>
      </c>
      <c r="E126" s="191">
        <v>9587840</v>
      </c>
    </row>
    <row r="127" spans="1:5" x14ac:dyDescent="0.35">
      <c r="A127" s="520" t="s">
        <v>1382</v>
      </c>
      <c r="B127" s="1540">
        <v>1</v>
      </c>
      <c r="C127" s="1540"/>
      <c r="D127" s="1541">
        <v>9300000</v>
      </c>
      <c r="E127" s="191">
        <v>9587840</v>
      </c>
    </row>
    <row r="128" spans="1:5" x14ac:dyDescent="0.35">
      <c r="A128" s="518" t="s">
        <v>13</v>
      </c>
      <c r="B128" s="1540">
        <v>1</v>
      </c>
      <c r="C128" s="1540"/>
      <c r="D128" s="1541">
        <v>9273000</v>
      </c>
      <c r="E128" s="191">
        <v>9605670.8300000001</v>
      </c>
    </row>
    <row r="129" spans="1:5" x14ac:dyDescent="0.35">
      <c r="A129" s="519" t="s">
        <v>106</v>
      </c>
      <c r="B129" s="1540">
        <v>1</v>
      </c>
      <c r="C129" s="1540"/>
      <c r="D129" s="1541">
        <v>9273000</v>
      </c>
      <c r="E129" s="191">
        <v>9605670.8300000001</v>
      </c>
    </row>
    <row r="130" spans="1:5" x14ac:dyDescent="0.35">
      <c r="A130" s="520" t="s">
        <v>1045</v>
      </c>
      <c r="B130" s="1540">
        <v>1</v>
      </c>
      <c r="C130" s="1540"/>
      <c r="D130" s="1541">
        <v>9273000</v>
      </c>
      <c r="E130" s="191">
        <v>9605670.8300000001</v>
      </c>
    </row>
    <row r="131" spans="1:5" x14ac:dyDescent="0.35">
      <c r="A131" s="518" t="s">
        <v>105</v>
      </c>
      <c r="B131" s="1540">
        <v>7</v>
      </c>
      <c r="C131" s="1540">
        <v>4</v>
      </c>
      <c r="D131" s="1541">
        <v>13990525.196249999</v>
      </c>
      <c r="E131" s="191">
        <v>14210240.91</v>
      </c>
    </row>
    <row r="132" spans="1:5" x14ac:dyDescent="0.35">
      <c r="A132" s="519" t="s">
        <v>108</v>
      </c>
      <c r="B132" s="1540"/>
      <c r="C132" s="1540">
        <v>1</v>
      </c>
      <c r="D132" s="1541">
        <v>21180148.68</v>
      </c>
      <c r="E132" s="191">
        <v>21180148.68</v>
      </c>
    </row>
    <row r="133" spans="1:5" x14ac:dyDescent="0.35">
      <c r="A133" s="520" t="s">
        <v>654</v>
      </c>
      <c r="B133" s="1540"/>
      <c r="C133" s="1540">
        <v>1</v>
      </c>
      <c r="D133" s="1541">
        <v>21180148.68</v>
      </c>
      <c r="E133" s="191">
        <v>21180148.68</v>
      </c>
    </row>
    <row r="134" spans="1:5" x14ac:dyDescent="0.35">
      <c r="A134" s="519" t="s">
        <v>107</v>
      </c>
      <c r="B134" s="1540">
        <v>5</v>
      </c>
      <c r="C134" s="1540">
        <v>3</v>
      </c>
      <c r="D134" s="1541">
        <v>14446010.578</v>
      </c>
      <c r="E134" s="191">
        <v>14658159.707999999</v>
      </c>
    </row>
    <row r="135" spans="1:5" x14ac:dyDescent="0.35">
      <c r="A135" s="520" t="s">
        <v>77</v>
      </c>
      <c r="B135" s="1540">
        <v>1</v>
      </c>
      <c r="C135" s="1540"/>
      <c r="D135" s="1541">
        <v>9300000</v>
      </c>
      <c r="E135" s="191">
        <v>9618040.7100000009</v>
      </c>
    </row>
    <row r="136" spans="1:5" x14ac:dyDescent="0.35">
      <c r="A136" s="520" t="s">
        <v>76</v>
      </c>
      <c r="B136" s="1540">
        <v>2</v>
      </c>
      <c r="C136" s="1540"/>
      <c r="D136" s="1541">
        <v>9296500</v>
      </c>
      <c r="E136" s="191">
        <v>9608283</v>
      </c>
    </row>
    <row r="137" spans="1:5" x14ac:dyDescent="0.35">
      <c r="A137" s="520" t="s">
        <v>92</v>
      </c>
      <c r="B137" s="1540">
        <v>2</v>
      </c>
      <c r="C137" s="1540">
        <v>3</v>
      </c>
      <c r="D137" s="1541">
        <v>17877850.963333335</v>
      </c>
      <c r="E137" s="191">
        <v>18021491.609999999</v>
      </c>
    </row>
    <row r="138" spans="1:5" x14ac:dyDescent="0.35">
      <c r="A138" s="519" t="s">
        <v>541</v>
      </c>
      <c r="B138" s="1540">
        <v>2</v>
      </c>
      <c r="C138" s="1540"/>
      <c r="D138" s="1541">
        <v>9257000</v>
      </c>
      <c r="E138" s="191">
        <v>9605490.0300000012</v>
      </c>
    </row>
    <row r="139" spans="1:5" x14ac:dyDescent="0.35">
      <c r="A139" s="520" t="s">
        <v>1071</v>
      </c>
      <c r="B139" s="1540">
        <v>1</v>
      </c>
      <c r="C139" s="1540"/>
      <c r="D139" s="1541">
        <v>9300000</v>
      </c>
      <c r="E139" s="191">
        <v>9605975.9299999997</v>
      </c>
    </row>
    <row r="140" spans="1:5" x14ac:dyDescent="0.35">
      <c r="A140" s="520" t="s">
        <v>541</v>
      </c>
      <c r="B140" s="1540">
        <v>1</v>
      </c>
      <c r="C140" s="1540"/>
      <c r="D140" s="1541">
        <v>9214000</v>
      </c>
      <c r="E140" s="191">
        <v>9605004.1300000008</v>
      </c>
    </row>
    <row r="141" spans="1:5" x14ac:dyDescent="0.35">
      <c r="A141" s="518" t="s">
        <v>74</v>
      </c>
      <c r="B141" s="1540">
        <v>28</v>
      </c>
      <c r="C141" s="1540">
        <v>2</v>
      </c>
      <c r="D141" s="1541">
        <v>12039185.52952381</v>
      </c>
      <c r="E141" s="191">
        <v>12334777.090714285</v>
      </c>
    </row>
    <row r="142" spans="1:5" x14ac:dyDescent="0.35">
      <c r="A142" s="519" t="s">
        <v>72</v>
      </c>
      <c r="B142" s="1540">
        <v>24</v>
      </c>
      <c r="C142" s="1540"/>
      <c r="D142" s="1541">
        <v>9285791.6666666698</v>
      </c>
      <c r="E142" s="191">
        <v>9586255.1750000007</v>
      </c>
    </row>
    <row r="143" spans="1:5" x14ac:dyDescent="0.35">
      <c r="A143" s="520" t="s">
        <v>1067</v>
      </c>
      <c r="B143" s="1540">
        <v>24</v>
      </c>
      <c r="C143" s="1540"/>
      <c r="D143" s="1541">
        <v>9285791.6666666698</v>
      </c>
      <c r="E143" s="191">
        <v>9586255.1750000007</v>
      </c>
    </row>
    <row r="144" spans="1:5" x14ac:dyDescent="0.35">
      <c r="A144" s="519" t="s">
        <v>87</v>
      </c>
      <c r="B144" s="1540">
        <v>1</v>
      </c>
      <c r="C144" s="1540"/>
      <c r="D144" s="1541">
        <v>9300000</v>
      </c>
      <c r="E144" s="191">
        <v>9605975.9299999997</v>
      </c>
    </row>
    <row r="145" spans="1:5" x14ac:dyDescent="0.35">
      <c r="A145" s="520" t="s">
        <v>1383</v>
      </c>
      <c r="B145" s="1540">
        <v>1</v>
      </c>
      <c r="C145" s="1540"/>
      <c r="D145" s="1541">
        <v>9300000</v>
      </c>
      <c r="E145" s="191">
        <v>9605975.9299999997</v>
      </c>
    </row>
    <row r="146" spans="1:5" x14ac:dyDescent="0.35">
      <c r="A146" s="519" t="s">
        <v>74</v>
      </c>
      <c r="B146" s="1540">
        <v>2</v>
      </c>
      <c r="C146" s="1540">
        <v>2</v>
      </c>
      <c r="D146" s="1541">
        <v>14097126.76</v>
      </c>
      <c r="E146" s="191">
        <v>14386308.15</v>
      </c>
    </row>
    <row r="147" spans="1:5" x14ac:dyDescent="0.35">
      <c r="A147" s="520" t="s">
        <v>857</v>
      </c>
      <c r="B147" s="1540"/>
      <c r="C147" s="1540">
        <v>1</v>
      </c>
      <c r="D147" s="1541">
        <v>17234229.25</v>
      </c>
      <c r="E147" s="191">
        <v>17234229.25</v>
      </c>
    </row>
    <row r="148" spans="1:5" x14ac:dyDescent="0.35">
      <c r="A148" s="520" t="s">
        <v>1052</v>
      </c>
      <c r="B148" s="1540">
        <v>1</v>
      </c>
      <c r="C148" s="1540"/>
      <c r="D148" s="1541">
        <v>9300000</v>
      </c>
      <c r="E148" s="191">
        <v>9605975.9299999997</v>
      </c>
    </row>
    <row r="149" spans="1:5" x14ac:dyDescent="0.35">
      <c r="A149" s="520" t="s">
        <v>1087</v>
      </c>
      <c r="B149" s="1540"/>
      <c r="C149" s="1540">
        <v>1</v>
      </c>
      <c r="D149" s="1541">
        <v>21105277.789999999</v>
      </c>
      <c r="E149" s="191">
        <v>21105277.789999999</v>
      </c>
    </row>
    <row r="150" spans="1:5" x14ac:dyDescent="0.35">
      <c r="A150" s="520" t="s">
        <v>1349</v>
      </c>
      <c r="B150" s="1540">
        <v>1</v>
      </c>
      <c r="C150" s="1540"/>
      <c r="D150" s="1541">
        <v>8749000</v>
      </c>
      <c r="E150" s="191">
        <v>9599749.6300000008</v>
      </c>
    </row>
    <row r="151" spans="1:5" x14ac:dyDescent="0.35">
      <c r="A151" s="519" t="s">
        <v>1088</v>
      </c>
      <c r="B151" s="1540">
        <v>1</v>
      </c>
      <c r="C151" s="1540"/>
      <c r="D151" s="1541">
        <v>9300000</v>
      </c>
      <c r="E151" s="191">
        <v>9605975.9299999997</v>
      </c>
    </row>
    <row r="152" spans="1:5" x14ac:dyDescent="0.35">
      <c r="A152" s="520" t="s">
        <v>1059</v>
      </c>
      <c r="B152" s="1540">
        <v>1</v>
      </c>
      <c r="C152" s="1540"/>
      <c r="D152" s="1541">
        <v>9300000</v>
      </c>
      <c r="E152" s="191">
        <v>9605975.9299999997</v>
      </c>
    </row>
    <row r="153" spans="1:5" x14ac:dyDescent="0.35">
      <c r="A153" s="1543" t="s">
        <v>304</v>
      </c>
      <c r="B153" s="1540">
        <v>3</v>
      </c>
      <c r="C153" s="1540">
        <v>4</v>
      </c>
      <c r="D153" s="1541">
        <v>16271997.28857143</v>
      </c>
      <c r="E153" s="191">
        <v>17903974.59571429</v>
      </c>
    </row>
    <row r="154" spans="1:5" x14ac:dyDescent="0.35">
      <c r="A154" s="518" t="s">
        <v>11</v>
      </c>
      <c r="B154" s="1540"/>
      <c r="C154" s="1540">
        <v>2</v>
      </c>
      <c r="D154" s="1541">
        <v>24797207.130000003</v>
      </c>
      <c r="E154" s="191">
        <v>24814282.475000001</v>
      </c>
    </row>
    <row r="155" spans="1:5" x14ac:dyDescent="0.35">
      <c r="A155" s="519" t="s">
        <v>99</v>
      </c>
      <c r="B155" s="1540"/>
      <c r="C155" s="1540">
        <v>1</v>
      </c>
      <c r="D155" s="1541">
        <v>28063665.620000001</v>
      </c>
      <c r="E155" s="191">
        <v>28097816.309999999</v>
      </c>
    </row>
    <row r="156" spans="1:5" x14ac:dyDescent="0.35">
      <c r="A156" s="520" t="s">
        <v>1079</v>
      </c>
      <c r="B156" s="1540"/>
      <c r="C156" s="1540">
        <v>1</v>
      </c>
      <c r="D156" s="1541">
        <v>28063665.620000001</v>
      </c>
      <c r="E156" s="191">
        <v>28097816.309999999</v>
      </c>
    </row>
    <row r="157" spans="1:5" x14ac:dyDescent="0.35">
      <c r="A157" s="519" t="s">
        <v>95</v>
      </c>
      <c r="B157" s="1540"/>
      <c r="C157" s="1540">
        <v>1</v>
      </c>
      <c r="D157" s="1541">
        <v>21530748.640000001</v>
      </c>
      <c r="E157" s="191">
        <v>21530748.640000001</v>
      </c>
    </row>
    <row r="158" spans="1:5" x14ac:dyDescent="0.35">
      <c r="A158" s="520" t="s">
        <v>1412</v>
      </c>
      <c r="B158" s="1540"/>
      <c r="C158" s="1540">
        <v>1</v>
      </c>
      <c r="D158" s="1541">
        <v>21530748.640000001</v>
      </c>
      <c r="E158" s="191">
        <v>21530748.640000001</v>
      </c>
    </row>
    <row r="159" spans="1:5" x14ac:dyDescent="0.35">
      <c r="A159" s="518" t="s">
        <v>12</v>
      </c>
      <c r="B159" s="1540"/>
      <c r="C159" s="1540">
        <v>1</v>
      </c>
      <c r="D159" s="1541">
        <v>21162631.510000002</v>
      </c>
      <c r="E159" s="191">
        <v>21162631.510000002</v>
      </c>
    </row>
    <row r="160" spans="1:5" x14ac:dyDescent="0.35">
      <c r="A160" s="519" t="s">
        <v>85</v>
      </c>
      <c r="B160" s="1540"/>
      <c r="C160" s="1540">
        <v>1</v>
      </c>
      <c r="D160" s="1541">
        <v>21162631.510000002</v>
      </c>
      <c r="E160" s="191">
        <v>21162631.510000002</v>
      </c>
    </row>
    <row r="161" spans="1:5" x14ac:dyDescent="0.35">
      <c r="A161" s="520" t="s">
        <v>1084</v>
      </c>
      <c r="B161" s="1540"/>
      <c r="C161" s="1540">
        <v>1</v>
      </c>
      <c r="D161" s="1541">
        <v>21162631.510000002</v>
      </c>
      <c r="E161" s="191">
        <v>21162631.510000002</v>
      </c>
    </row>
    <row r="162" spans="1:5" x14ac:dyDescent="0.35">
      <c r="A162" s="518" t="s">
        <v>73</v>
      </c>
      <c r="B162" s="1540">
        <v>2</v>
      </c>
      <c r="C162" s="1540">
        <v>1</v>
      </c>
      <c r="D162" s="1541">
        <v>11304311.75</v>
      </c>
      <c r="E162" s="191">
        <v>14976883.57</v>
      </c>
    </row>
    <row r="163" spans="1:5" x14ac:dyDescent="0.35">
      <c r="A163" s="519" t="s">
        <v>86</v>
      </c>
      <c r="B163" s="1540">
        <v>1</v>
      </c>
      <c r="C163" s="1540"/>
      <c r="D163" s="1541">
        <v>7112000</v>
      </c>
      <c r="E163" s="191">
        <v>17984021.960000001</v>
      </c>
    </row>
    <row r="164" spans="1:5" x14ac:dyDescent="0.35">
      <c r="A164" s="520" t="s">
        <v>1387</v>
      </c>
      <c r="B164" s="1540">
        <v>1</v>
      </c>
      <c r="C164" s="1540"/>
      <c r="D164" s="1541">
        <v>7112000</v>
      </c>
      <c r="E164" s="191">
        <v>17984021.960000001</v>
      </c>
    </row>
    <row r="165" spans="1:5" x14ac:dyDescent="0.35">
      <c r="A165" s="519" t="s">
        <v>1369</v>
      </c>
      <c r="B165" s="1540">
        <v>1</v>
      </c>
      <c r="C165" s="1540">
        <v>1</v>
      </c>
      <c r="D165" s="1541">
        <v>13400467.625</v>
      </c>
      <c r="E165" s="191">
        <v>13473314.375</v>
      </c>
    </row>
    <row r="166" spans="1:5" x14ac:dyDescent="0.35">
      <c r="A166" s="520" t="s">
        <v>1380</v>
      </c>
      <c r="B166" s="1540">
        <v>1</v>
      </c>
      <c r="C166" s="1540"/>
      <c r="D166" s="1541">
        <v>13950000</v>
      </c>
      <c r="E166" s="191">
        <v>14095693.5</v>
      </c>
    </row>
    <row r="167" spans="1:5" x14ac:dyDescent="0.35">
      <c r="A167" s="520" t="s">
        <v>1430</v>
      </c>
      <c r="B167" s="1540"/>
      <c r="C167" s="1540">
        <v>1</v>
      </c>
      <c r="D167" s="1541">
        <v>12850935.25</v>
      </c>
      <c r="E167" s="191">
        <v>12850935.25</v>
      </c>
    </row>
    <row r="168" spans="1:5" x14ac:dyDescent="0.35">
      <c r="A168" s="518" t="s">
        <v>74</v>
      </c>
      <c r="B168" s="1540">
        <v>1</v>
      </c>
      <c r="C168" s="1540"/>
      <c r="D168" s="1541">
        <v>9234000</v>
      </c>
      <c r="E168" s="191">
        <v>9605975</v>
      </c>
    </row>
    <row r="169" spans="1:5" x14ac:dyDescent="0.35">
      <c r="A169" s="519" t="s">
        <v>87</v>
      </c>
      <c r="B169" s="1540">
        <v>1</v>
      </c>
      <c r="C169" s="1540"/>
      <c r="D169" s="1541">
        <v>9234000</v>
      </c>
      <c r="E169" s="191">
        <v>9605975</v>
      </c>
    </row>
    <row r="170" spans="1:5" x14ac:dyDescent="0.35">
      <c r="A170" s="520" t="s">
        <v>1388</v>
      </c>
      <c r="B170" s="1540">
        <v>1</v>
      </c>
      <c r="C170" s="1540"/>
      <c r="D170" s="1541">
        <v>9234000</v>
      </c>
      <c r="E170" s="191">
        <v>9605975</v>
      </c>
    </row>
    <row r="171" spans="1:5" x14ac:dyDescent="0.35">
      <c r="A171" s="1543" t="s">
        <v>275</v>
      </c>
      <c r="B171" s="1540">
        <v>116</v>
      </c>
      <c r="C171" s="1540">
        <v>158</v>
      </c>
      <c r="D171" s="1541">
        <v>14537685.26752167</v>
      </c>
      <c r="E171" s="191">
        <v>18939435.113242175</v>
      </c>
    </row>
    <row r="172" spans="1:5" x14ac:dyDescent="0.35">
      <c r="A172" s="518" t="s">
        <v>11</v>
      </c>
      <c r="B172" s="1540">
        <v>45</v>
      </c>
      <c r="C172" s="1540">
        <v>26</v>
      </c>
      <c r="D172" s="1541">
        <v>13121510.455490198</v>
      </c>
      <c r="E172" s="191">
        <v>21179947.123251636</v>
      </c>
    </row>
    <row r="173" spans="1:5" x14ac:dyDescent="0.35">
      <c r="A173" s="519" t="s">
        <v>83</v>
      </c>
      <c r="B173" s="1540">
        <v>4</v>
      </c>
      <c r="C173" s="1540">
        <v>1</v>
      </c>
      <c r="D173" s="1541">
        <v>11397921.7775</v>
      </c>
      <c r="E173" s="191">
        <v>18205206.175000001</v>
      </c>
    </row>
    <row r="174" spans="1:5" x14ac:dyDescent="0.35">
      <c r="A174" s="520" t="s">
        <v>1362</v>
      </c>
      <c r="B174" s="1540">
        <v>1</v>
      </c>
      <c r="C174" s="1540"/>
      <c r="D174" s="1541">
        <v>7951000</v>
      </c>
      <c r="E174" s="191">
        <v>17773000</v>
      </c>
    </row>
    <row r="175" spans="1:5" x14ac:dyDescent="0.35">
      <c r="A175" s="520" t="s">
        <v>1363</v>
      </c>
      <c r="B175" s="1540">
        <v>2</v>
      </c>
      <c r="C175" s="1540"/>
      <c r="D175" s="1541">
        <v>4437500</v>
      </c>
      <c r="E175" s="191">
        <v>13461009.630000001</v>
      </c>
    </row>
    <row r="176" spans="1:5" x14ac:dyDescent="0.35">
      <c r="A176" s="520" t="s">
        <v>103</v>
      </c>
      <c r="B176" s="1540">
        <v>1</v>
      </c>
      <c r="C176" s="1540">
        <v>1</v>
      </c>
      <c r="D176" s="1541">
        <v>16601593.555</v>
      </c>
      <c r="E176" s="191">
        <v>20793407.535</v>
      </c>
    </row>
    <row r="177" spans="1:5" x14ac:dyDescent="0.35">
      <c r="A177" s="519" t="s">
        <v>99</v>
      </c>
      <c r="B177" s="1540"/>
      <c r="C177" s="1540">
        <v>5</v>
      </c>
      <c r="D177" s="1541">
        <v>16960200.891666666</v>
      </c>
      <c r="E177" s="191">
        <v>17030683.913333334</v>
      </c>
    </row>
    <row r="178" spans="1:5" x14ac:dyDescent="0.35">
      <c r="A178" s="520" t="s">
        <v>858</v>
      </c>
      <c r="B178" s="1540"/>
      <c r="C178" s="1540">
        <v>1</v>
      </c>
      <c r="D178" s="1541">
        <v>15746488.07</v>
      </c>
      <c r="E178" s="191">
        <v>15746488.07</v>
      </c>
    </row>
    <row r="179" spans="1:5" x14ac:dyDescent="0.35">
      <c r="A179" s="520" t="s">
        <v>1079</v>
      </c>
      <c r="B179" s="1540"/>
      <c r="C179" s="1540">
        <v>4</v>
      </c>
      <c r="D179" s="1541">
        <v>17567057.302500002</v>
      </c>
      <c r="E179" s="191">
        <v>17672781.835000001</v>
      </c>
    </row>
    <row r="180" spans="1:5" x14ac:dyDescent="0.35">
      <c r="A180" s="519" t="s">
        <v>95</v>
      </c>
      <c r="B180" s="1540">
        <v>15</v>
      </c>
      <c r="C180" s="1540">
        <v>6</v>
      </c>
      <c r="D180" s="1541">
        <v>13396484.044027781</v>
      </c>
      <c r="E180" s="191">
        <v>18380038.200208332</v>
      </c>
    </row>
    <row r="181" spans="1:5" x14ac:dyDescent="0.35">
      <c r="A181" s="520" t="s">
        <v>101</v>
      </c>
      <c r="B181" s="1540">
        <v>2</v>
      </c>
      <c r="C181" s="1540">
        <v>3</v>
      </c>
      <c r="D181" s="1541">
        <v>16977724.631666664</v>
      </c>
      <c r="E181" s="191">
        <v>22822351.183333334</v>
      </c>
    </row>
    <row r="182" spans="1:5" x14ac:dyDescent="0.35">
      <c r="A182" s="520" t="s">
        <v>96</v>
      </c>
      <c r="B182" s="1540">
        <v>1</v>
      </c>
      <c r="C182" s="1540"/>
      <c r="D182" s="1541">
        <v>9267000</v>
      </c>
      <c r="E182" s="191">
        <v>10504153.380000001</v>
      </c>
    </row>
    <row r="183" spans="1:5" x14ac:dyDescent="0.35">
      <c r="A183" s="520" t="s">
        <v>1063</v>
      </c>
      <c r="B183" s="1540">
        <v>1</v>
      </c>
      <c r="C183" s="1540"/>
      <c r="D183" s="1541">
        <v>9300000</v>
      </c>
      <c r="E183" s="191">
        <v>9650000</v>
      </c>
    </row>
    <row r="184" spans="1:5" x14ac:dyDescent="0.35">
      <c r="A184" s="520" t="s">
        <v>1365</v>
      </c>
      <c r="B184" s="1540">
        <v>3</v>
      </c>
      <c r="C184" s="1540"/>
      <c r="D184" s="1541">
        <v>9240666.6666666698</v>
      </c>
      <c r="E184" s="191">
        <v>22679047.0466667</v>
      </c>
    </row>
    <row r="185" spans="1:5" x14ac:dyDescent="0.35">
      <c r="A185" s="520" t="s">
        <v>1411</v>
      </c>
      <c r="B185" s="1540">
        <v>3</v>
      </c>
      <c r="C185" s="1540">
        <v>2</v>
      </c>
      <c r="D185" s="1541">
        <v>15268055.555555558</v>
      </c>
      <c r="E185" s="191">
        <v>16704174.674444431</v>
      </c>
    </row>
    <row r="186" spans="1:5" x14ac:dyDescent="0.35">
      <c r="A186" s="520" t="s">
        <v>1412</v>
      </c>
      <c r="B186" s="1540">
        <v>1</v>
      </c>
      <c r="C186" s="1540"/>
      <c r="D186" s="1541">
        <v>8665000</v>
      </c>
      <c r="E186" s="191">
        <v>19543000</v>
      </c>
    </row>
    <row r="187" spans="1:5" x14ac:dyDescent="0.35">
      <c r="A187" s="520" t="s">
        <v>1413</v>
      </c>
      <c r="B187" s="1540">
        <v>4</v>
      </c>
      <c r="C187" s="1540"/>
      <c r="D187" s="1541">
        <v>10424500</v>
      </c>
      <c r="E187" s="191">
        <v>22456181.842500001</v>
      </c>
    </row>
    <row r="188" spans="1:5" x14ac:dyDescent="0.35">
      <c r="A188" s="520" t="s">
        <v>1440</v>
      </c>
      <c r="B188" s="1540"/>
      <c r="C188" s="1540">
        <v>1</v>
      </c>
      <c r="D188" s="1541">
        <v>17123301.300000001</v>
      </c>
      <c r="E188" s="191">
        <v>17148498.559999999</v>
      </c>
    </row>
    <row r="189" spans="1:5" x14ac:dyDescent="0.35">
      <c r="A189" s="519" t="s">
        <v>104</v>
      </c>
      <c r="B189" s="1540">
        <v>6</v>
      </c>
      <c r="C189" s="1540">
        <v>3</v>
      </c>
      <c r="D189" s="1541">
        <v>12483203.038333334</v>
      </c>
      <c r="E189" s="191">
        <v>22697275.479166668</v>
      </c>
    </row>
    <row r="190" spans="1:5" x14ac:dyDescent="0.35">
      <c r="A190" s="520" t="s">
        <v>558</v>
      </c>
      <c r="B190" s="1540">
        <v>2</v>
      </c>
      <c r="C190" s="1540"/>
      <c r="D190" s="1541">
        <v>7888000</v>
      </c>
      <c r="E190" s="191">
        <v>29427097.219999999</v>
      </c>
    </row>
    <row r="191" spans="1:5" x14ac:dyDescent="0.35">
      <c r="A191" s="520" t="s">
        <v>1080</v>
      </c>
      <c r="B191" s="1540"/>
      <c r="C191" s="1540">
        <v>2</v>
      </c>
      <c r="D191" s="1541">
        <v>19898034.43</v>
      </c>
      <c r="E191" s="191">
        <v>19898034.43</v>
      </c>
    </row>
    <row r="192" spans="1:5" x14ac:dyDescent="0.35">
      <c r="A192" s="520" t="s">
        <v>1385</v>
      </c>
      <c r="B192" s="1540">
        <v>2</v>
      </c>
      <c r="C192" s="1540"/>
      <c r="D192" s="1541">
        <v>9022500</v>
      </c>
      <c r="E192" s="191">
        <v>23472486.484999999</v>
      </c>
    </row>
    <row r="193" spans="1:5" x14ac:dyDescent="0.35">
      <c r="A193" s="520" t="s">
        <v>1397</v>
      </c>
      <c r="B193" s="1540"/>
      <c r="C193" s="1540">
        <v>1</v>
      </c>
      <c r="D193" s="1541">
        <v>20029683.800000001</v>
      </c>
      <c r="E193" s="191">
        <v>20029683.800000001</v>
      </c>
    </row>
    <row r="194" spans="1:5" x14ac:dyDescent="0.35">
      <c r="A194" s="520" t="s">
        <v>1406</v>
      </c>
      <c r="B194" s="1540">
        <v>1</v>
      </c>
      <c r="C194" s="1540"/>
      <c r="D194" s="1541">
        <v>9102000</v>
      </c>
      <c r="E194" s="191">
        <v>9352168.0299999993</v>
      </c>
    </row>
    <row r="195" spans="1:5" x14ac:dyDescent="0.35">
      <c r="A195" s="520" t="s">
        <v>1407</v>
      </c>
      <c r="B195" s="1540">
        <v>1</v>
      </c>
      <c r="C195" s="1540"/>
      <c r="D195" s="1541">
        <v>8959000</v>
      </c>
      <c r="E195" s="191">
        <v>34004182.909999996</v>
      </c>
    </row>
    <row r="196" spans="1:5" x14ac:dyDescent="0.35">
      <c r="A196" s="519" t="s">
        <v>84</v>
      </c>
      <c r="B196" s="1540">
        <v>1</v>
      </c>
      <c r="C196" s="1540">
        <v>6</v>
      </c>
      <c r="D196" s="1541">
        <v>15930524.918571427</v>
      </c>
      <c r="E196" s="191">
        <v>16052267.672857141</v>
      </c>
    </row>
    <row r="197" spans="1:5" x14ac:dyDescent="0.35">
      <c r="A197" s="520" t="s">
        <v>110</v>
      </c>
      <c r="B197" s="1540"/>
      <c r="C197" s="1540">
        <v>1</v>
      </c>
      <c r="D197" s="1541">
        <v>17547338.09</v>
      </c>
      <c r="E197" s="191">
        <v>17734537.370000001</v>
      </c>
    </row>
    <row r="198" spans="1:5" x14ac:dyDescent="0.35">
      <c r="A198" s="520" t="s">
        <v>794</v>
      </c>
      <c r="B198" s="1540"/>
      <c r="C198" s="1540">
        <v>2</v>
      </c>
      <c r="D198" s="1541">
        <v>17460807.164999999</v>
      </c>
      <c r="E198" s="191">
        <v>17460807.164999999</v>
      </c>
    </row>
    <row r="199" spans="1:5" x14ac:dyDescent="0.35">
      <c r="A199" s="520" t="s">
        <v>84</v>
      </c>
      <c r="B199" s="1540"/>
      <c r="C199" s="1540">
        <v>2</v>
      </c>
      <c r="D199" s="1541">
        <v>17566865</v>
      </c>
      <c r="E199" s="191">
        <v>17666865</v>
      </c>
    </row>
    <row r="200" spans="1:5" x14ac:dyDescent="0.35">
      <c r="A200" s="520" t="s">
        <v>1416</v>
      </c>
      <c r="B200" s="1540">
        <v>1</v>
      </c>
      <c r="C200" s="1540"/>
      <c r="D200" s="1541">
        <v>9085000</v>
      </c>
      <c r="E200" s="191">
        <v>9550000</v>
      </c>
    </row>
    <row r="201" spans="1:5" x14ac:dyDescent="0.35">
      <c r="A201" s="520" t="s">
        <v>1441</v>
      </c>
      <c r="B201" s="1540"/>
      <c r="C201" s="1540">
        <v>1</v>
      </c>
      <c r="D201" s="1541">
        <v>14825992.01</v>
      </c>
      <c r="E201" s="191">
        <v>14825992.01</v>
      </c>
    </row>
    <row r="202" spans="1:5" x14ac:dyDescent="0.35">
      <c r="A202" s="519" t="s">
        <v>559</v>
      </c>
      <c r="B202" s="1540">
        <v>1</v>
      </c>
      <c r="C202" s="1540">
        <v>1</v>
      </c>
      <c r="D202" s="1541">
        <v>13613058.83</v>
      </c>
      <c r="E202" s="191">
        <v>15118155.234999999</v>
      </c>
    </row>
    <row r="203" spans="1:5" x14ac:dyDescent="0.35">
      <c r="A203" s="520" t="s">
        <v>559</v>
      </c>
      <c r="B203" s="1540"/>
      <c r="C203" s="1540">
        <v>1</v>
      </c>
      <c r="D203" s="1541">
        <v>18099117.66</v>
      </c>
      <c r="E203" s="191">
        <v>18099117.66</v>
      </c>
    </row>
    <row r="204" spans="1:5" x14ac:dyDescent="0.35">
      <c r="A204" s="520" t="s">
        <v>1417</v>
      </c>
      <c r="B204" s="1540">
        <v>1</v>
      </c>
      <c r="C204" s="1540"/>
      <c r="D204" s="1541">
        <v>9127000</v>
      </c>
      <c r="E204" s="191">
        <v>12137192.810000001</v>
      </c>
    </row>
    <row r="205" spans="1:5" x14ac:dyDescent="0.35">
      <c r="A205" s="519" t="s">
        <v>1061</v>
      </c>
      <c r="B205" s="1540">
        <v>6</v>
      </c>
      <c r="C205" s="1540"/>
      <c r="D205" s="1541">
        <v>7667875</v>
      </c>
      <c r="E205" s="191">
        <v>26969054.771249998</v>
      </c>
    </row>
    <row r="206" spans="1:5" x14ac:dyDescent="0.35">
      <c r="A206" s="520" t="s">
        <v>1062</v>
      </c>
      <c r="B206" s="1540">
        <v>2</v>
      </c>
      <c r="C206" s="1540"/>
      <c r="D206" s="1541">
        <v>8455000</v>
      </c>
      <c r="E206" s="191">
        <v>14525604.984999999</v>
      </c>
    </row>
    <row r="207" spans="1:5" x14ac:dyDescent="0.35">
      <c r="A207" s="520" t="s">
        <v>1402</v>
      </c>
      <c r="B207" s="1540">
        <v>1</v>
      </c>
      <c r="C207" s="1540"/>
      <c r="D207" s="1541">
        <v>6776000</v>
      </c>
      <c r="E207" s="191">
        <v>28505150</v>
      </c>
    </row>
    <row r="208" spans="1:5" x14ac:dyDescent="0.35">
      <c r="A208" s="520" t="s">
        <v>72</v>
      </c>
      <c r="B208" s="1540">
        <v>1</v>
      </c>
      <c r="C208" s="1540"/>
      <c r="D208" s="1541">
        <v>8245000</v>
      </c>
      <c r="E208" s="191">
        <v>33964539.869999997</v>
      </c>
    </row>
    <row r="209" spans="1:5" x14ac:dyDescent="0.35">
      <c r="A209" s="520" t="s">
        <v>1410</v>
      </c>
      <c r="B209" s="1540">
        <v>2</v>
      </c>
      <c r="C209" s="1540"/>
      <c r="D209" s="1541">
        <v>7195500</v>
      </c>
      <c r="E209" s="191">
        <v>30880924.23</v>
      </c>
    </row>
    <row r="210" spans="1:5" x14ac:dyDescent="0.35">
      <c r="A210" s="519" t="s">
        <v>1076</v>
      </c>
      <c r="B210" s="1540">
        <v>3</v>
      </c>
      <c r="C210" s="1540">
        <v>1</v>
      </c>
      <c r="D210" s="1541">
        <v>17364174.383333337</v>
      </c>
      <c r="E210" s="191">
        <v>24051007.71666665</v>
      </c>
    </row>
    <row r="211" spans="1:5" x14ac:dyDescent="0.35">
      <c r="A211" s="520" t="s">
        <v>1076</v>
      </c>
      <c r="B211" s="1540">
        <v>3</v>
      </c>
      <c r="C211" s="1540">
        <v>1</v>
      </c>
      <c r="D211" s="1541">
        <v>17364174.383333337</v>
      </c>
      <c r="E211" s="191">
        <v>24051007.71666665</v>
      </c>
    </row>
    <row r="212" spans="1:5" x14ac:dyDescent="0.35">
      <c r="A212" s="519" t="s">
        <v>11</v>
      </c>
      <c r="B212" s="1540">
        <v>5</v>
      </c>
      <c r="C212" s="1540"/>
      <c r="D212" s="1541">
        <v>8551875</v>
      </c>
      <c r="E212" s="191">
        <v>27949718.4375</v>
      </c>
    </row>
    <row r="213" spans="1:5" x14ac:dyDescent="0.35">
      <c r="A213" s="520" t="s">
        <v>11</v>
      </c>
      <c r="B213" s="1540">
        <v>1</v>
      </c>
      <c r="C213" s="1540"/>
      <c r="D213" s="1541">
        <v>8376000</v>
      </c>
      <c r="E213" s="191">
        <v>8626528</v>
      </c>
    </row>
    <row r="214" spans="1:5" x14ac:dyDescent="0.35">
      <c r="A214" s="520" t="s">
        <v>103</v>
      </c>
      <c r="B214" s="1540">
        <v>1</v>
      </c>
      <c r="C214" s="1540"/>
      <c r="D214" s="1541">
        <v>6692000</v>
      </c>
      <c r="E214" s="191">
        <v>40200000</v>
      </c>
    </row>
    <row r="215" spans="1:5" x14ac:dyDescent="0.35">
      <c r="A215" s="520" t="s">
        <v>1404</v>
      </c>
      <c r="B215" s="1540">
        <v>2</v>
      </c>
      <c r="C215" s="1540"/>
      <c r="D215" s="1541">
        <v>11608500</v>
      </c>
      <c r="E215" s="191">
        <v>11872345.75</v>
      </c>
    </row>
    <row r="216" spans="1:5" x14ac:dyDescent="0.35">
      <c r="A216" s="520" t="s">
        <v>1405</v>
      </c>
      <c r="B216" s="1540">
        <v>1</v>
      </c>
      <c r="C216" s="1540"/>
      <c r="D216" s="1541">
        <v>7531000</v>
      </c>
      <c r="E216" s="191">
        <v>51100000</v>
      </c>
    </row>
    <row r="217" spans="1:5" x14ac:dyDescent="0.35">
      <c r="A217" s="519" t="s">
        <v>1336</v>
      </c>
      <c r="B217" s="1540">
        <v>1</v>
      </c>
      <c r="C217" s="1540">
        <v>1</v>
      </c>
      <c r="D217" s="1541">
        <v>13267784.074999999</v>
      </c>
      <c r="E217" s="191">
        <v>28989241.259999998</v>
      </c>
    </row>
    <row r="218" spans="1:5" x14ac:dyDescent="0.35">
      <c r="A218" s="520" t="s">
        <v>1079</v>
      </c>
      <c r="B218" s="1540"/>
      <c r="C218" s="1540">
        <v>1</v>
      </c>
      <c r="D218" s="1541">
        <v>20305568.149999999</v>
      </c>
      <c r="E218" s="191">
        <v>20553482.52</v>
      </c>
    </row>
    <row r="219" spans="1:5" x14ac:dyDescent="0.35">
      <c r="A219" s="520" t="s">
        <v>1364</v>
      </c>
      <c r="B219" s="1540">
        <v>1</v>
      </c>
      <c r="C219" s="1540"/>
      <c r="D219" s="1541">
        <v>6230000</v>
      </c>
      <c r="E219" s="191">
        <v>37425000</v>
      </c>
    </row>
    <row r="220" spans="1:5" x14ac:dyDescent="0.35">
      <c r="A220" s="519" t="s">
        <v>1372</v>
      </c>
      <c r="B220" s="1540">
        <v>1</v>
      </c>
      <c r="C220" s="1540"/>
      <c r="D220" s="1541">
        <v>8245000</v>
      </c>
      <c r="E220" s="191">
        <v>43200000</v>
      </c>
    </row>
    <row r="221" spans="1:5" x14ac:dyDescent="0.35">
      <c r="A221" s="520" t="s">
        <v>1367</v>
      </c>
      <c r="B221" s="1540">
        <v>1</v>
      </c>
      <c r="C221" s="1540"/>
      <c r="D221" s="1541">
        <v>8245000</v>
      </c>
      <c r="E221" s="191">
        <v>43200000</v>
      </c>
    </row>
    <row r="222" spans="1:5" x14ac:dyDescent="0.35">
      <c r="A222" s="519" t="s">
        <v>1408</v>
      </c>
      <c r="B222" s="1540">
        <v>1</v>
      </c>
      <c r="C222" s="1540">
        <v>2</v>
      </c>
      <c r="D222" s="1541">
        <v>18235335.893333334</v>
      </c>
      <c r="E222" s="191">
        <v>21947845.889999997</v>
      </c>
    </row>
    <row r="223" spans="1:5" x14ac:dyDescent="0.35">
      <c r="A223" s="520" t="s">
        <v>1059</v>
      </c>
      <c r="B223" s="1540"/>
      <c r="C223" s="1540">
        <v>1</v>
      </c>
      <c r="D223" s="1541">
        <v>25484941.07</v>
      </c>
      <c r="E223" s="191">
        <v>25557197.829999998</v>
      </c>
    </row>
    <row r="224" spans="1:5" x14ac:dyDescent="0.35">
      <c r="A224" s="520" t="s">
        <v>1409</v>
      </c>
      <c r="B224" s="1540">
        <v>1</v>
      </c>
      <c r="C224" s="1540"/>
      <c r="D224" s="1541">
        <v>6776000</v>
      </c>
      <c r="E224" s="191">
        <v>17630000.739999998</v>
      </c>
    </row>
    <row r="225" spans="1:5" x14ac:dyDescent="0.35">
      <c r="A225" s="520" t="s">
        <v>1438</v>
      </c>
      <c r="B225" s="1540"/>
      <c r="C225" s="1540">
        <v>1</v>
      </c>
      <c r="D225" s="1541">
        <v>22445066.609999999</v>
      </c>
      <c r="E225" s="191">
        <v>22656339.100000001</v>
      </c>
    </row>
    <row r="226" spans="1:5" x14ac:dyDescent="0.35">
      <c r="A226" s="519" t="s">
        <v>1414</v>
      </c>
      <c r="B226" s="1540">
        <v>1</v>
      </c>
      <c r="C226" s="1540"/>
      <c r="D226" s="1541">
        <v>9234000</v>
      </c>
      <c r="E226" s="191">
        <v>22119002.93</v>
      </c>
    </row>
    <row r="227" spans="1:5" x14ac:dyDescent="0.35">
      <c r="A227" s="520" t="s">
        <v>1415</v>
      </c>
      <c r="B227" s="1540">
        <v>1</v>
      </c>
      <c r="C227" s="1540"/>
      <c r="D227" s="1541">
        <v>9234000</v>
      </c>
      <c r="E227" s="191">
        <v>22119002.93</v>
      </c>
    </row>
    <row r="228" spans="1:5" x14ac:dyDescent="0.35">
      <c r="A228" s="518" t="s">
        <v>12</v>
      </c>
      <c r="B228" s="1540">
        <v>2</v>
      </c>
      <c r="C228" s="1540">
        <v>5</v>
      </c>
      <c r="D228" s="1541">
        <v>16145482.2675</v>
      </c>
      <c r="E228" s="191">
        <v>16899973.895833332</v>
      </c>
    </row>
    <row r="229" spans="1:5" x14ac:dyDescent="0.35">
      <c r="A229" s="519" t="s">
        <v>85</v>
      </c>
      <c r="B229" s="1540">
        <v>2</v>
      </c>
      <c r="C229" s="1540">
        <v>1</v>
      </c>
      <c r="D229" s="1541">
        <v>12662007.310000001</v>
      </c>
      <c r="E229" s="191">
        <v>12870990.566666668</v>
      </c>
    </row>
    <row r="230" spans="1:5" x14ac:dyDescent="0.35">
      <c r="A230" s="520" t="s">
        <v>1084</v>
      </c>
      <c r="B230" s="1540">
        <v>1</v>
      </c>
      <c r="C230" s="1540"/>
      <c r="D230" s="1541">
        <v>9300000</v>
      </c>
      <c r="E230" s="191">
        <v>9550000</v>
      </c>
    </row>
    <row r="231" spans="1:5" x14ac:dyDescent="0.35">
      <c r="A231" s="520" t="s">
        <v>1418</v>
      </c>
      <c r="B231" s="1540">
        <v>1</v>
      </c>
      <c r="C231" s="1540"/>
      <c r="D231" s="1541">
        <v>9273000</v>
      </c>
      <c r="E231" s="191">
        <v>9649949.7699999996</v>
      </c>
    </row>
    <row r="232" spans="1:5" x14ac:dyDescent="0.35">
      <c r="A232" s="520" t="s">
        <v>1443</v>
      </c>
      <c r="B232" s="1540"/>
      <c r="C232" s="1540">
        <v>1</v>
      </c>
      <c r="D232" s="1541">
        <v>19413021.93</v>
      </c>
      <c r="E232" s="191">
        <v>19413021.93</v>
      </c>
    </row>
    <row r="233" spans="1:5" x14ac:dyDescent="0.35">
      <c r="A233" s="519" t="s">
        <v>12</v>
      </c>
      <c r="B233" s="1540"/>
      <c r="C233" s="1540">
        <v>1</v>
      </c>
      <c r="D233" s="1541">
        <v>25669702.190000001</v>
      </c>
      <c r="E233" s="191">
        <v>25669702.190000001</v>
      </c>
    </row>
    <row r="234" spans="1:5" x14ac:dyDescent="0.35">
      <c r="A234" s="520" t="s">
        <v>1337</v>
      </c>
      <c r="B234" s="1540"/>
      <c r="C234" s="1540">
        <v>1</v>
      </c>
      <c r="D234" s="1541">
        <v>25669702.190000001</v>
      </c>
      <c r="E234" s="191">
        <v>25669702.190000001</v>
      </c>
    </row>
    <row r="235" spans="1:5" x14ac:dyDescent="0.35">
      <c r="A235" s="519" t="s">
        <v>567</v>
      </c>
      <c r="B235" s="1540"/>
      <c r="C235" s="1540">
        <v>3</v>
      </c>
      <c r="D235" s="1541">
        <v>16608584.7425</v>
      </c>
      <c r="E235" s="191">
        <v>18558584.7425</v>
      </c>
    </row>
    <row r="236" spans="1:5" x14ac:dyDescent="0.35">
      <c r="A236" s="520" t="s">
        <v>1355</v>
      </c>
      <c r="B236" s="1540"/>
      <c r="C236" s="1540">
        <v>1</v>
      </c>
      <c r="D236" s="1541">
        <v>13988402</v>
      </c>
      <c r="E236" s="191">
        <v>13988402</v>
      </c>
    </row>
    <row r="237" spans="1:5" x14ac:dyDescent="0.35">
      <c r="A237" s="520" t="s">
        <v>1442</v>
      </c>
      <c r="B237" s="1540"/>
      <c r="C237" s="1540">
        <v>2</v>
      </c>
      <c r="D237" s="1541">
        <v>19228767.484999999</v>
      </c>
      <c r="E237" s="191">
        <v>23128767.484999999</v>
      </c>
    </row>
    <row r="238" spans="1:5" x14ac:dyDescent="0.35">
      <c r="A238" s="518" t="s">
        <v>73</v>
      </c>
      <c r="B238" s="1540">
        <v>11</v>
      </c>
      <c r="C238" s="1540">
        <v>11</v>
      </c>
      <c r="D238" s="1541">
        <v>14606880.906481482</v>
      </c>
      <c r="E238" s="191">
        <v>16161357.068055553</v>
      </c>
    </row>
    <row r="239" spans="1:5" x14ac:dyDescent="0.35">
      <c r="A239" s="519" t="s">
        <v>86</v>
      </c>
      <c r="B239" s="1540"/>
      <c r="C239" s="1540">
        <v>1</v>
      </c>
      <c r="D239" s="1541">
        <v>12977992.439999999</v>
      </c>
      <c r="E239" s="191">
        <v>13235984.880000001</v>
      </c>
    </row>
    <row r="240" spans="1:5" x14ac:dyDescent="0.35">
      <c r="A240" s="520" t="s">
        <v>1444</v>
      </c>
      <c r="B240" s="1540"/>
      <c r="C240" s="1540">
        <v>1</v>
      </c>
      <c r="D240" s="1541">
        <v>12977992.439999999</v>
      </c>
      <c r="E240" s="191">
        <v>13235984.880000001</v>
      </c>
    </row>
    <row r="241" spans="1:5" x14ac:dyDescent="0.35">
      <c r="A241" s="519" t="s">
        <v>557</v>
      </c>
      <c r="B241" s="1540">
        <v>1</v>
      </c>
      <c r="C241" s="1540">
        <v>2</v>
      </c>
      <c r="D241" s="1541">
        <v>20833009.373333335</v>
      </c>
      <c r="E241" s="191">
        <v>20970009.373333335</v>
      </c>
    </row>
    <row r="242" spans="1:5" x14ac:dyDescent="0.35">
      <c r="A242" s="520" t="s">
        <v>557</v>
      </c>
      <c r="B242" s="1540">
        <v>1</v>
      </c>
      <c r="C242" s="1540">
        <v>2</v>
      </c>
      <c r="D242" s="1541">
        <v>20833009.373333335</v>
      </c>
      <c r="E242" s="191">
        <v>20970009.373333335</v>
      </c>
    </row>
    <row r="243" spans="1:5" x14ac:dyDescent="0.35">
      <c r="A243" s="519" t="s">
        <v>665</v>
      </c>
      <c r="B243" s="1540">
        <v>3</v>
      </c>
      <c r="C243" s="1540"/>
      <c r="D243" s="1541">
        <v>9195666.6666666698</v>
      </c>
      <c r="E243" s="191">
        <v>11983334.800000001</v>
      </c>
    </row>
    <row r="244" spans="1:5" x14ac:dyDescent="0.35">
      <c r="A244" s="520" t="s">
        <v>1347</v>
      </c>
      <c r="B244" s="1540">
        <v>3</v>
      </c>
      <c r="C244" s="1540"/>
      <c r="D244" s="1541">
        <v>9195666.6666666698</v>
      </c>
      <c r="E244" s="191">
        <v>11983334.800000001</v>
      </c>
    </row>
    <row r="245" spans="1:5" x14ac:dyDescent="0.35">
      <c r="A245" s="519" t="s">
        <v>752</v>
      </c>
      <c r="B245" s="1540"/>
      <c r="C245" s="1540">
        <v>2</v>
      </c>
      <c r="D245" s="1541">
        <v>19744150.809999999</v>
      </c>
      <c r="E245" s="191">
        <v>19927096.745000001</v>
      </c>
    </row>
    <row r="246" spans="1:5" x14ac:dyDescent="0.35">
      <c r="A246" s="520" t="s">
        <v>887</v>
      </c>
      <c r="B246" s="1540"/>
      <c r="C246" s="1540">
        <v>2</v>
      </c>
      <c r="D246" s="1541">
        <v>19744150.809999999</v>
      </c>
      <c r="E246" s="191">
        <v>19927096.745000001</v>
      </c>
    </row>
    <row r="247" spans="1:5" x14ac:dyDescent="0.35">
      <c r="A247" s="519" t="s">
        <v>1046</v>
      </c>
      <c r="B247" s="1540">
        <v>1</v>
      </c>
      <c r="C247" s="1540">
        <v>2</v>
      </c>
      <c r="D247" s="1541">
        <v>14550365.203333333</v>
      </c>
      <c r="E247" s="191">
        <v>14650365.203333333</v>
      </c>
    </row>
    <row r="248" spans="1:5" x14ac:dyDescent="0.35">
      <c r="A248" s="520" t="s">
        <v>1047</v>
      </c>
      <c r="B248" s="1540"/>
      <c r="C248" s="1540">
        <v>2</v>
      </c>
      <c r="D248" s="1541">
        <v>17175547.805</v>
      </c>
      <c r="E248" s="191">
        <v>17175547.805</v>
      </c>
    </row>
    <row r="249" spans="1:5" x14ac:dyDescent="0.35">
      <c r="A249" s="520" t="s">
        <v>1046</v>
      </c>
      <c r="B249" s="1540">
        <v>1</v>
      </c>
      <c r="C249" s="1540"/>
      <c r="D249" s="1541">
        <v>9300000</v>
      </c>
      <c r="E249" s="191">
        <v>9600000</v>
      </c>
    </row>
    <row r="250" spans="1:5" x14ac:dyDescent="0.35">
      <c r="A250" s="519" t="s">
        <v>1064</v>
      </c>
      <c r="B250" s="1540">
        <v>3</v>
      </c>
      <c r="C250" s="1540">
        <v>2</v>
      </c>
      <c r="D250" s="1541">
        <v>12457744.743999999</v>
      </c>
      <c r="E250" s="191">
        <v>14899345.624000002</v>
      </c>
    </row>
    <row r="251" spans="1:5" x14ac:dyDescent="0.35">
      <c r="A251" s="520" t="s">
        <v>1064</v>
      </c>
      <c r="B251" s="1540">
        <v>1</v>
      </c>
      <c r="C251" s="1540">
        <v>1</v>
      </c>
      <c r="D251" s="1541">
        <v>13572910.189999999</v>
      </c>
      <c r="E251" s="191">
        <v>13697910.189999999</v>
      </c>
    </row>
    <row r="252" spans="1:5" x14ac:dyDescent="0.35">
      <c r="A252" s="520" t="s">
        <v>1368</v>
      </c>
      <c r="B252" s="1540">
        <v>1</v>
      </c>
      <c r="C252" s="1540">
        <v>1</v>
      </c>
      <c r="D252" s="1541">
        <v>12957951.67</v>
      </c>
      <c r="E252" s="191">
        <v>18750451.670000002</v>
      </c>
    </row>
    <row r="253" spans="1:5" x14ac:dyDescent="0.35">
      <c r="A253" s="520" t="s">
        <v>1420</v>
      </c>
      <c r="B253" s="1540">
        <v>1</v>
      </c>
      <c r="C253" s="1540"/>
      <c r="D253" s="1541">
        <v>9227000</v>
      </c>
      <c r="E253" s="191">
        <v>9600004.4000000004</v>
      </c>
    </row>
    <row r="254" spans="1:5" x14ac:dyDescent="0.35">
      <c r="A254" s="519" t="s">
        <v>1085</v>
      </c>
      <c r="B254" s="1540">
        <v>2</v>
      </c>
      <c r="C254" s="1540">
        <v>1</v>
      </c>
      <c r="D254" s="1541">
        <v>11496620</v>
      </c>
      <c r="E254" s="191">
        <v>12704100</v>
      </c>
    </row>
    <row r="255" spans="1:5" x14ac:dyDescent="0.35">
      <c r="A255" s="520" t="s">
        <v>1086</v>
      </c>
      <c r="B255" s="1540">
        <v>2</v>
      </c>
      <c r="C255" s="1540"/>
      <c r="D255" s="1541">
        <v>8670000</v>
      </c>
      <c r="E255" s="191">
        <v>10925000</v>
      </c>
    </row>
    <row r="256" spans="1:5" x14ac:dyDescent="0.35">
      <c r="A256" s="520" t="s">
        <v>1434</v>
      </c>
      <c r="B256" s="1540"/>
      <c r="C256" s="1540">
        <v>1</v>
      </c>
      <c r="D256" s="1541">
        <v>14323240</v>
      </c>
      <c r="E256" s="191">
        <v>14483200</v>
      </c>
    </row>
    <row r="257" spans="1:5" x14ac:dyDescent="0.35">
      <c r="A257" s="519" t="s">
        <v>1371</v>
      </c>
      <c r="B257" s="1540">
        <v>1</v>
      </c>
      <c r="C257" s="1540">
        <v>1</v>
      </c>
      <c r="D257" s="1541">
        <v>14786979.475</v>
      </c>
      <c r="E257" s="191">
        <v>19495979.475000001</v>
      </c>
    </row>
    <row r="258" spans="1:5" x14ac:dyDescent="0.35">
      <c r="A258" s="520" t="s">
        <v>1371</v>
      </c>
      <c r="B258" s="1540">
        <v>1</v>
      </c>
      <c r="C258" s="1540">
        <v>1</v>
      </c>
      <c r="D258" s="1541">
        <v>14786979.475</v>
      </c>
      <c r="E258" s="191">
        <v>19495979.475000001</v>
      </c>
    </row>
    <row r="259" spans="1:5" x14ac:dyDescent="0.35">
      <c r="A259" s="518" t="s">
        <v>13</v>
      </c>
      <c r="B259" s="1540">
        <v>3</v>
      </c>
      <c r="C259" s="1540">
        <v>4</v>
      </c>
      <c r="D259" s="1541">
        <v>12574005.017499998</v>
      </c>
      <c r="E259" s="191">
        <v>17470584.984999999</v>
      </c>
    </row>
    <row r="260" spans="1:5" x14ac:dyDescent="0.35">
      <c r="A260" s="519" t="s">
        <v>106</v>
      </c>
      <c r="B260" s="1540">
        <v>1</v>
      </c>
      <c r="C260" s="1540">
        <v>4</v>
      </c>
      <c r="D260" s="1541">
        <v>15195007.526249999</v>
      </c>
      <c r="E260" s="191">
        <v>17727933.477499999</v>
      </c>
    </row>
    <row r="261" spans="1:5" x14ac:dyDescent="0.35">
      <c r="A261" s="520" t="s">
        <v>565</v>
      </c>
      <c r="B261" s="1540"/>
      <c r="C261" s="1540">
        <v>2</v>
      </c>
      <c r="D261" s="1541">
        <v>18028971.614999998</v>
      </c>
      <c r="E261" s="191">
        <v>18176575.420000002</v>
      </c>
    </row>
    <row r="262" spans="1:5" x14ac:dyDescent="0.35">
      <c r="A262" s="520" t="s">
        <v>664</v>
      </c>
      <c r="B262" s="1540"/>
      <c r="C262" s="1540">
        <v>1</v>
      </c>
      <c r="D262" s="1541">
        <v>18602558.489999998</v>
      </c>
      <c r="E262" s="191">
        <v>18602558.489999998</v>
      </c>
    </row>
    <row r="263" spans="1:5" x14ac:dyDescent="0.35">
      <c r="A263" s="520" t="s">
        <v>1045</v>
      </c>
      <c r="B263" s="1540">
        <v>1</v>
      </c>
      <c r="C263" s="1540">
        <v>1</v>
      </c>
      <c r="D263" s="1541">
        <v>12074250</v>
      </c>
      <c r="E263" s="191">
        <v>17066300</v>
      </c>
    </row>
    <row r="264" spans="1:5" x14ac:dyDescent="0.35">
      <c r="A264" s="519" t="s">
        <v>13</v>
      </c>
      <c r="B264" s="1540">
        <v>1</v>
      </c>
      <c r="C264" s="1540"/>
      <c r="D264" s="1541">
        <v>7216000</v>
      </c>
      <c r="E264" s="191">
        <v>7516776</v>
      </c>
    </row>
    <row r="265" spans="1:5" x14ac:dyDescent="0.35">
      <c r="A265" s="520" t="s">
        <v>1419</v>
      </c>
      <c r="B265" s="1540">
        <v>1</v>
      </c>
      <c r="C265" s="1540"/>
      <c r="D265" s="1541">
        <v>7216000</v>
      </c>
      <c r="E265" s="191">
        <v>7516776</v>
      </c>
    </row>
    <row r="266" spans="1:5" x14ac:dyDescent="0.35">
      <c r="A266" s="519" t="s">
        <v>1079</v>
      </c>
      <c r="B266" s="1540">
        <v>1</v>
      </c>
      <c r="C266" s="1540"/>
      <c r="D266" s="1541">
        <v>7448000</v>
      </c>
      <c r="E266" s="191">
        <v>26395000</v>
      </c>
    </row>
    <row r="267" spans="1:5" x14ac:dyDescent="0.35">
      <c r="A267" s="520" t="s">
        <v>1342</v>
      </c>
      <c r="B267" s="1540">
        <v>1</v>
      </c>
      <c r="C267" s="1540"/>
      <c r="D267" s="1541">
        <v>7448000</v>
      </c>
      <c r="E267" s="191">
        <v>26395000</v>
      </c>
    </row>
    <row r="268" spans="1:5" x14ac:dyDescent="0.35">
      <c r="A268" s="518" t="s">
        <v>105</v>
      </c>
      <c r="B268" s="1540">
        <v>15</v>
      </c>
      <c r="C268" s="1540">
        <v>70</v>
      </c>
      <c r="D268" s="1541">
        <v>15944430.211988429</v>
      </c>
      <c r="E268" s="191">
        <v>18176060.064048614</v>
      </c>
    </row>
    <row r="269" spans="1:5" x14ac:dyDescent="0.35">
      <c r="A269" s="519" t="s">
        <v>108</v>
      </c>
      <c r="B269" s="1540">
        <v>4</v>
      </c>
      <c r="C269" s="1540">
        <v>16</v>
      </c>
      <c r="D269" s="1541">
        <v>15407742.744814822</v>
      </c>
      <c r="E269" s="191">
        <v>15952445.325648155</v>
      </c>
    </row>
    <row r="270" spans="1:5" x14ac:dyDescent="0.35">
      <c r="A270" s="520" t="s">
        <v>108</v>
      </c>
      <c r="B270" s="1540">
        <v>1</v>
      </c>
      <c r="C270" s="1540">
        <v>7</v>
      </c>
      <c r="D270" s="1541">
        <v>15897109.417222232</v>
      </c>
      <c r="E270" s="191">
        <v>16000500.452222234</v>
      </c>
    </row>
    <row r="271" spans="1:5" x14ac:dyDescent="0.35">
      <c r="A271" s="520" t="s">
        <v>654</v>
      </c>
      <c r="B271" s="1540">
        <v>1</v>
      </c>
      <c r="C271" s="1540">
        <v>2</v>
      </c>
      <c r="D271" s="1541">
        <v>15779456.76</v>
      </c>
      <c r="E271" s="191">
        <v>15945581.583333334</v>
      </c>
    </row>
    <row r="272" spans="1:5" x14ac:dyDescent="0.35">
      <c r="A272" s="520" t="s">
        <v>1072</v>
      </c>
      <c r="B272" s="1540">
        <v>2</v>
      </c>
      <c r="C272" s="1540">
        <v>7</v>
      </c>
      <c r="D272" s="1541">
        <v>14546662.057222232</v>
      </c>
      <c r="E272" s="191">
        <v>15911253.941388899</v>
      </c>
    </row>
    <row r="273" spans="1:5" x14ac:dyDescent="0.35">
      <c r="A273" s="519" t="s">
        <v>105</v>
      </c>
      <c r="B273" s="1540">
        <v>1</v>
      </c>
      <c r="C273" s="1540"/>
      <c r="D273" s="1541">
        <v>9221000</v>
      </c>
      <c r="E273" s="191">
        <v>23760000</v>
      </c>
    </row>
    <row r="274" spans="1:5" x14ac:dyDescent="0.35">
      <c r="A274" s="520" t="s">
        <v>1424</v>
      </c>
      <c r="B274" s="1540">
        <v>1</v>
      </c>
      <c r="C274" s="1540"/>
      <c r="D274" s="1541">
        <v>9221000</v>
      </c>
      <c r="E274" s="191">
        <v>23760000</v>
      </c>
    </row>
    <row r="275" spans="1:5" x14ac:dyDescent="0.35">
      <c r="A275" s="519" t="s">
        <v>107</v>
      </c>
      <c r="B275" s="1540">
        <v>4</v>
      </c>
      <c r="C275" s="1540">
        <v>46</v>
      </c>
      <c r="D275" s="1541">
        <v>18018027.33255</v>
      </c>
      <c r="E275" s="191">
        <v>19361810.982994448</v>
      </c>
    </row>
    <row r="276" spans="1:5" x14ac:dyDescent="0.35">
      <c r="A276" s="520" t="s">
        <v>77</v>
      </c>
      <c r="B276" s="1540">
        <v>2</v>
      </c>
      <c r="C276" s="1540">
        <v>17</v>
      </c>
      <c r="D276" s="1541">
        <v>16286272.88125</v>
      </c>
      <c r="E276" s="191">
        <v>16402139.905416667</v>
      </c>
    </row>
    <row r="277" spans="1:5" x14ac:dyDescent="0.35">
      <c r="A277" s="520" t="s">
        <v>111</v>
      </c>
      <c r="B277" s="1540">
        <v>1</v>
      </c>
      <c r="C277" s="1540">
        <v>7</v>
      </c>
      <c r="D277" s="1541">
        <v>17977512.861666668</v>
      </c>
      <c r="E277" s="191">
        <v>19473784.280555565</v>
      </c>
    </row>
    <row r="278" spans="1:5" x14ac:dyDescent="0.35">
      <c r="A278" s="520" t="s">
        <v>76</v>
      </c>
      <c r="B278" s="1540"/>
      <c r="C278" s="1540">
        <v>12</v>
      </c>
      <c r="D278" s="1541">
        <v>18345184.968500003</v>
      </c>
      <c r="E278" s="191">
        <v>18569856.493500002</v>
      </c>
    </row>
    <row r="279" spans="1:5" x14ac:dyDescent="0.35">
      <c r="A279" s="520" t="s">
        <v>92</v>
      </c>
      <c r="B279" s="1540"/>
      <c r="C279" s="1540">
        <v>5</v>
      </c>
      <c r="D279" s="1541">
        <v>21690829.646250002</v>
      </c>
      <c r="E279" s="191">
        <v>21762179.93</v>
      </c>
    </row>
    <row r="280" spans="1:5" x14ac:dyDescent="0.35">
      <c r="A280" s="520" t="s">
        <v>568</v>
      </c>
      <c r="B280" s="1540"/>
      <c r="C280" s="1540">
        <v>2</v>
      </c>
      <c r="D280" s="1541">
        <v>19777964.369999997</v>
      </c>
      <c r="E280" s="191">
        <v>19896362.274999999</v>
      </c>
    </row>
    <row r="281" spans="1:5" x14ac:dyDescent="0.35">
      <c r="A281" s="520" t="s">
        <v>567</v>
      </c>
      <c r="B281" s="1540">
        <v>1</v>
      </c>
      <c r="C281" s="1540">
        <v>3</v>
      </c>
      <c r="D281" s="1541">
        <v>15950364.930000002</v>
      </c>
      <c r="E281" s="191">
        <v>20780864.930000003</v>
      </c>
    </row>
    <row r="282" spans="1:5" x14ac:dyDescent="0.35">
      <c r="A282" s="519" t="s">
        <v>512</v>
      </c>
      <c r="B282" s="1540">
        <v>1</v>
      </c>
      <c r="C282" s="1540"/>
      <c r="D282" s="1541">
        <v>9273000</v>
      </c>
      <c r="E282" s="191">
        <v>9578819.4199999999</v>
      </c>
    </row>
    <row r="283" spans="1:5" x14ac:dyDescent="0.35">
      <c r="A283" s="520" t="s">
        <v>1426</v>
      </c>
      <c r="B283" s="1540">
        <v>1</v>
      </c>
      <c r="C283" s="1540"/>
      <c r="D283" s="1541">
        <v>9273000</v>
      </c>
      <c r="E283" s="191">
        <v>9578819.4199999999</v>
      </c>
    </row>
    <row r="284" spans="1:5" x14ac:dyDescent="0.35">
      <c r="A284" s="519" t="s">
        <v>541</v>
      </c>
      <c r="B284" s="1540">
        <v>2</v>
      </c>
      <c r="C284" s="1540">
        <v>6</v>
      </c>
      <c r="D284" s="1541">
        <v>15165200.876666667</v>
      </c>
      <c r="E284" s="191">
        <v>17899330.421666667</v>
      </c>
    </row>
    <row r="285" spans="1:5" x14ac:dyDescent="0.35">
      <c r="A285" s="520" t="s">
        <v>795</v>
      </c>
      <c r="B285" s="1540">
        <v>1</v>
      </c>
      <c r="C285" s="1540">
        <v>2</v>
      </c>
      <c r="D285" s="1541">
        <v>14699382.576666668</v>
      </c>
      <c r="E285" s="191">
        <v>18241049.243333336</v>
      </c>
    </row>
    <row r="286" spans="1:5" x14ac:dyDescent="0.35">
      <c r="A286" s="520" t="s">
        <v>1071</v>
      </c>
      <c r="B286" s="1540"/>
      <c r="C286" s="1540">
        <v>4</v>
      </c>
      <c r="D286" s="1541">
        <v>18988028.765000001</v>
      </c>
      <c r="E286" s="191">
        <v>19078748.920000002</v>
      </c>
    </row>
    <row r="287" spans="1:5" x14ac:dyDescent="0.35">
      <c r="A287" s="520" t="s">
        <v>541</v>
      </c>
      <c r="B287" s="1540">
        <v>1</v>
      </c>
      <c r="C287" s="1540"/>
      <c r="D287" s="1541">
        <v>8917000</v>
      </c>
      <c r="E287" s="191">
        <v>14515336.960000001</v>
      </c>
    </row>
    <row r="288" spans="1:5" x14ac:dyDescent="0.35">
      <c r="A288" s="519" t="s">
        <v>1350</v>
      </c>
      <c r="B288" s="1540">
        <v>3</v>
      </c>
      <c r="C288" s="1540">
        <v>2</v>
      </c>
      <c r="D288" s="1541">
        <v>13893546.92</v>
      </c>
      <c r="E288" s="191">
        <v>19901046.920000002</v>
      </c>
    </row>
    <row r="289" spans="1:5" x14ac:dyDescent="0.35">
      <c r="A289" s="520" t="s">
        <v>1350</v>
      </c>
      <c r="B289" s="1540">
        <v>1</v>
      </c>
      <c r="C289" s="1540">
        <v>1</v>
      </c>
      <c r="D289" s="1541">
        <v>11809136.449999999</v>
      </c>
      <c r="E289" s="191">
        <v>22546636.449999999</v>
      </c>
    </row>
    <row r="290" spans="1:5" x14ac:dyDescent="0.35">
      <c r="A290" s="520" t="s">
        <v>1425</v>
      </c>
      <c r="B290" s="1540">
        <v>2</v>
      </c>
      <c r="C290" s="1540"/>
      <c r="D290" s="1541">
        <v>11370500</v>
      </c>
      <c r="E290" s="191">
        <v>13925500</v>
      </c>
    </row>
    <row r="291" spans="1:5" x14ac:dyDescent="0.35">
      <c r="A291" s="520" t="s">
        <v>1445</v>
      </c>
      <c r="B291" s="1540"/>
      <c r="C291" s="1540">
        <v>1</v>
      </c>
      <c r="D291" s="1541">
        <v>20585414.780000001</v>
      </c>
      <c r="E291" s="191">
        <v>20585414.780000001</v>
      </c>
    </row>
    <row r="292" spans="1:5" x14ac:dyDescent="0.35">
      <c r="A292" s="518" t="s">
        <v>74</v>
      </c>
      <c r="B292" s="1540">
        <v>20</v>
      </c>
      <c r="C292" s="1540">
        <v>30</v>
      </c>
      <c r="D292" s="1541">
        <v>15494981.311715685</v>
      </c>
      <c r="E292" s="191">
        <v>17763145.698088232</v>
      </c>
    </row>
    <row r="293" spans="1:5" x14ac:dyDescent="0.35">
      <c r="A293" s="519" t="s">
        <v>72</v>
      </c>
      <c r="B293" s="1540">
        <v>4</v>
      </c>
      <c r="C293" s="1540">
        <v>8</v>
      </c>
      <c r="D293" s="1541">
        <v>14607210.0611111</v>
      </c>
      <c r="E293" s="191">
        <v>15397207.276111098</v>
      </c>
    </row>
    <row r="294" spans="1:5" x14ac:dyDescent="0.35">
      <c r="A294" s="520" t="s">
        <v>1066</v>
      </c>
      <c r="B294" s="1540"/>
      <c r="C294" s="1540">
        <v>4</v>
      </c>
      <c r="D294" s="1541">
        <v>15117006.846666651</v>
      </c>
      <c r="E294" s="191">
        <v>15141998.49166665</v>
      </c>
    </row>
    <row r="295" spans="1:5" x14ac:dyDescent="0.35">
      <c r="A295" s="520" t="s">
        <v>1067</v>
      </c>
      <c r="B295" s="1540"/>
      <c r="C295" s="1540">
        <v>3</v>
      </c>
      <c r="D295" s="1541">
        <v>15383131.949999999</v>
      </c>
      <c r="E295" s="191">
        <v>15416465.2833333</v>
      </c>
    </row>
    <row r="296" spans="1:5" x14ac:dyDescent="0.35">
      <c r="A296" s="520" t="s">
        <v>1392</v>
      </c>
      <c r="B296" s="1540">
        <v>1</v>
      </c>
      <c r="C296" s="1540"/>
      <c r="D296" s="1541">
        <v>9260000</v>
      </c>
      <c r="E296" s="191">
        <v>9550000</v>
      </c>
    </row>
    <row r="297" spans="1:5" x14ac:dyDescent="0.35">
      <c r="A297" s="520" t="s">
        <v>72</v>
      </c>
      <c r="B297" s="1540">
        <v>3</v>
      </c>
      <c r="C297" s="1540">
        <v>1</v>
      </c>
      <c r="D297" s="1541">
        <v>16383057.36166665</v>
      </c>
      <c r="E297" s="191">
        <v>18566390.695</v>
      </c>
    </row>
    <row r="298" spans="1:5" x14ac:dyDescent="0.35">
      <c r="A298" s="519" t="s">
        <v>87</v>
      </c>
      <c r="B298" s="1540">
        <v>3</v>
      </c>
      <c r="C298" s="1540">
        <v>2</v>
      </c>
      <c r="D298" s="1541">
        <v>10280945.168333333</v>
      </c>
      <c r="E298" s="191">
        <v>17609324.813333333</v>
      </c>
    </row>
    <row r="299" spans="1:5" x14ac:dyDescent="0.35">
      <c r="A299" s="520" t="s">
        <v>98</v>
      </c>
      <c r="B299" s="1540">
        <v>2</v>
      </c>
      <c r="C299" s="1540"/>
      <c r="D299" s="1541">
        <v>4650000</v>
      </c>
      <c r="E299" s="191">
        <v>9600000</v>
      </c>
    </row>
    <row r="300" spans="1:5" x14ac:dyDescent="0.35">
      <c r="A300" s="520" t="s">
        <v>1388</v>
      </c>
      <c r="B300" s="1540">
        <v>1</v>
      </c>
      <c r="C300" s="1540">
        <v>2</v>
      </c>
      <c r="D300" s="1541">
        <v>13096417.752499999</v>
      </c>
      <c r="E300" s="191">
        <v>21613987.219999999</v>
      </c>
    </row>
    <row r="301" spans="1:5" x14ac:dyDescent="0.35">
      <c r="A301" s="519" t="s">
        <v>97</v>
      </c>
      <c r="B301" s="1540"/>
      <c r="C301" s="1540">
        <v>3</v>
      </c>
      <c r="D301" s="1541">
        <v>18569933.240000002</v>
      </c>
      <c r="E301" s="191">
        <v>18691933.240000002</v>
      </c>
    </row>
    <row r="302" spans="1:5" x14ac:dyDescent="0.35">
      <c r="A302" s="520" t="s">
        <v>642</v>
      </c>
      <c r="B302" s="1540"/>
      <c r="C302" s="1540">
        <v>1</v>
      </c>
      <c r="D302" s="1541">
        <v>19656501.48</v>
      </c>
      <c r="E302" s="191">
        <v>19756501.48</v>
      </c>
    </row>
    <row r="303" spans="1:5" x14ac:dyDescent="0.35">
      <c r="A303" s="520" t="s">
        <v>1068</v>
      </c>
      <c r="B303" s="1540"/>
      <c r="C303" s="1540">
        <v>2</v>
      </c>
      <c r="D303" s="1541">
        <v>17483365</v>
      </c>
      <c r="E303" s="191">
        <v>17627365</v>
      </c>
    </row>
    <row r="304" spans="1:5" x14ac:dyDescent="0.35">
      <c r="A304" s="519" t="s">
        <v>75</v>
      </c>
      <c r="B304" s="1540">
        <v>5</v>
      </c>
      <c r="C304" s="1540"/>
      <c r="D304" s="1541">
        <v>8518555.5555555578</v>
      </c>
      <c r="E304" s="191">
        <v>9993768.5444444325</v>
      </c>
    </row>
    <row r="305" spans="1:5" x14ac:dyDescent="0.35">
      <c r="A305" s="520" t="s">
        <v>114</v>
      </c>
      <c r="B305" s="1540">
        <v>3</v>
      </c>
      <c r="C305" s="1540"/>
      <c r="D305" s="1541">
        <v>6955666.6666666698</v>
      </c>
      <c r="E305" s="191">
        <v>10389305.633333299</v>
      </c>
    </row>
    <row r="306" spans="1:5" x14ac:dyDescent="0.35">
      <c r="A306" s="520" t="s">
        <v>1393</v>
      </c>
      <c r="B306" s="1540">
        <v>1</v>
      </c>
      <c r="C306" s="1540"/>
      <c r="D306" s="1541">
        <v>9300000</v>
      </c>
      <c r="E306" s="191">
        <v>10042000</v>
      </c>
    </row>
    <row r="307" spans="1:5" x14ac:dyDescent="0.35">
      <c r="A307" s="520" t="s">
        <v>1423</v>
      </c>
      <c r="B307" s="1540">
        <v>1</v>
      </c>
      <c r="C307" s="1540"/>
      <c r="D307" s="1541">
        <v>9300000</v>
      </c>
      <c r="E307" s="191">
        <v>9550000</v>
      </c>
    </row>
    <row r="308" spans="1:5" x14ac:dyDescent="0.35">
      <c r="A308" s="519" t="s">
        <v>74</v>
      </c>
      <c r="B308" s="1540">
        <v>5</v>
      </c>
      <c r="C308" s="1540">
        <v>4</v>
      </c>
      <c r="D308" s="1541">
        <v>13596441.783749999</v>
      </c>
      <c r="E308" s="191">
        <v>17755308.599375002</v>
      </c>
    </row>
    <row r="309" spans="1:5" x14ac:dyDescent="0.35">
      <c r="A309" s="520" t="s">
        <v>857</v>
      </c>
      <c r="B309" s="1540">
        <v>1</v>
      </c>
      <c r="C309" s="1540">
        <v>1</v>
      </c>
      <c r="D309" s="1541">
        <v>13426853.32</v>
      </c>
      <c r="E309" s="191">
        <v>18060853.32</v>
      </c>
    </row>
    <row r="310" spans="1:5" x14ac:dyDescent="0.35">
      <c r="A310" s="520" t="s">
        <v>1052</v>
      </c>
      <c r="B310" s="1540">
        <v>1</v>
      </c>
      <c r="C310" s="1540"/>
      <c r="D310" s="1541">
        <v>9300000</v>
      </c>
      <c r="E310" s="191">
        <v>9600000</v>
      </c>
    </row>
    <row r="311" spans="1:5" x14ac:dyDescent="0.35">
      <c r="A311" s="520" t="s">
        <v>1056</v>
      </c>
      <c r="B311" s="1540">
        <v>1</v>
      </c>
      <c r="C311" s="1540"/>
      <c r="D311" s="1541">
        <v>9247000</v>
      </c>
      <c r="E311" s="191">
        <v>18247000</v>
      </c>
    </row>
    <row r="312" spans="1:5" x14ac:dyDescent="0.35">
      <c r="A312" s="520" t="s">
        <v>1065</v>
      </c>
      <c r="B312" s="1540">
        <v>1</v>
      </c>
      <c r="C312" s="1540">
        <v>2</v>
      </c>
      <c r="D312" s="1541">
        <v>16670017.26</v>
      </c>
      <c r="E312" s="191">
        <v>23871484.522500001</v>
      </c>
    </row>
    <row r="313" spans="1:5" x14ac:dyDescent="0.35">
      <c r="A313" s="520" t="s">
        <v>1349</v>
      </c>
      <c r="B313" s="1540"/>
      <c r="C313" s="1540">
        <v>1</v>
      </c>
      <c r="D313" s="1541">
        <v>20730793.109999999</v>
      </c>
      <c r="E313" s="191">
        <v>20730793.109999999</v>
      </c>
    </row>
    <row r="314" spans="1:5" x14ac:dyDescent="0.35">
      <c r="A314" s="520" t="s">
        <v>1421</v>
      </c>
      <c r="B314" s="1540">
        <v>1</v>
      </c>
      <c r="C314" s="1540"/>
      <c r="D314" s="1541">
        <v>9300000</v>
      </c>
      <c r="E314" s="191">
        <v>9600000</v>
      </c>
    </row>
    <row r="315" spans="1:5" x14ac:dyDescent="0.35">
      <c r="A315" s="519" t="s">
        <v>1048</v>
      </c>
      <c r="B315" s="1540"/>
      <c r="C315" s="1540">
        <v>1</v>
      </c>
      <c r="D315" s="1541">
        <v>21423385</v>
      </c>
      <c r="E315" s="191">
        <v>21600550</v>
      </c>
    </row>
    <row r="316" spans="1:5" x14ac:dyDescent="0.35">
      <c r="A316" s="520" t="s">
        <v>1048</v>
      </c>
      <c r="B316" s="1540"/>
      <c r="C316" s="1540">
        <v>1</v>
      </c>
      <c r="D316" s="1541">
        <v>21423385</v>
      </c>
      <c r="E316" s="191">
        <v>21600550</v>
      </c>
    </row>
    <row r="317" spans="1:5" x14ac:dyDescent="0.35">
      <c r="A317" s="519" t="s">
        <v>1049</v>
      </c>
      <c r="B317" s="1540">
        <v>2</v>
      </c>
      <c r="C317" s="1540">
        <v>2</v>
      </c>
      <c r="D317" s="1541">
        <v>14752808.773333333</v>
      </c>
      <c r="E317" s="191">
        <v>14964268.876666665</v>
      </c>
    </row>
    <row r="318" spans="1:5" x14ac:dyDescent="0.35">
      <c r="A318" s="520" t="s">
        <v>1069</v>
      </c>
      <c r="B318" s="1540">
        <v>2</v>
      </c>
      <c r="C318" s="1540">
        <v>1</v>
      </c>
      <c r="D318" s="1541">
        <v>13500879.609999999</v>
      </c>
      <c r="E318" s="191">
        <v>13700879.609999999</v>
      </c>
    </row>
    <row r="319" spans="1:5" x14ac:dyDescent="0.35">
      <c r="A319" s="520" t="s">
        <v>1435</v>
      </c>
      <c r="B319" s="1540"/>
      <c r="C319" s="1540">
        <v>1</v>
      </c>
      <c r="D319" s="1541">
        <v>17256667.100000001</v>
      </c>
      <c r="E319" s="191">
        <v>17491047.41</v>
      </c>
    </row>
    <row r="320" spans="1:5" x14ac:dyDescent="0.35">
      <c r="A320" s="519" t="s">
        <v>1050</v>
      </c>
      <c r="B320" s="1540"/>
      <c r="C320" s="1540">
        <v>7</v>
      </c>
      <c r="D320" s="1541">
        <v>27689772.4375</v>
      </c>
      <c r="E320" s="191">
        <v>27863636.875</v>
      </c>
    </row>
    <row r="321" spans="1:5" x14ac:dyDescent="0.35">
      <c r="A321" s="520" t="s">
        <v>587</v>
      </c>
      <c r="B321" s="1540"/>
      <c r="C321" s="1540">
        <v>3</v>
      </c>
      <c r="D321" s="1541">
        <v>27057693.852499999</v>
      </c>
      <c r="E321" s="191">
        <v>27290276.9375</v>
      </c>
    </row>
    <row r="322" spans="1:5" x14ac:dyDescent="0.35">
      <c r="A322" s="520" t="s">
        <v>1051</v>
      </c>
      <c r="B322" s="1540"/>
      <c r="C322" s="1540">
        <v>4</v>
      </c>
      <c r="D322" s="1541">
        <v>28321851.022500001</v>
      </c>
      <c r="E322" s="191">
        <v>28436996.8125</v>
      </c>
    </row>
    <row r="323" spans="1:5" x14ac:dyDescent="0.35">
      <c r="A323" s="519" t="s">
        <v>1070</v>
      </c>
      <c r="B323" s="1540"/>
      <c r="C323" s="1540">
        <v>2</v>
      </c>
      <c r="D323" s="1541">
        <v>18127644.004999999</v>
      </c>
      <c r="E323" s="191">
        <v>18154089.184999999</v>
      </c>
    </row>
    <row r="324" spans="1:5" x14ac:dyDescent="0.35">
      <c r="A324" s="520" t="s">
        <v>1070</v>
      </c>
      <c r="B324" s="1540"/>
      <c r="C324" s="1540">
        <v>2</v>
      </c>
      <c r="D324" s="1541">
        <v>18127644.004999999</v>
      </c>
      <c r="E324" s="191">
        <v>18154089.184999999</v>
      </c>
    </row>
    <row r="325" spans="1:5" x14ac:dyDescent="0.35">
      <c r="A325" s="519" t="s">
        <v>1088</v>
      </c>
      <c r="B325" s="1540">
        <v>1</v>
      </c>
      <c r="C325" s="1540">
        <v>1</v>
      </c>
      <c r="D325" s="1541">
        <v>12090006.115</v>
      </c>
      <c r="E325" s="191">
        <v>17536006.115000002</v>
      </c>
    </row>
    <row r="326" spans="1:5" x14ac:dyDescent="0.35">
      <c r="A326" s="520" t="s">
        <v>1059</v>
      </c>
      <c r="B326" s="1540"/>
      <c r="C326" s="1540">
        <v>1</v>
      </c>
      <c r="D326" s="1541">
        <v>14972012.23</v>
      </c>
      <c r="E326" s="191">
        <v>14972012.23</v>
      </c>
    </row>
    <row r="327" spans="1:5" x14ac:dyDescent="0.35">
      <c r="A327" s="520" t="s">
        <v>1422</v>
      </c>
      <c r="B327" s="1540">
        <v>1</v>
      </c>
      <c r="C327" s="1540"/>
      <c r="D327" s="1541">
        <v>9208000</v>
      </c>
      <c r="E327" s="191">
        <v>20100000</v>
      </c>
    </row>
    <row r="328" spans="1:5" x14ac:dyDescent="0.35">
      <c r="A328" s="518" t="s">
        <v>103</v>
      </c>
      <c r="B328" s="1540">
        <v>20</v>
      </c>
      <c r="C328" s="1540">
        <v>12</v>
      </c>
      <c r="D328" s="1541">
        <v>14057866.69176871</v>
      </c>
      <c r="E328" s="191">
        <v>20094887.601955779</v>
      </c>
    </row>
    <row r="329" spans="1:5" x14ac:dyDescent="0.35">
      <c r="A329" s="519" t="s">
        <v>109</v>
      </c>
      <c r="B329" s="1540">
        <v>14</v>
      </c>
      <c r="C329" s="1540">
        <v>8</v>
      </c>
      <c r="D329" s="1541">
        <v>13488035.268831169</v>
      </c>
      <c r="E329" s="191">
        <v>15789133.366461037</v>
      </c>
    </row>
    <row r="330" spans="1:5" x14ac:dyDescent="0.35">
      <c r="A330" s="520" t="s">
        <v>82</v>
      </c>
      <c r="B330" s="1540">
        <v>4</v>
      </c>
      <c r="C330" s="1540">
        <v>1</v>
      </c>
      <c r="D330" s="1541">
        <v>14811535.220000001</v>
      </c>
      <c r="E330" s="191">
        <v>18811349.34375</v>
      </c>
    </row>
    <row r="331" spans="1:5" x14ac:dyDescent="0.35">
      <c r="A331" s="520" t="s">
        <v>1044</v>
      </c>
      <c r="B331" s="1540">
        <v>1</v>
      </c>
      <c r="C331" s="1540">
        <v>1</v>
      </c>
      <c r="D331" s="1541">
        <v>12901877.355</v>
      </c>
      <c r="E331" s="191">
        <v>13066877.355</v>
      </c>
    </row>
    <row r="332" spans="1:5" x14ac:dyDescent="0.35">
      <c r="A332" s="520" t="s">
        <v>1060</v>
      </c>
      <c r="B332" s="1540">
        <v>7</v>
      </c>
      <c r="C332" s="1540">
        <v>1</v>
      </c>
      <c r="D332" s="1541">
        <v>13388576.593571428</v>
      </c>
      <c r="E332" s="191">
        <v>19882688.4692857</v>
      </c>
    </row>
    <row r="333" spans="1:5" x14ac:dyDescent="0.35">
      <c r="A333" s="520" t="s">
        <v>1082</v>
      </c>
      <c r="B333" s="1540"/>
      <c r="C333" s="1540">
        <v>2</v>
      </c>
      <c r="D333" s="1541">
        <v>15647955.734999999</v>
      </c>
      <c r="E333" s="191">
        <v>15722244.810000001</v>
      </c>
    </row>
    <row r="334" spans="1:5" x14ac:dyDescent="0.35">
      <c r="A334" s="520" t="s">
        <v>1083</v>
      </c>
      <c r="B334" s="1540"/>
      <c r="C334" s="1540">
        <v>2</v>
      </c>
      <c r="D334" s="1541">
        <v>15465673.885</v>
      </c>
      <c r="E334" s="191">
        <v>15465673.885</v>
      </c>
    </row>
    <row r="335" spans="1:5" x14ac:dyDescent="0.35">
      <c r="A335" s="520" t="s">
        <v>1389</v>
      </c>
      <c r="B335" s="1540">
        <v>1</v>
      </c>
      <c r="C335" s="1540">
        <v>1</v>
      </c>
      <c r="D335" s="1541">
        <v>13444890</v>
      </c>
      <c r="E335" s="191">
        <v>13624890</v>
      </c>
    </row>
    <row r="336" spans="1:5" x14ac:dyDescent="0.35">
      <c r="A336" s="520" t="s">
        <v>1390</v>
      </c>
      <c r="B336" s="1540">
        <v>1</v>
      </c>
      <c r="C336" s="1540"/>
      <c r="D336" s="1541">
        <v>8161000</v>
      </c>
      <c r="E336" s="191">
        <v>11720938</v>
      </c>
    </row>
    <row r="337" spans="1:5" x14ac:dyDescent="0.35">
      <c r="A337" s="519" t="s">
        <v>745</v>
      </c>
      <c r="B337" s="1540"/>
      <c r="C337" s="1540">
        <v>1</v>
      </c>
      <c r="D337" s="1541">
        <v>25591223.109999999</v>
      </c>
      <c r="E337" s="191">
        <v>25591223.109999999</v>
      </c>
    </row>
    <row r="338" spans="1:5" x14ac:dyDescent="0.35">
      <c r="A338" s="520" t="s">
        <v>746</v>
      </c>
      <c r="B338" s="1540"/>
      <c r="C338" s="1540">
        <v>1</v>
      </c>
      <c r="D338" s="1541">
        <v>25591223.109999999</v>
      </c>
      <c r="E338" s="191">
        <v>25591223.109999999</v>
      </c>
    </row>
    <row r="339" spans="1:5" x14ac:dyDescent="0.35">
      <c r="A339" s="519" t="s">
        <v>1054</v>
      </c>
      <c r="B339" s="1540"/>
      <c r="C339" s="1540">
        <v>1</v>
      </c>
      <c r="D339" s="1541">
        <v>20566909.460000001</v>
      </c>
      <c r="E339" s="191">
        <v>20566909.460000001</v>
      </c>
    </row>
    <row r="340" spans="1:5" x14ac:dyDescent="0.35">
      <c r="A340" s="520" t="s">
        <v>1055</v>
      </c>
      <c r="B340" s="1540"/>
      <c r="C340" s="1540">
        <v>1</v>
      </c>
      <c r="D340" s="1541">
        <v>20566909.460000001</v>
      </c>
      <c r="E340" s="191">
        <v>20566909.460000001</v>
      </c>
    </row>
    <row r="341" spans="1:5" x14ac:dyDescent="0.35">
      <c r="A341" s="519" t="s">
        <v>1078</v>
      </c>
      <c r="B341" s="1540">
        <v>1</v>
      </c>
      <c r="C341" s="1540">
        <v>1</v>
      </c>
      <c r="D341" s="1541">
        <v>19380950</v>
      </c>
      <c r="E341" s="191">
        <v>25428130.02</v>
      </c>
    </row>
    <row r="342" spans="1:5" x14ac:dyDescent="0.35">
      <c r="A342" s="520" t="s">
        <v>1402</v>
      </c>
      <c r="B342" s="1540">
        <v>1</v>
      </c>
      <c r="C342" s="1540"/>
      <c r="D342" s="1541">
        <v>13542000</v>
      </c>
      <c r="E342" s="191">
        <v>25536360.039999999</v>
      </c>
    </row>
    <row r="343" spans="1:5" x14ac:dyDescent="0.35">
      <c r="A343" s="520" t="s">
        <v>1439</v>
      </c>
      <c r="B343" s="1540"/>
      <c r="C343" s="1540">
        <v>1</v>
      </c>
      <c r="D343" s="1541">
        <v>25219900</v>
      </c>
      <c r="E343" s="191">
        <v>25319900</v>
      </c>
    </row>
    <row r="344" spans="1:5" x14ac:dyDescent="0.35">
      <c r="A344" s="519" t="s">
        <v>1334</v>
      </c>
      <c r="B344" s="1540">
        <v>1</v>
      </c>
      <c r="C344" s="1540">
        <v>1</v>
      </c>
      <c r="D344" s="1541">
        <v>13913890</v>
      </c>
      <c r="E344" s="191">
        <v>19836390</v>
      </c>
    </row>
    <row r="345" spans="1:5" x14ac:dyDescent="0.35">
      <c r="A345" s="520" t="s">
        <v>1357</v>
      </c>
      <c r="B345" s="1540">
        <v>1</v>
      </c>
      <c r="C345" s="1540"/>
      <c r="D345" s="1541">
        <v>8245000</v>
      </c>
      <c r="E345" s="191">
        <v>20030000</v>
      </c>
    </row>
    <row r="346" spans="1:5" x14ac:dyDescent="0.35">
      <c r="A346" s="520" t="s">
        <v>1438</v>
      </c>
      <c r="B346" s="1540"/>
      <c r="C346" s="1540">
        <v>1</v>
      </c>
      <c r="D346" s="1541">
        <v>19582780</v>
      </c>
      <c r="E346" s="191">
        <v>19642780</v>
      </c>
    </row>
    <row r="347" spans="1:5" x14ac:dyDescent="0.35">
      <c r="A347" s="519" t="s">
        <v>1358</v>
      </c>
      <c r="B347" s="1540">
        <v>1</v>
      </c>
      <c r="C347" s="1540"/>
      <c r="D347" s="1541">
        <v>7448000</v>
      </c>
      <c r="E347" s="191">
        <v>30175000</v>
      </c>
    </row>
    <row r="348" spans="1:5" x14ac:dyDescent="0.35">
      <c r="A348" s="520" t="s">
        <v>1403</v>
      </c>
      <c r="B348" s="1540">
        <v>1</v>
      </c>
      <c r="C348" s="1540"/>
      <c r="D348" s="1541">
        <v>7448000</v>
      </c>
      <c r="E348" s="191">
        <v>30175000</v>
      </c>
    </row>
    <row r="349" spans="1:5" x14ac:dyDescent="0.35">
      <c r="A349" s="519" t="s">
        <v>1398</v>
      </c>
      <c r="B349" s="1540">
        <v>1</v>
      </c>
      <c r="C349" s="1540"/>
      <c r="D349" s="1541">
        <v>9260000</v>
      </c>
      <c r="E349" s="191">
        <v>9600000</v>
      </c>
    </row>
    <row r="350" spans="1:5" x14ac:dyDescent="0.35">
      <c r="A350" s="520" t="s">
        <v>1399</v>
      </c>
      <c r="B350" s="1540">
        <v>1</v>
      </c>
      <c r="C350" s="1540"/>
      <c r="D350" s="1541">
        <v>9260000</v>
      </c>
      <c r="E350" s="191">
        <v>9600000</v>
      </c>
    </row>
    <row r="351" spans="1:5" x14ac:dyDescent="0.35">
      <c r="A351" s="519" t="s">
        <v>103</v>
      </c>
      <c r="B351" s="1540">
        <v>2</v>
      </c>
      <c r="C351" s="1540"/>
      <c r="D351" s="1541">
        <v>8695500</v>
      </c>
      <c r="E351" s="191">
        <v>35925000</v>
      </c>
    </row>
    <row r="352" spans="1:5" x14ac:dyDescent="0.35">
      <c r="A352" s="520" t="s">
        <v>1400</v>
      </c>
      <c r="B352" s="1540">
        <v>1</v>
      </c>
      <c r="C352" s="1540"/>
      <c r="D352" s="1541">
        <v>8203000</v>
      </c>
      <c r="E352" s="191">
        <v>38750000</v>
      </c>
    </row>
    <row r="353" spans="1:5" x14ac:dyDescent="0.35">
      <c r="A353" s="520" t="s">
        <v>1401</v>
      </c>
      <c r="B353" s="1540">
        <v>1</v>
      </c>
      <c r="C353" s="1540"/>
      <c r="D353" s="1541">
        <v>9188000</v>
      </c>
      <c r="E353" s="191">
        <v>33100000</v>
      </c>
    </row>
    <row r="354" spans="1:5" x14ac:dyDescent="0.35">
      <c r="A354" s="1543" t="s">
        <v>121</v>
      </c>
      <c r="B354" s="1540">
        <v>25</v>
      </c>
      <c r="C354" s="1540">
        <v>2</v>
      </c>
      <c r="D354" s="1541">
        <v>8840761.8892307691</v>
      </c>
      <c r="E354" s="191">
        <v>36958050.350769229</v>
      </c>
    </row>
    <row r="355" spans="1:5" x14ac:dyDescent="0.35">
      <c r="A355" s="518" t="s">
        <v>11</v>
      </c>
      <c r="B355" s="1540">
        <v>9</v>
      </c>
      <c r="C355" s="1540"/>
      <c r="D355" s="1541">
        <v>8167937.5</v>
      </c>
      <c r="E355" s="191">
        <v>35465250</v>
      </c>
    </row>
    <row r="356" spans="1:5" x14ac:dyDescent="0.35">
      <c r="A356" s="519" t="s">
        <v>83</v>
      </c>
      <c r="B356" s="1540">
        <v>3</v>
      </c>
      <c r="C356" s="1540"/>
      <c r="D356" s="1541">
        <v>8221666.666666667</v>
      </c>
      <c r="E356" s="191">
        <v>29546000</v>
      </c>
    </row>
    <row r="357" spans="1:5" x14ac:dyDescent="0.35">
      <c r="A357" s="520" t="s">
        <v>587</v>
      </c>
      <c r="B357" s="1540">
        <v>1</v>
      </c>
      <c r="C357" s="1540"/>
      <c r="D357" s="1541">
        <v>9208000</v>
      </c>
      <c r="E357" s="191">
        <v>24443000</v>
      </c>
    </row>
    <row r="358" spans="1:5" x14ac:dyDescent="0.35">
      <c r="A358" s="520" t="s">
        <v>1362</v>
      </c>
      <c r="B358" s="1540">
        <v>1</v>
      </c>
      <c r="C358" s="1540"/>
      <c r="D358" s="1541">
        <v>9227000</v>
      </c>
      <c r="E358" s="191">
        <v>20482000</v>
      </c>
    </row>
    <row r="359" spans="1:5" x14ac:dyDescent="0.35">
      <c r="A359" s="520" t="s">
        <v>1363</v>
      </c>
      <c r="B359" s="1540">
        <v>1</v>
      </c>
      <c r="C359" s="1540"/>
      <c r="D359" s="1541">
        <v>6230000</v>
      </c>
      <c r="E359" s="191">
        <v>43713000</v>
      </c>
    </row>
    <row r="360" spans="1:5" x14ac:dyDescent="0.35">
      <c r="A360" s="519" t="s">
        <v>95</v>
      </c>
      <c r="B360" s="1540">
        <v>3</v>
      </c>
      <c r="C360" s="1540"/>
      <c r="D360" s="1541">
        <v>8936750</v>
      </c>
      <c r="E360" s="191">
        <v>25824000</v>
      </c>
    </row>
    <row r="361" spans="1:5" x14ac:dyDescent="0.35">
      <c r="A361" s="520" t="s">
        <v>747</v>
      </c>
      <c r="B361" s="1540">
        <v>1</v>
      </c>
      <c r="C361" s="1540"/>
      <c r="D361" s="1541">
        <v>9260000</v>
      </c>
      <c r="E361" s="191">
        <v>21101000</v>
      </c>
    </row>
    <row r="362" spans="1:5" x14ac:dyDescent="0.35">
      <c r="A362" s="520" t="s">
        <v>1365</v>
      </c>
      <c r="B362" s="1540">
        <v>2</v>
      </c>
      <c r="C362" s="1540"/>
      <c r="D362" s="1541">
        <v>8613500</v>
      </c>
      <c r="E362" s="191">
        <v>30547000</v>
      </c>
    </row>
    <row r="363" spans="1:5" x14ac:dyDescent="0.35">
      <c r="A363" s="519" t="s">
        <v>11</v>
      </c>
      <c r="B363" s="1540">
        <v>1</v>
      </c>
      <c r="C363" s="1540"/>
      <c r="D363" s="1541">
        <v>7448000</v>
      </c>
      <c r="E363" s="191">
        <v>53522000</v>
      </c>
    </row>
    <row r="364" spans="1:5" x14ac:dyDescent="0.35">
      <c r="A364" s="520" t="s">
        <v>1361</v>
      </c>
      <c r="B364" s="1540">
        <v>1</v>
      </c>
      <c r="C364" s="1540"/>
      <c r="D364" s="1541">
        <v>7448000</v>
      </c>
      <c r="E364" s="191">
        <v>53522000</v>
      </c>
    </row>
    <row r="365" spans="1:5" x14ac:dyDescent="0.35">
      <c r="A365" s="519" t="s">
        <v>1336</v>
      </c>
      <c r="B365" s="1540">
        <v>2</v>
      </c>
      <c r="C365" s="1540"/>
      <c r="D365" s="1541">
        <v>7678500</v>
      </c>
      <c r="E365" s="191">
        <v>44957000</v>
      </c>
    </row>
    <row r="366" spans="1:5" x14ac:dyDescent="0.35">
      <c r="A366" s="520" t="s">
        <v>1044</v>
      </c>
      <c r="B366" s="1540">
        <v>1</v>
      </c>
      <c r="C366" s="1540"/>
      <c r="D366" s="1541">
        <v>8119000</v>
      </c>
      <c r="E366" s="191">
        <v>44471000</v>
      </c>
    </row>
    <row r="367" spans="1:5" x14ac:dyDescent="0.35">
      <c r="A367" s="520" t="s">
        <v>1364</v>
      </c>
      <c r="B367" s="1540">
        <v>1</v>
      </c>
      <c r="C367" s="1540"/>
      <c r="D367" s="1541">
        <v>7238000</v>
      </c>
      <c r="E367" s="191">
        <v>45443000</v>
      </c>
    </row>
    <row r="368" spans="1:5" x14ac:dyDescent="0.35">
      <c r="A368" s="518" t="s">
        <v>12</v>
      </c>
      <c r="B368" s="1540">
        <v>2</v>
      </c>
      <c r="C368" s="1540"/>
      <c r="D368" s="1541">
        <v>7573500</v>
      </c>
      <c r="E368" s="191">
        <v>51259000</v>
      </c>
    </row>
    <row r="369" spans="1:5" x14ac:dyDescent="0.35">
      <c r="A369" s="519" t="s">
        <v>395</v>
      </c>
      <c r="B369" s="1540">
        <v>1</v>
      </c>
      <c r="C369" s="1540"/>
      <c r="D369" s="1541">
        <v>7825000</v>
      </c>
      <c r="E369" s="191">
        <v>46425000</v>
      </c>
    </row>
    <row r="370" spans="1:5" x14ac:dyDescent="0.35">
      <c r="A370" s="520" t="s">
        <v>1340</v>
      </c>
      <c r="B370" s="1540">
        <v>1</v>
      </c>
      <c r="C370" s="1540"/>
      <c r="D370" s="1541">
        <v>7825000</v>
      </c>
      <c r="E370" s="191">
        <v>46425000</v>
      </c>
    </row>
    <row r="371" spans="1:5" x14ac:dyDescent="0.35">
      <c r="A371" s="519" t="s">
        <v>12</v>
      </c>
      <c r="B371" s="1540">
        <v>1</v>
      </c>
      <c r="C371" s="1540"/>
      <c r="D371" s="1541">
        <v>7322000</v>
      </c>
      <c r="E371" s="191">
        <v>56093000</v>
      </c>
    </row>
    <row r="372" spans="1:5" x14ac:dyDescent="0.35">
      <c r="A372" s="520" t="s">
        <v>1337</v>
      </c>
      <c r="B372" s="1540">
        <v>1</v>
      </c>
      <c r="C372" s="1540"/>
      <c r="D372" s="1541">
        <v>7322000</v>
      </c>
      <c r="E372" s="191">
        <v>56093000</v>
      </c>
    </row>
    <row r="373" spans="1:5" x14ac:dyDescent="0.35">
      <c r="A373" s="518" t="s">
        <v>73</v>
      </c>
      <c r="B373" s="1540">
        <v>5</v>
      </c>
      <c r="C373" s="1540">
        <v>1</v>
      </c>
      <c r="D373" s="1541">
        <v>10238907.186666667</v>
      </c>
      <c r="E373" s="191">
        <v>29898073.853333335</v>
      </c>
    </row>
    <row r="374" spans="1:5" x14ac:dyDescent="0.35">
      <c r="A374" s="519" t="s">
        <v>1064</v>
      </c>
      <c r="B374" s="1540">
        <v>1</v>
      </c>
      <c r="C374" s="1540">
        <v>1</v>
      </c>
      <c r="D374" s="1541">
        <v>14478221.560000001</v>
      </c>
      <c r="E374" s="191">
        <v>22441721.560000002</v>
      </c>
    </row>
    <row r="375" spans="1:5" x14ac:dyDescent="0.35">
      <c r="A375" s="520" t="s">
        <v>1064</v>
      </c>
      <c r="B375" s="1540"/>
      <c r="C375" s="1540">
        <v>1</v>
      </c>
      <c r="D375" s="1541">
        <v>19689443.120000001</v>
      </c>
      <c r="E375" s="191">
        <v>19689443.120000001</v>
      </c>
    </row>
    <row r="376" spans="1:5" x14ac:dyDescent="0.35">
      <c r="A376" s="520" t="s">
        <v>1368</v>
      </c>
      <c r="B376" s="1540">
        <v>1</v>
      </c>
      <c r="C376" s="1540"/>
      <c r="D376" s="1541">
        <v>9267000</v>
      </c>
      <c r="E376" s="191">
        <v>25194000</v>
      </c>
    </row>
    <row r="377" spans="1:5" x14ac:dyDescent="0.35">
      <c r="A377" s="519" t="s">
        <v>1085</v>
      </c>
      <c r="B377" s="1540">
        <v>2</v>
      </c>
      <c r="C377" s="1540"/>
      <c r="D377" s="1541">
        <v>8728000</v>
      </c>
      <c r="E377" s="191">
        <v>36465000</v>
      </c>
    </row>
    <row r="378" spans="1:5" x14ac:dyDescent="0.35">
      <c r="A378" s="520" t="s">
        <v>1086</v>
      </c>
      <c r="B378" s="1540">
        <v>1</v>
      </c>
      <c r="C378" s="1540"/>
      <c r="D378" s="1541">
        <v>8413000</v>
      </c>
      <c r="E378" s="191">
        <v>46419000</v>
      </c>
    </row>
    <row r="379" spans="1:5" x14ac:dyDescent="0.35">
      <c r="A379" s="520" t="s">
        <v>1085</v>
      </c>
      <c r="B379" s="1540">
        <v>1</v>
      </c>
      <c r="C379" s="1540"/>
      <c r="D379" s="1541">
        <v>9043000</v>
      </c>
      <c r="E379" s="191">
        <v>26511000</v>
      </c>
    </row>
    <row r="380" spans="1:5" x14ac:dyDescent="0.35">
      <c r="A380" s="519" t="s">
        <v>1369</v>
      </c>
      <c r="B380" s="1540">
        <v>1</v>
      </c>
      <c r="C380" s="1540"/>
      <c r="D380" s="1541">
        <v>8623000</v>
      </c>
      <c r="E380" s="191">
        <v>16107000</v>
      </c>
    </row>
    <row r="381" spans="1:5" x14ac:dyDescent="0.35">
      <c r="A381" s="520" t="s">
        <v>1370</v>
      </c>
      <c r="B381" s="1540">
        <v>1</v>
      </c>
      <c r="C381" s="1540"/>
      <c r="D381" s="1541">
        <v>8623000</v>
      </c>
      <c r="E381" s="191">
        <v>16107000</v>
      </c>
    </row>
    <row r="382" spans="1:5" x14ac:dyDescent="0.35">
      <c r="A382" s="519" t="s">
        <v>1371</v>
      </c>
      <c r="B382" s="1540">
        <v>1</v>
      </c>
      <c r="C382" s="1540"/>
      <c r="D382" s="1541">
        <v>6398000</v>
      </c>
      <c r="E382" s="191">
        <v>45468000</v>
      </c>
    </row>
    <row r="383" spans="1:5" x14ac:dyDescent="0.35">
      <c r="A383" s="520" t="s">
        <v>1371</v>
      </c>
      <c r="B383" s="1540">
        <v>1</v>
      </c>
      <c r="C383" s="1540"/>
      <c r="D383" s="1541">
        <v>6398000</v>
      </c>
      <c r="E383" s="191">
        <v>45468000</v>
      </c>
    </row>
    <row r="384" spans="1:5" x14ac:dyDescent="0.35">
      <c r="A384" s="518" t="s">
        <v>13</v>
      </c>
      <c r="B384" s="1540">
        <v>2</v>
      </c>
      <c r="C384" s="1540"/>
      <c r="D384" s="1541">
        <v>8350000</v>
      </c>
      <c r="E384" s="191">
        <v>40458500</v>
      </c>
    </row>
    <row r="385" spans="1:5" x14ac:dyDescent="0.35">
      <c r="A385" s="519" t="s">
        <v>106</v>
      </c>
      <c r="B385" s="1540">
        <v>1</v>
      </c>
      <c r="C385" s="1540"/>
      <c r="D385" s="1541">
        <v>8539000</v>
      </c>
      <c r="E385" s="191">
        <v>20842000</v>
      </c>
    </row>
    <row r="386" spans="1:5" x14ac:dyDescent="0.35">
      <c r="A386" s="520" t="s">
        <v>664</v>
      </c>
      <c r="B386" s="1540">
        <v>1</v>
      </c>
      <c r="C386" s="1540"/>
      <c r="D386" s="1541">
        <v>8539000</v>
      </c>
      <c r="E386" s="191">
        <v>20842000</v>
      </c>
    </row>
    <row r="387" spans="1:5" x14ac:dyDescent="0.35">
      <c r="A387" s="519" t="s">
        <v>1366</v>
      </c>
      <c r="B387" s="1540">
        <v>1</v>
      </c>
      <c r="C387" s="1540"/>
      <c r="D387" s="1541">
        <v>8161000</v>
      </c>
      <c r="E387" s="191">
        <v>60075000</v>
      </c>
    </row>
    <row r="388" spans="1:5" x14ac:dyDescent="0.35">
      <c r="A388" s="520" t="s">
        <v>1367</v>
      </c>
      <c r="B388" s="1540">
        <v>1</v>
      </c>
      <c r="C388" s="1540"/>
      <c r="D388" s="1541">
        <v>8161000</v>
      </c>
      <c r="E388" s="191">
        <v>60075000</v>
      </c>
    </row>
    <row r="389" spans="1:5" x14ac:dyDescent="0.35">
      <c r="A389" s="518" t="s">
        <v>105</v>
      </c>
      <c r="B389" s="1540">
        <v>1</v>
      </c>
      <c r="C389" s="1540"/>
      <c r="D389" s="1541">
        <v>7909000</v>
      </c>
      <c r="E389" s="191">
        <v>44074000</v>
      </c>
    </row>
    <row r="390" spans="1:5" x14ac:dyDescent="0.35">
      <c r="A390" s="519" t="s">
        <v>107</v>
      </c>
      <c r="B390" s="1540">
        <v>1</v>
      </c>
      <c r="C390" s="1540"/>
      <c r="D390" s="1541">
        <v>7909000</v>
      </c>
      <c r="E390" s="191">
        <v>44074000</v>
      </c>
    </row>
    <row r="391" spans="1:5" x14ac:dyDescent="0.35">
      <c r="A391" s="520" t="s">
        <v>111</v>
      </c>
      <c r="B391" s="1540">
        <v>1</v>
      </c>
      <c r="C391" s="1540"/>
      <c r="D391" s="1541">
        <v>7909000</v>
      </c>
      <c r="E391" s="191">
        <v>44074000</v>
      </c>
    </row>
    <row r="392" spans="1:5" x14ac:dyDescent="0.35">
      <c r="A392" s="518" t="s">
        <v>74</v>
      </c>
      <c r="B392" s="1540"/>
      <c r="C392" s="1540">
        <v>1</v>
      </c>
      <c r="D392" s="1541">
        <v>17534866</v>
      </c>
      <c r="E392" s="191">
        <v>17534866</v>
      </c>
    </row>
    <row r="393" spans="1:5" x14ac:dyDescent="0.35">
      <c r="A393" s="519" t="s">
        <v>87</v>
      </c>
      <c r="B393" s="1540"/>
      <c r="C393" s="1540">
        <v>1</v>
      </c>
      <c r="D393" s="1541">
        <v>17534866</v>
      </c>
      <c r="E393" s="191">
        <v>17534866</v>
      </c>
    </row>
    <row r="394" spans="1:5" x14ac:dyDescent="0.35">
      <c r="A394" s="520" t="s">
        <v>1388</v>
      </c>
      <c r="B394" s="1540"/>
      <c r="C394" s="1540">
        <v>1</v>
      </c>
      <c r="D394" s="1541">
        <v>17534866</v>
      </c>
      <c r="E394" s="191">
        <v>17534866</v>
      </c>
    </row>
    <row r="395" spans="1:5" x14ac:dyDescent="0.35">
      <c r="A395" s="518" t="s">
        <v>103</v>
      </c>
      <c r="B395" s="1540">
        <v>6</v>
      </c>
      <c r="C395" s="1540"/>
      <c r="D395" s="1541">
        <v>7632000</v>
      </c>
      <c r="E395" s="191">
        <v>42125833.333333336</v>
      </c>
    </row>
    <row r="396" spans="1:5" x14ac:dyDescent="0.35">
      <c r="A396" s="519" t="s">
        <v>745</v>
      </c>
      <c r="B396" s="1540">
        <v>2</v>
      </c>
      <c r="C396" s="1540"/>
      <c r="D396" s="1541">
        <v>8273500</v>
      </c>
      <c r="E396" s="191">
        <v>39840500</v>
      </c>
    </row>
    <row r="397" spans="1:5" x14ac:dyDescent="0.35">
      <c r="A397" s="520" t="s">
        <v>746</v>
      </c>
      <c r="B397" s="1540">
        <v>1</v>
      </c>
      <c r="C397" s="1540"/>
      <c r="D397" s="1541">
        <v>7280000</v>
      </c>
      <c r="E397" s="191">
        <v>48438000</v>
      </c>
    </row>
    <row r="398" spans="1:5" x14ac:dyDescent="0.35">
      <c r="A398" s="520" t="s">
        <v>1342</v>
      </c>
      <c r="B398" s="1540">
        <v>1</v>
      </c>
      <c r="C398" s="1540"/>
      <c r="D398" s="1541">
        <v>9267000</v>
      </c>
      <c r="E398" s="191">
        <v>31243000</v>
      </c>
    </row>
    <row r="399" spans="1:5" x14ac:dyDescent="0.35">
      <c r="A399" s="519" t="s">
        <v>1058</v>
      </c>
      <c r="B399" s="1540">
        <v>2</v>
      </c>
      <c r="C399" s="1540"/>
      <c r="D399" s="1541">
        <v>7699500</v>
      </c>
      <c r="E399" s="191">
        <v>31591000</v>
      </c>
    </row>
    <row r="400" spans="1:5" x14ac:dyDescent="0.35">
      <c r="A400" s="520" t="s">
        <v>1359</v>
      </c>
      <c r="B400" s="1540">
        <v>1</v>
      </c>
      <c r="C400" s="1540"/>
      <c r="D400" s="1541">
        <v>8329000</v>
      </c>
      <c r="E400" s="191">
        <v>42752000</v>
      </c>
    </row>
    <row r="401" spans="1:5" x14ac:dyDescent="0.35">
      <c r="A401" s="520" t="s">
        <v>1360</v>
      </c>
      <c r="B401" s="1540">
        <v>1</v>
      </c>
      <c r="C401" s="1540"/>
      <c r="D401" s="1541">
        <v>7070000</v>
      </c>
      <c r="E401" s="191">
        <v>20430000</v>
      </c>
    </row>
    <row r="402" spans="1:5" x14ac:dyDescent="0.35">
      <c r="A402" s="519" t="s">
        <v>1334</v>
      </c>
      <c r="B402" s="1540">
        <v>1</v>
      </c>
      <c r="C402" s="1540"/>
      <c r="D402" s="1541">
        <v>6440000</v>
      </c>
      <c r="E402" s="191">
        <v>50512000</v>
      </c>
    </row>
    <row r="403" spans="1:5" x14ac:dyDescent="0.35">
      <c r="A403" s="520" t="s">
        <v>1357</v>
      </c>
      <c r="B403" s="1540">
        <v>1</v>
      </c>
      <c r="C403" s="1540"/>
      <c r="D403" s="1541">
        <v>6440000</v>
      </c>
      <c r="E403" s="191">
        <v>50512000</v>
      </c>
    </row>
    <row r="404" spans="1:5" x14ac:dyDescent="0.35">
      <c r="A404" s="519" t="s">
        <v>1358</v>
      </c>
      <c r="B404" s="1540">
        <v>1</v>
      </c>
      <c r="C404" s="1540"/>
      <c r="D404" s="1541">
        <v>7406000</v>
      </c>
      <c r="E404" s="191">
        <v>59380000</v>
      </c>
    </row>
    <row r="405" spans="1:5" x14ac:dyDescent="0.35">
      <c r="A405" s="520" t="s">
        <v>587</v>
      </c>
      <c r="B405" s="1540">
        <v>1</v>
      </c>
      <c r="C405" s="1540"/>
      <c r="D405" s="1541">
        <v>7406000</v>
      </c>
      <c r="E405" s="191">
        <v>59380000</v>
      </c>
    </row>
    <row r="406" spans="1:5" x14ac:dyDescent="0.35">
      <c r="A406" s="1543">
        <v>116</v>
      </c>
      <c r="B406" s="1540">
        <v>26</v>
      </c>
      <c r="C406" s="1540"/>
      <c r="D406" s="1541">
        <v>9127071.4285714291</v>
      </c>
      <c r="E406" s="191">
        <v>10031101.484285714</v>
      </c>
    </row>
    <row r="407" spans="1:5" x14ac:dyDescent="0.35">
      <c r="A407" s="518" t="s">
        <v>11</v>
      </c>
      <c r="B407" s="1540">
        <v>6</v>
      </c>
      <c r="C407" s="1540"/>
      <c r="D407" s="1541">
        <v>10057200</v>
      </c>
      <c r="E407" s="191">
        <v>10416003.372</v>
      </c>
    </row>
    <row r="408" spans="1:5" x14ac:dyDescent="0.35">
      <c r="A408" s="519" t="s">
        <v>99</v>
      </c>
      <c r="B408" s="1540">
        <v>1</v>
      </c>
      <c r="C408" s="1540"/>
      <c r="D408" s="1541">
        <v>9286000</v>
      </c>
      <c r="E408" s="191">
        <v>9466650.4199999999</v>
      </c>
    </row>
    <row r="409" spans="1:5" x14ac:dyDescent="0.35">
      <c r="A409" s="520" t="s">
        <v>1079</v>
      </c>
      <c r="B409" s="1540">
        <v>1</v>
      </c>
      <c r="C409" s="1540"/>
      <c r="D409" s="1541">
        <v>9286000</v>
      </c>
      <c r="E409" s="191">
        <v>9466650.4199999999</v>
      </c>
    </row>
    <row r="410" spans="1:5" x14ac:dyDescent="0.35">
      <c r="A410" s="519" t="s">
        <v>104</v>
      </c>
      <c r="B410" s="1540">
        <v>4</v>
      </c>
      <c r="C410" s="1540"/>
      <c r="D410" s="1541">
        <v>9016666.666666666</v>
      </c>
      <c r="E410" s="191">
        <v>9466650.4199999999</v>
      </c>
    </row>
    <row r="411" spans="1:5" x14ac:dyDescent="0.35">
      <c r="A411" s="520" t="s">
        <v>558</v>
      </c>
      <c r="B411" s="1540">
        <v>2</v>
      </c>
      <c r="C411" s="1540"/>
      <c r="D411" s="1541">
        <v>8628000</v>
      </c>
      <c r="E411" s="191">
        <v>9466650.4199999999</v>
      </c>
    </row>
    <row r="412" spans="1:5" x14ac:dyDescent="0.35">
      <c r="A412" s="520" t="s">
        <v>1397</v>
      </c>
      <c r="B412" s="1540">
        <v>1</v>
      </c>
      <c r="C412" s="1540"/>
      <c r="D412" s="1541">
        <v>9221000</v>
      </c>
      <c r="E412" s="191">
        <v>9466650.4199999999</v>
      </c>
    </row>
    <row r="413" spans="1:5" x14ac:dyDescent="0.35">
      <c r="A413" s="520" t="s">
        <v>1407</v>
      </c>
      <c r="B413" s="1540">
        <v>1</v>
      </c>
      <c r="C413" s="1540"/>
      <c r="D413" s="1541">
        <v>9201000</v>
      </c>
      <c r="E413" s="191">
        <v>9466650.4199999999</v>
      </c>
    </row>
    <row r="414" spans="1:5" x14ac:dyDescent="0.35">
      <c r="A414" s="519" t="s">
        <v>859</v>
      </c>
      <c r="B414" s="1540">
        <v>1</v>
      </c>
      <c r="C414" s="1540"/>
      <c r="D414" s="1541">
        <v>13950000</v>
      </c>
      <c r="E414" s="191">
        <v>14213415.18</v>
      </c>
    </row>
    <row r="415" spans="1:5" x14ac:dyDescent="0.35">
      <c r="A415" s="520" t="s">
        <v>1427</v>
      </c>
      <c r="B415" s="1540">
        <v>1</v>
      </c>
      <c r="C415" s="1540"/>
      <c r="D415" s="1541">
        <v>13950000</v>
      </c>
      <c r="E415" s="191">
        <v>14213415.18</v>
      </c>
    </row>
    <row r="416" spans="1:5" x14ac:dyDescent="0.35">
      <c r="A416" s="518" t="s">
        <v>73</v>
      </c>
      <c r="B416" s="1540">
        <v>6</v>
      </c>
      <c r="C416" s="1540"/>
      <c r="D416" s="1541">
        <v>7233333.333333333</v>
      </c>
      <c r="E416" s="191">
        <v>10518500.466666667</v>
      </c>
    </row>
    <row r="417" spans="1:5" x14ac:dyDescent="0.35">
      <c r="A417" s="519" t="s">
        <v>557</v>
      </c>
      <c r="B417" s="1540">
        <v>3</v>
      </c>
      <c r="C417" s="1540"/>
      <c r="D417" s="1541">
        <v>7750000</v>
      </c>
      <c r="E417" s="191">
        <v>12622200.560000001</v>
      </c>
    </row>
    <row r="418" spans="1:5" x14ac:dyDescent="0.35">
      <c r="A418" s="520" t="s">
        <v>557</v>
      </c>
      <c r="B418" s="1540">
        <v>3</v>
      </c>
      <c r="C418" s="1540"/>
      <c r="D418" s="1541">
        <v>7750000</v>
      </c>
      <c r="E418" s="191">
        <v>12622200.560000001</v>
      </c>
    </row>
    <row r="419" spans="1:5" x14ac:dyDescent="0.35">
      <c r="A419" s="519" t="s">
        <v>752</v>
      </c>
      <c r="B419" s="1540">
        <v>3</v>
      </c>
      <c r="C419" s="1540"/>
      <c r="D419" s="1541">
        <v>6975000</v>
      </c>
      <c r="E419" s="191">
        <v>9466650.4199999999</v>
      </c>
    </row>
    <row r="420" spans="1:5" x14ac:dyDescent="0.35">
      <c r="A420" s="520" t="s">
        <v>887</v>
      </c>
      <c r="B420" s="1540">
        <v>1</v>
      </c>
      <c r="C420" s="1540"/>
      <c r="D420" s="1541">
        <v>9300000</v>
      </c>
      <c r="E420" s="191">
        <v>9466650.4199999999</v>
      </c>
    </row>
    <row r="421" spans="1:5" x14ac:dyDescent="0.35">
      <c r="A421" s="520" t="s">
        <v>1428</v>
      </c>
      <c r="B421" s="1540">
        <v>2</v>
      </c>
      <c r="C421" s="1540"/>
      <c r="D421" s="1541">
        <v>4650000</v>
      </c>
      <c r="E421" s="191">
        <v>9466650.4199999999</v>
      </c>
    </row>
    <row r="422" spans="1:5" x14ac:dyDescent="0.35">
      <c r="A422" s="518" t="s">
        <v>13</v>
      </c>
      <c r="B422" s="1540">
        <v>4</v>
      </c>
      <c r="C422" s="1540"/>
      <c r="D422" s="1541">
        <v>9300000</v>
      </c>
      <c r="E422" s="191">
        <v>9466650.4199999999</v>
      </c>
    </row>
    <row r="423" spans="1:5" x14ac:dyDescent="0.35">
      <c r="A423" s="519" t="s">
        <v>106</v>
      </c>
      <c r="B423" s="1540">
        <v>4</v>
      </c>
      <c r="C423" s="1540"/>
      <c r="D423" s="1541">
        <v>9300000</v>
      </c>
      <c r="E423" s="191">
        <v>9466650.4199999999</v>
      </c>
    </row>
    <row r="424" spans="1:5" x14ac:dyDescent="0.35">
      <c r="A424" s="520" t="s">
        <v>565</v>
      </c>
      <c r="B424" s="1540">
        <v>4</v>
      </c>
      <c r="C424" s="1540"/>
      <c r="D424" s="1541">
        <v>9300000</v>
      </c>
      <c r="E424" s="191">
        <v>9466650.4199999999</v>
      </c>
    </row>
    <row r="425" spans="1:5" x14ac:dyDescent="0.35">
      <c r="A425" s="518" t="s">
        <v>74</v>
      </c>
      <c r="B425" s="1540">
        <v>10</v>
      </c>
      <c r="C425" s="1540"/>
      <c r="D425" s="1541">
        <v>9298600</v>
      </c>
      <c r="E425" s="191">
        <v>9466650.4199999999</v>
      </c>
    </row>
    <row r="426" spans="1:5" x14ac:dyDescent="0.35">
      <c r="A426" s="519" t="s">
        <v>72</v>
      </c>
      <c r="B426" s="1540">
        <v>8</v>
      </c>
      <c r="C426" s="1540"/>
      <c r="D426" s="1541">
        <v>9297666.666666666</v>
      </c>
      <c r="E426" s="191">
        <v>9466650.4199999999</v>
      </c>
    </row>
    <row r="427" spans="1:5" x14ac:dyDescent="0.35">
      <c r="A427" s="520" t="s">
        <v>1067</v>
      </c>
      <c r="B427" s="1540">
        <v>4</v>
      </c>
      <c r="C427" s="1540"/>
      <c r="D427" s="1541">
        <v>9300000</v>
      </c>
      <c r="E427" s="191">
        <v>9466650.4199999999</v>
      </c>
    </row>
    <row r="428" spans="1:5" x14ac:dyDescent="0.35">
      <c r="A428" s="520" t="s">
        <v>72</v>
      </c>
      <c r="B428" s="1540">
        <v>3</v>
      </c>
      <c r="C428" s="1540"/>
      <c r="D428" s="1541">
        <v>9300000</v>
      </c>
      <c r="E428" s="191">
        <v>9466650.4199999999</v>
      </c>
    </row>
    <row r="429" spans="1:5" x14ac:dyDescent="0.35">
      <c r="A429" s="520" t="s">
        <v>1429</v>
      </c>
      <c r="B429" s="1540">
        <v>1</v>
      </c>
      <c r="C429" s="1540"/>
      <c r="D429" s="1541">
        <v>9293000</v>
      </c>
      <c r="E429" s="191">
        <v>9466650.4199999999</v>
      </c>
    </row>
    <row r="430" spans="1:5" x14ac:dyDescent="0.35">
      <c r="A430" s="519" t="s">
        <v>74</v>
      </c>
      <c r="B430" s="1540">
        <v>1</v>
      </c>
      <c r="C430" s="1540"/>
      <c r="D430" s="1541">
        <v>9300000</v>
      </c>
      <c r="E430" s="191">
        <v>9466650.4199999999</v>
      </c>
    </row>
    <row r="431" spans="1:5" x14ac:dyDescent="0.35">
      <c r="A431" s="520" t="s">
        <v>1052</v>
      </c>
      <c r="B431" s="1540">
        <v>1</v>
      </c>
      <c r="C431" s="1540"/>
      <c r="D431" s="1541">
        <v>9300000</v>
      </c>
      <c r="E431" s="191">
        <v>9466650.4199999999</v>
      </c>
    </row>
    <row r="432" spans="1:5" x14ac:dyDescent="0.35">
      <c r="A432" s="519" t="s">
        <v>1088</v>
      </c>
      <c r="B432" s="1540">
        <v>1</v>
      </c>
      <c r="C432" s="1540"/>
      <c r="D432" s="1541">
        <v>9300000</v>
      </c>
      <c r="E432" s="191">
        <v>9466650.4199999999</v>
      </c>
    </row>
    <row r="433" spans="1:5" x14ac:dyDescent="0.35">
      <c r="A433" s="520" t="s">
        <v>1422</v>
      </c>
      <c r="B433" s="1540">
        <v>1</v>
      </c>
      <c r="C433" s="1540"/>
      <c r="D433" s="1541">
        <v>9300000</v>
      </c>
      <c r="E433" s="191">
        <v>9466650.4199999999</v>
      </c>
    </row>
    <row r="434" spans="1:5" x14ac:dyDescent="0.35">
      <c r="A434" s="1543">
        <v>88</v>
      </c>
      <c r="B434" s="1540">
        <v>15</v>
      </c>
      <c r="C434" s="1540">
        <v>2</v>
      </c>
      <c r="D434" s="1541">
        <v>9466069.8161538467</v>
      </c>
      <c r="E434" s="191">
        <v>10095868.317884613</v>
      </c>
    </row>
    <row r="435" spans="1:5" x14ac:dyDescent="0.35">
      <c r="A435" s="518" t="s">
        <v>11</v>
      </c>
      <c r="B435" s="1540">
        <v>1</v>
      </c>
      <c r="C435" s="1540"/>
      <c r="D435" s="1541">
        <v>9300000</v>
      </c>
      <c r="E435" s="191">
        <v>9620978.5999999996</v>
      </c>
    </row>
    <row r="436" spans="1:5" x14ac:dyDescent="0.35">
      <c r="A436" s="519" t="s">
        <v>104</v>
      </c>
      <c r="B436" s="1540">
        <v>1</v>
      </c>
      <c r="C436" s="1540"/>
      <c r="D436" s="1541">
        <v>9300000</v>
      </c>
      <c r="E436" s="191">
        <v>9620978.5999999996</v>
      </c>
    </row>
    <row r="437" spans="1:5" x14ac:dyDescent="0.35">
      <c r="A437" s="520" t="s">
        <v>558</v>
      </c>
      <c r="B437" s="1540">
        <v>1</v>
      </c>
      <c r="C437" s="1540"/>
      <c r="D437" s="1541">
        <v>9300000</v>
      </c>
      <c r="E437" s="191">
        <v>9620978.5999999996</v>
      </c>
    </row>
    <row r="438" spans="1:5" x14ac:dyDescent="0.35">
      <c r="A438" s="518" t="s">
        <v>74</v>
      </c>
      <c r="B438" s="1540">
        <v>8</v>
      </c>
      <c r="C438" s="1540">
        <v>2</v>
      </c>
      <c r="D438" s="1541">
        <v>9805517.512222223</v>
      </c>
      <c r="E438" s="191">
        <v>10255850.228888888</v>
      </c>
    </row>
    <row r="439" spans="1:5" x14ac:dyDescent="0.35">
      <c r="A439" s="519" t="s">
        <v>72</v>
      </c>
      <c r="B439" s="1540">
        <v>1</v>
      </c>
      <c r="C439" s="1540"/>
      <c r="D439" s="1541">
        <v>8749000</v>
      </c>
      <c r="E439" s="191">
        <v>9617701.5999999996</v>
      </c>
    </row>
    <row r="440" spans="1:5" x14ac:dyDescent="0.35">
      <c r="A440" s="520" t="s">
        <v>1392</v>
      </c>
      <c r="B440" s="1540">
        <v>1</v>
      </c>
      <c r="C440" s="1540"/>
      <c r="D440" s="1541">
        <v>8749000</v>
      </c>
      <c r="E440" s="191">
        <v>9617701.5999999996</v>
      </c>
    </row>
    <row r="441" spans="1:5" x14ac:dyDescent="0.35">
      <c r="A441" s="519" t="s">
        <v>87</v>
      </c>
      <c r="B441" s="1540">
        <v>1</v>
      </c>
      <c r="C441" s="1540">
        <v>2</v>
      </c>
      <c r="D441" s="1541">
        <v>12124828.805</v>
      </c>
      <c r="E441" s="191">
        <v>12318314.109999999</v>
      </c>
    </row>
    <row r="442" spans="1:5" x14ac:dyDescent="0.35">
      <c r="A442" s="520" t="s">
        <v>98</v>
      </c>
      <c r="B442" s="1540"/>
      <c r="C442" s="1540">
        <v>2</v>
      </c>
      <c r="D442" s="1541">
        <v>14949657.609999999</v>
      </c>
      <c r="E442" s="191">
        <v>15015649.619999999</v>
      </c>
    </row>
    <row r="443" spans="1:5" x14ac:dyDescent="0.35">
      <c r="A443" s="520" t="s">
        <v>1394</v>
      </c>
      <c r="B443" s="1540">
        <v>1</v>
      </c>
      <c r="C443" s="1540"/>
      <c r="D443" s="1541">
        <v>9300000</v>
      </c>
      <c r="E443" s="191">
        <v>9620978.5999999996</v>
      </c>
    </row>
    <row r="444" spans="1:5" x14ac:dyDescent="0.35">
      <c r="A444" s="519" t="s">
        <v>75</v>
      </c>
      <c r="B444" s="1540">
        <v>2</v>
      </c>
      <c r="C444" s="1540"/>
      <c r="D444" s="1541">
        <v>9300000</v>
      </c>
      <c r="E444" s="191">
        <v>9620978.5999999996</v>
      </c>
    </row>
    <row r="445" spans="1:5" x14ac:dyDescent="0.35">
      <c r="A445" s="520" t="s">
        <v>114</v>
      </c>
      <c r="B445" s="1540">
        <v>1</v>
      </c>
      <c r="C445" s="1540"/>
      <c r="D445" s="1541">
        <v>9300000</v>
      </c>
      <c r="E445" s="191">
        <v>9620978.5999999996</v>
      </c>
    </row>
    <row r="446" spans="1:5" x14ac:dyDescent="0.35">
      <c r="A446" s="520" t="s">
        <v>1393</v>
      </c>
      <c r="B446" s="1540">
        <v>1</v>
      </c>
      <c r="C446" s="1540"/>
      <c r="D446" s="1541">
        <v>9300000</v>
      </c>
      <c r="E446" s="191">
        <v>9620978.5999999996</v>
      </c>
    </row>
    <row r="447" spans="1:5" x14ac:dyDescent="0.35">
      <c r="A447" s="519" t="s">
        <v>74</v>
      </c>
      <c r="B447" s="1540">
        <v>3</v>
      </c>
      <c r="C447" s="1540"/>
      <c r="D447" s="1541">
        <v>9130333.333333334</v>
      </c>
      <c r="E447" s="191">
        <v>9619886.2666666657</v>
      </c>
    </row>
    <row r="448" spans="1:5" x14ac:dyDescent="0.35">
      <c r="A448" s="520" t="s">
        <v>857</v>
      </c>
      <c r="B448" s="1540">
        <v>1</v>
      </c>
      <c r="C448" s="1540"/>
      <c r="D448" s="1541">
        <v>8791000</v>
      </c>
      <c r="E448" s="191">
        <v>9617701.5999999996</v>
      </c>
    </row>
    <row r="449" spans="1:5" x14ac:dyDescent="0.35">
      <c r="A449" s="520" t="s">
        <v>1052</v>
      </c>
      <c r="B449" s="1540">
        <v>1</v>
      </c>
      <c r="C449" s="1540"/>
      <c r="D449" s="1541">
        <v>9300000</v>
      </c>
      <c r="E449" s="191">
        <v>9620978.5999999996</v>
      </c>
    </row>
    <row r="450" spans="1:5" x14ac:dyDescent="0.35">
      <c r="A450" s="520" t="s">
        <v>1391</v>
      </c>
      <c r="B450" s="1540">
        <v>1</v>
      </c>
      <c r="C450" s="1540"/>
      <c r="D450" s="1541">
        <v>9300000</v>
      </c>
      <c r="E450" s="191">
        <v>9620978.5999999996</v>
      </c>
    </row>
    <row r="451" spans="1:5" x14ac:dyDescent="0.35">
      <c r="A451" s="519" t="s">
        <v>1053</v>
      </c>
      <c r="B451" s="1540">
        <v>1</v>
      </c>
      <c r="C451" s="1540"/>
      <c r="D451" s="1541">
        <v>9260000</v>
      </c>
      <c r="E451" s="191">
        <v>9946706.2400000002</v>
      </c>
    </row>
    <row r="452" spans="1:5" x14ac:dyDescent="0.35">
      <c r="A452" s="520" t="s">
        <v>1395</v>
      </c>
      <c r="B452" s="1540">
        <v>1</v>
      </c>
      <c r="C452" s="1540"/>
      <c r="D452" s="1541">
        <v>9260000</v>
      </c>
      <c r="E452" s="191">
        <v>9946706.2400000002</v>
      </c>
    </row>
    <row r="453" spans="1:5" x14ac:dyDescent="0.35">
      <c r="A453" s="518" t="s">
        <v>103</v>
      </c>
      <c r="B453" s="1540">
        <v>6</v>
      </c>
      <c r="C453" s="1540"/>
      <c r="D453" s="1541">
        <v>8503083.333333334</v>
      </c>
      <c r="E453" s="191">
        <v>9774219.1575000007</v>
      </c>
    </row>
    <row r="454" spans="1:5" x14ac:dyDescent="0.35">
      <c r="A454" s="519" t="s">
        <v>109</v>
      </c>
      <c r="B454" s="1540">
        <v>6</v>
      </c>
      <c r="C454" s="1540"/>
      <c r="D454" s="1541">
        <v>8503083.333333334</v>
      </c>
      <c r="E454" s="191">
        <v>9774219.1575000007</v>
      </c>
    </row>
    <row r="455" spans="1:5" x14ac:dyDescent="0.35">
      <c r="A455" s="520" t="s">
        <v>1355</v>
      </c>
      <c r="B455" s="1540">
        <v>1</v>
      </c>
      <c r="C455" s="1540"/>
      <c r="D455" s="1541">
        <v>9300000</v>
      </c>
      <c r="E455" s="191">
        <v>9620978.5999999996</v>
      </c>
    </row>
    <row r="456" spans="1:5" x14ac:dyDescent="0.35">
      <c r="A456" s="520" t="s">
        <v>1389</v>
      </c>
      <c r="B456" s="1540">
        <v>1</v>
      </c>
      <c r="C456" s="1540"/>
      <c r="D456" s="1541">
        <v>9293000</v>
      </c>
      <c r="E456" s="191">
        <v>9620978.5999999996</v>
      </c>
    </row>
    <row r="457" spans="1:5" x14ac:dyDescent="0.35">
      <c r="A457" s="520" t="s">
        <v>1390</v>
      </c>
      <c r="B457" s="1540">
        <v>4</v>
      </c>
      <c r="C457" s="1540"/>
      <c r="D457" s="1541">
        <v>6916250</v>
      </c>
      <c r="E457" s="191">
        <v>10080700.272500001</v>
      </c>
    </row>
    <row r="458" spans="1:5" x14ac:dyDescent="0.35">
      <c r="A458" s="1543">
        <v>32</v>
      </c>
      <c r="B458" s="1540">
        <v>8</v>
      </c>
      <c r="C458" s="1540">
        <v>93</v>
      </c>
      <c r="D458" s="1541">
        <v>13799257.126502138</v>
      </c>
      <c r="E458" s="191">
        <v>21916075.430057693</v>
      </c>
    </row>
    <row r="459" spans="1:5" x14ac:dyDescent="0.35">
      <c r="A459" s="518" t="s">
        <v>11</v>
      </c>
      <c r="B459" s="1540">
        <v>2</v>
      </c>
      <c r="C459" s="1540"/>
      <c r="D459" s="1541">
        <v>8518000</v>
      </c>
      <c r="E459" s="191">
        <v>23779157.420000002</v>
      </c>
    </row>
    <row r="460" spans="1:5" x14ac:dyDescent="0.35">
      <c r="A460" s="519" t="s">
        <v>95</v>
      </c>
      <c r="B460" s="1540">
        <v>1</v>
      </c>
      <c r="C460" s="1540"/>
      <c r="D460" s="1541">
        <v>8665000</v>
      </c>
      <c r="E460" s="191">
        <v>22326580.140000001</v>
      </c>
    </row>
    <row r="461" spans="1:5" x14ac:dyDescent="0.35">
      <c r="A461" s="520" t="s">
        <v>1365</v>
      </c>
      <c r="B461" s="1540">
        <v>1</v>
      </c>
      <c r="C461" s="1540"/>
      <c r="D461" s="1541">
        <v>8665000</v>
      </c>
      <c r="E461" s="191">
        <v>22326580.140000001</v>
      </c>
    </row>
    <row r="462" spans="1:5" x14ac:dyDescent="0.35">
      <c r="A462" s="519" t="s">
        <v>104</v>
      </c>
      <c r="B462" s="1540">
        <v>1</v>
      </c>
      <c r="C462" s="1540"/>
      <c r="D462" s="1541">
        <v>8371000</v>
      </c>
      <c r="E462" s="191">
        <v>25231734.699999999</v>
      </c>
    </row>
    <row r="463" spans="1:5" x14ac:dyDescent="0.35">
      <c r="A463" s="520" t="s">
        <v>1385</v>
      </c>
      <c r="B463" s="1540">
        <v>1</v>
      </c>
      <c r="C463" s="1540"/>
      <c r="D463" s="1541">
        <v>8371000</v>
      </c>
      <c r="E463" s="191">
        <v>25231734.699999999</v>
      </c>
    </row>
    <row r="464" spans="1:5" x14ac:dyDescent="0.35">
      <c r="A464" s="518" t="s">
        <v>12</v>
      </c>
      <c r="B464" s="1540"/>
      <c r="C464" s="1540">
        <v>79</v>
      </c>
      <c r="D464" s="1541">
        <v>20414056.594807699</v>
      </c>
      <c r="E464" s="191">
        <v>20414056.594807699</v>
      </c>
    </row>
    <row r="465" spans="1:5" x14ac:dyDescent="0.35">
      <c r="A465" s="519" t="s">
        <v>85</v>
      </c>
      <c r="B465" s="1540"/>
      <c r="C465" s="1540">
        <v>79</v>
      </c>
      <c r="D465" s="1541">
        <v>20414056.594807699</v>
      </c>
      <c r="E465" s="191">
        <v>20414056.594807699</v>
      </c>
    </row>
    <row r="466" spans="1:5" x14ac:dyDescent="0.35">
      <c r="A466" s="520" t="s">
        <v>85</v>
      </c>
      <c r="B466" s="1540"/>
      <c r="C466" s="1540">
        <v>1</v>
      </c>
      <c r="D466" s="1541">
        <v>20815934.859999999</v>
      </c>
      <c r="E466" s="191">
        <v>20815934.859999999</v>
      </c>
    </row>
    <row r="467" spans="1:5" x14ac:dyDescent="0.35">
      <c r="A467" s="520" t="s">
        <v>1431</v>
      </c>
      <c r="B467" s="1540"/>
      <c r="C467" s="1540">
        <v>78</v>
      </c>
      <c r="D467" s="1541">
        <v>20012178.329615399</v>
      </c>
      <c r="E467" s="191">
        <v>20012178.329615399</v>
      </c>
    </row>
    <row r="468" spans="1:5" x14ac:dyDescent="0.35">
      <c r="A468" s="518" t="s">
        <v>73</v>
      </c>
      <c r="B468" s="1540">
        <v>3</v>
      </c>
      <c r="C468" s="1540">
        <v>2</v>
      </c>
      <c r="D468" s="1541">
        <v>13494874.957999999</v>
      </c>
      <c r="E468" s="191">
        <v>22366836.376000002</v>
      </c>
    </row>
    <row r="469" spans="1:5" x14ac:dyDescent="0.35">
      <c r="A469" s="519" t="s">
        <v>752</v>
      </c>
      <c r="B469" s="1540"/>
      <c r="C469" s="1540">
        <v>1</v>
      </c>
      <c r="D469" s="1541">
        <v>16013321.199999999</v>
      </c>
      <c r="E469" s="191">
        <v>16013321.199999999</v>
      </c>
    </row>
    <row r="470" spans="1:5" x14ac:dyDescent="0.35">
      <c r="A470" s="520" t="s">
        <v>1436</v>
      </c>
      <c r="B470" s="1540"/>
      <c r="C470" s="1540">
        <v>1</v>
      </c>
      <c r="D470" s="1541">
        <v>16013321.199999999</v>
      </c>
      <c r="E470" s="191">
        <v>16013321.199999999</v>
      </c>
    </row>
    <row r="471" spans="1:5" x14ac:dyDescent="0.35">
      <c r="A471" s="519" t="s">
        <v>1369</v>
      </c>
      <c r="B471" s="1540"/>
      <c r="C471" s="1540">
        <v>1</v>
      </c>
      <c r="D471" s="1541">
        <v>29370053.59</v>
      </c>
      <c r="E471" s="191">
        <v>29411390.77</v>
      </c>
    </row>
    <row r="472" spans="1:5" x14ac:dyDescent="0.35">
      <c r="A472" s="520" t="s">
        <v>1430</v>
      </c>
      <c r="B472" s="1540"/>
      <c r="C472" s="1540">
        <v>1</v>
      </c>
      <c r="D472" s="1541">
        <v>29370053.59</v>
      </c>
      <c r="E472" s="191">
        <v>29411390.77</v>
      </c>
    </row>
    <row r="473" spans="1:5" x14ac:dyDescent="0.35">
      <c r="A473" s="519" t="s">
        <v>1376</v>
      </c>
      <c r="B473" s="1540">
        <v>1</v>
      </c>
      <c r="C473" s="1540"/>
      <c r="D473" s="1541">
        <v>8707000</v>
      </c>
      <c r="E473" s="191">
        <v>24162837.73</v>
      </c>
    </row>
    <row r="474" spans="1:5" x14ac:dyDescent="0.35">
      <c r="A474" s="520" t="s">
        <v>1376</v>
      </c>
      <c r="B474" s="1540">
        <v>1</v>
      </c>
      <c r="C474" s="1540"/>
      <c r="D474" s="1541">
        <v>8707000</v>
      </c>
      <c r="E474" s="191">
        <v>24162837.73</v>
      </c>
    </row>
    <row r="475" spans="1:5" x14ac:dyDescent="0.35">
      <c r="A475" s="519" t="s">
        <v>1381</v>
      </c>
      <c r="B475" s="1540">
        <v>2</v>
      </c>
      <c r="C475" s="1540"/>
      <c r="D475" s="1541">
        <v>6692000</v>
      </c>
      <c r="E475" s="191">
        <v>21123316.09</v>
      </c>
    </row>
    <row r="476" spans="1:5" x14ac:dyDescent="0.35">
      <c r="A476" s="520" t="s">
        <v>1381</v>
      </c>
      <c r="B476" s="1540">
        <v>1</v>
      </c>
      <c r="C476" s="1540"/>
      <c r="D476" s="1541">
        <v>6566000</v>
      </c>
      <c r="E476" s="191">
        <v>21391583.120000001</v>
      </c>
    </row>
    <row r="477" spans="1:5" x14ac:dyDescent="0.35">
      <c r="A477" s="520" t="s">
        <v>1386</v>
      </c>
      <c r="B477" s="1540">
        <v>1</v>
      </c>
      <c r="C477" s="1540"/>
      <c r="D477" s="1541">
        <v>6818000</v>
      </c>
      <c r="E477" s="191">
        <v>20855049.059999999</v>
      </c>
    </row>
    <row r="478" spans="1:5" x14ac:dyDescent="0.35">
      <c r="A478" s="518" t="s">
        <v>105</v>
      </c>
      <c r="B478" s="1540"/>
      <c r="C478" s="1540">
        <v>9</v>
      </c>
      <c r="D478" s="1541">
        <v>19879853.550625</v>
      </c>
      <c r="E478" s="191">
        <v>19879853.550625</v>
      </c>
    </row>
    <row r="479" spans="1:5" x14ac:dyDescent="0.35">
      <c r="A479" s="519" t="s">
        <v>105</v>
      </c>
      <c r="B479" s="1540"/>
      <c r="C479" s="1540">
        <v>9</v>
      </c>
      <c r="D479" s="1541">
        <v>19879853.550625</v>
      </c>
      <c r="E479" s="191">
        <v>19879853.550625</v>
      </c>
    </row>
    <row r="480" spans="1:5" x14ac:dyDescent="0.35">
      <c r="A480" s="520" t="s">
        <v>1432</v>
      </c>
      <c r="B480" s="1540"/>
      <c r="C480" s="1540">
        <v>8</v>
      </c>
      <c r="D480" s="1541">
        <v>20072651.091249999</v>
      </c>
      <c r="E480" s="191">
        <v>20072651.091249999</v>
      </c>
    </row>
    <row r="481" spans="1:5" x14ac:dyDescent="0.35">
      <c r="A481" s="520" t="s">
        <v>1437</v>
      </c>
      <c r="B481" s="1540"/>
      <c r="C481" s="1540">
        <v>1</v>
      </c>
      <c r="D481" s="1541">
        <v>19687056.010000002</v>
      </c>
      <c r="E481" s="191">
        <v>19687056.010000002</v>
      </c>
    </row>
    <row r="482" spans="1:5" x14ac:dyDescent="0.35">
      <c r="A482" s="518" t="s">
        <v>74</v>
      </c>
      <c r="B482" s="1540"/>
      <c r="C482" s="1540">
        <v>3</v>
      </c>
      <c r="D482" s="1541">
        <v>18960661.8166667</v>
      </c>
      <c r="E482" s="191">
        <v>19013237.829999998</v>
      </c>
    </row>
    <row r="483" spans="1:5" x14ac:dyDescent="0.35">
      <c r="A483" s="519" t="s">
        <v>1088</v>
      </c>
      <c r="B483" s="1540"/>
      <c r="C483" s="1540">
        <v>3</v>
      </c>
      <c r="D483" s="1541">
        <v>18960661.8166667</v>
      </c>
      <c r="E483" s="191">
        <v>19013237.829999998</v>
      </c>
    </row>
    <row r="484" spans="1:5" x14ac:dyDescent="0.35">
      <c r="A484" s="520" t="s">
        <v>1433</v>
      </c>
      <c r="B484" s="1540"/>
      <c r="C484" s="1540">
        <v>3</v>
      </c>
      <c r="D484" s="1541">
        <v>18960661.8166667</v>
      </c>
      <c r="E484" s="191">
        <v>19013237.829999998</v>
      </c>
    </row>
    <row r="485" spans="1:5" x14ac:dyDescent="0.35">
      <c r="A485" s="518" t="s">
        <v>103</v>
      </c>
      <c r="B485" s="1540">
        <v>3</v>
      </c>
      <c r="C485" s="1540"/>
      <c r="D485" s="1541">
        <v>7643333.333333333</v>
      </c>
      <c r="E485" s="191">
        <v>23249192.203333333</v>
      </c>
    </row>
    <row r="486" spans="1:5" x14ac:dyDescent="0.35">
      <c r="A486" s="519" t="s">
        <v>109</v>
      </c>
      <c r="B486" s="1540">
        <v>1</v>
      </c>
      <c r="C486" s="1540"/>
      <c r="D486" s="1541">
        <v>7531000</v>
      </c>
      <c r="E486" s="191">
        <v>20519967.73</v>
      </c>
    </row>
    <row r="487" spans="1:5" x14ac:dyDescent="0.35">
      <c r="A487" s="520" t="s">
        <v>1060</v>
      </c>
      <c r="B487" s="1540">
        <v>1</v>
      </c>
      <c r="C487" s="1540"/>
      <c r="D487" s="1541">
        <v>7531000</v>
      </c>
      <c r="E487" s="191">
        <v>20519967.73</v>
      </c>
    </row>
    <row r="488" spans="1:5" x14ac:dyDescent="0.35">
      <c r="A488" s="519" t="s">
        <v>1074</v>
      </c>
      <c r="B488" s="1540">
        <v>2</v>
      </c>
      <c r="C488" s="1540"/>
      <c r="D488" s="1541">
        <v>7699500</v>
      </c>
      <c r="E488" s="191">
        <v>24613804.439999998</v>
      </c>
    </row>
    <row r="489" spans="1:5" x14ac:dyDescent="0.35">
      <c r="A489" s="520" t="s">
        <v>1075</v>
      </c>
      <c r="B489" s="1540">
        <v>1</v>
      </c>
      <c r="C489" s="1540"/>
      <c r="D489" s="1541">
        <v>8203000</v>
      </c>
      <c r="E489" s="191">
        <v>24205848.77</v>
      </c>
    </row>
    <row r="490" spans="1:5" x14ac:dyDescent="0.35">
      <c r="A490" s="520" t="s">
        <v>1384</v>
      </c>
      <c r="B490" s="1540">
        <v>1</v>
      </c>
      <c r="C490" s="1540"/>
      <c r="D490" s="1541">
        <v>7196000</v>
      </c>
      <c r="E490" s="191">
        <v>25021760.109999999</v>
      </c>
    </row>
    <row r="491" spans="1:5" x14ac:dyDescent="0.35">
      <c r="A491" s="1543">
        <v>26</v>
      </c>
      <c r="B491" s="1540">
        <v>9</v>
      </c>
      <c r="C491" s="1540"/>
      <c r="D491" s="1541">
        <v>8075750</v>
      </c>
      <c r="E491" s="191">
        <v>27525809.641249999</v>
      </c>
    </row>
    <row r="492" spans="1:5" x14ac:dyDescent="0.35">
      <c r="A492" s="518" t="s">
        <v>11</v>
      </c>
      <c r="B492" s="1540">
        <v>2</v>
      </c>
      <c r="C492" s="1540"/>
      <c r="D492" s="1541">
        <v>7783500</v>
      </c>
      <c r="E492" s="191">
        <v>39650570.914999999</v>
      </c>
    </row>
    <row r="493" spans="1:5" x14ac:dyDescent="0.35">
      <c r="A493" s="519" t="s">
        <v>95</v>
      </c>
      <c r="B493" s="1540">
        <v>1</v>
      </c>
      <c r="C493" s="1540"/>
      <c r="D493" s="1541">
        <v>8287000</v>
      </c>
      <c r="E493" s="191">
        <v>33028883.870000001</v>
      </c>
    </row>
    <row r="494" spans="1:5" x14ac:dyDescent="0.35">
      <c r="A494" s="520" t="s">
        <v>96</v>
      </c>
      <c r="B494" s="1540">
        <v>1</v>
      </c>
      <c r="C494" s="1540"/>
      <c r="D494" s="1541">
        <v>8287000</v>
      </c>
      <c r="E494" s="191">
        <v>33028883.870000001</v>
      </c>
    </row>
    <row r="495" spans="1:5" x14ac:dyDescent="0.35">
      <c r="A495" s="519" t="s">
        <v>11</v>
      </c>
      <c r="B495" s="1540">
        <v>1</v>
      </c>
      <c r="C495" s="1540"/>
      <c r="D495" s="1541">
        <v>7280000</v>
      </c>
      <c r="E495" s="191">
        <v>46272257.960000001</v>
      </c>
    </row>
    <row r="496" spans="1:5" x14ac:dyDescent="0.35">
      <c r="A496" s="520" t="s">
        <v>1334</v>
      </c>
      <c r="B496" s="1540">
        <v>1</v>
      </c>
      <c r="C496" s="1540"/>
      <c r="D496" s="1541">
        <v>7280000</v>
      </c>
      <c r="E496" s="191">
        <v>46272257.960000001</v>
      </c>
    </row>
    <row r="497" spans="1:5" x14ac:dyDescent="0.35">
      <c r="A497" s="518" t="s">
        <v>12</v>
      </c>
      <c r="B497" s="1540">
        <v>3</v>
      </c>
      <c r="C497" s="1540"/>
      <c r="D497" s="1541">
        <v>8568000</v>
      </c>
      <c r="E497" s="191">
        <v>22776593.815000001</v>
      </c>
    </row>
    <row r="498" spans="1:5" x14ac:dyDescent="0.35">
      <c r="A498" s="519" t="s">
        <v>85</v>
      </c>
      <c r="B498" s="1540">
        <v>2</v>
      </c>
      <c r="C498" s="1540"/>
      <c r="D498" s="1541">
        <v>8975000</v>
      </c>
      <c r="E498" s="191">
        <v>9394822.9199999999</v>
      </c>
    </row>
    <row r="499" spans="1:5" x14ac:dyDescent="0.35">
      <c r="A499" s="520" t="s">
        <v>1356</v>
      </c>
      <c r="B499" s="1540">
        <v>2</v>
      </c>
      <c r="C499" s="1540"/>
      <c r="D499" s="1541">
        <v>8975000</v>
      </c>
      <c r="E499" s="191">
        <v>9394822.9199999999</v>
      </c>
    </row>
    <row r="500" spans="1:5" x14ac:dyDescent="0.35">
      <c r="A500" s="519" t="s">
        <v>567</v>
      </c>
      <c r="B500" s="1540">
        <v>1</v>
      </c>
      <c r="C500" s="1540"/>
      <c r="D500" s="1541">
        <v>8161000</v>
      </c>
      <c r="E500" s="191">
        <v>36158364.710000001</v>
      </c>
    </row>
    <row r="501" spans="1:5" x14ac:dyDescent="0.35">
      <c r="A501" s="520" t="s">
        <v>1355</v>
      </c>
      <c r="B501" s="1540">
        <v>1</v>
      </c>
      <c r="C501" s="1540"/>
      <c r="D501" s="1541">
        <v>8161000</v>
      </c>
      <c r="E501" s="191">
        <v>36158364.710000001</v>
      </c>
    </row>
    <row r="502" spans="1:5" x14ac:dyDescent="0.35">
      <c r="A502" s="518" t="s">
        <v>105</v>
      </c>
      <c r="B502" s="1540">
        <v>1</v>
      </c>
      <c r="C502" s="1540"/>
      <c r="D502" s="1541">
        <v>6356000</v>
      </c>
      <c r="E502" s="191">
        <v>22251858.010000002</v>
      </c>
    </row>
    <row r="503" spans="1:5" x14ac:dyDescent="0.35">
      <c r="A503" s="519" t="s">
        <v>107</v>
      </c>
      <c r="B503" s="1540">
        <v>1</v>
      </c>
      <c r="C503" s="1540"/>
      <c r="D503" s="1541">
        <v>6356000</v>
      </c>
      <c r="E503" s="191">
        <v>22251858.010000002</v>
      </c>
    </row>
    <row r="504" spans="1:5" x14ac:dyDescent="0.35">
      <c r="A504" s="520" t="s">
        <v>567</v>
      </c>
      <c r="B504" s="1540">
        <v>1</v>
      </c>
      <c r="C504" s="1540"/>
      <c r="D504" s="1541">
        <v>6356000</v>
      </c>
      <c r="E504" s="191">
        <v>22251858.010000002</v>
      </c>
    </row>
    <row r="505" spans="1:5" x14ac:dyDescent="0.35">
      <c r="A505" s="518" t="s">
        <v>74</v>
      </c>
      <c r="B505" s="1540">
        <v>1</v>
      </c>
      <c r="C505" s="1540"/>
      <c r="D505" s="1541">
        <v>9182000</v>
      </c>
      <c r="E505" s="191">
        <v>19342237.420000002</v>
      </c>
    </row>
    <row r="506" spans="1:5" x14ac:dyDescent="0.35">
      <c r="A506" s="519" t="s">
        <v>74</v>
      </c>
      <c r="B506" s="1540">
        <v>1</v>
      </c>
      <c r="C506" s="1540"/>
      <c r="D506" s="1541">
        <v>9182000</v>
      </c>
      <c r="E506" s="191">
        <v>19342237.420000002</v>
      </c>
    </row>
    <row r="507" spans="1:5" x14ac:dyDescent="0.35">
      <c r="A507" s="520" t="s">
        <v>1349</v>
      </c>
      <c r="B507" s="1540">
        <v>1</v>
      </c>
      <c r="C507" s="1540"/>
      <c r="D507" s="1541">
        <v>9182000</v>
      </c>
      <c r="E507" s="191">
        <v>19342237.420000002</v>
      </c>
    </row>
    <row r="508" spans="1:5" x14ac:dyDescent="0.35">
      <c r="A508" s="518" t="s">
        <v>103</v>
      </c>
      <c r="B508" s="1540">
        <v>2</v>
      </c>
      <c r="C508" s="1540"/>
      <c r="D508" s="1541">
        <v>8182500</v>
      </c>
      <c r="E508" s="191">
        <v>26879026.120000001</v>
      </c>
    </row>
    <row r="509" spans="1:5" x14ac:dyDescent="0.35">
      <c r="A509" s="519" t="s">
        <v>1054</v>
      </c>
      <c r="B509" s="1540">
        <v>1</v>
      </c>
      <c r="C509" s="1540"/>
      <c r="D509" s="1541">
        <v>7448000</v>
      </c>
      <c r="E509" s="191">
        <v>31256641.32</v>
      </c>
    </row>
    <row r="510" spans="1:5" x14ac:dyDescent="0.35">
      <c r="A510" s="520" t="s">
        <v>1055</v>
      </c>
      <c r="B510" s="1540">
        <v>1</v>
      </c>
      <c r="C510" s="1540"/>
      <c r="D510" s="1541">
        <v>7448000</v>
      </c>
      <c r="E510" s="191">
        <v>31256641.32</v>
      </c>
    </row>
    <row r="511" spans="1:5" x14ac:dyDescent="0.35">
      <c r="A511" s="519" t="s">
        <v>1073</v>
      </c>
      <c r="B511" s="1540">
        <v>1</v>
      </c>
      <c r="C511" s="1540"/>
      <c r="D511" s="1541">
        <v>8917000</v>
      </c>
      <c r="E511" s="191">
        <v>22501410.920000002</v>
      </c>
    </row>
    <row r="512" spans="1:5" x14ac:dyDescent="0.35">
      <c r="A512" s="520" t="s">
        <v>1073</v>
      </c>
      <c r="B512" s="1540">
        <v>1</v>
      </c>
      <c r="C512" s="1540"/>
      <c r="D512" s="1541">
        <v>8917000</v>
      </c>
      <c r="E512" s="191">
        <v>22501410.920000002</v>
      </c>
    </row>
    <row r="513" spans="1:5" x14ac:dyDescent="0.35">
      <c r="A513" s="1543">
        <v>117</v>
      </c>
      <c r="B513" s="1540"/>
      <c r="C513" s="1540">
        <v>13</v>
      </c>
      <c r="D513" s="1541">
        <v>16862133.794545453</v>
      </c>
      <c r="E513" s="191">
        <v>16903676.91181818</v>
      </c>
    </row>
    <row r="514" spans="1:5" x14ac:dyDescent="0.35">
      <c r="A514" s="518" t="s">
        <v>11</v>
      </c>
      <c r="B514" s="1540"/>
      <c r="C514" s="1540">
        <v>6</v>
      </c>
      <c r="D514" s="1541">
        <v>19353017.405999999</v>
      </c>
      <c r="E514" s="191">
        <v>19367529.710000001</v>
      </c>
    </row>
    <row r="515" spans="1:5" x14ac:dyDescent="0.35">
      <c r="A515" s="519" t="s">
        <v>95</v>
      </c>
      <c r="B515" s="1540"/>
      <c r="C515" s="1540">
        <v>4</v>
      </c>
      <c r="D515" s="1541">
        <v>19270634.583333332</v>
      </c>
      <c r="E515" s="191">
        <v>19294821.756666668</v>
      </c>
    </row>
    <row r="516" spans="1:5" x14ac:dyDescent="0.35">
      <c r="A516" s="520" t="s">
        <v>101</v>
      </c>
      <c r="B516" s="1540"/>
      <c r="C516" s="1540">
        <v>1</v>
      </c>
      <c r="D516" s="1541">
        <v>19723611.120000001</v>
      </c>
      <c r="E516" s="191">
        <v>19723611.120000001</v>
      </c>
    </row>
    <row r="517" spans="1:5" x14ac:dyDescent="0.35">
      <c r="A517" s="520" t="s">
        <v>1413</v>
      </c>
      <c r="B517" s="1540"/>
      <c r="C517" s="1540">
        <v>3</v>
      </c>
      <c r="D517" s="1541">
        <v>19044146.315000001</v>
      </c>
      <c r="E517" s="191">
        <v>19080427.075000003</v>
      </c>
    </row>
    <row r="518" spans="1:5" x14ac:dyDescent="0.35">
      <c r="A518" s="519" t="s">
        <v>559</v>
      </c>
      <c r="B518" s="1540"/>
      <c r="C518" s="1540">
        <v>1</v>
      </c>
      <c r="D518" s="1541">
        <v>14992146.74</v>
      </c>
      <c r="E518" s="191">
        <v>14992146.74</v>
      </c>
    </row>
    <row r="519" spans="1:5" x14ac:dyDescent="0.35">
      <c r="A519" s="520" t="s">
        <v>559</v>
      </c>
      <c r="B519" s="1540"/>
      <c r="C519" s="1540">
        <v>1</v>
      </c>
      <c r="D519" s="1541">
        <v>14992146.74</v>
      </c>
      <c r="E519" s="191">
        <v>14992146.74</v>
      </c>
    </row>
    <row r="520" spans="1:5" x14ac:dyDescent="0.35">
      <c r="A520" s="519" t="s">
        <v>859</v>
      </c>
      <c r="B520" s="1540"/>
      <c r="C520" s="1540">
        <v>1</v>
      </c>
      <c r="D520" s="1541">
        <v>23961036.539999999</v>
      </c>
      <c r="E520" s="191">
        <v>23961036.539999999</v>
      </c>
    </row>
    <row r="521" spans="1:5" x14ac:dyDescent="0.35">
      <c r="A521" s="520" t="s">
        <v>670</v>
      </c>
      <c r="B521" s="1540"/>
      <c r="C521" s="1540">
        <v>1</v>
      </c>
      <c r="D521" s="1541">
        <v>23961036.539999999</v>
      </c>
      <c r="E521" s="191">
        <v>23961036.539999999</v>
      </c>
    </row>
    <row r="522" spans="1:5" x14ac:dyDescent="0.35">
      <c r="A522" s="518" t="s">
        <v>73</v>
      </c>
      <c r="B522" s="1540"/>
      <c r="C522" s="1540">
        <v>3</v>
      </c>
      <c r="D522" s="1541">
        <v>16244597.073333332</v>
      </c>
      <c r="E522" s="191">
        <v>16258639.886666665</v>
      </c>
    </row>
    <row r="523" spans="1:5" x14ac:dyDescent="0.35">
      <c r="A523" s="519" t="s">
        <v>86</v>
      </c>
      <c r="B523" s="1540"/>
      <c r="C523" s="1540">
        <v>2</v>
      </c>
      <c r="D523" s="1541">
        <v>17427317.625</v>
      </c>
      <c r="E523" s="191">
        <v>17427317.625</v>
      </c>
    </row>
    <row r="524" spans="1:5" x14ac:dyDescent="0.35">
      <c r="A524" s="520" t="s">
        <v>1077</v>
      </c>
      <c r="B524" s="1540"/>
      <c r="C524" s="1540">
        <v>2</v>
      </c>
      <c r="D524" s="1541">
        <v>17427317.625</v>
      </c>
      <c r="E524" s="191">
        <v>17427317.625</v>
      </c>
    </row>
    <row r="525" spans="1:5" x14ac:dyDescent="0.35">
      <c r="A525" s="519" t="s">
        <v>1085</v>
      </c>
      <c r="B525" s="1540"/>
      <c r="C525" s="1540">
        <v>1</v>
      </c>
      <c r="D525" s="1541">
        <v>13879155.970000001</v>
      </c>
      <c r="E525" s="191">
        <v>13921284.41</v>
      </c>
    </row>
    <row r="526" spans="1:5" x14ac:dyDescent="0.35">
      <c r="A526" s="520" t="s">
        <v>1434</v>
      </c>
      <c r="B526" s="1540"/>
      <c r="C526" s="1540">
        <v>1</v>
      </c>
      <c r="D526" s="1541">
        <v>13879155.970000001</v>
      </c>
      <c r="E526" s="191">
        <v>13921284.41</v>
      </c>
    </row>
    <row r="527" spans="1:5" x14ac:dyDescent="0.35">
      <c r="A527" s="518" t="s">
        <v>74</v>
      </c>
      <c r="B527" s="1540"/>
      <c r="C527" s="1540">
        <v>4</v>
      </c>
      <c r="D527" s="1541">
        <v>13328197.83</v>
      </c>
      <c r="E527" s="191">
        <v>13442292.606666667</v>
      </c>
    </row>
    <row r="528" spans="1:5" x14ac:dyDescent="0.35">
      <c r="A528" s="519" t="s">
        <v>74</v>
      </c>
      <c r="B528" s="1540"/>
      <c r="C528" s="1540">
        <v>1</v>
      </c>
      <c r="D528" s="1541">
        <v>14103052.470000001</v>
      </c>
      <c r="E528" s="191">
        <v>14256104.939999999</v>
      </c>
    </row>
    <row r="529" spans="1:5" x14ac:dyDescent="0.35">
      <c r="A529" s="520" t="s">
        <v>1065</v>
      </c>
      <c r="B529" s="1540"/>
      <c r="C529" s="1540">
        <v>1</v>
      </c>
      <c r="D529" s="1541">
        <v>14103052.470000001</v>
      </c>
      <c r="E529" s="191">
        <v>14256104.939999999</v>
      </c>
    </row>
    <row r="530" spans="1:5" x14ac:dyDescent="0.35">
      <c r="A530" s="519" t="s">
        <v>1088</v>
      </c>
      <c r="B530" s="1540"/>
      <c r="C530" s="1540">
        <v>3</v>
      </c>
      <c r="D530" s="1541">
        <v>12940770.51</v>
      </c>
      <c r="E530" s="191">
        <v>13035386.439999999</v>
      </c>
    </row>
    <row r="531" spans="1:5" x14ac:dyDescent="0.35">
      <c r="A531" s="520" t="s">
        <v>1433</v>
      </c>
      <c r="B531" s="1540"/>
      <c r="C531" s="1540">
        <v>3</v>
      </c>
      <c r="D531" s="1541">
        <v>12940770.51</v>
      </c>
      <c r="E531" s="191">
        <v>13035386.439999999</v>
      </c>
    </row>
    <row r="532" spans="1:5" x14ac:dyDescent="0.35">
      <c r="A532" s="1543">
        <v>101</v>
      </c>
      <c r="B532" s="1540">
        <v>4</v>
      </c>
      <c r="C532" s="1540">
        <v>4</v>
      </c>
      <c r="D532" s="1541">
        <v>14620626.94125</v>
      </c>
      <c r="E532" s="191">
        <v>14822180.2225</v>
      </c>
    </row>
    <row r="533" spans="1:5" x14ac:dyDescent="0.35">
      <c r="A533" s="518" t="s">
        <v>11</v>
      </c>
      <c r="B533" s="1540">
        <v>1</v>
      </c>
      <c r="C533" s="1540">
        <v>1</v>
      </c>
      <c r="D533" s="1541">
        <v>15839247.449999999</v>
      </c>
      <c r="E533" s="191">
        <v>15989247.449999999</v>
      </c>
    </row>
    <row r="534" spans="1:5" x14ac:dyDescent="0.35">
      <c r="A534" s="519" t="s">
        <v>95</v>
      </c>
      <c r="B534" s="1540">
        <v>1</v>
      </c>
      <c r="C534" s="1540"/>
      <c r="D534" s="1541">
        <v>9260000</v>
      </c>
      <c r="E534" s="191">
        <v>9560000</v>
      </c>
    </row>
    <row r="535" spans="1:5" x14ac:dyDescent="0.35">
      <c r="A535" s="520" t="s">
        <v>1365</v>
      </c>
      <c r="B535" s="1540">
        <v>1</v>
      </c>
      <c r="C535" s="1540"/>
      <c r="D535" s="1541">
        <v>9260000</v>
      </c>
      <c r="E535" s="191">
        <v>9560000</v>
      </c>
    </row>
    <row r="536" spans="1:5" x14ac:dyDescent="0.35">
      <c r="A536" s="519" t="s">
        <v>11</v>
      </c>
      <c r="B536" s="1540"/>
      <c r="C536" s="1540">
        <v>1</v>
      </c>
      <c r="D536" s="1541">
        <v>22418494.899999999</v>
      </c>
      <c r="E536" s="191">
        <v>22418494.899999999</v>
      </c>
    </row>
    <row r="537" spans="1:5" x14ac:dyDescent="0.35">
      <c r="A537" s="520" t="s">
        <v>103</v>
      </c>
      <c r="B537" s="1540"/>
      <c r="C537" s="1540">
        <v>1</v>
      </c>
      <c r="D537" s="1541">
        <v>22418494.899999999</v>
      </c>
      <c r="E537" s="191">
        <v>22418494.899999999</v>
      </c>
    </row>
    <row r="538" spans="1:5" x14ac:dyDescent="0.35">
      <c r="A538" s="518" t="s">
        <v>12</v>
      </c>
      <c r="B538" s="1540">
        <v>1</v>
      </c>
      <c r="C538" s="1540"/>
      <c r="D538" s="1541">
        <v>9300000</v>
      </c>
      <c r="E538" s="191">
        <v>9560000</v>
      </c>
    </row>
    <row r="539" spans="1:5" x14ac:dyDescent="0.35">
      <c r="A539" s="519" t="s">
        <v>85</v>
      </c>
      <c r="B539" s="1540">
        <v>1</v>
      </c>
      <c r="C539" s="1540"/>
      <c r="D539" s="1541">
        <v>9300000</v>
      </c>
      <c r="E539" s="191">
        <v>9560000</v>
      </c>
    </row>
    <row r="540" spans="1:5" x14ac:dyDescent="0.35">
      <c r="A540" s="520" t="s">
        <v>713</v>
      </c>
      <c r="B540" s="1540">
        <v>1</v>
      </c>
      <c r="C540" s="1540"/>
      <c r="D540" s="1541">
        <v>9300000</v>
      </c>
      <c r="E540" s="191">
        <v>9560000</v>
      </c>
    </row>
    <row r="541" spans="1:5" x14ac:dyDescent="0.35">
      <c r="A541" s="518" t="s">
        <v>13</v>
      </c>
      <c r="B541" s="1540">
        <v>2</v>
      </c>
      <c r="C541" s="1540">
        <v>1</v>
      </c>
      <c r="D541" s="1541">
        <v>13921670.936666667</v>
      </c>
      <c r="E541" s="191">
        <v>14145004.270000001</v>
      </c>
    </row>
    <row r="542" spans="1:5" x14ac:dyDescent="0.35">
      <c r="A542" s="519" t="s">
        <v>106</v>
      </c>
      <c r="B542" s="1540">
        <v>2</v>
      </c>
      <c r="C542" s="1540">
        <v>1</v>
      </c>
      <c r="D542" s="1541">
        <v>13921670.936666667</v>
      </c>
      <c r="E542" s="191">
        <v>14145004.270000001</v>
      </c>
    </row>
    <row r="543" spans="1:5" x14ac:dyDescent="0.35">
      <c r="A543" s="520" t="s">
        <v>565</v>
      </c>
      <c r="B543" s="1540">
        <v>1</v>
      </c>
      <c r="C543" s="1540">
        <v>1</v>
      </c>
      <c r="D543" s="1541">
        <v>16592006.404999999</v>
      </c>
      <c r="E543" s="191">
        <v>16784506.405000001</v>
      </c>
    </row>
    <row r="544" spans="1:5" x14ac:dyDescent="0.35">
      <c r="A544" s="520" t="s">
        <v>1045</v>
      </c>
      <c r="B544" s="1540">
        <v>1</v>
      </c>
      <c r="C544" s="1540"/>
      <c r="D544" s="1541">
        <v>8581000</v>
      </c>
      <c r="E544" s="191">
        <v>8866000</v>
      </c>
    </row>
    <row r="545" spans="1:5" x14ac:dyDescent="0.35">
      <c r="A545" s="518" t="s">
        <v>105</v>
      </c>
      <c r="B545" s="1540"/>
      <c r="C545" s="1540">
        <v>1</v>
      </c>
      <c r="D545" s="1541">
        <v>13950000</v>
      </c>
      <c r="E545" s="191">
        <v>14332426.25</v>
      </c>
    </row>
    <row r="546" spans="1:5" x14ac:dyDescent="0.35">
      <c r="A546" s="519" t="s">
        <v>512</v>
      </c>
      <c r="B546" s="1540"/>
      <c r="C546" s="1540">
        <v>1</v>
      </c>
      <c r="D546" s="1541">
        <v>13950000</v>
      </c>
      <c r="E546" s="191">
        <v>14332426.25</v>
      </c>
    </row>
    <row r="547" spans="1:5" x14ac:dyDescent="0.35">
      <c r="A547" s="520" t="s">
        <v>1426</v>
      </c>
      <c r="B547" s="1540"/>
      <c r="C547" s="1540">
        <v>1</v>
      </c>
      <c r="D547" s="1541">
        <v>13950000</v>
      </c>
      <c r="E547" s="191">
        <v>14332426.25</v>
      </c>
    </row>
    <row r="548" spans="1:5" x14ac:dyDescent="0.35">
      <c r="A548" s="518" t="s">
        <v>103</v>
      </c>
      <c r="B548" s="1540"/>
      <c r="C548" s="1540">
        <v>1</v>
      </c>
      <c r="D548" s="1541">
        <v>20271507.82</v>
      </c>
      <c r="E548" s="191">
        <v>20271507.82</v>
      </c>
    </row>
    <row r="549" spans="1:5" x14ac:dyDescent="0.35">
      <c r="A549" s="519" t="s">
        <v>1074</v>
      </c>
      <c r="B549" s="1540"/>
      <c r="C549" s="1540">
        <v>1</v>
      </c>
      <c r="D549" s="1541">
        <v>20271507.82</v>
      </c>
      <c r="E549" s="191">
        <v>20271507.82</v>
      </c>
    </row>
    <row r="550" spans="1:5" x14ac:dyDescent="0.35">
      <c r="A550" s="520" t="s">
        <v>1446</v>
      </c>
      <c r="B550" s="1540"/>
      <c r="C550" s="1540">
        <v>1</v>
      </c>
      <c r="D550" s="1541">
        <v>20271507.82</v>
      </c>
      <c r="E550" s="191">
        <v>20271507.82</v>
      </c>
    </row>
    <row r="551" spans="1:5" x14ac:dyDescent="0.35">
      <c r="A551" s="1543">
        <v>22</v>
      </c>
      <c r="B551" s="1540">
        <v>10</v>
      </c>
      <c r="C551" s="1540">
        <v>154</v>
      </c>
      <c r="D551" s="1541">
        <v>12042131.994104201</v>
      </c>
      <c r="E551" s="191">
        <v>32108702.814520866</v>
      </c>
    </row>
    <row r="552" spans="1:5" x14ac:dyDescent="0.35">
      <c r="A552" s="518" t="s">
        <v>11</v>
      </c>
      <c r="B552" s="1540">
        <v>1</v>
      </c>
      <c r="C552" s="1540"/>
      <c r="D552" s="1541">
        <v>9221000</v>
      </c>
      <c r="E552" s="191">
        <v>20421000</v>
      </c>
    </row>
    <row r="553" spans="1:5" x14ac:dyDescent="0.35">
      <c r="A553" s="519" t="s">
        <v>83</v>
      </c>
      <c r="B553" s="1540">
        <v>1</v>
      </c>
      <c r="C553" s="1540"/>
      <c r="D553" s="1541">
        <v>9221000</v>
      </c>
      <c r="E553" s="191">
        <v>20421000</v>
      </c>
    </row>
    <row r="554" spans="1:5" x14ac:dyDescent="0.35">
      <c r="A554" s="520" t="s">
        <v>83</v>
      </c>
      <c r="B554" s="1540">
        <v>1</v>
      </c>
      <c r="C554" s="1540"/>
      <c r="D554" s="1541">
        <v>9221000</v>
      </c>
      <c r="E554" s="191">
        <v>20421000</v>
      </c>
    </row>
    <row r="555" spans="1:5" x14ac:dyDescent="0.35">
      <c r="A555" s="518" t="s">
        <v>12</v>
      </c>
      <c r="B555" s="1540">
        <v>1</v>
      </c>
      <c r="C555" s="1540">
        <v>125</v>
      </c>
      <c r="D555" s="1541">
        <v>13973203.449440001</v>
      </c>
      <c r="E555" s="191">
        <v>39198203.449440002</v>
      </c>
    </row>
    <row r="556" spans="1:5" x14ac:dyDescent="0.35">
      <c r="A556" s="519" t="s">
        <v>85</v>
      </c>
      <c r="B556" s="1540"/>
      <c r="C556" s="1540">
        <v>125</v>
      </c>
      <c r="D556" s="1541">
        <v>20205406.898880001</v>
      </c>
      <c r="E556" s="191">
        <v>20205406.898880001</v>
      </c>
    </row>
    <row r="557" spans="1:5" x14ac:dyDescent="0.35">
      <c r="A557" s="520" t="s">
        <v>1431</v>
      </c>
      <c r="B557" s="1540"/>
      <c r="C557" s="1540">
        <v>125</v>
      </c>
      <c r="D557" s="1541">
        <v>20205406.898880001</v>
      </c>
      <c r="E557" s="191">
        <v>20205406.898880001</v>
      </c>
    </row>
    <row r="558" spans="1:5" x14ac:dyDescent="0.35">
      <c r="A558" s="519" t="s">
        <v>12</v>
      </c>
      <c r="B558" s="1540">
        <v>1</v>
      </c>
      <c r="C558" s="1540"/>
      <c r="D558" s="1541">
        <v>7741000</v>
      </c>
      <c r="E558" s="191">
        <v>58191000</v>
      </c>
    </row>
    <row r="559" spans="1:5" x14ac:dyDescent="0.35">
      <c r="A559" s="520" t="s">
        <v>1337</v>
      </c>
      <c r="B559" s="1540">
        <v>1</v>
      </c>
      <c r="C559" s="1540"/>
      <c r="D559" s="1541">
        <v>7741000</v>
      </c>
      <c r="E559" s="191">
        <v>58191000</v>
      </c>
    </row>
    <row r="560" spans="1:5" x14ac:dyDescent="0.35">
      <c r="A560" s="518" t="s">
        <v>13</v>
      </c>
      <c r="B560" s="1540">
        <v>2</v>
      </c>
      <c r="C560" s="1540"/>
      <c r="D560" s="1541">
        <v>7804000</v>
      </c>
      <c r="E560" s="191">
        <v>42253501.5</v>
      </c>
    </row>
    <row r="561" spans="1:5" x14ac:dyDescent="0.35">
      <c r="A561" s="519" t="s">
        <v>106</v>
      </c>
      <c r="B561" s="1540">
        <v>1</v>
      </c>
      <c r="C561" s="1540"/>
      <c r="D561" s="1541">
        <v>7657000</v>
      </c>
      <c r="E561" s="191">
        <v>45757003</v>
      </c>
    </row>
    <row r="562" spans="1:5" x14ac:dyDescent="0.35">
      <c r="A562" s="520" t="s">
        <v>664</v>
      </c>
      <c r="B562" s="1540">
        <v>1</v>
      </c>
      <c r="C562" s="1540"/>
      <c r="D562" s="1541">
        <v>7657000</v>
      </c>
      <c r="E562" s="191">
        <v>45757003</v>
      </c>
    </row>
    <row r="563" spans="1:5" x14ac:dyDescent="0.35">
      <c r="A563" s="519" t="s">
        <v>887</v>
      </c>
      <c r="B563" s="1540">
        <v>1</v>
      </c>
      <c r="C563" s="1540"/>
      <c r="D563" s="1541">
        <v>7951000</v>
      </c>
      <c r="E563" s="191">
        <v>38750000</v>
      </c>
    </row>
    <row r="564" spans="1:5" x14ac:dyDescent="0.35">
      <c r="A564" s="520" t="s">
        <v>887</v>
      </c>
      <c r="B564" s="1540">
        <v>1</v>
      </c>
      <c r="C564" s="1540"/>
      <c r="D564" s="1541">
        <v>7951000</v>
      </c>
      <c r="E564" s="191">
        <v>38750000</v>
      </c>
    </row>
    <row r="565" spans="1:5" x14ac:dyDescent="0.35">
      <c r="A565" s="518" t="s">
        <v>105</v>
      </c>
      <c r="B565" s="1540"/>
      <c r="C565" s="1540">
        <v>28</v>
      </c>
      <c r="D565" s="1541">
        <v>20247084.385185197</v>
      </c>
      <c r="E565" s="191">
        <v>20247084.385185197</v>
      </c>
    </row>
    <row r="566" spans="1:5" x14ac:dyDescent="0.35">
      <c r="A566" s="519" t="s">
        <v>105</v>
      </c>
      <c r="B566" s="1540"/>
      <c r="C566" s="1540">
        <v>27</v>
      </c>
      <c r="D566" s="1541">
        <v>20481360.460370399</v>
      </c>
      <c r="E566" s="191">
        <v>20481360.460370399</v>
      </c>
    </row>
    <row r="567" spans="1:5" x14ac:dyDescent="0.35">
      <c r="A567" s="520" t="s">
        <v>1432</v>
      </c>
      <c r="B567" s="1540"/>
      <c r="C567" s="1540">
        <v>27</v>
      </c>
      <c r="D567" s="1541">
        <v>20481360.460370399</v>
      </c>
      <c r="E567" s="191">
        <v>20481360.460370399</v>
      </c>
    </row>
    <row r="568" spans="1:5" x14ac:dyDescent="0.35">
      <c r="A568" s="519" t="s">
        <v>541</v>
      </c>
      <c r="B568" s="1540"/>
      <c r="C568" s="1540">
        <v>1</v>
      </c>
      <c r="D568" s="1541">
        <v>20012808.309999999</v>
      </c>
      <c r="E568" s="191">
        <v>20012808.309999999</v>
      </c>
    </row>
    <row r="569" spans="1:5" x14ac:dyDescent="0.35">
      <c r="A569" s="520" t="s">
        <v>541</v>
      </c>
      <c r="B569" s="1540"/>
      <c r="C569" s="1540">
        <v>1</v>
      </c>
      <c r="D569" s="1541">
        <v>20012808.309999999</v>
      </c>
      <c r="E569" s="191">
        <v>20012808.309999999</v>
      </c>
    </row>
    <row r="570" spans="1:5" x14ac:dyDescent="0.35">
      <c r="A570" s="518" t="s">
        <v>74</v>
      </c>
      <c r="B570" s="1540">
        <v>1</v>
      </c>
      <c r="C570" s="1540">
        <v>1</v>
      </c>
      <c r="D570" s="1541">
        <v>14614504.130000001</v>
      </c>
      <c r="E570" s="191">
        <v>20614504.130000003</v>
      </c>
    </row>
    <row r="571" spans="1:5" x14ac:dyDescent="0.35">
      <c r="A571" s="519" t="s">
        <v>72</v>
      </c>
      <c r="B571" s="1540">
        <v>1</v>
      </c>
      <c r="C571" s="1540"/>
      <c r="D571" s="1541">
        <v>9208000</v>
      </c>
      <c r="E571" s="191">
        <v>21208000</v>
      </c>
    </row>
    <row r="572" spans="1:5" x14ac:dyDescent="0.35">
      <c r="A572" s="520" t="s">
        <v>1354</v>
      </c>
      <c r="B572" s="1540">
        <v>1</v>
      </c>
      <c r="C572" s="1540"/>
      <c r="D572" s="1541">
        <v>9208000</v>
      </c>
      <c r="E572" s="191">
        <v>21208000</v>
      </c>
    </row>
    <row r="573" spans="1:5" x14ac:dyDescent="0.35">
      <c r="A573" s="519" t="s">
        <v>74</v>
      </c>
      <c r="B573" s="1540"/>
      <c r="C573" s="1540">
        <v>1</v>
      </c>
      <c r="D573" s="1541">
        <v>20021008.260000002</v>
      </c>
      <c r="E573" s="191">
        <v>20021008.260000002</v>
      </c>
    </row>
    <row r="574" spans="1:5" x14ac:dyDescent="0.35">
      <c r="A574" s="520" t="s">
        <v>857</v>
      </c>
      <c r="B574" s="1540"/>
      <c r="C574" s="1540">
        <v>1</v>
      </c>
      <c r="D574" s="1541">
        <v>20021008.260000002</v>
      </c>
      <c r="E574" s="191">
        <v>20021008.260000002</v>
      </c>
    </row>
    <row r="575" spans="1:5" x14ac:dyDescent="0.35">
      <c r="A575" s="518" t="s">
        <v>103</v>
      </c>
      <c r="B575" s="1540">
        <v>5</v>
      </c>
      <c r="C575" s="1540"/>
      <c r="D575" s="1541">
        <v>7335666.666666667</v>
      </c>
      <c r="E575" s="191">
        <v>40085615.615000002</v>
      </c>
    </row>
    <row r="576" spans="1:5" x14ac:dyDescent="0.35">
      <c r="A576" s="519" t="s">
        <v>109</v>
      </c>
      <c r="B576" s="1540">
        <v>4</v>
      </c>
      <c r="C576" s="1540"/>
      <c r="D576" s="1541">
        <v>7594500</v>
      </c>
      <c r="E576" s="191">
        <v>33251423.422499999</v>
      </c>
    </row>
    <row r="577" spans="1:5" x14ac:dyDescent="0.35">
      <c r="A577" s="520" t="s">
        <v>82</v>
      </c>
      <c r="B577" s="1540">
        <v>2</v>
      </c>
      <c r="C577" s="1540"/>
      <c r="D577" s="1541">
        <v>7741500</v>
      </c>
      <c r="E577" s="191">
        <v>24930000</v>
      </c>
    </row>
    <row r="578" spans="1:5" x14ac:dyDescent="0.35">
      <c r="A578" s="520" t="s">
        <v>1060</v>
      </c>
      <c r="B578" s="1540">
        <v>2</v>
      </c>
      <c r="C578" s="1540"/>
      <c r="D578" s="1541">
        <v>7447500</v>
      </c>
      <c r="E578" s="191">
        <v>41572846.844999999</v>
      </c>
    </row>
    <row r="579" spans="1:5" x14ac:dyDescent="0.35">
      <c r="A579" s="519" t="s">
        <v>1352</v>
      </c>
      <c r="B579" s="1540">
        <v>1</v>
      </c>
      <c r="C579" s="1540"/>
      <c r="D579" s="1541">
        <v>6818000</v>
      </c>
      <c r="E579" s="191">
        <v>53754000</v>
      </c>
    </row>
    <row r="580" spans="1:5" x14ac:dyDescent="0.35">
      <c r="A580" s="520" t="s">
        <v>1353</v>
      </c>
      <c r="B580" s="1540">
        <v>1</v>
      </c>
      <c r="C580" s="1540"/>
      <c r="D580" s="1541">
        <v>6818000</v>
      </c>
      <c r="E580" s="191">
        <v>53754000</v>
      </c>
    </row>
    <row r="581" spans="1:5" x14ac:dyDescent="0.35">
      <c r="A581" s="1543">
        <v>92</v>
      </c>
      <c r="B581" s="1540">
        <v>3</v>
      </c>
      <c r="C581" s="1540"/>
      <c r="D581" s="1541">
        <v>9297666.666666666</v>
      </c>
      <c r="E581" s="191">
        <v>9517000</v>
      </c>
    </row>
    <row r="582" spans="1:5" x14ac:dyDescent="0.35">
      <c r="A582" s="518" t="s">
        <v>103</v>
      </c>
      <c r="B582" s="1540">
        <v>3</v>
      </c>
      <c r="C582" s="1540"/>
      <c r="D582" s="1541">
        <v>9297666.666666666</v>
      </c>
      <c r="E582" s="191">
        <v>9517000</v>
      </c>
    </row>
    <row r="583" spans="1:5" x14ac:dyDescent="0.35">
      <c r="A583" s="519" t="s">
        <v>1054</v>
      </c>
      <c r="B583" s="1540">
        <v>1</v>
      </c>
      <c r="C583" s="1540"/>
      <c r="D583" s="1541">
        <v>9293000</v>
      </c>
      <c r="E583" s="191">
        <v>9521000</v>
      </c>
    </row>
    <row r="584" spans="1:5" x14ac:dyDescent="0.35">
      <c r="A584" s="520" t="s">
        <v>1397</v>
      </c>
      <c r="B584" s="1540">
        <v>1</v>
      </c>
      <c r="C584" s="1540"/>
      <c r="D584" s="1541">
        <v>9293000</v>
      </c>
      <c r="E584" s="191">
        <v>9521000</v>
      </c>
    </row>
    <row r="585" spans="1:5" x14ac:dyDescent="0.35">
      <c r="A585" s="519" t="s">
        <v>1334</v>
      </c>
      <c r="B585" s="1540">
        <v>1</v>
      </c>
      <c r="C585" s="1540"/>
      <c r="D585" s="1541">
        <v>9300000</v>
      </c>
      <c r="E585" s="191">
        <v>9510000</v>
      </c>
    </row>
    <row r="586" spans="1:5" x14ac:dyDescent="0.35">
      <c r="A586" s="520" t="s">
        <v>1396</v>
      </c>
      <c r="B586" s="1540">
        <v>1</v>
      </c>
      <c r="C586" s="1540"/>
      <c r="D586" s="1541">
        <v>9300000</v>
      </c>
      <c r="E586" s="191">
        <v>9510000</v>
      </c>
    </row>
    <row r="587" spans="1:5" x14ac:dyDescent="0.35">
      <c r="A587" s="519" t="s">
        <v>1398</v>
      </c>
      <c r="B587" s="1540">
        <v>1</v>
      </c>
      <c r="C587" s="1540"/>
      <c r="D587" s="1541">
        <v>9300000</v>
      </c>
      <c r="E587" s="191">
        <v>9520000</v>
      </c>
    </row>
    <row r="588" spans="1:5" x14ac:dyDescent="0.35">
      <c r="A588" s="520" t="s">
        <v>1399</v>
      </c>
      <c r="B588" s="1540">
        <v>1</v>
      </c>
      <c r="C588" s="1540"/>
      <c r="D588" s="1541">
        <v>9300000</v>
      </c>
      <c r="E588" s="191">
        <v>9520000</v>
      </c>
    </row>
    <row r="589" spans="1:5" x14ac:dyDescent="0.35">
      <c r="A589" s="1543">
        <v>96</v>
      </c>
      <c r="B589" s="1540">
        <v>2</v>
      </c>
      <c r="C589" s="1540"/>
      <c r="D589" s="1541">
        <v>8245000</v>
      </c>
      <c r="E589" s="191">
        <v>34571535.225000001</v>
      </c>
    </row>
    <row r="590" spans="1:5" x14ac:dyDescent="0.35">
      <c r="A590" s="518" t="s">
        <v>73</v>
      </c>
      <c r="B590" s="1540">
        <v>2</v>
      </c>
      <c r="C590" s="1540"/>
      <c r="D590" s="1541">
        <v>8245000</v>
      </c>
      <c r="E590" s="191">
        <v>34571535.225000001</v>
      </c>
    </row>
    <row r="591" spans="1:5" x14ac:dyDescent="0.35">
      <c r="A591" s="519" t="s">
        <v>1085</v>
      </c>
      <c r="B591" s="1540">
        <v>2</v>
      </c>
      <c r="C591" s="1540"/>
      <c r="D591" s="1541">
        <v>8245000</v>
      </c>
      <c r="E591" s="191">
        <v>34571535.225000001</v>
      </c>
    </row>
    <row r="592" spans="1:5" x14ac:dyDescent="0.35">
      <c r="A592" s="520" t="s">
        <v>1085</v>
      </c>
      <c r="B592" s="1540">
        <v>2</v>
      </c>
      <c r="C592" s="1540"/>
      <c r="D592" s="1541">
        <v>8245000</v>
      </c>
      <c r="E592" s="191">
        <v>34571535.225000001</v>
      </c>
    </row>
    <row r="593" spans="1:5" x14ac:dyDescent="0.35">
      <c r="A593" s="1543">
        <v>121</v>
      </c>
      <c r="B593" s="1540">
        <v>9</v>
      </c>
      <c r="C593" s="1540"/>
      <c r="D593" s="1541">
        <v>9231500</v>
      </c>
      <c r="E593" s="191">
        <v>10286846.92375</v>
      </c>
    </row>
    <row r="594" spans="1:5" x14ac:dyDescent="0.35">
      <c r="A594" s="518" t="s">
        <v>11</v>
      </c>
      <c r="B594" s="1540">
        <v>5</v>
      </c>
      <c r="C594" s="1540"/>
      <c r="D594" s="1541">
        <v>9190400</v>
      </c>
      <c r="E594" s="191">
        <v>9754781.9780000001</v>
      </c>
    </row>
    <row r="595" spans="1:5" x14ac:dyDescent="0.35">
      <c r="A595" s="519" t="s">
        <v>99</v>
      </c>
      <c r="B595" s="1540">
        <v>1</v>
      </c>
      <c r="C595" s="1540"/>
      <c r="D595" s="1541">
        <v>9201000</v>
      </c>
      <c r="E595" s="191">
        <v>9643971</v>
      </c>
    </row>
    <row r="596" spans="1:5" x14ac:dyDescent="0.35">
      <c r="A596" s="520" t="s">
        <v>1079</v>
      </c>
      <c r="B596" s="1540">
        <v>1</v>
      </c>
      <c r="C596" s="1540"/>
      <c r="D596" s="1541">
        <v>9201000</v>
      </c>
      <c r="E596" s="191">
        <v>9643971</v>
      </c>
    </row>
    <row r="597" spans="1:5" x14ac:dyDescent="0.35">
      <c r="A597" s="519" t="s">
        <v>95</v>
      </c>
      <c r="B597" s="1540">
        <v>3</v>
      </c>
      <c r="C597" s="1540"/>
      <c r="D597" s="1541">
        <v>9150333.333333334</v>
      </c>
      <c r="E597" s="191">
        <v>9828260.4633333329</v>
      </c>
    </row>
    <row r="598" spans="1:5" x14ac:dyDescent="0.35">
      <c r="A598" s="520" t="s">
        <v>101</v>
      </c>
      <c r="B598" s="1540">
        <v>1</v>
      </c>
      <c r="C598" s="1540"/>
      <c r="D598" s="1541">
        <v>9280000</v>
      </c>
      <c r="E598" s="191">
        <v>9644931.5</v>
      </c>
    </row>
    <row r="599" spans="1:5" x14ac:dyDescent="0.35">
      <c r="A599" s="520" t="s">
        <v>96</v>
      </c>
      <c r="B599" s="1540">
        <v>1</v>
      </c>
      <c r="C599" s="1540"/>
      <c r="D599" s="1541">
        <v>9254000</v>
      </c>
      <c r="E599" s="191">
        <v>10198071.09</v>
      </c>
    </row>
    <row r="600" spans="1:5" x14ac:dyDescent="0.35">
      <c r="A600" s="520" t="s">
        <v>1413</v>
      </c>
      <c r="B600" s="1540">
        <v>1</v>
      </c>
      <c r="C600" s="1540"/>
      <c r="D600" s="1541">
        <v>8917000</v>
      </c>
      <c r="E600" s="191">
        <v>9641778.8000000007</v>
      </c>
    </row>
    <row r="601" spans="1:5" x14ac:dyDescent="0.35">
      <c r="A601" s="519" t="s">
        <v>84</v>
      </c>
      <c r="B601" s="1540">
        <v>1</v>
      </c>
      <c r="C601" s="1540"/>
      <c r="D601" s="1541">
        <v>9300000</v>
      </c>
      <c r="E601" s="191">
        <v>9645157.5</v>
      </c>
    </row>
    <row r="602" spans="1:5" x14ac:dyDescent="0.35">
      <c r="A602" s="520" t="s">
        <v>84</v>
      </c>
      <c r="B602" s="1540">
        <v>1</v>
      </c>
      <c r="C602" s="1540"/>
      <c r="D602" s="1541">
        <v>9300000</v>
      </c>
      <c r="E602" s="191">
        <v>9645157.5</v>
      </c>
    </row>
    <row r="603" spans="1:5" x14ac:dyDescent="0.35">
      <c r="A603" s="518" t="s">
        <v>73</v>
      </c>
      <c r="B603" s="1540">
        <v>2</v>
      </c>
      <c r="C603" s="1540"/>
      <c r="D603" s="1541">
        <v>11625000</v>
      </c>
      <c r="E603" s="191">
        <v>12033938.75</v>
      </c>
    </row>
    <row r="604" spans="1:5" x14ac:dyDescent="0.35">
      <c r="A604" s="519" t="s">
        <v>1369</v>
      </c>
      <c r="B604" s="1540">
        <v>1</v>
      </c>
      <c r="C604" s="1540"/>
      <c r="D604" s="1541">
        <v>13950000</v>
      </c>
      <c r="E604" s="191">
        <v>14422720</v>
      </c>
    </row>
    <row r="605" spans="1:5" x14ac:dyDescent="0.35">
      <c r="A605" s="520" t="s">
        <v>1430</v>
      </c>
      <c r="B605" s="1540">
        <v>1</v>
      </c>
      <c r="C605" s="1540"/>
      <c r="D605" s="1541">
        <v>13950000</v>
      </c>
      <c r="E605" s="191">
        <v>14422720</v>
      </c>
    </row>
    <row r="606" spans="1:5" x14ac:dyDescent="0.35">
      <c r="A606" s="519" t="s">
        <v>1376</v>
      </c>
      <c r="B606" s="1540">
        <v>1</v>
      </c>
      <c r="C606" s="1540"/>
      <c r="D606" s="1541">
        <v>9300000</v>
      </c>
      <c r="E606" s="191">
        <v>9645157.5</v>
      </c>
    </row>
    <row r="607" spans="1:5" x14ac:dyDescent="0.35">
      <c r="A607" s="520" t="s">
        <v>1376</v>
      </c>
      <c r="B607" s="1540">
        <v>1</v>
      </c>
      <c r="C607" s="1540"/>
      <c r="D607" s="1541">
        <v>9300000</v>
      </c>
      <c r="E607" s="191">
        <v>9645157.5</v>
      </c>
    </row>
    <row r="608" spans="1:5" x14ac:dyDescent="0.35">
      <c r="A608" s="518" t="s">
        <v>105</v>
      </c>
      <c r="B608" s="1540">
        <v>2</v>
      </c>
      <c r="C608" s="1540"/>
      <c r="D608" s="1541">
        <v>4650000</v>
      </c>
      <c r="E608" s="191">
        <v>9452988</v>
      </c>
    </row>
    <row r="609" spans="1:5" x14ac:dyDescent="0.35">
      <c r="A609" s="519" t="s">
        <v>107</v>
      </c>
      <c r="B609" s="1540">
        <v>2</v>
      </c>
      <c r="C609" s="1540"/>
      <c r="D609" s="1541">
        <v>4650000</v>
      </c>
      <c r="E609" s="191">
        <v>9452988</v>
      </c>
    </row>
    <row r="610" spans="1:5" x14ac:dyDescent="0.35">
      <c r="A610" s="520" t="s">
        <v>77</v>
      </c>
      <c r="B610" s="1540">
        <v>2</v>
      </c>
      <c r="C610" s="1540"/>
      <c r="D610" s="1541">
        <v>4650000</v>
      </c>
      <c r="E610" s="191">
        <v>9452988</v>
      </c>
    </row>
    <row r="611" spans="1:5" x14ac:dyDescent="0.35">
      <c r="A611" s="174" t="s">
        <v>341</v>
      </c>
      <c r="B611" s="1542">
        <v>335</v>
      </c>
      <c r="C611" s="1542">
        <v>456</v>
      </c>
      <c r="D611" s="192">
        <v>12896692.665350372</v>
      </c>
      <c r="E611" s="193">
        <v>20425836.176355429</v>
      </c>
    </row>
  </sheetData>
  <mergeCells count="4">
    <mergeCell ref="A1:E1"/>
    <mergeCell ref="A2:E2"/>
    <mergeCell ref="A3:E3"/>
    <mergeCell ref="A5:E5"/>
  </mergeCells>
  <printOptions horizontalCentered="1" verticalCentered="1"/>
  <pageMargins left="0.70866141732283472" right="0.70866141732283472" top="0.74803149606299213" bottom="0.74803149606299213" header="0.31496062992125984" footer="0.31496062992125984"/>
  <pageSetup scale="70" orientation="portrait" r:id="rId2"/>
  <headerFooter>
    <oddFooter>&amp;F</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25</vt:i4>
      </vt:variant>
    </vt:vector>
  </HeadingPairs>
  <TitlesOfParts>
    <vt:vector size="44" baseType="lpstr">
      <vt:lpstr>Indice</vt:lpstr>
      <vt:lpstr>Estadisticas 2025</vt:lpstr>
      <vt:lpstr>Cumplimiento metas</vt:lpstr>
      <vt:lpstr>Proyectos y casos disponib</vt:lpstr>
      <vt:lpstr>Inf. Cont. Superavit Esp.</vt:lpstr>
      <vt:lpstr>Ejecución Presupuesto Base Efec</vt:lpstr>
      <vt:lpstr>Ejecución Presupueto Base Emis</vt:lpstr>
      <vt:lpstr>Ejecución bonos Emit y Pagados</vt:lpstr>
      <vt:lpstr>Anexo B </vt:lpstr>
      <vt:lpstr>Resumen</vt:lpstr>
      <vt:lpstr>Anexo C</vt:lpstr>
      <vt:lpstr>Anexo D.1</vt:lpstr>
      <vt:lpstr>Anexo D.2</vt:lpstr>
      <vt:lpstr>Anexo D.3</vt:lpstr>
      <vt:lpstr>Anexo D.4</vt:lpstr>
      <vt:lpstr>Anexo D.5</vt:lpstr>
      <vt:lpstr>Anexo E</vt:lpstr>
      <vt:lpstr>Anexo F</vt:lpstr>
      <vt:lpstr>Anexo G</vt:lpstr>
      <vt:lpstr>_20._Ejecución_Presupuesto_2022___Por_programa_de_financiamiento</vt:lpstr>
      <vt:lpstr>_26._Informe_Contro_Superávit_Específico</vt:lpstr>
      <vt:lpstr>'Anexo B '!Área_de_impresión</vt:lpstr>
      <vt:lpstr>'Anexo C'!Área_de_impresión</vt:lpstr>
      <vt:lpstr>'Anexo D.1'!Área_de_impresión</vt:lpstr>
      <vt:lpstr>'Anexo D.2'!Área_de_impresión</vt:lpstr>
      <vt:lpstr>'Anexo D.3'!Área_de_impresión</vt:lpstr>
      <vt:lpstr>'Anexo E'!Área_de_impresión</vt:lpstr>
      <vt:lpstr>'Anexo F'!Área_de_impresión</vt:lpstr>
      <vt:lpstr>'Cumplimiento metas'!Área_de_impresión</vt:lpstr>
      <vt:lpstr>'Ejecución bonos Emit y Pagados'!Área_de_impresión</vt:lpstr>
      <vt:lpstr>'Ejecución Presupuesto Base Efec'!Área_de_impresión</vt:lpstr>
      <vt:lpstr>'Ejecución Presupueto Base Emis'!Área_de_impresión</vt:lpstr>
      <vt:lpstr>'Estadisticas 2025'!Área_de_impresión</vt:lpstr>
      <vt:lpstr>Indice!Área_de_impresión</vt:lpstr>
      <vt:lpstr>'Inf. Cont. Superavit Esp.'!Área_de_impresión</vt:lpstr>
      <vt:lpstr>'Proyectos y casos disponib'!Área_de_impresión</vt:lpstr>
      <vt:lpstr>'Anexo B '!Títulos_a_imprimir</vt:lpstr>
      <vt:lpstr>'Anexo C'!Títulos_a_imprimir</vt:lpstr>
      <vt:lpstr>'Anexo D.3'!Títulos_a_imprimir</vt:lpstr>
      <vt:lpstr>'Anexo F'!Títulos_a_imprimir</vt:lpstr>
      <vt:lpstr>'Cumplimiento metas'!Títulos_a_imprimir</vt:lpstr>
      <vt:lpstr>'Ejecución Presupuesto Base Efec'!Títulos_a_imprimir</vt:lpstr>
      <vt:lpstr>'Estadisticas 2025'!Títulos_a_imprimir</vt:lpstr>
      <vt:lpstr>'Proyectos y casos disponib'!Títulos_a_imprimir</vt:lpstr>
    </vt:vector>
  </TitlesOfParts>
  <Company>Bco.Hipotecario de la 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Bolaños Rojas Walter</dc:creator>
  <cp:lastModifiedBy>Corrales Fonseca Karina</cp:lastModifiedBy>
  <cp:lastPrinted>2020-07-09T17:13:54Z</cp:lastPrinted>
  <dcterms:created xsi:type="dcterms:W3CDTF">2012-02-13T17:07:33Z</dcterms:created>
  <dcterms:modified xsi:type="dcterms:W3CDTF">2025-03-14T15:35:07Z</dcterms:modified>
</cp:coreProperties>
</file>